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3.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D:\Mercer - Activities and Courses\Work\Portfolio\"/>
    </mc:Choice>
  </mc:AlternateContent>
  <xr:revisionPtr revIDLastSave="0" documentId="13_ncr:1_{A70B355A-86A7-4773-862D-6A34ABFFED1F}" xr6:coauthVersionLast="47" xr6:coauthVersionMax="47" xr10:uidLastSave="{00000000-0000-0000-0000-000000000000}"/>
  <bookViews>
    <workbookView xWindow="28680" yWindow="-120" windowWidth="29040" windowHeight="15720" xr2:uid="{00000000-000D-0000-FFFF-FFFF00000000}"/>
  </bookViews>
  <sheets>
    <sheet name="Dashboard" sheetId="22" r:id="rId1"/>
    <sheet name="TotalSales" sheetId="18" r:id="rId2"/>
    <sheet name="SalesProfitCost" sheetId="25" r:id="rId3"/>
    <sheet name="CountryBarChart" sheetId="19" r:id="rId4"/>
    <sheet name="CityBarChart" sheetId="24" r:id="rId5"/>
    <sheet name="TopCustomers" sheetId="21" r:id="rId6"/>
    <sheet name="orders" sheetId="17" r:id="rId7"/>
    <sheet name="customers" sheetId="13" r:id="rId8"/>
    <sheet name="products" sheetId="2" r:id="rId9"/>
  </sheets>
  <definedNames>
    <definedName name="_xlnm._FilterDatabase" localSheetId="6" hidden="1">orders!$A$1:$M$1001</definedName>
    <definedName name="_xlnm._FilterDatabase" localSheetId="8" hidden="1">products!$A$1:$G$49</definedName>
    <definedName name="_xlchart.v5.0" hidden="1">CountryBarChart!$A$10</definedName>
    <definedName name="_xlchart.v5.1" hidden="1">CountryBarChart!$A$11:$A$13</definedName>
    <definedName name="_xlchart.v5.2" hidden="1">CountryBarChart!$B$10</definedName>
    <definedName name="_xlchart.v5.3" hidden="1">CountryBarChart!$B$11:$B$13</definedName>
    <definedName name="NativeTimeline_Order_Date">#N/A</definedName>
    <definedName name="NativeTimeline_Order_Date1">#N/A</definedName>
    <definedName name="Slicer_Coffee_Type_Name">#N/A</definedName>
    <definedName name="Slicer_Coffee_Type_Name1">#N/A</definedName>
    <definedName name="Slicer_Loyalty_Card">#N/A</definedName>
    <definedName name="Slicer_Loyalty_Card1">#N/A</definedName>
    <definedName name="Slicer_Roast_Type_Name">#N/A</definedName>
    <definedName name="Slicer_Roast_Type_Name1">#N/A</definedName>
    <definedName name="Slicer_Size">#N/A</definedName>
    <definedName name="Slicer_Size1">#N/A</definedName>
  </definedNames>
  <calcPr calcId="191028"/>
  <pivotCaches>
    <pivotCache cacheId="1"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 r:id="rId2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3" i="17" l="1"/>
  <c r="U4" i="17"/>
  <c r="U5" i="17"/>
  <c r="U6" i="17"/>
  <c r="U7" i="17"/>
  <c r="U8" i="17"/>
  <c r="U9" i="17"/>
  <c r="U10" i="17"/>
  <c r="U11" i="17"/>
  <c r="U12" i="17"/>
  <c r="U13" i="17"/>
  <c r="U14" i="17"/>
  <c r="U15" i="17"/>
  <c r="U16" i="17"/>
  <c r="U17" i="17"/>
  <c r="U18" i="17"/>
  <c r="U19" i="17"/>
  <c r="U20" i="17"/>
  <c r="U21" i="17"/>
  <c r="U22" i="17"/>
  <c r="U23" i="17"/>
  <c r="U24" i="17"/>
  <c r="U25" i="17"/>
  <c r="U26" i="17"/>
  <c r="U27" i="17"/>
  <c r="U28" i="17"/>
  <c r="U29" i="17"/>
  <c r="U30" i="17"/>
  <c r="U31" i="17"/>
  <c r="U32" i="17"/>
  <c r="U33" i="17"/>
  <c r="U34" i="17"/>
  <c r="U35" i="17"/>
  <c r="U36" i="17"/>
  <c r="U37" i="17"/>
  <c r="U38" i="17"/>
  <c r="U39" i="17"/>
  <c r="U40" i="17"/>
  <c r="U41" i="17"/>
  <c r="U42" i="17"/>
  <c r="U43" i="17"/>
  <c r="U44" i="17"/>
  <c r="U45" i="17"/>
  <c r="U46" i="17"/>
  <c r="U47" i="17"/>
  <c r="U48" i="17"/>
  <c r="U49" i="17"/>
  <c r="U50" i="17"/>
  <c r="U51" i="17"/>
  <c r="U52" i="17"/>
  <c r="U53" i="17"/>
  <c r="U54" i="17"/>
  <c r="U55" i="17"/>
  <c r="U56" i="17"/>
  <c r="U57" i="17"/>
  <c r="U58" i="17"/>
  <c r="U59" i="17"/>
  <c r="U60" i="17"/>
  <c r="U61" i="17"/>
  <c r="U62" i="17"/>
  <c r="U63" i="17"/>
  <c r="U64" i="17"/>
  <c r="U65" i="17"/>
  <c r="U66" i="17"/>
  <c r="U67" i="17"/>
  <c r="U68" i="17"/>
  <c r="U69" i="17"/>
  <c r="U70" i="17"/>
  <c r="U71" i="17"/>
  <c r="U72" i="17"/>
  <c r="U73" i="17"/>
  <c r="U74" i="17"/>
  <c r="U75" i="17"/>
  <c r="U76" i="17"/>
  <c r="U77" i="17"/>
  <c r="U78" i="17"/>
  <c r="U79" i="17"/>
  <c r="U80" i="17"/>
  <c r="U81" i="17"/>
  <c r="U82" i="17"/>
  <c r="U83" i="17"/>
  <c r="U84" i="17"/>
  <c r="U85" i="17"/>
  <c r="U86" i="17"/>
  <c r="U87" i="17"/>
  <c r="U88" i="17"/>
  <c r="U89" i="17"/>
  <c r="U90" i="17"/>
  <c r="U91" i="17"/>
  <c r="U92" i="17"/>
  <c r="U93" i="17"/>
  <c r="U94" i="17"/>
  <c r="U95" i="17"/>
  <c r="U96" i="17"/>
  <c r="U97" i="17"/>
  <c r="U98" i="17"/>
  <c r="U99" i="17"/>
  <c r="U100" i="17"/>
  <c r="U101" i="17"/>
  <c r="U102" i="17"/>
  <c r="U103" i="17"/>
  <c r="U104" i="17"/>
  <c r="U105" i="17"/>
  <c r="U106" i="17"/>
  <c r="U107" i="17"/>
  <c r="U108" i="17"/>
  <c r="U109" i="17"/>
  <c r="U110" i="17"/>
  <c r="U111" i="17"/>
  <c r="U112" i="17"/>
  <c r="U113" i="17"/>
  <c r="U114" i="17"/>
  <c r="U115" i="17"/>
  <c r="U116" i="17"/>
  <c r="U117" i="17"/>
  <c r="U118" i="17"/>
  <c r="U119" i="17"/>
  <c r="U120" i="17"/>
  <c r="U121" i="17"/>
  <c r="U122" i="17"/>
  <c r="U123" i="17"/>
  <c r="U124" i="17"/>
  <c r="U125" i="17"/>
  <c r="U126" i="17"/>
  <c r="U127" i="17"/>
  <c r="U128" i="17"/>
  <c r="U129" i="17"/>
  <c r="U130" i="17"/>
  <c r="U131" i="17"/>
  <c r="U132" i="17"/>
  <c r="U133" i="17"/>
  <c r="U134" i="17"/>
  <c r="U135" i="17"/>
  <c r="U136" i="17"/>
  <c r="U137" i="17"/>
  <c r="U138" i="17"/>
  <c r="U139" i="17"/>
  <c r="U140" i="17"/>
  <c r="U141" i="17"/>
  <c r="U142" i="17"/>
  <c r="U143" i="17"/>
  <c r="U144" i="17"/>
  <c r="U145" i="17"/>
  <c r="U146" i="17"/>
  <c r="U147" i="17"/>
  <c r="U148" i="17"/>
  <c r="U149" i="17"/>
  <c r="U150" i="17"/>
  <c r="U151" i="17"/>
  <c r="U152" i="17"/>
  <c r="U153" i="17"/>
  <c r="U154" i="17"/>
  <c r="U155" i="17"/>
  <c r="U156" i="17"/>
  <c r="U157" i="17"/>
  <c r="U158" i="17"/>
  <c r="U159" i="17"/>
  <c r="U160" i="17"/>
  <c r="U161" i="17"/>
  <c r="U162" i="17"/>
  <c r="U163" i="17"/>
  <c r="U164" i="17"/>
  <c r="U165" i="17"/>
  <c r="U166" i="17"/>
  <c r="U167" i="17"/>
  <c r="U168" i="17"/>
  <c r="U169" i="17"/>
  <c r="U170" i="17"/>
  <c r="U171" i="17"/>
  <c r="U172" i="17"/>
  <c r="U173" i="17"/>
  <c r="U174" i="17"/>
  <c r="U175" i="17"/>
  <c r="U176" i="17"/>
  <c r="U177" i="17"/>
  <c r="U178" i="17"/>
  <c r="U179" i="17"/>
  <c r="U180" i="17"/>
  <c r="U181" i="17"/>
  <c r="U182" i="17"/>
  <c r="U183" i="17"/>
  <c r="U184" i="17"/>
  <c r="U185" i="17"/>
  <c r="U186" i="17"/>
  <c r="U187" i="17"/>
  <c r="U188" i="17"/>
  <c r="U189" i="17"/>
  <c r="U190" i="17"/>
  <c r="U191" i="17"/>
  <c r="U192" i="17"/>
  <c r="U193" i="17"/>
  <c r="U194" i="17"/>
  <c r="U195" i="17"/>
  <c r="U196" i="17"/>
  <c r="U197" i="17"/>
  <c r="U198" i="17"/>
  <c r="U199" i="17"/>
  <c r="U200" i="17"/>
  <c r="U201" i="17"/>
  <c r="U202" i="17"/>
  <c r="U203" i="17"/>
  <c r="U204" i="17"/>
  <c r="U205" i="17"/>
  <c r="U206" i="17"/>
  <c r="U207" i="17"/>
  <c r="U208" i="17"/>
  <c r="U209" i="17"/>
  <c r="U210" i="17"/>
  <c r="U211" i="17"/>
  <c r="U212" i="17"/>
  <c r="U213" i="17"/>
  <c r="U214" i="17"/>
  <c r="U215" i="17"/>
  <c r="U216" i="17"/>
  <c r="U217" i="17"/>
  <c r="U218" i="17"/>
  <c r="U219" i="17"/>
  <c r="U220" i="17"/>
  <c r="U221" i="17"/>
  <c r="U222" i="17"/>
  <c r="U223" i="17"/>
  <c r="U224" i="17"/>
  <c r="U225" i="17"/>
  <c r="U226" i="17"/>
  <c r="U227" i="17"/>
  <c r="U228" i="17"/>
  <c r="U229" i="17"/>
  <c r="U230" i="17"/>
  <c r="U231" i="17"/>
  <c r="U232" i="17"/>
  <c r="U233" i="17"/>
  <c r="U234" i="17"/>
  <c r="U235" i="17"/>
  <c r="U236" i="17"/>
  <c r="U237" i="17"/>
  <c r="U238" i="17"/>
  <c r="U239" i="17"/>
  <c r="U240" i="17"/>
  <c r="U241" i="17"/>
  <c r="U242" i="17"/>
  <c r="U243" i="17"/>
  <c r="U244" i="17"/>
  <c r="U245" i="17"/>
  <c r="U246" i="17"/>
  <c r="U247" i="17"/>
  <c r="U248" i="17"/>
  <c r="U249" i="17"/>
  <c r="U250" i="17"/>
  <c r="U251" i="17"/>
  <c r="U252" i="17"/>
  <c r="U253" i="17"/>
  <c r="U254" i="17"/>
  <c r="U255" i="17"/>
  <c r="U256" i="17"/>
  <c r="U257" i="17"/>
  <c r="U258" i="17"/>
  <c r="U259" i="17"/>
  <c r="U260" i="17"/>
  <c r="U261" i="17"/>
  <c r="U262" i="17"/>
  <c r="U263" i="17"/>
  <c r="U264" i="17"/>
  <c r="U265" i="17"/>
  <c r="U266" i="17"/>
  <c r="U267" i="17"/>
  <c r="U268" i="17"/>
  <c r="U269" i="17"/>
  <c r="U270" i="17"/>
  <c r="U271" i="17"/>
  <c r="U272" i="17"/>
  <c r="U273" i="17"/>
  <c r="U274" i="17"/>
  <c r="U275" i="17"/>
  <c r="U276" i="17"/>
  <c r="U277" i="17"/>
  <c r="U278" i="17"/>
  <c r="U279" i="17"/>
  <c r="U280" i="17"/>
  <c r="U281" i="17"/>
  <c r="U282" i="17"/>
  <c r="U283" i="17"/>
  <c r="U284" i="17"/>
  <c r="U285" i="17"/>
  <c r="U286" i="17"/>
  <c r="U287" i="17"/>
  <c r="U288" i="17"/>
  <c r="U289" i="17"/>
  <c r="U290" i="17"/>
  <c r="U291" i="17"/>
  <c r="U292" i="17"/>
  <c r="U293" i="17"/>
  <c r="U294" i="17"/>
  <c r="U295" i="17"/>
  <c r="U296" i="17"/>
  <c r="U297" i="17"/>
  <c r="U298" i="17"/>
  <c r="U299" i="17"/>
  <c r="U300" i="17"/>
  <c r="U301" i="17"/>
  <c r="U302" i="17"/>
  <c r="U303" i="17"/>
  <c r="U304" i="17"/>
  <c r="U305" i="17"/>
  <c r="U306" i="17"/>
  <c r="U307" i="17"/>
  <c r="U308" i="17"/>
  <c r="U309" i="17"/>
  <c r="U310" i="17"/>
  <c r="U311" i="17"/>
  <c r="U312" i="17"/>
  <c r="U313" i="17"/>
  <c r="U314" i="17"/>
  <c r="U315" i="17"/>
  <c r="U316" i="17"/>
  <c r="U317" i="17"/>
  <c r="U318" i="17"/>
  <c r="U319" i="17"/>
  <c r="U320" i="17"/>
  <c r="U321" i="17"/>
  <c r="U322" i="17"/>
  <c r="U323" i="17"/>
  <c r="U324" i="17"/>
  <c r="U325" i="17"/>
  <c r="U326" i="17"/>
  <c r="U327" i="17"/>
  <c r="U328" i="17"/>
  <c r="U329" i="17"/>
  <c r="U330" i="17"/>
  <c r="U331" i="17"/>
  <c r="U332" i="17"/>
  <c r="U333" i="17"/>
  <c r="U334" i="17"/>
  <c r="U335" i="17"/>
  <c r="U336" i="17"/>
  <c r="U337" i="17"/>
  <c r="U338" i="17"/>
  <c r="U339" i="17"/>
  <c r="U340" i="17"/>
  <c r="U341" i="17"/>
  <c r="U342" i="17"/>
  <c r="U343" i="17"/>
  <c r="U344" i="17"/>
  <c r="U345" i="17"/>
  <c r="U346" i="17"/>
  <c r="U347" i="17"/>
  <c r="U348" i="17"/>
  <c r="U349" i="17"/>
  <c r="U350" i="17"/>
  <c r="U351" i="17"/>
  <c r="U352" i="17"/>
  <c r="U353" i="17"/>
  <c r="U354" i="17"/>
  <c r="U355" i="17"/>
  <c r="U356" i="17"/>
  <c r="U357" i="17"/>
  <c r="U358" i="17"/>
  <c r="U359" i="17"/>
  <c r="U360" i="17"/>
  <c r="U361" i="17"/>
  <c r="U362" i="17"/>
  <c r="U363" i="17"/>
  <c r="U364" i="17"/>
  <c r="U365" i="17"/>
  <c r="U366" i="17"/>
  <c r="U367" i="17"/>
  <c r="U368" i="17"/>
  <c r="U369" i="17"/>
  <c r="U370" i="17"/>
  <c r="U371" i="17"/>
  <c r="U372" i="17"/>
  <c r="U373" i="17"/>
  <c r="U374" i="17"/>
  <c r="U375" i="17"/>
  <c r="U376" i="17"/>
  <c r="U377" i="17"/>
  <c r="U378" i="17"/>
  <c r="U379" i="17"/>
  <c r="U380" i="17"/>
  <c r="U381" i="17"/>
  <c r="U382" i="17"/>
  <c r="U383" i="17"/>
  <c r="U384" i="17"/>
  <c r="U385" i="17"/>
  <c r="U386" i="17"/>
  <c r="U387" i="17"/>
  <c r="U388" i="17"/>
  <c r="U389" i="17"/>
  <c r="U390" i="17"/>
  <c r="U391" i="17"/>
  <c r="U392" i="17"/>
  <c r="U393" i="17"/>
  <c r="U394" i="17"/>
  <c r="U395" i="17"/>
  <c r="U396" i="17"/>
  <c r="U397" i="17"/>
  <c r="U398" i="17"/>
  <c r="U399" i="17"/>
  <c r="U400" i="17"/>
  <c r="U401" i="17"/>
  <c r="U402" i="17"/>
  <c r="U403" i="17"/>
  <c r="U404" i="17"/>
  <c r="U405" i="17"/>
  <c r="U406" i="17"/>
  <c r="U407" i="17"/>
  <c r="U408" i="17"/>
  <c r="U409" i="17"/>
  <c r="U410" i="17"/>
  <c r="U411" i="17"/>
  <c r="U412" i="17"/>
  <c r="U413" i="17"/>
  <c r="U414" i="17"/>
  <c r="U415" i="17"/>
  <c r="U416" i="17"/>
  <c r="U417" i="17"/>
  <c r="U418" i="17"/>
  <c r="U419" i="17"/>
  <c r="U420" i="17"/>
  <c r="U421" i="17"/>
  <c r="U422" i="17"/>
  <c r="U423" i="17"/>
  <c r="U424" i="17"/>
  <c r="U425" i="17"/>
  <c r="U426" i="17"/>
  <c r="U427" i="17"/>
  <c r="U428" i="17"/>
  <c r="U429" i="17"/>
  <c r="U430" i="17"/>
  <c r="U431" i="17"/>
  <c r="U432" i="17"/>
  <c r="U433" i="17"/>
  <c r="U434" i="17"/>
  <c r="U435" i="17"/>
  <c r="U436" i="17"/>
  <c r="U437" i="17"/>
  <c r="U438" i="17"/>
  <c r="U439" i="17"/>
  <c r="U440" i="17"/>
  <c r="U441" i="17"/>
  <c r="U442" i="17"/>
  <c r="U443" i="17"/>
  <c r="U444" i="17"/>
  <c r="U445" i="17"/>
  <c r="U446" i="17"/>
  <c r="U447" i="17"/>
  <c r="U448" i="17"/>
  <c r="U449" i="17"/>
  <c r="U450" i="17"/>
  <c r="U451" i="17"/>
  <c r="U452" i="17"/>
  <c r="U453" i="17"/>
  <c r="U454" i="17"/>
  <c r="U455" i="17"/>
  <c r="U456" i="17"/>
  <c r="U457" i="17"/>
  <c r="U458" i="17"/>
  <c r="U459" i="17"/>
  <c r="U460" i="17"/>
  <c r="U461" i="17"/>
  <c r="U462" i="17"/>
  <c r="U463" i="17"/>
  <c r="U464" i="17"/>
  <c r="U465" i="17"/>
  <c r="U466" i="17"/>
  <c r="U467" i="17"/>
  <c r="U468" i="17"/>
  <c r="U469" i="17"/>
  <c r="U470" i="17"/>
  <c r="U471" i="17"/>
  <c r="U472" i="17"/>
  <c r="U473" i="17"/>
  <c r="U474" i="17"/>
  <c r="U475" i="17"/>
  <c r="U476" i="17"/>
  <c r="U477" i="17"/>
  <c r="U478" i="17"/>
  <c r="U479" i="17"/>
  <c r="U480" i="17"/>
  <c r="U481" i="17"/>
  <c r="U482" i="17"/>
  <c r="U483" i="17"/>
  <c r="U484" i="17"/>
  <c r="U485" i="17"/>
  <c r="U486" i="17"/>
  <c r="U487" i="17"/>
  <c r="U488" i="17"/>
  <c r="U489" i="17"/>
  <c r="U490" i="17"/>
  <c r="U491" i="17"/>
  <c r="U492" i="17"/>
  <c r="U493" i="17"/>
  <c r="U494" i="17"/>
  <c r="U495" i="17"/>
  <c r="U496" i="17"/>
  <c r="U497" i="17"/>
  <c r="U498" i="17"/>
  <c r="U499" i="17"/>
  <c r="U500" i="17"/>
  <c r="U501" i="17"/>
  <c r="U502" i="17"/>
  <c r="U503" i="17"/>
  <c r="U504" i="17"/>
  <c r="U505" i="17"/>
  <c r="U506" i="17"/>
  <c r="U507" i="17"/>
  <c r="U508" i="17"/>
  <c r="U509" i="17"/>
  <c r="U510" i="17"/>
  <c r="U511" i="17"/>
  <c r="U512" i="17"/>
  <c r="U513" i="17"/>
  <c r="U514" i="17"/>
  <c r="U515" i="17"/>
  <c r="U516" i="17"/>
  <c r="U517" i="17"/>
  <c r="U518" i="17"/>
  <c r="U519" i="17"/>
  <c r="U520" i="17"/>
  <c r="U521" i="17"/>
  <c r="U522" i="17"/>
  <c r="U523" i="17"/>
  <c r="U524" i="17"/>
  <c r="U525" i="17"/>
  <c r="U526" i="17"/>
  <c r="U527" i="17"/>
  <c r="U528" i="17"/>
  <c r="U529" i="17"/>
  <c r="U530" i="17"/>
  <c r="U531" i="17"/>
  <c r="U532" i="17"/>
  <c r="U533" i="17"/>
  <c r="U534" i="17"/>
  <c r="U535" i="17"/>
  <c r="U536" i="17"/>
  <c r="U537" i="17"/>
  <c r="U538" i="17"/>
  <c r="U539" i="17"/>
  <c r="U540" i="17"/>
  <c r="U541" i="17"/>
  <c r="U542" i="17"/>
  <c r="U543" i="17"/>
  <c r="U544" i="17"/>
  <c r="U545" i="17"/>
  <c r="U546" i="17"/>
  <c r="U547" i="17"/>
  <c r="U548" i="17"/>
  <c r="U549" i="17"/>
  <c r="U550" i="17"/>
  <c r="U551" i="17"/>
  <c r="U552" i="17"/>
  <c r="U553" i="17"/>
  <c r="U554" i="17"/>
  <c r="U555" i="17"/>
  <c r="U556" i="17"/>
  <c r="U557" i="17"/>
  <c r="U558" i="17"/>
  <c r="U559" i="17"/>
  <c r="U560" i="17"/>
  <c r="U561" i="17"/>
  <c r="U562" i="17"/>
  <c r="U563" i="17"/>
  <c r="U564" i="17"/>
  <c r="U565" i="17"/>
  <c r="U566" i="17"/>
  <c r="U567" i="17"/>
  <c r="U568" i="17"/>
  <c r="U569" i="17"/>
  <c r="U570" i="17"/>
  <c r="U571" i="17"/>
  <c r="U572" i="17"/>
  <c r="U573" i="17"/>
  <c r="U574" i="17"/>
  <c r="U575" i="17"/>
  <c r="U576" i="17"/>
  <c r="U577" i="17"/>
  <c r="U578" i="17"/>
  <c r="U579" i="17"/>
  <c r="U580" i="17"/>
  <c r="U581" i="17"/>
  <c r="U582" i="17"/>
  <c r="U583" i="17"/>
  <c r="U584" i="17"/>
  <c r="U585" i="17"/>
  <c r="U586" i="17"/>
  <c r="U587" i="17"/>
  <c r="U588" i="17"/>
  <c r="U589" i="17"/>
  <c r="U590" i="17"/>
  <c r="U591" i="17"/>
  <c r="U592" i="17"/>
  <c r="U593" i="17"/>
  <c r="U594" i="17"/>
  <c r="U595" i="17"/>
  <c r="U596" i="17"/>
  <c r="U597" i="17"/>
  <c r="U598" i="17"/>
  <c r="U599" i="17"/>
  <c r="U600" i="17"/>
  <c r="U601" i="17"/>
  <c r="U602" i="17"/>
  <c r="U603" i="17"/>
  <c r="U604" i="17"/>
  <c r="U605" i="17"/>
  <c r="U606" i="17"/>
  <c r="U607" i="17"/>
  <c r="U608" i="17"/>
  <c r="U609" i="17"/>
  <c r="U610" i="17"/>
  <c r="U611" i="17"/>
  <c r="U612" i="17"/>
  <c r="U613" i="17"/>
  <c r="U614" i="17"/>
  <c r="U615" i="17"/>
  <c r="U616" i="17"/>
  <c r="U617" i="17"/>
  <c r="U618" i="17"/>
  <c r="U619" i="17"/>
  <c r="U620" i="17"/>
  <c r="U621" i="17"/>
  <c r="U622" i="17"/>
  <c r="U623" i="17"/>
  <c r="U624" i="17"/>
  <c r="U625" i="17"/>
  <c r="U626" i="17"/>
  <c r="U627" i="17"/>
  <c r="U628" i="17"/>
  <c r="U629" i="17"/>
  <c r="U630" i="17"/>
  <c r="U631" i="17"/>
  <c r="U632" i="17"/>
  <c r="U633" i="17"/>
  <c r="U634" i="17"/>
  <c r="U635" i="17"/>
  <c r="U636" i="17"/>
  <c r="U637" i="17"/>
  <c r="U638" i="17"/>
  <c r="U639" i="17"/>
  <c r="U640" i="17"/>
  <c r="U641" i="17"/>
  <c r="U642" i="17"/>
  <c r="U643" i="17"/>
  <c r="U644" i="17"/>
  <c r="U645" i="17"/>
  <c r="U646" i="17"/>
  <c r="U647" i="17"/>
  <c r="U648" i="17"/>
  <c r="U649" i="17"/>
  <c r="U650" i="17"/>
  <c r="U651" i="17"/>
  <c r="U652" i="17"/>
  <c r="U653" i="17"/>
  <c r="U654" i="17"/>
  <c r="U655" i="17"/>
  <c r="U656" i="17"/>
  <c r="U657" i="17"/>
  <c r="U658" i="17"/>
  <c r="U659" i="17"/>
  <c r="U660" i="17"/>
  <c r="U661" i="17"/>
  <c r="U662" i="17"/>
  <c r="U663" i="17"/>
  <c r="U664" i="17"/>
  <c r="U665" i="17"/>
  <c r="U666" i="17"/>
  <c r="U667" i="17"/>
  <c r="U668" i="17"/>
  <c r="U669" i="17"/>
  <c r="U670" i="17"/>
  <c r="U671" i="17"/>
  <c r="U672" i="17"/>
  <c r="U673" i="17"/>
  <c r="U674" i="17"/>
  <c r="U675" i="17"/>
  <c r="U676" i="17"/>
  <c r="U677" i="17"/>
  <c r="U678" i="17"/>
  <c r="U679" i="17"/>
  <c r="U680" i="17"/>
  <c r="U681" i="17"/>
  <c r="U682" i="17"/>
  <c r="U683" i="17"/>
  <c r="U684" i="17"/>
  <c r="U685" i="17"/>
  <c r="U686" i="17"/>
  <c r="U687" i="17"/>
  <c r="U688" i="17"/>
  <c r="U689" i="17"/>
  <c r="U690" i="17"/>
  <c r="U691" i="17"/>
  <c r="U692" i="17"/>
  <c r="U693" i="17"/>
  <c r="U694" i="17"/>
  <c r="U695" i="17"/>
  <c r="U696" i="17"/>
  <c r="U697" i="17"/>
  <c r="U698" i="17"/>
  <c r="U699" i="17"/>
  <c r="U700" i="17"/>
  <c r="U701" i="17"/>
  <c r="U702" i="17"/>
  <c r="U703" i="17"/>
  <c r="U704" i="17"/>
  <c r="U705" i="17"/>
  <c r="U706" i="17"/>
  <c r="U707" i="17"/>
  <c r="U708" i="17"/>
  <c r="U709" i="17"/>
  <c r="U710" i="17"/>
  <c r="U711" i="17"/>
  <c r="U712" i="17"/>
  <c r="U713" i="17"/>
  <c r="U714" i="17"/>
  <c r="U715" i="17"/>
  <c r="U716" i="17"/>
  <c r="U717" i="17"/>
  <c r="U718" i="17"/>
  <c r="U719" i="17"/>
  <c r="U720" i="17"/>
  <c r="U721" i="17"/>
  <c r="U722" i="17"/>
  <c r="U723" i="17"/>
  <c r="U724" i="17"/>
  <c r="U725" i="17"/>
  <c r="U726" i="17"/>
  <c r="U727" i="17"/>
  <c r="U728" i="17"/>
  <c r="U729" i="17"/>
  <c r="U730" i="17"/>
  <c r="U731" i="17"/>
  <c r="U732" i="17"/>
  <c r="U733" i="17"/>
  <c r="U734" i="17"/>
  <c r="U735" i="17"/>
  <c r="U736" i="17"/>
  <c r="U737" i="17"/>
  <c r="U738" i="17"/>
  <c r="U739" i="17"/>
  <c r="U740" i="17"/>
  <c r="U741" i="17"/>
  <c r="U742" i="17"/>
  <c r="U743" i="17"/>
  <c r="U744" i="17"/>
  <c r="U745" i="17"/>
  <c r="U746" i="17"/>
  <c r="U747" i="17"/>
  <c r="U748" i="17"/>
  <c r="U749" i="17"/>
  <c r="U750" i="17"/>
  <c r="U751" i="17"/>
  <c r="U752" i="17"/>
  <c r="U753" i="17"/>
  <c r="U754" i="17"/>
  <c r="U755" i="17"/>
  <c r="U756" i="17"/>
  <c r="U757" i="17"/>
  <c r="U758" i="17"/>
  <c r="U759" i="17"/>
  <c r="U760" i="17"/>
  <c r="U761" i="17"/>
  <c r="U762" i="17"/>
  <c r="U763" i="17"/>
  <c r="U764" i="17"/>
  <c r="U765" i="17"/>
  <c r="U766" i="17"/>
  <c r="U767" i="17"/>
  <c r="U768" i="17"/>
  <c r="U769" i="17"/>
  <c r="U770" i="17"/>
  <c r="U771" i="17"/>
  <c r="U772" i="17"/>
  <c r="U773" i="17"/>
  <c r="U774" i="17"/>
  <c r="U775" i="17"/>
  <c r="U776" i="17"/>
  <c r="U777" i="17"/>
  <c r="U778" i="17"/>
  <c r="U779" i="17"/>
  <c r="U780" i="17"/>
  <c r="U781" i="17"/>
  <c r="U782" i="17"/>
  <c r="U783" i="17"/>
  <c r="U784" i="17"/>
  <c r="U785" i="17"/>
  <c r="U786" i="17"/>
  <c r="U787" i="17"/>
  <c r="U788" i="17"/>
  <c r="U789" i="17"/>
  <c r="U790" i="17"/>
  <c r="U791" i="17"/>
  <c r="U792" i="17"/>
  <c r="U793" i="17"/>
  <c r="U794" i="17"/>
  <c r="U795" i="17"/>
  <c r="U796" i="17"/>
  <c r="U797" i="17"/>
  <c r="U798" i="17"/>
  <c r="U799" i="17"/>
  <c r="U800" i="17"/>
  <c r="U801" i="17"/>
  <c r="U802" i="17"/>
  <c r="U803" i="17"/>
  <c r="U804" i="17"/>
  <c r="U805" i="17"/>
  <c r="U806" i="17"/>
  <c r="U807" i="17"/>
  <c r="U808" i="17"/>
  <c r="U809" i="17"/>
  <c r="U810" i="17"/>
  <c r="U811" i="17"/>
  <c r="U812" i="17"/>
  <c r="U813" i="17"/>
  <c r="U814" i="17"/>
  <c r="U815" i="17"/>
  <c r="U816" i="17"/>
  <c r="U817" i="17"/>
  <c r="U818" i="17"/>
  <c r="U819" i="17"/>
  <c r="U820" i="17"/>
  <c r="U821" i="17"/>
  <c r="U822" i="17"/>
  <c r="U823" i="17"/>
  <c r="U824" i="17"/>
  <c r="U825" i="17"/>
  <c r="U826" i="17"/>
  <c r="U827" i="17"/>
  <c r="U828" i="17"/>
  <c r="U829" i="17"/>
  <c r="U830" i="17"/>
  <c r="U831" i="17"/>
  <c r="U832" i="17"/>
  <c r="U833" i="17"/>
  <c r="U834" i="17"/>
  <c r="U835" i="17"/>
  <c r="U836" i="17"/>
  <c r="U837" i="17"/>
  <c r="U838" i="17"/>
  <c r="U839" i="17"/>
  <c r="U840" i="17"/>
  <c r="U841" i="17"/>
  <c r="U842" i="17"/>
  <c r="U843" i="17"/>
  <c r="U844" i="17"/>
  <c r="U845" i="17"/>
  <c r="U846" i="17"/>
  <c r="U847" i="17"/>
  <c r="U848" i="17"/>
  <c r="U849" i="17"/>
  <c r="U850" i="17"/>
  <c r="U851" i="17"/>
  <c r="U852" i="17"/>
  <c r="U853" i="17"/>
  <c r="U854" i="17"/>
  <c r="U855" i="17"/>
  <c r="U856" i="17"/>
  <c r="U857" i="17"/>
  <c r="U858" i="17"/>
  <c r="U859" i="17"/>
  <c r="U860" i="17"/>
  <c r="U861" i="17"/>
  <c r="U862" i="17"/>
  <c r="U863" i="17"/>
  <c r="U864" i="17"/>
  <c r="U865" i="17"/>
  <c r="U866" i="17"/>
  <c r="U867" i="17"/>
  <c r="U868" i="17"/>
  <c r="U869" i="17"/>
  <c r="U870" i="17"/>
  <c r="U871" i="17"/>
  <c r="U872" i="17"/>
  <c r="U873" i="17"/>
  <c r="U874" i="17"/>
  <c r="U875" i="17"/>
  <c r="U876" i="17"/>
  <c r="U877" i="17"/>
  <c r="U878" i="17"/>
  <c r="U879" i="17"/>
  <c r="U880" i="17"/>
  <c r="U881" i="17"/>
  <c r="U882" i="17"/>
  <c r="U883" i="17"/>
  <c r="U884" i="17"/>
  <c r="U885" i="17"/>
  <c r="U886" i="17"/>
  <c r="U887" i="17"/>
  <c r="U888" i="17"/>
  <c r="U889" i="17"/>
  <c r="U890" i="17"/>
  <c r="U891" i="17"/>
  <c r="U892" i="17"/>
  <c r="U893" i="17"/>
  <c r="U894" i="17"/>
  <c r="U895" i="17"/>
  <c r="U896" i="17"/>
  <c r="U897" i="17"/>
  <c r="U898" i="17"/>
  <c r="U899" i="17"/>
  <c r="U900" i="17"/>
  <c r="U901" i="17"/>
  <c r="U902" i="17"/>
  <c r="U903" i="17"/>
  <c r="U904" i="17"/>
  <c r="U905" i="17"/>
  <c r="U906" i="17"/>
  <c r="U907" i="17"/>
  <c r="U908" i="17"/>
  <c r="U909" i="17"/>
  <c r="U910" i="17"/>
  <c r="U911" i="17"/>
  <c r="U912" i="17"/>
  <c r="U913" i="17"/>
  <c r="U914" i="17"/>
  <c r="U915" i="17"/>
  <c r="U916" i="17"/>
  <c r="U917" i="17"/>
  <c r="U918" i="17"/>
  <c r="U919" i="17"/>
  <c r="U920" i="17"/>
  <c r="U921" i="17"/>
  <c r="U922" i="17"/>
  <c r="U923" i="17"/>
  <c r="U924" i="17"/>
  <c r="U925" i="17"/>
  <c r="U926" i="17"/>
  <c r="U927" i="17"/>
  <c r="U928" i="17"/>
  <c r="U929" i="17"/>
  <c r="U930" i="17"/>
  <c r="U931" i="17"/>
  <c r="U932" i="17"/>
  <c r="U933" i="17"/>
  <c r="U934" i="17"/>
  <c r="U935" i="17"/>
  <c r="U936" i="17"/>
  <c r="U937" i="17"/>
  <c r="U938" i="17"/>
  <c r="U939" i="17"/>
  <c r="U940" i="17"/>
  <c r="U941" i="17"/>
  <c r="U942" i="17"/>
  <c r="U943" i="17"/>
  <c r="U944" i="17"/>
  <c r="U945" i="17"/>
  <c r="U946" i="17"/>
  <c r="U947" i="17"/>
  <c r="U948" i="17"/>
  <c r="U949" i="17"/>
  <c r="U950" i="17"/>
  <c r="U951" i="17"/>
  <c r="U952" i="17"/>
  <c r="U953" i="17"/>
  <c r="U954" i="17"/>
  <c r="U955" i="17"/>
  <c r="U956" i="17"/>
  <c r="U957" i="17"/>
  <c r="U958" i="17"/>
  <c r="U959" i="17"/>
  <c r="U960" i="17"/>
  <c r="U961" i="17"/>
  <c r="U962" i="17"/>
  <c r="U963" i="17"/>
  <c r="U964" i="17"/>
  <c r="U965" i="17"/>
  <c r="U966" i="17"/>
  <c r="U967" i="17"/>
  <c r="U968" i="17"/>
  <c r="U969" i="17"/>
  <c r="U970" i="17"/>
  <c r="U971" i="17"/>
  <c r="U972" i="17"/>
  <c r="U973" i="17"/>
  <c r="U974" i="17"/>
  <c r="U975" i="17"/>
  <c r="U976" i="17"/>
  <c r="U977" i="17"/>
  <c r="U978" i="17"/>
  <c r="U979" i="17"/>
  <c r="U980" i="17"/>
  <c r="U981" i="17"/>
  <c r="U982" i="17"/>
  <c r="U983" i="17"/>
  <c r="U984" i="17"/>
  <c r="U985" i="17"/>
  <c r="U986" i="17"/>
  <c r="U987" i="17"/>
  <c r="U988" i="17"/>
  <c r="U989" i="17"/>
  <c r="U990" i="17"/>
  <c r="U991" i="17"/>
  <c r="U992" i="17"/>
  <c r="U993" i="17"/>
  <c r="U994" i="17"/>
  <c r="U995" i="17"/>
  <c r="U996" i="17"/>
  <c r="U997" i="17"/>
  <c r="U998" i="17"/>
  <c r="U999" i="17"/>
  <c r="U1000" i="17"/>
  <c r="U1001" i="17"/>
  <c r="T3" i="17" a="1"/>
  <c r="T3" i="17" s="1"/>
  <c r="T4" i="17" a="1"/>
  <c r="T4" i="17" s="1"/>
  <c r="T5" i="17" a="1"/>
  <c r="T5" i="17" s="1"/>
  <c r="T6" i="17" a="1"/>
  <c r="T6" i="17"/>
  <c r="T7" i="17" a="1"/>
  <c r="T7" i="17" s="1"/>
  <c r="T8" i="17" a="1"/>
  <c r="T8" i="17" s="1"/>
  <c r="T9" i="17" a="1"/>
  <c r="T9" i="17" s="1"/>
  <c r="T10" i="17" a="1"/>
  <c r="T10" i="17" s="1"/>
  <c r="T11" i="17" a="1"/>
  <c r="T11" i="17" s="1"/>
  <c r="T12" i="17" a="1"/>
  <c r="T12" i="17" s="1"/>
  <c r="T13" i="17" a="1"/>
  <c r="T13" i="17" s="1"/>
  <c r="T14" i="17" a="1"/>
  <c r="T14" i="17" s="1"/>
  <c r="T15" i="17" a="1"/>
  <c r="T15" i="17" s="1"/>
  <c r="T16" i="17" a="1"/>
  <c r="T16" i="17" s="1"/>
  <c r="T17" i="17" a="1"/>
  <c r="T17" i="17" s="1"/>
  <c r="T18" i="17" a="1"/>
  <c r="T18" i="17" s="1"/>
  <c r="T19" i="17" a="1"/>
  <c r="T19" i="17" s="1"/>
  <c r="T20" i="17" a="1"/>
  <c r="T20" i="17" s="1"/>
  <c r="T21" i="17" a="1"/>
  <c r="T21" i="17" s="1"/>
  <c r="T22" i="17" a="1"/>
  <c r="T22" i="17" s="1"/>
  <c r="T23" i="17" a="1"/>
  <c r="T23" i="17" s="1"/>
  <c r="T24" i="17" a="1"/>
  <c r="T24" i="17" s="1"/>
  <c r="T25" i="17" a="1"/>
  <c r="T25" i="17" s="1"/>
  <c r="T26" i="17" a="1"/>
  <c r="T26" i="17"/>
  <c r="T27" i="17" a="1"/>
  <c r="T27" i="17" s="1"/>
  <c r="T28" i="17" a="1"/>
  <c r="T28" i="17" s="1"/>
  <c r="T29" i="17" a="1"/>
  <c r="T29" i="17" s="1"/>
  <c r="T30" i="17" a="1"/>
  <c r="T30" i="17"/>
  <c r="T31" i="17" a="1"/>
  <c r="T31" i="17" s="1"/>
  <c r="T32" i="17" a="1"/>
  <c r="T32" i="17" s="1"/>
  <c r="T33" i="17" a="1"/>
  <c r="T33" i="17" s="1"/>
  <c r="T34" i="17" a="1"/>
  <c r="T34" i="17"/>
  <c r="T35" i="17" a="1"/>
  <c r="T35" i="17" s="1"/>
  <c r="T36" i="17" a="1"/>
  <c r="T36" i="17" s="1"/>
  <c r="T37" i="17" a="1"/>
  <c r="T37" i="17" s="1"/>
  <c r="T38" i="17" a="1"/>
  <c r="T38" i="17"/>
  <c r="T39" i="17" a="1"/>
  <c r="T39" i="17" s="1"/>
  <c r="T40" i="17" a="1"/>
  <c r="T40" i="17" s="1"/>
  <c r="T41" i="17" a="1"/>
  <c r="T41" i="17" s="1"/>
  <c r="T42" i="17" a="1"/>
  <c r="T42" i="17"/>
  <c r="T43" i="17" a="1"/>
  <c r="T43" i="17" s="1"/>
  <c r="T44" i="17" a="1"/>
  <c r="T44" i="17" s="1"/>
  <c r="T45" i="17" a="1"/>
  <c r="T45" i="17" s="1"/>
  <c r="T46" i="17" a="1"/>
  <c r="T46" i="17"/>
  <c r="T47" i="17" a="1"/>
  <c r="T47" i="17" s="1"/>
  <c r="T48" i="17" a="1"/>
  <c r="T48" i="17" s="1"/>
  <c r="T49" i="17" a="1"/>
  <c r="T49" i="17" s="1"/>
  <c r="T50" i="17" a="1"/>
  <c r="T50" i="17" s="1"/>
  <c r="T51" i="17" a="1"/>
  <c r="T51" i="17" s="1"/>
  <c r="T52" i="17" a="1"/>
  <c r="T52" i="17" s="1"/>
  <c r="T53" i="17" a="1"/>
  <c r="T53" i="17" s="1"/>
  <c r="T54" i="17" a="1"/>
  <c r="T54" i="17" s="1"/>
  <c r="T55" i="17" a="1"/>
  <c r="T55" i="17" s="1"/>
  <c r="T56" i="17" a="1"/>
  <c r="T56" i="17" s="1"/>
  <c r="T57" i="17" a="1"/>
  <c r="T57" i="17" s="1"/>
  <c r="T58" i="17" a="1"/>
  <c r="T58" i="17"/>
  <c r="T59" i="17" a="1"/>
  <c r="T59" i="17" s="1"/>
  <c r="T60" i="17" a="1"/>
  <c r="T60" i="17" s="1"/>
  <c r="T61" i="17" a="1"/>
  <c r="T61" i="17" s="1"/>
  <c r="T62" i="17" a="1"/>
  <c r="T62" i="17"/>
  <c r="T63" i="17" a="1"/>
  <c r="T63" i="17" s="1"/>
  <c r="T64" i="17" a="1"/>
  <c r="T64" i="17" s="1"/>
  <c r="T65" i="17" a="1"/>
  <c r="T65" i="17" s="1"/>
  <c r="T66" i="17" a="1"/>
  <c r="T66" i="17"/>
  <c r="T67" i="17" a="1"/>
  <c r="T67" i="17" s="1"/>
  <c r="T68" i="17" a="1"/>
  <c r="T68" i="17" s="1"/>
  <c r="T69" i="17" a="1"/>
  <c r="T69" i="17" s="1"/>
  <c r="T70" i="17" a="1"/>
  <c r="T70" i="17"/>
  <c r="T71" i="17" a="1"/>
  <c r="T71" i="17" s="1"/>
  <c r="T72" i="17" a="1"/>
  <c r="T72" i="17" s="1"/>
  <c r="T73" i="17" a="1"/>
  <c r="T73" i="17" s="1"/>
  <c r="T74" i="17" a="1"/>
  <c r="T74" i="17" s="1"/>
  <c r="T75" i="17" a="1"/>
  <c r="T75" i="17" s="1"/>
  <c r="T76" i="17" a="1"/>
  <c r="T76" i="17" s="1"/>
  <c r="T77" i="17" a="1"/>
  <c r="T77" i="17" s="1"/>
  <c r="T78" i="17" a="1"/>
  <c r="T78" i="17"/>
  <c r="T79" i="17" a="1"/>
  <c r="T79" i="17" s="1"/>
  <c r="T80" i="17" a="1"/>
  <c r="T80" i="17" s="1"/>
  <c r="T81" i="17" a="1"/>
  <c r="T81" i="17" s="1"/>
  <c r="T82" i="17" a="1"/>
  <c r="T82" i="17" s="1"/>
  <c r="T83" i="17" a="1"/>
  <c r="T83" i="17" s="1"/>
  <c r="T84" i="17" a="1"/>
  <c r="T84" i="17" s="1"/>
  <c r="T85" i="17" a="1"/>
  <c r="T85" i="17" s="1"/>
  <c r="T86" i="17" a="1"/>
  <c r="T86" i="17" s="1"/>
  <c r="T87" i="17" a="1"/>
  <c r="T87" i="17" s="1"/>
  <c r="T88" i="17" a="1"/>
  <c r="T88" i="17" s="1"/>
  <c r="T89" i="17" a="1"/>
  <c r="T89" i="17" s="1"/>
  <c r="T90" i="17" a="1"/>
  <c r="T90" i="17"/>
  <c r="T91" i="17" a="1"/>
  <c r="T91" i="17" s="1"/>
  <c r="T92" i="17" a="1"/>
  <c r="T92" i="17" s="1"/>
  <c r="T93" i="17" a="1"/>
  <c r="T93" i="17" s="1"/>
  <c r="T94" i="17" a="1"/>
  <c r="T94" i="17" s="1"/>
  <c r="T95" i="17" a="1"/>
  <c r="T95" i="17" s="1"/>
  <c r="T96" i="17" a="1"/>
  <c r="T96" i="17" s="1"/>
  <c r="T97" i="17" a="1"/>
  <c r="T97" i="17" s="1"/>
  <c r="T98" i="17" a="1"/>
  <c r="T98" i="17"/>
  <c r="T99" i="17" a="1"/>
  <c r="T99" i="17" s="1"/>
  <c r="T100" i="17" a="1"/>
  <c r="T100" i="17" s="1"/>
  <c r="T101" i="17" a="1"/>
  <c r="T101" i="17" s="1"/>
  <c r="T102" i="17" a="1"/>
  <c r="T102" i="17"/>
  <c r="T103" i="17" a="1"/>
  <c r="T103" i="17" s="1"/>
  <c r="T104" i="17" a="1"/>
  <c r="T104" i="17" s="1"/>
  <c r="T105" i="17" a="1"/>
  <c r="T105" i="17" s="1"/>
  <c r="T106" i="17" a="1"/>
  <c r="T106" i="17" s="1"/>
  <c r="T107" i="17" a="1"/>
  <c r="T107" i="17" s="1"/>
  <c r="T108" i="17" a="1"/>
  <c r="T108" i="17" s="1"/>
  <c r="T109" i="17" a="1"/>
  <c r="T109" i="17" s="1"/>
  <c r="T110" i="17" a="1"/>
  <c r="T110" i="17"/>
  <c r="T111" i="17" a="1"/>
  <c r="T111" i="17" s="1"/>
  <c r="T112" i="17" a="1"/>
  <c r="T112" i="17" s="1"/>
  <c r="T113" i="17" a="1"/>
  <c r="T113" i="17" s="1"/>
  <c r="T114" i="17" a="1"/>
  <c r="T114" i="17" s="1"/>
  <c r="T115" i="17" a="1"/>
  <c r="T115" i="17" s="1"/>
  <c r="T116" i="17" a="1"/>
  <c r="T116" i="17" s="1"/>
  <c r="T117" i="17" a="1"/>
  <c r="T117" i="17" s="1"/>
  <c r="T118" i="17" a="1"/>
  <c r="T118" i="17" s="1"/>
  <c r="T119" i="17" a="1"/>
  <c r="T119" i="17" s="1"/>
  <c r="T120" i="17" a="1"/>
  <c r="T120" i="17" s="1"/>
  <c r="T121" i="17" a="1"/>
  <c r="T121" i="17" s="1"/>
  <c r="T122" i="17" a="1"/>
  <c r="T122" i="17"/>
  <c r="T123" i="17" a="1"/>
  <c r="T123" i="17" s="1"/>
  <c r="T124" i="17" a="1"/>
  <c r="T124" i="17" s="1"/>
  <c r="T125" i="17" a="1"/>
  <c r="T125" i="17" s="1"/>
  <c r="T126" i="17" a="1"/>
  <c r="T126" i="17" s="1"/>
  <c r="T127" i="17" a="1"/>
  <c r="T127" i="17" s="1"/>
  <c r="T128" i="17" a="1"/>
  <c r="T128" i="17" s="1"/>
  <c r="T129" i="17" a="1"/>
  <c r="T129" i="17" s="1"/>
  <c r="T130" i="17" a="1"/>
  <c r="T130" i="17"/>
  <c r="T131" i="17" a="1"/>
  <c r="T131" i="17" s="1"/>
  <c r="T132" i="17" a="1"/>
  <c r="T132" i="17" s="1"/>
  <c r="T133" i="17" a="1"/>
  <c r="T133" i="17" s="1"/>
  <c r="T134" i="17" a="1"/>
  <c r="T134" i="17" s="1"/>
  <c r="T135" i="17" a="1"/>
  <c r="T135" i="17" s="1"/>
  <c r="T136" i="17" a="1"/>
  <c r="T136" i="17" s="1"/>
  <c r="T137" i="17" a="1"/>
  <c r="T137" i="17" s="1"/>
  <c r="T138" i="17" a="1"/>
  <c r="T138" i="17" s="1"/>
  <c r="T139" i="17" a="1"/>
  <c r="T139" i="17" s="1"/>
  <c r="T140" i="17" a="1"/>
  <c r="T140" i="17" s="1"/>
  <c r="T141" i="17" a="1"/>
  <c r="T141" i="17" s="1"/>
  <c r="T142" i="17" a="1"/>
  <c r="T142" i="17"/>
  <c r="T143" i="17" a="1"/>
  <c r="T143" i="17" s="1"/>
  <c r="T144" i="17" a="1"/>
  <c r="T144" i="17" s="1"/>
  <c r="T145" i="17" a="1"/>
  <c r="T145" i="17" s="1"/>
  <c r="T146" i="17" a="1"/>
  <c r="T146" i="17" s="1"/>
  <c r="T147" i="17" a="1"/>
  <c r="T147" i="17" s="1"/>
  <c r="T148" i="17" a="1"/>
  <c r="T148" i="17" s="1"/>
  <c r="T149" i="17" a="1"/>
  <c r="T149" i="17" s="1"/>
  <c r="T150" i="17" a="1"/>
  <c r="T150" i="17" s="1"/>
  <c r="T151" i="17" a="1"/>
  <c r="T151" i="17" s="1"/>
  <c r="T152" i="17" a="1"/>
  <c r="T152" i="17" s="1"/>
  <c r="T153" i="17" a="1"/>
  <c r="T153" i="17" s="1"/>
  <c r="T154" i="17" a="1"/>
  <c r="T154" i="17"/>
  <c r="T155" i="17" a="1"/>
  <c r="T155" i="17" s="1"/>
  <c r="T156" i="17" a="1"/>
  <c r="T156" i="17" s="1"/>
  <c r="T157" i="17" a="1"/>
  <c r="T157" i="17" s="1"/>
  <c r="T158" i="17" a="1"/>
  <c r="T158" i="17"/>
  <c r="T159" i="17" a="1"/>
  <c r="T159" i="17" s="1"/>
  <c r="T160" i="17" a="1"/>
  <c r="T160" i="17" s="1"/>
  <c r="T161" i="17" a="1"/>
  <c r="T161" i="17" s="1"/>
  <c r="T162" i="17" a="1"/>
  <c r="T162" i="17"/>
  <c r="T163" i="17" a="1"/>
  <c r="T163" i="17" s="1"/>
  <c r="T164" i="17" a="1"/>
  <c r="T164" i="17" s="1"/>
  <c r="T165" i="17" a="1"/>
  <c r="T165" i="17" s="1"/>
  <c r="T166" i="17" a="1"/>
  <c r="T166" i="17" s="1"/>
  <c r="T167" i="17" a="1"/>
  <c r="T167" i="17" s="1"/>
  <c r="T168" i="17" a="1"/>
  <c r="T168" i="17" s="1"/>
  <c r="T169" i="17" a="1"/>
  <c r="T169" i="17" s="1"/>
  <c r="T170" i="17" a="1"/>
  <c r="T170" i="17"/>
  <c r="T171" i="17" a="1"/>
  <c r="T171" i="17" s="1"/>
  <c r="T172" i="17" a="1"/>
  <c r="T172" i="17" s="1"/>
  <c r="T173" i="17" a="1"/>
  <c r="T173" i="17" s="1"/>
  <c r="T174" i="17" a="1"/>
  <c r="T174" i="17"/>
  <c r="T175" i="17" a="1"/>
  <c r="T175" i="17" s="1"/>
  <c r="T176" i="17" a="1"/>
  <c r="T176" i="17" s="1"/>
  <c r="T177" i="17" a="1"/>
  <c r="T177" i="17" s="1"/>
  <c r="T178" i="17" a="1"/>
  <c r="T178" i="17" s="1"/>
  <c r="T179" i="17" a="1"/>
  <c r="T179" i="17" s="1"/>
  <c r="T180" i="17" a="1"/>
  <c r="T180" i="17" s="1"/>
  <c r="T181" i="17" a="1"/>
  <c r="T181" i="17" s="1"/>
  <c r="T182" i="17" a="1"/>
  <c r="T182" i="17" s="1"/>
  <c r="T183" i="17" a="1"/>
  <c r="T183" i="17" s="1"/>
  <c r="T184" i="17" a="1"/>
  <c r="T184" i="17" s="1"/>
  <c r="T185" i="17" a="1"/>
  <c r="T185" i="17" s="1"/>
  <c r="T186" i="17" a="1"/>
  <c r="T186" i="17"/>
  <c r="T187" i="17" a="1"/>
  <c r="T187" i="17" s="1"/>
  <c r="T188" i="17" a="1"/>
  <c r="T188" i="17" s="1"/>
  <c r="T189" i="17" a="1"/>
  <c r="T189" i="17" s="1"/>
  <c r="T190" i="17" a="1"/>
  <c r="T190" i="17"/>
  <c r="T191" i="17" a="1"/>
  <c r="T191" i="17" s="1"/>
  <c r="T192" i="17" a="1"/>
  <c r="T192" i="17" s="1"/>
  <c r="T193" i="17" a="1"/>
  <c r="T193" i="17" s="1"/>
  <c r="T194" i="17" a="1"/>
  <c r="T194" i="17"/>
  <c r="T195" i="17" a="1"/>
  <c r="T195" i="17" s="1"/>
  <c r="T196" i="17" a="1"/>
  <c r="T196" i="17" s="1"/>
  <c r="T197" i="17" a="1"/>
  <c r="T197" i="17" s="1"/>
  <c r="T198" i="17" a="1"/>
  <c r="T198" i="17" s="1"/>
  <c r="T199" i="17" a="1"/>
  <c r="T199" i="17" s="1"/>
  <c r="T200" i="17" a="1"/>
  <c r="T200" i="17" s="1"/>
  <c r="T201" i="17" a="1"/>
  <c r="T201" i="17" s="1"/>
  <c r="T202" i="17" a="1"/>
  <c r="T202" i="17" s="1"/>
  <c r="T203" i="17" a="1"/>
  <c r="T203" i="17" s="1"/>
  <c r="T204" i="17" a="1"/>
  <c r="T204" i="17" s="1"/>
  <c r="T205" i="17" a="1"/>
  <c r="T205" i="17" s="1"/>
  <c r="T206" i="17" a="1"/>
  <c r="T206" i="17"/>
  <c r="T207" i="17" a="1"/>
  <c r="T207" i="17" s="1"/>
  <c r="T208" i="17" a="1"/>
  <c r="T208" i="17" s="1"/>
  <c r="T209" i="17" a="1"/>
  <c r="T209" i="17" s="1"/>
  <c r="T210" i="17" a="1"/>
  <c r="T210" i="17" s="1"/>
  <c r="T211" i="17" a="1"/>
  <c r="T211" i="17" s="1"/>
  <c r="T212" i="17" a="1"/>
  <c r="T212" i="17" s="1"/>
  <c r="T213" i="17" a="1"/>
  <c r="T213" i="17" s="1"/>
  <c r="T214" i="17" a="1"/>
  <c r="T214" i="17" s="1"/>
  <c r="T215" i="17" a="1"/>
  <c r="T215" i="17" s="1"/>
  <c r="T216" i="17" a="1"/>
  <c r="T216" i="17" s="1"/>
  <c r="T217" i="17" a="1"/>
  <c r="T217" i="17" s="1"/>
  <c r="T218" i="17" a="1"/>
  <c r="T218" i="17"/>
  <c r="T219" i="17" a="1"/>
  <c r="T219" i="17" s="1"/>
  <c r="T220" i="17" a="1"/>
  <c r="T220" i="17" s="1"/>
  <c r="T221" i="17" a="1"/>
  <c r="T221" i="17" s="1"/>
  <c r="T222" i="17" a="1"/>
  <c r="T222" i="17"/>
  <c r="T223" i="17" a="1"/>
  <c r="T223" i="17" s="1"/>
  <c r="T224" i="17" a="1"/>
  <c r="T224" i="17" s="1"/>
  <c r="T225" i="17" a="1"/>
  <c r="T225" i="17" s="1"/>
  <c r="T226" i="17" a="1"/>
  <c r="T226" i="17"/>
  <c r="T227" i="17" a="1"/>
  <c r="T227" i="17" s="1"/>
  <c r="T228" i="17" a="1"/>
  <c r="T228" i="17" s="1"/>
  <c r="T229" i="17" a="1"/>
  <c r="T229" i="17" s="1"/>
  <c r="T230" i="17" a="1"/>
  <c r="T230" i="17" s="1"/>
  <c r="T231" i="17" a="1"/>
  <c r="T231" i="17" s="1"/>
  <c r="T232" i="17" a="1"/>
  <c r="T232" i="17" s="1"/>
  <c r="T233" i="17" a="1"/>
  <c r="T233" i="17" s="1"/>
  <c r="T234" i="17" a="1"/>
  <c r="T234" i="17" s="1"/>
  <c r="T235" i="17" a="1"/>
  <c r="T235" i="17" s="1"/>
  <c r="T236" i="17" a="1"/>
  <c r="T236" i="17" s="1"/>
  <c r="T237" i="17" a="1"/>
  <c r="T237" i="17" s="1"/>
  <c r="T238" i="17" a="1"/>
  <c r="T238" i="17"/>
  <c r="T239" i="17" a="1"/>
  <c r="T239" i="17" s="1"/>
  <c r="T240" i="17" a="1"/>
  <c r="T240" i="17" s="1"/>
  <c r="T241" i="17" a="1"/>
  <c r="T241" i="17" s="1"/>
  <c r="T242" i="17" a="1"/>
  <c r="T242" i="17" s="1"/>
  <c r="T243" i="17" a="1"/>
  <c r="T243" i="17" s="1"/>
  <c r="T244" i="17" a="1"/>
  <c r="T244" i="17" s="1"/>
  <c r="T245" i="17" a="1"/>
  <c r="T245" i="17" s="1"/>
  <c r="T246" i="17" a="1"/>
  <c r="T246" i="17" s="1"/>
  <c r="T247" i="17" a="1"/>
  <c r="T247" i="17" s="1"/>
  <c r="T248" i="17" a="1"/>
  <c r="T248" i="17" s="1"/>
  <c r="T249" i="17" a="1"/>
  <c r="T249" i="17" s="1"/>
  <c r="T250" i="17" a="1"/>
  <c r="T250" i="17"/>
  <c r="T251" i="17" a="1"/>
  <c r="T251" i="17" s="1"/>
  <c r="T252" i="17" a="1"/>
  <c r="T252" i="17" s="1"/>
  <c r="T253" i="17" a="1"/>
  <c r="T253" i="17" s="1"/>
  <c r="T254" i="17" a="1"/>
  <c r="T254" i="17"/>
  <c r="T255" i="17" a="1"/>
  <c r="T255" i="17" s="1"/>
  <c r="T256" i="17" a="1"/>
  <c r="T256" i="17" s="1"/>
  <c r="T257" i="17" a="1"/>
  <c r="T257" i="17" s="1"/>
  <c r="T258" i="17" a="1"/>
  <c r="T258" i="17"/>
  <c r="T259" i="17" a="1"/>
  <c r="T259" i="17" s="1"/>
  <c r="T260" i="17" a="1"/>
  <c r="T260" i="17" s="1"/>
  <c r="T261" i="17" a="1"/>
  <c r="T261" i="17" s="1"/>
  <c r="T262" i="17" a="1"/>
  <c r="T262" i="17" s="1"/>
  <c r="T263" i="17" a="1"/>
  <c r="T263" i="17" s="1"/>
  <c r="T264" i="17" a="1"/>
  <c r="T264" i="17" s="1"/>
  <c r="T265" i="17" a="1"/>
  <c r="T265" i="17" s="1"/>
  <c r="T266" i="17" a="1"/>
  <c r="T266" i="17" s="1"/>
  <c r="T267" i="17" a="1"/>
  <c r="T267" i="17" s="1"/>
  <c r="T268" i="17" a="1"/>
  <c r="T268" i="17" s="1"/>
  <c r="T269" i="17" a="1"/>
  <c r="T269" i="17" s="1"/>
  <c r="T270" i="17" a="1"/>
  <c r="T270" i="17"/>
  <c r="T271" i="17" a="1"/>
  <c r="T271" i="17" s="1"/>
  <c r="T272" i="17" a="1"/>
  <c r="T272" i="17" s="1"/>
  <c r="T273" i="17" a="1"/>
  <c r="T273" i="17" s="1"/>
  <c r="T274" i="17" a="1"/>
  <c r="T274" i="17" s="1"/>
  <c r="T275" i="17" a="1"/>
  <c r="T275" i="17" s="1"/>
  <c r="T276" i="17" a="1"/>
  <c r="T276" i="17" s="1"/>
  <c r="T277" i="17" a="1"/>
  <c r="T277" i="17" s="1"/>
  <c r="T278" i="17" a="1"/>
  <c r="T278" i="17" s="1"/>
  <c r="T279" i="17" a="1"/>
  <c r="T279" i="17" s="1"/>
  <c r="T280" i="17" a="1"/>
  <c r="T280" i="17" s="1"/>
  <c r="T281" i="17" a="1"/>
  <c r="T281" i="17" s="1"/>
  <c r="T282" i="17" a="1"/>
  <c r="T282" i="17"/>
  <c r="T283" i="17" a="1"/>
  <c r="T283" i="17" s="1"/>
  <c r="T284" i="17" a="1"/>
  <c r="T284" i="17" s="1"/>
  <c r="T285" i="17" a="1"/>
  <c r="T285" i="17" s="1"/>
  <c r="T286" i="17" a="1"/>
  <c r="T286" i="17" s="1"/>
  <c r="T287" i="17" a="1"/>
  <c r="T287" i="17" s="1"/>
  <c r="T288" i="17" a="1"/>
  <c r="T288" i="17" s="1"/>
  <c r="T289" i="17" a="1"/>
  <c r="T289" i="17" s="1"/>
  <c r="T290" i="17" a="1"/>
  <c r="T290" i="17"/>
  <c r="T291" i="17" a="1"/>
  <c r="T291" i="17" s="1"/>
  <c r="T292" i="17" a="1"/>
  <c r="T292" i="17" s="1"/>
  <c r="T293" i="17" a="1"/>
  <c r="T293" i="17" s="1"/>
  <c r="T294" i="17" a="1"/>
  <c r="T294" i="17" s="1"/>
  <c r="T295" i="17" a="1"/>
  <c r="T295" i="17" s="1"/>
  <c r="T296" i="17" a="1"/>
  <c r="T296" i="17" s="1"/>
  <c r="T297" i="17" a="1"/>
  <c r="T297" i="17" s="1"/>
  <c r="T298" i="17" a="1"/>
  <c r="T298" i="17" s="1"/>
  <c r="T299" i="17" a="1"/>
  <c r="T299" i="17" s="1"/>
  <c r="T300" i="17" a="1"/>
  <c r="T300" i="17" s="1"/>
  <c r="T301" i="17" a="1"/>
  <c r="T301" i="17" s="1"/>
  <c r="T302" i="17" a="1"/>
  <c r="T302" i="17"/>
  <c r="T303" i="17" a="1"/>
  <c r="T303" i="17" s="1"/>
  <c r="T304" i="17" a="1"/>
  <c r="T304" i="17" s="1"/>
  <c r="T305" i="17" a="1"/>
  <c r="T305" i="17" s="1"/>
  <c r="T306" i="17" a="1"/>
  <c r="T306" i="17"/>
  <c r="T307" i="17" a="1"/>
  <c r="T307" i="17" s="1"/>
  <c r="T308" i="17" a="1"/>
  <c r="T308" i="17" s="1"/>
  <c r="T309" i="17" a="1"/>
  <c r="T309" i="17" s="1"/>
  <c r="T310" i="17" a="1"/>
  <c r="T310" i="17" s="1"/>
  <c r="T311" i="17" a="1"/>
  <c r="T311" i="17" s="1"/>
  <c r="T312" i="17" a="1"/>
  <c r="T312" i="17" s="1"/>
  <c r="T313" i="17" a="1"/>
  <c r="T313" i="17" s="1"/>
  <c r="T314" i="17" a="1"/>
  <c r="T314" i="17"/>
  <c r="T315" i="17" a="1"/>
  <c r="T315" i="17" s="1"/>
  <c r="T316" i="17" a="1"/>
  <c r="T316" i="17" s="1"/>
  <c r="T317" i="17" a="1"/>
  <c r="T317" i="17" s="1"/>
  <c r="T318" i="17" a="1"/>
  <c r="T318" i="17" s="1"/>
  <c r="T319" i="17" a="1"/>
  <c r="T319" i="17" s="1"/>
  <c r="T320" i="17" a="1"/>
  <c r="T320" i="17" s="1"/>
  <c r="T321" i="17" a="1"/>
  <c r="T321" i="17" s="1"/>
  <c r="T322" i="17" a="1"/>
  <c r="T322" i="17"/>
  <c r="T323" i="17" a="1"/>
  <c r="T323" i="17" s="1"/>
  <c r="T324" i="17" a="1"/>
  <c r="T324" i="17" s="1"/>
  <c r="T325" i="17" a="1"/>
  <c r="T325" i="17" s="1"/>
  <c r="T326" i="17" a="1"/>
  <c r="T326" i="17" s="1"/>
  <c r="T327" i="17" a="1"/>
  <c r="T327" i="17" s="1"/>
  <c r="T328" i="17" a="1"/>
  <c r="T328" i="17" s="1"/>
  <c r="T329" i="17" a="1"/>
  <c r="T329" i="17" s="1"/>
  <c r="T330" i="17" a="1"/>
  <c r="T330" i="17"/>
  <c r="T331" i="17" a="1"/>
  <c r="T331" i="17" s="1"/>
  <c r="T332" i="17" a="1"/>
  <c r="T332" i="17" s="1"/>
  <c r="T333" i="17" a="1"/>
  <c r="T333" i="17" s="1"/>
  <c r="T334" i="17" a="1"/>
  <c r="T334" i="17"/>
  <c r="T335" i="17" a="1"/>
  <c r="T335" i="17" s="1"/>
  <c r="T336" i="17" a="1"/>
  <c r="T336" i="17" s="1"/>
  <c r="T337" i="17" a="1"/>
  <c r="T337" i="17" s="1"/>
  <c r="T338" i="17" a="1"/>
  <c r="T338" i="17"/>
  <c r="T339" i="17" a="1"/>
  <c r="T339" i="17" s="1"/>
  <c r="T340" i="17" a="1"/>
  <c r="T340" i="17" s="1"/>
  <c r="T341" i="17" a="1"/>
  <c r="T341" i="17" s="1"/>
  <c r="T342" i="17" a="1"/>
  <c r="T342" i="17" s="1"/>
  <c r="T343" i="17" a="1"/>
  <c r="T343" i="17" s="1"/>
  <c r="T344" i="17" a="1"/>
  <c r="T344" i="17" s="1"/>
  <c r="T345" i="17" a="1"/>
  <c r="T345" i="17"/>
  <c r="T346" i="17" a="1"/>
  <c r="T346" i="17" s="1"/>
  <c r="T347" i="17" a="1"/>
  <c r="T347" i="17" s="1"/>
  <c r="T348" i="17" a="1"/>
  <c r="T348" i="17" s="1"/>
  <c r="T349" i="17" a="1"/>
  <c r="T349" i="17" s="1"/>
  <c r="T350" i="17" a="1"/>
  <c r="T350" i="17" s="1"/>
  <c r="T351" i="17" a="1"/>
  <c r="T351" i="17" s="1"/>
  <c r="T352" i="17" a="1"/>
  <c r="T352" i="17" s="1"/>
  <c r="T353" i="17" a="1"/>
  <c r="T353" i="17"/>
  <c r="T354" i="17" a="1"/>
  <c r="T354" i="17" s="1"/>
  <c r="T355" i="17" a="1"/>
  <c r="T355" i="17" s="1"/>
  <c r="T356" i="17" a="1"/>
  <c r="T356" i="17" s="1"/>
  <c r="T357" i="17" a="1"/>
  <c r="T357" i="17"/>
  <c r="T358" i="17" a="1"/>
  <c r="T358" i="17" s="1"/>
  <c r="T359" i="17" a="1"/>
  <c r="T359" i="17" s="1"/>
  <c r="T360" i="17" a="1"/>
  <c r="T360" i="17" s="1"/>
  <c r="T361" i="17" a="1"/>
  <c r="T361" i="17" s="1"/>
  <c r="T362" i="17" a="1"/>
  <c r="T362" i="17" s="1"/>
  <c r="T363" i="17" a="1"/>
  <c r="T363" i="17" s="1"/>
  <c r="T364" i="17" a="1"/>
  <c r="T364" i="17" s="1"/>
  <c r="T365" i="17" a="1"/>
  <c r="T365" i="17" s="1"/>
  <c r="T366" i="17" a="1"/>
  <c r="T366" i="17" s="1"/>
  <c r="T367" i="17" a="1"/>
  <c r="T367" i="17" s="1"/>
  <c r="T368" i="17" a="1"/>
  <c r="T368" i="17" s="1"/>
  <c r="T369" i="17" a="1"/>
  <c r="T369" i="17"/>
  <c r="T370" i="17" a="1"/>
  <c r="T370" i="17" s="1"/>
  <c r="T371" i="17" a="1"/>
  <c r="T371" i="17"/>
  <c r="T372" i="17" a="1"/>
  <c r="T372" i="17" s="1"/>
  <c r="T373" i="17" a="1"/>
  <c r="T373" i="17" s="1"/>
  <c r="T374" i="17" a="1"/>
  <c r="T374" i="17" s="1"/>
  <c r="T375" i="17" a="1"/>
  <c r="T375" i="17"/>
  <c r="T376" i="17" a="1"/>
  <c r="T376" i="17" s="1"/>
  <c r="T377" i="17" a="1"/>
  <c r="T377" i="17" s="1"/>
  <c r="T378" i="17" a="1"/>
  <c r="T378" i="17" s="1"/>
  <c r="T379" i="17" a="1"/>
  <c r="T379" i="17"/>
  <c r="T380" i="17" a="1"/>
  <c r="T380" i="17" s="1"/>
  <c r="T381" i="17" a="1"/>
  <c r="T381" i="17" s="1"/>
  <c r="T382" i="17" a="1"/>
  <c r="T382" i="17" s="1"/>
  <c r="T383" i="17" a="1"/>
  <c r="T383" i="17" s="1"/>
  <c r="T384" i="17" a="1"/>
  <c r="T384" i="17" s="1"/>
  <c r="T385" i="17" a="1"/>
  <c r="T385" i="17"/>
  <c r="T386" i="17" a="1"/>
  <c r="T386" i="17" s="1"/>
  <c r="T387" i="17" a="1"/>
  <c r="T387" i="17"/>
  <c r="T388" i="17" a="1"/>
  <c r="T388" i="17" s="1"/>
  <c r="T389" i="17" a="1"/>
  <c r="T389" i="17" s="1"/>
  <c r="T390" i="17" a="1"/>
  <c r="T390" i="17" s="1"/>
  <c r="T391" i="17" a="1"/>
  <c r="T391" i="17"/>
  <c r="T392" i="17" a="1"/>
  <c r="T392" i="17" s="1"/>
  <c r="T393" i="17" a="1"/>
  <c r="T393" i="17"/>
  <c r="T394" i="17" a="1"/>
  <c r="T394" i="17" s="1"/>
  <c r="T395" i="17" a="1"/>
  <c r="T395" i="17"/>
  <c r="T396" i="17" a="1"/>
  <c r="T396" i="17" s="1"/>
  <c r="T397" i="17" a="1"/>
  <c r="T397" i="17" s="1"/>
  <c r="T398" i="17" a="1"/>
  <c r="T398" i="17" s="1"/>
  <c r="T399" i="17" a="1"/>
  <c r="T399" i="17" s="1"/>
  <c r="T400" i="17" a="1"/>
  <c r="T400" i="17" s="1"/>
  <c r="T401" i="17" a="1"/>
  <c r="T401" i="17" s="1"/>
  <c r="T402" i="17" a="1"/>
  <c r="T402" i="17" s="1"/>
  <c r="T403" i="17" a="1"/>
  <c r="T403" i="17"/>
  <c r="T404" i="17" a="1"/>
  <c r="T404" i="17" s="1"/>
  <c r="T405" i="17" a="1"/>
  <c r="T405" i="17" s="1"/>
  <c r="T406" i="17" a="1"/>
  <c r="T406" i="17" s="1"/>
  <c r="T407" i="17" a="1"/>
  <c r="T407" i="17"/>
  <c r="T408" i="17" a="1"/>
  <c r="T408" i="17" s="1"/>
  <c r="T409" i="17" a="1"/>
  <c r="T409" i="17"/>
  <c r="T410" i="17" a="1"/>
  <c r="T410" i="17" s="1"/>
  <c r="T411" i="17" a="1"/>
  <c r="T411" i="17"/>
  <c r="T412" i="17" a="1"/>
  <c r="T412" i="17" s="1"/>
  <c r="T413" i="17" a="1"/>
  <c r="T413" i="17" s="1"/>
  <c r="T414" i="17" a="1"/>
  <c r="T414" i="17" s="1"/>
  <c r="T415" i="17" a="1"/>
  <c r="T415" i="17" s="1"/>
  <c r="T416" i="17" a="1"/>
  <c r="T416" i="17" s="1"/>
  <c r="T417" i="17" a="1"/>
  <c r="T417" i="17" s="1"/>
  <c r="T418" i="17" a="1"/>
  <c r="T418" i="17" s="1"/>
  <c r="T419" i="17" a="1"/>
  <c r="T419" i="17"/>
  <c r="T420" i="17" a="1"/>
  <c r="T420" i="17" s="1"/>
  <c r="T421" i="17" a="1"/>
  <c r="T421" i="17" s="1"/>
  <c r="T422" i="17" a="1"/>
  <c r="T422" i="17" s="1"/>
  <c r="T423" i="17" a="1"/>
  <c r="T423" i="17"/>
  <c r="T424" i="17" a="1"/>
  <c r="T424" i="17" s="1"/>
  <c r="T425" i="17" a="1"/>
  <c r="T425" i="17"/>
  <c r="T426" i="17" a="1"/>
  <c r="T426" i="17" s="1"/>
  <c r="T427" i="17" a="1"/>
  <c r="T427" i="17"/>
  <c r="T428" i="17" a="1"/>
  <c r="T428" i="17" s="1"/>
  <c r="T429" i="17" a="1"/>
  <c r="T429" i="17" s="1"/>
  <c r="T430" i="17" a="1"/>
  <c r="T430" i="17" s="1"/>
  <c r="T431" i="17" a="1"/>
  <c r="T431" i="17" s="1"/>
  <c r="T432" i="17" a="1"/>
  <c r="T432" i="17" s="1"/>
  <c r="T433" i="17" a="1"/>
  <c r="T433" i="17" s="1"/>
  <c r="T434" i="17" a="1"/>
  <c r="T434" i="17" s="1"/>
  <c r="T435" i="17" a="1"/>
  <c r="T435" i="17"/>
  <c r="T436" i="17" a="1"/>
  <c r="T436" i="17" s="1"/>
  <c r="T437" i="17" a="1"/>
  <c r="T437" i="17" s="1"/>
  <c r="T438" i="17" a="1"/>
  <c r="T438" i="17" s="1"/>
  <c r="T439" i="17" a="1"/>
  <c r="T439" i="17"/>
  <c r="T440" i="17" a="1"/>
  <c r="T440" i="17" s="1"/>
  <c r="T441" i="17" a="1"/>
  <c r="T441" i="17" s="1"/>
  <c r="T442" i="17" a="1"/>
  <c r="T442" i="17" s="1"/>
  <c r="T443" i="17" a="1"/>
  <c r="T443" i="17"/>
  <c r="T444" i="17" a="1"/>
  <c r="T444" i="17" s="1"/>
  <c r="T445" i="17" a="1"/>
  <c r="T445" i="17" s="1"/>
  <c r="T446" i="17" a="1"/>
  <c r="T446" i="17" s="1"/>
  <c r="T447" i="17" a="1"/>
  <c r="T447" i="17" s="1"/>
  <c r="T448" i="17" a="1"/>
  <c r="T448" i="17" s="1"/>
  <c r="T449" i="17" a="1"/>
  <c r="T449" i="17" s="1"/>
  <c r="T450" i="17" a="1"/>
  <c r="T450" i="17" s="1"/>
  <c r="T451" i="17" a="1"/>
  <c r="T451" i="17"/>
  <c r="T452" i="17" a="1"/>
  <c r="T452" i="17" s="1"/>
  <c r="T453" i="17" a="1"/>
  <c r="T453" i="17" s="1"/>
  <c r="T454" i="17" a="1"/>
  <c r="T454" i="17" s="1"/>
  <c r="T455" i="17" a="1"/>
  <c r="T455" i="17"/>
  <c r="T456" i="17" a="1"/>
  <c r="T456" i="17" s="1"/>
  <c r="T457" i="17" a="1"/>
  <c r="T457" i="17"/>
  <c r="T458" i="17" a="1"/>
  <c r="T458" i="17" s="1"/>
  <c r="T459" i="17" a="1"/>
  <c r="T459" i="17"/>
  <c r="T460" i="17" a="1"/>
  <c r="T460" i="17" s="1"/>
  <c r="T461" i="17" a="1"/>
  <c r="T461" i="17" s="1"/>
  <c r="T462" i="17" a="1"/>
  <c r="T462" i="17" s="1"/>
  <c r="T463" i="17" a="1"/>
  <c r="T463" i="17" s="1"/>
  <c r="T464" i="17" a="1"/>
  <c r="T464" i="17" s="1"/>
  <c r="T465" i="17" a="1"/>
  <c r="T465" i="17" s="1"/>
  <c r="T466" i="17" a="1"/>
  <c r="T466" i="17" s="1"/>
  <c r="T467" i="17" a="1"/>
  <c r="T467" i="17"/>
  <c r="T468" i="17" a="1"/>
  <c r="T468" i="17" s="1"/>
  <c r="T469" i="17" a="1"/>
  <c r="T469" i="17" s="1"/>
  <c r="T470" i="17" a="1"/>
  <c r="T470" i="17" s="1"/>
  <c r="T471" i="17" a="1"/>
  <c r="T471" i="17"/>
  <c r="T472" i="17" a="1"/>
  <c r="T472" i="17" s="1"/>
  <c r="T473" i="17" a="1"/>
  <c r="T473" i="17" s="1"/>
  <c r="T474" i="17" a="1"/>
  <c r="T474" i="17" s="1"/>
  <c r="T475" i="17" a="1"/>
  <c r="T475" i="17"/>
  <c r="T476" i="17" a="1"/>
  <c r="T476" i="17" s="1"/>
  <c r="T477" i="17" a="1"/>
  <c r="T477" i="17" s="1"/>
  <c r="T478" i="17" a="1"/>
  <c r="T478" i="17"/>
  <c r="T479" i="17" a="1"/>
  <c r="T479" i="17" s="1"/>
  <c r="T480" i="17" a="1"/>
  <c r="T480" i="17" s="1"/>
  <c r="T481" i="17" a="1"/>
  <c r="T481" i="17"/>
  <c r="T482" i="17" a="1"/>
  <c r="T482" i="17"/>
  <c r="T483" i="17" a="1"/>
  <c r="T483" i="17" s="1"/>
  <c r="T484" i="17" a="1"/>
  <c r="T484" i="17" s="1"/>
  <c r="T485" i="17" a="1"/>
  <c r="T485" i="17" s="1"/>
  <c r="T486" i="17" a="1"/>
  <c r="T486" i="17" s="1"/>
  <c r="T487" i="17" a="1"/>
  <c r="T487" i="17"/>
  <c r="T488" i="17" a="1"/>
  <c r="T488" i="17" s="1"/>
  <c r="T489" i="17" a="1"/>
  <c r="T489" i="17"/>
  <c r="T490" i="17" a="1"/>
  <c r="T490" i="17"/>
  <c r="T491" i="17" a="1"/>
  <c r="T491" i="17"/>
  <c r="T492" i="17" a="1"/>
  <c r="T492" i="17" s="1"/>
  <c r="T493" i="17" a="1"/>
  <c r="T493" i="17" s="1"/>
  <c r="T494" i="17" a="1"/>
  <c r="T494" i="17" s="1"/>
  <c r="T495" i="17" a="1"/>
  <c r="T495" i="17" s="1"/>
  <c r="T496" i="17" a="1"/>
  <c r="T496" i="17" s="1"/>
  <c r="T497" i="17" a="1"/>
  <c r="T497" i="17" s="1"/>
  <c r="T498" i="17" a="1"/>
  <c r="T498" i="17"/>
  <c r="T499" i="17" a="1"/>
  <c r="T499" i="17"/>
  <c r="T500" i="17" a="1"/>
  <c r="T500" i="17" s="1"/>
  <c r="T501" i="17" a="1"/>
  <c r="T501" i="17"/>
  <c r="T502" i="17" a="1"/>
  <c r="T502" i="17" s="1"/>
  <c r="T503" i="17" a="1"/>
  <c r="T503" i="17" s="1"/>
  <c r="T504" i="17" a="1"/>
  <c r="T504" i="17" s="1"/>
  <c r="T505" i="17" a="1"/>
  <c r="T505" i="17"/>
  <c r="T506" i="17" a="1"/>
  <c r="T506" i="17" s="1"/>
  <c r="T507" i="17" a="1"/>
  <c r="T507" i="17"/>
  <c r="T508" i="17" a="1"/>
  <c r="T508" i="17" s="1"/>
  <c r="T509" i="17" a="1"/>
  <c r="T509" i="17" s="1"/>
  <c r="T510" i="17" a="1"/>
  <c r="T510" i="17"/>
  <c r="T511" i="17" a="1"/>
  <c r="T511" i="17" s="1"/>
  <c r="T512" i="17" a="1"/>
  <c r="T512" i="17" s="1"/>
  <c r="T513" i="17" a="1"/>
  <c r="T513" i="17"/>
  <c r="T514" i="17" a="1"/>
  <c r="T514" i="17"/>
  <c r="T515" i="17" a="1"/>
  <c r="T515" i="17" s="1"/>
  <c r="T516" i="17" a="1"/>
  <c r="T516" i="17" s="1"/>
  <c r="T517" i="17" a="1"/>
  <c r="T517" i="17" s="1"/>
  <c r="T518" i="17" a="1"/>
  <c r="T518" i="17" s="1"/>
  <c r="T519" i="17" a="1"/>
  <c r="T519" i="17"/>
  <c r="T520" i="17" a="1"/>
  <c r="T520" i="17" s="1"/>
  <c r="T521" i="17" a="1"/>
  <c r="T521" i="17"/>
  <c r="T522" i="17" a="1"/>
  <c r="T522" i="17"/>
  <c r="T523" i="17" a="1"/>
  <c r="T523" i="17"/>
  <c r="T524" i="17" a="1"/>
  <c r="T524" i="17" s="1"/>
  <c r="T525" i="17" a="1"/>
  <c r="T525" i="17" s="1"/>
  <c r="T526" i="17" a="1"/>
  <c r="T526" i="17" s="1"/>
  <c r="T527" i="17" a="1"/>
  <c r="T527" i="17" s="1"/>
  <c r="T528" i="17" a="1"/>
  <c r="T528" i="17" s="1"/>
  <c r="T529" i="17" a="1"/>
  <c r="T529" i="17" s="1"/>
  <c r="T530" i="17" a="1"/>
  <c r="T530" i="17"/>
  <c r="T531" i="17" a="1"/>
  <c r="T531" i="17"/>
  <c r="T532" i="17" a="1"/>
  <c r="T532" i="17" s="1"/>
  <c r="T533" i="17" a="1"/>
  <c r="T533" i="17"/>
  <c r="T534" i="17" a="1"/>
  <c r="T534" i="17" s="1"/>
  <c r="T535" i="17" a="1"/>
  <c r="T535" i="17" s="1"/>
  <c r="T536" i="17" a="1"/>
  <c r="T536" i="17" s="1"/>
  <c r="T537" i="17" a="1"/>
  <c r="T537" i="17"/>
  <c r="T538" i="17" a="1"/>
  <c r="T538" i="17" s="1"/>
  <c r="T539" i="17" a="1"/>
  <c r="T539" i="17"/>
  <c r="T540" i="17" a="1"/>
  <c r="T540" i="17" s="1"/>
  <c r="T541" i="17" a="1"/>
  <c r="T541" i="17" s="1"/>
  <c r="T542" i="17" a="1"/>
  <c r="T542" i="17"/>
  <c r="T543" i="17" a="1"/>
  <c r="T543" i="17" s="1"/>
  <c r="T544" i="17" a="1"/>
  <c r="T544" i="17" s="1"/>
  <c r="T545" i="17" a="1"/>
  <c r="T545" i="17"/>
  <c r="T546" i="17" a="1"/>
  <c r="T546" i="17"/>
  <c r="T547" i="17" a="1"/>
  <c r="T547" i="17" s="1"/>
  <c r="T548" i="17" a="1"/>
  <c r="T548" i="17" s="1"/>
  <c r="T549" i="17" a="1"/>
  <c r="T549" i="17" s="1"/>
  <c r="T550" i="17" a="1"/>
  <c r="T550" i="17" s="1"/>
  <c r="T551" i="17" a="1"/>
  <c r="T551" i="17"/>
  <c r="T552" i="17" a="1"/>
  <c r="T552" i="17" s="1"/>
  <c r="T553" i="17" a="1"/>
  <c r="T553" i="17" s="1"/>
  <c r="T554" i="17" a="1"/>
  <c r="T554" i="17"/>
  <c r="T555" i="17" a="1"/>
  <c r="T555" i="17"/>
  <c r="T556" i="17" a="1"/>
  <c r="T556" i="17" s="1"/>
  <c r="T557" i="17" a="1"/>
  <c r="T557" i="17" s="1"/>
  <c r="T558" i="17" a="1"/>
  <c r="T558" i="17" s="1"/>
  <c r="T559" i="17" a="1"/>
  <c r="T559" i="17" s="1"/>
  <c r="T560" i="17" a="1"/>
  <c r="T560" i="17" s="1"/>
  <c r="T561" i="17" a="1"/>
  <c r="T561" i="17" s="1"/>
  <c r="T562" i="17" a="1"/>
  <c r="T562" i="17" s="1"/>
  <c r="T563" i="17" a="1"/>
  <c r="T563" i="17"/>
  <c r="T564" i="17" a="1"/>
  <c r="T564" i="17" s="1"/>
  <c r="T565" i="17" a="1"/>
  <c r="T565" i="17" s="1"/>
  <c r="T566" i="17" a="1"/>
  <c r="T566" i="17"/>
  <c r="T567" i="17" a="1"/>
  <c r="T567" i="17" s="1"/>
  <c r="T568" i="17" a="1"/>
  <c r="T568" i="17" s="1"/>
  <c r="T569" i="17" a="1"/>
  <c r="T569" i="17"/>
  <c r="T570" i="17" a="1"/>
  <c r="T570" i="17" s="1"/>
  <c r="T571" i="17" a="1"/>
  <c r="T571" i="17" s="1"/>
  <c r="T572" i="17" a="1"/>
  <c r="T572" i="17" s="1"/>
  <c r="T573" i="17" a="1"/>
  <c r="T573" i="17" s="1"/>
  <c r="T574" i="17" a="1"/>
  <c r="T574" i="17"/>
  <c r="T575" i="17" a="1"/>
  <c r="T575" i="17"/>
  <c r="T576" i="17" a="1"/>
  <c r="T576" i="17" s="1"/>
  <c r="T577" i="17" a="1"/>
  <c r="T577" i="17"/>
  <c r="T578" i="17" a="1"/>
  <c r="T578" i="17"/>
  <c r="T579" i="17" a="1"/>
  <c r="T579" i="17" s="1"/>
  <c r="T580" i="17" a="1"/>
  <c r="T580" i="17" s="1"/>
  <c r="T581" i="17" a="1"/>
  <c r="T581" i="17" s="1"/>
  <c r="T582" i="17" a="1"/>
  <c r="T582" i="17" s="1"/>
  <c r="T583" i="17" a="1"/>
  <c r="T583" i="17"/>
  <c r="T584" i="17" a="1"/>
  <c r="T584" i="17" s="1"/>
  <c r="T585" i="17" a="1"/>
  <c r="T585" i="17" s="1"/>
  <c r="T586" i="17" a="1"/>
  <c r="T586" i="17"/>
  <c r="T587" i="17" a="1"/>
  <c r="T587" i="17"/>
  <c r="T588" i="17" a="1"/>
  <c r="T588" i="17" s="1"/>
  <c r="T589" i="17" a="1"/>
  <c r="T589" i="17" s="1"/>
  <c r="T590" i="17" a="1"/>
  <c r="T590" i="17" s="1"/>
  <c r="T591" i="17" a="1"/>
  <c r="T591" i="17" s="1"/>
  <c r="T592" i="17" a="1"/>
  <c r="T592" i="17" s="1"/>
  <c r="T593" i="17" a="1"/>
  <c r="T593" i="17" s="1"/>
  <c r="T594" i="17" a="1"/>
  <c r="T594" i="17" s="1"/>
  <c r="T595" i="17" a="1"/>
  <c r="T595" i="17"/>
  <c r="T596" i="17" a="1"/>
  <c r="T596" i="17" s="1"/>
  <c r="T597" i="17" a="1"/>
  <c r="T597" i="17" s="1"/>
  <c r="T598" i="17" a="1"/>
  <c r="T598" i="17" s="1"/>
  <c r="T599" i="17" a="1"/>
  <c r="T599" i="17" s="1"/>
  <c r="T600" i="17" a="1"/>
  <c r="T600" i="17" s="1"/>
  <c r="T601" i="17" a="1"/>
  <c r="T601" i="17"/>
  <c r="T602" i="17" a="1"/>
  <c r="T602" i="17" s="1"/>
  <c r="T603" i="17" a="1"/>
  <c r="T603" i="17" s="1"/>
  <c r="T604" i="17" a="1"/>
  <c r="T604" i="17" s="1"/>
  <c r="T605" i="17" a="1"/>
  <c r="T605" i="17" s="1"/>
  <c r="T606" i="17" a="1"/>
  <c r="T606" i="17"/>
  <c r="T607" i="17" a="1"/>
  <c r="T607" i="17"/>
  <c r="T608" i="17" a="1"/>
  <c r="T608" i="17" s="1"/>
  <c r="T609" i="17" a="1"/>
  <c r="T609" i="17"/>
  <c r="T610" i="17" a="1"/>
  <c r="T610" i="17"/>
  <c r="T611" i="17" a="1"/>
  <c r="T611" i="17" s="1"/>
  <c r="T612" i="17" a="1"/>
  <c r="T612" i="17" s="1"/>
  <c r="T613" i="17" a="1"/>
  <c r="T613" i="17" s="1"/>
  <c r="T614" i="17" a="1"/>
  <c r="T614" i="17" s="1"/>
  <c r="T615" i="17" a="1"/>
  <c r="T615" i="17" s="1"/>
  <c r="T616" i="17" a="1"/>
  <c r="T616" i="17" s="1"/>
  <c r="T617" i="17" a="1"/>
  <c r="T617" i="17" s="1"/>
  <c r="T618" i="17" a="1"/>
  <c r="T618" i="17" s="1"/>
  <c r="T619" i="17" a="1"/>
  <c r="T619" i="17"/>
  <c r="T620" i="17" a="1"/>
  <c r="T620" i="17" s="1"/>
  <c r="T621" i="17" a="1"/>
  <c r="T621" i="17" s="1"/>
  <c r="T622" i="17" a="1"/>
  <c r="T622" i="17"/>
  <c r="T623" i="17" a="1"/>
  <c r="T623" i="17" s="1"/>
  <c r="T624" i="17" a="1"/>
  <c r="T624" i="17" s="1"/>
  <c r="T625" i="17" a="1"/>
  <c r="T625" i="17" s="1"/>
  <c r="T626" i="17" a="1"/>
  <c r="T626" i="17" s="1"/>
  <c r="T627" i="17" a="1"/>
  <c r="T627" i="17" s="1"/>
  <c r="T628" i="17" a="1"/>
  <c r="T628" i="17" s="1"/>
  <c r="T629" i="17" a="1"/>
  <c r="T629" i="17"/>
  <c r="T630" i="17" a="1"/>
  <c r="T630" i="17" s="1"/>
  <c r="T631" i="17" a="1"/>
  <c r="T631" i="17" s="1"/>
  <c r="T632" i="17" a="1"/>
  <c r="T632" i="17" s="1"/>
  <c r="T633" i="17" a="1"/>
  <c r="T633" i="17"/>
  <c r="T634" i="17" a="1"/>
  <c r="T634" i="17" s="1"/>
  <c r="T635" i="17" a="1"/>
  <c r="T635" i="17" s="1"/>
  <c r="T636" i="17" a="1"/>
  <c r="T636" i="17" s="1"/>
  <c r="T637" i="17" a="1"/>
  <c r="T637" i="17" s="1"/>
  <c r="T638" i="17" a="1"/>
  <c r="T638" i="17"/>
  <c r="T639" i="17" a="1"/>
  <c r="T639" i="17" s="1"/>
  <c r="T640" i="17" a="1"/>
  <c r="T640" i="17" s="1"/>
  <c r="T641" i="17" a="1"/>
  <c r="T641" i="17" s="1"/>
  <c r="T642" i="17" a="1"/>
  <c r="T642" i="17"/>
  <c r="T643" i="17" a="1"/>
  <c r="T643" i="17" s="1"/>
  <c r="T644" i="17" a="1"/>
  <c r="T644" i="17" s="1"/>
  <c r="T645" i="17" a="1"/>
  <c r="T645" i="17" s="1"/>
  <c r="T646" i="17" a="1"/>
  <c r="T646" i="17" s="1"/>
  <c r="T647" i="17" a="1"/>
  <c r="T647" i="17" s="1"/>
  <c r="T648" i="17" a="1"/>
  <c r="T648" i="17" s="1"/>
  <c r="T649" i="17" a="1"/>
  <c r="T649" i="17" s="1"/>
  <c r="T650" i="17" a="1"/>
  <c r="T650" i="17" s="1"/>
  <c r="T651" i="17" a="1"/>
  <c r="T651" i="17"/>
  <c r="T652" i="17" a="1"/>
  <c r="T652" i="17" s="1"/>
  <c r="T653" i="17" a="1"/>
  <c r="T653" i="17"/>
  <c r="T654" i="17" a="1"/>
  <c r="T654" i="17" s="1"/>
  <c r="T655" i="17" a="1"/>
  <c r="T655" i="17" s="1"/>
  <c r="T656" i="17" a="1"/>
  <c r="T656" i="17"/>
  <c r="T657" i="17" a="1"/>
  <c r="T657" i="17" s="1"/>
  <c r="T658" i="17" a="1"/>
  <c r="T658" i="17" s="1"/>
  <c r="T659" i="17" a="1"/>
  <c r="T659" i="17" s="1"/>
  <c r="T660" i="17" a="1"/>
  <c r="T660" i="17" s="1"/>
  <c r="T661" i="17" a="1"/>
  <c r="T661" i="17" s="1"/>
  <c r="T662" i="17" a="1"/>
  <c r="T662" i="17" s="1"/>
  <c r="T663" i="17" a="1"/>
  <c r="T663" i="17" s="1"/>
  <c r="T664" i="17" a="1"/>
  <c r="T664" i="17" s="1"/>
  <c r="T665" i="17" a="1"/>
  <c r="T665" i="17" s="1"/>
  <c r="T666" i="17" a="1"/>
  <c r="T666" i="17" s="1"/>
  <c r="T667" i="17" a="1"/>
  <c r="T667" i="17" s="1"/>
  <c r="T668" i="17" a="1"/>
  <c r="T668" i="17"/>
  <c r="T669" i="17" a="1"/>
  <c r="T669" i="17" s="1"/>
  <c r="T670" i="17" a="1"/>
  <c r="T670" i="17" s="1"/>
  <c r="T671" i="17" a="1"/>
  <c r="T671" i="17" s="1"/>
  <c r="T672" i="17" a="1"/>
  <c r="T672" i="17" s="1"/>
  <c r="T673" i="17" a="1"/>
  <c r="T673" i="17" s="1"/>
  <c r="T674" i="17" a="1"/>
  <c r="T674" i="17" s="1"/>
  <c r="T675" i="17" a="1"/>
  <c r="T675" i="17" s="1"/>
  <c r="T676" i="17" a="1"/>
  <c r="T676" i="17"/>
  <c r="T677" i="17" a="1"/>
  <c r="T677" i="17" s="1"/>
  <c r="T678" i="17" a="1"/>
  <c r="T678" i="17" s="1"/>
  <c r="T679" i="17" a="1"/>
  <c r="T679" i="17" s="1"/>
  <c r="T680" i="17" a="1"/>
  <c r="T680" i="17"/>
  <c r="T681" i="17" a="1"/>
  <c r="T681" i="17" s="1"/>
  <c r="T682" i="17" a="1"/>
  <c r="T682" i="17" s="1"/>
  <c r="T683" i="17" a="1"/>
  <c r="T683" i="17" s="1"/>
  <c r="T684" i="17" a="1"/>
  <c r="T684" i="17"/>
  <c r="T685" i="17" a="1"/>
  <c r="T685" i="17" s="1"/>
  <c r="T686" i="17" a="1"/>
  <c r="T686" i="17" s="1"/>
  <c r="T687" i="17" a="1"/>
  <c r="T687" i="17" s="1"/>
  <c r="T688" i="17" a="1"/>
  <c r="T688" i="17"/>
  <c r="T689" i="17" a="1"/>
  <c r="T689" i="17" s="1"/>
  <c r="T690" i="17" a="1"/>
  <c r="T690" i="17" s="1"/>
  <c r="T691" i="17" a="1"/>
  <c r="T691" i="17" s="1"/>
  <c r="T692" i="17" a="1"/>
  <c r="T692" i="17" s="1"/>
  <c r="T693" i="17" a="1"/>
  <c r="T693" i="17" s="1"/>
  <c r="T694" i="17" a="1"/>
  <c r="T694" i="17" s="1"/>
  <c r="T695" i="17" a="1"/>
  <c r="T695" i="17" s="1"/>
  <c r="T696" i="17" a="1"/>
  <c r="T696" i="17" s="1"/>
  <c r="T697" i="17" a="1"/>
  <c r="T697" i="17" s="1"/>
  <c r="T698" i="17" a="1"/>
  <c r="T698" i="17" s="1"/>
  <c r="T699" i="17" a="1"/>
  <c r="T699" i="17" s="1"/>
  <c r="T700" i="17" a="1"/>
  <c r="T700" i="17"/>
  <c r="T701" i="17" a="1"/>
  <c r="T701" i="17" s="1"/>
  <c r="T702" i="17" a="1"/>
  <c r="T702" i="17" s="1"/>
  <c r="T703" i="17" a="1"/>
  <c r="T703" i="17" s="1"/>
  <c r="T704" i="17" a="1"/>
  <c r="T704" i="17" s="1"/>
  <c r="T705" i="17" a="1"/>
  <c r="T705" i="17" s="1"/>
  <c r="T706" i="17" a="1"/>
  <c r="T706" i="17" s="1"/>
  <c r="T707" i="17" a="1"/>
  <c r="T707" i="17" s="1"/>
  <c r="T708" i="17" a="1"/>
  <c r="T708" i="17"/>
  <c r="T709" i="17" a="1"/>
  <c r="T709" i="17" s="1"/>
  <c r="T710" i="17" a="1"/>
  <c r="T710" i="17" s="1"/>
  <c r="T711" i="17" a="1"/>
  <c r="T711" i="17" s="1"/>
  <c r="T712" i="17" a="1"/>
  <c r="T712" i="17"/>
  <c r="T713" i="17" a="1"/>
  <c r="T713" i="17" s="1"/>
  <c r="T714" i="17" a="1"/>
  <c r="T714" i="17" s="1"/>
  <c r="T715" i="17" a="1"/>
  <c r="T715" i="17" s="1"/>
  <c r="T716" i="17" a="1"/>
  <c r="T716" i="17"/>
  <c r="T717" i="17" a="1"/>
  <c r="T717" i="17" s="1"/>
  <c r="T718" i="17" a="1"/>
  <c r="T718" i="17" s="1"/>
  <c r="T719" i="17" a="1"/>
  <c r="T719" i="17" s="1"/>
  <c r="T720" i="17" a="1"/>
  <c r="T720" i="17"/>
  <c r="T721" i="17" a="1"/>
  <c r="T721" i="17" s="1"/>
  <c r="T722" i="17" a="1"/>
  <c r="T722" i="17" s="1"/>
  <c r="T723" i="17" a="1"/>
  <c r="T723" i="17" s="1"/>
  <c r="T724" i="17" a="1"/>
  <c r="T724" i="17" s="1"/>
  <c r="T725" i="17" a="1"/>
  <c r="T725" i="17" s="1"/>
  <c r="T726" i="17" a="1"/>
  <c r="T726" i="17" s="1"/>
  <c r="T727" i="17" a="1"/>
  <c r="T727" i="17" s="1"/>
  <c r="T728" i="17" a="1"/>
  <c r="T728" i="17" s="1"/>
  <c r="T729" i="17" a="1"/>
  <c r="T729" i="17" s="1"/>
  <c r="T730" i="17" a="1"/>
  <c r="T730" i="17" s="1"/>
  <c r="T731" i="17" a="1"/>
  <c r="T731" i="17" s="1"/>
  <c r="T732" i="17" a="1"/>
  <c r="T732" i="17"/>
  <c r="T733" i="17" a="1"/>
  <c r="T733" i="17" s="1"/>
  <c r="T734" i="17" a="1"/>
  <c r="T734" i="17" s="1"/>
  <c r="T735" i="17" a="1"/>
  <c r="T735" i="17" s="1"/>
  <c r="T736" i="17" a="1"/>
  <c r="T736" i="17"/>
  <c r="T737" i="17" a="1"/>
  <c r="T737" i="17" s="1"/>
  <c r="T738" i="17" a="1"/>
  <c r="T738" i="17" s="1"/>
  <c r="T739" i="17" a="1"/>
  <c r="T739" i="17" s="1"/>
  <c r="T740" i="17" a="1"/>
  <c r="T740" i="17"/>
  <c r="T741" i="17" a="1"/>
  <c r="T741" i="17" s="1"/>
  <c r="T742" i="17" a="1"/>
  <c r="T742" i="17" s="1"/>
  <c r="T743" i="17" a="1"/>
  <c r="T743" i="17" s="1"/>
  <c r="T744" i="17" a="1"/>
  <c r="T744" i="17"/>
  <c r="T745" i="17" a="1"/>
  <c r="T745" i="17" s="1"/>
  <c r="T746" i="17" a="1"/>
  <c r="T746" i="17" s="1"/>
  <c r="T747" i="17" a="1"/>
  <c r="T747" i="17" s="1"/>
  <c r="T748" i="17" a="1"/>
  <c r="T748" i="17"/>
  <c r="T749" i="17" a="1"/>
  <c r="T749" i="17" s="1"/>
  <c r="T750" i="17" a="1"/>
  <c r="T750" i="17" s="1"/>
  <c r="T751" i="17" a="1"/>
  <c r="T751" i="17" s="1"/>
  <c r="T752" i="17" a="1"/>
  <c r="T752" i="17"/>
  <c r="T753" i="17" a="1"/>
  <c r="T753" i="17" s="1"/>
  <c r="T754" i="17" a="1"/>
  <c r="T754" i="17" s="1"/>
  <c r="T755" i="17" a="1"/>
  <c r="T755" i="17" s="1"/>
  <c r="T756" i="17" a="1"/>
  <c r="T756" i="17" s="1"/>
  <c r="T757" i="17" a="1"/>
  <c r="T757" i="17" s="1"/>
  <c r="T758" i="17" a="1"/>
  <c r="T758" i="17" s="1"/>
  <c r="T759" i="17" a="1"/>
  <c r="T759" i="17" s="1"/>
  <c r="T760" i="17" a="1"/>
  <c r="T760" i="17" s="1"/>
  <c r="T761" i="17" a="1"/>
  <c r="T761" i="17" s="1"/>
  <c r="T762" i="17" a="1"/>
  <c r="T762" i="17" s="1"/>
  <c r="T763" i="17" a="1"/>
  <c r="T763" i="17" s="1"/>
  <c r="T764" i="17" a="1"/>
  <c r="T764" i="17"/>
  <c r="T765" i="17" a="1"/>
  <c r="T765" i="17" s="1"/>
  <c r="T766" i="17" a="1"/>
  <c r="T766" i="17" s="1"/>
  <c r="T767" i="17" a="1"/>
  <c r="T767" i="17" s="1"/>
  <c r="T768" i="17" a="1"/>
  <c r="T768" i="17"/>
  <c r="T769" i="17" a="1"/>
  <c r="T769" i="17" s="1"/>
  <c r="T770" i="17" a="1"/>
  <c r="T770" i="17" s="1"/>
  <c r="T771" i="17" a="1"/>
  <c r="T771" i="17" s="1"/>
  <c r="T772" i="17" a="1"/>
  <c r="T772" i="17"/>
  <c r="T773" i="17" a="1"/>
  <c r="T773" i="17" s="1"/>
  <c r="T774" i="17" a="1"/>
  <c r="T774" i="17" s="1"/>
  <c r="T775" i="17" a="1"/>
  <c r="T775" i="17" s="1"/>
  <c r="T776" i="17" a="1"/>
  <c r="T776" i="17"/>
  <c r="T777" i="17" a="1"/>
  <c r="T777" i="17" s="1"/>
  <c r="T778" i="17" a="1"/>
  <c r="T778" i="17" s="1"/>
  <c r="T779" i="17" a="1"/>
  <c r="T779" i="17" s="1"/>
  <c r="T780" i="17" a="1"/>
  <c r="T780" i="17"/>
  <c r="T781" i="17" a="1"/>
  <c r="T781" i="17" s="1"/>
  <c r="T782" i="17" a="1"/>
  <c r="T782" i="17" s="1"/>
  <c r="T783" i="17" a="1"/>
  <c r="T783" i="17" s="1"/>
  <c r="T784" i="17" a="1"/>
  <c r="T784" i="17"/>
  <c r="T785" i="17" a="1"/>
  <c r="T785" i="17" s="1"/>
  <c r="T786" i="17" a="1"/>
  <c r="T786" i="17" s="1"/>
  <c r="T787" i="17" a="1"/>
  <c r="T787" i="17" s="1"/>
  <c r="T788" i="17" a="1"/>
  <c r="T788" i="17" s="1"/>
  <c r="T789" i="17" a="1"/>
  <c r="T789" i="17" s="1"/>
  <c r="T790" i="17" a="1"/>
  <c r="T790" i="17" s="1"/>
  <c r="T791" i="17" a="1"/>
  <c r="T791" i="17" s="1"/>
  <c r="T792" i="17" a="1"/>
  <c r="T792" i="17" s="1"/>
  <c r="T793" i="17" a="1"/>
  <c r="T793" i="17" s="1"/>
  <c r="T794" i="17" a="1"/>
  <c r="T794" i="17" s="1"/>
  <c r="T795" i="17" a="1"/>
  <c r="T795" i="17" s="1"/>
  <c r="T796" i="17" a="1"/>
  <c r="T796" i="17"/>
  <c r="T797" i="17" a="1"/>
  <c r="T797" i="17" s="1"/>
  <c r="T798" i="17" a="1"/>
  <c r="T798" i="17" s="1"/>
  <c r="T799" i="17" a="1"/>
  <c r="T799" i="17" s="1"/>
  <c r="T800" i="17" a="1"/>
  <c r="T800" i="17"/>
  <c r="T801" i="17" a="1"/>
  <c r="T801" i="17" s="1"/>
  <c r="T802" i="17" a="1"/>
  <c r="T802" i="17" s="1"/>
  <c r="T803" i="17" a="1"/>
  <c r="T803" i="17" s="1"/>
  <c r="T804" i="17" a="1"/>
  <c r="T804" i="17"/>
  <c r="T805" i="17" a="1"/>
  <c r="T805" i="17" s="1"/>
  <c r="T806" i="17" a="1"/>
  <c r="T806" i="17" s="1"/>
  <c r="T807" i="17" a="1"/>
  <c r="T807" i="17" s="1"/>
  <c r="T808" i="17" a="1"/>
  <c r="T808" i="17"/>
  <c r="T809" i="17" a="1"/>
  <c r="T809" i="17" s="1"/>
  <c r="T810" i="17" a="1"/>
  <c r="T810" i="17" s="1"/>
  <c r="T811" i="17" a="1"/>
  <c r="T811" i="17" s="1"/>
  <c r="T812" i="17" a="1"/>
  <c r="T812" i="17"/>
  <c r="T813" i="17" a="1"/>
  <c r="T813" i="17" s="1"/>
  <c r="T814" i="17" a="1"/>
  <c r="T814" i="17" s="1"/>
  <c r="T815" i="17" a="1"/>
  <c r="T815" i="17" s="1"/>
  <c r="T816" i="17" a="1"/>
  <c r="T816" i="17"/>
  <c r="T817" i="17" a="1"/>
  <c r="T817" i="17" s="1"/>
  <c r="T818" i="17" a="1"/>
  <c r="T818" i="17" s="1"/>
  <c r="T819" i="17" a="1"/>
  <c r="T819" i="17" s="1"/>
  <c r="T820" i="17" a="1"/>
  <c r="T820" i="17" s="1"/>
  <c r="T821" i="17" a="1"/>
  <c r="T821" i="17" s="1"/>
  <c r="T822" i="17" a="1"/>
  <c r="T822" i="17" s="1"/>
  <c r="T823" i="17" a="1"/>
  <c r="T823" i="17" s="1"/>
  <c r="T824" i="17" a="1"/>
  <c r="T824" i="17" s="1"/>
  <c r="T825" i="17" a="1"/>
  <c r="T825" i="17" s="1"/>
  <c r="T826" i="17" a="1"/>
  <c r="T826" i="17" s="1"/>
  <c r="T827" i="17" a="1"/>
  <c r="T827" i="17" s="1"/>
  <c r="T828" i="17" a="1"/>
  <c r="T828" i="17"/>
  <c r="T829" i="17" a="1"/>
  <c r="T829" i="17" s="1"/>
  <c r="T830" i="17" a="1"/>
  <c r="T830" i="17" s="1"/>
  <c r="T831" i="17" a="1"/>
  <c r="T831" i="17" s="1"/>
  <c r="T832" i="17" a="1"/>
  <c r="T832" i="17"/>
  <c r="T833" i="17" a="1"/>
  <c r="T833" i="17" s="1"/>
  <c r="T834" i="17" a="1"/>
  <c r="T834" i="17" s="1"/>
  <c r="T835" i="17" a="1"/>
  <c r="T835" i="17" s="1"/>
  <c r="T836" i="17" a="1"/>
  <c r="T836" i="17"/>
  <c r="T837" i="17" a="1"/>
  <c r="T837" i="17" s="1"/>
  <c r="T838" i="17" a="1"/>
  <c r="T838" i="17" s="1"/>
  <c r="T839" i="17" a="1"/>
  <c r="T839" i="17" s="1"/>
  <c r="T840" i="17" a="1"/>
  <c r="T840" i="17"/>
  <c r="T841" i="17" a="1"/>
  <c r="T841" i="17" s="1"/>
  <c r="T842" i="17" a="1"/>
  <c r="T842" i="17" s="1"/>
  <c r="T843" i="17" a="1"/>
  <c r="T843" i="17" s="1"/>
  <c r="T844" i="17" a="1"/>
  <c r="T844" i="17"/>
  <c r="T845" i="17" a="1"/>
  <c r="T845" i="17" s="1"/>
  <c r="T846" i="17" a="1"/>
  <c r="T846" i="17" s="1"/>
  <c r="T847" i="17" a="1"/>
  <c r="T847" i="17" s="1"/>
  <c r="T848" i="17" a="1"/>
  <c r="T848" i="17"/>
  <c r="T849" i="17" a="1"/>
  <c r="T849" i="17" s="1"/>
  <c r="T850" i="17" a="1"/>
  <c r="T850" i="17" s="1"/>
  <c r="T851" i="17" a="1"/>
  <c r="T851" i="17" s="1"/>
  <c r="T852" i="17" a="1"/>
  <c r="T852" i="17" s="1"/>
  <c r="T853" i="17" a="1"/>
  <c r="T853" i="17" s="1"/>
  <c r="T854" i="17" a="1"/>
  <c r="T854" i="17" s="1"/>
  <c r="T855" i="17" a="1"/>
  <c r="T855" i="17" s="1"/>
  <c r="T856" i="17" a="1"/>
  <c r="T856" i="17" s="1"/>
  <c r="T857" i="17" a="1"/>
  <c r="T857" i="17" s="1"/>
  <c r="T858" i="17" a="1"/>
  <c r="T858" i="17" s="1"/>
  <c r="T859" i="17" a="1"/>
  <c r="T859" i="17" s="1"/>
  <c r="T860" i="17" a="1"/>
  <c r="T860" i="17"/>
  <c r="T861" i="17" a="1"/>
  <c r="T861" i="17" s="1"/>
  <c r="T862" i="17" a="1"/>
  <c r="T862" i="17" s="1"/>
  <c r="T863" i="17" a="1"/>
  <c r="T863" i="17" s="1"/>
  <c r="T864" i="17" a="1"/>
  <c r="T864" i="17"/>
  <c r="T865" i="17" a="1"/>
  <c r="T865" i="17" s="1"/>
  <c r="T866" i="17" a="1"/>
  <c r="T866" i="17" s="1"/>
  <c r="T867" i="17" a="1"/>
  <c r="T867" i="17" s="1"/>
  <c r="T868" i="17" a="1"/>
  <c r="T868" i="17"/>
  <c r="T869" i="17" a="1"/>
  <c r="T869" i="17" s="1"/>
  <c r="T870" i="17" a="1"/>
  <c r="T870" i="17" s="1"/>
  <c r="T871" i="17" a="1"/>
  <c r="T871" i="17" s="1"/>
  <c r="T872" i="17" a="1"/>
  <c r="T872" i="17"/>
  <c r="T873" i="17" a="1"/>
  <c r="T873" i="17" s="1"/>
  <c r="T874" i="17" a="1"/>
  <c r="T874" i="17" s="1"/>
  <c r="T875" i="17" a="1"/>
  <c r="T875" i="17" s="1"/>
  <c r="T876" i="17" a="1"/>
  <c r="T876" i="17"/>
  <c r="T877" i="17" a="1"/>
  <c r="T877" i="17" s="1"/>
  <c r="T878" i="17" a="1"/>
  <c r="T878" i="17" s="1"/>
  <c r="T879" i="17" a="1"/>
  <c r="T879" i="17" s="1"/>
  <c r="T880" i="17" a="1"/>
  <c r="T880" i="17"/>
  <c r="T881" i="17" a="1"/>
  <c r="T881" i="17" s="1"/>
  <c r="T882" i="17" a="1"/>
  <c r="T882" i="17" s="1"/>
  <c r="T883" i="17" a="1"/>
  <c r="T883" i="17" s="1"/>
  <c r="T884" i="17" a="1"/>
  <c r="T884" i="17" s="1"/>
  <c r="T885" i="17" a="1"/>
  <c r="T885" i="17" s="1"/>
  <c r="T886" i="17" a="1"/>
  <c r="T886" i="17" s="1"/>
  <c r="T887" i="17" a="1"/>
  <c r="T887" i="17" s="1"/>
  <c r="T888" i="17" a="1"/>
  <c r="T888" i="17" s="1"/>
  <c r="T889" i="17" a="1"/>
  <c r="T889" i="17" s="1"/>
  <c r="T890" i="17" a="1"/>
  <c r="T890" i="17" s="1"/>
  <c r="T891" i="17" a="1"/>
  <c r="T891" i="17" s="1"/>
  <c r="T892" i="17" a="1"/>
  <c r="T892" i="17"/>
  <c r="T893" i="17" a="1"/>
  <c r="T893" i="17" s="1"/>
  <c r="T894" i="17" a="1"/>
  <c r="T894" i="17" s="1"/>
  <c r="T895" i="17" a="1"/>
  <c r="T895" i="17" s="1"/>
  <c r="T896" i="17" a="1"/>
  <c r="T896" i="17"/>
  <c r="T897" i="17" a="1"/>
  <c r="T897" i="17" s="1"/>
  <c r="T898" i="17" a="1"/>
  <c r="T898" i="17" s="1"/>
  <c r="T899" i="17" a="1"/>
  <c r="T899" i="17" s="1"/>
  <c r="T900" i="17" a="1"/>
  <c r="T900" i="17"/>
  <c r="T901" i="17" a="1"/>
  <c r="T901" i="17" s="1"/>
  <c r="T902" i="17" a="1"/>
  <c r="T902" i="17" s="1"/>
  <c r="T903" i="17" a="1"/>
  <c r="T903" i="17" s="1"/>
  <c r="T904" i="17" a="1"/>
  <c r="T904" i="17"/>
  <c r="T905" i="17" a="1"/>
  <c r="T905" i="17" s="1"/>
  <c r="T906" i="17" a="1"/>
  <c r="T906" i="17" s="1"/>
  <c r="T907" i="17" a="1"/>
  <c r="T907" i="17" s="1"/>
  <c r="T908" i="17" a="1"/>
  <c r="T908" i="17"/>
  <c r="T909" i="17" a="1"/>
  <c r="T909" i="17" s="1"/>
  <c r="T910" i="17" a="1"/>
  <c r="T910" i="17" s="1"/>
  <c r="T911" i="17" a="1"/>
  <c r="T911" i="17" s="1"/>
  <c r="T912" i="17" a="1"/>
  <c r="T912" i="17"/>
  <c r="T913" i="17" a="1"/>
  <c r="T913" i="17" s="1"/>
  <c r="T914" i="17" a="1"/>
  <c r="T914" i="17" s="1"/>
  <c r="T915" i="17" a="1"/>
  <c r="T915" i="17" s="1"/>
  <c r="T916" i="17" a="1"/>
  <c r="T916" i="17" s="1"/>
  <c r="T917" i="17" a="1"/>
  <c r="T917" i="17" s="1"/>
  <c r="T918" i="17" a="1"/>
  <c r="T918" i="17" s="1"/>
  <c r="T919" i="17" a="1"/>
  <c r="T919" i="17" s="1"/>
  <c r="T920" i="17" a="1"/>
  <c r="T920" i="17" s="1"/>
  <c r="T921" i="17" a="1"/>
  <c r="T921" i="17" s="1"/>
  <c r="T922" i="17" a="1"/>
  <c r="T922" i="17" s="1"/>
  <c r="T923" i="17" a="1"/>
  <c r="T923" i="17" s="1"/>
  <c r="T924" i="17" a="1"/>
  <c r="T924" i="17"/>
  <c r="T925" i="17" a="1"/>
  <c r="T925" i="17" s="1"/>
  <c r="T926" i="17" a="1"/>
  <c r="T926" i="17" s="1"/>
  <c r="T927" i="17" a="1"/>
  <c r="T927" i="17" s="1"/>
  <c r="T928" i="17" a="1"/>
  <c r="T928" i="17"/>
  <c r="T929" i="17" a="1"/>
  <c r="T929" i="17" s="1"/>
  <c r="T930" i="17" a="1"/>
  <c r="T930" i="17" s="1"/>
  <c r="T931" i="17" a="1"/>
  <c r="T931" i="17" s="1"/>
  <c r="T932" i="17" a="1"/>
  <c r="T932" i="17"/>
  <c r="T933" i="17" a="1"/>
  <c r="T933" i="17" s="1"/>
  <c r="T934" i="17" a="1"/>
  <c r="T934" i="17" s="1"/>
  <c r="T935" i="17" a="1"/>
  <c r="T935" i="17" s="1"/>
  <c r="T936" i="17" a="1"/>
  <c r="T936" i="17"/>
  <c r="T937" i="17" a="1"/>
  <c r="T937" i="17" s="1"/>
  <c r="T938" i="17" a="1"/>
  <c r="T938" i="17" s="1"/>
  <c r="T939" i="17" a="1"/>
  <c r="T939" i="17" s="1"/>
  <c r="T940" i="17" a="1"/>
  <c r="T940" i="17"/>
  <c r="T941" i="17" a="1"/>
  <c r="T941" i="17" s="1"/>
  <c r="T942" i="17" a="1"/>
  <c r="T942" i="17" s="1"/>
  <c r="T943" i="17" a="1"/>
  <c r="T943" i="17" s="1"/>
  <c r="T944" i="17" a="1"/>
  <c r="T944" i="17"/>
  <c r="T945" i="17" a="1"/>
  <c r="T945" i="17" s="1"/>
  <c r="T946" i="17" a="1"/>
  <c r="T946" i="17" s="1"/>
  <c r="T947" i="17" a="1"/>
  <c r="T947" i="17" s="1"/>
  <c r="T948" i="17" a="1"/>
  <c r="T948" i="17" s="1"/>
  <c r="T949" i="17" a="1"/>
  <c r="T949" i="17" s="1"/>
  <c r="T950" i="17" a="1"/>
  <c r="T950" i="17" s="1"/>
  <c r="T951" i="17" a="1"/>
  <c r="T951" i="17" s="1"/>
  <c r="T952" i="17" a="1"/>
  <c r="T952" i="17" s="1"/>
  <c r="T953" i="17" a="1"/>
  <c r="T953" i="17" s="1"/>
  <c r="T954" i="17" a="1"/>
  <c r="T954" i="17" s="1"/>
  <c r="T955" i="17" a="1"/>
  <c r="T955" i="17" s="1"/>
  <c r="T956" i="17" a="1"/>
  <c r="T956" i="17"/>
  <c r="T957" i="17" a="1"/>
  <c r="T957" i="17" s="1"/>
  <c r="T958" i="17" a="1"/>
  <c r="T958" i="17" s="1"/>
  <c r="T959" i="17" a="1"/>
  <c r="T959" i="17" s="1"/>
  <c r="T960" i="17" a="1"/>
  <c r="T960" i="17"/>
  <c r="T961" i="17" a="1"/>
  <c r="T961" i="17" s="1"/>
  <c r="T962" i="17" a="1"/>
  <c r="T962" i="17" s="1"/>
  <c r="T963" i="17" a="1"/>
  <c r="T963" i="17" s="1"/>
  <c r="T964" i="17" a="1"/>
  <c r="T964" i="17"/>
  <c r="T965" i="17" a="1"/>
  <c r="T965" i="17" s="1"/>
  <c r="T966" i="17" a="1"/>
  <c r="T966" i="17" s="1"/>
  <c r="T967" i="17" a="1"/>
  <c r="T967" i="17" s="1"/>
  <c r="T968" i="17" a="1"/>
  <c r="T968" i="17"/>
  <c r="T969" i="17" a="1"/>
  <c r="T969" i="17" s="1"/>
  <c r="T970" i="17" a="1"/>
  <c r="T970" i="17" s="1"/>
  <c r="T971" i="17" a="1"/>
  <c r="T971" i="17" s="1"/>
  <c r="T972" i="17" a="1"/>
  <c r="T972" i="17"/>
  <c r="T973" i="17" a="1"/>
  <c r="T973" i="17" s="1"/>
  <c r="T974" i="17" a="1"/>
  <c r="T974" i="17" s="1"/>
  <c r="T975" i="17" a="1"/>
  <c r="T975" i="17" s="1"/>
  <c r="T976" i="17" a="1"/>
  <c r="T976" i="17"/>
  <c r="T977" i="17" a="1"/>
  <c r="T977" i="17" s="1"/>
  <c r="T978" i="17" a="1"/>
  <c r="T978" i="17" s="1"/>
  <c r="T979" i="17" a="1"/>
  <c r="T979" i="17" s="1"/>
  <c r="T980" i="17" a="1"/>
  <c r="T980" i="17" s="1"/>
  <c r="T981" i="17" a="1"/>
  <c r="T981" i="17" s="1"/>
  <c r="T982" i="17" a="1"/>
  <c r="T982" i="17" s="1"/>
  <c r="T983" i="17" a="1"/>
  <c r="T983" i="17" s="1"/>
  <c r="T984" i="17" a="1"/>
  <c r="T984" i="17" s="1"/>
  <c r="T985" i="17" a="1"/>
  <c r="T985" i="17" s="1"/>
  <c r="T986" i="17" a="1"/>
  <c r="T986" i="17" s="1"/>
  <c r="T987" i="17" a="1"/>
  <c r="T987" i="17" s="1"/>
  <c r="T988" i="17" a="1"/>
  <c r="T988" i="17"/>
  <c r="T989" i="17" a="1"/>
  <c r="T989" i="17" s="1"/>
  <c r="T990" i="17" a="1"/>
  <c r="T990" i="17" s="1"/>
  <c r="T991" i="17" a="1"/>
  <c r="T991" i="17" s="1"/>
  <c r="T992" i="17" a="1"/>
  <c r="T992" i="17"/>
  <c r="T993" i="17" a="1"/>
  <c r="T993" i="17" s="1"/>
  <c r="T994" i="17" a="1"/>
  <c r="T994" i="17" s="1"/>
  <c r="T995" i="17" a="1"/>
  <c r="T995" i="17" s="1"/>
  <c r="T996" i="17" a="1"/>
  <c r="T996" i="17"/>
  <c r="T997" i="17" a="1"/>
  <c r="T997" i="17" s="1"/>
  <c r="T998" i="17" a="1"/>
  <c r="T998" i="17" s="1"/>
  <c r="T999" i="17" a="1"/>
  <c r="T999" i="17" s="1"/>
  <c r="T1000" i="17" a="1"/>
  <c r="T1000" i="17"/>
  <c r="T1001" i="17" a="1"/>
  <c r="T1001" i="17" s="1"/>
  <c r="S2" i="17"/>
  <c r="T2" i="17" a="1"/>
  <c r="T2" i="17" s="1"/>
  <c r="U2" i="17" s="1"/>
  <c r="Q2" i="17"/>
  <c r="Q3" i="17"/>
  <c r="Q4" i="17"/>
  <c r="Q5" i="17"/>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Q233" i="17"/>
  <c r="Q234" i="17"/>
  <c r="Q235" i="17"/>
  <c r="Q236" i="17"/>
  <c r="Q237" i="17"/>
  <c r="Q238" i="17"/>
  <c r="Q239" i="17"/>
  <c r="Q240" i="17"/>
  <c r="Q241" i="17"/>
  <c r="Q242" i="17"/>
  <c r="Q243" i="17"/>
  <c r="Q244" i="17"/>
  <c r="Q245" i="17"/>
  <c r="Q246" i="17"/>
  <c r="Q247" i="17"/>
  <c r="Q248" i="17"/>
  <c r="Q249" i="17"/>
  <c r="Q250" i="17"/>
  <c r="Q251" i="17"/>
  <c r="Q252" i="17"/>
  <c r="Q253" i="17"/>
  <c r="Q254" i="17"/>
  <c r="Q255" i="17"/>
  <c r="Q256" i="17"/>
  <c r="Q257" i="17"/>
  <c r="Q258" i="17"/>
  <c r="Q259" i="17"/>
  <c r="Q260" i="17"/>
  <c r="Q261" i="17"/>
  <c r="Q262" i="17"/>
  <c r="Q263" i="17"/>
  <c r="Q264" i="17"/>
  <c r="Q265" i="17"/>
  <c r="Q266" i="17"/>
  <c r="Q267" i="17"/>
  <c r="Q268" i="17"/>
  <c r="Q269" i="17"/>
  <c r="Q270" i="17"/>
  <c r="Q271" i="17"/>
  <c r="Q272" i="17"/>
  <c r="Q273" i="17"/>
  <c r="Q274" i="17"/>
  <c r="Q275" i="17"/>
  <c r="Q276" i="17"/>
  <c r="Q277" i="17"/>
  <c r="Q278" i="17"/>
  <c r="Q279" i="17"/>
  <c r="Q280" i="17"/>
  <c r="Q281" i="17"/>
  <c r="Q282" i="17"/>
  <c r="Q283" i="17"/>
  <c r="Q284" i="17"/>
  <c r="Q285" i="17"/>
  <c r="Q286" i="17"/>
  <c r="Q287" i="17"/>
  <c r="Q288" i="17"/>
  <c r="Q289" i="17"/>
  <c r="Q290" i="17"/>
  <c r="Q291" i="17"/>
  <c r="Q292" i="17"/>
  <c r="Q293" i="17"/>
  <c r="Q294" i="17"/>
  <c r="Q295" i="17"/>
  <c r="Q296" i="17"/>
  <c r="Q297" i="17"/>
  <c r="Q298" i="17"/>
  <c r="Q299" i="17"/>
  <c r="Q300" i="17"/>
  <c r="Q301" i="17"/>
  <c r="Q302" i="17"/>
  <c r="Q303" i="17"/>
  <c r="Q304" i="17"/>
  <c r="Q305" i="17"/>
  <c r="Q306" i="17"/>
  <c r="Q307" i="17"/>
  <c r="Q308" i="17"/>
  <c r="Q309" i="17"/>
  <c r="Q310" i="17"/>
  <c r="Q311" i="17"/>
  <c r="Q312" i="17"/>
  <c r="Q313" i="17"/>
  <c r="Q314" i="17"/>
  <c r="Q315" i="17"/>
  <c r="Q316" i="17"/>
  <c r="Q317" i="17"/>
  <c r="Q318" i="17"/>
  <c r="Q319" i="17"/>
  <c r="Q320" i="17"/>
  <c r="Q321" i="17"/>
  <c r="Q322" i="17"/>
  <c r="Q323" i="17"/>
  <c r="Q324" i="17"/>
  <c r="Q325" i="17"/>
  <c r="Q326" i="17"/>
  <c r="Q327" i="17"/>
  <c r="Q328" i="17"/>
  <c r="Q329" i="17"/>
  <c r="Q330" i="17"/>
  <c r="Q331" i="17"/>
  <c r="Q332" i="17"/>
  <c r="Q333" i="17"/>
  <c r="Q334" i="17"/>
  <c r="Q335" i="17"/>
  <c r="Q336" i="17"/>
  <c r="Q337" i="17"/>
  <c r="Q338" i="17"/>
  <c r="Q339" i="17"/>
  <c r="Q340" i="17"/>
  <c r="Q341" i="17"/>
  <c r="Q342" i="17"/>
  <c r="Q343" i="17"/>
  <c r="Q344" i="17"/>
  <c r="Q345" i="17"/>
  <c r="Q346" i="17"/>
  <c r="Q347" i="17"/>
  <c r="Q348" i="17"/>
  <c r="Q349" i="17"/>
  <c r="Q350" i="17"/>
  <c r="Q351" i="17"/>
  <c r="Q352" i="17"/>
  <c r="Q353" i="17"/>
  <c r="Q354" i="17"/>
  <c r="Q355" i="17"/>
  <c r="Q356" i="17"/>
  <c r="Q357" i="17"/>
  <c r="Q358" i="17"/>
  <c r="Q359" i="17"/>
  <c r="Q360" i="17"/>
  <c r="Q361" i="17"/>
  <c r="Q362" i="17"/>
  <c r="Q363" i="17"/>
  <c r="Q364" i="17"/>
  <c r="Q365" i="17"/>
  <c r="Q366" i="17"/>
  <c r="Q367" i="17"/>
  <c r="Q368" i="17"/>
  <c r="Q369" i="17"/>
  <c r="Q370" i="17"/>
  <c r="Q371" i="17"/>
  <c r="Q372" i="17"/>
  <c r="Q373" i="17"/>
  <c r="Q374" i="17"/>
  <c r="Q37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401" i="17"/>
  <c r="Q402" i="17"/>
  <c r="Q403" i="17"/>
  <c r="Q404" i="17"/>
  <c r="Q405" i="17"/>
  <c r="Q406" i="17"/>
  <c r="Q407" i="17"/>
  <c r="Q408" i="17"/>
  <c r="Q409" i="17"/>
  <c r="Q410" i="17"/>
  <c r="Q411" i="17"/>
  <c r="Q412" i="17"/>
  <c r="Q413" i="17"/>
  <c r="Q414" i="17"/>
  <c r="Q415" i="17"/>
  <c r="Q416" i="17"/>
  <c r="Q417" i="17"/>
  <c r="Q418" i="17"/>
  <c r="Q419" i="17"/>
  <c r="Q420"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469" i="17"/>
  <c r="Q470" i="17"/>
  <c r="Q471" i="17"/>
  <c r="Q472" i="17"/>
  <c r="Q473" i="17"/>
  <c r="Q474" i="17"/>
  <c r="Q475" i="17"/>
  <c r="Q476" i="17"/>
  <c r="Q477" i="17"/>
  <c r="Q478" i="17"/>
  <c r="Q479" i="17"/>
  <c r="Q480" i="17"/>
  <c r="Q481" i="17"/>
  <c r="Q482" i="17"/>
  <c r="Q483" i="17"/>
  <c r="Q484" i="17"/>
  <c r="Q485" i="17"/>
  <c r="Q486" i="17"/>
  <c r="Q487" i="17"/>
  <c r="Q488" i="17"/>
  <c r="Q489" i="17"/>
  <c r="Q490" i="17"/>
  <c r="Q491" i="17"/>
  <c r="Q492" i="17"/>
  <c r="Q493" i="17"/>
  <c r="Q494"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717" i="17"/>
  <c r="Q718" i="17"/>
  <c r="Q719" i="17"/>
  <c r="Q720" i="17"/>
  <c r="Q721" i="17"/>
  <c r="Q722" i="17"/>
  <c r="Q723" i="17"/>
  <c r="Q724" i="17"/>
  <c r="Q725" i="17"/>
  <c r="Q726" i="17"/>
  <c r="Q727" i="17"/>
  <c r="Q728" i="17"/>
  <c r="Q729" i="17"/>
  <c r="Q730" i="17"/>
  <c r="Q731" i="17"/>
  <c r="Q732" i="17"/>
  <c r="Q733" i="17"/>
  <c r="Q734" i="17"/>
  <c r="Q735" i="17"/>
  <c r="Q736" i="17"/>
  <c r="Q737" i="17"/>
  <c r="Q738" i="17"/>
  <c r="Q739" i="17"/>
  <c r="Q740" i="17"/>
  <c r="Q741" i="17"/>
  <c r="Q742" i="17"/>
  <c r="Q743" i="17"/>
  <c r="Q744" i="17"/>
  <c r="Q745" i="17"/>
  <c r="Q746" i="17"/>
  <c r="Q747" i="17"/>
  <c r="Q748" i="17"/>
  <c r="Q749" i="17"/>
  <c r="Q750" i="17"/>
  <c r="Q751" i="17"/>
  <c r="Q752" i="17"/>
  <c r="Q753" i="17"/>
  <c r="Q754" i="17"/>
  <c r="Q755" i="17"/>
  <c r="Q756" i="17"/>
  <c r="Q757" i="17"/>
  <c r="Q758" i="17"/>
  <c r="Q759" i="17"/>
  <c r="Q760" i="17"/>
  <c r="Q761" i="17"/>
  <c r="Q762" i="17"/>
  <c r="Q763" i="17"/>
  <c r="Q764" i="17"/>
  <c r="Q765" i="17"/>
  <c r="Q766" i="17"/>
  <c r="Q767" i="17"/>
  <c r="Q768" i="17"/>
  <c r="Q769" i="17"/>
  <c r="Q770" i="17"/>
  <c r="Q771" i="17"/>
  <c r="Q772" i="17"/>
  <c r="Q773" i="17"/>
  <c r="Q774" i="17"/>
  <c r="Q775" i="17"/>
  <c r="Q776" i="17"/>
  <c r="Q777" i="17"/>
  <c r="Q778" i="17"/>
  <c r="Q779" i="17"/>
  <c r="Q780" i="17"/>
  <c r="Q781" i="17"/>
  <c r="Q782" i="17"/>
  <c r="Q783" i="17"/>
  <c r="Q784" i="17"/>
  <c r="Q785" i="17"/>
  <c r="Q786" i="17"/>
  <c r="Q787" i="17"/>
  <c r="Q788" i="17"/>
  <c r="Q789" i="17"/>
  <c r="Q790" i="17"/>
  <c r="Q791" i="17"/>
  <c r="Q792" i="17"/>
  <c r="Q793" i="17"/>
  <c r="Q794" i="17"/>
  <c r="Q795" i="17"/>
  <c r="Q796" i="17"/>
  <c r="Q797"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978" i="17"/>
  <c r="Q979" i="17"/>
  <c r="Q980" i="17"/>
  <c r="Q981" i="17"/>
  <c r="Q982" i="17"/>
  <c r="Q983" i="17"/>
  <c r="Q984" i="17"/>
  <c r="Q985" i="17"/>
  <c r="Q986" i="17"/>
  <c r="Q987" i="17"/>
  <c r="Q988" i="17"/>
  <c r="Q989" i="17"/>
  <c r="Q990" i="17"/>
  <c r="Q991" i="17"/>
  <c r="Q992" i="17"/>
  <c r="Q993" i="17"/>
  <c r="Q994" i="17"/>
  <c r="Q995" i="17"/>
  <c r="Q996" i="17"/>
  <c r="Q997" i="17"/>
  <c r="Q998" i="17"/>
  <c r="Q999" i="17"/>
  <c r="Q1000" i="17"/>
  <c r="Q1001" i="17"/>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P2" i="17" a="1"/>
  <c r="P2" i="17" s="1"/>
  <c r="P3" i="17" a="1"/>
  <c r="P3" i="17" s="1"/>
  <c r="P4" i="17" a="1"/>
  <c r="P4" i="17" s="1"/>
  <c r="P5" i="17" a="1"/>
  <c r="P5" i="17" s="1"/>
  <c r="P6" i="17" a="1"/>
  <c r="P6" i="17" s="1"/>
  <c r="P7" i="17" a="1"/>
  <c r="P7" i="17" s="1"/>
  <c r="P8" i="17" a="1"/>
  <c r="P8" i="17" s="1"/>
  <c r="P9" i="17" a="1"/>
  <c r="P9" i="17" s="1"/>
  <c r="P10" i="17" a="1"/>
  <c r="P10" i="17" s="1"/>
  <c r="P11" i="17" a="1"/>
  <c r="P11" i="17" s="1"/>
  <c r="P12" i="17" a="1"/>
  <c r="P12" i="17" s="1"/>
  <c r="P13" i="17" a="1"/>
  <c r="P13" i="17" s="1"/>
  <c r="P14" i="17" a="1"/>
  <c r="P14" i="17" s="1"/>
  <c r="P15" i="17" a="1"/>
  <c r="P15" i="17" s="1"/>
  <c r="P16" i="17" a="1"/>
  <c r="P16" i="17" s="1"/>
  <c r="P17" i="17" a="1"/>
  <c r="P17" i="17" s="1"/>
  <c r="P18" i="17" a="1"/>
  <c r="P18" i="17" s="1"/>
  <c r="P19" i="17" a="1"/>
  <c r="P19" i="17" s="1"/>
  <c r="P20" i="17" a="1"/>
  <c r="P20" i="17" s="1"/>
  <c r="P21" i="17" a="1"/>
  <c r="P21" i="17" s="1"/>
  <c r="P22" i="17" a="1"/>
  <c r="P22" i="17" s="1"/>
  <c r="P23" i="17" a="1"/>
  <c r="P23" i="17" s="1"/>
  <c r="P24" i="17" a="1"/>
  <c r="P24" i="17" s="1"/>
  <c r="P25" i="17" a="1"/>
  <c r="P25" i="17" s="1"/>
  <c r="P26" i="17" a="1"/>
  <c r="P26" i="17" s="1"/>
  <c r="P27" i="17" a="1"/>
  <c r="P27" i="17" s="1"/>
  <c r="P28" i="17" a="1"/>
  <c r="P28" i="17" s="1"/>
  <c r="P29" i="17" a="1"/>
  <c r="P29" i="17" s="1"/>
  <c r="P30" i="17" a="1"/>
  <c r="P30" i="17" s="1"/>
  <c r="P31" i="17" a="1"/>
  <c r="P31" i="17" s="1"/>
  <c r="P32" i="17" a="1"/>
  <c r="P32" i="17" s="1"/>
  <c r="P33" i="17" a="1"/>
  <c r="P33" i="17" s="1"/>
  <c r="P34" i="17" a="1"/>
  <c r="P34" i="17" s="1"/>
  <c r="P35" i="17" a="1"/>
  <c r="P35" i="17" s="1"/>
  <c r="P36" i="17" a="1"/>
  <c r="P36" i="17" s="1"/>
  <c r="P37" i="17" a="1"/>
  <c r="P37" i="17" s="1"/>
  <c r="P38" i="17" a="1"/>
  <c r="P38" i="17" s="1"/>
  <c r="P39" i="17" a="1"/>
  <c r="P39" i="17" s="1"/>
  <c r="P40" i="17" a="1"/>
  <c r="P40" i="17" s="1"/>
  <c r="P41" i="17" a="1"/>
  <c r="P41" i="17" s="1"/>
  <c r="P42" i="17" a="1"/>
  <c r="P42" i="17" s="1"/>
  <c r="P43" i="17" a="1"/>
  <c r="P43" i="17" s="1"/>
  <c r="P44" i="17" a="1"/>
  <c r="P44" i="17" s="1"/>
  <c r="P45" i="17" a="1"/>
  <c r="P45" i="17" s="1"/>
  <c r="P46" i="17" a="1"/>
  <c r="P46" i="17" s="1"/>
  <c r="P47" i="17" a="1"/>
  <c r="P47" i="17" s="1"/>
  <c r="P48" i="17" a="1"/>
  <c r="P48" i="17" s="1"/>
  <c r="P49" i="17" a="1"/>
  <c r="P49" i="17" s="1"/>
  <c r="P50" i="17" a="1"/>
  <c r="P50" i="17" s="1"/>
  <c r="P51" i="17" a="1"/>
  <c r="P51" i="17" s="1"/>
  <c r="P52" i="17" a="1"/>
  <c r="P52" i="17" s="1"/>
  <c r="P53" i="17" a="1"/>
  <c r="P53" i="17" s="1"/>
  <c r="P54" i="17" a="1"/>
  <c r="P54" i="17" s="1"/>
  <c r="P55" i="17" a="1"/>
  <c r="P55" i="17" s="1"/>
  <c r="P56" i="17" a="1"/>
  <c r="P56" i="17" s="1"/>
  <c r="P57" i="17" a="1"/>
  <c r="P57" i="17" s="1"/>
  <c r="P58" i="17" a="1"/>
  <c r="P58" i="17" s="1"/>
  <c r="P59" i="17" a="1"/>
  <c r="P59" i="17" s="1"/>
  <c r="P60" i="17" a="1"/>
  <c r="P60" i="17" s="1"/>
  <c r="P61" i="17" a="1"/>
  <c r="P61" i="17" s="1"/>
  <c r="P62" i="17" a="1"/>
  <c r="P62" i="17" s="1"/>
  <c r="P63" i="17" a="1"/>
  <c r="P63" i="17" s="1"/>
  <c r="P64" i="17" a="1"/>
  <c r="P64" i="17" s="1"/>
  <c r="P65" i="17" a="1"/>
  <c r="P65" i="17" s="1"/>
  <c r="P66" i="17" a="1"/>
  <c r="P66" i="17" s="1"/>
  <c r="P67" i="17" a="1"/>
  <c r="P67" i="17" s="1"/>
  <c r="P68" i="17" a="1"/>
  <c r="P68" i="17" s="1"/>
  <c r="P69" i="17" a="1"/>
  <c r="P69" i="17" s="1"/>
  <c r="P70" i="17" a="1"/>
  <c r="P70" i="17" s="1"/>
  <c r="P71" i="17" a="1"/>
  <c r="P71" i="17" s="1"/>
  <c r="P72" i="17" a="1"/>
  <c r="P72" i="17" s="1"/>
  <c r="P73" i="17" a="1"/>
  <c r="P73" i="17" s="1"/>
  <c r="P74" i="17" a="1"/>
  <c r="P74" i="17" s="1"/>
  <c r="P75" i="17" a="1"/>
  <c r="P75" i="17" s="1"/>
  <c r="P76" i="17" a="1"/>
  <c r="P76" i="17" s="1"/>
  <c r="P77" i="17" a="1"/>
  <c r="P77" i="17" s="1"/>
  <c r="P78" i="17" a="1"/>
  <c r="P78" i="17" s="1"/>
  <c r="P79" i="17" a="1"/>
  <c r="P79" i="17" s="1"/>
  <c r="P80" i="17" a="1"/>
  <c r="P80" i="17" s="1"/>
  <c r="P81" i="17" a="1"/>
  <c r="P81" i="17" s="1"/>
  <c r="P82" i="17" a="1"/>
  <c r="P82" i="17" s="1"/>
  <c r="P83" i="17" a="1"/>
  <c r="P83" i="17" s="1"/>
  <c r="P84" i="17" a="1"/>
  <c r="P84" i="17" s="1"/>
  <c r="P85" i="17" a="1"/>
  <c r="P85" i="17" s="1"/>
  <c r="P86" i="17" a="1"/>
  <c r="P86" i="17" s="1"/>
  <c r="P87" i="17" a="1"/>
  <c r="P87" i="17" s="1"/>
  <c r="P88" i="17" a="1"/>
  <c r="P88" i="17" s="1"/>
  <c r="P89" i="17" a="1"/>
  <c r="P89" i="17" s="1"/>
  <c r="P90" i="17" a="1"/>
  <c r="P90" i="17" s="1"/>
  <c r="P91" i="17" a="1"/>
  <c r="P91" i="17" s="1"/>
  <c r="P92" i="17" a="1"/>
  <c r="P92" i="17" s="1"/>
  <c r="P93" i="17" a="1"/>
  <c r="P93" i="17" s="1"/>
  <c r="P94" i="17" a="1"/>
  <c r="P94" i="17" s="1"/>
  <c r="P95" i="17" a="1"/>
  <c r="P95" i="17" s="1"/>
  <c r="P96" i="17" a="1"/>
  <c r="P96" i="17" s="1"/>
  <c r="P97" i="17" a="1"/>
  <c r="P97" i="17" s="1"/>
  <c r="P98" i="17" a="1"/>
  <c r="P98" i="17" s="1"/>
  <c r="P99" i="17" a="1"/>
  <c r="P99" i="17" s="1"/>
  <c r="P100" i="17" a="1"/>
  <c r="P100" i="17" s="1"/>
  <c r="P101" i="17" a="1"/>
  <c r="P101" i="17" s="1"/>
  <c r="P102" i="17" a="1"/>
  <c r="P102" i="17" s="1"/>
  <c r="P103" i="17" a="1"/>
  <c r="P103" i="17" s="1"/>
  <c r="P104" i="17" a="1"/>
  <c r="P104" i="17" s="1"/>
  <c r="P105" i="17" a="1"/>
  <c r="P105" i="17" s="1"/>
  <c r="P106" i="17" a="1"/>
  <c r="P106" i="17" s="1"/>
  <c r="P107" i="17" a="1"/>
  <c r="P107" i="17" s="1"/>
  <c r="P108" i="17" a="1"/>
  <c r="P108" i="17" s="1"/>
  <c r="P109" i="17" a="1"/>
  <c r="P109" i="17" s="1"/>
  <c r="P110" i="17" a="1"/>
  <c r="P110" i="17" s="1"/>
  <c r="P111" i="17" a="1"/>
  <c r="P111" i="17" s="1"/>
  <c r="P112" i="17" a="1"/>
  <c r="P112" i="17" s="1"/>
  <c r="P113" i="17" a="1"/>
  <c r="P113" i="17" s="1"/>
  <c r="P114" i="17" a="1"/>
  <c r="P114" i="17" s="1"/>
  <c r="P115" i="17" a="1"/>
  <c r="P115" i="17" s="1"/>
  <c r="P116" i="17" a="1"/>
  <c r="P116" i="17" s="1"/>
  <c r="P117" i="17" a="1"/>
  <c r="P117" i="17" s="1"/>
  <c r="P118" i="17" a="1"/>
  <c r="P118" i="17" s="1"/>
  <c r="P119" i="17" a="1"/>
  <c r="P119" i="17" s="1"/>
  <c r="P120" i="17" a="1"/>
  <c r="P120" i="17" s="1"/>
  <c r="P121" i="17" a="1"/>
  <c r="P121" i="17" s="1"/>
  <c r="P122" i="17" a="1"/>
  <c r="P122" i="17" s="1"/>
  <c r="P123" i="17" a="1"/>
  <c r="P123" i="17" s="1"/>
  <c r="P124" i="17" a="1"/>
  <c r="P124" i="17" s="1"/>
  <c r="P125" i="17" a="1"/>
  <c r="P125" i="17" s="1"/>
  <c r="P126" i="17" a="1"/>
  <c r="P126" i="17" s="1"/>
  <c r="P127" i="17" a="1"/>
  <c r="P127" i="17" s="1"/>
  <c r="P128" i="17" a="1"/>
  <c r="P128" i="17" s="1"/>
  <c r="P129" i="17" a="1"/>
  <c r="P129" i="17" s="1"/>
  <c r="P130" i="17" a="1"/>
  <c r="P130" i="17" s="1"/>
  <c r="P131" i="17" a="1"/>
  <c r="P131" i="17" s="1"/>
  <c r="P132" i="17" a="1"/>
  <c r="P132" i="17" s="1"/>
  <c r="P133" i="17" a="1"/>
  <c r="P133" i="17" s="1"/>
  <c r="P134" i="17" a="1"/>
  <c r="P134" i="17" s="1"/>
  <c r="P135" i="17" a="1"/>
  <c r="P135" i="17" s="1"/>
  <c r="P136" i="17" a="1"/>
  <c r="P136" i="17" s="1"/>
  <c r="P137" i="17" a="1"/>
  <c r="P137" i="17" s="1"/>
  <c r="P138" i="17" a="1"/>
  <c r="P138" i="17" s="1"/>
  <c r="P139" i="17" a="1"/>
  <c r="P139" i="17" s="1"/>
  <c r="P140" i="17" a="1"/>
  <c r="P140" i="17" s="1"/>
  <c r="P141" i="17" a="1"/>
  <c r="P141" i="17" s="1"/>
  <c r="P142" i="17" a="1"/>
  <c r="P142" i="17" s="1"/>
  <c r="P143" i="17" a="1"/>
  <c r="P143" i="17" s="1"/>
  <c r="P144" i="17" a="1"/>
  <c r="P144" i="17" s="1"/>
  <c r="P145" i="17" a="1"/>
  <c r="P145" i="17" s="1"/>
  <c r="P146" i="17" a="1"/>
  <c r="P146" i="17" s="1"/>
  <c r="P147" i="17" a="1"/>
  <c r="P147" i="17" s="1"/>
  <c r="P148" i="17" a="1"/>
  <c r="P148" i="17" s="1"/>
  <c r="P149" i="17" a="1"/>
  <c r="P149" i="17" s="1"/>
  <c r="P150" i="17" a="1"/>
  <c r="P150" i="17" s="1"/>
  <c r="P151" i="17" a="1"/>
  <c r="P151" i="17" s="1"/>
  <c r="P152" i="17" a="1"/>
  <c r="P152" i="17" s="1"/>
  <c r="P153" i="17" a="1"/>
  <c r="P153" i="17" s="1"/>
  <c r="P154" i="17" a="1"/>
  <c r="P154" i="17" s="1"/>
  <c r="P155" i="17" a="1"/>
  <c r="P155" i="17" s="1"/>
  <c r="P156" i="17" a="1"/>
  <c r="P156" i="17" s="1"/>
  <c r="P157" i="17" a="1"/>
  <c r="P157" i="17" s="1"/>
  <c r="P158" i="17" a="1"/>
  <c r="P158" i="17" s="1"/>
  <c r="P159" i="17" a="1"/>
  <c r="P159" i="17" s="1"/>
  <c r="P160" i="17" a="1"/>
  <c r="P160" i="17" s="1"/>
  <c r="P161" i="17" a="1"/>
  <c r="P161" i="17" s="1"/>
  <c r="P162" i="17" a="1"/>
  <c r="P162" i="17" s="1"/>
  <c r="P163" i="17" a="1"/>
  <c r="P163" i="17" s="1"/>
  <c r="P164" i="17" a="1"/>
  <c r="P164" i="17" s="1"/>
  <c r="P165" i="17" a="1"/>
  <c r="P165" i="17" s="1"/>
  <c r="P166" i="17" a="1"/>
  <c r="P166" i="17" s="1"/>
  <c r="P167" i="17" a="1"/>
  <c r="P167" i="17" s="1"/>
  <c r="P168" i="17" a="1"/>
  <c r="P168" i="17" s="1"/>
  <c r="P169" i="17" a="1"/>
  <c r="P169" i="17" s="1"/>
  <c r="P170" i="17" a="1"/>
  <c r="P170" i="17" s="1"/>
  <c r="P171" i="17" a="1"/>
  <c r="P171" i="17" s="1"/>
  <c r="P172" i="17" a="1"/>
  <c r="P172" i="17" s="1"/>
  <c r="P173" i="17" a="1"/>
  <c r="P173" i="17" s="1"/>
  <c r="P174" i="17" a="1"/>
  <c r="P174" i="17" s="1"/>
  <c r="P175" i="17" a="1"/>
  <c r="P175" i="17" s="1"/>
  <c r="P176" i="17" a="1"/>
  <c r="P176" i="17" s="1"/>
  <c r="P177" i="17" a="1"/>
  <c r="P177" i="17" s="1"/>
  <c r="P178" i="17" a="1"/>
  <c r="P178" i="17" s="1"/>
  <c r="P179" i="17" a="1"/>
  <c r="P179" i="17" s="1"/>
  <c r="P180" i="17" a="1"/>
  <c r="P180" i="17" s="1"/>
  <c r="P181" i="17" a="1"/>
  <c r="P181" i="17" s="1"/>
  <c r="P182" i="17" a="1"/>
  <c r="P182" i="17" s="1"/>
  <c r="P183" i="17" a="1"/>
  <c r="P183" i="17" s="1"/>
  <c r="P184" i="17" a="1"/>
  <c r="P184" i="17" s="1"/>
  <c r="P185" i="17" a="1"/>
  <c r="P185" i="17" s="1"/>
  <c r="P186" i="17" a="1"/>
  <c r="P186" i="17" s="1"/>
  <c r="P187" i="17" a="1"/>
  <c r="P187" i="17" s="1"/>
  <c r="P188" i="17" a="1"/>
  <c r="P188" i="17" s="1"/>
  <c r="P189" i="17" a="1"/>
  <c r="P189" i="17" s="1"/>
  <c r="P190" i="17" a="1"/>
  <c r="P190" i="17" s="1"/>
  <c r="P191" i="17" a="1"/>
  <c r="P191" i="17" s="1"/>
  <c r="P192" i="17" a="1"/>
  <c r="P192" i="17" s="1"/>
  <c r="P193" i="17" a="1"/>
  <c r="P193" i="17" s="1"/>
  <c r="P194" i="17" a="1"/>
  <c r="P194" i="17" s="1"/>
  <c r="P195" i="17" a="1"/>
  <c r="P195" i="17" s="1"/>
  <c r="P196" i="17" a="1"/>
  <c r="P196" i="17" s="1"/>
  <c r="P197" i="17" a="1"/>
  <c r="P197" i="17" s="1"/>
  <c r="P198" i="17" a="1"/>
  <c r="P198" i="17" s="1"/>
  <c r="P199" i="17" a="1"/>
  <c r="P199" i="17" s="1"/>
  <c r="P200" i="17" a="1"/>
  <c r="P200" i="17" s="1"/>
  <c r="P201" i="17" a="1"/>
  <c r="P201" i="17" s="1"/>
  <c r="P202" i="17" a="1"/>
  <c r="P202" i="17" s="1"/>
  <c r="P203" i="17" a="1"/>
  <c r="P203" i="17" s="1"/>
  <c r="P204" i="17" a="1"/>
  <c r="P204" i="17" s="1"/>
  <c r="P205" i="17" a="1"/>
  <c r="P205" i="17" s="1"/>
  <c r="P206" i="17" a="1"/>
  <c r="P206" i="17" s="1"/>
  <c r="P207" i="17" a="1"/>
  <c r="P207" i="17" s="1"/>
  <c r="P208" i="17" a="1"/>
  <c r="P208" i="17" s="1"/>
  <c r="P209" i="17" a="1"/>
  <c r="P209" i="17" s="1"/>
  <c r="P210" i="17" a="1"/>
  <c r="P210" i="17" s="1"/>
  <c r="P211" i="17" a="1"/>
  <c r="P211" i="17" s="1"/>
  <c r="P212" i="17" a="1"/>
  <c r="P212" i="17" s="1"/>
  <c r="P213" i="17" a="1"/>
  <c r="P213" i="17" s="1"/>
  <c r="P214" i="17" a="1"/>
  <c r="P214" i="17" s="1"/>
  <c r="P215" i="17" a="1"/>
  <c r="P215" i="17" s="1"/>
  <c r="P216" i="17" a="1"/>
  <c r="P216" i="17" s="1"/>
  <c r="P217" i="17" a="1"/>
  <c r="P217" i="17" s="1"/>
  <c r="P218" i="17" a="1"/>
  <c r="P218" i="17" s="1"/>
  <c r="P219" i="17" a="1"/>
  <c r="P219" i="17" s="1"/>
  <c r="P220" i="17" a="1"/>
  <c r="P220" i="17" s="1"/>
  <c r="P221" i="17" a="1"/>
  <c r="P221" i="17" s="1"/>
  <c r="P222" i="17" a="1"/>
  <c r="P222" i="17" s="1"/>
  <c r="P223" i="17" a="1"/>
  <c r="P223" i="17" s="1"/>
  <c r="P224" i="17" a="1"/>
  <c r="P224" i="17" s="1"/>
  <c r="P225" i="17" a="1"/>
  <c r="P225" i="17" s="1"/>
  <c r="P226" i="17" a="1"/>
  <c r="P226" i="17" s="1"/>
  <c r="P227" i="17" a="1"/>
  <c r="P227" i="17" s="1"/>
  <c r="P228" i="17" a="1"/>
  <c r="P228" i="17" s="1"/>
  <c r="P229" i="17" a="1"/>
  <c r="P229" i="17" s="1"/>
  <c r="P230" i="17" a="1"/>
  <c r="P230" i="17" s="1"/>
  <c r="P231" i="17" a="1"/>
  <c r="P231" i="17" s="1"/>
  <c r="P232" i="17" a="1"/>
  <c r="P232" i="17" s="1"/>
  <c r="P233" i="17" a="1"/>
  <c r="P233" i="17" s="1"/>
  <c r="P234" i="17" a="1"/>
  <c r="P234" i="17" s="1"/>
  <c r="P235" i="17" a="1"/>
  <c r="P235" i="17" s="1"/>
  <c r="P236" i="17" a="1"/>
  <c r="P236" i="17" s="1"/>
  <c r="P237" i="17" a="1"/>
  <c r="P237" i="17" s="1"/>
  <c r="P238" i="17" a="1"/>
  <c r="P238" i="17" s="1"/>
  <c r="P239" i="17" a="1"/>
  <c r="P239" i="17" s="1"/>
  <c r="P240" i="17" a="1"/>
  <c r="P240" i="17" s="1"/>
  <c r="P241" i="17" a="1"/>
  <c r="P241" i="17" s="1"/>
  <c r="P242" i="17" a="1"/>
  <c r="P242" i="17" s="1"/>
  <c r="P243" i="17" a="1"/>
  <c r="P243" i="17" s="1"/>
  <c r="P244" i="17" a="1"/>
  <c r="P244" i="17" s="1"/>
  <c r="P245" i="17" a="1"/>
  <c r="P245" i="17" s="1"/>
  <c r="P246" i="17" a="1"/>
  <c r="P246" i="17" s="1"/>
  <c r="P247" i="17" a="1"/>
  <c r="P247" i="17" s="1"/>
  <c r="P248" i="17" a="1"/>
  <c r="P248" i="17" s="1"/>
  <c r="P249" i="17" a="1"/>
  <c r="P249" i="17" s="1"/>
  <c r="P250" i="17" a="1"/>
  <c r="P250" i="17" s="1"/>
  <c r="P251" i="17" a="1"/>
  <c r="P251" i="17" s="1"/>
  <c r="P252" i="17" a="1"/>
  <c r="P252" i="17" s="1"/>
  <c r="P253" i="17" a="1"/>
  <c r="P253" i="17" s="1"/>
  <c r="P254" i="17" a="1"/>
  <c r="P254" i="17" s="1"/>
  <c r="P255" i="17" a="1"/>
  <c r="P255" i="17" s="1"/>
  <c r="P256" i="17" a="1"/>
  <c r="P256" i="17" s="1"/>
  <c r="P257" i="17" a="1"/>
  <c r="P257" i="17" s="1"/>
  <c r="P258" i="17" a="1"/>
  <c r="P258" i="17" s="1"/>
  <c r="P259" i="17" a="1"/>
  <c r="P259" i="17" s="1"/>
  <c r="P260" i="17" a="1"/>
  <c r="P260" i="17" s="1"/>
  <c r="P261" i="17" a="1"/>
  <c r="P261" i="17" s="1"/>
  <c r="P262" i="17" a="1"/>
  <c r="P262" i="17" s="1"/>
  <c r="P263" i="17" a="1"/>
  <c r="P263" i="17" s="1"/>
  <c r="P264" i="17" a="1"/>
  <c r="P264" i="17" s="1"/>
  <c r="P265" i="17" a="1"/>
  <c r="P265" i="17" s="1"/>
  <c r="P266" i="17" a="1"/>
  <c r="P266" i="17" s="1"/>
  <c r="P267" i="17" a="1"/>
  <c r="P267" i="17" s="1"/>
  <c r="P268" i="17" a="1"/>
  <c r="P268" i="17" s="1"/>
  <c r="P269" i="17" a="1"/>
  <c r="P269" i="17" s="1"/>
  <c r="P270" i="17" a="1"/>
  <c r="P270" i="17" s="1"/>
  <c r="P271" i="17" a="1"/>
  <c r="P271" i="17" s="1"/>
  <c r="P272" i="17" a="1"/>
  <c r="P272" i="17" s="1"/>
  <c r="P273" i="17" a="1"/>
  <c r="P273" i="17" s="1"/>
  <c r="P274" i="17" a="1"/>
  <c r="P274" i="17" s="1"/>
  <c r="P275" i="17" a="1"/>
  <c r="P275" i="17" s="1"/>
  <c r="P276" i="17" a="1"/>
  <c r="P276" i="17" s="1"/>
  <c r="P277" i="17" a="1"/>
  <c r="P277" i="17" s="1"/>
  <c r="P278" i="17" a="1"/>
  <c r="P278" i="17" s="1"/>
  <c r="P279" i="17" a="1"/>
  <c r="P279" i="17" s="1"/>
  <c r="P280" i="17" a="1"/>
  <c r="P280" i="17" s="1"/>
  <c r="P281" i="17" a="1"/>
  <c r="P281" i="17" s="1"/>
  <c r="P282" i="17" a="1"/>
  <c r="P282" i="17" s="1"/>
  <c r="P283" i="17" a="1"/>
  <c r="P283" i="17" s="1"/>
  <c r="P284" i="17" a="1"/>
  <c r="P284" i="17" s="1"/>
  <c r="P285" i="17" a="1"/>
  <c r="P285" i="17" s="1"/>
  <c r="P286" i="17" a="1"/>
  <c r="P286" i="17" s="1"/>
  <c r="P287" i="17" a="1"/>
  <c r="P287" i="17" s="1"/>
  <c r="P288" i="17" a="1"/>
  <c r="P288" i="17" s="1"/>
  <c r="P289" i="17" a="1"/>
  <c r="P289" i="17" s="1"/>
  <c r="P290" i="17" a="1"/>
  <c r="P290" i="17" s="1"/>
  <c r="P291" i="17" a="1"/>
  <c r="P291" i="17" s="1"/>
  <c r="P292" i="17" a="1"/>
  <c r="P292" i="17" s="1"/>
  <c r="P293" i="17" a="1"/>
  <c r="P293" i="17" s="1"/>
  <c r="P294" i="17" a="1"/>
  <c r="P294" i="17" s="1"/>
  <c r="P295" i="17" a="1"/>
  <c r="P295" i="17" s="1"/>
  <c r="P296" i="17" a="1"/>
  <c r="P296" i="17" s="1"/>
  <c r="P297" i="17" a="1"/>
  <c r="P297" i="17" s="1"/>
  <c r="P298" i="17" a="1"/>
  <c r="P298" i="17" s="1"/>
  <c r="P299" i="17" a="1"/>
  <c r="P299" i="17" s="1"/>
  <c r="P300" i="17" a="1"/>
  <c r="P300" i="17" s="1"/>
  <c r="P301" i="17" a="1"/>
  <c r="P301" i="17" s="1"/>
  <c r="P302" i="17" a="1"/>
  <c r="P302" i="17" s="1"/>
  <c r="P303" i="17" a="1"/>
  <c r="P303" i="17" s="1"/>
  <c r="P304" i="17" a="1"/>
  <c r="P304" i="17" s="1"/>
  <c r="P305" i="17" a="1"/>
  <c r="P305" i="17" s="1"/>
  <c r="P306" i="17" a="1"/>
  <c r="P306" i="17" s="1"/>
  <c r="P307" i="17" a="1"/>
  <c r="P307" i="17" s="1"/>
  <c r="P308" i="17" a="1"/>
  <c r="P308" i="17" s="1"/>
  <c r="P309" i="17" a="1"/>
  <c r="P309" i="17" s="1"/>
  <c r="P310" i="17" a="1"/>
  <c r="P310" i="17" s="1"/>
  <c r="P311" i="17" a="1"/>
  <c r="P311" i="17" s="1"/>
  <c r="P312" i="17" a="1"/>
  <c r="P312" i="17" s="1"/>
  <c r="P313" i="17" a="1"/>
  <c r="P313" i="17" s="1"/>
  <c r="P314" i="17" a="1"/>
  <c r="P314" i="17" s="1"/>
  <c r="P315" i="17" a="1"/>
  <c r="P315" i="17" s="1"/>
  <c r="P316" i="17" a="1"/>
  <c r="P316" i="17" s="1"/>
  <c r="P317" i="17" a="1"/>
  <c r="P317" i="17" s="1"/>
  <c r="P318" i="17" a="1"/>
  <c r="P318" i="17" s="1"/>
  <c r="P319" i="17" a="1"/>
  <c r="P319" i="17" s="1"/>
  <c r="P320" i="17" a="1"/>
  <c r="P320" i="17" s="1"/>
  <c r="P321" i="17" a="1"/>
  <c r="P321" i="17" s="1"/>
  <c r="P322" i="17" a="1"/>
  <c r="P322" i="17" s="1"/>
  <c r="P323" i="17" a="1"/>
  <c r="P323" i="17" s="1"/>
  <c r="P324" i="17" a="1"/>
  <c r="P324" i="17" s="1"/>
  <c r="P325" i="17" a="1"/>
  <c r="P325" i="17" s="1"/>
  <c r="P326" i="17" a="1"/>
  <c r="P326" i="17" s="1"/>
  <c r="P327" i="17" a="1"/>
  <c r="P327" i="17" s="1"/>
  <c r="P328" i="17" a="1"/>
  <c r="P328" i="17" s="1"/>
  <c r="P329" i="17" a="1"/>
  <c r="P329" i="17" s="1"/>
  <c r="P330" i="17" a="1"/>
  <c r="P330" i="17" s="1"/>
  <c r="P331" i="17" a="1"/>
  <c r="P331" i="17" s="1"/>
  <c r="P332" i="17" a="1"/>
  <c r="P332" i="17" s="1"/>
  <c r="P333" i="17" a="1"/>
  <c r="P333" i="17" s="1"/>
  <c r="P334" i="17" a="1"/>
  <c r="P334" i="17" s="1"/>
  <c r="P335" i="17" a="1"/>
  <c r="P335" i="17" s="1"/>
  <c r="P336" i="17" a="1"/>
  <c r="P336" i="17" s="1"/>
  <c r="P337" i="17" a="1"/>
  <c r="P337" i="17" s="1"/>
  <c r="P338" i="17" a="1"/>
  <c r="P338" i="17" s="1"/>
  <c r="P339" i="17" a="1"/>
  <c r="P339" i="17" s="1"/>
  <c r="P340" i="17" a="1"/>
  <c r="P340" i="17" s="1"/>
  <c r="P341" i="17" a="1"/>
  <c r="P341" i="17" s="1"/>
  <c r="P342" i="17" a="1"/>
  <c r="P342" i="17" s="1"/>
  <c r="P343" i="17" a="1"/>
  <c r="P343" i="17" s="1"/>
  <c r="P344" i="17" a="1"/>
  <c r="P344" i="17" s="1"/>
  <c r="P345" i="17" a="1"/>
  <c r="P345" i="17" s="1"/>
  <c r="P346" i="17" a="1"/>
  <c r="P346" i="17" s="1"/>
  <c r="P347" i="17" a="1"/>
  <c r="P347" i="17" s="1"/>
  <c r="P348" i="17" a="1"/>
  <c r="P348" i="17" s="1"/>
  <c r="P349" i="17" a="1"/>
  <c r="P349" i="17" s="1"/>
  <c r="P350" i="17" a="1"/>
  <c r="P350" i="17" s="1"/>
  <c r="P351" i="17" a="1"/>
  <c r="P351" i="17" s="1"/>
  <c r="P352" i="17" a="1"/>
  <c r="P352" i="17" s="1"/>
  <c r="P353" i="17" a="1"/>
  <c r="P353" i="17" s="1"/>
  <c r="P354" i="17" a="1"/>
  <c r="P354" i="17" s="1"/>
  <c r="P355" i="17" a="1"/>
  <c r="P355" i="17" s="1"/>
  <c r="P356" i="17" a="1"/>
  <c r="P356" i="17" s="1"/>
  <c r="P357" i="17" a="1"/>
  <c r="P357" i="17" s="1"/>
  <c r="P358" i="17" a="1"/>
  <c r="P358" i="17" s="1"/>
  <c r="P359" i="17" a="1"/>
  <c r="P359" i="17" s="1"/>
  <c r="P360" i="17" a="1"/>
  <c r="P360" i="17" s="1"/>
  <c r="P361" i="17" a="1"/>
  <c r="P361" i="17" s="1"/>
  <c r="P362" i="17" a="1"/>
  <c r="P362" i="17" s="1"/>
  <c r="P363" i="17" a="1"/>
  <c r="P363" i="17" s="1"/>
  <c r="P364" i="17" a="1"/>
  <c r="P364" i="17" s="1"/>
  <c r="P365" i="17" a="1"/>
  <c r="P365" i="17" s="1"/>
  <c r="P366" i="17" a="1"/>
  <c r="P366" i="17" s="1"/>
  <c r="P367" i="17" a="1"/>
  <c r="P367" i="17" s="1"/>
  <c r="P368" i="17" a="1"/>
  <c r="P368" i="17" s="1"/>
  <c r="P369" i="17" a="1"/>
  <c r="P369" i="17" s="1"/>
  <c r="P370" i="17" a="1"/>
  <c r="P370" i="17" s="1"/>
  <c r="P371" i="17" a="1"/>
  <c r="P371" i="17" s="1"/>
  <c r="P372" i="17" a="1"/>
  <c r="P372" i="17" s="1"/>
  <c r="P373" i="17" a="1"/>
  <c r="P373" i="17" s="1"/>
  <c r="P374" i="17" a="1"/>
  <c r="P374" i="17" s="1"/>
  <c r="P375" i="17" a="1"/>
  <c r="P375" i="17" s="1"/>
  <c r="P376" i="17" a="1"/>
  <c r="P376" i="17" s="1"/>
  <c r="P377" i="17" a="1"/>
  <c r="P377" i="17" s="1"/>
  <c r="P378" i="17" a="1"/>
  <c r="P378" i="17" s="1"/>
  <c r="P379" i="17" a="1"/>
  <c r="P379" i="17" s="1"/>
  <c r="P380" i="17" a="1"/>
  <c r="P380" i="17" s="1"/>
  <c r="P381" i="17" a="1"/>
  <c r="P381" i="17" s="1"/>
  <c r="P382" i="17" a="1"/>
  <c r="P382" i="17" s="1"/>
  <c r="P383" i="17" a="1"/>
  <c r="P383" i="17" s="1"/>
  <c r="P384" i="17" a="1"/>
  <c r="P384" i="17" s="1"/>
  <c r="P385" i="17" a="1"/>
  <c r="P385" i="17" s="1"/>
  <c r="P386" i="17" a="1"/>
  <c r="P386" i="17" s="1"/>
  <c r="P387" i="17" a="1"/>
  <c r="P387" i="17" s="1"/>
  <c r="P388" i="17" a="1"/>
  <c r="P388" i="17" s="1"/>
  <c r="P389" i="17" a="1"/>
  <c r="P389" i="17" s="1"/>
  <c r="P390" i="17" a="1"/>
  <c r="P390" i="17" s="1"/>
  <c r="P391" i="17" a="1"/>
  <c r="P391" i="17" s="1"/>
  <c r="P392" i="17" a="1"/>
  <c r="P392" i="17" s="1"/>
  <c r="P393" i="17" a="1"/>
  <c r="P393" i="17" s="1"/>
  <c r="P394" i="17" a="1"/>
  <c r="P394" i="17" s="1"/>
  <c r="P395" i="17" a="1"/>
  <c r="P395" i="17" s="1"/>
  <c r="P396" i="17" a="1"/>
  <c r="P396" i="17" s="1"/>
  <c r="P397" i="17" a="1"/>
  <c r="P397" i="17" s="1"/>
  <c r="P398" i="17" a="1"/>
  <c r="P398" i="17" s="1"/>
  <c r="P399" i="17" a="1"/>
  <c r="P399" i="17" s="1"/>
  <c r="P400" i="17" a="1"/>
  <c r="P400" i="17" s="1"/>
  <c r="P401" i="17" a="1"/>
  <c r="P401" i="17" s="1"/>
  <c r="P402" i="17" a="1"/>
  <c r="P402" i="17" s="1"/>
  <c r="P403" i="17" a="1"/>
  <c r="P403" i="17" s="1"/>
  <c r="P404" i="17" a="1"/>
  <c r="P404" i="17" s="1"/>
  <c r="P405" i="17" a="1"/>
  <c r="P405" i="17" s="1"/>
  <c r="P406" i="17" a="1"/>
  <c r="P406" i="17" s="1"/>
  <c r="P407" i="17" a="1"/>
  <c r="P407" i="17" s="1"/>
  <c r="P408" i="17" a="1"/>
  <c r="P408" i="17" s="1"/>
  <c r="P409" i="17" a="1"/>
  <c r="P409" i="17" s="1"/>
  <c r="P410" i="17" a="1"/>
  <c r="P410" i="17" s="1"/>
  <c r="P411" i="17" a="1"/>
  <c r="P411" i="17" s="1"/>
  <c r="P412" i="17" a="1"/>
  <c r="P412" i="17" s="1"/>
  <c r="P413" i="17" a="1"/>
  <c r="P413" i="17" s="1"/>
  <c r="P414" i="17" a="1"/>
  <c r="P414" i="17" s="1"/>
  <c r="P415" i="17" a="1"/>
  <c r="P415" i="17" s="1"/>
  <c r="P416" i="17" a="1"/>
  <c r="P416" i="17" s="1"/>
  <c r="P417" i="17" a="1"/>
  <c r="P417" i="17" s="1"/>
  <c r="P418" i="17" a="1"/>
  <c r="P418" i="17" s="1"/>
  <c r="P419" i="17" a="1"/>
  <c r="P419" i="17" s="1"/>
  <c r="P420" i="17" a="1"/>
  <c r="P420" i="17" s="1"/>
  <c r="P421" i="17" a="1"/>
  <c r="P421" i="17" s="1"/>
  <c r="P422" i="17" a="1"/>
  <c r="P422" i="17" s="1"/>
  <c r="P423" i="17" a="1"/>
  <c r="P423" i="17" s="1"/>
  <c r="P424" i="17" a="1"/>
  <c r="P424" i="17" s="1"/>
  <c r="P425" i="17" a="1"/>
  <c r="P425" i="17" s="1"/>
  <c r="P426" i="17" a="1"/>
  <c r="P426" i="17" s="1"/>
  <c r="P427" i="17" a="1"/>
  <c r="P427" i="17" s="1"/>
  <c r="P428" i="17" a="1"/>
  <c r="P428" i="17" s="1"/>
  <c r="P429" i="17" a="1"/>
  <c r="P429" i="17" s="1"/>
  <c r="P430" i="17" a="1"/>
  <c r="P430" i="17" s="1"/>
  <c r="P431" i="17" a="1"/>
  <c r="P431" i="17" s="1"/>
  <c r="P432" i="17" a="1"/>
  <c r="P432" i="17" s="1"/>
  <c r="P433" i="17" a="1"/>
  <c r="P433" i="17" s="1"/>
  <c r="P434" i="17" a="1"/>
  <c r="P434" i="17" s="1"/>
  <c r="P435" i="17" a="1"/>
  <c r="P435" i="17" s="1"/>
  <c r="P436" i="17" a="1"/>
  <c r="P436" i="17" s="1"/>
  <c r="P437" i="17" a="1"/>
  <c r="P437" i="17" s="1"/>
  <c r="P438" i="17" a="1"/>
  <c r="P438" i="17" s="1"/>
  <c r="P439" i="17" a="1"/>
  <c r="P439" i="17" s="1"/>
  <c r="P440" i="17" a="1"/>
  <c r="P440" i="17" s="1"/>
  <c r="P441" i="17" a="1"/>
  <c r="P441" i="17" s="1"/>
  <c r="P442" i="17" a="1"/>
  <c r="P442" i="17" s="1"/>
  <c r="P443" i="17" a="1"/>
  <c r="P443" i="17" s="1"/>
  <c r="P444" i="17" a="1"/>
  <c r="P444" i="17" s="1"/>
  <c r="P445" i="17" a="1"/>
  <c r="P445" i="17" s="1"/>
  <c r="P446" i="17" a="1"/>
  <c r="P446" i="17" s="1"/>
  <c r="P447" i="17" a="1"/>
  <c r="P447" i="17" s="1"/>
  <c r="P448" i="17" a="1"/>
  <c r="P448" i="17" s="1"/>
  <c r="P449" i="17" a="1"/>
  <c r="P449" i="17" s="1"/>
  <c r="P450" i="17" a="1"/>
  <c r="P450" i="17" s="1"/>
  <c r="P451" i="17" a="1"/>
  <c r="P451" i="17" s="1"/>
  <c r="P452" i="17" a="1"/>
  <c r="P452" i="17" s="1"/>
  <c r="P453" i="17" a="1"/>
  <c r="P453" i="17" s="1"/>
  <c r="P454" i="17" a="1"/>
  <c r="P454" i="17" s="1"/>
  <c r="P455" i="17" a="1"/>
  <c r="P455" i="17" s="1"/>
  <c r="P456" i="17" a="1"/>
  <c r="P456" i="17" s="1"/>
  <c r="P457" i="17" a="1"/>
  <c r="P457" i="17" s="1"/>
  <c r="P458" i="17" a="1"/>
  <c r="P458" i="17" s="1"/>
  <c r="P459" i="17" a="1"/>
  <c r="P459" i="17" s="1"/>
  <c r="P460" i="17" a="1"/>
  <c r="P460" i="17" s="1"/>
  <c r="P461" i="17" a="1"/>
  <c r="P461" i="17" s="1"/>
  <c r="P462" i="17" a="1"/>
  <c r="P462" i="17" s="1"/>
  <c r="P463" i="17" a="1"/>
  <c r="P463" i="17" s="1"/>
  <c r="P464" i="17" a="1"/>
  <c r="P464" i="17" s="1"/>
  <c r="P465" i="17" a="1"/>
  <c r="P465" i="17" s="1"/>
  <c r="P466" i="17" a="1"/>
  <c r="P466" i="17" s="1"/>
  <c r="P467" i="17" a="1"/>
  <c r="P467" i="17" s="1"/>
  <c r="P468" i="17" a="1"/>
  <c r="P468" i="17" s="1"/>
  <c r="P469" i="17" a="1"/>
  <c r="P469" i="17" s="1"/>
  <c r="P470" i="17" a="1"/>
  <c r="P470" i="17" s="1"/>
  <c r="P471" i="17" a="1"/>
  <c r="P471" i="17" s="1"/>
  <c r="P472" i="17" a="1"/>
  <c r="P472" i="17" s="1"/>
  <c r="P473" i="17" a="1"/>
  <c r="P473" i="17" s="1"/>
  <c r="P474" i="17" a="1"/>
  <c r="P474" i="17" s="1"/>
  <c r="P475" i="17" a="1"/>
  <c r="P475" i="17" s="1"/>
  <c r="P476" i="17" a="1"/>
  <c r="P476" i="17" s="1"/>
  <c r="P477" i="17" a="1"/>
  <c r="P477" i="17" s="1"/>
  <c r="P478" i="17" a="1"/>
  <c r="P478" i="17" s="1"/>
  <c r="P479" i="17" a="1"/>
  <c r="P479" i="17" s="1"/>
  <c r="P480" i="17" a="1"/>
  <c r="P480" i="17" s="1"/>
  <c r="P481" i="17" a="1"/>
  <c r="P481" i="17" s="1"/>
  <c r="P482" i="17" a="1"/>
  <c r="P482" i="17" s="1"/>
  <c r="P483" i="17" a="1"/>
  <c r="P483" i="17" s="1"/>
  <c r="P484" i="17" a="1"/>
  <c r="P484" i="17" s="1"/>
  <c r="P485" i="17" a="1"/>
  <c r="P485" i="17" s="1"/>
  <c r="P486" i="17" a="1"/>
  <c r="P486" i="17" s="1"/>
  <c r="P487" i="17" a="1"/>
  <c r="P487" i="17" s="1"/>
  <c r="P488" i="17" a="1"/>
  <c r="P488" i="17" s="1"/>
  <c r="P489" i="17" a="1"/>
  <c r="P489" i="17" s="1"/>
  <c r="P490" i="17" a="1"/>
  <c r="P490" i="17" s="1"/>
  <c r="P491" i="17" a="1"/>
  <c r="P491" i="17" s="1"/>
  <c r="P492" i="17" a="1"/>
  <c r="P492" i="17" s="1"/>
  <c r="P493" i="17" a="1"/>
  <c r="P493" i="17" s="1"/>
  <c r="P494" i="17" a="1"/>
  <c r="P494" i="17" s="1"/>
  <c r="P495" i="17" a="1"/>
  <c r="P495" i="17" s="1"/>
  <c r="P496" i="17" a="1"/>
  <c r="P496" i="17" s="1"/>
  <c r="P497" i="17" a="1"/>
  <c r="P497" i="17" s="1"/>
  <c r="P498" i="17" a="1"/>
  <c r="P498" i="17" s="1"/>
  <c r="P499" i="17" a="1"/>
  <c r="P499" i="17" s="1"/>
  <c r="P500" i="17" a="1"/>
  <c r="P500" i="17" s="1"/>
  <c r="P501" i="17" a="1"/>
  <c r="P501" i="17"/>
  <c r="P502" i="17" a="1"/>
  <c r="P502" i="17" s="1"/>
  <c r="P503" i="17" a="1"/>
  <c r="P503" i="17" s="1"/>
  <c r="P504" i="17" a="1"/>
  <c r="P504" i="17" s="1"/>
  <c r="P505" i="17" a="1"/>
  <c r="P505" i="17" s="1"/>
  <c r="P506" i="17" a="1"/>
  <c r="P506" i="17" s="1"/>
  <c r="P507" i="17" a="1"/>
  <c r="P507" i="17"/>
  <c r="P508" i="17" a="1"/>
  <c r="P508" i="17" s="1"/>
  <c r="P509" i="17" a="1"/>
  <c r="P509" i="17" s="1"/>
  <c r="P510" i="17" a="1"/>
  <c r="P510" i="17" s="1"/>
  <c r="P511" i="17" a="1"/>
  <c r="P511" i="17" s="1"/>
  <c r="P512" i="17" a="1"/>
  <c r="P512" i="17" s="1"/>
  <c r="P513" i="17" a="1"/>
  <c r="P513" i="17" s="1"/>
  <c r="P514" i="17" a="1"/>
  <c r="P514" i="17" s="1"/>
  <c r="P515" i="17" a="1"/>
  <c r="P515" i="17" s="1"/>
  <c r="P516" i="17" a="1"/>
  <c r="P516" i="17" s="1"/>
  <c r="P517" i="17" a="1"/>
  <c r="P517" i="17" s="1"/>
  <c r="P518" i="17" a="1"/>
  <c r="P518" i="17" s="1"/>
  <c r="P519" i="17" a="1"/>
  <c r="P519" i="17" s="1"/>
  <c r="P520" i="17" a="1"/>
  <c r="P520" i="17" s="1"/>
  <c r="P521" i="17" a="1"/>
  <c r="P521" i="17" s="1"/>
  <c r="P522" i="17" a="1"/>
  <c r="P522" i="17" s="1"/>
  <c r="P523" i="17" a="1"/>
  <c r="P523" i="17" s="1"/>
  <c r="P524" i="17" a="1"/>
  <c r="P524" i="17" s="1"/>
  <c r="P525" i="17" a="1"/>
  <c r="P525" i="17" s="1"/>
  <c r="P526" i="17" a="1"/>
  <c r="P526" i="17" s="1"/>
  <c r="P527" i="17" a="1"/>
  <c r="P527" i="17" s="1"/>
  <c r="P528" i="17" a="1"/>
  <c r="P528" i="17" s="1"/>
  <c r="P529" i="17" a="1"/>
  <c r="P529" i="17" s="1"/>
  <c r="P530" i="17" a="1"/>
  <c r="P530" i="17" s="1"/>
  <c r="P531" i="17" a="1"/>
  <c r="P531" i="17" s="1"/>
  <c r="P532" i="17" a="1"/>
  <c r="P532" i="17" s="1"/>
  <c r="P533" i="17" a="1"/>
  <c r="P533" i="17" s="1"/>
  <c r="P534" i="17" a="1"/>
  <c r="P534" i="17" s="1"/>
  <c r="P535" i="17" a="1"/>
  <c r="P535" i="17" s="1"/>
  <c r="P536" i="17" a="1"/>
  <c r="P536" i="17" s="1"/>
  <c r="P537" i="17" a="1"/>
  <c r="P537" i="17" s="1"/>
  <c r="P538" i="17" a="1"/>
  <c r="P538" i="17" s="1"/>
  <c r="P539" i="17" a="1"/>
  <c r="P539" i="17" s="1"/>
  <c r="P540" i="17" a="1"/>
  <c r="P540" i="17" s="1"/>
  <c r="P541" i="17" a="1"/>
  <c r="P541" i="17" s="1"/>
  <c r="P542" i="17" a="1"/>
  <c r="P542" i="17" s="1"/>
  <c r="P543" i="17" a="1"/>
  <c r="P543" i="17" s="1"/>
  <c r="P544" i="17" a="1"/>
  <c r="P544" i="17" s="1"/>
  <c r="P545" i="17" a="1"/>
  <c r="P545" i="17" s="1"/>
  <c r="P546" i="17" a="1"/>
  <c r="P546" i="17" s="1"/>
  <c r="P547" i="17" a="1"/>
  <c r="P547" i="17" s="1"/>
  <c r="P548" i="17" a="1"/>
  <c r="P548" i="17" s="1"/>
  <c r="P549" i="17" a="1"/>
  <c r="P549" i="17" s="1"/>
  <c r="P550" i="17" a="1"/>
  <c r="P550" i="17" s="1"/>
  <c r="P551" i="17" a="1"/>
  <c r="P551" i="17" s="1"/>
  <c r="P552" i="17" a="1"/>
  <c r="P552" i="17" s="1"/>
  <c r="P553" i="17" a="1"/>
  <c r="P553" i="17" s="1"/>
  <c r="P554" i="17" a="1"/>
  <c r="P554" i="17" s="1"/>
  <c r="P555" i="17" a="1"/>
  <c r="P555" i="17" s="1"/>
  <c r="P556" i="17" a="1"/>
  <c r="P556" i="17" s="1"/>
  <c r="P557" i="17" a="1"/>
  <c r="P557" i="17" s="1"/>
  <c r="P558" i="17" a="1"/>
  <c r="P558" i="17" s="1"/>
  <c r="P559" i="17" a="1"/>
  <c r="P559" i="17" s="1"/>
  <c r="P560" i="17" a="1"/>
  <c r="P560" i="17" s="1"/>
  <c r="P561" i="17" a="1"/>
  <c r="P561" i="17" s="1"/>
  <c r="P562" i="17" a="1"/>
  <c r="P562" i="17" s="1"/>
  <c r="P563" i="17" a="1"/>
  <c r="P563" i="17" s="1"/>
  <c r="P564" i="17" a="1"/>
  <c r="P564" i="17" s="1"/>
  <c r="P565" i="17" a="1"/>
  <c r="P565" i="17" s="1"/>
  <c r="P566" i="17" a="1"/>
  <c r="P566" i="17" s="1"/>
  <c r="P567" i="17" a="1"/>
  <c r="P567" i="17" s="1"/>
  <c r="P568" i="17" a="1"/>
  <c r="P568" i="17" s="1"/>
  <c r="P569" i="17" a="1"/>
  <c r="P569" i="17" s="1"/>
  <c r="P570" i="17" a="1"/>
  <c r="P570" i="17" s="1"/>
  <c r="P571" i="17" a="1"/>
  <c r="P571" i="17" s="1"/>
  <c r="P572" i="17" a="1"/>
  <c r="P572" i="17" s="1"/>
  <c r="P573" i="17" a="1"/>
  <c r="P573" i="17" s="1"/>
  <c r="P574" i="17" a="1"/>
  <c r="P574" i="17" s="1"/>
  <c r="P575" i="17" a="1"/>
  <c r="P575" i="17" s="1"/>
  <c r="P576" i="17" a="1"/>
  <c r="P576" i="17" s="1"/>
  <c r="P577" i="17" a="1"/>
  <c r="P577" i="17" s="1"/>
  <c r="P578" i="17" a="1"/>
  <c r="P578" i="17" s="1"/>
  <c r="P579" i="17" a="1"/>
  <c r="P579" i="17" s="1"/>
  <c r="P580" i="17" a="1"/>
  <c r="P580" i="17" s="1"/>
  <c r="P581" i="17" a="1"/>
  <c r="P581" i="17" s="1"/>
  <c r="P582" i="17" a="1"/>
  <c r="P582" i="17" s="1"/>
  <c r="P583" i="17" a="1"/>
  <c r="P583" i="17" s="1"/>
  <c r="P584" i="17" a="1"/>
  <c r="P584" i="17" s="1"/>
  <c r="P585" i="17" a="1"/>
  <c r="P585" i="17" s="1"/>
  <c r="P586" i="17" a="1"/>
  <c r="P586" i="17" s="1"/>
  <c r="P587" i="17" a="1"/>
  <c r="P587" i="17" s="1"/>
  <c r="P588" i="17" a="1"/>
  <c r="P588" i="17" s="1"/>
  <c r="P589" i="17" a="1"/>
  <c r="P589" i="17" s="1"/>
  <c r="P590" i="17" a="1"/>
  <c r="P590" i="17" s="1"/>
  <c r="P591" i="17" a="1"/>
  <c r="P591" i="17" s="1"/>
  <c r="P592" i="17" a="1"/>
  <c r="P592" i="17" s="1"/>
  <c r="P593" i="17" a="1"/>
  <c r="P593" i="17" s="1"/>
  <c r="P594" i="17" a="1"/>
  <c r="P594" i="17" s="1"/>
  <c r="P595" i="17" a="1"/>
  <c r="P595" i="17" s="1"/>
  <c r="P596" i="17" a="1"/>
  <c r="P596" i="17" s="1"/>
  <c r="P597" i="17" a="1"/>
  <c r="P597" i="17"/>
  <c r="P598" i="17" a="1"/>
  <c r="P598" i="17" s="1"/>
  <c r="P599" i="17" a="1"/>
  <c r="P599" i="17" s="1"/>
  <c r="P600" i="17" a="1"/>
  <c r="P600" i="17" s="1"/>
  <c r="P601" i="17" a="1"/>
  <c r="P601" i="17" s="1"/>
  <c r="P602" i="17" a="1"/>
  <c r="P602" i="17" s="1"/>
  <c r="P603" i="17" a="1"/>
  <c r="P603" i="17" s="1"/>
  <c r="P604" i="17" a="1"/>
  <c r="P604" i="17" s="1"/>
  <c r="P605" i="17" a="1"/>
  <c r="P605" i="17" s="1"/>
  <c r="P606" i="17" a="1"/>
  <c r="P606" i="17" s="1"/>
  <c r="P607" i="17" a="1"/>
  <c r="P607" i="17" s="1"/>
  <c r="P608" i="17" a="1"/>
  <c r="P608" i="17" s="1"/>
  <c r="P609" i="17" a="1"/>
  <c r="P609" i="17" s="1"/>
  <c r="P610" i="17" a="1"/>
  <c r="P610" i="17" s="1"/>
  <c r="P611" i="17" a="1"/>
  <c r="P611" i="17" s="1"/>
  <c r="P612" i="17" a="1"/>
  <c r="P612" i="17" s="1"/>
  <c r="P613" i="17" a="1"/>
  <c r="P613" i="17" s="1"/>
  <c r="P614" i="17" a="1"/>
  <c r="P614" i="17" s="1"/>
  <c r="P615" i="17" a="1"/>
  <c r="P615" i="17" s="1"/>
  <c r="P616" i="17" a="1"/>
  <c r="P616" i="17" s="1"/>
  <c r="P617" i="17" a="1"/>
  <c r="P617" i="17" s="1"/>
  <c r="P618" i="17" a="1"/>
  <c r="P618" i="17" s="1"/>
  <c r="P619" i="17" a="1"/>
  <c r="P619" i="17" s="1"/>
  <c r="P620" i="17" a="1"/>
  <c r="P620" i="17" s="1"/>
  <c r="P621" i="17" a="1"/>
  <c r="P621" i="17" s="1"/>
  <c r="P622" i="17" a="1"/>
  <c r="P622" i="17" s="1"/>
  <c r="P623" i="17" a="1"/>
  <c r="P623" i="17" s="1"/>
  <c r="P624" i="17" a="1"/>
  <c r="P624" i="17" s="1"/>
  <c r="P625" i="17" a="1"/>
  <c r="P625" i="17" s="1"/>
  <c r="P626" i="17" a="1"/>
  <c r="P626" i="17" s="1"/>
  <c r="P627" i="17" a="1"/>
  <c r="P627" i="17" s="1"/>
  <c r="P628" i="17" a="1"/>
  <c r="P628" i="17" s="1"/>
  <c r="P629" i="17" a="1"/>
  <c r="P629" i="17"/>
  <c r="P630" i="17" a="1"/>
  <c r="P630" i="17" s="1"/>
  <c r="P631" i="17" a="1"/>
  <c r="P631" i="17" s="1"/>
  <c r="P632" i="17" a="1"/>
  <c r="P632" i="17" s="1"/>
  <c r="P633" i="17" a="1"/>
  <c r="P633" i="17" s="1"/>
  <c r="P634" i="17" a="1"/>
  <c r="P634" i="17" s="1"/>
  <c r="P635" i="17" a="1"/>
  <c r="P635" i="17"/>
  <c r="P636" i="17" a="1"/>
  <c r="P636" i="17" s="1"/>
  <c r="P637" i="17" a="1"/>
  <c r="P637" i="17" s="1"/>
  <c r="P638" i="17" a="1"/>
  <c r="P638" i="17" s="1"/>
  <c r="P639" i="17" a="1"/>
  <c r="P639" i="17" s="1"/>
  <c r="P640" i="17" a="1"/>
  <c r="P640" i="17" s="1"/>
  <c r="P641" i="17" a="1"/>
  <c r="P641" i="17" s="1"/>
  <c r="P642" i="17" a="1"/>
  <c r="P642" i="17" s="1"/>
  <c r="P643" i="17" a="1"/>
  <c r="P643" i="17" s="1"/>
  <c r="P644" i="17" a="1"/>
  <c r="P644" i="17" s="1"/>
  <c r="P645" i="17" a="1"/>
  <c r="P645" i="17" s="1"/>
  <c r="P646" i="17" a="1"/>
  <c r="P646" i="17" s="1"/>
  <c r="P647" i="17" a="1"/>
  <c r="P647" i="17" s="1"/>
  <c r="P648" i="17" a="1"/>
  <c r="P648" i="17" s="1"/>
  <c r="P649" i="17" a="1"/>
  <c r="P649" i="17"/>
  <c r="P650" i="17" a="1"/>
  <c r="P650" i="17" s="1"/>
  <c r="P651" i="17" a="1"/>
  <c r="P651" i="17" s="1"/>
  <c r="P652" i="17" a="1"/>
  <c r="P652" i="17" s="1"/>
  <c r="P653" i="17" a="1"/>
  <c r="P653" i="17" s="1"/>
  <c r="P654" i="17" a="1"/>
  <c r="P654" i="17" s="1"/>
  <c r="P655" i="17" a="1"/>
  <c r="P655" i="17" s="1"/>
  <c r="P656" i="17" a="1"/>
  <c r="P656" i="17" s="1"/>
  <c r="P657" i="17" a="1"/>
  <c r="P657" i="17" s="1"/>
  <c r="P658" i="17" a="1"/>
  <c r="P658" i="17" s="1"/>
  <c r="P659" i="17" a="1"/>
  <c r="P659" i="17" s="1"/>
  <c r="P660" i="17" a="1"/>
  <c r="P660" i="17" s="1"/>
  <c r="P661" i="17" a="1"/>
  <c r="P661" i="17" s="1"/>
  <c r="P662" i="17" a="1"/>
  <c r="P662" i="17" s="1"/>
  <c r="P663" i="17" a="1"/>
  <c r="P663" i="17" s="1"/>
  <c r="P664" i="17" a="1"/>
  <c r="P664" i="17"/>
  <c r="P665" i="17" a="1"/>
  <c r="P665" i="17" s="1"/>
  <c r="P666" i="17" a="1"/>
  <c r="P666" i="17" s="1"/>
  <c r="P667" i="17" a="1"/>
  <c r="P667" i="17" s="1"/>
  <c r="P668" i="17" a="1"/>
  <c r="P668" i="17" s="1"/>
  <c r="P669" i="17" a="1"/>
  <c r="P669" i="17" s="1"/>
  <c r="P670" i="17" a="1"/>
  <c r="P670" i="17" s="1"/>
  <c r="P671" i="17" a="1"/>
  <c r="P671" i="17"/>
  <c r="P672" i="17" a="1"/>
  <c r="P672" i="17" s="1"/>
  <c r="P673" i="17" a="1"/>
  <c r="P673" i="17" s="1"/>
  <c r="P674" i="17" a="1"/>
  <c r="P674" i="17" s="1"/>
  <c r="P675" i="17" a="1"/>
  <c r="P675" i="17" s="1"/>
  <c r="P676" i="17" a="1"/>
  <c r="P676" i="17" s="1"/>
  <c r="P677" i="17" a="1"/>
  <c r="P677" i="17" s="1"/>
  <c r="P678" i="17" a="1"/>
  <c r="P678" i="17" s="1"/>
  <c r="P679" i="17" a="1"/>
  <c r="P679" i="17" s="1"/>
  <c r="P680" i="17" a="1"/>
  <c r="P680" i="17" s="1"/>
  <c r="P681" i="17" a="1"/>
  <c r="P681" i="17" s="1"/>
  <c r="P682" i="17" a="1"/>
  <c r="P682" i="17" s="1"/>
  <c r="P683" i="17" a="1"/>
  <c r="P683" i="17" s="1"/>
  <c r="P684" i="17" a="1"/>
  <c r="P684" i="17" s="1"/>
  <c r="P685" i="17" a="1"/>
  <c r="P685" i="17" s="1"/>
  <c r="P686" i="17" a="1"/>
  <c r="P686" i="17" s="1"/>
  <c r="P687" i="17" a="1"/>
  <c r="P687" i="17" s="1"/>
  <c r="P688" i="17" a="1"/>
  <c r="P688" i="17" s="1"/>
  <c r="P689" i="17" a="1"/>
  <c r="P689" i="17" s="1"/>
  <c r="P690" i="17" a="1"/>
  <c r="P690" i="17" s="1"/>
  <c r="P691" i="17" a="1"/>
  <c r="P691" i="17" s="1"/>
  <c r="P692" i="17" a="1"/>
  <c r="P692" i="17" s="1"/>
  <c r="P693" i="17" a="1"/>
  <c r="P693" i="17" s="1"/>
  <c r="P694" i="17" a="1"/>
  <c r="P694" i="17" s="1"/>
  <c r="P695" i="17" a="1"/>
  <c r="P695" i="17" s="1"/>
  <c r="P696" i="17" a="1"/>
  <c r="P696" i="17" s="1"/>
  <c r="P697" i="17" a="1"/>
  <c r="P697" i="17" s="1"/>
  <c r="P698" i="17" a="1"/>
  <c r="P698" i="17" s="1"/>
  <c r="P699" i="17" a="1"/>
  <c r="P699" i="17"/>
  <c r="P700" i="17" a="1"/>
  <c r="P700" i="17" s="1"/>
  <c r="P701" i="17" a="1"/>
  <c r="P701" i="17" s="1"/>
  <c r="P702" i="17" a="1"/>
  <c r="P702" i="17" s="1"/>
  <c r="P703" i="17" a="1"/>
  <c r="P703" i="17" s="1"/>
  <c r="P704" i="17" a="1"/>
  <c r="P704" i="17" s="1"/>
  <c r="P705" i="17" a="1"/>
  <c r="P705" i="17" s="1"/>
  <c r="P706" i="17" a="1"/>
  <c r="P706" i="17" s="1"/>
  <c r="P707" i="17" a="1"/>
  <c r="P707" i="17" s="1"/>
  <c r="P708" i="17" a="1"/>
  <c r="P708" i="17" s="1"/>
  <c r="P709" i="17" a="1"/>
  <c r="P709" i="17" s="1"/>
  <c r="P710" i="17" a="1"/>
  <c r="P710" i="17" s="1"/>
  <c r="P711" i="17" a="1"/>
  <c r="P711" i="17" s="1"/>
  <c r="P712" i="17" a="1"/>
  <c r="P712" i="17" s="1"/>
  <c r="P713" i="17" a="1"/>
  <c r="P713" i="17" s="1"/>
  <c r="P714" i="17" a="1"/>
  <c r="P714" i="17" s="1"/>
  <c r="P715" i="17" a="1"/>
  <c r="P715" i="17" s="1"/>
  <c r="P716" i="17" a="1"/>
  <c r="P716" i="17" s="1"/>
  <c r="P717" i="17" a="1"/>
  <c r="P717" i="17" s="1"/>
  <c r="P718" i="17" a="1"/>
  <c r="P718" i="17" s="1"/>
  <c r="P719" i="17" a="1"/>
  <c r="P719" i="17" s="1"/>
  <c r="P720" i="17" a="1"/>
  <c r="P720" i="17" s="1"/>
  <c r="P721" i="17" a="1"/>
  <c r="P721" i="17" s="1"/>
  <c r="P722" i="17" a="1"/>
  <c r="P722" i="17" s="1"/>
  <c r="P723" i="17" a="1"/>
  <c r="P723" i="17" s="1"/>
  <c r="P724" i="17" a="1"/>
  <c r="P724" i="17" s="1"/>
  <c r="P725" i="17" a="1"/>
  <c r="P725" i="17" s="1"/>
  <c r="P726" i="17" a="1"/>
  <c r="P726" i="17" s="1"/>
  <c r="P727" i="17" a="1"/>
  <c r="P727" i="17" s="1"/>
  <c r="P728" i="17" a="1"/>
  <c r="P728" i="17" s="1"/>
  <c r="P729" i="17" a="1"/>
  <c r="P729" i="17" s="1"/>
  <c r="P730" i="17" a="1"/>
  <c r="P730" i="17" s="1"/>
  <c r="P731" i="17" a="1"/>
  <c r="P731" i="17" s="1"/>
  <c r="P732" i="17" a="1"/>
  <c r="P732" i="17" s="1"/>
  <c r="P733" i="17" a="1"/>
  <c r="P733" i="17" s="1"/>
  <c r="P734" i="17" a="1"/>
  <c r="P734" i="17" s="1"/>
  <c r="P735" i="17" a="1"/>
  <c r="P735" i="17" s="1"/>
  <c r="P736" i="17" a="1"/>
  <c r="P736" i="17" s="1"/>
  <c r="P737" i="17" a="1"/>
  <c r="P737" i="17" s="1"/>
  <c r="P738" i="17" a="1"/>
  <c r="P738" i="17" s="1"/>
  <c r="P739" i="17" a="1"/>
  <c r="P739" i="17" s="1"/>
  <c r="P740" i="17" a="1"/>
  <c r="P740" i="17" s="1"/>
  <c r="P741" i="17" a="1"/>
  <c r="P741" i="17" s="1"/>
  <c r="P742" i="17" a="1"/>
  <c r="P742" i="17" s="1"/>
  <c r="P743" i="17" a="1"/>
  <c r="P743" i="17" s="1"/>
  <c r="P744" i="17" a="1"/>
  <c r="P744" i="17" s="1"/>
  <c r="P745" i="17" a="1"/>
  <c r="P745" i="17" s="1"/>
  <c r="P746" i="17" a="1"/>
  <c r="P746" i="17" s="1"/>
  <c r="P747" i="17" a="1"/>
  <c r="P747" i="17" s="1"/>
  <c r="P748" i="17" a="1"/>
  <c r="P748" i="17" s="1"/>
  <c r="P749" i="17" a="1"/>
  <c r="P749" i="17" s="1"/>
  <c r="P750" i="17" a="1"/>
  <c r="P750" i="17" s="1"/>
  <c r="P751" i="17" a="1"/>
  <c r="P751" i="17" s="1"/>
  <c r="P752" i="17" a="1"/>
  <c r="P752" i="17" s="1"/>
  <c r="P753" i="17" a="1"/>
  <c r="P753" i="17" s="1"/>
  <c r="P754" i="17" a="1"/>
  <c r="P754" i="17" s="1"/>
  <c r="P755" i="17" a="1"/>
  <c r="P755" i="17" s="1"/>
  <c r="P756" i="17" a="1"/>
  <c r="P756" i="17" s="1"/>
  <c r="P757" i="17" a="1"/>
  <c r="P757" i="17" s="1"/>
  <c r="P758" i="17" a="1"/>
  <c r="P758" i="17" s="1"/>
  <c r="P759" i="17" a="1"/>
  <c r="P759" i="17" s="1"/>
  <c r="P760" i="17" a="1"/>
  <c r="P760" i="17" s="1"/>
  <c r="P761" i="17" a="1"/>
  <c r="P761" i="17" s="1"/>
  <c r="P762" i="17" a="1"/>
  <c r="P762" i="17" s="1"/>
  <c r="P763" i="17" a="1"/>
  <c r="P763" i="17" s="1"/>
  <c r="P764" i="17" a="1"/>
  <c r="P764" i="17" s="1"/>
  <c r="P765" i="17" a="1"/>
  <c r="P765" i="17" s="1"/>
  <c r="P766" i="17" a="1"/>
  <c r="P766" i="17" s="1"/>
  <c r="P767" i="17" a="1"/>
  <c r="P767" i="17" s="1"/>
  <c r="P768" i="17" a="1"/>
  <c r="P768" i="17" s="1"/>
  <c r="P769" i="17" a="1"/>
  <c r="P769" i="17" s="1"/>
  <c r="P770" i="17" a="1"/>
  <c r="P770" i="17" s="1"/>
  <c r="P771" i="17" a="1"/>
  <c r="P771" i="17" s="1"/>
  <c r="P772" i="17" a="1"/>
  <c r="P772" i="17" s="1"/>
  <c r="P773" i="17" a="1"/>
  <c r="P773" i="17" s="1"/>
  <c r="P774" i="17" a="1"/>
  <c r="P774" i="17" s="1"/>
  <c r="P775" i="17" a="1"/>
  <c r="P775" i="17" s="1"/>
  <c r="P776" i="17" a="1"/>
  <c r="P776" i="17" s="1"/>
  <c r="P777" i="17" a="1"/>
  <c r="P777" i="17" s="1"/>
  <c r="P778" i="17" a="1"/>
  <c r="P778" i="17" s="1"/>
  <c r="P779" i="17" a="1"/>
  <c r="P779" i="17" s="1"/>
  <c r="P780" i="17" a="1"/>
  <c r="P780" i="17" s="1"/>
  <c r="P781" i="17" a="1"/>
  <c r="P781" i="17" s="1"/>
  <c r="P782" i="17" a="1"/>
  <c r="P782" i="17" s="1"/>
  <c r="P783" i="17" a="1"/>
  <c r="P783" i="17" s="1"/>
  <c r="P784" i="17" a="1"/>
  <c r="P784" i="17" s="1"/>
  <c r="P785" i="17" a="1"/>
  <c r="P785" i="17" s="1"/>
  <c r="P786" i="17" a="1"/>
  <c r="P786" i="17" s="1"/>
  <c r="P787" i="17" a="1"/>
  <c r="P787" i="17" s="1"/>
  <c r="P788" i="17" a="1"/>
  <c r="P788" i="17" s="1"/>
  <c r="P789" i="17" a="1"/>
  <c r="P789" i="17" s="1"/>
  <c r="P790" i="17" a="1"/>
  <c r="P790" i="17" s="1"/>
  <c r="P791" i="17" a="1"/>
  <c r="P791" i="17" s="1"/>
  <c r="P792" i="17" a="1"/>
  <c r="P792" i="17" s="1"/>
  <c r="P793" i="17" a="1"/>
  <c r="P793" i="17" s="1"/>
  <c r="P794" i="17" a="1"/>
  <c r="P794" i="17" s="1"/>
  <c r="P795" i="17" a="1"/>
  <c r="P795" i="17" s="1"/>
  <c r="P796" i="17" a="1"/>
  <c r="P796" i="17" s="1"/>
  <c r="P797" i="17" a="1"/>
  <c r="P797" i="17" s="1"/>
  <c r="P798" i="17" a="1"/>
  <c r="P798" i="17" s="1"/>
  <c r="P799" i="17" a="1"/>
  <c r="P799" i="17" s="1"/>
  <c r="P800" i="17" a="1"/>
  <c r="P800" i="17" s="1"/>
  <c r="P801" i="17" a="1"/>
  <c r="P801" i="17" s="1"/>
  <c r="P802" i="17" a="1"/>
  <c r="P802" i="17" s="1"/>
  <c r="P803" i="17" a="1"/>
  <c r="P803" i="17" s="1"/>
  <c r="P804" i="17" a="1"/>
  <c r="P804" i="17" s="1"/>
  <c r="P805" i="17" a="1"/>
  <c r="P805" i="17" s="1"/>
  <c r="P806" i="17" a="1"/>
  <c r="P806" i="17" s="1"/>
  <c r="P807" i="17" a="1"/>
  <c r="P807" i="17" s="1"/>
  <c r="P808" i="17" a="1"/>
  <c r="P808" i="17" s="1"/>
  <c r="P809" i="17" a="1"/>
  <c r="P809" i="17" s="1"/>
  <c r="P810" i="17" a="1"/>
  <c r="P810" i="17" s="1"/>
  <c r="P811" i="17" a="1"/>
  <c r="P811" i="17" s="1"/>
  <c r="P812" i="17" a="1"/>
  <c r="P812" i="17" s="1"/>
  <c r="P813" i="17" a="1"/>
  <c r="P813" i="17" s="1"/>
  <c r="P814" i="17" a="1"/>
  <c r="P814" i="17" s="1"/>
  <c r="P815" i="17" a="1"/>
  <c r="P815" i="17" s="1"/>
  <c r="P816" i="17" a="1"/>
  <c r="P816" i="17" s="1"/>
  <c r="P817" i="17" a="1"/>
  <c r="P817" i="17" s="1"/>
  <c r="P818" i="17" a="1"/>
  <c r="P818" i="17" s="1"/>
  <c r="P819" i="17" a="1"/>
  <c r="P819" i="17" s="1"/>
  <c r="P820" i="17" a="1"/>
  <c r="P820" i="17" s="1"/>
  <c r="P821" i="17" a="1"/>
  <c r="P821" i="17" s="1"/>
  <c r="P822" i="17" a="1"/>
  <c r="P822" i="17" s="1"/>
  <c r="P823" i="17" a="1"/>
  <c r="P823" i="17" s="1"/>
  <c r="P824" i="17" a="1"/>
  <c r="P824" i="17" s="1"/>
  <c r="P825" i="17" a="1"/>
  <c r="P825" i="17" s="1"/>
  <c r="P826" i="17" a="1"/>
  <c r="P826" i="17" s="1"/>
  <c r="P827" i="17" a="1"/>
  <c r="P827" i="17" s="1"/>
  <c r="P828" i="17" a="1"/>
  <c r="P828" i="17" s="1"/>
  <c r="P829" i="17" a="1"/>
  <c r="P829" i="17" s="1"/>
  <c r="P830" i="17" a="1"/>
  <c r="P830" i="17" s="1"/>
  <c r="P831" i="17" a="1"/>
  <c r="P831" i="17" s="1"/>
  <c r="P832" i="17" a="1"/>
  <c r="P832" i="17" s="1"/>
  <c r="P833" i="17" a="1"/>
  <c r="P833" i="17" s="1"/>
  <c r="P834" i="17" a="1"/>
  <c r="P834" i="17" s="1"/>
  <c r="P835" i="17" a="1"/>
  <c r="P835" i="17" s="1"/>
  <c r="P836" i="17" a="1"/>
  <c r="P836" i="17" s="1"/>
  <c r="P837" i="17" a="1"/>
  <c r="P837" i="17" s="1"/>
  <c r="P838" i="17" a="1"/>
  <c r="P838" i="17" s="1"/>
  <c r="P839" i="17" a="1"/>
  <c r="P839" i="17" s="1"/>
  <c r="P840" i="17" a="1"/>
  <c r="P840" i="17" s="1"/>
  <c r="P841" i="17" a="1"/>
  <c r="P841" i="17" s="1"/>
  <c r="P842" i="17" a="1"/>
  <c r="P842" i="17" s="1"/>
  <c r="P843" i="17" a="1"/>
  <c r="P843" i="17" s="1"/>
  <c r="P844" i="17" a="1"/>
  <c r="P844" i="17" s="1"/>
  <c r="P845" i="17" a="1"/>
  <c r="P845" i="17" s="1"/>
  <c r="P846" i="17" a="1"/>
  <c r="P846" i="17" s="1"/>
  <c r="P847" i="17" a="1"/>
  <c r="P847" i="17" s="1"/>
  <c r="P848" i="17" a="1"/>
  <c r="P848" i="17" s="1"/>
  <c r="P849" i="17" a="1"/>
  <c r="P849" i="17" s="1"/>
  <c r="P850" i="17" a="1"/>
  <c r="P850" i="17" s="1"/>
  <c r="P851" i="17" a="1"/>
  <c r="P851" i="17" s="1"/>
  <c r="P852" i="17" a="1"/>
  <c r="P852" i="17" s="1"/>
  <c r="P853" i="17" a="1"/>
  <c r="P853" i="17" s="1"/>
  <c r="P854" i="17" a="1"/>
  <c r="P854" i="17" s="1"/>
  <c r="P855" i="17" a="1"/>
  <c r="P855" i="17" s="1"/>
  <c r="P856" i="17" a="1"/>
  <c r="P856" i="17" s="1"/>
  <c r="P857" i="17" a="1"/>
  <c r="P857" i="17" s="1"/>
  <c r="P858" i="17" a="1"/>
  <c r="P858" i="17" s="1"/>
  <c r="P859" i="17" a="1"/>
  <c r="P859" i="17" s="1"/>
  <c r="P860" i="17" a="1"/>
  <c r="P860" i="17" s="1"/>
  <c r="P861" i="17" a="1"/>
  <c r="P861" i="17" s="1"/>
  <c r="P862" i="17" a="1"/>
  <c r="P862" i="17" s="1"/>
  <c r="P863" i="17" a="1"/>
  <c r="P863" i="17" s="1"/>
  <c r="P864" i="17" a="1"/>
  <c r="P864" i="17" s="1"/>
  <c r="P865" i="17" a="1"/>
  <c r="P865" i="17" s="1"/>
  <c r="P866" i="17" a="1"/>
  <c r="P866" i="17" s="1"/>
  <c r="P867" i="17" a="1"/>
  <c r="P867" i="17" s="1"/>
  <c r="P868" i="17" a="1"/>
  <c r="P868" i="17" s="1"/>
  <c r="P869" i="17" a="1"/>
  <c r="P869" i="17" s="1"/>
  <c r="P870" i="17" a="1"/>
  <c r="P870" i="17" s="1"/>
  <c r="P871" i="17" a="1"/>
  <c r="P871" i="17" s="1"/>
  <c r="P872" i="17" a="1"/>
  <c r="P872" i="17" s="1"/>
  <c r="P873" i="17" a="1"/>
  <c r="P873" i="17" s="1"/>
  <c r="P874" i="17" a="1"/>
  <c r="P874" i="17" s="1"/>
  <c r="P875" i="17" a="1"/>
  <c r="P875" i="17" s="1"/>
  <c r="P876" i="17" a="1"/>
  <c r="P876" i="17" s="1"/>
  <c r="P877" i="17" a="1"/>
  <c r="P877" i="17" s="1"/>
  <c r="P878" i="17" a="1"/>
  <c r="P878" i="17" s="1"/>
  <c r="P879" i="17" a="1"/>
  <c r="P879" i="17" s="1"/>
  <c r="P880" i="17" a="1"/>
  <c r="P880" i="17" s="1"/>
  <c r="P881" i="17" a="1"/>
  <c r="P881" i="17" s="1"/>
  <c r="P882" i="17" a="1"/>
  <c r="P882" i="17" s="1"/>
  <c r="P883" i="17" a="1"/>
  <c r="P883" i="17" s="1"/>
  <c r="P884" i="17" a="1"/>
  <c r="P884" i="17" s="1"/>
  <c r="P885" i="17" a="1"/>
  <c r="P885" i="17" s="1"/>
  <c r="P886" i="17" a="1"/>
  <c r="P886" i="17" s="1"/>
  <c r="P887" i="17" a="1"/>
  <c r="P887" i="17" s="1"/>
  <c r="P888" i="17" a="1"/>
  <c r="P888" i="17" s="1"/>
  <c r="P889" i="17" a="1"/>
  <c r="P889" i="17" s="1"/>
  <c r="P890" i="17" a="1"/>
  <c r="P890" i="17" s="1"/>
  <c r="P891" i="17" a="1"/>
  <c r="P891" i="17" s="1"/>
  <c r="P892" i="17" a="1"/>
  <c r="P892" i="17" s="1"/>
  <c r="P893" i="17" a="1"/>
  <c r="P893" i="17" s="1"/>
  <c r="P894" i="17" a="1"/>
  <c r="P894" i="17" s="1"/>
  <c r="P895" i="17" a="1"/>
  <c r="P895" i="17" s="1"/>
  <c r="P896" i="17" a="1"/>
  <c r="P896" i="17" s="1"/>
  <c r="P897" i="17" a="1"/>
  <c r="P897" i="17" s="1"/>
  <c r="P898" i="17" a="1"/>
  <c r="P898" i="17" s="1"/>
  <c r="P899" i="17" a="1"/>
  <c r="P899" i="17" s="1"/>
  <c r="P900" i="17" a="1"/>
  <c r="P900" i="17" s="1"/>
  <c r="P901" i="17" a="1"/>
  <c r="P901" i="17" s="1"/>
  <c r="P902" i="17" a="1"/>
  <c r="P902" i="17" s="1"/>
  <c r="P903" i="17" a="1"/>
  <c r="P903" i="17" s="1"/>
  <c r="P904" i="17" a="1"/>
  <c r="P904" i="17" s="1"/>
  <c r="P905" i="17" a="1"/>
  <c r="P905" i="17" s="1"/>
  <c r="P906" i="17" a="1"/>
  <c r="P906" i="17" s="1"/>
  <c r="P907" i="17" a="1"/>
  <c r="P907" i="17" s="1"/>
  <c r="P908" i="17" a="1"/>
  <c r="P908" i="17" s="1"/>
  <c r="P909" i="17" a="1"/>
  <c r="P909" i="17" s="1"/>
  <c r="P910" i="17" a="1"/>
  <c r="P910" i="17" s="1"/>
  <c r="P911" i="17" a="1"/>
  <c r="P911" i="17" s="1"/>
  <c r="P912" i="17" a="1"/>
  <c r="P912" i="17" s="1"/>
  <c r="P913" i="17" a="1"/>
  <c r="P913" i="17" s="1"/>
  <c r="P914" i="17" a="1"/>
  <c r="P914" i="17" s="1"/>
  <c r="P915" i="17" a="1"/>
  <c r="P915" i="17" s="1"/>
  <c r="P916" i="17" a="1"/>
  <c r="P916" i="17" s="1"/>
  <c r="P917" i="17" a="1"/>
  <c r="P917" i="17" s="1"/>
  <c r="P918" i="17" a="1"/>
  <c r="P918" i="17" s="1"/>
  <c r="P919" i="17" a="1"/>
  <c r="P919" i="17" s="1"/>
  <c r="P920" i="17" a="1"/>
  <c r="P920" i="17" s="1"/>
  <c r="P921" i="17" a="1"/>
  <c r="P921" i="17" s="1"/>
  <c r="P922" i="17" a="1"/>
  <c r="P922" i="17" s="1"/>
  <c r="P923" i="17" a="1"/>
  <c r="P923" i="17" s="1"/>
  <c r="P924" i="17" a="1"/>
  <c r="P924" i="17" s="1"/>
  <c r="P925" i="17" a="1"/>
  <c r="P925" i="17" s="1"/>
  <c r="P926" i="17" a="1"/>
  <c r="P926" i="17" s="1"/>
  <c r="P927" i="17" a="1"/>
  <c r="P927" i="17" s="1"/>
  <c r="P928" i="17" a="1"/>
  <c r="P928" i="17" s="1"/>
  <c r="P929" i="17" a="1"/>
  <c r="P929" i="17" s="1"/>
  <c r="P930" i="17" a="1"/>
  <c r="P930" i="17" s="1"/>
  <c r="P931" i="17" a="1"/>
  <c r="P931" i="17" s="1"/>
  <c r="P932" i="17" a="1"/>
  <c r="P932" i="17" s="1"/>
  <c r="P933" i="17" a="1"/>
  <c r="P933" i="17" s="1"/>
  <c r="P934" i="17" a="1"/>
  <c r="P934" i="17" s="1"/>
  <c r="P935" i="17" a="1"/>
  <c r="P935" i="17" s="1"/>
  <c r="P936" i="17" a="1"/>
  <c r="P936" i="17" s="1"/>
  <c r="P937" i="17" a="1"/>
  <c r="P937" i="17" s="1"/>
  <c r="P938" i="17" a="1"/>
  <c r="P938" i="17" s="1"/>
  <c r="P939" i="17" a="1"/>
  <c r="P939" i="17" s="1"/>
  <c r="P940" i="17" a="1"/>
  <c r="P940" i="17" s="1"/>
  <c r="P941" i="17" a="1"/>
  <c r="P941" i="17" s="1"/>
  <c r="P942" i="17" a="1"/>
  <c r="P942" i="17" s="1"/>
  <c r="P943" i="17" a="1"/>
  <c r="P943" i="17" s="1"/>
  <c r="P944" i="17" a="1"/>
  <c r="P944" i="17" s="1"/>
  <c r="P945" i="17" a="1"/>
  <c r="P945" i="17" s="1"/>
  <c r="P946" i="17" a="1"/>
  <c r="P946" i="17" s="1"/>
  <c r="P947" i="17" a="1"/>
  <c r="P947" i="17" s="1"/>
  <c r="P948" i="17" a="1"/>
  <c r="P948" i="17" s="1"/>
  <c r="P949" i="17" a="1"/>
  <c r="P949" i="17" s="1"/>
  <c r="P950" i="17" a="1"/>
  <c r="P950" i="17" s="1"/>
  <c r="P951" i="17" a="1"/>
  <c r="P951" i="17" s="1"/>
  <c r="P952" i="17" a="1"/>
  <c r="P952" i="17" s="1"/>
  <c r="P953" i="17" a="1"/>
  <c r="P953" i="17" s="1"/>
  <c r="P954" i="17" a="1"/>
  <c r="P954" i="17" s="1"/>
  <c r="P955" i="17" a="1"/>
  <c r="P955" i="17" s="1"/>
  <c r="P956" i="17" a="1"/>
  <c r="P956" i="17" s="1"/>
  <c r="P957" i="17" a="1"/>
  <c r="P957" i="17" s="1"/>
  <c r="P958" i="17" a="1"/>
  <c r="P958" i="17" s="1"/>
  <c r="P959" i="17" a="1"/>
  <c r="P959" i="17" s="1"/>
  <c r="P960" i="17" a="1"/>
  <c r="P960" i="17" s="1"/>
  <c r="P961" i="17" a="1"/>
  <c r="P961" i="17" s="1"/>
  <c r="P962" i="17" a="1"/>
  <c r="P962" i="17" s="1"/>
  <c r="P963" i="17" a="1"/>
  <c r="P963" i="17" s="1"/>
  <c r="P964" i="17" a="1"/>
  <c r="P964" i="17" s="1"/>
  <c r="P965" i="17" a="1"/>
  <c r="P965" i="17" s="1"/>
  <c r="P966" i="17" a="1"/>
  <c r="P966" i="17" s="1"/>
  <c r="P967" i="17" a="1"/>
  <c r="P967" i="17" s="1"/>
  <c r="P968" i="17" a="1"/>
  <c r="P968" i="17" s="1"/>
  <c r="P969" i="17" a="1"/>
  <c r="P969" i="17" s="1"/>
  <c r="P970" i="17" a="1"/>
  <c r="P970" i="17" s="1"/>
  <c r="P971" i="17" a="1"/>
  <c r="P971" i="17" s="1"/>
  <c r="P972" i="17" a="1"/>
  <c r="P972" i="17" s="1"/>
  <c r="P973" i="17" a="1"/>
  <c r="P973" i="17" s="1"/>
  <c r="P974" i="17" a="1"/>
  <c r="P974" i="17" s="1"/>
  <c r="P975" i="17" a="1"/>
  <c r="P975" i="17" s="1"/>
  <c r="P976" i="17" a="1"/>
  <c r="P976" i="17" s="1"/>
  <c r="P977" i="17" a="1"/>
  <c r="P977" i="17" s="1"/>
  <c r="P978" i="17" a="1"/>
  <c r="P978" i="17" s="1"/>
  <c r="P979" i="17" a="1"/>
  <c r="P979" i="17" s="1"/>
  <c r="P980" i="17" a="1"/>
  <c r="P980" i="17" s="1"/>
  <c r="P981" i="17" a="1"/>
  <c r="P981" i="17" s="1"/>
  <c r="P982" i="17" a="1"/>
  <c r="P982" i="17" s="1"/>
  <c r="P983" i="17" a="1"/>
  <c r="P983" i="17" s="1"/>
  <c r="P984" i="17" a="1"/>
  <c r="P984" i="17" s="1"/>
  <c r="P985" i="17" a="1"/>
  <c r="P985" i="17" s="1"/>
  <c r="P986" i="17" a="1"/>
  <c r="P986" i="17" s="1"/>
  <c r="P987" i="17" a="1"/>
  <c r="P987" i="17" s="1"/>
  <c r="P988" i="17" a="1"/>
  <c r="P988" i="17" s="1"/>
  <c r="P989" i="17" a="1"/>
  <c r="P989" i="17" s="1"/>
  <c r="P990" i="17" a="1"/>
  <c r="P990" i="17" s="1"/>
  <c r="P991" i="17" a="1"/>
  <c r="P991" i="17" s="1"/>
  <c r="P992" i="17" a="1"/>
  <c r="P992" i="17" s="1"/>
  <c r="P993" i="17" a="1"/>
  <c r="P993" i="17" s="1"/>
  <c r="P994" i="17" a="1"/>
  <c r="P994" i="17" s="1"/>
  <c r="P995" i="17" a="1"/>
  <c r="P995" i="17" s="1"/>
  <c r="P996" i="17" a="1"/>
  <c r="P996" i="17" s="1"/>
  <c r="P997" i="17" a="1"/>
  <c r="P997" i="17" s="1"/>
  <c r="P998" i="17" a="1"/>
  <c r="P998" i="17" s="1"/>
  <c r="P999" i="17" a="1"/>
  <c r="P999" i="17" s="1"/>
  <c r="P1000" i="17" a="1"/>
  <c r="P1000" i="17" s="1"/>
  <c r="P1001" i="17" a="1"/>
  <c r="P1001" i="17" s="1"/>
  <c r="I3" i="17"/>
  <c r="N3" i="17" s="1"/>
  <c r="J3" i="17"/>
  <c r="O3" i="17" s="1"/>
  <c r="K3" i="17"/>
  <c r="L3" i="17"/>
  <c r="I4" i="17"/>
  <c r="N4" i="17" s="1"/>
  <c r="J4" i="17"/>
  <c r="O4" i="17" s="1"/>
  <c r="K4" i="17"/>
  <c r="L4" i="17"/>
  <c r="I5" i="17"/>
  <c r="N5" i="17" s="1"/>
  <c r="J5" i="17"/>
  <c r="O5" i="17" s="1"/>
  <c r="K5" i="17"/>
  <c r="L5" i="17"/>
  <c r="I6" i="17"/>
  <c r="N6" i="17" s="1"/>
  <c r="J6" i="17"/>
  <c r="O6" i="17" s="1"/>
  <c r="K6" i="17"/>
  <c r="L6" i="17"/>
  <c r="I7" i="17"/>
  <c r="N7" i="17" s="1"/>
  <c r="J7" i="17"/>
  <c r="O7" i="17" s="1"/>
  <c r="K7" i="17"/>
  <c r="L7" i="17"/>
  <c r="I8" i="17"/>
  <c r="N8" i="17" s="1"/>
  <c r="J8" i="17"/>
  <c r="O8" i="17" s="1"/>
  <c r="K8" i="17"/>
  <c r="L8" i="17"/>
  <c r="I9" i="17"/>
  <c r="N9" i="17" s="1"/>
  <c r="J9" i="17"/>
  <c r="O9" i="17" s="1"/>
  <c r="K9" i="17"/>
  <c r="L9" i="17"/>
  <c r="I10" i="17"/>
  <c r="N10" i="17" s="1"/>
  <c r="J10" i="17"/>
  <c r="O10" i="17" s="1"/>
  <c r="K10" i="17"/>
  <c r="L10" i="17"/>
  <c r="I11" i="17"/>
  <c r="N11" i="17" s="1"/>
  <c r="J11" i="17"/>
  <c r="O11" i="17" s="1"/>
  <c r="K11" i="17"/>
  <c r="L11" i="17"/>
  <c r="I12" i="17"/>
  <c r="N12" i="17" s="1"/>
  <c r="J12" i="17"/>
  <c r="O12" i="17" s="1"/>
  <c r="K12" i="17"/>
  <c r="L12" i="17"/>
  <c r="I13" i="17"/>
  <c r="N13" i="17" s="1"/>
  <c r="J13" i="17"/>
  <c r="O13" i="17" s="1"/>
  <c r="K13" i="17"/>
  <c r="L13" i="17"/>
  <c r="I14" i="17"/>
  <c r="N14" i="17" s="1"/>
  <c r="J14" i="17"/>
  <c r="O14" i="17" s="1"/>
  <c r="K14" i="17"/>
  <c r="L14" i="17"/>
  <c r="I15" i="17"/>
  <c r="N15" i="17" s="1"/>
  <c r="J15" i="17"/>
  <c r="O15" i="17" s="1"/>
  <c r="K15" i="17"/>
  <c r="L15" i="17"/>
  <c r="I16" i="17"/>
  <c r="N16" i="17" s="1"/>
  <c r="J16" i="17"/>
  <c r="O16" i="17" s="1"/>
  <c r="K16" i="17"/>
  <c r="L16" i="17"/>
  <c r="I17" i="17"/>
  <c r="N17" i="17" s="1"/>
  <c r="J17" i="17"/>
  <c r="O17" i="17" s="1"/>
  <c r="K17" i="17"/>
  <c r="L17" i="17"/>
  <c r="I18" i="17"/>
  <c r="N18" i="17" s="1"/>
  <c r="J18" i="17"/>
  <c r="O18" i="17" s="1"/>
  <c r="K18" i="17"/>
  <c r="L18" i="17"/>
  <c r="I19" i="17"/>
  <c r="N19" i="17" s="1"/>
  <c r="J19" i="17"/>
  <c r="O19" i="17" s="1"/>
  <c r="K19" i="17"/>
  <c r="L19" i="17"/>
  <c r="I20" i="17"/>
  <c r="N20" i="17" s="1"/>
  <c r="J20" i="17"/>
  <c r="O20" i="17" s="1"/>
  <c r="K20" i="17"/>
  <c r="L20" i="17"/>
  <c r="I21" i="17"/>
  <c r="N21" i="17" s="1"/>
  <c r="J21" i="17"/>
  <c r="O21" i="17" s="1"/>
  <c r="K21" i="17"/>
  <c r="L21" i="17"/>
  <c r="I22" i="17"/>
  <c r="N22" i="17" s="1"/>
  <c r="J22" i="17"/>
  <c r="O22" i="17" s="1"/>
  <c r="K22" i="17"/>
  <c r="L22" i="17"/>
  <c r="I23" i="17"/>
  <c r="N23" i="17" s="1"/>
  <c r="J23" i="17"/>
  <c r="O23" i="17" s="1"/>
  <c r="K23" i="17"/>
  <c r="L23" i="17"/>
  <c r="I24" i="17"/>
  <c r="N24" i="17" s="1"/>
  <c r="J24" i="17"/>
  <c r="O24" i="17" s="1"/>
  <c r="K24" i="17"/>
  <c r="L24" i="17"/>
  <c r="I25" i="17"/>
  <c r="N25" i="17" s="1"/>
  <c r="J25" i="17"/>
  <c r="O25" i="17" s="1"/>
  <c r="K25" i="17"/>
  <c r="L25" i="17"/>
  <c r="I26" i="17"/>
  <c r="N26" i="17" s="1"/>
  <c r="J26" i="17"/>
  <c r="O26" i="17" s="1"/>
  <c r="K26" i="17"/>
  <c r="L26" i="17"/>
  <c r="I27" i="17"/>
  <c r="N27" i="17" s="1"/>
  <c r="J27" i="17"/>
  <c r="O27" i="17" s="1"/>
  <c r="K27" i="17"/>
  <c r="L27" i="17"/>
  <c r="I28" i="17"/>
  <c r="N28" i="17" s="1"/>
  <c r="J28" i="17"/>
  <c r="O28" i="17" s="1"/>
  <c r="K28" i="17"/>
  <c r="L28" i="17"/>
  <c r="I29" i="17"/>
  <c r="N29" i="17" s="1"/>
  <c r="J29" i="17"/>
  <c r="O29" i="17" s="1"/>
  <c r="K29" i="17"/>
  <c r="L29" i="17"/>
  <c r="I30" i="17"/>
  <c r="N30" i="17" s="1"/>
  <c r="J30" i="17"/>
  <c r="O30" i="17" s="1"/>
  <c r="K30" i="17"/>
  <c r="L30" i="17"/>
  <c r="I31" i="17"/>
  <c r="N31" i="17" s="1"/>
  <c r="J31" i="17"/>
  <c r="O31" i="17" s="1"/>
  <c r="K31" i="17"/>
  <c r="L31" i="17"/>
  <c r="I32" i="17"/>
  <c r="N32" i="17" s="1"/>
  <c r="J32" i="17"/>
  <c r="O32" i="17" s="1"/>
  <c r="K32" i="17"/>
  <c r="L32" i="17"/>
  <c r="I33" i="17"/>
  <c r="N33" i="17" s="1"/>
  <c r="J33" i="17"/>
  <c r="O33" i="17" s="1"/>
  <c r="K33" i="17"/>
  <c r="L33" i="17"/>
  <c r="I34" i="17"/>
  <c r="N34" i="17" s="1"/>
  <c r="J34" i="17"/>
  <c r="O34" i="17" s="1"/>
  <c r="K34" i="17"/>
  <c r="L34" i="17"/>
  <c r="I35" i="17"/>
  <c r="N35" i="17" s="1"/>
  <c r="J35" i="17"/>
  <c r="O35" i="17" s="1"/>
  <c r="K35" i="17"/>
  <c r="L35" i="17"/>
  <c r="I36" i="17"/>
  <c r="N36" i="17" s="1"/>
  <c r="J36" i="17"/>
  <c r="O36" i="17" s="1"/>
  <c r="K36" i="17"/>
  <c r="L36" i="17"/>
  <c r="I37" i="17"/>
  <c r="N37" i="17" s="1"/>
  <c r="J37" i="17"/>
  <c r="O37" i="17" s="1"/>
  <c r="K37" i="17"/>
  <c r="L37" i="17"/>
  <c r="I38" i="17"/>
  <c r="N38" i="17" s="1"/>
  <c r="J38" i="17"/>
  <c r="O38" i="17" s="1"/>
  <c r="K38" i="17"/>
  <c r="L38" i="17"/>
  <c r="I39" i="17"/>
  <c r="N39" i="17" s="1"/>
  <c r="J39" i="17"/>
  <c r="O39" i="17" s="1"/>
  <c r="K39" i="17"/>
  <c r="L39" i="17"/>
  <c r="I40" i="17"/>
  <c r="N40" i="17" s="1"/>
  <c r="J40" i="17"/>
  <c r="O40" i="17" s="1"/>
  <c r="K40" i="17"/>
  <c r="L40" i="17"/>
  <c r="I41" i="17"/>
  <c r="N41" i="17" s="1"/>
  <c r="J41" i="17"/>
  <c r="O41" i="17" s="1"/>
  <c r="K41" i="17"/>
  <c r="L41" i="17"/>
  <c r="I42" i="17"/>
  <c r="N42" i="17" s="1"/>
  <c r="J42" i="17"/>
  <c r="O42" i="17" s="1"/>
  <c r="K42" i="17"/>
  <c r="L42" i="17"/>
  <c r="I43" i="17"/>
  <c r="N43" i="17" s="1"/>
  <c r="J43" i="17"/>
  <c r="O43" i="17" s="1"/>
  <c r="K43" i="17"/>
  <c r="L43" i="17"/>
  <c r="I44" i="17"/>
  <c r="N44" i="17" s="1"/>
  <c r="J44" i="17"/>
  <c r="O44" i="17" s="1"/>
  <c r="K44" i="17"/>
  <c r="L44" i="17"/>
  <c r="I45" i="17"/>
  <c r="N45" i="17" s="1"/>
  <c r="J45" i="17"/>
  <c r="O45" i="17" s="1"/>
  <c r="K45" i="17"/>
  <c r="L45" i="17"/>
  <c r="I46" i="17"/>
  <c r="N46" i="17" s="1"/>
  <c r="J46" i="17"/>
  <c r="O46" i="17" s="1"/>
  <c r="K46" i="17"/>
  <c r="L46" i="17"/>
  <c r="I47" i="17"/>
  <c r="N47" i="17" s="1"/>
  <c r="J47" i="17"/>
  <c r="O47" i="17" s="1"/>
  <c r="K47" i="17"/>
  <c r="L47" i="17"/>
  <c r="I48" i="17"/>
  <c r="N48" i="17" s="1"/>
  <c r="J48" i="17"/>
  <c r="O48" i="17" s="1"/>
  <c r="K48" i="17"/>
  <c r="L48" i="17"/>
  <c r="I49" i="17"/>
  <c r="N49" i="17" s="1"/>
  <c r="J49" i="17"/>
  <c r="O49" i="17" s="1"/>
  <c r="K49" i="17"/>
  <c r="L49" i="17"/>
  <c r="I50" i="17"/>
  <c r="N50" i="17" s="1"/>
  <c r="J50" i="17"/>
  <c r="O50" i="17" s="1"/>
  <c r="K50" i="17"/>
  <c r="L50" i="17"/>
  <c r="I51" i="17"/>
  <c r="N51" i="17" s="1"/>
  <c r="J51" i="17"/>
  <c r="O51" i="17" s="1"/>
  <c r="K51" i="17"/>
  <c r="L51" i="17"/>
  <c r="I52" i="17"/>
  <c r="N52" i="17" s="1"/>
  <c r="J52" i="17"/>
  <c r="O52" i="17" s="1"/>
  <c r="K52" i="17"/>
  <c r="L52" i="17"/>
  <c r="I53" i="17"/>
  <c r="N53" i="17" s="1"/>
  <c r="J53" i="17"/>
  <c r="O53" i="17" s="1"/>
  <c r="K53" i="17"/>
  <c r="L53" i="17"/>
  <c r="I54" i="17"/>
  <c r="N54" i="17" s="1"/>
  <c r="J54" i="17"/>
  <c r="O54" i="17" s="1"/>
  <c r="K54" i="17"/>
  <c r="L54" i="17"/>
  <c r="I55" i="17"/>
  <c r="N55" i="17" s="1"/>
  <c r="J55" i="17"/>
  <c r="O55" i="17" s="1"/>
  <c r="K55" i="17"/>
  <c r="L55" i="17"/>
  <c r="I56" i="17"/>
  <c r="N56" i="17" s="1"/>
  <c r="J56" i="17"/>
  <c r="O56" i="17" s="1"/>
  <c r="K56" i="17"/>
  <c r="L56" i="17"/>
  <c r="I57" i="17"/>
  <c r="N57" i="17" s="1"/>
  <c r="J57" i="17"/>
  <c r="O57" i="17" s="1"/>
  <c r="K57" i="17"/>
  <c r="L57" i="17"/>
  <c r="I58" i="17"/>
  <c r="N58" i="17" s="1"/>
  <c r="J58" i="17"/>
  <c r="O58" i="17" s="1"/>
  <c r="K58" i="17"/>
  <c r="L58" i="17"/>
  <c r="I59" i="17"/>
  <c r="N59" i="17" s="1"/>
  <c r="J59" i="17"/>
  <c r="O59" i="17" s="1"/>
  <c r="K59" i="17"/>
  <c r="L59" i="17"/>
  <c r="I60" i="17"/>
  <c r="N60" i="17" s="1"/>
  <c r="J60" i="17"/>
  <c r="O60" i="17" s="1"/>
  <c r="K60" i="17"/>
  <c r="L60" i="17"/>
  <c r="I61" i="17"/>
  <c r="N61" i="17" s="1"/>
  <c r="J61" i="17"/>
  <c r="O61" i="17" s="1"/>
  <c r="K61" i="17"/>
  <c r="L61" i="17"/>
  <c r="I62" i="17"/>
  <c r="N62" i="17" s="1"/>
  <c r="J62" i="17"/>
  <c r="O62" i="17" s="1"/>
  <c r="K62" i="17"/>
  <c r="L62" i="17"/>
  <c r="I63" i="17"/>
  <c r="N63" i="17" s="1"/>
  <c r="J63" i="17"/>
  <c r="O63" i="17" s="1"/>
  <c r="K63" i="17"/>
  <c r="L63" i="17"/>
  <c r="I64" i="17"/>
  <c r="N64" i="17" s="1"/>
  <c r="J64" i="17"/>
  <c r="O64" i="17" s="1"/>
  <c r="K64" i="17"/>
  <c r="L64" i="17"/>
  <c r="I65" i="17"/>
  <c r="N65" i="17" s="1"/>
  <c r="J65" i="17"/>
  <c r="O65" i="17" s="1"/>
  <c r="K65" i="17"/>
  <c r="L65" i="17"/>
  <c r="I66" i="17"/>
  <c r="N66" i="17" s="1"/>
  <c r="J66" i="17"/>
  <c r="O66" i="17" s="1"/>
  <c r="K66" i="17"/>
  <c r="L66" i="17"/>
  <c r="I67" i="17"/>
  <c r="N67" i="17" s="1"/>
  <c r="J67" i="17"/>
  <c r="O67" i="17" s="1"/>
  <c r="K67" i="17"/>
  <c r="L67" i="17"/>
  <c r="I68" i="17"/>
  <c r="N68" i="17" s="1"/>
  <c r="J68" i="17"/>
  <c r="O68" i="17" s="1"/>
  <c r="K68" i="17"/>
  <c r="L68" i="17"/>
  <c r="I69" i="17"/>
  <c r="N69" i="17" s="1"/>
  <c r="J69" i="17"/>
  <c r="O69" i="17" s="1"/>
  <c r="K69" i="17"/>
  <c r="L69" i="17"/>
  <c r="I70" i="17"/>
  <c r="N70" i="17" s="1"/>
  <c r="J70" i="17"/>
  <c r="O70" i="17" s="1"/>
  <c r="K70" i="17"/>
  <c r="L70" i="17"/>
  <c r="I71" i="17"/>
  <c r="N71" i="17" s="1"/>
  <c r="J71" i="17"/>
  <c r="O71" i="17" s="1"/>
  <c r="K71" i="17"/>
  <c r="L71" i="17"/>
  <c r="I72" i="17"/>
  <c r="N72" i="17" s="1"/>
  <c r="J72" i="17"/>
  <c r="O72" i="17" s="1"/>
  <c r="K72" i="17"/>
  <c r="L72" i="17"/>
  <c r="I73" i="17"/>
  <c r="N73" i="17" s="1"/>
  <c r="J73" i="17"/>
  <c r="O73" i="17" s="1"/>
  <c r="K73" i="17"/>
  <c r="L73" i="17"/>
  <c r="I74" i="17"/>
  <c r="N74" i="17" s="1"/>
  <c r="J74" i="17"/>
  <c r="O74" i="17" s="1"/>
  <c r="K74" i="17"/>
  <c r="L74" i="17"/>
  <c r="I75" i="17"/>
  <c r="N75" i="17" s="1"/>
  <c r="J75" i="17"/>
  <c r="O75" i="17" s="1"/>
  <c r="K75" i="17"/>
  <c r="L75" i="17"/>
  <c r="I76" i="17"/>
  <c r="N76" i="17" s="1"/>
  <c r="J76" i="17"/>
  <c r="O76" i="17" s="1"/>
  <c r="K76" i="17"/>
  <c r="L76" i="17"/>
  <c r="I77" i="17"/>
  <c r="N77" i="17" s="1"/>
  <c r="J77" i="17"/>
  <c r="O77" i="17" s="1"/>
  <c r="K77" i="17"/>
  <c r="L77" i="17"/>
  <c r="I78" i="17"/>
  <c r="N78" i="17" s="1"/>
  <c r="J78" i="17"/>
  <c r="O78" i="17" s="1"/>
  <c r="K78" i="17"/>
  <c r="L78" i="17"/>
  <c r="I79" i="17"/>
  <c r="N79" i="17" s="1"/>
  <c r="J79" i="17"/>
  <c r="O79" i="17" s="1"/>
  <c r="K79" i="17"/>
  <c r="L79" i="17"/>
  <c r="I80" i="17"/>
  <c r="N80" i="17" s="1"/>
  <c r="J80" i="17"/>
  <c r="O80" i="17" s="1"/>
  <c r="K80" i="17"/>
  <c r="L80" i="17"/>
  <c r="I81" i="17"/>
  <c r="N81" i="17" s="1"/>
  <c r="J81" i="17"/>
  <c r="O81" i="17" s="1"/>
  <c r="K81" i="17"/>
  <c r="L81" i="17"/>
  <c r="I82" i="17"/>
  <c r="N82" i="17" s="1"/>
  <c r="J82" i="17"/>
  <c r="O82" i="17" s="1"/>
  <c r="K82" i="17"/>
  <c r="L82" i="17"/>
  <c r="I83" i="17"/>
  <c r="N83" i="17" s="1"/>
  <c r="J83" i="17"/>
  <c r="O83" i="17" s="1"/>
  <c r="K83" i="17"/>
  <c r="L83" i="17"/>
  <c r="I84" i="17"/>
  <c r="N84" i="17" s="1"/>
  <c r="J84" i="17"/>
  <c r="O84" i="17" s="1"/>
  <c r="K84" i="17"/>
  <c r="L84" i="17"/>
  <c r="I85" i="17"/>
  <c r="N85" i="17" s="1"/>
  <c r="J85" i="17"/>
  <c r="O85" i="17" s="1"/>
  <c r="K85" i="17"/>
  <c r="L85" i="17"/>
  <c r="I86" i="17"/>
  <c r="N86" i="17" s="1"/>
  <c r="J86" i="17"/>
  <c r="O86" i="17" s="1"/>
  <c r="K86" i="17"/>
  <c r="L86" i="17"/>
  <c r="I87" i="17"/>
  <c r="N87" i="17" s="1"/>
  <c r="J87" i="17"/>
  <c r="O87" i="17" s="1"/>
  <c r="K87" i="17"/>
  <c r="L87" i="17"/>
  <c r="I88" i="17"/>
  <c r="N88" i="17" s="1"/>
  <c r="J88" i="17"/>
  <c r="O88" i="17" s="1"/>
  <c r="K88" i="17"/>
  <c r="L88" i="17"/>
  <c r="I89" i="17"/>
  <c r="N89" i="17" s="1"/>
  <c r="J89" i="17"/>
  <c r="O89" i="17" s="1"/>
  <c r="K89" i="17"/>
  <c r="L89" i="17"/>
  <c r="I90" i="17"/>
  <c r="N90" i="17" s="1"/>
  <c r="J90" i="17"/>
  <c r="O90" i="17" s="1"/>
  <c r="K90" i="17"/>
  <c r="L90" i="17"/>
  <c r="I91" i="17"/>
  <c r="N91" i="17" s="1"/>
  <c r="J91" i="17"/>
  <c r="O91" i="17" s="1"/>
  <c r="K91" i="17"/>
  <c r="L91" i="17"/>
  <c r="I92" i="17"/>
  <c r="N92" i="17" s="1"/>
  <c r="J92" i="17"/>
  <c r="O92" i="17" s="1"/>
  <c r="K92" i="17"/>
  <c r="L92" i="17"/>
  <c r="I93" i="17"/>
  <c r="N93" i="17" s="1"/>
  <c r="J93" i="17"/>
  <c r="O93" i="17" s="1"/>
  <c r="K93" i="17"/>
  <c r="L93" i="17"/>
  <c r="I94" i="17"/>
  <c r="N94" i="17" s="1"/>
  <c r="J94" i="17"/>
  <c r="O94" i="17" s="1"/>
  <c r="K94" i="17"/>
  <c r="L94" i="17"/>
  <c r="I95" i="17"/>
  <c r="N95" i="17" s="1"/>
  <c r="J95" i="17"/>
  <c r="O95" i="17" s="1"/>
  <c r="K95" i="17"/>
  <c r="L95" i="17"/>
  <c r="I96" i="17"/>
  <c r="N96" i="17" s="1"/>
  <c r="J96" i="17"/>
  <c r="O96" i="17" s="1"/>
  <c r="K96" i="17"/>
  <c r="L96" i="17"/>
  <c r="I97" i="17"/>
  <c r="N97" i="17" s="1"/>
  <c r="J97" i="17"/>
  <c r="O97" i="17" s="1"/>
  <c r="K97" i="17"/>
  <c r="L97" i="17"/>
  <c r="I98" i="17"/>
  <c r="N98" i="17" s="1"/>
  <c r="J98" i="17"/>
  <c r="O98" i="17" s="1"/>
  <c r="K98" i="17"/>
  <c r="L98" i="17"/>
  <c r="I99" i="17"/>
  <c r="N99" i="17" s="1"/>
  <c r="J99" i="17"/>
  <c r="O99" i="17" s="1"/>
  <c r="K99" i="17"/>
  <c r="L99" i="17"/>
  <c r="I100" i="17"/>
  <c r="N100" i="17" s="1"/>
  <c r="J100" i="17"/>
  <c r="O100" i="17" s="1"/>
  <c r="K100" i="17"/>
  <c r="L100" i="17"/>
  <c r="I101" i="17"/>
  <c r="N101" i="17" s="1"/>
  <c r="J101" i="17"/>
  <c r="O101" i="17" s="1"/>
  <c r="K101" i="17"/>
  <c r="L101" i="17"/>
  <c r="I102" i="17"/>
  <c r="N102" i="17" s="1"/>
  <c r="J102" i="17"/>
  <c r="O102" i="17" s="1"/>
  <c r="K102" i="17"/>
  <c r="L102" i="17"/>
  <c r="I103" i="17"/>
  <c r="N103" i="17" s="1"/>
  <c r="J103" i="17"/>
  <c r="O103" i="17" s="1"/>
  <c r="K103" i="17"/>
  <c r="L103" i="17"/>
  <c r="I104" i="17"/>
  <c r="N104" i="17" s="1"/>
  <c r="J104" i="17"/>
  <c r="O104" i="17" s="1"/>
  <c r="K104" i="17"/>
  <c r="L104" i="17"/>
  <c r="I105" i="17"/>
  <c r="N105" i="17" s="1"/>
  <c r="J105" i="17"/>
  <c r="O105" i="17" s="1"/>
  <c r="K105" i="17"/>
  <c r="L105" i="17"/>
  <c r="I106" i="17"/>
  <c r="N106" i="17" s="1"/>
  <c r="J106" i="17"/>
  <c r="O106" i="17" s="1"/>
  <c r="K106" i="17"/>
  <c r="L106" i="17"/>
  <c r="I107" i="17"/>
  <c r="N107" i="17" s="1"/>
  <c r="J107" i="17"/>
  <c r="O107" i="17" s="1"/>
  <c r="K107" i="17"/>
  <c r="L107" i="17"/>
  <c r="I108" i="17"/>
  <c r="N108" i="17" s="1"/>
  <c r="J108" i="17"/>
  <c r="O108" i="17" s="1"/>
  <c r="K108" i="17"/>
  <c r="L108" i="17"/>
  <c r="I109" i="17"/>
  <c r="N109" i="17" s="1"/>
  <c r="J109" i="17"/>
  <c r="O109" i="17" s="1"/>
  <c r="K109" i="17"/>
  <c r="L109" i="17"/>
  <c r="I110" i="17"/>
  <c r="N110" i="17" s="1"/>
  <c r="J110" i="17"/>
  <c r="O110" i="17" s="1"/>
  <c r="K110" i="17"/>
  <c r="L110" i="17"/>
  <c r="I111" i="17"/>
  <c r="N111" i="17" s="1"/>
  <c r="J111" i="17"/>
  <c r="O111" i="17" s="1"/>
  <c r="K111" i="17"/>
  <c r="L111" i="17"/>
  <c r="I112" i="17"/>
  <c r="N112" i="17" s="1"/>
  <c r="J112" i="17"/>
  <c r="O112" i="17" s="1"/>
  <c r="K112" i="17"/>
  <c r="L112" i="17"/>
  <c r="I113" i="17"/>
  <c r="N113" i="17" s="1"/>
  <c r="J113" i="17"/>
  <c r="O113" i="17" s="1"/>
  <c r="K113" i="17"/>
  <c r="L113" i="17"/>
  <c r="I114" i="17"/>
  <c r="N114" i="17" s="1"/>
  <c r="J114" i="17"/>
  <c r="O114" i="17" s="1"/>
  <c r="K114" i="17"/>
  <c r="L114" i="17"/>
  <c r="I115" i="17"/>
  <c r="N115" i="17" s="1"/>
  <c r="J115" i="17"/>
  <c r="O115" i="17" s="1"/>
  <c r="K115" i="17"/>
  <c r="L115" i="17"/>
  <c r="I116" i="17"/>
  <c r="N116" i="17" s="1"/>
  <c r="J116" i="17"/>
  <c r="O116" i="17" s="1"/>
  <c r="K116" i="17"/>
  <c r="L116" i="17"/>
  <c r="I117" i="17"/>
  <c r="N117" i="17" s="1"/>
  <c r="J117" i="17"/>
  <c r="O117" i="17" s="1"/>
  <c r="K117" i="17"/>
  <c r="L117" i="17"/>
  <c r="I118" i="17"/>
  <c r="N118" i="17" s="1"/>
  <c r="J118" i="17"/>
  <c r="O118" i="17" s="1"/>
  <c r="K118" i="17"/>
  <c r="L118" i="17"/>
  <c r="I119" i="17"/>
  <c r="N119" i="17" s="1"/>
  <c r="J119" i="17"/>
  <c r="O119" i="17" s="1"/>
  <c r="K119" i="17"/>
  <c r="L119" i="17"/>
  <c r="I120" i="17"/>
  <c r="N120" i="17" s="1"/>
  <c r="J120" i="17"/>
  <c r="O120" i="17" s="1"/>
  <c r="K120" i="17"/>
  <c r="L120" i="17"/>
  <c r="I121" i="17"/>
  <c r="N121" i="17" s="1"/>
  <c r="J121" i="17"/>
  <c r="O121" i="17" s="1"/>
  <c r="K121" i="17"/>
  <c r="L121" i="17"/>
  <c r="I122" i="17"/>
  <c r="N122" i="17" s="1"/>
  <c r="J122" i="17"/>
  <c r="O122" i="17" s="1"/>
  <c r="K122" i="17"/>
  <c r="L122" i="17"/>
  <c r="I123" i="17"/>
  <c r="N123" i="17" s="1"/>
  <c r="J123" i="17"/>
  <c r="O123" i="17" s="1"/>
  <c r="K123" i="17"/>
  <c r="L123" i="17"/>
  <c r="I124" i="17"/>
  <c r="N124" i="17" s="1"/>
  <c r="J124" i="17"/>
  <c r="O124" i="17" s="1"/>
  <c r="K124" i="17"/>
  <c r="L124" i="17"/>
  <c r="I125" i="17"/>
  <c r="N125" i="17" s="1"/>
  <c r="J125" i="17"/>
  <c r="O125" i="17" s="1"/>
  <c r="K125" i="17"/>
  <c r="L125" i="17"/>
  <c r="I126" i="17"/>
  <c r="N126" i="17" s="1"/>
  <c r="J126" i="17"/>
  <c r="O126" i="17" s="1"/>
  <c r="K126" i="17"/>
  <c r="L126" i="17"/>
  <c r="I127" i="17"/>
  <c r="N127" i="17" s="1"/>
  <c r="J127" i="17"/>
  <c r="O127" i="17" s="1"/>
  <c r="K127" i="17"/>
  <c r="L127" i="17"/>
  <c r="I128" i="17"/>
  <c r="N128" i="17" s="1"/>
  <c r="J128" i="17"/>
  <c r="O128" i="17" s="1"/>
  <c r="K128" i="17"/>
  <c r="L128" i="17"/>
  <c r="I129" i="17"/>
  <c r="N129" i="17" s="1"/>
  <c r="J129" i="17"/>
  <c r="O129" i="17" s="1"/>
  <c r="K129" i="17"/>
  <c r="L129" i="17"/>
  <c r="I130" i="17"/>
  <c r="N130" i="17" s="1"/>
  <c r="J130" i="17"/>
  <c r="O130" i="17" s="1"/>
  <c r="K130" i="17"/>
  <c r="L130" i="17"/>
  <c r="I131" i="17"/>
  <c r="N131" i="17" s="1"/>
  <c r="J131" i="17"/>
  <c r="O131" i="17" s="1"/>
  <c r="K131" i="17"/>
  <c r="L131" i="17"/>
  <c r="I132" i="17"/>
  <c r="N132" i="17" s="1"/>
  <c r="J132" i="17"/>
  <c r="O132" i="17" s="1"/>
  <c r="K132" i="17"/>
  <c r="L132" i="17"/>
  <c r="I133" i="17"/>
  <c r="N133" i="17" s="1"/>
  <c r="J133" i="17"/>
  <c r="O133" i="17" s="1"/>
  <c r="K133" i="17"/>
  <c r="L133" i="17"/>
  <c r="I134" i="17"/>
  <c r="N134" i="17" s="1"/>
  <c r="J134" i="17"/>
  <c r="O134" i="17" s="1"/>
  <c r="K134" i="17"/>
  <c r="L134" i="17"/>
  <c r="I135" i="17"/>
  <c r="N135" i="17" s="1"/>
  <c r="J135" i="17"/>
  <c r="O135" i="17" s="1"/>
  <c r="K135" i="17"/>
  <c r="L135" i="17"/>
  <c r="I136" i="17"/>
  <c r="N136" i="17" s="1"/>
  <c r="J136" i="17"/>
  <c r="O136" i="17" s="1"/>
  <c r="K136" i="17"/>
  <c r="L136" i="17"/>
  <c r="I137" i="17"/>
  <c r="N137" i="17" s="1"/>
  <c r="J137" i="17"/>
  <c r="O137" i="17" s="1"/>
  <c r="K137" i="17"/>
  <c r="L137" i="17"/>
  <c r="I138" i="17"/>
  <c r="N138" i="17" s="1"/>
  <c r="J138" i="17"/>
  <c r="O138" i="17" s="1"/>
  <c r="K138" i="17"/>
  <c r="L138" i="17"/>
  <c r="I139" i="17"/>
  <c r="N139" i="17" s="1"/>
  <c r="J139" i="17"/>
  <c r="O139" i="17" s="1"/>
  <c r="K139" i="17"/>
  <c r="L139" i="17"/>
  <c r="I140" i="17"/>
  <c r="N140" i="17" s="1"/>
  <c r="J140" i="17"/>
  <c r="O140" i="17" s="1"/>
  <c r="K140" i="17"/>
  <c r="L140" i="17"/>
  <c r="I141" i="17"/>
  <c r="N141" i="17" s="1"/>
  <c r="J141" i="17"/>
  <c r="O141" i="17" s="1"/>
  <c r="K141" i="17"/>
  <c r="L141" i="17"/>
  <c r="I142" i="17"/>
  <c r="N142" i="17" s="1"/>
  <c r="J142" i="17"/>
  <c r="O142" i="17" s="1"/>
  <c r="K142" i="17"/>
  <c r="L142" i="17"/>
  <c r="I143" i="17"/>
  <c r="N143" i="17" s="1"/>
  <c r="J143" i="17"/>
  <c r="O143" i="17" s="1"/>
  <c r="K143" i="17"/>
  <c r="L143" i="17"/>
  <c r="I144" i="17"/>
  <c r="N144" i="17" s="1"/>
  <c r="J144" i="17"/>
  <c r="O144" i="17" s="1"/>
  <c r="K144" i="17"/>
  <c r="L144" i="17"/>
  <c r="I145" i="17"/>
  <c r="N145" i="17" s="1"/>
  <c r="J145" i="17"/>
  <c r="O145" i="17" s="1"/>
  <c r="K145" i="17"/>
  <c r="L145" i="17"/>
  <c r="I146" i="17"/>
  <c r="N146" i="17" s="1"/>
  <c r="J146" i="17"/>
  <c r="O146" i="17" s="1"/>
  <c r="K146" i="17"/>
  <c r="L146" i="17"/>
  <c r="I147" i="17"/>
  <c r="N147" i="17" s="1"/>
  <c r="J147" i="17"/>
  <c r="O147" i="17" s="1"/>
  <c r="K147" i="17"/>
  <c r="L147" i="17"/>
  <c r="I148" i="17"/>
  <c r="N148" i="17" s="1"/>
  <c r="J148" i="17"/>
  <c r="O148" i="17" s="1"/>
  <c r="K148" i="17"/>
  <c r="L148" i="17"/>
  <c r="I149" i="17"/>
  <c r="N149" i="17" s="1"/>
  <c r="J149" i="17"/>
  <c r="O149" i="17" s="1"/>
  <c r="K149" i="17"/>
  <c r="L149" i="17"/>
  <c r="I150" i="17"/>
  <c r="N150" i="17" s="1"/>
  <c r="J150" i="17"/>
  <c r="O150" i="17" s="1"/>
  <c r="K150" i="17"/>
  <c r="L150" i="17"/>
  <c r="I151" i="17"/>
  <c r="N151" i="17" s="1"/>
  <c r="J151" i="17"/>
  <c r="O151" i="17" s="1"/>
  <c r="K151" i="17"/>
  <c r="L151" i="17"/>
  <c r="I152" i="17"/>
  <c r="N152" i="17" s="1"/>
  <c r="J152" i="17"/>
  <c r="O152" i="17" s="1"/>
  <c r="K152" i="17"/>
  <c r="L152" i="17"/>
  <c r="I153" i="17"/>
  <c r="N153" i="17" s="1"/>
  <c r="J153" i="17"/>
  <c r="O153" i="17" s="1"/>
  <c r="K153" i="17"/>
  <c r="L153" i="17"/>
  <c r="I154" i="17"/>
  <c r="N154" i="17" s="1"/>
  <c r="J154" i="17"/>
  <c r="O154" i="17" s="1"/>
  <c r="K154" i="17"/>
  <c r="L154" i="17"/>
  <c r="I155" i="17"/>
  <c r="N155" i="17" s="1"/>
  <c r="J155" i="17"/>
  <c r="O155" i="17" s="1"/>
  <c r="K155" i="17"/>
  <c r="L155" i="17"/>
  <c r="I156" i="17"/>
  <c r="N156" i="17" s="1"/>
  <c r="J156" i="17"/>
  <c r="O156" i="17" s="1"/>
  <c r="K156" i="17"/>
  <c r="L156" i="17"/>
  <c r="I157" i="17"/>
  <c r="N157" i="17" s="1"/>
  <c r="J157" i="17"/>
  <c r="O157" i="17" s="1"/>
  <c r="K157" i="17"/>
  <c r="L157" i="17"/>
  <c r="I158" i="17"/>
  <c r="N158" i="17" s="1"/>
  <c r="J158" i="17"/>
  <c r="O158" i="17" s="1"/>
  <c r="K158" i="17"/>
  <c r="L158" i="17"/>
  <c r="I159" i="17"/>
  <c r="N159" i="17" s="1"/>
  <c r="J159" i="17"/>
  <c r="O159" i="17" s="1"/>
  <c r="K159" i="17"/>
  <c r="L159" i="17"/>
  <c r="I160" i="17"/>
  <c r="N160" i="17" s="1"/>
  <c r="J160" i="17"/>
  <c r="O160" i="17" s="1"/>
  <c r="K160" i="17"/>
  <c r="L160" i="17"/>
  <c r="I161" i="17"/>
  <c r="N161" i="17" s="1"/>
  <c r="J161" i="17"/>
  <c r="O161" i="17" s="1"/>
  <c r="K161" i="17"/>
  <c r="L161" i="17"/>
  <c r="I162" i="17"/>
  <c r="N162" i="17" s="1"/>
  <c r="J162" i="17"/>
  <c r="O162" i="17" s="1"/>
  <c r="K162" i="17"/>
  <c r="L162" i="17"/>
  <c r="I163" i="17"/>
  <c r="N163" i="17" s="1"/>
  <c r="J163" i="17"/>
  <c r="O163" i="17" s="1"/>
  <c r="K163" i="17"/>
  <c r="L163" i="17"/>
  <c r="I164" i="17"/>
  <c r="N164" i="17" s="1"/>
  <c r="J164" i="17"/>
  <c r="O164" i="17" s="1"/>
  <c r="K164" i="17"/>
  <c r="L164" i="17"/>
  <c r="I165" i="17"/>
  <c r="N165" i="17" s="1"/>
  <c r="J165" i="17"/>
  <c r="O165" i="17" s="1"/>
  <c r="K165" i="17"/>
  <c r="L165" i="17"/>
  <c r="I166" i="17"/>
  <c r="N166" i="17" s="1"/>
  <c r="J166" i="17"/>
  <c r="O166" i="17" s="1"/>
  <c r="K166" i="17"/>
  <c r="L166" i="17"/>
  <c r="I167" i="17"/>
  <c r="N167" i="17" s="1"/>
  <c r="J167" i="17"/>
  <c r="O167" i="17" s="1"/>
  <c r="K167" i="17"/>
  <c r="L167" i="17"/>
  <c r="I168" i="17"/>
  <c r="N168" i="17" s="1"/>
  <c r="J168" i="17"/>
  <c r="O168" i="17" s="1"/>
  <c r="K168" i="17"/>
  <c r="L168" i="17"/>
  <c r="I169" i="17"/>
  <c r="N169" i="17" s="1"/>
  <c r="J169" i="17"/>
  <c r="O169" i="17" s="1"/>
  <c r="K169" i="17"/>
  <c r="L169" i="17"/>
  <c r="I170" i="17"/>
  <c r="N170" i="17" s="1"/>
  <c r="J170" i="17"/>
  <c r="O170" i="17" s="1"/>
  <c r="K170" i="17"/>
  <c r="L170" i="17"/>
  <c r="I171" i="17"/>
  <c r="N171" i="17" s="1"/>
  <c r="J171" i="17"/>
  <c r="O171" i="17" s="1"/>
  <c r="K171" i="17"/>
  <c r="L171" i="17"/>
  <c r="I172" i="17"/>
  <c r="N172" i="17" s="1"/>
  <c r="J172" i="17"/>
  <c r="O172" i="17" s="1"/>
  <c r="K172" i="17"/>
  <c r="L172" i="17"/>
  <c r="I173" i="17"/>
  <c r="N173" i="17" s="1"/>
  <c r="J173" i="17"/>
  <c r="O173" i="17" s="1"/>
  <c r="K173" i="17"/>
  <c r="L173" i="17"/>
  <c r="I174" i="17"/>
  <c r="N174" i="17" s="1"/>
  <c r="J174" i="17"/>
  <c r="O174" i="17" s="1"/>
  <c r="K174" i="17"/>
  <c r="L174" i="17"/>
  <c r="I175" i="17"/>
  <c r="N175" i="17" s="1"/>
  <c r="J175" i="17"/>
  <c r="O175" i="17" s="1"/>
  <c r="K175" i="17"/>
  <c r="L175" i="17"/>
  <c r="I176" i="17"/>
  <c r="N176" i="17" s="1"/>
  <c r="J176" i="17"/>
  <c r="O176" i="17" s="1"/>
  <c r="K176" i="17"/>
  <c r="L176" i="17"/>
  <c r="I177" i="17"/>
  <c r="N177" i="17" s="1"/>
  <c r="J177" i="17"/>
  <c r="O177" i="17" s="1"/>
  <c r="K177" i="17"/>
  <c r="L177" i="17"/>
  <c r="I178" i="17"/>
  <c r="N178" i="17" s="1"/>
  <c r="J178" i="17"/>
  <c r="O178" i="17" s="1"/>
  <c r="K178" i="17"/>
  <c r="L178" i="17"/>
  <c r="I179" i="17"/>
  <c r="N179" i="17" s="1"/>
  <c r="J179" i="17"/>
  <c r="O179" i="17" s="1"/>
  <c r="K179" i="17"/>
  <c r="L179" i="17"/>
  <c r="I180" i="17"/>
  <c r="N180" i="17" s="1"/>
  <c r="J180" i="17"/>
  <c r="O180" i="17" s="1"/>
  <c r="K180" i="17"/>
  <c r="L180" i="17"/>
  <c r="I181" i="17"/>
  <c r="N181" i="17" s="1"/>
  <c r="J181" i="17"/>
  <c r="O181" i="17" s="1"/>
  <c r="K181" i="17"/>
  <c r="L181" i="17"/>
  <c r="I182" i="17"/>
  <c r="N182" i="17" s="1"/>
  <c r="J182" i="17"/>
  <c r="O182" i="17" s="1"/>
  <c r="K182" i="17"/>
  <c r="L182" i="17"/>
  <c r="I183" i="17"/>
  <c r="N183" i="17" s="1"/>
  <c r="J183" i="17"/>
  <c r="O183" i="17" s="1"/>
  <c r="K183" i="17"/>
  <c r="L183" i="17"/>
  <c r="I184" i="17"/>
  <c r="N184" i="17" s="1"/>
  <c r="J184" i="17"/>
  <c r="O184" i="17" s="1"/>
  <c r="K184" i="17"/>
  <c r="L184" i="17"/>
  <c r="I185" i="17"/>
  <c r="N185" i="17" s="1"/>
  <c r="J185" i="17"/>
  <c r="O185" i="17" s="1"/>
  <c r="K185" i="17"/>
  <c r="L185" i="17"/>
  <c r="I186" i="17"/>
  <c r="N186" i="17" s="1"/>
  <c r="J186" i="17"/>
  <c r="O186" i="17" s="1"/>
  <c r="K186" i="17"/>
  <c r="L186" i="17"/>
  <c r="I187" i="17"/>
  <c r="N187" i="17" s="1"/>
  <c r="J187" i="17"/>
  <c r="O187" i="17" s="1"/>
  <c r="K187" i="17"/>
  <c r="L187" i="17"/>
  <c r="I188" i="17"/>
  <c r="N188" i="17" s="1"/>
  <c r="J188" i="17"/>
  <c r="O188" i="17" s="1"/>
  <c r="K188" i="17"/>
  <c r="L188" i="17"/>
  <c r="I189" i="17"/>
  <c r="N189" i="17" s="1"/>
  <c r="J189" i="17"/>
  <c r="O189" i="17" s="1"/>
  <c r="K189" i="17"/>
  <c r="L189" i="17"/>
  <c r="I190" i="17"/>
  <c r="N190" i="17" s="1"/>
  <c r="J190" i="17"/>
  <c r="O190" i="17" s="1"/>
  <c r="K190" i="17"/>
  <c r="L190" i="17"/>
  <c r="I191" i="17"/>
  <c r="N191" i="17" s="1"/>
  <c r="J191" i="17"/>
  <c r="O191" i="17" s="1"/>
  <c r="K191" i="17"/>
  <c r="L191" i="17"/>
  <c r="I192" i="17"/>
  <c r="N192" i="17" s="1"/>
  <c r="J192" i="17"/>
  <c r="O192" i="17" s="1"/>
  <c r="K192" i="17"/>
  <c r="L192" i="17"/>
  <c r="I193" i="17"/>
  <c r="N193" i="17" s="1"/>
  <c r="J193" i="17"/>
  <c r="O193" i="17" s="1"/>
  <c r="K193" i="17"/>
  <c r="L193" i="17"/>
  <c r="I194" i="17"/>
  <c r="N194" i="17" s="1"/>
  <c r="J194" i="17"/>
  <c r="O194" i="17" s="1"/>
  <c r="K194" i="17"/>
  <c r="L194" i="17"/>
  <c r="I195" i="17"/>
  <c r="N195" i="17" s="1"/>
  <c r="J195" i="17"/>
  <c r="O195" i="17" s="1"/>
  <c r="K195" i="17"/>
  <c r="L195" i="17"/>
  <c r="I196" i="17"/>
  <c r="N196" i="17" s="1"/>
  <c r="J196" i="17"/>
  <c r="O196" i="17" s="1"/>
  <c r="K196" i="17"/>
  <c r="L196" i="17"/>
  <c r="I197" i="17"/>
  <c r="N197" i="17" s="1"/>
  <c r="J197" i="17"/>
  <c r="O197" i="17" s="1"/>
  <c r="K197" i="17"/>
  <c r="L197" i="17"/>
  <c r="I198" i="17"/>
  <c r="N198" i="17" s="1"/>
  <c r="J198" i="17"/>
  <c r="O198" i="17" s="1"/>
  <c r="K198" i="17"/>
  <c r="L198" i="17"/>
  <c r="I199" i="17"/>
  <c r="N199" i="17" s="1"/>
  <c r="J199" i="17"/>
  <c r="O199" i="17" s="1"/>
  <c r="K199" i="17"/>
  <c r="L199" i="17"/>
  <c r="I200" i="17"/>
  <c r="N200" i="17" s="1"/>
  <c r="J200" i="17"/>
  <c r="O200" i="17" s="1"/>
  <c r="K200" i="17"/>
  <c r="L200" i="17"/>
  <c r="I201" i="17"/>
  <c r="N201" i="17" s="1"/>
  <c r="J201" i="17"/>
  <c r="O201" i="17" s="1"/>
  <c r="K201" i="17"/>
  <c r="L201" i="17"/>
  <c r="I202" i="17"/>
  <c r="N202" i="17" s="1"/>
  <c r="J202" i="17"/>
  <c r="O202" i="17" s="1"/>
  <c r="K202" i="17"/>
  <c r="L202" i="17"/>
  <c r="I203" i="17"/>
  <c r="N203" i="17" s="1"/>
  <c r="J203" i="17"/>
  <c r="O203" i="17" s="1"/>
  <c r="K203" i="17"/>
  <c r="L203" i="17"/>
  <c r="I204" i="17"/>
  <c r="N204" i="17" s="1"/>
  <c r="J204" i="17"/>
  <c r="O204" i="17" s="1"/>
  <c r="K204" i="17"/>
  <c r="L204" i="17"/>
  <c r="I205" i="17"/>
  <c r="N205" i="17" s="1"/>
  <c r="J205" i="17"/>
  <c r="O205" i="17" s="1"/>
  <c r="K205" i="17"/>
  <c r="L205" i="17"/>
  <c r="I206" i="17"/>
  <c r="N206" i="17" s="1"/>
  <c r="J206" i="17"/>
  <c r="O206" i="17" s="1"/>
  <c r="K206" i="17"/>
  <c r="L206" i="17"/>
  <c r="I207" i="17"/>
  <c r="N207" i="17" s="1"/>
  <c r="J207" i="17"/>
  <c r="O207" i="17" s="1"/>
  <c r="K207" i="17"/>
  <c r="L207" i="17"/>
  <c r="I208" i="17"/>
  <c r="N208" i="17" s="1"/>
  <c r="J208" i="17"/>
  <c r="O208" i="17" s="1"/>
  <c r="K208" i="17"/>
  <c r="L208" i="17"/>
  <c r="I209" i="17"/>
  <c r="N209" i="17" s="1"/>
  <c r="J209" i="17"/>
  <c r="O209" i="17" s="1"/>
  <c r="K209" i="17"/>
  <c r="L209" i="17"/>
  <c r="I210" i="17"/>
  <c r="N210" i="17" s="1"/>
  <c r="J210" i="17"/>
  <c r="O210" i="17" s="1"/>
  <c r="K210" i="17"/>
  <c r="L210" i="17"/>
  <c r="I211" i="17"/>
  <c r="N211" i="17" s="1"/>
  <c r="J211" i="17"/>
  <c r="O211" i="17" s="1"/>
  <c r="K211" i="17"/>
  <c r="L211" i="17"/>
  <c r="I212" i="17"/>
  <c r="N212" i="17" s="1"/>
  <c r="J212" i="17"/>
  <c r="O212" i="17" s="1"/>
  <c r="K212" i="17"/>
  <c r="L212" i="17"/>
  <c r="I213" i="17"/>
  <c r="N213" i="17" s="1"/>
  <c r="J213" i="17"/>
  <c r="O213" i="17" s="1"/>
  <c r="K213" i="17"/>
  <c r="L213" i="17"/>
  <c r="I214" i="17"/>
  <c r="N214" i="17" s="1"/>
  <c r="J214" i="17"/>
  <c r="O214" i="17" s="1"/>
  <c r="K214" i="17"/>
  <c r="L214" i="17"/>
  <c r="I215" i="17"/>
  <c r="N215" i="17" s="1"/>
  <c r="J215" i="17"/>
  <c r="O215" i="17" s="1"/>
  <c r="K215" i="17"/>
  <c r="L215" i="17"/>
  <c r="I216" i="17"/>
  <c r="N216" i="17" s="1"/>
  <c r="J216" i="17"/>
  <c r="O216" i="17" s="1"/>
  <c r="K216" i="17"/>
  <c r="L216" i="17"/>
  <c r="I217" i="17"/>
  <c r="N217" i="17" s="1"/>
  <c r="J217" i="17"/>
  <c r="O217" i="17" s="1"/>
  <c r="K217" i="17"/>
  <c r="L217" i="17"/>
  <c r="I218" i="17"/>
  <c r="N218" i="17" s="1"/>
  <c r="J218" i="17"/>
  <c r="O218" i="17" s="1"/>
  <c r="K218" i="17"/>
  <c r="L218" i="17"/>
  <c r="I219" i="17"/>
  <c r="N219" i="17" s="1"/>
  <c r="J219" i="17"/>
  <c r="O219" i="17" s="1"/>
  <c r="K219" i="17"/>
  <c r="L219" i="17"/>
  <c r="I220" i="17"/>
  <c r="N220" i="17" s="1"/>
  <c r="J220" i="17"/>
  <c r="O220" i="17" s="1"/>
  <c r="K220" i="17"/>
  <c r="L220" i="17"/>
  <c r="I221" i="17"/>
  <c r="N221" i="17" s="1"/>
  <c r="J221" i="17"/>
  <c r="O221" i="17" s="1"/>
  <c r="K221" i="17"/>
  <c r="L221" i="17"/>
  <c r="I222" i="17"/>
  <c r="N222" i="17" s="1"/>
  <c r="J222" i="17"/>
  <c r="O222" i="17" s="1"/>
  <c r="K222" i="17"/>
  <c r="L222" i="17"/>
  <c r="I223" i="17"/>
  <c r="N223" i="17" s="1"/>
  <c r="J223" i="17"/>
  <c r="O223" i="17" s="1"/>
  <c r="K223" i="17"/>
  <c r="L223" i="17"/>
  <c r="I224" i="17"/>
  <c r="N224" i="17" s="1"/>
  <c r="J224" i="17"/>
  <c r="O224" i="17" s="1"/>
  <c r="K224" i="17"/>
  <c r="L224" i="17"/>
  <c r="I225" i="17"/>
  <c r="N225" i="17" s="1"/>
  <c r="J225" i="17"/>
  <c r="O225" i="17" s="1"/>
  <c r="K225" i="17"/>
  <c r="L225" i="17"/>
  <c r="I226" i="17"/>
  <c r="N226" i="17" s="1"/>
  <c r="J226" i="17"/>
  <c r="O226" i="17" s="1"/>
  <c r="K226" i="17"/>
  <c r="L226" i="17"/>
  <c r="I227" i="17"/>
  <c r="N227" i="17" s="1"/>
  <c r="J227" i="17"/>
  <c r="O227" i="17" s="1"/>
  <c r="K227" i="17"/>
  <c r="L227" i="17"/>
  <c r="I228" i="17"/>
  <c r="N228" i="17" s="1"/>
  <c r="J228" i="17"/>
  <c r="O228" i="17" s="1"/>
  <c r="K228" i="17"/>
  <c r="L228" i="17"/>
  <c r="I229" i="17"/>
  <c r="N229" i="17" s="1"/>
  <c r="J229" i="17"/>
  <c r="O229" i="17" s="1"/>
  <c r="K229" i="17"/>
  <c r="L229" i="17"/>
  <c r="I230" i="17"/>
  <c r="N230" i="17" s="1"/>
  <c r="J230" i="17"/>
  <c r="O230" i="17" s="1"/>
  <c r="K230" i="17"/>
  <c r="L230" i="17"/>
  <c r="I231" i="17"/>
  <c r="N231" i="17" s="1"/>
  <c r="J231" i="17"/>
  <c r="O231" i="17" s="1"/>
  <c r="K231" i="17"/>
  <c r="L231" i="17"/>
  <c r="I232" i="17"/>
  <c r="N232" i="17" s="1"/>
  <c r="J232" i="17"/>
  <c r="O232" i="17" s="1"/>
  <c r="K232" i="17"/>
  <c r="L232" i="17"/>
  <c r="I233" i="17"/>
  <c r="N233" i="17" s="1"/>
  <c r="J233" i="17"/>
  <c r="O233" i="17" s="1"/>
  <c r="K233" i="17"/>
  <c r="L233" i="17"/>
  <c r="I234" i="17"/>
  <c r="N234" i="17" s="1"/>
  <c r="J234" i="17"/>
  <c r="O234" i="17" s="1"/>
  <c r="K234" i="17"/>
  <c r="L234" i="17"/>
  <c r="I235" i="17"/>
  <c r="N235" i="17" s="1"/>
  <c r="J235" i="17"/>
  <c r="O235" i="17" s="1"/>
  <c r="K235" i="17"/>
  <c r="L235" i="17"/>
  <c r="I236" i="17"/>
  <c r="N236" i="17" s="1"/>
  <c r="J236" i="17"/>
  <c r="O236" i="17" s="1"/>
  <c r="K236" i="17"/>
  <c r="L236" i="17"/>
  <c r="I237" i="17"/>
  <c r="N237" i="17" s="1"/>
  <c r="J237" i="17"/>
  <c r="O237" i="17" s="1"/>
  <c r="K237" i="17"/>
  <c r="L237" i="17"/>
  <c r="I238" i="17"/>
  <c r="N238" i="17" s="1"/>
  <c r="J238" i="17"/>
  <c r="O238" i="17" s="1"/>
  <c r="K238" i="17"/>
  <c r="L238" i="17"/>
  <c r="I239" i="17"/>
  <c r="N239" i="17" s="1"/>
  <c r="J239" i="17"/>
  <c r="O239" i="17" s="1"/>
  <c r="K239" i="17"/>
  <c r="L239" i="17"/>
  <c r="I240" i="17"/>
  <c r="N240" i="17" s="1"/>
  <c r="J240" i="17"/>
  <c r="O240" i="17" s="1"/>
  <c r="K240" i="17"/>
  <c r="L240" i="17"/>
  <c r="I241" i="17"/>
  <c r="N241" i="17" s="1"/>
  <c r="J241" i="17"/>
  <c r="O241" i="17" s="1"/>
  <c r="K241" i="17"/>
  <c r="L241" i="17"/>
  <c r="I242" i="17"/>
  <c r="N242" i="17" s="1"/>
  <c r="J242" i="17"/>
  <c r="O242" i="17" s="1"/>
  <c r="K242" i="17"/>
  <c r="L242" i="17"/>
  <c r="I243" i="17"/>
  <c r="N243" i="17" s="1"/>
  <c r="J243" i="17"/>
  <c r="O243" i="17" s="1"/>
  <c r="K243" i="17"/>
  <c r="L243" i="17"/>
  <c r="I244" i="17"/>
  <c r="N244" i="17" s="1"/>
  <c r="J244" i="17"/>
  <c r="O244" i="17" s="1"/>
  <c r="K244" i="17"/>
  <c r="L244" i="17"/>
  <c r="I245" i="17"/>
  <c r="N245" i="17" s="1"/>
  <c r="J245" i="17"/>
  <c r="O245" i="17" s="1"/>
  <c r="K245" i="17"/>
  <c r="L245" i="17"/>
  <c r="I246" i="17"/>
  <c r="N246" i="17" s="1"/>
  <c r="J246" i="17"/>
  <c r="O246" i="17" s="1"/>
  <c r="K246" i="17"/>
  <c r="L246" i="17"/>
  <c r="I247" i="17"/>
  <c r="N247" i="17" s="1"/>
  <c r="J247" i="17"/>
  <c r="O247" i="17" s="1"/>
  <c r="K247" i="17"/>
  <c r="L247" i="17"/>
  <c r="I248" i="17"/>
  <c r="N248" i="17" s="1"/>
  <c r="J248" i="17"/>
  <c r="O248" i="17" s="1"/>
  <c r="K248" i="17"/>
  <c r="L248" i="17"/>
  <c r="I249" i="17"/>
  <c r="N249" i="17" s="1"/>
  <c r="J249" i="17"/>
  <c r="O249" i="17" s="1"/>
  <c r="K249" i="17"/>
  <c r="L249" i="17"/>
  <c r="I250" i="17"/>
  <c r="N250" i="17" s="1"/>
  <c r="J250" i="17"/>
  <c r="O250" i="17" s="1"/>
  <c r="K250" i="17"/>
  <c r="L250" i="17"/>
  <c r="I251" i="17"/>
  <c r="N251" i="17" s="1"/>
  <c r="J251" i="17"/>
  <c r="O251" i="17" s="1"/>
  <c r="K251" i="17"/>
  <c r="L251" i="17"/>
  <c r="I252" i="17"/>
  <c r="N252" i="17" s="1"/>
  <c r="J252" i="17"/>
  <c r="O252" i="17" s="1"/>
  <c r="K252" i="17"/>
  <c r="L252" i="17"/>
  <c r="I253" i="17"/>
  <c r="N253" i="17" s="1"/>
  <c r="J253" i="17"/>
  <c r="O253" i="17" s="1"/>
  <c r="K253" i="17"/>
  <c r="L253" i="17"/>
  <c r="I254" i="17"/>
  <c r="N254" i="17" s="1"/>
  <c r="J254" i="17"/>
  <c r="O254" i="17" s="1"/>
  <c r="K254" i="17"/>
  <c r="L254" i="17"/>
  <c r="I255" i="17"/>
  <c r="N255" i="17" s="1"/>
  <c r="J255" i="17"/>
  <c r="O255" i="17" s="1"/>
  <c r="K255" i="17"/>
  <c r="L255" i="17"/>
  <c r="I256" i="17"/>
  <c r="N256" i="17" s="1"/>
  <c r="J256" i="17"/>
  <c r="O256" i="17" s="1"/>
  <c r="K256" i="17"/>
  <c r="L256" i="17"/>
  <c r="I257" i="17"/>
  <c r="N257" i="17" s="1"/>
  <c r="J257" i="17"/>
  <c r="O257" i="17" s="1"/>
  <c r="K257" i="17"/>
  <c r="L257" i="17"/>
  <c r="I258" i="17"/>
  <c r="N258" i="17" s="1"/>
  <c r="J258" i="17"/>
  <c r="O258" i="17" s="1"/>
  <c r="K258" i="17"/>
  <c r="L258" i="17"/>
  <c r="I259" i="17"/>
  <c r="N259" i="17" s="1"/>
  <c r="J259" i="17"/>
  <c r="O259" i="17" s="1"/>
  <c r="K259" i="17"/>
  <c r="L259" i="17"/>
  <c r="I260" i="17"/>
  <c r="N260" i="17" s="1"/>
  <c r="J260" i="17"/>
  <c r="O260" i="17" s="1"/>
  <c r="K260" i="17"/>
  <c r="L260" i="17"/>
  <c r="I261" i="17"/>
  <c r="N261" i="17" s="1"/>
  <c r="J261" i="17"/>
  <c r="O261" i="17" s="1"/>
  <c r="K261" i="17"/>
  <c r="L261" i="17"/>
  <c r="I262" i="17"/>
  <c r="N262" i="17" s="1"/>
  <c r="J262" i="17"/>
  <c r="O262" i="17" s="1"/>
  <c r="K262" i="17"/>
  <c r="L262" i="17"/>
  <c r="I263" i="17"/>
  <c r="N263" i="17" s="1"/>
  <c r="J263" i="17"/>
  <c r="O263" i="17" s="1"/>
  <c r="K263" i="17"/>
  <c r="L263" i="17"/>
  <c r="I264" i="17"/>
  <c r="N264" i="17" s="1"/>
  <c r="J264" i="17"/>
  <c r="O264" i="17" s="1"/>
  <c r="K264" i="17"/>
  <c r="L264" i="17"/>
  <c r="I265" i="17"/>
  <c r="N265" i="17" s="1"/>
  <c r="J265" i="17"/>
  <c r="O265" i="17" s="1"/>
  <c r="K265" i="17"/>
  <c r="L265" i="17"/>
  <c r="I266" i="17"/>
  <c r="N266" i="17" s="1"/>
  <c r="J266" i="17"/>
  <c r="O266" i="17" s="1"/>
  <c r="K266" i="17"/>
  <c r="L266" i="17"/>
  <c r="I267" i="17"/>
  <c r="N267" i="17" s="1"/>
  <c r="J267" i="17"/>
  <c r="O267" i="17" s="1"/>
  <c r="K267" i="17"/>
  <c r="L267" i="17"/>
  <c r="I268" i="17"/>
  <c r="N268" i="17" s="1"/>
  <c r="J268" i="17"/>
  <c r="O268" i="17" s="1"/>
  <c r="K268" i="17"/>
  <c r="L268" i="17"/>
  <c r="I269" i="17"/>
  <c r="N269" i="17" s="1"/>
  <c r="J269" i="17"/>
  <c r="O269" i="17" s="1"/>
  <c r="K269" i="17"/>
  <c r="L269" i="17"/>
  <c r="I270" i="17"/>
  <c r="N270" i="17" s="1"/>
  <c r="J270" i="17"/>
  <c r="O270" i="17" s="1"/>
  <c r="K270" i="17"/>
  <c r="L270" i="17"/>
  <c r="I271" i="17"/>
  <c r="N271" i="17" s="1"/>
  <c r="J271" i="17"/>
  <c r="O271" i="17" s="1"/>
  <c r="K271" i="17"/>
  <c r="L271" i="17"/>
  <c r="I272" i="17"/>
  <c r="N272" i="17" s="1"/>
  <c r="J272" i="17"/>
  <c r="O272" i="17" s="1"/>
  <c r="K272" i="17"/>
  <c r="L272" i="17"/>
  <c r="I273" i="17"/>
  <c r="N273" i="17" s="1"/>
  <c r="J273" i="17"/>
  <c r="O273" i="17" s="1"/>
  <c r="K273" i="17"/>
  <c r="L273" i="17"/>
  <c r="I274" i="17"/>
  <c r="N274" i="17" s="1"/>
  <c r="J274" i="17"/>
  <c r="O274" i="17" s="1"/>
  <c r="K274" i="17"/>
  <c r="L274" i="17"/>
  <c r="I275" i="17"/>
  <c r="N275" i="17" s="1"/>
  <c r="J275" i="17"/>
  <c r="O275" i="17" s="1"/>
  <c r="K275" i="17"/>
  <c r="L275" i="17"/>
  <c r="I276" i="17"/>
  <c r="N276" i="17" s="1"/>
  <c r="J276" i="17"/>
  <c r="O276" i="17" s="1"/>
  <c r="K276" i="17"/>
  <c r="L276" i="17"/>
  <c r="I277" i="17"/>
  <c r="N277" i="17" s="1"/>
  <c r="J277" i="17"/>
  <c r="O277" i="17" s="1"/>
  <c r="K277" i="17"/>
  <c r="L277" i="17"/>
  <c r="I278" i="17"/>
  <c r="N278" i="17" s="1"/>
  <c r="J278" i="17"/>
  <c r="O278" i="17" s="1"/>
  <c r="K278" i="17"/>
  <c r="L278" i="17"/>
  <c r="I279" i="17"/>
  <c r="N279" i="17" s="1"/>
  <c r="J279" i="17"/>
  <c r="O279" i="17" s="1"/>
  <c r="K279" i="17"/>
  <c r="L279" i="17"/>
  <c r="I280" i="17"/>
  <c r="N280" i="17" s="1"/>
  <c r="J280" i="17"/>
  <c r="O280" i="17" s="1"/>
  <c r="K280" i="17"/>
  <c r="L280" i="17"/>
  <c r="I281" i="17"/>
  <c r="N281" i="17" s="1"/>
  <c r="J281" i="17"/>
  <c r="O281" i="17" s="1"/>
  <c r="K281" i="17"/>
  <c r="L281" i="17"/>
  <c r="I282" i="17"/>
  <c r="N282" i="17" s="1"/>
  <c r="J282" i="17"/>
  <c r="O282" i="17" s="1"/>
  <c r="K282" i="17"/>
  <c r="L282" i="17"/>
  <c r="I283" i="17"/>
  <c r="N283" i="17" s="1"/>
  <c r="J283" i="17"/>
  <c r="O283" i="17" s="1"/>
  <c r="K283" i="17"/>
  <c r="L283" i="17"/>
  <c r="I284" i="17"/>
  <c r="N284" i="17" s="1"/>
  <c r="J284" i="17"/>
  <c r="O284" i="17" s="1"/>
  <c r="K284" i="17"/>
  <c r="L284" i="17"/>
  <c r="I285" i="17"/>
  <c r="N285" i="17" s="1"/>
  <c r="J285" i="17"/>
  <c r="O285" i="17" s="1"/>
  <c r="K285" i="17"/>
  <c r="L285" i="17"/>
  <c r="I286" i="17"/>
  <c r="N286" i="17" s="1"/>
  <c r="J286" i="17"/>
  <c r="O286" i="17" s="1"/>
  <c r="K286" i="17"/>
  <c r="L286" i="17"/>
  <c r="I287" i="17"/>
  <c r="N287" i="17" s="1"/>
  <c r="J287" i="17"/>
  <c r="O287" i="17" s="1"/>
  <c r="K287" i="17"/>
  <c r="L287" i="17"/>
  <c r="I288" i="17"/>
  <c r="N288" i="17" s="1"/>
  <c r="J288" i="17"/>
  <c r="O288" i="17" s="1"/>
  <c r="K288" i="17"/>
  <c r="L288" i="17"/>
  <c r="I289" i="17"/>
  <c r="N289" i="17" s="1"/>
  <c r="J289" i="17"/>
  <c r="O289" i="17" s="1"/>
  <c r="K289" i="17"/>
  <c r="L289" i="17"/>
  <c r="I290" i="17"/>
  <c r="N290" i="17" s="1"/>
  <c r="J290" i="17"/>
  <c r="O290" i="17" s="1"/>
  <c r="K290" i="17"/>
  <c r="L290" i="17"/>
  <c r="I291" i="17"/>
  <c r="N291" i="17" s="1"/>
  <c r="J291" i="17"/>
  <c r="O291" i="17" s="1"/>
  <c r="K291" i="17"/>
  <c r="L291" i="17"/>
  <c r="I292" i="17"/>
  <c r="N292" i="17" s="1"/>
  <c r="J292" i="17"/>
  <c r="O292" i="17" s="1"/>
  <c r="K292" i="17"/>
  <c r="L292" i="17"/>
  <c r="I293" i="17"/>
  <c r="N293" i="17" s="1"/>
  <c r="J293" i="17"/>
  <c r="O293" i="17" s="1"/>
  <c r="K293" i="17"/>
  <c r="L293" i="17"/>
  <c r="I294" i="17"/>
  <c r="N294" i="17" s="1"/>
  <c r="J294" i="17"/>
  <c r="O294" i="17" s="1"/>
  <c r="K294" i="17"/>
  <c r="L294" i="17"/>
  <c r="I295" i="17"/>
  <c r="N295" i="17" s="1"/>
  <c r="J295" i="17"/>
  <c r="O295" i="17" s="1"/>
  <c r="K295" i="17"/>
  <c r="L295" i="17"/>
  <c r="I296" i="17"/>
  <c r="N296" i="17" s="1"/>
  <c r="J296" i="17"/>
  <c r="O296" i="17" s="1"/>
  <c r="K296" i="17"/>
  <c r="L296" i="17"/>
  <c r="I297" i="17"/>
  <c r="N297" i="17" s="1"/>
  <c r="J297" i="17"/>
  <c r="O297" i="17" s="1"/>
  <c r="K297" i="17"/>
  <c r="L297" i="17"/>
  <c r="I298" i="17"/>
  <c r="N298" i="17" s="1"/>
  <c r="J298" i="17"/>
  <c r="O298" i="17" s="1"/>
  <c r="K298" i="17"/>
  <c r="L298" i="17"/>
  <c r="I299" i="17"/>
  <c r="N299" i="17" s="1"/>
  <c r="J299" i="17"/>
  <c r="O299" i="17" s="1"/>
  <c r="K299" i="17"/>
  <c r="L299" i="17"/>
  <c r="I300" i="17"/>
  <c r="N300" i="17" s="1"/>
  <c r="J300" i="17"/>
  <c r="O300" i="17" s="1"/>
  <c r="K300" i="17"/>
  <c r="L300" i="17"/>
  <c r="I301" i="17"/>
  <c r="N301" i="17" s="1"/>
  <c r="J301" i="17"/>
  <c r="O301" i="17" s="1"/>
  <c r="K301" i="17"/>
  <c r="L301" i="17"/>
  <c r="I302" i="17"/>
  <c r="N302" i="17" s="1"/>
  <c r="J302" i="17"/>
  <c r="O302" i="17" s="1"/>
  <c r="K302" i="17"/>
  <c r="L302" i="17"/>
  <c r="I303" i="17"/>
  <c r="N303" i="17" s="1"/>
  <c r="J303" i="17"/>
  <c r="O303" i="17" s="1"/>
  <c r="K303" i="17"/>
  <c r="L303" i="17"/>
  <c r="I304" i="17"/>
  <c r="N304" i="17" s="1"/>
  <c r="J304" i="17"/>
  <c r="O304" i="17" s="1"/>
  <c r="K304" i="17"/>
  <c r="L304" i="17"/>
  <c r="I305" i="17"/>
  <c r="N305" i="17" s="1"/>
  <c r="J305" i="17"/>
  <c r="O305" i="17" s="1"/>
  <c r="K305" i="17"/>
  <c r="L305" i="17"/>
  <c r="I306" i="17"/>
  <c r="N306" i="17" s="1"/>
  <c r="J306" i="17"/>
  <c r="O306" i="17" s="1"/>
  <c r="K306" i="17"/>
  <c r="L306" i="17"/>
  <c r="I307" i="17"/>
  <c r="N307" i="17" s="1"/>
  <c r="J307" i="17"/>
  <c r="O307" i="17" s="1"/>
  <c r="K307" i="17"/>
  <c r="L307" i="17"/>
  <c r="I308" i="17"/>
  <c r="N308" i="17" s="1"/>
  <c r="J308" i="17"/>
  <c r="O308" i="17" s="1"/>
  <c r="K308" i="17"/>
  <c r="L308" i="17"/>
  <c r="I309" i="17"/>
  <c r="N309" i="17" s="1"/>
  <c r="J309" i="17"/>
  <c r="O309" i="17" s="1"/>
  <c r="K309" i="17"/>
  <c r="L309" i="17"/>
  <c r="I310" i="17"/>
  <c r="N310" i="17" s="1"/>
  <c r="J310" i="17"/>
  <c r="O310" i="17" s="1"/>
  <c r="K310" i="17"/>
  <c r="L310" i="17"/>
  <c r="I311" i="17"/>
  <c r="N311" i="17" s="1"/>
  <c r="J311" i="17"/>
  <c r="O311" i="17" s="1"/>
  <c r="K311" i="17"/>
  <c r="L311" i="17"/>
  <c r="I312" i="17"/>
  <c r="N312" i="17" s="1"/>
  <c r="J312" i="17"/>
  <c r="O312" i="17" s="1"/>
  <c r="K312" i="17"/>
  <c r="L312" i="17"/>
  <c r="I313" i="17"/>
  <c r="N313" i="17" s="1"/>
  <c r="J313" i="17"/>
  <c r="O313" i="17" s="1"/>
  <c r="K313" i="17"/>
  <c r="L313" i="17"/>
  <c r="I314" i="17"/>
  <c r="N314" i="17" s="1"/>
  <c r="J314" i="17"/>
  <c r="O314" i="17" s="1"/>
  <c r="K314" i="17"/>
  <c r="L314" i="17"/>
  <c r="I315" i="17"/>
  <c r="N315" i="17" s="1"/>
  <c r="J315" i="17"/>
  <c r="O315" i="17" s="1"/>
  <c r="K315" i="17"/>
  <c r="L315" i="17"/>
  <c r="I316" i="17"/>
  <c r="N316" i="17" s="1"/>
  <c r="J316" i="17"/>
  <c r="O316" i="17" s="1"/>
  <c r="K316" i="17"/>
  <c r="L316" i="17"/>
  <c r="I317" i="17"/>
  <c r="N317" i="17" s="1"/>
  <c r="J317" i="17"/>
  <c r="O317" i="17" s="1"/>
  <c r="K317" i="17"/>
  <c r="L317" i="17"/>
  <c r="I318" i="17"/>
  <c r="N318" i="17" s="1"/>
  <c r="J318" i="17"/>
  <c r="O318" i="17" s="1"/>
  <c r="K318" i="17"/>
  <c r="L318" i="17"/>
  <c r="I319" i="17"/>
  <c r="N319" i="17" s="1"/>
  <c r="J319" i="17"/>
  <c r="O319" i="17" s="1"/>
  <c r="K319" i="17"/>
  <c r="L319" i="17"/>
  <c r="I320" i="17"/>
  <c r="N320" i="17" s="1"/>
  <c r="J320" i="17"/>
  <c r="O320" i="17" s="1"/>
  <c r="K320" i="17"/>
  <c r="L320" i="17"/>
  <c r="I321" i="17"/>
  <c r="N321" i="17" s="1"/>
  <c r="J321" i="17"/>
  <c r="O321" i="17" s="1"/>
  <c r="K321" i="17"/>
  <c r="L321" i="17"/>
  <c r="I322" i="17"/>
  <c r="N322" i="17" s="1"/>
  <c r="J322" i="17"/>
  <c r="O322" i="17" s="1"/>
  <c r="K322" i="17"/>
  <c r="L322" i="17"/>
  <c r="I323" i="17"/>
  <c r="N323" i="17" s="1"/>
  <c r="J323" i="17"/>
  <c r="O323" i="17" s="1"/>
  <c r="K323" i="17"/>
  <c r="L323" i="17"/>
  <c r="I324" i="17"/>
  <c r="N324" i="17" s="1"/>
  <c r="J324" i="17"/>
  <c r="O324" i="17" s="1"/>
  <c r="K324" i="17"/>
  <c r="L324" i="17"/>
  <c r="I325" i="17"/>
  <c r="N325" i="17" s="1"/>
  <c r="J325" i="17"/>
  <c r="O325" i="17" s="1"/>
  <c r="K325" i="17"/>
  <c r="L325" i="17"/>
  <c r="I326" i="17"/>
  <c r="N326" i="17" s="1"/>
  <c r="J326" i="17"/>
  <c r="O326" i="17" s="1"/>
  <c r="K326" i="17"/>
  <c r="L326" i="17"/>
  <c r="I327" i="17"/>
  <c r="N327" i="17" s="1"/>
  <c r="J327" i="17"/>
  <c r="O327" i="17" s="1"/>
  <c r="K327" i="17"/>
  <c r="L327" i="17"/>
  <c r="I328" i="17"/>
  <c r="N328" i="17" s="1"/>
  <c r="J328" i="17"/>
  <c r="O328" i="17" s="1"/>
  <c r="K328" i="17"/>
  <c r="L328" i="17"/>
  <c r="I329" i="17"/>
  <c r="N329" i="17" s="1"/>
  <c r="J329" i="17"/>
  <c r="O329" i="17" s="1"/>
  <c r="K329" i="17"/>
  <c r="L329" i="17"/>
  <c r="I330" i="17"/>
  <c r="N330" i="17" s="1"/>
  <c r="J330" i="17"/>
  <c r="O330" i="17" s="1"/>
  <c r="K330" i="17"/>
  <c r="L330" i="17"/>
  <c r="I331" i="17"/>
  <c r="N331" i="17" s="1"/>
  <c r="J331" i="17"/>
  <c r="O331" i="17" s="1"/>
  <c r="K331" i="17"/>
  <c r="L331" i="17"/>
  <c r="I332" i="17"/>
  <c r="N332" i="17" s="1"/>
  <c r="J332" i="17"/>
  <c r="O332" i="17" s="1"/>
  <c r="K332" i="17"/>
  <c r="L332" i="17"/>
  <c r="I333" i="17"/>
  <c r="N333" i="17" s="1"/>
  <c r="J333" i="17"/>
  <c r="O333" i="17" s="1"/>
  <c r="K333" i="17"/>
  <c r="L333" i="17"/>
  <c r="I334" i="17"/>
  <c r="N334" i="17" s="1"/>
  <c r="J334" i="17"/>
  <c r="O334" i="17" s="1"/>
  <c r="K334" i="17"/>
  <c r="L334" i="17"/>
  <c r="I335" i="17"/>
  <c r="N335" i="17" s="1"/>
  <c r="J335" i="17"/>
  <c r="O335" i="17" s="1"/>
  <c r="K335" i="17"/>
  <c r="L335" i="17"/>
  <c r="I336" i="17"/>
  <c r="N336" i="17" s="1"/>
  <c r="J336" i="17"/>
  <c r="O336" i="17" s="1"/>
  <c r="K336" i="17"/>
  <c r="L336" i="17"/>
  <c r="I337" i="17"/>
  <c r="N337" i="17" s="1"/>
  <c r="J337" i="17"/>
  <c r="O337" i="17" s="1"/>
  <c r="K337" i="17"/>
  <c r="L337" i="17"/>
  <c r="I338" i="17"/>
  <c r="N338" i="17" s="1"/>
  <c r="J338" i="17"/>
  <c r="O338" i="17" s="1"/>
  <c r="K338" i="17"/>
  <c r="L338" i="17"/>
  <c r="I339" i="17"/>
  <c r="N339" i="17" s="1"/>
  <c r="J339" i="17"/>
  <c r="O339" i="17" s="1"/>
  <c r="K339" i="17"/>
  <c r="L339" i="17"/>
  <c r="I340" i="17"/>
  <c r="N340" i="17" s="1"/>
  <c r="J340" i="17"/>
  <c r="O340" i="17" s="1"/>
  <c r="K340" i="17"/>
  <c r="L340" i="17"/>
  <c r="I341" i="17"/>
  <c r="N341" i="17" s="1"/>
  <c r="J341" i="17"/>
  <c r="O341" i="17" s="1"/>
  <c r="K341" i="17"/>
  <c r="L341" i="17"/>
  <c r="I342" i="17"/>
  <c r="N342" i="17" s="1"/>
  <c r="J342" i="17"/>
  <c r="O342" i="17" s="1"/>
  <c r="K342" i="17"/>
  <c r="L342" i="17"/>
  <c r="I343" i="17"/>
  <c r="N343" i="17" s="1"/>
  <c r="J343" i="17"/>
  <c r="O343" i="17" s="1"/>
  <c r="K343" i="17"/>
  <c r="L343" i="17"/>
  <c r="I344" i="17"/>
  <c r="N344" i="17" s="1"/>
  <c r="J344" i="17"/>
  <c r="O344" i="17" s="1"/>
  <c r="K344" i="17"/>
  <c r="L344" i="17"/>
  <c r="I345" i="17"/>
  <c r="N345" i="17" s="1"/>
  <c r="J345" i="17"/>
  <c r="O345" i="17" s="1"/>
  <c r="K345" i="17"/>
  <c r="L345" i="17"/>
  <c r="I346" i="17"/>
  <c r="N346" i="17" s="1"/>
  <c r="J346" i="17"/>
  <c r="O346" i="17" s="1"/>
  <c r="K346" i="17"/>
  <c r="L346" i="17"/>
  <c r="I347" i="17"/>
  <c r="N347" i="17" s="1"/>
  <c r="J347" i="17"/>
  <c r="O347" i="17" s="1"/>
  <c r="K347" i="17"/>
  <c r="L347" i="17"/>
  <c r="I348" i="17"/>
  <c r="N348" i="17" s="1"/>
  <c r="J348" i="17"/>
  <c r="O348" i="17" s="1"/>
  <c r="K348" i="17"/>
  <c r="L348" i="17"/>
  <c r="I349" i="17"/>
  <c r="N349" i="17" s="1"/>
  <c r="J349" i="17"/>
  <c r="O349" i="17" s="1"/>
  <c r="K349" i="17"/>
  <c r="L349" i="17"/>
  <c r="I350" i="17"/>
  <c r="N350" i="17" s="1"/>
  <c r="J350" i="17"/>
  <c r="O350" i="17" s="1"/>
  <c r="K350" i="17"/>
  <c r="L350" i="17"/>
  <c r="I351" i="17"/>
  <c r="N351" i="17" s="1"/>
  <c r="J351" i="17"/>
  <c r="O351" i="17" s="1"/>
  <c r="K351" i="17"/>
  <c r="L351" i="17"/>
  <c r="I352" i="17"/>
  <c r="N352" i="17" s="1"/>
  <c r="J352" i="17"/>
  <c r="O352" i="17" s="1"/>
  <c r="K352" i="17"/>
  <c r="L352" i="17"/>
  <c r="I353" i="17"/>
  <c r="N353" i="17" s="1"/>
  <c r="J353" i="17"/>
  <c r="O353" i="17" s="1"/>
  <c r="K353" i="17"/>
  <c r="L353" i="17"/>
  <c r="I354" i="17"/>
  <c r="N354" i="17" s="1"/>
  <c r="J354" i="17"/>
  <c r="O354" i="17" s="1"/>
  <c r="K354" i="17"/>
  <c r="L354" i="17"/>
  <c r="I355" i="17"/>
  <c r="N355" i="17" s="1"/>
  <c r="J355" i="17"/>
  <c r="O355" i="17" s="1"/>
  <c r="K355" i="17"/>
  <c r="L355" i="17"/>
  <c r="I356" i="17"/>
  <c r="N356" i="17" s="1"/>
  <c r="J356" i="17"/>
  <c r="O356" i="17" s="1"/>
  <c r="K356" i="17"/>
  <c r="L356" i="17"/>
  <c r="I357" i="17"/>
  <c r="N357" i="17" s="1"/>
  <c r="J357" i="17"/>
  <c r="O357" i="17" s="1"/>
  <c r="K357" i="17"/>
  <c r="L357" i="17"/>
  <c r="I358" i="17"/>
  <c r="N358" i="17" s="1"/>
  <c r="J358" i="17"/>
  <c r="O358" i="17" s="1"/>
  <c r="K358" i="17"/>
  <c r="L358" i="17"/>
  <c r="I359" i="17"/>
  <c r="N359" i="17" s="1"/>
  <c r="J359" i="17"/>
  <c r="O359" i="17" s="1"/>
  <c r="K359" i="17"/>
  <c r="L359" i="17"/>
  <c r="I360" i="17"/>
  <c r="N360" i="17" s="1"/>
  <c r="J360" i="17"/>
  <c r="O360" i="17" s="1"/>
  <c r="K360" i="17"/>
  <c r="L360" i="17"/>
  <c r="I361" i="17"/>
  <c r="N361" i="17" s="1"/>
  <c r="J361" i="17"/>
  <c r="O361" i="17" s="1"/>
  <c r="K361" i="17"/>
  <c r="L361" i="17"/>
  <c r="I362" i="17"/>
  <c r="N362" i="17" s="1"/>
  <c r="J362" i="17"/>
  <c r="O362" i="17" s="1"/>
  <c r="K362" i="17"/>
  <c r="L362" i="17"/>
  <c r="I363" i="17"/>
  <c r="N363" i="17" s="1"/>
  <c r="J363" i="17"/>
  <c r="O363" i="17" s="1"/>
  <c r="K363" i="17"/>
  <c r="L363" i="17"/>
  <c r="I364" i="17"/>
  <c r="N364" i="17" s="1"/>
  <c r="J364" i="17"/>
  <c r="O364" i="17" s="1"/>
  <c r="K364" i="17"/>
  <c r="L364" i="17"/>
  <c r="I365" i="17"/>
  <c r="N365" i="17" s="1"/>
  <c r="J365" i="17"/>
  <c r="O365" i="17" s="1"/>
  <c r="K365" i="17"/>
  <c r="L365" i="17"/>
  <c r="I366" i="17"/>
  <c r="N366" i="17" s="1"/>
  <c r="J366" i="17"/>
  <c r="O366" i="17" s="1"/>
  <c r="K366" i="17"/>
  <c r="L366" i="17"/>
  <c r="I367" i="17"/>
  <c r="N367" i="17" s="1"/>
  <c r="J367" i="17"/>
  <c r="O367" i="17" s="1"/>
  <c r="K367" i="17"/>
  <c r="L367" i="17"/>
  <c r="I368" i="17"/>
  <c r="N368" i="17" s="1"/>
  <c r="J368" i="17"/>
  <c r="O368" i="17" s="1"/>
  <c r="K368" i="17"/>
  <c r="L368" i="17"/>
  <c r="I369" i="17"/>
  <c r="N369" i="17" s="1"/>
  <c r="J369" i="17"/>
  <c r="O369" i="17" s="1"/>
  <c r="K369" i="17"/>
  <c r="L369" i="17"/>
  <c r="I370" i="17"/>
  <c r="N370" i="17" s="1"/>
  <c r="J370" i="17"/>
  <c r="O370" i="17" s="1"/>
  <c r="K370" i="17"/>
  <c r="L370" i="17"/>
  <c r="I371" i="17"/>
  <c r="N371" i="17" s="1"/>
  <c r="J371" i="17"/>
  <c r="O371" i="17" s="1"/>
  <c r="K371" i="17"/>
  <c r="L371" i="17"/>
  <c r="I372" i="17"/>
  <c r="N372" i="17" s="1"/>
  <c r="J372" i="17"/>
  <c r="O372" i="17" s="1"/>
  <c r="K372" i="17"/>
  <c r="L372" i="17"/>
  <c r="I373" i="17"/>
  <c r="N373" i="17" s="1"/>
  <c r="J373" i="17"/>
  <c r="O373" i="17" s="1"/>
  <c r="K373" i="17"/>
  <c r="L373" i="17"/>
  <c r="I374" i="17"/>
  <c r="N374" i="17" s="1"/>
  <c r="J374" i="17"/>
  <c r="O374" i="17" s="1"/>
  <c r="K374" i="17"/>
  <c r="L374" i="17"/>
  <c r="I375" i="17"/>
  <c r="N375" i="17" s="1"/>
  <c r="J375" i="17"/>
  <c r="O375" i="17" s="1"/>
  <c r="K375" i="17"/>
  <c r="L375" i="17"/>
  <c r="I376" i="17"/>
  <c r="N376" i="17" s="1"/>
  <c r="J376" i="17"/>
  <c r="O376" i="17" s="1"/>
  <c r="K376" i="17"/>
  <c r="L376" i="17"/>
  <c r="I377" i="17"/>
  <c r="N377" i="17" s="1"/>
  <c r="J377" i="17"/>
  <c r="O377" i="17" s="1"/>
  <c r="K377" i="17"/>
  <c r="L377" i="17"/>
  <c r="I378" i="17"/>
  <c r="N378" i="17" s="1"/>
  <c r="J378" i="17"/>
  <c r="O378" i="17" s="1"/>
  <c r="K378" i="17"/>
  <c r="L378" i="17"/>
  <c r="I379" i="17"/>
  <c r="N379" i="17" s="1"/>
  <c r="J379" i="17"/>
  <c r="O379" i="17" s="1"/>
  <c r="K379" i="17"/>
  <c r="L379" i="17"/>
  <c r="I380" i="17"/>
  <c r="N380" i="17" s="1"/>
  <c r="J380" i="17"/>
  <c r="O380" i="17" s="1"/>
  <c r="K380" i="17"/>
  <c r="L380" i="17"/>
  <c r="I381" i="17"/>
  <c r="N381" i="17" s="1"/>
  <c r="J381" i="17"/>
  <c r="O381" i="17" s="1"/>
  <c r="K381" i="17"/>
  <c r="L381" i="17"/>
  <c r="I382" i="17"/>
  <c r="N382" i="17" s="1"/>
  <c r="J382" i="17"/>
  <c r="O382" i="17" s="1"/>
  <c r="K382" i="17"/>
  <c r="L382" i="17"/>
  <c r="I383" i="17"/>
  <c r="N383" i="17" s="1"/>
  <c r="J383" i="17"/>
  <c r="O383" i="17" s="1"/>
  <c r="K383" i="17"/>
  <c r="L383" i="17"/>
  <c r="I384" i="17"/>
  <c r="N384" i="17" s="1"/>
  <c r="J384" i="17"/>
  <c r="O384" i="17" s="1"/>
  <c r="K384" i="17"/>
  <c r="L384" i="17"/>
  <c r="I385" i="17"/>
  <c r="N385" i="17" s="1"/>
  <c r="J385" i="17"/>
  <c r="O385" i="17" s="1"/>
  <c r="K385" i="17"/>
  <c r="L385" i="17"/>
  <c r="I386" i="17"/>
  <c r="N386" i="17" s="1"/>
  <c r="J386" i="17"/>
  <c r="O386" i="17" s="1"/>
  <c r="K386" i="17"/>
  <c r="L386" i="17"/>
  <c r="I387" i="17"/>
  <c r="N387" i="17" s="1"/>
  <c r="J387" i="17"/>
  <c r="O387" i="17" s="1"/>
  <c r="K387" i="17"/>
  <c r="L387" i="17"/>
  <c r="I388" i="17"/>
  <c r="N388" i="17" s="1"/>
  <c r="J388" i="17"/>
  <c r="O388" i="17" s="1"/>
  <c r="K388" i="17"/>
  <c r="L388" i="17"/>
  <c r="I389" i="17"/>
  <c r="N389" i="17" s="1"/>
  <c r="J389" i="17"/>
  <c r="O389" i="17" s="1"/>
  <c r="K389" i="17"/>
  <c r="L389" i="17"/>
  <c r="I390" i="17"/>
  <c r="N390" i="17" s="1"/>
  <c r="J390" i="17"/>
  <c r="O390" i="17" s="1"/>
  <c r="K390" i="17"/>
  <c r="L390" i="17"/>
  <c r="I391" i="17"/>
  <c r="N391" i="17" s="1"/>
  <c r="J391" i="17"/>
  <c r="O391" i="17" s="1"/>
  <c r="K391" i="17"/>
  <c r="L391" i="17"/>
  <c r="I392" i="17"/>
  <c r="N392" i="17" s="1"/>
  <c r="J392" i="17"/>
  <c r="O392" i="17" s="1"/>
  <c r="K392" i="17"/>
  <c r="L392" i="17"/>
  <c r="I393" i="17"/>
  <c r="N393" i="17" s="1"/>
  <c r="J393" i="17"/>
  <c r="O393" i="17" s="1"/>
  <c r="K393" i="17"/>
  <c r="L393" i="17"/>
  <c r="I394" i="17"/>
  <c r="N394" i="17" s="1"/>
  <c r="J394" i="17"/>
  <c r="O394" i="17" s="1"/>
  <c r="K394" i="17"/>
  <c r="L394" i="17"/>
  <c r="I395" i="17"/>
  <c r="N395" i="17" s="1"/>
  <c r="J395" i="17"/>
  <c r="O395" i="17" s="1"/>
  <c r="K395" i="17"/>
  <c r="L395" i="17"/>
  <c r="I396" i="17"/>
  <c r="N396" i="17" s="1"/>
  <c r="J396" i="17"/>
  <c r="O396" i="17" s="1"/>
  <c r="K396" i="17"/>
  <c r="L396" i="17"/>
  <c r="I397" i="17"/>
  <c r="N397" i="17" s="1"/>
  <c r="J397" i="17"/>
  <c r="O397" i="17" s="1"/>
  <c r="K397" i="17"/>
  <c r="L397" i="17"/>
  <c r="I398" i="17"/>
  <c r="N398" i="17" s="1"/>
  <c r="J398" i="17"/>
  <c r="O398" i="17" s="1"/>
  <c r="K398" i="17"/>
  <c r="L398" i="17"/>
  <c r="I399" i="17"/>
  <c r="N399" i="17" s="1"/>
  <c r="J399" i="17"/>
  <c r="O399" i="17" s="1"/>
  <c r="K399" i="17"/>
  <c r="L399" i="17"/>
  <c r="I400" i="17"/>
  <c r="N400" i="17" s="1"/>
  <c r="J400" i="17"/>
  <c r="O400" i="17" s="1"/>
  <c r="K400" i="17"/>
  <c r="L400" i="17"/>
  <c r="I401" i="17"/>
  <c r="N401" i="17" s="1"/>
  <c r="J401" i="17"/>
  <c r="O401" i="17" s="1"/>
  <c r="K401" i="17"/>
  <c r="L401" i="17"/>
  <c r="I402" i="17"/>
  <c r="N402" i="17" s="1"/>
  <c r="J402" i="17"/>
  <c r="O402" i="17" s="1"/>
  <c r="K402" i="17"/>
  <c r="L402" i="17"/>
  <c r="I403" i="17"/>
  <c r="N403" i="17" s="1"/>
  <c r="J403" i="17"/>
  <c r="O403" i="17" s="1"/>
  <c r="K403" i="17"/>
  <c r="L403" i="17"/>
  <c r="I404" i="17"/>
  <c r="N404" i="17" s="1"/>
  <c r="J404" i="17"/>
  <c r="O404" i="17" s="1"/>
  <c r="K404" i="17"/>
  <c r="L404" i="17"/>
  <c r="I405" i="17"/>
  <c r="N405" i="17" s="1"/>
  <c r="J405" i="17"/>
  <c r="O405" i="17" s="1"/>
  <c r="K405" i="17"/>
  <c r="L405" i="17"/>
  <c r="I406" i="17"/>
  <c r="N406" i="17" s="1"/>
  <c r="J406" i="17"/>
  <c r="O406" i="17" s="1"/>
  <c r="K406" i="17"/>
  <c r="L406" i="17"/>
  <c r="I407" i="17"/>
  <c r="N407" i="17" s="1"/>
  <c r="J407" i="17"/>
  <c r="O407" i="17" s="1"/>
  <c r="K407" i="17"/>
  <c r="L407" i="17"/>
  <c r="I408" i="17"/>
  <c r="N408" i="17" s="1"/>
  <c r="J408" i="17"/>
  <c r="O408" i="17" s="1"/>
  <c r="K408" i="17"/>
  <c r="L408" i="17"/>
  <c r="I409" i="17"/>
  <c r="N409" i="17" s="1"/>
  <c r="J409" i="17"/>
  <c r="O409" i="17" s="1"/>
  <c r="K409" i="17"/>
  <c r="L409" i="17"/>
  <c r="I410" i="17"/>
  <c r="N410" i="17" s="1"/>
  <c r="J410" i="17"/>
  <c r="O410" i="17" s="1"/>
  <c r="K410" i="17"/>
  <c r="L410" i="17"/>
  <c r="I411" i="17"/>
  <c r="N411" i="17" s="1"/>
  <c r="J411" i="17"/>
  <c r="O411" i="17" s="1"/>
  <c r="K411" i="17"/>
  <c r="L411" i="17"/>
  <c r="I412" i="17"/>
  <c r="N412" i="17" s="1"/>
  <c r="J412" i="17"/>
  <c r="O412" i="17" s="1"/>
  <c r="K412" i="17"/>
  <c r="L412" i="17"/>
  <c r="I413" i="17"/>
  <c r="N413" i="17" s="1"/>
  <c r="J413" i="17"/>
  <c r="O413" i="17" s="1"/>
  <c r="K413" i="17"/>
  <c r="L413" i="17"/>
  <c r="I414" i="17"/>
  <c r="N414" i="17" s="1"/>
  <c r="J414" i="17"/>
  <c r="O414" i="17" s="1"/>
  <c r="K414" i="17"/>
  <c r="L414" i="17"/>
  <c r="I415" i="17"/>
  <c r="N415" i="17" s="1"/>
  <c r="J415" i="17"/>
  <c r="O415" i="17" s="1"/>
  <c r="K415" i="17"/>
  <c r="L415" i="17"/>
  <c r="I416" i="17"/>
  <c r="N416" i="17" s="1"/>
  <c r="J416" i="17"/>
  <c r="O416" i="17" s="1"/>
  <c r="K416" i="17"/>
  <c r="L416" i="17"/>
  <c r="I417" i="17"/>
  <c r="N417" i="17" s="1"/>
  <c r="J417" i="17"/>
  <c r="O417" i="17" s="1"/>
  <c r="K417" i="17"/>
  <c r="L417" i="17"/>
  <c r="I418" i="17"/>
  <c r="N418" i="17" s="1"/>
  <c r="J418" i="17"/>
  <c r="O418" i="17" s="1"/>
  <c r="K418" i="17"/>
  <c r="L418" i="17"/>
  <c r="I419" i="17"/>
  <c r="N419" i="17" s="1"/>
  <c r="J419" i="17"/>
  <c r="O419" i="17" s="1"/>
  <c r="K419" i="17"/>
  <c r="L419" i="17"/>
  <c r="I420" i="17"/>
  <c r="N420" i="17" s="1"/>
  <c r="J420" i="17"/>
  <c r="O420" i="17" s="1"/>
  <c r="K420" i="17"/>
  <c r="L420" i="17"/>
  <c r="I421" i="17"/>
  <c r="N421" i="17" s="1"/>
  <c r="J421" i="17"/>
  <c r="O421" i="17" s="1"/>
  <c r="K421" i="17"/>
  <c r="L421" i="17"/>
  <c r="I422" i="17"/>
  <c r="N422" i="17" s="1"/>
  <c r="J422" i="17"/>
  <c r="O422" i="17" s="1"/>
  <c r="K422" i="17"/>
  <c r="L422" i="17"/>
  <c r="I423" i="17"/>
  <c r="N423" i="17" s="1"/>
  <c r="J423" i="17"/>
  <c r="O423" i="17" s="1"/>
  <c r="K423" i="17"/>
  <c r="L423" i="17"/>
  <c r="I424" i="17"/>
  <c r="N424" i="17" s="1"/>
  <c r="J424" i="17"/>
  <c r="O424" i="17" s="1"/>
  <c r="K424" i="17"/>
  <c r="L424" i="17"/>
  <c r="I425" i="17"/>
  <c r="N425" i="17" s="1"/>
  <c r="J425" i="17"/>
  <c r="O425" i="17" s="1"/>
  <c r="K425" i="17"/>
  <c r="L425" i="17"/>
  <c r="I426" i="17"/>
  <c r="N426" i="17" s="1"/>
  <c r="J426" i="17"/>
  <c r="O426" i="17" s="1"/>
  <c r="K426" i="17"/>
  <c r="L426" i="17"/>
  <c r="I427" i="17"/>
  <c r="N427" i="17" s="1"/>
  <c r="J427" i="17"/>
  <c r="O427" i="17" s="1"/>
  <c r="K427" i="17"/>
  <c r="L427" i="17"/>
  <c r="I428" i="17"/>
  <c r="N428" i="17" s="1"/>
  <c r="J428" i="17"/>
  <c r="O428" i="17" s="1"/>
  <c r="K428" i="17"/>
  <c r="L428" i="17"/>
  <c r="I429" i="17"/>
  <c r="N429" i="17" s="1"/>
  <c r="J429" i="17"/>
  <c r="O429" i="17" s="1"/>
  <c r="K429" i="17"/>
  <c r="L429" i="17"/>
  <c r="I430" i="17"/>
  <c r="N430" i="17" s="1"/>
  <c r="J430" i="17"/>
  <c r="O430" i="17" s="1"/>
  <c r="K430" i="17"/>
  <c r="L430" i="17"/>
  <c r="I431" i="17"/>
  <c r="N431" i="17" s="1"/>
  <c r="J431" i="17"/>
  <c r="O431" i="17" s="1"/>
  <c r="K431" i="17"/>
  <c r="L431" i="17"/>
  <c r="I432" i="17"/>
  <c r="N432" i="17" s="1"/>
  <c r="J432" i="17"/>
  <c r="O432" i="17" s="1"/>
  <c r="K432" i="17"/>
  <c r="L432" i="17"/>
  <c r="I433" i="17"/>
  <c r="N433" i="17" s="1"/>
  <c r="J433" i="17"/>
  <c r="O433" i="17" s="1"/>
  <c r="K433" i="17"/>
  <c r="L433" i="17"/>
  <c r="I434" i="17"/>
  <c r="N434" i="17" s="1"/>
  <c r="J434" i="17"/>
  <c r="O434" i="17" s="1"/>
  <c r="K434" i="17"/>
  <c r="L434" i="17"/>
  <c r="I435" i="17"/>
  <c r="N435" i="17" s="1"/>
  <c r="J435" i="17"/>
  <c r="O435" i="17" s="1"/>
  <c r="K435" i="17"/>
  <c r="L435" i="17"/>
  <c r="I436" i="17"/>
  <c r="N436" i="17" s="1"/>
  <c r="J436" i="17"/>
  <c r="O436" i="17" s="1"/>
  <c r="K436" i="17"/>
  <c r="L436" i="17"/>
  <c r="I437" i="17"/>
  <c r="N437" i="17" s="1"/>
  <c r="J437" i="17"/>
  <c r="O437" i="17" s="1"/>
  <c r="K437" i="17"/>
  <c r="L437" i="17"/>
  <c r="I438" i="17"/>
  <c r="N438" i="17" s="1"/>
  <c r="J438" i="17"/>
  <c r="O438" i="17" s="1"/>
  <c r="K438" i="17"/>
  <c r="L438" i="17"/>
  <c r="I439" i="17"/>
  <c r="N439" i="17" s="1"/>
  <c r="J439" i="17"/>
  <c r="O439" i="17" s="1"/>
  <c r="K439" i="17"/>
  <c r="L439" i="17"/>
  <c r="I440" i="17"/>
  <c r="N440" i="17" s="1"/>
  <c r="J440" i="17"/>
  <c r="O440" i="17" s="1"/>
  <c r="K440" i="17"/>
  <c r="L440" i="17"/>
  <c r="I441" i="17"/>
  <c r="N441" i="17" s="1"/>
  <c r="J441" i="17"/>
  <c r="O441" i="17" s="1"/>
  <c r="K441" i="17"/>
  <c r="L441" i="17"/>
  <c r="I442" i="17"/>
  <c r="N442" i="17" s="1"/>
  <c r="J442" i="17"/>
  <c r="O442" i="17" s="1"/>
  <c r="K442" i="17"/>
  <c r="L442" i="17"/>
  <c r="I443" i="17"/>
  <c r="N443" i="17" s="1"/>
  <c r="J443" i="17"/>
  <c r="O443" i="17" s="1"/>
  <c r="K443" i="17"/>
  <c r="L443" i="17"/>
  <c r="I444" i="17"/>
  <c r="N444" i="17" s="1"/>
  <c r="J444" i="17"/>
  <c r="O444" i="17" s="1"/>
  <c r="K444" i="17"/>
  <c r="L444" i="17"/>
  <c r="I445" i="17"/>
  <c r="N445" i="17" s="1"/>
  <c r="J445" i="17"/>
  <c r="O445" i="17" s="1"/>
  <c r="K445" i="17"/>
  <c r="L445" i="17"/>
  <c r="I446" i="17"/>
  <c r="N446" i="17" s="1"/>
  <c r="J446" i="17"/>
  <c r="O446" i="17" s="1"/>
  <c r="K446" i="17"/>
  <c r="L446" i="17"/>
  <c r="I447" i="17"/>
  <c r="N447" i="17" s="1"/>
  <c r="J447" i="17"/>
  <c r="O447" i="17" s="1"/>
  <c r="K447" i="17"/>
  <c r="L447" i="17"/>
  <c r="I448" i="17"/>
  <c r="N448" i="17" s="1"/>
  <c r="J448" i="17"/>
  <c r="O448" i="17" s="1"/>
  <c r="K448" i="17"/>
  <c r="L448" i="17"/>
  <c r="I449" i="17"/>
  <c r="N449" i="17" s="1"/>
  <c r="J449" i="17"/>
  <c r="O449" i="17" s="1"/>
  <c r="K449" i="17"/>
  <c r="L449" i="17"/>
  <c r="I450" i="17"/>
  <c r="N450" i="17" s="1"/>
  <c r="J450" i="17"/>
  <c r="O450" i="17" s="1"/>
  <c r="K450" i="17"/>
  <c r="L450" i="17"/>
  <c r="I451" i="17"/>
  <c r="N451" i="17" s="1"/>
  <c r="J451" i="17"/>
  <c r="O451" i="17" s="1"/>
  <c r="K451" i="17"/>
  <c r="L451" i="17"/>
  <c r="I452" i="17"/>
  <c r="N452" i="17" s="1"/>
  <c r="J452" i="17"/>
  <c r="O452" i="17" s="1"/>
  <c r="K452" i="17"/>
  <c r="L452" i="17"/>
  <c r="I453" i="17"/>
  <c r="N453" i="17" s="1"/>
  <c r="J453" i="17"/>
  <c r="O453" i="17" s="1"/>
  <c r="K453" i="17"/>
  <c r="L453" i="17"/>
  <c r="I454" i="17"/>
  <c r="N454" i="17" s="1"/>
  <c r="J454" i="17"/>
  <c r="O454" i="17" s="1"/>
  <c r="K454" i="17"/>
  <c r="L454" i="17"/>
  <c r="I455" i="17"/>
  <c r="N455" i="17" s="1"/>
  <c r="J455" i="17"/>
  <c r="O455" i="17" s="1"/>
  <c r="K455" i="17"/>
  <c r="L455" i="17"/>
  <c r="I456" i="17"/>
  <c r="N456" i="17" s="1"/>
  <c r="J456" i="17"/>
  <c r="O456" i="17" s="1"/>
  <c r="K456" i="17"/>
  <c r="L456" i="17"/>
  <c r="I457" i="17"/>
  <c r="N457" i="17" s="1"/>
  <c r="J457" i="17"/>
  <c r="O457" i="17" s="1"/>
  <c r="K457" i="17"/>
  <c r="L457" i="17"/>
  <c r="I458" i="17"/>
  <c r="N458" i="17" s="1"/>
  <c r="J458" i="17"/>
  <c r="O458" i="17" s="1"/>
  <c r="K458" i="17"/>
  <c r="L458" i="17"/>
  <c r="I459" i="17"/>
  <c r="N459" i="17" s="1"/>
  <c r="J459" i="17"/>
  <c r="O459" i="17" s="1"/>
  <c r="K459" i="17"/>
  <c r="L459" i="17"/>
  <c r="I460" i="17"/>
  <c r="N460" i="17" s="1"/>
  <c r="J460" i="17"/>
  <c r="O460" i="17" s="1"/>
  <c r="K460" i="17"/>
  <c r="L460" i="17"/>
  <c r="I461" i="17"/>
  <c r="N461" i="17" s="1"/>
  <c r="J461" i="17"/>
  <c r="O461" i="17" s="1"/>
  <c r="K461" i="17"/>
  <c r="L461" i="17"/>
  <c r="I462" i="17"/>
  <c r="N462" i="17" s="1"/>
  <c r="J462" i="17"/>
  <c r="O462" i="17" s="1"/>
  <c r="K462" i="17"/>
  <c r="L462" i="17"/>
  <c r="I463" i="17"/>
  <c r="N463" i="17" s="1"/>
  <c r="J463" i="17"/>
  <c r="O463" i="17" s="1"/>
  <c r="K463" i="17"/>
  <c r="L463" i="17"/>
  <c r="I464" i="17"/>
  <c r="N464" i="17" s="1"/>
  <c r="J464" i="17"/>
  <c r="O464" i="17" s="1"/>
  <c r="K464" i="17"/>
  <c r="L464" i="17"/>
  <c r="I465" i="17"/>
  <c r="N465" i="17" s="1"/>
  <c r="J465" i="17"/>
  <c r="O465" i="17" s="1"/>
  <c r="K465" i="17"/>
  <c r="L465" i="17"/>
  <c r="I466" i="17"/>
  <c r="N466" i="17" s="1"/>
  <c r="J466" i="17"/>
  <c r="O466" i="17" s="1"/>
  <c r="K466" i="17"/>
  <c r="L466" i="17"/>
  <c r="I467" i="17"/>
  <c r="N467" i="17" s="1"/>
  <c r="J467" i="17"/>
  <c r="O467" i="17" s="1"/>
  <c r="K467" i="17"/>
  <c r="L467" i="17"/>
  <c r="I468" i="17"/>
  <c r="N468" i="17" s="1"/>
  <c r="J468" i="17"/>
  <c r="O468" i="17" s="1"/>
  <c r="K468" i="17"/>
  <c r="L468" i="17"/>
  <c r="I469" i="17"/>
  <c r="N469" i="17" s="1"/>
  <c r="J469" i="17"/>
  <c r="O469" i="17" s="1"/>
  <c r="K469" i="17"/>
  <c r="L469" i="17"/>
  <c r="I470" i="17"/>
  <c r="N470" i="17" s="1"/>
  <c r="J470" i="17"/>
  <c r="O470" i="17" s="1"/>
  <c r="K470" i="17"/>
  <c r="L470" i="17"/>
  <c r="I471" i="17"/>
  <c r="N471" i="17" s="1"/>
  <c r="J471" i="17"/>
  <c r="O471" i="17" s="1"/>
  <c r="K471" i="17"/>
  <c r="L471" i="17"/>
  <c r="I472" i="17"/>
  <c r="N472" i="17" s="1"/>
  <c r="J472" i="17"/>
  <c r="O472" i="17" s="1"/>
  <c r="K472" i="17"/>
  <c r="L472" i="17"/>
  <c r="I473" i="17"/>
  <c r="N473" i="17" s="1"/>
  <c r="J473" i="17"/>
  <c r="O473" i="17" s="1"/>
  <c r="K473" i="17"/>
  <c r="L473" i="17"/>
  <c r="I474" i="17"/>
  <c r="N474" i="17" s="1"/>
  <c r="J474" i="17"/>
  <c r="O474" i="17" s="1"/>
  <c r="K474" i="17"/>
  <c r="L474" i="17"/>
  <c r="I475" i="17"/>
  <c r="N475" i="17" s="1"/>
  <c r="J475" i="17"/>
  <c r="O475" i="17" s="1"/>
  <c r="K475" i="17"/>
  <c r="L475" i="17"/>
  <c r="I476" i="17"/>
  <c r="N476" i="17" s="1"/>
  <c r="J476" i="17"/>
  <c r="O476" i="17" s="1"/>
  <c r="K476" i="17"/>
  <c r="L476" i="17"/>
  <c r="I477" i="17"/>
  <c r="N477" i="17" s="1"/>
  <c r="J477" i="17"/>
  <c r="O477" i="17" s="1"/>
  <c r="K477" i="17"/>
  <c r="L477" i="17"/>
  <c r="I478" i="17"/>
  <c r="N478" i="17" s="1"/>
  <c r="J478" i="17"/>
  <c r="O478" i="17" s="1"/>
  <c r="K478" i="17"/>
  <c r="L478" i="17"/>
  <c r="I479" i="17"/>
  <c r="N479" i="17" s="1"/>
  <c r="J479" i="17"/>
  <c r="O479" i="17" s="1"/>
  <c r="K479" i="17"/>
  <c r="L479" i="17"/>
  <c r="I480" i="17"/>
  <c r="N480" i="17" s="1"/>
  <c r="J480" i="17"/>
  <c r="O480" i="17" s="1"/>
  <c r="K480" i="17"/>
  <c r="L480" i="17"/>
  <c r="I481" i="17"/>
  <c r="N481" i="17" s="1"/>
  <c r="J481" i="17"/>
  <c r="O481" i="17" s="1"/>
  <c r="K481" i="17"/>
  <c r="L481" i="17"/>
  <c r="I482" i="17"/>
  <c r="N482" i="17" s="1"/>
  <c r="J482" i="17"/>
  <c r="O482" i="17" s="1"/>
  <c r="K482" i="17"/>
  <c r="L482" i="17"/>
  <c r="I483" i="17"/>
  <c r="N483" i="17" s="1"/>
  <c r="J483" i="17"/>
  <c r="O483" i="17" s="1"/>
  <c r="K483" i="17"/>
  <c r="L483" i="17"/>
  <c r="I484" i="17"/>
  <c r="N484" i="17" s="1"/>
  <c r="J484" i="17"/>
  <c r="O484" i="17" s="1"/>
  <c r="K484" i="17"/>
  <c r="L484" i="17"/>
  <c r="I485" i="17"/>
  <c r="N485" i="17" s="1"/>
  <c r="J485" i="17"/>
  <c r="O485" i="17" s="1"/>
  <c r="K485" i="17"/>
  <c r="L485" i="17"/>
  <c r="I486" i="17"/>
  <c r="N486" i="17" s="1"/>
  <c r="J486" i="17"/>
  <c r="O486" i="17" s="1"/>
  <c r="K486" i="17"/>
  <c r="L486" i="17"/>
  <c r="I487" i="17"/>
  <c r="N487" i="17" s="1"/>
  <c r="J487" i="17"/>
  <c r="O487" i="17" s="1"/>
  <c r="K487" i="17"/>
  <c r="L487" i="17"/>
  <c r="I488" i="17"/>
  <c r="N488" i="17" s="1"/>
  <c r="J488" i="17"/>
  <c r="O488" i="17" s="1"/>
  <c r="K488" i="17"/>
  <c r="L488" i="17"/>
  <c r="I489" i="17"/>
  <c r="N489" i="17" s="1"/>
  <c r="J489" i="17"/>
  <c r="O489" i="17" s="1"/>
  <c r="K489" i="17"/>
  <c r="L489" i="17"/>
  <c r="I490" i="17"/>
  <c r="N490" i="17" s="1"/>
  <c r="J490" i="17"/>
  <c r="O490" i="17" s="1"/>
  <c r="K490" i="17"/>
  <c r="L490" i="17"/>
  <c r="I491" i="17"/>
  <c r="N491" i="17" s="1"/>
  <c r="J491" i="17"/>
  <c r="O491" i="17" s="1"/>
  <c r="K491" i="17"/>
  <c r="L491" i="17"/>
  <c r="I492" i="17"/>
  <c r="N492" i="17" s="1"/>
  <c r="J492" i="17"/>
  <c r="O492" i="17" s="1"/>
  <c r="K492" i="17"/>
  <c r="L492" i="17"/>
  <c r="I493" i="17"/>
  <c r="N493" i="17" s="1"/>
  <c r="J493" i="17"/>
  <c r="O493" i="17" s="1"/>
  <c r="K493" i="17"/>
  <c r="L493" i="17"/>
  <c r="I494" i="17"/>
  <c r="N494" i="17" s="1"/>
  <c r="J494" i="17"/>
  <c r="O494" i="17" s="1"/>
  <c r="K494" i="17"/>
  <c r="L494" i="17"/>
  <c r="I495" i="17"/>
  <c r="N495" i="17" s="1"/>
  <c r="J495" i="17"/>
  <c r="O495" i="17" s="1"/>
  <c r="K495" i="17"/>
  <c r="L495" i="17"/>
  <c r="I496" i="17"/>
  <c r="N496" i="17" s="1"/>
  <c r="J496" i="17"/>
  <c r="O496" i="17" s="1"/>
  <c r="K496" i="17"/>
  <c r="L496" i="17"/>
  <c r="I497" i="17"/>
  <c r="N497" i="17" s="1"/>
  <c r="J497" i="17"/>
  <c r="O497" i="17" s="1"/>
  <c r="K497" i="17"/>
  <c r="L497" i="17"/>
  <c r="I498" i="17"/>
  <c r="N498" i="17" s="1"/>
  <c r="J498" i="17"/>
  <c r="O498" i="17" s="1"/>
  <c r="K498" i="17"/>
  <c r="L498" i="17"/>
  <c r="I499" i="17"/>
  <c r="N499" i="17" s="1"/>
  <c r="J499" i="17"/>
  <c r="O499" i="17" s="1"/>
  <c r="K499" i="17"/>
  <c r="L499" i="17"/>
  <c r="I500" i="17"/>
  <c r="N500" i="17" s="1"/>
  <c r="J500" i="17"/>
  <c r="O500" i="17" s="1"/>
  <c r="K500" i="17"/>
  <c r="L500" i="17"/>
  <c r="I501" i="17"/>
  <c r="N501" i="17" s="1"/>
  <c r="J501" i="17"/>
  <c r="O501" i="17" s="1"/>
  <c r="K501" i="17"/>
  <c r="L501" i="17"/>
  <c r="I502" i="17"/>
  <c r="N502" i="17" s="1"/>
  <c r="J502" i="17"/>
  <c r="O502" i="17" s="1"/>
  <c r="K502" i="17"/>
  <c r="L502" i="17"/>
  <c r="I503" i="17"/>
  <c r="N503" i="17" s="1"/>
  <c r="J503" i="17"/>
  <c r="O503" i="17" s="1"/>
  <c r="K503" i="17"/>
  <c r="L503" i="17"/>
  <c r="I504" i="17"/>
  <c r="N504" i="17" s="1"/>
  <c r="J504" i="17"/>
  <c r="O504" i="17" s="1"/>
  <c r="K504" i="17"/>
  <c r="L504" i="17"/>
  <c r="I505" i="17"/>
  <c r="N505" i="17" s="1"/>
  <c r="J505" i="17"/>
  <c r="O505" i="17" s="1"/>
  <c r="K505" i="17"/>
  <c r="L505" i="17"/>
  <c r="I506" i="17"/>
  <c r="N506" i="17" s="1"/>
  <c r="J506" i="17"/>
  <c r="O506" i="17" s="1"/>
  <c r="K506" i="17"/>
  <c r="L506" i="17"/>
  <c r="I507" i="17"/>
  <c r="N507" i="17" s="1"/>
  <c r="J507" i="17"/>
  <c r="O507" i="17" s="1"/>
  <c r="K507" i="17"/>
  <c r="L507" i="17"/>
  <c r="I508" i="17"/>
  <c r="N508" i="17" s="1"/>
  <c r="J508" i="17"/>
  <c r="O508" i="17" s="1"/>
  <c r="K508" i="17"/>
  <c r="L508" i="17"/>
  <c r="I509" i="17"/>
  <c r="N509" i="17" s="1"/>
  <c r="J509" i="17"/>
  <c r="O509" i="17" s="1"/>
  <c r="K509" i="17"/>
  <c r="L509" i="17"/>
  <c r="I510" i="17"/>
  <c r="N510" i="17" s="1"/>
  <c r="J510" i="17"/>
  <c r="O510" i="17" s="1"/>
  <c r="K510" i="17"/>
  <c r="L510" i="17"/>
  <c r="I511" i="17"/>
  <c r="N511" i="17" s="1"/>
  <c r="J511" i="17"/>
  <c r="O511" i="17" s="1"/>
  <c r="K511" i="17"/>
  <c r="L511" i="17"/>
  <c r="I512" i="17"/>
  <c r="N512" i="17" s="1"/>
  <c r="J512" i="17"/>
  <c r="O512" i="17" s="1"/>
  <c r="K512" i="17"/>
  <c r="L512" i="17"/>
  <c r="I513" i="17"/>
  <c r="N513" i="17" s="1"/>
  <c r="J513" i="17"/>
  <c r="O513" i="17" s="1"/>
  <c r="K513" i="17"/>
  <c r="L513" i="17"/>
  <c r="I514" i="17"/>
  <c r="N514" i="17" s="1"/>
  <c r="J514" i="17"/>
  <c r="O514" i="17" s="1"/>
  <c r="K514" i="17"/>
  <c r="L514" i="17"/>
  <c r="I515" i="17"/>
  <c r="N515" i="17" s="1"/>
  <c r="J515" i="17"/>
  <c r="O515" i="17" s="1"/>
  <c r="K515" i="17"/>
  <c r="L515" i="17"/>
  <c r="I516" i="17"/>
  <c r="N516" i="17" s="1"/>
  <c r="J516" i="17"/>
  <c r="O516" i="17" s="1"/>
  <c r="K516" i="17"/>
  <c r="L516" i="17"/>
  <c r="I517" i="17"/>
  <c r="N517" i="17" s="1"/>
  <c r="J517" i="17"/>
  <c r="O517" i="17" s="1"/>
  <c r="K517" i="17"/>
  <c r="L517" i="17"/>
  <c r="I518" i="17"/>
  <c r="N518" i="17" s="1"/>
  <c r="J518" i="17"/>
  <c r="O518" i="17" s="1"/>
  <c r="K518" i="17"/>
  <c r="L518" i="17"/>
  <c r="I519" i="17"/>
  <c r="N519" i="17" s="1"/>
  <c r="J519" i="17"/>
  <c r="O519" i="17" s="1"/>
  <c r="K519" i="17"/>
  <c r="L519" i="17"/>
  <c r="I520" i="17"/>
  <c r="N520" i="17" s="1"/>
  <c r="J520" i="17"/>
  <c r="O520" i="17" s="1"/>
  <c r="K520" i="17"/>
  <c r="L520" i="17"/>
  <c r="I521" i="17"/>
  <c r="N521" i="17" s="1"/>
  <c r="J521" i="17"/>
  <c r="O521" i="17" s="1"/>
  <c r="K521" i="17"/>
  <c r="L521" i="17"/>
  <c r="I522" i="17"/>
  <c r="N522" i="17" s="1"/>
  <c r="J522" i="17"/>
  <c r="O522" i="17" s="1"/>
  <c r="K522" i="17"/>
  <c r="L522" i="17"/>
  <c r="I523" i="17"/>
  <c r="N523" i="17" s="1"/>
  <c r="J523" i="17"/>
  <c r="O523" i="17" s="1"/>
  <c r="K523" i="17"/>
  <c r="L523" i="17"/>
  <c r="I524" i="17"/>
  <c r="N524" i="17" s="1"/>
  <c r="J524" i="17"/>
  <c r="O524" i="17" s="1"/>
  <c r="K524" i="17"/>
  <c r="L524" i="17"/>
  <c r="I525" i="17"/>
  <c r="N525" i="17" s="1"/>
  <c r="J525" i="17"/>
  <c r="O525" i="17" s="1"/>
  <c r="K525" i="17"/>
  <c r="L525" i="17"/>
  <c r="I526" i="17"/>
  <c r="N526" i="17" s="1"/>
  <c r="J526" i="17"/>
  <c r="O526" i="17" s="1"/>
  <c r="K526" i="17"/>
  <c r="L526" i="17"/>
  <c r="I527" i="17"/>
  <c r="N527" i="17" s="1"/>
  <c r="J527" i="17"/>
  <c r="O527" i="17" s="1"/>
  <c r="K527" i="17"/>
  <c r="L527" i="17"/>
  <c r="I528" i="17"/>
  <c r="N528" i="17" s="1"/>
  <c r="J528" i="17"/>
  <c r="O528" i="17" s="1"/>
  <c r="K528" i="17"/>
  <c r="L528" i="17"/>
  <c r="I529" i="17"/>
  <c r="N529" i="17" s="1"/>
  <c r="J529" i="17"/>
  <c r="O529" i="17" s="1"/>
  <c r="K529" i="17"/>
  <c r="L529" i="17"/>
  <c r="I530" i="17"/>
  <c r="N530" i="17" s="1"/>
  <c r="J530" i="17"/>
  <c r="O530" i="17" s="1"/>
  <c r="K530" i="17"/>
  <c r="L530" i="17"/>
  <c r="I531" i="17"/>
  <c r="N531" i="17" s="1"/>
  <c r="J531" i="17"/>
  <c r="O531" i="17" s="1"/>
  <c r="K531" i="17"/>
  <c r="L531" i="17"/>
  <c r="I532" i="17"/>
  <c r="N532" i="17" s="1"/>
  <c r="J532" i="17"/>
  <c r="O532" i="17" s="1"/>
  <c r="K532" i="17"/>
  <c r="L532" i="17"/>
  <c r="I533" i="17"/>
  <c r="N533" i="17" s="1"/>
  <c r="J533" i="17"/>
  <c r="O533" i="17" s="1"/>
  <c r="K533" i="17"/>
  <c r="L533" i="17"/>
  <c r="I534" i="17"/>
  <c r="N534" i="17" s="1"/>
  <c r="J534" i="17"/>
  <c r="O534" i="17" s="1"/>
  <c r="K534" i="17"/>
  <c r="L534" i="17"/>
  <c r="I535" i="17"/>
  <c r="N535" i="17" s="1"/>
  <c r="J535" i="17"/>
  <c r="O535" i="17" s="1"/>
  <c r="K535" i="17"/>
  <c r="L535" i="17"/>
  <c r="I536" i="17"/>
  <c r="N536" i="17" s="1"/>
  <c r="J536" i="17"/>
  <c r="O536" i="17" s="1"/>
  <c r="K536" i="17"/>
  <c r="L536" i="17"/>
  <c r="I537" i="17"/>
  <c r="N537" i="17" s="1"/>
  <c r="J537" i="17"/>
  <c r="O537" i="17" s="1"/>
  <c r="K537" i="17"/>
  <c r="L537" i="17"/>
  <c r="I538" i="17"/>
  <c r="N538" i="17" s="1"/>
  <c r="J538" i="17"/>
  <c r="O538" i="17" s="1"/>
  <c r="K538" i="17"/>
  <c r="L538" i="17"/>
  <c r="I539" i="17"/>
  <c r="N539" i="17" s="1"/>
  <c r="J539" i="17"/>
  <c r="O539" i="17" s="1"/>
  <c r="K539" i="17"/>
  <c r="L539" i="17"/>
  <c r="I540" i="17"/>
  <c r="N540" i="17" s="1"/>
  <c r="J540" i="17"/>
  <c r="O540" i="17" s="1"/>
  <c r="K540" i="17"/>
  <c r="L540" i="17"/>
  <c r="I541" i="17"/>
  <c r="N541" i="17" s="1"/>
  <c r="J541" i="17"/>
  <c r="O541" i="17" s="1"/>
  <c r="K541" i="17"/>
  <c r="L541" i="17"/>
  <c r="I542" i="17"/>
  <c r="N542" i="17" s="1"/>
  <c r="J542" i="17"/>
  <c r="O542" i="17" s="1"/>
  <c r="K542" i="17"/>
  <c r="L542" i="17"/>
  <c r="I543" i="17"/>
  <c r="N543" i="17" s="1"/>
  <c r="J543" i="17"/>
  <c r="O543" i="17" s="1"/>
  <c r="K543" i="17"/>
  <c r="L543" i="17"/>
  <c r="I544" i="17"/>
  <c r="N544" i="17" s="1"/>
  <c r="J544" i="17"/>
  <c r="O544" i="17" s="1"/>
  <c r="K544" i="17"/>
  <c r="L544" i="17"/>
  <c r="I545" i="17"/>
  <c r="N545" i="17" s="1"/>
  <c r="J545" i="17"/>
  <c r="O545" i="17" s="1"/>
  <c r="K545" i="17"/>
  <c r="L545" i="17"/>
  <c r="I546" i="17"/>
  <c r="N546" i="17" s="1"/>
  <c r="J546" i="17"/>
  <c r="O546" i="17" s="1"/>
  <c r="K546" i="17"/>
  <c r="L546" i="17"/>
  <c r="I547" i="17"/>
  <c r="N547" i="17" s="1"/>
  <c r="J547" i="17"/>
  <c r="O547" i="17" s="1"/>
  <c r="K547" i="17"/>
  <c r="L547" i="17"/>
  <c r="I548" i="17"/>
  <c r="N548" i="17" s="1"/>
  <c r="J548" i="17"/>
  <c r="O548" i="17" s="1"/>
  <c r="K548" i="17"/>
  <c r="L548" i="17"/>
  <c r="I549" i="17"/>
  <c r="N549" i="17" s="1"/>
  <c r="J549" i="17"/>
  <c r="O549" i="17" s="1"/>
  <c r="K549" i="17"/>
  <c r="L549" i="17"/>
  <c r="I550" i="17"/>
  <c r="N550" i="17" s="1"/>
  <c r="J550" i="17"/>
  <c r="O550" i="17" s="1"/>
  <c r="K550" i="17"/>
  <c r="L550" i="17"/>
  <c r="I551" i="17"/>
  <c r="N551" i="17" s="1"/>
  <c r="J551" i="17"/>
  <c r="O551" i="17" s="1"/>
  <c r="K551" i="17"/>
  <c r="L551" i="17"/>
  <c r="I552" i="17"/>
  <c r="N552" i="17" s="1"/>
  <c r="J552" i="17"/>
  <c r="O552" i="17" s="1"/>
  <c r="K552" i="17"/>
  <c r="L552" i="17"/>
  <c r="I553" i="17"/>
  <c r="N553" i="17" s="1"/>
  <c r="J553" i="17"/>
  <c r="O553" i="17" s="1"/>
  <c r="K553" i="17"/>
  <c r="L553" i="17"/>
  <c r="I554" i="17"/>
  <c r="N554" i="17" s="1"/>
  <c r="J554" i="17"/>
  <c r="O554" i="17" s="1"/>
  <c r="K554" i="17"/>
  <c r="L554" i="17"/>
  <c r="I555" i="17"/>
  <c r="N555" i="17" s="1"/>
  <c r="J555" i="17"/>
  <c r="O555" i="17" s="1"/>
  <c r="K555" i="17"/>
  <c r="L555" i="17"/>
  <c r="I556" i="17"/>
  <c r="N556" i="17" s="1"/>
  <c r="J556" i="17"/>
  <c r="O556" i="17" s="1"/>
  <c r="K556" i="17"/>
  <c r="L556" i="17"/>
  <c r="I557" i="17"/>
  <c r="N557" i="17" s="1"/>
  <c r="J557" i="17"/>
  <c r="O557" i="17" s="1"/>
  <c r="K557" i="17"/>
  <c r="L557" i="17"/>
  <c r="I558" i="17"/>
  <c r="N558" i="17" s="1"/>
  <c r="J558" i="17"/>
  <c r="O558" i="17" s="1"/>
  <c r="K558" i="17"/>
  <c r="L558" i="17"/>
  <c r="I559" i="17"/>
  <c r="N559" i="17" s="1"/>
  <c r="J559" i="17"/>
  <c r="O559" i="17" s="1"/>
  <c r="K559" i="17"/>
  <c r="L559" i="17"/>
  <c r="I560" i="17"/>
  <c r="N560" i="17" s="1"/>
  <c r="J560" i="17"/>
  <c r="O560" i="17" s="1"/>
  <c r="K560" i="17"/>
  <c r="L560" i="17"/>
  <c r="I561" i="17"/>
  <c r="N561" i="17" s="1"/>
  <c r="J561" i="17"/>
  <c r="O561" i="17" s="1"/>
  <c r="K561" i="17"/>
  <c r="L561" i="17"/>
  <c r="I562" i="17"/>
  <c r="N562" i="17" s="1"/>
  <c r="J562" i="17"/>
  <c r="O562" i="17" s="1"/>
  <c r="K562" i="17"/>
  <c r="L562" i="17"/>
  <c r="I563" i="17"/>
  <c r="N563" i="17" s="1"/>
  <c r="J563" i="17"/>
  <c r="O563" i="17" s="1"/>
  <c r="K563" i="17"/>
  <c r="L563" i="17"/>
  <c r="I564" i="17"/>
  <c r="N564" i="17" s="1"/>
  <c r="J564" i="17"/>
  <c r="O564" i="17" s="1"/>
  <c r="K564" i="17"/>
  <c r="L564" i="17"/>
  <c r="I565" i="17"/>
  <c r="N565" i="17" s="1"/>
  <c r="J565" i="17"/>
  <c r="O565" i="17" s="1"/>
  <c r="K565" i="17"/>
  <c r="L565" i="17"/>
  <c r="I566" i="17"/>
  <c r="N566" i="17" s="1"/>
  <c r="J566" i="17"/>
  <c r="O566" i="17" s="1"/>
  <c r="K566" i="17"/>
  <c r="L566" i="17"/>
  <c r="I567" i="17"/>
  <c r="N567" i="17" s="1"/>
  <c r="J567" i="17"/>
  <c r="O567" i="17" s="1"/>
  <c r="K567" i="17"/>
  <c r="L567" i="17"/>
  <c r="I568" i="17"/>
  <c r="N568" i="17" s="1"/>
  <c r="J568" i="17"/>
  <c r="O568" i="17" s="1"/>
  <c r="K568" i="17"/>
  <c r="L568" i="17"/>
  <c r="I569" i="17"/>
  <c r="N569" i="17" s="1"/>
  <c r="J569" i="17"/>
  <c r="O569" i="17" s="1"/>
  <c r="K569" i="17"/>
  <c r="L569" i="17"/>
  <c r="I570" i="17"/>
  <c r="N570" i="17" s="1"/>
  <c r="J570" i="17"/>
  <c r="O570" i="17" s="1"/>
  <c r="K570" i="17"/>
  <c r="L570" i="17"/>
  <c r="I571" i="17"/>
  <c r="N571" i="17" s="1"/>
  <c r="J571" i="17"/>
  <c r="O571" i="17" s="1"/>
  <c r="K571" i="17"/>
  <c r="L571" i="17"/>
  <c r="I572" i="17"/>
  <c r="N572" i="17" s="1"/>
  <c r="J572" i="17"/>
  <c r="O572" i="17" s="1"/>
  <c r="K572" i="17"/>
  <c r="L572" i="17"/>
  <c r="I573" i="17"/>
  <c r="N573" i="17" s="1"/>
  <c r="J573" i="17"/>
  <c r="O573" i="17" s="1"/>
  <c r="K573" i="17"/>
  <c r="L573" i="17"/>
  <c r="I574" i="17"/>
  <c r="N574" i="17" s="1"/>
  <c r="J574" i="17"/>
  <c r="O574" i="17" s="1"/>
  <c r="K574" i="17"/>
  <c r="L574" i="17"/>
  <c r="I575" i="17"/>
  <c r="N575" i="17" s="1"/>
  <c r="J575" i="17"/>
  <c r="O575" i="17" s="1"/>
  <c r="K575" i="17"/>
  <c r="L575" i="17"/>
  <c r="I576" i="17"/>
  <c r="N576" i="17" s="1"/>
  <c r="J576" i="17"/>
  <c r="O576" i="17" s="1"/>
  <c r="K576" i="17"/>
  <c r="L576" i="17"/>
  <c r="I577" i="17"/>
  <c r="N577" i="17" s="1"/>
  <c r="J577" i="17"/>
  <c r="O577" i="17" s="1"/>
  <c r="K577" i="17"/>
  <c r="L577" i="17"/>
  <c r="I578" i="17"/>
  <c r="N578" i="17" s="1"/>
  <c r="J578" i="17"/>
  <c r="O578" i="17" s="1"/>
  <c r="K578" i="17"/>
  <c r="L578" i="17"/>
  <c r="I579" i="17"/>
  <c r="N579" i="17" s="1"/>
  <c r="J579" i="17"/>
  <c r="O579" i="17" s="1"/>
  <c r="K579" i="17"/>
  <c r="L579" i="17"/>
  <c r="I580" i="17"/>
  <c r="N580" i="17" s="1"/>
  <c r="J580" i="17"/>
  <c r="O580" i="17" s="1"/>
  <c r="K580" i="17"/>
  <c r="L580" i="17"/>
  <c r="I581" i="17"/>
  <c r="N581" i="17" s="1"/>
  <c r="J581" i="17"/>
  <c r="O581" i="17" s="1"/>
  <c r="K581" i="17"/>
  <c r="L581" i="17"/>
  <c r="I582" i="17"/>
  <c r="N582" i="17" s="1"/>
  <c r="J582" i="17"/>
  <c r="O582" i="17" s="1"/>
  <c r="K582" i="17"/>
  <c r="L582" i="17"/>
  <c r="I583" i="17"/>
  <c r="N583" i="17" s="1"/>
  <c r="J583" i="17"/>
  <c r="O583" i="17" s="1"/>
  <c r="K583" i="17"/>
  <c r="L583" i="17"/>
  <c r="I584" i="17"/>
  <c r="N584" i="17" s="1"/>
  <c r="J584" i="17"/>
  <c r="O584" i="17" s="1"/>
  <c r="K584" i="17"/>
  <c r="L584" i="17"/>
  <c r="I585" i="17"/>
  <c r="N585" i="17" s="1"/>
  <c r="J585" i="17"/>
  <c r="O585" i="17" s="1"/>
  <c r="K585" i="17"/>
  <c r="L585" i="17"/>
  <c r="I586" i="17"/>
  <c r="N586" i="17" s="1"/>
  <c r="J586" i="17"/>
  <c r="O586" i="17" s="1"/>
  <c r="K586" i="17"/>
  <c r="L586" i="17"/>
  <c r="I587" i="17"/>
  <c r="N587" i="17" s="1"/>
  <c r="J587" i="17"/>
  <c r="O587" i="17" s="1"/>
  <c r="K587" i="17"/>
  <c r="L587" i="17"/>
  <c r="I588" i="17"/>
  <c r="N588" i="17" s="1"/>
  <c r="J588" i="17"/>
  <c r="O588" i="17" s="1"/>
  <c r="K588" i="17"/>
  <c r="L588" i="17"/>
  <c r="I589" i="17"/>
  <c r="N589" i="17" s="1"/>
  <c r="J589" i="17"/>
  <c r="O589" i="17" s="1"/>
  <c r="K589" i="17"/>
  <c r="L589" i="17"/>
  <c r="I590" i="17"/>
  <c r="N590" i="17" s="1"/>
  <c r="J590" i="17"/>
  <c r="O590" i="17" s="1"/>
  <c r="K590" i="17"/>
  <c r="L590" i="17"/>
  <c r="I591" i="17"/>
  <c r="N591" i="17" s="1"/>
  <c r="J591" i="17"/>
  <c r="O591" i="17" s="1"/>
  <c r="K591" i="17"/>
  <c r="L591" i="17"/>
  <c r="I592" i="17"/>
  <c r="N592" i="17" s="1"/>
  <c r="J592" i="17"/>
  <c r="O592" i="17" s="1"/>
  <c r="K592" i="17"/>
  <c r="L592" i="17"/>
  <c r="I593" i="17"/>
  <c r="N593" i="17" s="1"/>
  <c r="J593" i="17"/>
  <c r="O593" i="17" s="1"/>
  <c r="K593" i="17"/>
  <c r="L593" i="17"/>
  <c r="I594" i="17"/>
  <c r="N594" i="17" s="1"/>
  <c r="J594" i="17"/>
  <c r="O594" i="17" s="1"/>
  <c r="K594" i="17"/>
  <c r="L594" i="17"/>
  <c r="I595" i="17"/>
  <c r="N595" i="17" s="1"/>
  <c r="J595" i="17"/>
  <c r="O595" i="17" s="1"/>
  <c r="K595" i="17"/>
  <c r="L595" i="17"/>
  <c r="I596" i="17"/>
  <c r="N596" i="17" s="1"/>
  <c r="J596" i="17"/>
  <c r="O596" i="17" s="1"/>
  <c r="K596" i="17"/>
  <c r="L596" i="17"/>
  <c r="I597" i="17"/>
  <c r="N597" i="17" s="1"/>
  <c r="J597" i="17"/>
  <c r="O597" i="17" s="1"/>
  <c r="K597" i="17"/>
  <c r="L597" i="17"/>
  <c r="I598" i="17"/>
  <c r="N598" i="17" s="1"/>
  <c r="J598" i="17"/>
  <c r="O598" i="17" s="1"/>
  <c r="K598" i="17"/>
  <c r="L598" i="17"/>
  <c r="I599" i="17"/>
  <c r="N599" i="17" s="1"/>
  <c r="J599" i="17"/>
  <c r="O599" i="17" s="1"/>
  <c r="K599" i="17"/>
  <c r="L599" i="17"/>
  <c r="I600" i="17"/>
  <c r="N600" i="17" s="1"/>
  <c r="J600" i="17"/>
  <c r="O600" i="17" s="1"/>
  <c r="K600" i="17"/>
  <c r="L600" i="17"/>
  <c r="I601" i="17"/>
  <c r="N601" i="17" s="1"/>
  <c r="J601" i="17"/>
  <c r="O601" i="17" s="1"/>
  <c r="K601" i="17"/>
  <c r="L601" i="17"/>
  <c r="I602" i="17"/>
  <c r="N602" i="17" s="1"/>
  <c r="J602" i="17"/>
  <c r="O602" i="17" s="1"/>
  <c r="K602" i="17"/>
  <c r="L602" i="17"/>
  <c r="I603" i="17"/>
  <c r="N603" i="17" s="1"/>
  <c r="J603" i="17"/>
  <c r="O603" i="17" s="1"/>
  <c r="K603" i="17"/>
  <c r="L603" i="17"/>
  <c r="I604" i="17"/>
  <c r="N604" i="17" s="1"/>
  <c r="J604" i="17"/>
  <c r="O604" i="17" s="1"/>
  <c r="K604" i="17"/>
  <c r="L604" i="17"/>
  <c r="I605" i="17"/>
  <c r="N605" i="17" s="1"/>
  <c r="J605" i="17"/>
  <c r="O605" i="17" s="1"/>
  <c r="K605" i="17"/>
  <c r="L605" i="17"/>
  <c r="I606" i="17"/>
  <c r="N606" i="17" s="1"/>
  <c r="J606" i="17"/>
  <c r="O606" i="17" s="1"/>
  <c r="K606" i="17"/>
  <c r="L606" i="17"/>
  <c r="I607" i="17"/>
  <c r="N607" i="17" s="1"/>
  <c r="J607" i="17"/>
  <c r="O607" i="17" s="1"/>
  <c r="K607" i="17"/>
  <c r="L607" i="17"/>
  <c r="I608" i="17"/>
  <c r="N608" i="17" s="1"/>
  <c r="J608" i="17"/>
  <c r="O608" i="17" s="1"/>
  <c r="K608" i="17"/>
  <c r="L608" i="17"/>
  <c r="I609" i="17"/>
  <c r="N609" i="17" s="1"/>
  <c r="J609" i="17"/>
  <c r="O609" i="17" s="1"/>
  <c r="K609" i="17"/>
  <c r="L609" i="17"/>
  <c r="I610" i="17"/>
  <c r="N610" i="17" s="1"/>
  <c r="J610" i="17"/>
  <c r="O610" i="17" s="1"/>
  <c r="K610" i="17"/>
  <c r="L610" i="17"/>
  <c r="I611" i="17"/>
  <c r="N611" i="17" s="1"/>
  <c r="J611" i="17"/>
  <c r="O611" i="17" s="1"/>
  <c r="K611" i="17"/>
  <c r="L611" i="17"/>
  <c r="I612" i="17"/>
  <c r="N612" i="17" s="1"/>
  <c r="J612" i="17"/>
  <c r="O612" i="17" s="1"/>
  <c r="K612" i="17"/>
  <c r="L612" i="17"/>
  <c r="I613" i="17"/>
  <c r="N613" i="17" s="1"/>
  <c r="J613" i="17"/>
  <c r="O613" i="17" s="1"/>
  <c r="K613" i="17"/>
  <c r="L613" i="17"/>
  <c r="I614" i="17"/>
  <c r="N614" i="17" s="1"/>
  <c r="J614" i="17"/>
  <c r="O614" i="17" s="1"/>
  <c r="K614" i="17"/>
  <c r="L614" i="17"/>
  <c r="I615" i="17"/>
  <c r="N615" i="17" s="1"/>
  <c r="J615" i="17"/>
  <c r="O615" i="17" s="1"/>
  <c r="K615" i="17"/>
  <c r="L615" i="17"/>
  <c r="I616" i="17"/>
  <c r="N616" i="17" s="1"/>
  <c r="J616" i="17"/>
  <c r="O616" i="17" s="1"/>
  <c r="K616" i="17"/>
  <c r="L616" i="17"/>
  <c r="I617" i="17"/>
  <c r="N617" i="17" s="1"/>
  <c r="J617" i="17"/>
  <c r="O617" i="17" s="1"/>
  <c r="K617" i="17"/>
  <c r="L617" i="17"/>
  <c r="I618" i="17"/>
  <c r="N618" i="17" s="1"/>
  <c r="J618" i="17"/>
  <c r="O618" i="17" s="1"/>
  <c r="K618" i="17"/>
  <c r="L618" i="17"/>
  <c r="I619" i="17"/>
  <c r="N619" i="17" s="1"/>
  <c r="J619" i="17"/>
  <c r="O619" i="17" s="1"/>
  <c r="K619" i="17"/>
  <c r="L619" i="17"/>
  <c r="I620" i="17"/>
  <c r="N620" i="17" s="1"/>
  <c r="J620" i="17"/>
  <c r="O620" i="17" s="1"/>
  <c r="K620" i="17"/>
  <c r="L620" i="17"/>
  <c r="I621" i="17"/>
  <c r="N621" i="17" s="1"/>
  <c r="J621" i="17"/>
  <c r="O621" i="17" s="1"/>
  <c r="K621" i="17"/>
  <c r="L621" i="17"/>
  <c r="I622" i="17"/>
  <c r="N622" i="17" s="1"/>
  <c r="J622" i="17"/>
  <c r="O622" i="17" s="1"/>
  <c r="K622" i="17"/>
  <c r="L622" i="17"/>
  <c r="I623" i="17"/>
  <c r="N623" i="17" s="1"/>
  <c r="J623" i="17"/>
  <c r="O623" i="17" s="1"/>
  <c r="K623" i="17"/>
  <c r="L623" i="17"/>
  <c r="I624" i="17"/>
  <c r="N624" i="17" s="1"/>
  <c r="J624" i="17"/>
  <c r="O624" i="17" s="1"/>
  <c r="K624" i="17"/>
  <c r="L624" i="17"/>
  <c r="I625" i="17"/>
  <c r="N625" i="17" s="1"/>
  <c r="J625" i="17"/>
  <c r="O625" i="17" s="1"/>
  <c r="K625" i="17"/>
  <c r="L625" i="17"/>
  <c r="I626" i="17"/>
  <c r="N626" i="17" s="1"/>
  <c r="J626" i="17"/>
  <c r="O626" i="17" s="1"/>
  <c r="K626" i="17"/>
  <c r="L626" i="17"/>
  <c r="I627" i="17"/>
  <c r="N627" i="17" s="1"/>
  <c r="J627" i="17"/>
  <c r="O627" i="17" s="1"/>
  <c r="K627" i="17"/>
  <c r="L627" i="17"/>
  <c r="I628" i="17"/>
  <c r="N628" i="17" s="1"/>
  <c r="J628" i="17"/>
  <c r="O628" i="17" s="1"/>
  <c r="K628" i="17"/>
  <c r="L628" i="17"/>
  <c r="I629" i="17"/>
  <c r="N629" i="17" s="1"/>
  <c r="J629" i="17"/>
  <c r="O629" i="17" s="1"/>
  <c r="K629" i="17"/>
  <c r="L629" i="17"/>
  <c r="I630" i="17"/>
  <c r="N630" i="17" s="1"/>
  <c r="J630" i="17"/>
  <c r="O630" i="17" s="1"/>
  <c r="K630" i="17"/>
  <c r="L630" i="17"/>
  <c r="I631" i="17"/>
  <c r="N631" i="17" s="1"/>
  <c r="J631" i="17"/>
  <c r="O631" i="17" s="1"/>
  <c r="K631" i="17"/>
  <c r="L631" i="17"/>
  <c r="I632" i="17"/>
  <c r="N632" i="17" s="1"/>
  <c r="J632" i="17"/>
  <c r="O632" i="17" s="1"/>
  <c r="K632" i="17"/>
  <c r="L632" i="17"/>
  <c r="I633" i="17"/>
  <c r="N633" i="17" s="1"/>
  <c r="J633" i="17"/>
  <c r="O633" i="17" s="1"/>
  <c r="K633" i="17"/>
  <c r="L633" i="17"/>
  <c r="I634" i="17"/>
  <c r="N634" i="17" s="1"/>
  <c r="J634" i="17"/>
  <c r="O634" i="17" s="1"/>
  <c r="K634" i="17"/>
  <c r="L634" i="17"/>
  <c r="I635" i="17"/>
  <c r="N635" i="17" s="1"/>
  <c r="J635" i="17"/>
  <c r="O635" i="17" s="1"/>
  <c r="K635" i="17"/>
  <c r="L635" i="17"/>
  <c r="I636" i="17"/>
  <c r="N636" i="17" s="1"/>
  <c r="J636" i="17"/>
  <c r="O636" i="17" s="1"/>
  <c r="K636" i="17"/>
  <c r="L636" i="17"/>
  <c r="I637" i="17"/>
  <c r="N637" i="17" s="1"/>
  <c r="J637" i="17"/>
  <c r="O637" i="17" s="1"/>
  <c r="K637" i="17"/>
  <c r="L637" i="17"/>
  <c r="I638" i="17"/>
  <c r="N638" i="17" s="1"/>
  <c r="J638" i="17"/>
  <c r="O638" i="17" s="1"/>
  <c r="K638" i="17"/>
  <c r="L638" i="17"/>
  <c r="I639" i="17"/>
  <c r="N639" i="17" s="1"/>
  <c r="J639" i="17"/>
  <c r="O639" i="17" s="1"/>
  <c r="K639" i="17"/>
  <c r="L639" i="17"/>
  <c r="I640" i="17"/>
  <c r="N640" i="17" s="1"/>
  <c r="J640" i="17"/>
  <c r="O640" i="17" s="1"/>
  <c r="K640" i="17"/>
  <c r="L640" i="17"/>
  <c r="I641" i="17"/>
  <c r="N641" i="17" s="1"/>
  <c r="J641" i="17"/>
  <c r="O641" i="17" s="1"/>
  <c r="K641" i="17"/>
  <c r="L641" i="17"/>
  <c r="I642" i="17"/>
  <c r="N642" i="17" s="1"/>
  <c r="J642" i="17"/>
  <c r="O642" i="17" s="1"/>
  <c r="K642" i="17"/>
  <c r="L642" i="17"/>
  <c r="I643" i="17"/>
  <c r="N643" i="17" s="1"/>
  <c r="J643" i="17"/>
  <c r="O643" i="17" s="1"/>
  <c r="K643" i="17"/>
  <c r="L643" i="17"/>
  <c r="I644" i="17"/>
  <c r="N644" i="17" s="1"/>
  <c r="J644" i="17"/>
  <c r="O644" i="17" s="1"/>
  <c r="K644" i="17"/>
  <c r="L644" i="17"/>
  <c r="I645" i="17"/>
  <c r="N645" i="17" s="1"/>
  <c r="J645" i="17"/>
  <c r="O645" i="17" s="1"/>
  <c r="K645" i="17"/>
  <c r="L645" i="17"/>
  <c r="I646" i="17"/>
  <c r="N646" i="17" s="1"/>
  <c r="J646" i="17"/>
  <c r="O646" i="17" s="1"/>
  <c r="K646" i="17"/>
  <c r="L646" i="17"/>
  <c r="I647" i="17"/>
  <c r="N647" i="17" s="1"/>
  <c r="J647" i="17"/>
  <c r="O647" i="17" s="1"/>
  <c r="K647" i="17"/>
  <c r="L647" i="17"/>
  <c r="I648" i="17"/>
  <c r="N648" i="17" s="1"/>
  <c r="J648" i="17"/>
  <c r="O648" i="17" s="1"/>
  <c r="K648" i="17"/>
  <c r="L648" i="17"/>
  <c r="I649" i="17"/>
  <c r="N649" i="17" s="1"/>
  <c r="J649" i="17"/>
  <c r="O649" i="17" s="1"/>
  <c r="K649" i="17"/>
  <c r="L649" i="17"/>
  <c r="I650" i="17"/>
  <c r="N650" i="17" s="1"/>
  <c r="J650" i="17"/>
  <c r="O650" i="17" s="1"/>
  <c r="K650" i="17"/>
  <c r="L650" i="17"/>
  <c r="I651" i="17"/>
  <c r="N651" i="17" s="1"/>
  <c r="J651" i="17"/>
  <c r="O651" i="17" s="1"/>
  <c r="K651" i="17"/>
  <c r="L651" i="17"/>
  <c r="I652" i="17"/>
  <c r="N652" i="17" s="1"/>
  <c r="J652" i="17"/>
  <c r="O652" i="17" s="1"/>
  <c r="K652" i="17"/>
  <c r="L652" i="17"/>
  <c r="I653" i="17"/>
  <c r="N653" i="17" s="1"/>
  <c r="J653" i="17"/>
  <c r="O653" i="17" s="1"/>
  <c r="K653" i="17"/>
  <c r="L653" i="17"/>
  <c r="I654" i="17"/>
  <c r="N654" i="17" s="1"/>
  <c r="J654" i="17"/>
  <c r="O654" i="17" s="1"/>
  <c r="K654" i="17"/>
  <c r="L654" i="17"/>
  <c r="I655" i="17"/>
  <c r="N655" i="17" s="1"/>
  <c r="J655" i="17"/>
  <c r="O655" i="17" s="1"/>
  <c r="K655" i="17"/>
  <c r="L655" i="17"/>
  <c r="I656" i="17"/>
  <c r="N656" i="17" s="1"/>
  <c r="J656" i="17"/>
  <c r="O656" i="17" s="1"/>
  <c r="K656" i="17"/>
  <c r="L656" i="17"/>
  <c r="I657" i="17"/>
  <c r="N657" i="17" s="1"/>
  <c r="J657" i="17"/>
  <c r="O657" i="17" s="1"/>
  <c r="K657" i="17"/>
  <c r="L657" i="17"/>
  <c r="I658" i="17"/>
  <c r="N658" i="17" s="1"/>
  <c r="J658" i="17"/>
  <c r="O658" i="17" s="1"/>
  <c r="K658" i="17"/>
  <c r="L658" i="17"/>
  <c r="I659" i="17"/>
  <c r="N659" i="17" s="1"/>
  <c r="J659" i="17"/>
  <c r="O659" i="17" s="1"/>
  <c r="K659" i="17"/>
  <c r="L659" i="17"/>
  <c r="I660" i="17"/>
  <c r="N660" i="17" s="1"/>
  <c r="J660" i="17"/>
  <c r="O660" i="17" s="1"/>
  <c r="K660" i="17"/>
  <c r="L660" i="17"/>
  <c r="I661" i="17"/>
  <c r="N661" i="17" s="1"/>
  <c r="J661" i="17"/>
  <c r="O661" i="17" s="1"/>
  <c r="K661" i="17"/>
  <c r="L661" i="17"/>
  <c r="I662" i="17"/>
  <c r="N662" i="17" s="1"/>
  <c r="J662" i="17"/>
  <c r="O662" i="17" s="1"/>
  <c r="K662" i="17"/>
  <c r="L662" i="17"/>
  <c r="I663" i="17"/>
  <c r="N663" i="17" s="1"/>
  <c r="J663" i="17"/>
  <c r="O663" i="17" s="1"/>
  <c r="K663" i="17"/>
  <c r="L663" i="17"/>
  <c r="I664" i="17"/>
  <c r="N664" i="17" s="1"/>
  <c r="J664" i="17"/>
  <c r="O664" i="17" s="1"/>
  <c r="K664" i="17"/>
  <c r="L664" i="17"/>
  <c r="I665" i="17"/>
  <c r="N665" i="17" s="1"/>
  <c r="J665" i="17"/>
  <c r="O665" i="17" s="1"/>
  <c r="K665" i="17"/>
  <c r="L665" i="17"/>
  <c r="I666" i="17"/>
  <c r="N666" i="17" s="1"/>
  <c r="J666" i="17"/>
  <c r="O666" i="17" s="1"/>
  <c r="K666" i="17"/>
  <c r="L666" i="17"/>
  <c r="I667" i="17"/>
  <c r="N667" i="17" s="1"/>
  <c r="J667" i="17"/>
  <c r="O667" i="17" s="1"/>
  <c r="K667" i="17"/>
  <c r="L667" i="17"/>
  <c r="I668" i="17"/>
  <c r="N668" i="17" s="1"/>
  <c r="J668" i="17"/>
  <c r="O668" i="17" s="1"/>
  <c r="K668" i="17"/>
  <c r="L668" i="17"/>
  <c r="I669" i="17"/>
  <c r="N669" i="17" s="1"/>
  <c r="J669" i="17"/>
  <c r="O669" i="17" s="1"/>
  <c r="K669" i="17"/>
  <c r="L669" i="17"/>
  <c r="I670" i="17"/>
  <c r="N670" i="17" s="1"/>
  <c r="J670" i="17"/>
  <c r="O670" i="17" s="1"/>
  <c r="K670" i="17"/>
  <c r="L670" i="17"/>
  <c r="I671" i="17"/>
  <c r="N671" i="17" s="1"/>
  <c r="J671" i="17"/>
  <c r="O671" i="17" s="1"/>
  <c r="K671" i="17"/>
  <c r="L671" i="17"/>
  <c r="I672" i="17"/>
  <c r="N672" i="17" s="1"/>
  <c r="J672" i="17"/>
  <c r="O672" i="17" s="1"/>
  <c r="K672" i="17"/>
  <c r="L672" i="17"/>
  <c r="I673" i="17"/>
  <c r="N673" i="17" s="1"/>
  <c r="J673" i="17"/>
  <c r="O673" i="17" s="1"/>
  <c r="K673" i="17"/>
  <c r="L673" i="17"/>
  <c r="I674" i="17"/>
  <c r="N674" i="17" s="1"/>
  <c r="J674" i="17"/>
  <c r="O674" i="17" s="1"/>
  <c r="K674" i="17"/>
  <c r="L674" i="17"/>
  <c r="I675" i="17"/>
  <c r="N675" i="17" s="1"/>
  <c r="J675" i="17"/>
  <c r="O675" i="17" s="1"/>
  <c r="K675" i="17"/>
  <c r="L675" i="17"/>
  <c r="I676" i="17"/>
  <c r="N676" i="17" s="1"/>
  <c r="J676" i="17"/>
  <c r="O676" i="17" s="1"/>
  <c r="K676" i="17"/>
  <c r="L676" i="17"/>
  <c r="I677" i="17"/>
  <c r="N677" i="17" s="1"/>
  <c r="J677" i="17"/>
  <c r="O677" i="17" s="1"/>
  <c r="K677" i="17"/>
  <c r="L677" i="17"/>
  <c r="I678" i="17"/>
  <c r="N678" i="17" s="1"/>
  <c r="J678" i="17"/>
  <c r="O678" i="17" s="1"/>
  <c r="K678" i="17"/>
  <c r="L678" i="17"/>
  <c r="I679" i="17"/>
  <c r="N679" i="17" s="1"/>
  <c r="J679" i="17"/>
  <c r="O679" i="17" s="1"/>
  <c r="K679" i="17"/>
  <c r="L679" i="17"/>
  <c r="I680" i="17"/>
  <c r="N680" i="17" s="1"/>
  <c r="J680" i="17"/>
  <c r="O680" i="17" s="1"/>
  <c r="K680" i="17"/>
  <c r="L680" i="17"/>
  <c r="I681" i="17"/>
  <c r="N681" i="17" s="1"/>
  <c r="J681" i="17"/>
  <c r="O681" i="17" s="1"/>
  <c r="K681" i="17"/>
  <c r="L681" i="17"/>
  <c r="I682" i="17"/>
  <c r="N682" i="17" s="1"/>
  <c r="J682" i="17"/>
  <c r="O682" i="17" s="1"/>
  <c r="K682" i="17"/>
  <c r="L682" i="17"/>
  <c r="I683" i="17"/>
  <c r="N683" i="17" s="1"/>
  <c r="J683" i="17"/>
  <c r="O683" i="17" s="1"/>
  <c r="K683" i="17"/>
  <c r="L683" i="17"/>
  <c r="I684" i="17"/>
  <c r="N684" i="17" s="1"/>
  <c r="J684" i="17"/>
  <c r="O684" i="17" s="1"/>
  <c r="K684" i="17"/>
  <c r="L684" i="17"/>
  <c r="I685" i="17"/>
  <c r="N685" i="17" s="1"/>
  <c r="J685" i="17"/>
  <c r="O685" i="17" s="1"/>
  <c r="K685" i="17"/>
  <c r="L685" i="17"/>
  <c r="I686" i="17"/>
  <c r="N686" i="17" s="1"/>
  <c r="J686" i="17"/>
  <c r="O686" i="17" s="1"/>
  <c r="K686" i="17"/>
  <c r="L686" i="17"/>
  <c r="I687" i="17"/>
  <c r="N687" i="17" s="1"/>
  <c r="J687" i="17"/>
  <c r="O687" i="17" s="1"/>
  <c r="K687" i="17"/>
  <c r="L687" i="17"/>
  <c r="I688" i="17"/>
  <c r="N688" i="17" s="1"/>
  <c r="J688" i="17"/>
  <c r="O688" i="17" s="1"/>
  <c r="K688" i="17"/>
  <c r="L688" i="17"/>
  <c r="I689" i="17"/>
  <c r="N689" i="17" s="1"/>
  <c r="J689" i="17"/>
  <c r="O689" i="17" s="1"/>
  <c r="K689" i="17"/>
  <c r="L689" i="17"/>
  <c r="I690" i="17"/>
  <c r="N690" i="17" s="1"/>
  <c r="J690" i="17"/>
  <c r="O690" i="17" s="1"/>
  <c r="K690" i="17"/>
  <c r="L690" i="17"/>
  <c r="I691" i="17"/>
  <c r="N691" i="17" s="1"/>
  <c r="J691" i="17"/>
  <c r="O691" i="17" s="1"/>
  <c r="K691" i="17"/>
  <c r="L691" i="17"/>
  <c r="I692" i="17"/>
  <c r="N692" i="17" s="1"/>
  <c r="J692" i="17"/>
  <c r="O692" i="17" s="1"/>
  <c r="K692" i="17"/>
  <c r="L692" i="17"/>
  <c r="I693" i="17"/>
  <c r="N693" i="17" s="1"/>
  <c r="J693" i="17"/>
  <c r="O693" i="17" s="1"/>
  <c r="K693" i="17"/>
  <c r="L693" i="17"/>
  <c r="I694" i="17"/>
  <c r="N694" i="17" s="1"/>
  <c r="J694" i="17"/>
  <c r="O694" i="17" s="1"/>
  <c r="K694" i="17"/>
  <c r="L694" i="17"/>
  <c r="I695" i="17"/>
  <c r="N695" i="17" s="1"/>
  <c r="J695" i="17"/>
  <c r="O695" i="17" s="1"/>
  <c r="K695" i="17"/>
  <c r="L695" i="17"/>
  <c r="I696" i="17"/>
  <c r="N696" i="17" s="1"/>
  <c r="J696" i="17"/>
  <c r="O696" i="17" s="1"/>
  <c r="K696" i="17"/>
  <c r="L696" i="17"/>
  <c r="I697" i="17"/>
  <c r="N697" i="17" s="1"/>
  <c r="J697" i="17"/>
  <c r="O697" i="17" s="1"/>
  <c r="K697" i="17"/>
  <c r="L697" i="17"/>
  <c r="I698" i="17"/>
  <c r="N698" i="17" s="1"/>
  <c r="J698" i="17"/>
  <c r="O698" i="17" s="1"/>
  <c r="K698" i="17"/>
  <c r="L698" i="17"/>
  <c r="I699" i="17"/>
  <c r="N699" i="17" s="1"/>
  <c r="J699" i="17"/>
  <c r="O699" i="17" s="1"/>
  <c r="K699" i="17"/>
  <c r="L699" i="17"/>
  <c r="I700" i="17"/>
  <c r="N700" i="17" s="1"/>
  <c r="J700" i="17"/>
  <c r="O700" i="17" s="1"/>
  <c r="K700" i="17"/>
  <c r="L700" i="17"/>
  <c r="I701" i="17"/>
  <c r="N701" i="17" s="1"/>
  <c r="J701" i="17"/>
  <c r="O701" i="17" s="1"/>
  <c r="K701" i="17"/>
  <c r="L701" i="17"/>
  <c r="I702" i="17"/>
  <c r="N702" i="17" s="1"/>
  <c r="J702" i="17"/>
  <c r="O702" i="17" s="1"/>
  <c r="K702" i="17"/>
  <c r="L702" i="17"/>
  <c r="I703" i="17"/>
  <c r="N703" i="17" s="1"/>
  <c r="J703" i="17"/>
  <c r="O703" i="17" s="1"/>
  <c r="K703" i="17"/>
  <c r="L703" i="17"/>
  <c r="I704" i="17"/>
  <c r="N704" i="17" s="1"/>
  <c r="J704" i="17"/>
  <c r="O704" i="17" s="1"/>
  <c r="K704" i="17"/>
  <c r="L704" i="17"/>
  <c r="I705" i="17"/>
  <c r="N705" i="17" s="1"/>
  <c r="J705" i="17"/>
  <c r="O705" i="17" s="1"/>
  <c r="K705" i="17"/>
  <c r="L705" i="17"/>
  <c r="I706" i="17"/>
  <c r="N706" i="17" s="1"/>
  <c r="J706" i="17"/>
  <c r="O706" i="17" s="1"/>
  <c r="K706" i="17"/>
  <c r="L706" i="17"/>
  <c r="I707" i="17"/>
  <c r="N707" i="17" s="1"/>
  <c r="J707" i="17"/>
  <c r="O707" i="17" s="1"/>
  <c r="K707" i="17"/>
  <c r="L707" i="17"/>
  <c r="I708" i="17"/>
  <c r="N708" i="17" s="1"/>
  <c r="J708" i="17"/>
  <c r="O708" i="17" s="1"/>
  <c r="K708" i="17"/>
  <c r="L708" i="17"/>
  <c r="I709" i="17"/>
  <c r="N709" i="17" s="1"/>
  <c r="J709" i="17"/>
  <c r="O709" i="17" s="1"/>
  <c r="K709" i="17"/>
  <c r="L709" i="17"/>
  <c r="I710" i="17"/>
  <c r="N710" i="17" s="1"/>
  <c r="J710" i="17"/>
  <c r="O710" i="17" s="1"/>
  <c r="K710" i="17"/>
  <c r="L710" i="17"/>
  <c r="I711" i="17"/>
  <c r="N711" i="17" s="1"/>
  <c r="J711" i="17"/>
  <c r="O711" i="17" s="1"/>
  <c r="K711" i="17"/>
  <c r="L711" i="17"/>
  <c r="I712" i="17"/>
  <c r="N712" i="17" s="1"/>
  <c r="J712" i="17"/>
  <c r="O712" i="17" s="1"/>
  <c r="K712" i="17"/>
  <c r="L712" i="17"/>
  <c r="I713" i="17"/>
  <c r="N713" i="17" s="1"/>
  <c r="J713" i="17"/>
  <c r="O713" i="17" s="1"/>
  <c r="K713" i="17"/>
  <c r="L713" i="17"/>
  <c r="I714" i="17"/>
  <c r="N714" i="17" s="1"/>
  <c r="J714" i="17"/>
  <c r="O714" i="17" s="1"/>
  <c r="K714" i="17"/>
  <c r="L714" i="17"/>
  <c r="I715" i="17"/>
  <c r="N715" i="17" s="1"/>
  <c r="J715" i="17"/>
  <c r="O715" i="17" s="1"/>
  <c r="K715" i="17"/>
  <c r="L715" i="17"/>
  <c r="I716" i="17"/>
  <c r="N716" i="17" s="1"/>
  <c r="J716" i="17"/>
  <c r="O716" i="17" s="1"/>
  <c r="K716" i="17"/>
  <c r="L716" i="17"/>
  <c r="I717" i="17"/>
  <c r="N717" i="17" s="1"/>
  <c r="J717" i="17"/>
  <c r="O717" i="17" s="1"/>
  <c r="K717" i="17"/>
  <c r="L717" i="17"/>
  <c r="I718" i="17"/>
  <c r="N718" i="17" s="1"/>
  <c r="J718" i="17"/>
  <c r="O718" i="17" s="1"/>
  <c r="K718" i="17"/>
  <c r="L718" i="17"/>
  <c r="I719" i="17"/>
  <c r="N719" i="17" s="1"/>
  <c r="J719" i="17"/>
  <c r="O719" i="17" s="1"/>
  <c r="K719" i="17"/>
  <c r="L719" i="17"/>
  <c r="I720" i="17"/>
  <c r="N720" i="17" s="1"/>
  <c r="J720" i="17"/>
  <c r="O720" i="17" s="1"/>
  <c r="K720" i="17"/>
  <c r="L720" i="17"/>
  <c r="I721" i="17"/>
  <c r="N721" i="17" s="1"/>
  <c r="J721" i="17"/>
  <c r="O721" i="17" s="1"/>
  <c r="K721" i="17"/>
  <c r="L721" i="17"/>
  <c r="I722" i="17"/>
  <c r="N722" i="17" s="1"/>
  <c r="J722" i="17"/>
  <c r="O722" i="17" s="1"/>
  <c r="K722" i="17"/>
  <c r="L722" i="17"/>
  <c r="I723" i="17"/>
  <c r="N723" i="17" s="1"/>
  <c r="J723" i="17"/>
  <c r="O723" i="17" s="1"/>
  <c r="K723" i="17"/>
  <c r="L723" i="17"/>
  <c r="I724" i="17"/>
  <c r="N724" i="17" s="1"/>
  <c r="J724" i="17"/>
  <c r="O724" i="17" s="1"/>
  <c r="K724" i="17"/>
  <c r="L724" i="17"/>
  <c r="I725" i="17"/>
  <c r="N725" i="17" s="1"/>
  <c r="J725" i="17"/>
  <c r="O725" i="17" s="1"/>
  <c r="K725" i="17"/>
  <c r="L725" i="17"/>
  <c r="I726" i="17"/>
  <c r="N726" i="17" s="1"/>
  <c r="J726" i="17"/>
  <c r="O726" i="17" s="1"/>
  <c r="K726" i="17"/>
  <c r="L726" i="17"/>
  <c r="I727" i="17"/>
  <c r="N727" i="17" s="1"/>
  <c r="J727" i="17"/>
  <c r="O727" i="17" s="1"/>
  <c r="K727" i="17"/>
  <c r="L727" i="17"/>
  <c r="I728" i="17"/>
  <c r="N728" i="17" s="1"/>
  <c r="J728" i="17"/>
  <c r="O728" i="17" s="1"/>
  <c r="K728" i="17"/>
  <c r="L728" i="17"/>
  <c r="I729" i="17"/>
  <c r="N729" i="17" s="1"/>
  <c r="J729" i="17"/>
  <c r="O729" i="17" s="1"/>
  <c r="K729" i="17"/>
  <c r="L729" i="17"/>
  <c r="I730" i="17"/>
  <c r="N730" i="17" s="1"/>
  <c r="J730" i="17"/>
  <c r="O730" i="17" s="1"/>
  <c r="K730" i="17"/>
  <c r="L730" i="17"/>
  <c r="I731" i="17"/>
  <c r="N731" i="17" s="1"/>
  <c r="J731" i="17"/>
  <c r="O731" i="17" s="1"/>
  <c r="K731" i="17"/>
  <c r="L731" i="17"/>
  <c r="I732" i="17"/>
  <c r="N732" i="17" s="1"/>
  <c r="J732" i="17"/>
  <c r="O732" i="17" s="1"/>
  <c r="K732" i="17"/>
  <c r="L732" i="17"/>
  <c r="I733" i="17"/>
  <c r="N733" i="17" s="1"/>
  <c r="J733" i="17"/>
  <c r="O733" i="17" s="1"/>
  <c r="K733" i="17"/>
  <c r="L733" i="17"/>
  <c r="I734" i="17"/>
  <c r="N734" i="17" s="1"/>
  <c r="J734" i="17"/>
  <c r="O734" i="17" s="1"/>
  <c r="K734" i="17"/>
  <c r="L734" i="17"/>
  <c r="I735" i="17"/>
  <c r="N735" i="17" s="1"/>
  <c r="J735" i="17"/>
  <c r="O735" i="17" s="1"/>
  <c r="K735" i="17"/>
  <c r="L735" i="17"/>
  <c r="I736" i="17"/>
  <c r="N736" i="17" s="1"/>
  <c r="J736" i="17"/>
  <c r="O736" i="17" s="1"/>
  <c r="K736" i="17"/>
  <c r="L736" i="17"/>
  <c r="I737" i="17"/>
  <c r="N737" i="17" s="1"/>
  <c r="J737" i="17"/>
  <c r="O737" i="17" s="1"/>
  <c r="K737" i="17"/>
  <c r="L737" i="17"/>
  <c r="I738" i="17"/>
  <c r="N738" i="17" s="1"/>
  <c r="J738" i="17"/>
  <c r="O738" i="17" s="1"/>
  <c r="K738" i="17"/>
  <c r="L738" i="17"/>
  <c r="I739" i="17"/>
  <c r="N739" i="17" s="1"/>
  <c r="J739" i="17"/>
  <c r="O739" i="17" s="1"/>
  <c r="K739" i="17"/>
  <c r="L739" i="17"/>
  <c r="I740" i="17"/>
  <c r="N740" i="17" s="1"/>
  <c r="J740" i="17"/>
  <c r="O740" i="17" s="1"/>
  <c r="K740" i="17"/>
  <c r="L740" i="17"/>
  <c r="I741" i="17"/>
  <c r="N741" i="17" s="1"/>
  <c r="J741" i="17"/>
  <c r="O741" i="17" s="1"/>
  <c r="K741" i="17"/>
  <c r="L741" i="17"/>
  <c r="I742" i="17"/>
  <c r="N742" i="17" s="1"/>
  <c r="J742" i="17"/>
  <c r="O742" i="17" s="1"/>
  <c r="K742" i="17"/>
  <c r="L742" i="17"/>
  <c r="I743" i="17"/>
  <c r="N743" i="17" s="1"/>
  <c r="J743" i="17"/>
  <c r="O743" i="17" s="1"/>
  <c r="K743" i="17"/>
  <c r="L743" i="17"/>
  <c r="I744" i="17"/>
  <c r="N744" i="17" s="1"/>
  <c r="J744" i="17"/>
  <c r="O744" i="17" s="1"/>
  <c r="K744" i="17"/>
  <c r="L744" i="17"/>
  <c r="I745" i="17"/>
  <c r="N745" i="17" s="1"/>
  <c r="J745" i="17"/>
  <c r="O745" i="17" s="1"/>
  <c r="K745" i="17"/>
  <c r="L745" i="17"/>
  <c r="I746" i="17"/>
  <c r="N746" i="17" s="1"/>
  <c r="J746" i="17"/>
  <c r="O746" i="17" s="1"/>
  <c r="K746" i="17"/>
  <c r="L746" i="17"/>
  <c r="I747" i="17"/>
  <c r="N747" i="17" s="1"/>
  <c r="J747" i="17"/>
  <c r="O747" i="17" s="1"/>
  <c r="K747" i="17"/>
  <c r="L747" i="17"/>
  <c r="I748" i="17"/>
  <c r="N748" i="17" s="1"/>
  <c r="J748" i="17"/>
  <c r="O748" i="17" s="1"/>
  <c r="K748" i="17"/>
  <c r="L748" i="17"/>
  <c r="I749" i="17"/>
  <c r="N749" i="17" s="1"/>
  <c r="J749" i="17"/>
  <c r="O749" i="17" s="1"/>
  <c r="K749" i="17"/>
  <c r="L749" i="17"/>
  <c r="I750" i="17"/>
  <c r="N750" i="17" s="1"/>
  <c r="J750" i="17"/>
  <c r="O750" i="17" s="1"/>
  <c r="K750" i="17"/>
  <c r="L750" i="17"/>
  <c r="I751" i="17"/>
  <c r="N751" i="17" s="1"/>
  <c r="J751" i="17"/>
  <c r="O751" i="17" s="1"/>
  <c r="K751" i="17"/>
  <c r="L751" i="17"/>
  <c r="I752" i="17"/>
  <c r="N752" i="17" s="1"/>
  <c r="J752" i="17"/>
  <c r="O752" i="17" s="1"/>
  <c r="K752" i="17"/>
  <c r="L752" i="17"/>
  <c r="I753" i="17"/>
  <c r="N753" i="17" s="1"/>
  <c r="J753" i="17"/>
  <c r="O753" i="17" s="1"/>
  <c r="K753" i="17"/>
  <c r="L753" i="17"/>
  <c r="I754" i="17"/>
  <c r="N754" i="17" s="1"/>
  <c r="J754" i="17"/>
  <c r="O754" i="17" s="1"/>
  <c r="K754" i="17"/>
  <c r="L754" i="17"/>
  <c r="I755" i="17"/>
  <c r="N755" i="17" s="1"/>
  <c r="J755" i="17"/>
  <c r="O755" i="17" s="1"/>
  <c r="K755" i="17"/>
  <c r="L755" i="17"/>
  <c r="I756" i="17"/>
  <c r="N756" i="17" s="1"/>
  <c r="J756" i="17"/>
  <c r="O756" i="17" s="1"/>
  <c r="K756" i="17"/>
  <c r="L756" i="17"/>
  <c r="I757" i="17"/>
  <c r="N757" i="17" s="1"/>
  <c r="J757" i="17"/>
  <c r="O757" i="17" s="1"/>
  <c r="K757" i="17"/>
  <c r="L757" i="17"/>
  <c r="I758" i="17"/>
  <c r="N758" i="17" s="1"/>
  <c r="J758" i="17"/>
  <c r="O758" i="17" s="1"/>
  <c r="K758" i="17"/>
  <c r="L758" i="17"/>
  <c r="I759" i="17"/>
  <c r="N759" i="17" s="1"/>
  <c r="J759" i="17"/>
  <c r="O759" i="17" s="1"/>
  <c r="K759" i="17"/>
  <c r="L759" i="17"/>
  <c r="I760" i="17"/>
  <c r="N760" i="17" s="1"/>
  <c r="J760" i="17"/>
  <c r="O760" i="17" s="1"/>
  <c r="K760" i="17"/>
  <c r="L760" i="17"/>
  <c r="I761" i="17"/>
  <c r="N761" i="17" s="1"/>
  <c r="J761" i="17"/>
  <c r="O761" i="17" s="1"/>
  <c r="K761" i="17"/>
  <c r="L761" i="17"/>
  <c r="I762" i="17"/>
  <c r="N762" i="17" s="1"/>
  <c r="J762" i="17"/>
  <c r="O762" i="17" s="1"/>
  <c r="K762" i="17"/>
  <c r="L762" i="17"/>
  <c r="I763" i="17"/>
  <c r="N763" i="17" s="1"/>
  <c r="J763" i="17"/>
  <c r="O763" i="17" s="1"/>
  <c r="K763" i="17"/>
  <c r="L763" i="17"/>
  <c r="I764" i="17"/>
  <c r="N764" i="17" s="1"/>
  <c r="J764" i="17"/>
  <c r="O764" i="17" s="1"/>
  <c r="K764" i="17"/>
  <c r="L764" i="17"/>
  <c r="I765" i="17"/>
  <c r="N765" i="17" s="1"/>
  <c r="J765" i="17"/>
  <c r="O765" i="17" s="1"/>
  <c r="K765" i="17"/>
  <c r="L765" i="17"/>
  <c r="I766" i="17"/>
  <c r="N766" i="17" s="1"/>
  <c r="J766" i="17"/>
  <c r="O766" i="17" s="1"/>
  <c r="K766" i="17"/>
  <c r="L766" i="17"/>
  <c r="I767" i="17"/>
  <c r="N767" i="17" s="1"/>
  <c r="J767" i="17"/>
  <c r="O767" i="17" s="1"/>
  <c r="K767" i="17"/>
  <c r="L767" i="17"/>
  <c r="I768" i="17"/>
  <c r="N768" i="17" s="1"/>
  <c r="J768" i="17"/>
  <c r="O768" i="17" s="1"/>
  <c r="K768" i="17"/>
  <c r="L768" i="17"/>
  <c r="I769" i="17"/>
  <c r="N769" i="17" s="1"/>
  <c r="J769" i="17"/>
  <c r="O769" i="17" s="1"/>
  <c r="K769" i="17"/>
  <c r="L769" i="17"/>
  <c r="I770" i="17"/>
  <c r="N770" i="17" s="1"/>
  <c r="J770" i="17"/>
  <c r="O770" i="17" s="1"/>
  <c r="K770" i="17"/>
  <c r="L770" i="17"/>
  <c r="I771" i="17"/>
  <c r="N771" i="17" s="1"/>
  <c r="J771" i="17"/>
  <c r="O771" i="17" s="1"/>
  <c r="K771" i="17"/>
  <c r="L771" i="17"/>
  <c r="I772" i="17"/>
  <c r="N772" i="17" s="1"/>
  <c r="J772" i="17"/>
  <c r="O772" i="17" s="1"/>
  <c r="K772" i="17"/>
  <c r="L772" i="17"/>
  <c r="I773" i="17"/>
  <c r="N773" i="17" s="1"/>
  <c r="J773" i="17"/>
  <c r="O773" i="17" s="1"/>
  <c r="K773" i="17"/>
  <c r="L773" i="17"/>
  <c r="I774" i="17"/>
  <c r="N774" i="17" s="1"/>
  <c r="J774" i="17"/>
  <c r="O774" i="17" s="1"/>
  <c r="K774" i="17"/>
  <c r="L774" i="17"/>
  <c r="I775" i="17"/>
  <c r="N775" i="17" s="1"/>
  <c r="J775" i="17"/>
  <c r="O775" i="17" s="1"/>
  <c r="K775" i="17"/>
  <c r="L775" i="17"/>
  <c r="I776" i="17"/>
  <c r="N776" i="17" s="1"/>
  <c r="J776" i="17"/>
  <c r="O776" i="17" s="1"/>
  <c r="K776" i="17"/>
  <c r="L776" i="17"/>
  <c r="I777" i="17"/>
  <c r="N777" i="17" s="1"/>
  <c r="J777" i="17"/>
  <c r="O777" i="17" s="1"/>
  <c r="K777" i="17"/>
  <c r="L777" i="17"/>
  <c r="I778" i="17"/>
  <c r="N778" i="17" s="1"/>
  <c r="J778" i="17"/>
  <c r="O778" i="17" s="1"/>
  <c r="K778" i="17"/>
  <c r="L778" i="17"/>
  <c r="I779" i="17"/>
  <c r="N779" i="17" s="1"/>
  <c r="J779" i="17"/>
  <c r="O779" i="17" s="1"/>
  <c r="K779" i="17"/>
  <c r="L779" i="17"/>
  <c r="I780" i="17"/>
  <c r="N780" i="17" s="1"/>
  <c r="J780" i="17"/>
  <c r="O780" i="17" s="1"/>
  <c r="K780" i="17"/>
  <c r="L780" i="17"/>
  <c r="I781" i="17"/>
  <c r="N781" i="17" s="1"/>
  <c r="J781" i="17"/>
  <c r="O781" i="17" s="1"/>
  <c r="K781" i="17"/>
  <c r="L781" i="17"/>
  <c r="I782" i="17"/>
  <c r="N782" i="17" s="1"/>
  <c r="J782" i="17"/>
  <c r="O782" i="17" s="1"/>
  <c r="K782" i="17"/>
  <c r="L782" i="17"/>
  <c r="I783" i="17"/>
  <c r="N783" i="17" s="1"/>
  <c r="J783" i="17"/>
  <c r="O783" i="17" s="1"/>
  <c r="K783" i="17"/>
  <c r="L783" i="17"/>
  <c r="I784" i="17"/>
  <c r="N784" i="17" s="1"/>
  <c r="J784" i="17"/>
  <c r="O784" i="17" s="1"/>
  <c r="K784" i="17"/>
  <c r="L784" i="17"/>
  <c r="I785" i="17"/>
  <c r="N785" i="17" s="1"/>
  <c r="J785" i="17"/>
  <c r="O785" i="17" s="1"/>
  <c r="K785" i="17"/>
  <c r="L785" i="17"/>
  <c r="I786" i="17"/>
  <c r="N786" i="17" s="1"/>
  <c r="J786" i="17"/>
  <c r="O786" i="17" s="1"/>
  <c r="K786" i="17"/>
  <c r="L786" i="17"/>
  <c r="I787" i="17"/>
  <c r="N787" i="17" s="1"/>
  <c r="J787" i="17"/>
  <c r="O787" i="17" s="1"/>
  <c r="K787" i="17"/>
  <c r="L787" i="17"/>
  <c r="I788" i="17"/>
  <c r="N788" i="17" s="1"/>
  <c r="J788" i="17"/>
  <c r="O788" i="17" s="1"/>
  <c r="K788" i="17"/>
  <c r="L788" i="17"/>
  <c r="I789" i="17"/>
  <c r="N789" i="17" s="1"/>
  <c r="J789" i="17"/>
  <c r="O789" i="17" s="1"/>
  <c r="K789" i="17"/>
  <c r="L789" i="17"/>
  <c r="I790" i="17"/>
  <c r="N790" i="17" s="1"/>
  <c r="J790" i="17"/>
  <c r="O790" i="17" s="1"/>
  <c r="K790" i="17"/>
  <c r="L790" i="17"/>
  <c r="I791" i="17"/>
  <c r="N791" i="17" s="1"/>
  <c r="J791" i="17"/>
  <c r="O791" i="17" s="1"/>
  <c r="K791" i="17"/>
  <c r="L791" i="17"/>
  <c r="I792" i="17"/>
  <c r="N792" i="17" s="1"/>
  <c r="J792" i="17"/>
  <c r="O792" i="17" s="1"/>
  <c r="K792" i="17"/>
  <c r="L792" i="17"/>
  <c r="I793" i="17"/>
  <c r="N793" i="17" s="1"/>
  <c r="J793" i="17"/>
  <c r="O793" i="17" s="1"/>
  <c r="K793" i="17"/>
  <c r="L793" i="17"/>
  <c r="I794" i="17"/>
  <c r="N794" i="17" s="1"/>
  <c r="J794" i="17"/>
  <c r="O794" i="17" s="1"/>
  <c r="K794" i="17"/>
  <c r="L794" i="17"/>
  <c r="I795" i="17"/>
  <c r="N795" i="17" s="1"/>
  <c r="J795" i="17"/>
  <c r="O795" i="17" s="1"/>
  <c r="K795" i="17"/>
  <c r="L795" i="17"/>
  <c r="I796" i="17"/>
  <c r="N796" i="17" s="1"/>
  <c r="J796" i="17"/>
  <c r="O796" i="17" s="1"/>
  <c r="K796" i="17"/>
  <c r="L796" i="17"/>
  <c r="I797" i="17"/>
  <c r="N797" i="17" s="1"/>
  <c r="J797" i="17"/>
  <c r="O797" i="17" s="1"/>
  <c r="K797" i="17"/>
  <c r="L797" i="17"/>
  <c r="I798" i="17"/>
  <c r="N798" i="17" s="1"/>
  <c r="J798" i="17"/>
  <c r="O798" i="17" s="1"/>
  <c r="K798" i="17"/>
  <c r="L798" i="17"/>
  <c r="I799" i="17"/>
  <c r="N799" i="17" s="1"/>
  <c r="J799" i="17"/>
  <c r="O799" i="17" s="1"/>
  <c r="K799" i="17"/>
  <c r="L799" i="17"/>
  <c r="I800" i="17"/>
  <c r="N800" i="17" s="1"/>
  <c r="J800" i="17"/>
  <c r="O800" i="17" s="1"/>
  <c r="K800" i="17"/>
  <c r="L800" i="17"/>
  <c r="I801" i="17"/>
  <c r="N801" i="17" s="1"/>
  <c r="J801" i="17"/>
  <c r="O801" i="17" s="1"/>
  <c r="K801" i="17"/>
  <c r="L801" i="17"/>
  <c r="I802" i="17"/>
  <c r="N802" i="17" s="1"/>
  <c r="J802" i="17"/>
  <c r="O802" i="17" s="1"/>
  <c r="K802" i="17"/>
  <c r="L802" i="17"/>
  <c r="I803" i="17"/>
  <c r="N803" i="17" s="1"/>
  <c r="J803" i="17"/>
  <c r="O803" i="17" s="1"/>
  <c r="K803" i="17"/>
  <c r="L803" i="17"/>
  <c r="I804" i="17"/>
  <c r="N804" i="17" s="1"/>
  <c r="J804" i="17"/>
  <c r="O804" i="17" s="1"/>
  <c r="K804" i="17"/>
  <c r="L804" i="17"/>
  <c r="I805" i="17"/>
  <c r="N805" i="17" s="1"/>
  <c r="J805" i="17"/>
  <c r="O805" i="17" s="1"/>
  <c r="K805" i="17"/>
  <c r="L805" i="17"/>
  <c r="I806" i="17"/>
  <c r="N806" i="17" s="1"/>
  <c r="J806" i="17"/>
  <c r="O806" i="17" s="1"/>
  <c r="K806" i="17"/>
  <c r="L806" i="17"/>
  <c r="I807" i="17"/>
  <c r="N807" i="17" s="1"/>
  <c r="J807" i="17"/>
  <c r="O807" i="17" s="1"/>
  <c r="K807" i="17"/>
  <c r="L807" i="17"/>
  <c r="I808" i="17"/>
  <c r="N808" i="17" s="1"/>
  <c r="J808" i="17"/>
  <c r="O808" i="17" s="1"/>
  <c r="K808" i="17"/>
  <c r="L808" i="17"/>
  <c r="I809" i="17"/>
  <c r="N809" i="17" s="1"/>
  <c r="J809" i="17"/>
  <c r="O809" i="17" s="1"/>
  <c r="K809" i="17"/>
  <c r="L809" i="17"/>
  <c r="I810" i="17"/>
  <c r="N810" i="17" s="1"/>
  <c r="J810" i="17"/>
  <c r="O810" i="17" s="1"/>
  <c r="K810" i="17"/>
  <c r="L810" i="17"/>
  <c r="I811" i="17"/>
  <c r="N811" i="17" s="1"/>
  <c r="J811" i="17"/>
  <c r="O811" i="17" s="1"/>
  <c r="K811" i="17"/>
  <c r="L811" i="17"/>
  <c r="I812" i="17"/>
  <c r="N812" i="17" s="1"/>
  <c r="J812" i="17"/>
  <c r="O812" i="17" s="1"/>
  <c r="K812" i="17"/>
  <c r="L812" i="17"/>
  <c r="I813" i="17"/>
  <c r="N813" i="17" s="1"/>
  <c r="J813" i="17"/>
  <c r="O813" i="17" s="1"/>
  <c r="K813" i="17"/>
  <c r="L813" i="17"/>
  <c r="I814" i="17"/>
  <c r="N814" i="17" s="1"/>
  <c r="J814" i="17"/>
  <c r="O814" i="17" s="1"/>
  <c r="K814" i="17"/>
  <c r="L814" i="17"/>
  <c r="I815" i="17"/>
  <c r="N815" i="17" s="1"/>
  <c r="J815" i="17"/>
  <c r="O815" i="17" s="1"/>
  <c r="K815" i="17"/>
  <c r="L815" i="17"/>
  <c r="I816" i="17"/>
  <c r="N816" i="17" s="1"/>
  <c r="J816" i="17"/>
  <c r="O816" i="17" s="1"/>
  <c r="K816" i="17"/>
  <c r="L816" i="17"/>
  <c r="I817" i="17"/>
  <c r="N817" i="17" s="1"/>
  <c r="J817" i="17"/>
  <c r="O817" i="17" s="1"/>
  <c r="K817" i="17"/>
  <c r="L817" i="17"/>
  <c r="I818" i="17"/>
  <c r="N818" i="17" s="1"/>
  <c r="J818" i="17"/>
  <c r="O818" i="17" s="1"/>
  <c r="K818" i="17"/>
  <c r="L818" i="17"/>
  <c r="I819" i="17"/>
  <c r="N819" i="17" s="1"/>
  <c r="J819" i="17"/>
  <c r="O819" i="17" s="1"/>
  <c r="K819" i="17"/>
  <c r="L819" i="17"/>
  <c r="I820" i="17"/>
  <c r="N820" i="17" s="1"/>
  <c r="J820" i="17"/>
  <c r="O820" i="17" s="1"/>
  <c r="K820" i="17"/>
  <c r="L820" i="17"/>
  <c r="I821" i="17"/>
  <c r="N821" i="17" s="1"/>
  <c r="J821" i="17"/>
  <c r="O821" i="17" s="1"/>
  <c r="K821" i="17"/>
  <c r="L821" i="17"/>
  <c r="I822" i="17"/>
  <c r="N822" i="17" s="1"/>
  <c r="J822" i="17"/>
  <c r="O822" i="17" s="1"/>
  <c r="K822" i="17"/>
  <c r="L822" i="17"/>
  <c r="I823" i="17"/>
  <c r="N823" i="17" s="1"/>
  <c r="J823" i="17"/>
  <c r="O823" i="17" s="1"/>
  <c r="K823" i="17"/>
  <c r="L823" i="17"/>
  <c r="I824" i="17"/>
  <c r="N824" i="17" s="1"/>
  <c r="J824" i="17"/>
  <c r="O824" i="17" s="1"/>
  <c r="K824" i="17"/>
  <c r="L824" i="17"/>
  <c r="I825" i="17"/>
  <c r="N825" i="17" s="1"/>
  <c r="J825" i="17"/>
  <c r="O825" i="17" s="1"/>
  <c r="K825" i="17"/>
  <c r="L825" i="17"/>
  <c r="I826" i="17"/>
  <c r="N826" i="17" s="1"/>
  <c r="J826" i="17"/>
  <c r="O826" i="17" s="1"/>
  <c r="K826" i="17"/>
  <c r="L826" i="17"/>
  <c r="I827" i="17"/>
  <c r="N827" i="17" s="1"/>
  <c r="J827" i="17"/>
  <c r="O827" i="17" s="1"/>
  <c r="K827" i="17"/>
  <c r="L827" i="17"/>
  <c r="I828" i="17"/>
  <c r="N828" i="17" s="1"/>
  <c r="J828" i="17"/>
  <c r="O828" i="17" s="1"/>
  <c r="K828" i="17"/>
  <c r="L828" i="17"/>
  <c r="I829" i="17"/>
  <c r="N829" i="17" s="1"/>
  <c r="J829" i="17"/>
  <c r="O829" i="17" s="1"/>
  <c r="K829" i="17"/>
  <c r="L829" i="17"/>
  <c r="I830" i="17"/>
  <c r="N830" i="17" s="1"/>
  <c r="J830" i="17"/>
  <c r="O830" i="17" s="1"/>
  <c r="K830" i="17"/>
  <c r="L830" i="17"/>
  <c r="I831" i="17"/>
  <c r="N831" i="17" s="1"/>
  <c r="J831" i="17"/>
  <c r="O831" i="17" s="1"/>
  <c r="K831" i="17"/>
  <c r="L831" i="17"/>
  <c r="I832" i="17"/>
  <c r="N832" i="17" s="1"/>
  <c r="J832" i="17"/>
  <c r="O832" i="17" s="1"/>
  <c r="K832" i="17"/>
  <c r="L832" i="17"/>
  <c r="I833" i="17"/>
  <c r="N833" i="17" s="1"/>
  <c r="J833" i="17"/>
  <c r="O833" i="17" s="1"/>
  <c r="K833" i="17"/>
  <c r="L833" i="17"/>
  <c r="I834" i="17"/>
  <c r="N834" i="17" s="1"/>
  <c r="J834" i="17"/>
  <c r="O834" i="17" s="1"/>
  <c r="K834" i="17"/>
  <c r="L834" i="17"/>
  <c r="I835" i="17"/>
  <c r="N835" i="17" s="1"/>
  <c r="J835" i="17"/>
  <c r="O835" i="17" s="1"/>
  <c r="K835" i="17"/>
  <c r="L835" i="17"/>
  <c r="I836" i="17"/>
  <c r="N836" i="17" s="1"/>
  <c r="J836" i="17"/>
  <c r="O836" i="17" s="1"/>
  <c r="K836" i="17"/>
  <c r="L836" i="17"/>
  <c r="I837" i="17"/>
  <c r="N837" i="17" s="1"/>
  <c r="J837" i="17"/>
  <c r="O837" i="17" s="1"/>
  <c r="K837" i="17"/>
  <c r="L837" i="17"/>
  <c r="I838" i="17"/>
  <c r="N838" i="17" s="1"/>
  <c r="J838" i="17"/>
  <c r="O838" i="17" s="1"/>
  <c r="K838" i="17"/>
  <c r="L838" i="17"/>
  <c r="I839" i="17"/>
  <c r="N839" i="17" s="1"/>
  <c r="J839" i="17"/>
  <c r="O839" i="17" s="1"/>
  <c r="K839" i="17"/>
  <c r="L839" i="17"/>
  <c r="I840" i="17"/>
  <c r="N840" i="17" s="1"/>
  <c r="J840" i="17"/>
  <c r="O840" i="17" s="1"/>
  <c r="K840" i="17"/>
  <c r="L840" i="17"/>
  <c r="I841" i="17"/>
  <c r="N841" i="17" s="1"/>
  <c r="J841" i="17"/>
  <c r="O841" i="17" s="1"/>
  <c r="K841" i="17"/>
  <c r="L841" i="17"/>
  <c r="I842" i="17"/>
  <c r="N842" i="17" s="1"/>
  <c r="J842" i="17"/>
  <c r="O842" i="17" s="1"/>
  <c r="K842" i="17"/>
  <c r="L842" i="17"/>
  <c r="I843" i="17"/>
  <c r="N843" i="17" s="1"/>
  <c r="J843" i="17"/>
  <c r="O843" i="17" s="1"/>
  <c r="K843" i="17"/>
  <c r="L843" i="17"/>
  <c r="I844" i="17"/>
  <c r="N844" i="17" s="1"/>
  <c r="J844" i="17"/>
  <c r="O844" i="17" s="1"/>
  <c r="K844" i="17"/>
  <c r="L844" i="17"/>
  <c r="I845" i="17"/>
  <c r="N845" i="17" s="1"/>
  <c r="J845" i="17"/>
  <c r="O845" i="17" s="1"/>
  <c r="K845" i="17"/>
  <c r="L845" i="17"/>
  <c r="I846" i="17"/>
  <c r="N846" i="17" s="1"/>
  <c r="J846" i="17"/>
  <c r="O846" i="17" s="1"/>
  <c r="K846" i="17"/>
  <c r="L846" i="17"/>
  <c r="I847" i="17"/>
  <c r="N847" i="17" s="1"/>
  <c r="J847" i="17"/>
  <c r="O847" i="17" s="1"/>
  <c r="K847" i="17"/>
  <c r="L847" i="17"/>
  <c r="I848" i="17"/>
  <c r="N848" i="17" s="1"/>
  <c r="J848" i="17"/>
  <c r="O848" i="17" s="1"/>
  <c r="K848" i="17"/>
  <c r="L848" i="17"/>
  <c r="I849" i="17"/>
  <c r="N849" i="17" s="1"/>
  <c r="J849" i="17"/>
  <c r="O849" i="17" s="1"/>
  <c r="K849" i="17"/>
  <c r="L849" i="17"/>
  <c r="I850" i="17"/>
  <c r="N850" i="17" s="1"/>
  <c r="J850" i="17"/>
  <c r="O850" i="17" s="1"/>
  <c r="K850" i="17"/>
  <c r="L850" i="17"/>
  <c r="I851" i="17"/>
  <c r="N851" i="17" s="1"/>
  <c r="J851" i="17"/>
  <c r="O851" i="17" s="1"/>
  <c r="K851" i="17"/>
  <c r="L851" i="17"/>
  <c r="I852" i="17"/>
  <c r="N852" i="17" s="1"/>
  <c r="J852" i="17"/>
  <c r="O852" i="17" s="1"/>
  <c r="K852" i="17"/>
  <c r="L852" i="17"/>
  <c r="I853" i="17"/>
  <c r="N853" i="17" s="1"/>
  <c r="J853" i="17"/>
  <c r="O853" i="17" s="1"/>
  <c r="K853" i="17"/>
  <c r="L853" i="17"/>
  <c r="I854" i="17"/>
  <c r="N854" i="17" s="1"/>
  <c r="J854" i="17"/>
  <c r="O854" i="17" s="1"/>
  <c r="K854" i="17"/>
  <c r="L854" i="17"/>
  <c r="I855" i="17"/>
  <c r="N855" i="17" s="1"/>
  <c r="J855" i="17"/>
  <c r="O855" i="17" s="1"/>
  <c r="K855" i="17"/>
  <c r="L855" i="17"/>
  <c r="I856" i="17"/>
  <c r="N856" i="17" s="1"/>
  <c r="J856" i="17"/>
  <c r="O856" i="17" s="1"/>
  <c r="K856" i="17"/>
  <c r="L856" i="17"/>
  <c r="I857" i="17"/>
  <c r="N857" i="17" s="1"/>
  <c r="J857" i="17"/>
  <c r="O857" i="17" s="1"/>
  <c r="K857" i="17"/>
  <c r="L857" i="17"/>
  <c r="I858" i="17"/>
  <c r="N858" i="17" s="1"/>
  <c r="J858" i="17"/>
  <c r="O858" i="17" s="1"/>
  <c r="K858" i="17"/>
  <c r="L858" i="17"/>
  <c r="I859" i="17"/>
  <c r="N859" i="17" s="1"/>
  <c r="J859" i="17"/>
  <c r="O859" i="17" s="1"/>
  <c r="K859" i="17"/>
  <c r="L859" i="17"/>
  <c r="I860" i="17"/>
  <c r="N860" i="17" s="1"/>
  <c r="J860" i="17"/>
  <c r="O860" i="17" s="1"/>
  <c r="K860" i="17"/>
  <c r="L860" i="17"/>
  <c r="I861" i="17"/>
  <c r="N861" i="17" s="1"/>
  <c r="J861" i="17"/>
  <c r="O861" i="17" s="1"/>
  <c r="K861" i="17"/>
  <c r="L861" i="17"/>
  <c r="I862" i="17"/>
  <c r="N862" i="17" s="1"/>
  <c r="J862" i="17"/>
  <c r="O862" i="17" s="1"/>
  <c r="K862" i="17"/>
  <c r="L862" i="17"/>
  <c r="I863" i="17"/>
  <c r="N863" i="17" s="1"/>
  <c r="J863" i="17"/>
  <c r="O863" i="17" s="1"/>
  <c r="K863" i="17"/>
  <c r="L863" i="17"/>
  <c r="I864" i="17"/>
  <c r="N864" i="17" s="1"/>
  <c r="J864" i="17"/>
  <c r="O864" i="17" s="1"/>
  <c r="K864" i="17"/>
  <c r="L864" i="17"/>
  <c r="I865" i="17"/>
  <c r="N865" i="17" s="1"/>
  <c r="J865" i="17"/>
  <c r="O865" i="17" s="1"/>
  <c r="K865" i="17"/>
  <c r="L865" i="17"/>
  <c r="I866" i="17"/>
  <c r="N866" i="17" s="1"/>
  <c r="J866" i="17"/>
  <c r="O866" i="17" s="1"/>
  <c r="K866" i="17"/>
  <c r="L866" i="17"/>
  <c r="I867" i="17"/>
  <c r="N867" i="17" s="1"/>
  <c r="J867" i="17"/>
  <c r="O867" i="17" s="1"/>
  <c r="K867" i="17"/>
  <c r="L867" i="17"/>
  <c r="I868" i="17"/>
  <c r="N868" i="17" s="1"/>
  <c r="J868" i="17"/>
  <c r="O868" i="17" s="1"/>
  <c r="K868" i="17"/>
  <c r="L868" i="17"/>
  <c r="I869" i="17"/>
  <c r="N869" i="17" s="1"/>
  <c r="J869" i="17"/>
  <c r="O869" i="17" s="1"/>
  <c r="K869" i="17"/>
  <c r="L869" i="17"/>
  <c r="I870" i="17"/>
  <c r="N870" i="17" s="1"/>
  <c r="J870" i="17"/>
  <c r="O870" i="17" s="1"/>
  <c r="K870" i="17"/>
  <c r="L870" i="17"/>
  <c r="I871" i="17"/>
  <c r="N871" i="17" s="1"/>
  <c r="J871" i="17"/>
  <c r="O871" i="17" s="1"/>
  <c r="K871" i="17"/>
  <c r="L871" i="17"/>
  <c r="I872" i="17"/>
  <c r="N872" i="17" s="1"/>
  <c r="J872" i="17"/>
  <c r="O872" i="17" s="1"/>
  <c r="K872" i="17"/>
  <c r="L872" i="17"/>
  <c r="I873" i="17"/>
  <c r="N873" i="17" s="1"/>
  <c r="J873" i="17"/>
  <c r="O873" i="17" s="1"/>
  <c r="K873" i="17"/>
  <c r="L873" i="17"/>
  <c r="I874" i="17"/>
  <c r="N874" i="17" s="1"/>
  <c r="J874" i="17"/>
  <c r="O874" i="17" s="1"/>
  <c r="K874" i="17"/>
  <c r="L874" i="17"/>
  <c r="I875" i="17"/>
  <c r="N875" i="17" s="1"/>
  <c r="J875" i="17"/>
  <c r="O875" i="17" s="1"/>
  <c r="K875" i="17"/>
  <c r="L875" i="17"/>
  <c r="I876" i="17"/>
  <c r="N876" i="17" s="1"/>
  <c r="J876" i="17"/>
  <c r="O876" i="17" s="1"/>
  <c r="K876" i="17"/>
  <c r="L876" i="17"/>
  <c r="I877" i="17"/>
  <c r="N877" i="17" s="1"/>
  <c r="J877" i="17"/>
  <c r="O877" i="17" s="1"/>
  <c r="K877" i="17"/>
  <c r="L877" i="17"/>
  <c r="I878" i="17"/>
  <c r="N878" i="17" s="1"/>
  <c r="J878" i="17"/>
  <c r="O878" i="17" s="1"/>
  <c r="K878" i="17"/>
  <c r="L878" i="17"/>
  <c r="I879" i="17"/>
  <c r="N879" i="17" s="1"/>
  <c r="J879" i="17"/>
  <c r="O879" i="17" s="1"/>
  <c r="K879" i="17"/>
  <c r="L879" i="17"/>
  <c r="I880" i="17"/>
  <c r="N880" i="17" s="1"/>
  <c r="J880" i="17"/>
  <c r="O880" i="17" s="1"/>
  <c r="K880" i="17"/>
  <c r="L880" i="17"/>
  <c r="I881" i="17"/>
  <c r="N881" i="17" s="1"/>
  <c r="J881" i="17"/>
  <c r="O881" i="17" s="1"/>
  <c r="K881" i="17"/>
  <c r="L881" i="17"/>
  <c r="I882" i="17"/>
  <c r="N882" i="17" s="1"/>
  <c r="J882" i="17"/>
  <c r="O882" i="17" s="1"/>
  <c r="K882" i="17"/>
  <c r="L882" i="17"/>
  <c r="I883" i="17"/>
  <c r="N883" i="17" s="1"/>
  <c r="J883" i="17"/>
  <c r="O883" i="17" s="1"/>
  <c r="K883" i="17"/>
  <c r="L883" i="17"/>
  <c r="I884" i="17"/>
  <c r="N884" i="17" s="1"/>
  <c r="J884" i="17"/>
  <c r="O884" i="17" s="1"/>
  <c r="K884" i="17"/>
  <c r="L884" i="17"/>
  <c r="I885" i="17"/>
  <c r="N885" i="17" s="1"/>
  <c r="J885" i="17"/>
  <c r="O885" i="17" s="1"/>
  <c r="K885" i="17"/>
  <c r="L885" i="17"/>
  <c r="I886" i="17"/>
  <c r="N886" i="17" s="1"/>
  <c r="J886" i="17"/>
  <c r="O886" i="17" s="1"/>
  <c r="K886" i="17"/>
  <c r="L886" i="17"/>
  <c r="I887" i="17"/>
  <c r="N887" i="17" s="1"/>
  <c r="J887" i="17"/>
  <c r="O887" i="17" s="1"/>
  <c r="K887" i="17"/>
  <c r="L887" i="17"/>
  <c r="I888" i="17"/>
  <c r="N888" i="17" s="1"/>
  <c r="J888" i="17"/>
  <c r="O888" i="17" s="1"/>
  <c r="K888" i="17"/>
  <c r="L888" i="17"/>
  <c r="I889" i="17"/>
  <c r="N889" i="17" s="1"/>
  <c r="J889" i="17"/>
  <c r="O889" i="17" s="1"/>
  <c r="K889" i="17"/>
  <c r="L889" i="17"/>
  <c r="I890" i="17"/>
  <c r="N890" i="17" s="1"/>
  <c r="J890" i="17"/>
  <c r="O890" i="17" s="1"/>
  <c r="K890" i="17"/>
  <c r="L890" i="17"/>
  <c r="I891" i="17"/>
  <c r="N891" i="17" s="1"/>
  <c r="J891" i="17"/>
  <c r="O891" i="17" s="1"/>
  <c r="K891" i="17"/>
  <c r="L891" i="17"/>
  <c r="I892" i="17"/>
  <c r="N892" i="17" s="1"/>
  <c r="J892" i="17"/>
  <c r="O892" i="17" s="1"/>
  <c r="K892" i="17"/>
  <c r="L892" i="17"/>
  <c r="I893" i="17"/>
  <c r="N893" i="17" s="1"/>
  <c r="J893" i="17"/>
  <c r="O893" i="17" s="1"/>
  <c r="K893" i="17"/>
  <c r="L893" i="17"/>
  <c r="I894" i="17"/>
  <c r="N894" i="17" s="1"/>
  <c r="J894" i="17"/>
  <c r="O894" i="17" s="1"/>
  <c r="K894" i="17"/>
  <c r="L894" i="17"/>
  <c r="I895" i="17"/>
  <c r="N895" i="17" s="1"/>
  <c r="J895" i="17"/>
  <c r="O895" i="17" s="1"/>
  <c r="K895" i="17"/>
  <c r="L895" i="17"/>
  <c r="I896" i="17"/>
  <c r="N896" i="17" s="1"/>
  <c r="J896" i="17"/>
  <c r="O896" i="17" s="1"/>
  <c r="K896" i="17"/>
  <c r="L896" i="17"/>
  <c r="I897" i="17"/>
  <c r="N897" i="17" s="1"/>
  <c r="J897" i="17"/>
  <c r="O897" i="17" s="1"/>
  <c r="K897" i="17"/>
  <c r="L897" i="17"/>
  <c r="I898" i="17"/>
  <c r="N898" i="17" s="1"/>
  <c r="J898" i="17"/>
  <c r="O898" i="17" s="1"/>
  <c r="K898" i="17"/>
  <c r="L898" i="17"/>
  <c r="I899" i="17"/>
  <c r="N899" i="17" s="1"/>
  <c r="J899" i="17"/>
  <c r="O899" i="17" s="1"/>
  <c r="K899" i="17"/>
  <c r="L899" i="17"/>
  <c r="I900" i="17"/>
  <c r="N900" i="17" s="1"/>
  <c r="J900" i="17"/>
  <c r="O900" i="17" s="1"/>
  <c r="K900" i="17"/>
  <c r="L900" i="17"/>
  <c r="I901" i="17"/>
  <c r="N901" i="17" s="1"/>
  <c r="J901" i="17"/>
  <c r="O901" i="17" s="1"/>
  <c r="K901" i="17"/>
  <c r="L901" i="17"/>
  <c r="I902" i="17"/>
  <c r="N902" i="17" s="1"/>
  <c r="J902" i="17"/>
  <c r="O902" i="17" s="1"/>
  <c r="K902" i="17"/>
  <c r="L902" i="17"/>
  <c r="I903" i="17"/>
  <c r="N903" i="17" s="1"/>
  <c r="J903" i="17"/>
  <c r="O903" i="17" s="1"/>
  <c r="K903" i="17"/>
  <c r="L903" i="17"/>
  <c r="I904" i="17"/>
  <c r="N904" i="17" s="1"/>
  <c r="J904" i="17"/>
  <c r="O904" i="17" s="1"/>
  <c r="K904" i="17"/>
  <c r="L904" i="17"/>
  <c r="I905" i="17"/>
  <c r="N905" i="17" s="1"/>
  <c r="J905" i="17"/>
  <c r="O905" i="17" s="1"/>
  <c r="K905" i="17"/>
  <c r="L905" i="17"/>
  <c r="I906" i="17"/>
  <c r="N906" i="17" s="1"/>
  <c r="J906" i="17"/>
  <c r="O906" i="17" s="1"/>
  <c r="K906" i="17"/>
  <c r="L906" i="17"/>
  <c r="I907" i="17"/>
  <c r="N907" i="17" s="1"/>
  <c r="J907" i="17"/>
  <c r="O907" i="17" s="1"/>
  <c r="K907" i="17"/>
  <c r="L907" i="17"/>
  <c r="I908" i="17"/>
  <c r="N908" i="17" s="1"/>
  <c r="J908" i="17"/>
  <c r="O908" i="17" s="1"/>
  <c r="K908" i="17"/>
  <c r="L908" i="17"/>
  <c r="I909" i="17"/>
  <c r="N909" i="17" s="1"/>
  <c r="J909" i="17"/>
  <c r="O909" i="17" s="1"/>
  <c r="K909" i="17"/>
  <c r="L909" i="17"/>
  <c r="I910" i="17"/>
  <c r="N910" i="17" s="1"/>
  <c r="J910" i="17"/>
  <c r="O910" i="17" s="1"/>
  <c r="K910" i="17"/>
  <c r="L910" i="17"/>
  <c r="I911" i="17"/>
  <c r="N911" i="17" s="1"/>
  <c r="J911" i="17"/>
  <c r="O911" i="17" s="1"/>
  <c r="K911" i="17"/>
  <c r="L911" i="17"/>
  <c r="I912" i="17"/>
  <c r="N912" i="17" s="1"/>
  <c r="J912" i="17"/>
  <c r="O912" i="17" s="1"/>
  <c r="K912" i="17"/>
  <c r="L912" i="17"/>
  <c r="I913" i="17"/>
  <c r="N913" i="17" s="1"/>
  <c r="J913" i="17"/>
  <c r="O913" i="17" s="1"/>
  <c r="K913" i="17"/>
  <c r="L913" i="17"/>
  <c r="I914" i="17"/>
  <c r="N914" i="17" s="1"/>
  <c r="J914" i="17"/>
  <c r="O914" i="17" s="1"/>
  <c r="K914" i="17"/>
  <c r="L914" i="17"/>
  <c r="I915" i="17"/>
  <c r="N915" i="17" s="1"/>
  <c r="J915" i="17"/>
  <c r="O915" i="17" s="1"/>
  <c r="K915" i="17"/>
  <c r="L915" i="17"/>
  <c r="I916" i="17"/>
  <c r="N916" i="17" s="1"/>
  <c r="J916" i="17"/>
  <c r="O916" i="17" s="1"/>
  <c r="K916" i="17"/>
  <c r="L916" i="17"/>
  <c r="I917" i="17"/>
  <c r="N917" i="17" s="1"/>
  <c r="J917" i="17"/>
  <c r="O917" i="17" s="1"/>
  <c r="K917" i="17"/>
  <c r="L917" i="17"/>
  <c r="I918" i="17"/>
  <c r="N918" i="17" s="1"/>
  <c r="J918" i="17"/>
  <c r="O918" i="17" s="1"/>
  <c r="K918" i="17"/>
  <c r="L918" i="17"/>
  <c r="I919" i="17"/>
  <c r="N919" i="17" s="1"/>
  <c r="J919" i="17"/>
  <c r="O919" i="17" s="1"/>
  <c r="K919" i="17"/>
  <c r="L919" i="17"/>
  <c r="I920" i="17"/>
  <c r="N920" i="17" s="1"/>
  <c r="J920" i="17"/>
  <c r="O920" i="17" s="1"/>
  <c r="K920" i="17"/>
  <c r="L920" i="17"/>
  <c r="I921" i="17"/>
  <c r="N921" i="17" s="1"/>
  <c r="J921" i="17"/>
  <c r="O921" i="17" s="1"/>
  <c r="K921" i="17"/>
  <c r="L921" i="17"/>
  <c r="I922" i="17"/>
  <c r="N922" i="17" s="1"/>
  <c r="J922" i="17"/>
  <c r="O922" i="17" s="1"/>
  <c r="K922" i="17"/>
  <c r="L922" i="17"/>
  <c r="I923" i="17"/>
  <c r="N923" i="17" s="1"/>
  <c r="J923" i="17"/>
  <c r="O923" i="17" s="1"/>
  <c r="K923" i="17"/>
  <c r="L923" i="17"/>
  <c r="I924" i="17"/>
  <c r="N924" i="17" s="1"/>
  <c r="J924" i="17"/>
  <c r="O924" i="17" s="1"/>
  <c r="K924" i="17"/>
  <c r="L924" i="17"/>
  <c r="I925" i="17"/>
  <c r="N925" i="17" s="1"/>
  <c r="J925" i="17"/>
  <c r="O925" i="17" s="1"/>
  <c r="K925" i="17"/>
  <c r="L925" i="17"/>
  <c r="I926" i="17"/>
  <c r="N926" i="17" s="1"/>
  <c r="J926" i="17"/>
  <c r="O926" i="17" s="1"/>
  <c r="K926" i="17"/>
  <c r="L926" i="17"/>
  <c r="I927" i="17"/>
  <c r="N927" i="17" s="1"/>
  <c r="J927" i="17"/>
  <c r="O927" i="17" s="1"/>
  <c r="K927" i="17"/>
  <c r="L927" i="17"/>
  <c r="I928" i="17"/>
  <c r="N928" i="17" s="1"/>
  <c r="J928" i="17"/>
  <c r="O928" i="17" s="1"/>
  <c r="K928" i="17"/>
  <c r="L928" i="17"/>
  <c r="I929" i="17"/>
  <c r="N929" i="17" s="1"/>
  <c r="J929" i="17"/>
  <c r="O929" i="17" s="1"/>
  <c r="K929" i="17"/>
  <c r="L929" i="17"/>
  <c r="I930" i="17"/>
  <c r="N930" i="17" s="1"/>
  <c r="J930" i="17"/>
  <c r="O930" i="17" s="1"/>
  <c r="K930" i="17"/>
  <c r="L930" i="17"/>
  <c r="I931" i="17"/>
  <c r="N931" i="17" s="1"/>
  <c r="J931" i="17"/>
  <c r="O931" i="17" s="1"/>
  <c r="K931" i="17"/>
  <c r="L931" i="17"/>
  <c r="I932" i="17"/>
  <c r="N932" i="17" s="1"/>
  <c r="J932" i="17"/>
  <c r="O932" i="17" s="1"/>
  <c r="K932" i="17"/>
  <c r="L932" i="17"/>
  <c r="I933" i="17"/>
  <c r="N933" i="17" s="1"/>
  <c r="J933" i="17"/>
  <c r="O933" i="17" s="1"/>
  <c r="K933" i="17"/>
  <c r="L933" i="17"/>
  <c r="I934" i="17"/>
  <c r="N934" i="17" s="1"/>
  <c r="J934" i="17"/>
  <c r="O934" i="17" s="1"/>
  <c r="K934" i="17"/>
  <c r="L934" i="17"/>
  <c r="I935" i="17"/>
  <c r="N935" i="17" s="1"/>
  <c r="J935" i="17"/>
  <c r="O935" i="17" s="1"/>
  <c r="K935" i="17"/>
  <c r="L935" i="17"/>
  <c r="I936" i="17"/>
  <c r="N936" i="17" s="1"/>
  <c r="J936" i="17"/>
  <c r="O936" i="17" s="1"/>
  <c r="K936" i="17"/>
  <c r="L936" i="17"/>
  <c r="I937" i="17"/>
  <c r="N937" i="17" s="1"/>
  <c r="J937" i="17"/>
  <c r="O937" i="17" s="1"/>
  <c r="K937" i="17"/>
  <c r="L937" i="17"/>
  <c r="I938" i="17"/>
  <c r="N938" i="17" s="1"/>
  <c r="J938" i="17"/>
  <c r="O938" i="17" s="1"/>
  <c r="K938" i="17"/>
  <c r="L938" i="17"/>
  <c r="I939" i="17"/>
  <c r="N939" i="17" s="1"/>
  <c r="J939" i="17"/>
  <c r="O939" i="17" s="1"/>
  <c r="K939" i="17"/>
  <c r="L939" i="17"/>
  <c r="I940" i="17"/>
  <c r="N940" i="17" s="1"/>
  <c r="J940" i="17"/>
  <c r="O940" i="17" s="1"/>
  <c r="K940" i="17"/>
  <c r="L940" i="17"/>
  <c r="I941" i="17"/>
  <c r="N941" i="17" s="1"/>
  <c r="J941" i="17"/>
  <c r="O941" i="17" s="1"/>
  <c r="K941" i="17"/>
  <c r="L941" i="17"/>
  <c r="I942" i="17"/>
  <c r="N942" i="17" s="1"/>
  <c r="J942" i="17"/>
  <c r="O942" i="17" s="1"/>
  <c r="K942" i="17"/>
  <c r="L942" i="17"/>
  <c r="I943" i="17"/>
  <c r="N943" i="17" s="1"/>
  <c r="J943" i="17"/>
  <c r="O943" i="17" s="1"/>
  <c r="K943" i="17"/>
  <c r="L943" i="17"/>
  <c r="I944" i="17"/>
  <c r="N944" i="17" s="1"/>
  <c r="J944" i="17"/>
  <c r="O944" i="17" s="1"/>
  <c r="K944" i="17"/>
  <c r="L944" i="17"/>
  <c r="I945" i="17"/>
  <c r="N945" i="17" s="1"/>
  <c r="J945" i="17"/>
  <c r="O945" i="17" s="1"/>
  <c r="K945" i="17"/>
  <c r="L945" i="17"/>
  <c r="I946" i="17"/>
  <c r="N946" i="17" s="1"/>
  <c r="J946" i="17"/>
  <c r="O946" i="17" s="1"/>
  <c r="K946" i="17"/>
  <c r="L946" i="17"/>
  <c r="I947" i="17"/>
  <c r="N947" i="17" s="1"/>
  <c r="J947" i="17"/>
  <c r="O947" i="17" s="1"/>
  <c r="K947" i="17"/>
  <c r="L947" i="17"/>
  <c r="I948" i="17"/>
  <c r="N948" i="17" s="1"/>
  <c r="J948" i="17"/>
  <c r="O948" i="17" s="1"/>
  <c r="K948" i="17"/>
  <c r="L948" i="17"/>
  <c r="I949" i="17"/>
  <c r="N949" i="17" s="1"/>
  <c r="J949" i="17"/>
  <c r="O949" i="17" s="1"/>
  <c r="K949" i="17"/>
  <c r="L949" i="17"/>
  <c r="I950" i="17"/>
  <c r="N950" i="17" s="1"/>
  <c r="J950" i="17"/>
  <c r="O950" i="17" s="1"/>
  <c r="K950" i="17"/>
  <c r="L950" i="17"/>
  <c r="I951" i="17"/>
  <c r="N951" i="17" s="1"/>
  <c r="J951" i="17"/>
  <c r="O951" i="17" s="1"/>
  <c r="K951" i="17"/>
  <c r="L951" i="17"/>
  <c r="I952" i="17"/>
  <c r="N952" i="17" s="1"/>
  <c r="J952" i="17"/>
  <c r="O952" i="17" s="1"/>
  <c r="K952" i="17"/>
  <c r="L952" i="17"/>
  <c r="I953" i="17"/>
  <c r="N953" i="17" s="1"/>
  <c r="J953" i="17"/>
  <c r="O953" i="17" s="1"/>
  <c r="K953" i="17"/>
  <c r="L953" i="17"/>
  <c r="I954" i="17"/>
  <c r="N954" i="17" s="1"/>
  <c r="J954" i="17"/>
  <c r="O954" i="17" s="1"/>
  <c r="K954" i="17"/>
  <c r="L954" i="17"/>
  <c r="I955" i="17"/>
  <c r="N955" i="17" s="1"/>
  <c r="J955" i="17"/>
  <c r="O955" i="17" s="1"/>
  <c r="K955" i="17"/>
  <c r="L955" i="17"/>
  <c r="I956" i="17"/>
  <c r="N956" i="17" s="1"/>
  <c r="J956" i="17"/>
  <c r="O956" i="17" s="1"/>
  <c r="K956" i="17"/>
  <c r="L956" i="17"/>
  <c r="I957" i="17"/>
  <c r="N957" i="17" s="1"/>
  <c r="J957" i="17"/>
  <c r="O957" i="17" s="1"/>
  <c r="K957" i="17"/>
  <c r="L957" i="17"/>
  <c r="I958" i="17"/>
  <c r="N958" i="17" s="1"/>
  <c r="J958" i="17"/>
  <c r="O958" i="17" s="1"/>
  <c r="K958" i="17"/>
  <c r="L958" i="17"/>
  <c r="I959" i="17"/>
  <c r="N959" i="17" s="1"/>
  <c r="J959" i="17"/>
  <c r="O959" i="17" s="1"/>
  <c r="K959" i="17"/>
  <c r="L959" i="17"/>
  <c r="I960" i="17"/>
  <c r="N960" i="17" s="1"/>
  <c r="J960" i="17"/>
  <c r="O960" i="17" s="1"/>
  <c r="K960" i="17"/>
  <c r="L960" i="17"/>
  <c r="I961" i="17"/>
  <c r="N961" i="17" s="1"/>
  <c r="J961" i="17"/>
  <c r="O961" i="17" s="1"/>
  <c r="K961" i="17"/>
  <c r="L961" i="17"/>
  <c r="I962" i="17"/>
  <c r="N962" i="17" s="1"/>
  <c r="J962" i="17"/>
  <c r="O962" i="17" s="1"/>
  <c r="K962" i="17"/>
  <c r="L962" i="17"/>
  <c r="I963" i="17"/>
  <c r="N963" i="17" s="1"/>
  <c r="J963" i="17"/>
  <c r="O963" i="17" s="1"/>
  <c r="K963" i="17"/>
  <c r="L963" i="17"/>
  <c r="I964" i="17"/>
  <c r="N964" i="17" s="1"/>
  <c r="J964" i="17"/>
  <c r="O964" i="17" s="1"/>
  <c r="K964" i="17"/>
  <c r="L964" i="17"/>
  <c r="I965" i="17"/>
  <c r="N965" i="17" s="1"/>
  <c r="J965" i="17"/>
  <c r="O965" i="17" s="1"/>
  <c r="K965" i="17"/>
  <c r="L965" i="17"/>
  <c r="I966" i="17"/>
  <c r="N966" i="17" s="1"/>
  <c r="J966" i="17"/>
  <c r="O966" i="17" s="1"/>
  <c r="K966" i="17"/>
  <c r="L966" i="17"/>
  <c r="I967" i="17"/>
  <c r="N967" i="17" s="1"/>
  <c r="J967" i="17"/>
  <c r="O967" i="17" s="1"/>
  <c r="K967" i="17"/>
  <c r="L967" i="17"/>
  <c r="I968" i="17"/>
  <c r="N968" i="17" s="1"/>
  <c r="J968" i="17"/>
  <c r="O968" i="17" s="1"/>
  <c r="K968" i="17"/>
  <c r="L968" i="17"/>
  <c r="I969" i="17"/>
  <c r="N969" i="17" s="1"/>
  <c r="J969" i="17"/>
  <c r="O969" i="17" s="1"/>
  <c r="K969" i="17"/>
  <c r="L969" i="17"/>
  <c r="I970" i="17"/>
  <c r="N970" i="17" s="1"/>
  <c r="J970" i="17"/>
  <c r="O970" i="17" s="1"/>
  <c r="K970" i="17"/>
  <c r="L970" i="17"/>
  <c r="I971" i="17"/>
  <c r="N971" i="17" s="1"/>
  <c r="J971" i="17"/>
  <c r="O971" i="17" s="1"/>
  <c r="K971" i="17"/>
  <c r="L971" i="17"/>
  <c r="I972" i="17"/>
  <c r="N972" i="17" s="1"/>
  <c r="J972" i="17"/>
  <c r="O972" i="17" s="1"/>
  <c r="K972" i="17"/>
  <c r="L972" i="17"/>
  <c r="I973" i="17"/>
  <c r="N973" i="17" s="1"/>
  <c r="J973" i="17"/>
  <c r="O973" i="17" s="1"/>
  <c r="K973" i="17"/>
  <c r="L973" i="17"/>
  <c r="I974" i="17"/>
  <c r="N974" i="17" s="1"/>
  <c r="J974" i="17"/>
  <c r="O974" i="17" s="1"/>
  <c r="K974" i="17"/>
  <c r="L974" i="17"/>
  <c r="I975" i="17"/>
  <c r="N975" i="17" s="1"/>
  <c r="J975" i="17"/>
  <c r="O975" i="17" s="1"/>
  <c r="K975" i="17"/>
  <c r="L975" i="17"/>
  <c r="I976" i="17"/>
  <c r="N976" i="17" s="1"/>
  <c r="J976" i="17"/>
  <c r="O976" i="17" s="1"/>
  <c r="K976" i="17"/>
  <c r="L976" i="17"/>
  <c r="I977" i="17"/>
  <c r="N977" i="17" s="1"/>
  <c r="J977" i="17"/>
  <c r="O977" i="17" s="1"/>
  <c r="K977" i="17"/>
  <c r="L977" i="17"/>
  <c r="I978" i="17"/>
  <c r="N978" i="17" s="1"/>
  <c r="J978" i="17"/>
  <c r="O978" i="17" s="1"/>
  <c r="K978" i="17"/>
  <c r="L978" i="17"/>
  <c r="I979" i="17"/>
  <c r="N979" i="17" s="1"/>
  <c r="J979" i="17"/>
  <c r="O979" i="17" s="1"/>
  <c r="K979" i="17"/>
  <c r="L979" i="17"/>
  <c r="I980" i="17"/>
  <c r="N980" i="17" s="1"/>
  <c r="J980" i="17"/>
  <c r="O980" i="17" s="1"/>
  <c r="K980" i="17"/>
  <c r="L980" i="17"/>
  <c r="I981" i="17"/>
  <c r="N981" i="17" s="1"/>
  <c r="J981" i="17"/>
  <c r="O981" i="17" s="1"/>
  <c r="K981" i="17"/>
  <c r="L981" i="17"/>
  <c r="I982" i="17"/>
  <c r="N982" i="17" s="1"/>
  <c r="J982" i="17"/>
  <c r="O982" i="17" s="1"/>
  <c r="K982" i="17"/>
  <c r="L982" i="17"/>
  <c r="I983" i="17"/>
  <c r="N983" i="17" s="1"/>
  <c r="J983" i="17"/>
  <c r="O983" i="17" s="1"/>
  <c r="K983" i="17"/>
  <c r="L983" i="17"/>
  <c r="I984" i="17"/>
  <c r="N984" i="17" s="1"/>
  <c r="J984" i="17"/>
  <c r="O984" i="17" s="1"/>
  <c r="K984" i="17"/>
  <c r="L984" i="17"/>
  <c r="I985" i="17"/>
  <c r="N985" i="17" s="1"/>
  <c r="J985" i="17"/>
  <c r="O985" i="17" s="1"/>
  <c r="K985" i="17"/>
  <c r="L985" i="17"/>
  <c r="I986" i="17"/>
  <c r="N986" i="17" s="1"/>
  <c r="J986" i="17"/>
  <c r="O986" i="17" s="1"/>
  <c r="K986" i="17"/>
  <c r="L986" i="17"/>
  <c r="I987" i="17"/>
  <c r="N987" i="17" s="1"/>
  <c r="J987" i="17"/>
  <c r="O987" i="17" s="1"/>
  <c r="K987" i="17"/>
  <c r="L987" i="17"/>
  <c r="I988" i="17"/>
  <c r="N988" i="17" s="1"/>
  <c r="J988" i="17"/>
  <c r="O988" i="17" s="1"/>
  <c r="K988" i="17"/>
  <c r="L988" i="17"/>
  <c r="I989" i="17"/>
  <c r="N989" i="17" s="1"/>
  <c r="J989" i="17"/>
  <c r="O989" i="17" s="1"/>
  <c r="K989" i="17"/>
  <c r="L989" i="17"/>
  <c r="I990" i="17"/>
  <c r="N990" i="17" s="1"/>
  <c r="J990" i="17"/>
  <c r="O990" i="17" s="1"/>
  <c r="K990" i="17"/>
  <c r="L990" i="17"/>
  <c r="I991" i="17"/>
  <c r="N991" i="17" s="1"/>
  <c r="J991" i="17"/>
  <c r="O991" i="17" s="1"/>
  <c r="K991" i="17"/>
  <c r="L991" i="17"/>
  <c r="I992" i="17"/>
  <c r="N992" i="17" s="1"/>
  <c r="J992" i="17"/>
  <c r="O992" i="17" s="1"/>
  <c r="K992" i="17"/>
  <c r="L992" i="17"/>
  <c r="I993" i="17"/>
  <c r="N993" i="17" s="1"/>
  <c r="J993" i="17"/>
  <c r="O993" i="17" s="1"/>
  <c r="K993" i="17"/>
  <c r="L993" i="17"/>
  <c r="I994" i="17"/>
  <c r="N994" i="17" s="1"/>
  <c r="J994" i="17"/>
  <c r="O994" i="17" s="1"/>
  <c r="K994" i="17"/>
  <c r="L994" i="17"/>
  <c r="I995" i="17"/>
  <c r="N995" i="17" s="1"/>
  <c r="J995" i="17"/>
  <c r="O995" i="17" s="1"/>
  <c r="K995" i="17"/>
  <c r="L995" i="17"/>
  <c r="I996" i="17"/>
  <c r="N996" i="17" s="1"/>
  <c r="J996" i="17"/>
  <c r="O996" i="17" s="1"/>
  <c r="K996" i="17"/>
  <c r="L996" i="17"/>
  <c r="I997" i="17"/>
  <c r="N997" i="17" s="1"/>
  <c r="J997" i="17"/>
  <c r="O997" i="17" s="1"/>
  <c r="K997" i="17"/>
  <c r="L997" i="17"/>
  <c r="I998" i="17"/>
  <c r="N998" i="17" s="1"/>
  <c r="J998" i="17"/>
  <c r="O998" i="17" s="1"/>
  <c r="K998" i="17"/>
  <c r="L998" i="17"/>
  <c r="I999" i="17"/>
  <c r="N999" i="17" s="1"/>
  <c r="J999" i="17"/>
  <c r="O999" i="17" s="1"/>
  <c r="K999" i="17"/>
  <c r="L999" i="17"/>
  <c r="I1000" i="17"/>
  <c r="N1000" i="17" s="1"/>
  <c r="J1000" i="17"/>
  <c r="O1000" i="17" s="1"/>
  <c r="K1000" i="17"/>
  <c r="L1000" i="17"/>
  <c r="I1001" i="17"/>
  <c r="N1001" i="17" s="1"/>
  <c r="J1001" i="17"/>
  <c r="O1001" i="17" s="1"/>
  <c r="K1001" i="17"/>
  <c r="L1001" i="17"/>
  <c r="J2" i="17"/>
  <c r="O2" i="17" s="1"/>
  <c r="K2" i="17"/>
  <c r="L2" i="17"/>
  <c r="I2" i="17"/>
  <c r="N2" i="17" s="1"/>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44" i="17"/>
  <c r="H45" i="17"/>
  <c r="H46" i="17"/>
  <c r="H47" i="17"/>
  <c r="H48" i="17"/>
  <c r="H49" i="17"/>
  <c r="H50" i="17"/>
  <c r="H51" i="17"/>
  <c r="H52" i="17"/>
  <c r="H53" i="17"/>
  <c r="H54" i="17"/>
  <c r="H55" i="17"/>
  <c r="H56" i="17"/>
  <c r="H57" i="17"/>
  <c r="H58" i="17"/>
  <c r="H59" i="17"/>
  <c r="H60" i="17"/>
  <c r="H61" i="17"/>
  <c r="H62" i="17"/>
  <c r="H63" i="17"/>
  <c r="H64" i="17"/>
  <c r="H65" i="17"/>
  <c r="H66" i="17"/>
  <c r="H67" i="17"/>
  <c r="H68" i="17"/>
  <c r="H69" i="17"/>
  <c r="H70" i="17"/>
  <c r="H71" i="17"/>
  <c r="H72" i="17"/>
  <c r="H73" i="17"/>
  <c r="H74" i="17"/>
  <c r="H75" i="17"/>
  <c r="H76" i="17"/>
  <c r="H77" i="17"/>
  <c r="H78" i="17"/>
  <c r="H79" i="17"/>
  <c r="H80" i="17"/>
  <c r="H81" i="17"/>
  <c r="H82" i="17"/>
  <c r="H83" i="17"/>
  <c r="H84" i="17"/>
  <c r="H85" i="17"/>
  <c r="H86" i="17"/>
  <c r="H87" i="17"/>
  <c r="H88" i="17"/>
  <c r="H89" i="17"/>
  <c r="H90" i="17"/>
  <c r="H91" i="17"/>
  <c r="H92" i="17"/>
  <c r="H93" i="17"/>
  <c r="H94" i="17"/>
  <c r="H95" i="17"/>
  <c r="H96" i="17"/>
  <c r="H97" i="17"/>
  <c r="H98" i="17"/>
  <c r="H99" i="17"/>
  <c r="H100" i="17"/>
  <c r="H101" i="17"/>
  <c r="H102" i="17"/>
  <c r="H103" i="17"/>
  <c r="H104" i="17"/>
  <c r="H105" i="17"/>
  <c r="H106" i="17"/>
  <c r="H107" i="17"/>
  <c r="H108" i="17"/>
  <c r="H109" i="17"/>
  <c r="H110" i="17"/>
  <c r="H111" i="17"/>
  <c r="H112" i="17"/>
  <c r="H113" i="17"/>
  <c r="H114" i="17"/>
  <c r="H115" i="17"/>
  <c r="H116" i="17"/>
  <c r="H117" i="17"/>
  <c r="H118" i="17"/>
  <c r="H119" i="17"/>
  <c r="H120" i="17"/>
  <c r="H121" i="17"/>
  <c r="H122" i="17"/>
  <c r="H123" i="17"/>
  <c r="H124" i="17"/>
  <c r="H125" i="17"/>
  <c r="H126" i="17"/>
  <c r="H127" i="17"/>
  <c r="H128" i="17"/>
  <c r="H129" i="17"/>
  <c r="H130" i="17"/>
  <c r="H131" i="17"/>
  <c r="H132" i="17"/>
  <c r="H133" i="17"/>
  <c r="H134" i="17"/>
  <c r="H135" i="17"/>
  <c r="H136" i="17"/>
  <c r="H137" i="17"/>
  <c r="H138" i="17"/>
  <c r="H139" i="17"/>
  <c r="H140" i="17"/>
  <c r="H141" i="17"/>
  <c r="H142" i="17"/>
  <c r="H143" i="17"/>
  <c r="H144" i="17"/>
  <c r="H145" i="17"/>
  <c r="H146" i="17"/>
  <c r="H147" i="17"/>
  <c r="H148" i="17"/>
  <c r="H149" i="17"/>
  <c r="H150" i="17"/>
  <c r="H151" i="17"/>
  <c r="H152"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H182" i="17"/>
  <c r="H183" i="17"/>
  <c r="H184" i="17"/>
  <c r="H185" i="17"/>
  <c r="H186" i="17"/>
  <c r="H187" i="17"/>
  <c r="H188" i="17"/>
  <c r="H189" i="17"/>
  <c r="H190" i="17"/>
  <c r="H191" i="17"/>
  <c r="H192" i="17"/>
  <c r="H193" i="17"/>
  <c r="H194" i="17"/>
  <c r="H195" i="17"/>
  <c r="H196" i="17"/>
  <c r="H197" i="17"/>
  <c r="H198" i="17"/>
  <c r="H199" i="17"/>
  <c r="H200" i="17"/>
  <c r="H201" i="17"/>
  <c r="H202" i="17"/>
  <c r="H203" i="17"/>
  <c r="H204" i="17"/>
  <c r="H205" i="17"/>
  <c r="H206" i="17"/>
  <c r="H207" i="17"/>
  <c r="H208" i="17"/>
  <c r="H209" i="17"/>
  <c r="H210" i="17"/>
  <c r="H211" i="17"/>
  <c r="H212" i="17"/>
  <c r="H213" i="17"/>
  <c r="H214" i="17"/>
  <c r="H215" i="17"/>
  <c r="H216" i="17"/>
  <c r="H217" i="17"/>
  <c r="H218" i="17"/>
  <c r="H219" i="17"/>
  <c r="H220" i="17"/>
  <c r="H221" i="17"/>
  <c r="H222" i="17"/>
  <c r="H223" i="17"/>
  <c r="H224" i="17"/>
  <c r="H225" i="17"/>
  <c r="H226" i="17"/>
  <c r="H227" i="17"/>
  <c r="H228" i="17"/>
  <c r="H229" i="17"/>
  <c r="H230" i="17"/>
  <c r="H231" i="17"/>
  <c r="H232" i="17"/>
  <c r="H233" i="17"/>
  <c r="H234" i="17"/>
  <c r="H235" i="17"/>
  <c r="H236" i="17"/>
  <c r="H237" i="17"/>
  <c r="H238" i="17"/>
  <c r="H239" i="17"/>
  <c r="H240" i="17"/>
  <c r="H241" i="17"/>
  <c r="H242" i="17"/>
  <c r="H243" i="17"/>
  <c r="H244" i="17"/>
  <c r="H245" i="17"/>
  <c r="H246" i="17"/>
  <c r="H247" i="17"/>
  <c r="H248" i="17"/>
  <c r="H249" i="17"/>
  <c r="H250" i="17"/>
  <c r="H251" i="17"/>
  <c r="H252" i="17"/>
  <c r="H253" i="17"/>
  <c r="H254" i="17"/>
  <c r="H255" i="17"/>
  <c r="H256" i="17"/>
  <c r="H257" i="17"/>
  <c r="H258" i="17"/>
  <c r="H259" i="17"/>
  <c r="H260" i="17"/>
  <c r="H261" i="17"/>
  <c r="H262" i="17"/>
  <c r="H263" i="17"/>
  <c r="H264" i="17"/>
  <c r="H265" i="17"/>
  <c r="H266" i="17"/>
  <c r="H267" i="17"/>
  <c r="H268" i="17"/>
  <c r="H269" i="17"/>
  <c r="H270" i="17"/>
  <c r="H271" i="17"/>
  <c r="H272" i="17"/>
  <c r="H273" i="17"/>
  <c r="H274" i="17"/>
  <c r="H275" i="17"/>
  <c r="H276" i="17"/>
  <c r="H277" i="17"/>
  <c r="H278" i="17"/>
  <c r="H279" i="17"/>
  <c r="H280" i="17"/>
  <c r="H281" i="17"/>
  <c r="H282" i="17"/>
  <c r="H283" i="17"/>
  <c r="H284" i="17"/>
  <c r="H285" i="17"/>
  <c r="H286" i="17"/>
  <c r="H287" i="17"/>
  <c r="H288" i="17"/>
  <c r="H289" i="17"/>
  <c r="H290" i="17"/>
  <c r="H291" i="17"/>
  <c r="H292" i="17"/>
  <c r="H293" i="17"/>
  <c r="H294" i="17"/>
  <c r="H295" i="17"/>
  <c r="H296" i="17"/>
  <c r="H297" i="17"/>
  <c r="H298" i="17"/>
  <c r="H299" i="17"/>
  <c r="H300" i="17"/>
  <c r="H301" i="17"/>
  <c r="H302" i="17"/>
  <c r="H303" i="17"/>
  <c r="H304" i="17"/>
  <c r="H305" i="17"/>
  <c r="H306" i="17"/>
  <c r="H307" i="17"/>
  <c r="H308" i="17"/>
  <c r="H309" i="17"/>
  <c r="H310" i="17"/>
  <c r="H311" i="17"/>
  <c r="H312" i="17"/>
  <c r="H313" i="17"/>
  <c r="H314" i="17"/>
  <c r="H315" i="17"/>
  <c r="H316" i="17"/>
  <c r="H317" i="17"/>
  <c r="H318" i="17"/>
  <c r="H319" i="17"/>
  <c r="H320" i="17"/>
  <c r="H321" i="17"/>
  <c r="H322" i="17"/>
  <c r="H323" i="17"/>
  <c r="H324" i="17"/>
  <c r="H325" i="17"/>
  <c r="H326" i="17"/>
  <c r="H327" i="17"/>
  <c r="H328" i="17"/>
  <c r="H329" i="17"/>
  <c r="H330" i="17"/>
  <c r="H331" i="17"/>
  <c r="H332" i="17"/>
  <c r="H333" i="17"/>
  <c r="H334" i="17"/>
  <c r="H335" i="17"/>
  <c r="H336" i="17"/>
  <c r="H337" i="17"/>
  <c r="H338" i="17"/>
  <c r="H339" i="17"/>
  <c r="H340" i="17"/>
  <c r="H341" i="17"/>
  <c r="H342" i="17"/>
  <c r="H343" i="17"/>
  <c r="H344" i="17"/>
  <c r="H345" i="17"/>
  <c r="H346"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H398" i="17"/>
  <c r="H399" i="17"/>
  <c r="H400" i="17"/>
  <c r="H401" i="17"/>
  <c r="H402" i="17"/>
  <c r="H403" i="17"/>
  <c r="H404" i="17"/>
  <c r="H405" i="17"/>
  <c r="H406" i="17"/>
  <c r="H407" i="17"/>
  <c r="H408" i="17"/>
  <c r="H409" i="17"/>
  <c r="H410" i="17"/>
  <c r="H411" i="17"/>
  <c r="H412" i="17"/>
  <c r="H413" i="17"/>
  <c r="H414" i="17"/>
  <c r="H415" i="17"/>
  <c r="H416" i="17"/>
  <c r="H417" i="17"/>
  <c r="H418" i="17"/>
  <c r="H419" i="17"/>
  <c r="H420" i="17"/>
  <c r="H421" i="17"/>
  <c r="H422" i="17"/>
  <c r="H423" i="17"/>
  <c r="H424" i="17"/>
  <c r="H425" i="17"/>
  <c r="H426" i="17"/>
  <c r="H427" i="17"/>
  <c r="H428" i="17"/>
  <c r="H429" i="17"/>
  <c r="H430" i="17"/>
  <c r="H431" i="17"/>
  <c r="H432" i="17"/>
  <c r="H433" i="17"/>
  <c r="H434" i="17"/>
  <c r="H435" i="17"/>
  <c r="H436" i="17"/>
  <c r="H437" i="17"/>
  <c r="H438" i="17"/>
  <c r="H439" i="17"/>
  <c r="H440" i="17"/>
  <c r="H441" i="17"/>
  <c r="H442" i="17"/>
  <c r="H443" i="17"/>
  <c r="H444" i="17"/>
  <c r="H445" i="17"/>
  <c r="H446" i="17"/>
  <c r="H447" i="17"/>
  <c r="H448" i="17"/>
  <c r="H449" i="17"/>
  <c r="H450" i="17"/>
  <c r="H451" i="17"/>
  <c r="H452" i="17"/>
  <c r="H453" i="17"/>
  <c r="H454" i="17"/>
  <c r="H455" i="17"/>
  <c r="H456" i="17"/>
  <c r="H457" i="17"/>
  <c r="H458" i="17"/>
  <c r="H459" i="17"/>
  <c r="H460" i="17"/>
  <c r="H461" i="17"/>
  <c r="H462" i="17"/>
  <c r="H463" i="17"/>
  <c r="H464" i="17"/>
  <c r="H465" i="17"/>
  <c r="H466" i="17"/>
  <c r="H467" i="17"/>
  <c r="H468" i="17"/>
  <c r="H469" i="17"/>
  <c r="H470" i="17"/>
  <c r="H471" i="17"/>
  <c r="H472" i="17"/>
  <c r="H473" i="17"/>
  <c r="H474" i="17"/>
  <c r="H475" i="17"/>
  <c r="H476" i="17"/>
  <c r="H477" i="17"/>
  <c r="H478" i="17"/>
  <c r="H479" i="17"/>
  <c r="H480" i="17"/>
  <c r="H481" i="17"/>
  <c r="H482" i="17"/>
  <c r="H483" i="17"/>
  <c r="H484" i="17"/>
  <c r="H485" i="17"/>
  <c r="H486" i="17"/>
  <c r="H487" i="17"/>
  <c r="H488" i="17"/>
  <c r="H489" i="17"/>
  <c r="H490" i="17"/>
  <c r="H491" i="17"/>
  <c r="H492" i="17"/>
  <c r="H493" i="17"/>
  <c r="H494" i="17"/>
  <c r="H495" i="17"/>
  <c r="H496" i="17"/>
  <c r="H497" i="17"/>
  <c r="H498" i="17"/>
  <c r="H499" i="17"/>
  <c r="H500" i="17"/>
  <c r="H501" i="17"/>
  <c r="H502" i="17"/>
  <c r="H503" i="17"/>
  <c r="H504" i="17"/>
  <c r="H505" i="17"/>
  <c r="H506" i="17"/>
  <c r="H507" i="17"/>
  <c r="H508" i="17"/>
  <c r="H509" i="17"/>
  <c r="H510" i="17"/>
  <c r="H511" i="17"/>
  <c r="H512" i="17"/>
  <c r="H513" i="17"/>
  <c r="H514" i="17"/>
  <c r="H515" i="17"/>
  <c r="H516" i="17"/>
  <c r="H517" i="17"/>
  <c r="H518" i="17"/>
  <c r="H519" i="17"/>
  <c r="H520" i="17"/>
  <c r="H521" i="17"/>
  <c r="H522" i="17"/>
  <c r="H523" i="17"/>
  <c r="H524" i="17"/>
  <c r="H525" i="17"/>
  <c r="H526" i="17"/>
  <c r="H527" i="17"/>
  <c r="H528" i="17"/>
  <c r="H529" i="17"/>
  <c r="H530" i="17"/>
  <c r="H531" i="17"/>
  <c r="H532" i="17"/>
  <c r="H533" i="17"/>
  <c r="H534" i="17"/>
  <c r="H535" i="17"/>
  <c r="H536" i="17"/>
  <c r="H537" i="17"/>
  <c r="H538" i="17"/>
  <c r="H539" i="17"/>
  <c r="H540" i="17"/>
  <c r="H541" i="17"/>
  <c r="H542" i="17"/>
  <c r="H543" i="17"/>
  <c r="H544" i="17"/>
  <c r="H545" i="17"/>
  <c r="H546" i="17"/>
  <c r="H547" i="17"/>
  <c r="H548" i="17"/>
  <c r="H549" i="17"/>
  <c r="H550" i="17"/>
  <c r="H551" i="17"/>
  <c r="H552" i="17"/>
  <c r="H553" i="17"/>
  <c r="H554" i="17"/>
  <c r="H555" i="17"/>
  <c r="H556" i="17"/>
  <c r="H557" i="17"/>
  <c r="H558" i="17"/>
  <c r="H559" i="17"/>
  <c r="H560" i="17"/>
  <c r="H561" i="17"/>
  <c r="H562" i="17"/>
  <c r="H563" i="17"/>
  <c r="H564" i="17"/>
  <c r="H565" i="17"/>
  <c r="H566" i="17"/>
  <c r="H567" i="17"/>
  <c r="H568" i="17"/>
  <c r="H569" i="17"/>
  <c r="H570" i="17"/>
  <c r="H571" i="17"/>
  <c r="H572" i="17"/>
  <c r="H573" i="17"/>
  <c r="H574" i="17"/>
  <c r="H575" i="17"/>
  <c r="H576" i="17"/>
  <c r="H577" i="17"/>
  <c r="H578" i="17"/>
  <c r="H579" i="17"/>
  <c r="H580" i="17"/>
  <c r="H581" i="17"/>
  <c r="H582" i="17"/>
  <c r="H583" i="17"/>
  <c r="H584" i="17"/>
  <c r="H585" i="17"/>
  <c r="H586" i="17"/>
  <c r="H587" i="17"/>
  <c r="H588" i="17"/>
  <c r="H589" i="17"/>
  <c r="H590" i="17"/>
  <c r="H591" i="17"/>
  <c r="H592" i="17"/>
  <c r="H593" i="17"/>
  <c r="H594" i="17"/>
  <c r="H595" i="17"/>
  <c r="H596" i="17"/>
  <c r="H597" i="17"/>
  <c r="H598" i="17"/>
  <c r="H599" i="17"/>
  <c r="H600" i="17"/>
  <c r="H601" i="17"/>
  <c r="H602" i="17"/>
  <c r="H603" i="17"/>
  <c r="H604" i="17"/>
  <c r="H605" i="17"/>
  <c r="H606" i="17"/>
  <c r="H607" i="17"/>
  <c r="H608" i="17"/>
  <c r="H609" i="17"/>
  <c r="H610" i="17"/>
  <c r="H611" i="17"/>
  <c r="H612" i="17"/>
  <c r="H613" i="17"/>
  <c r="H614" i="17"/>
  <c r="H615" i="17"/>
  <c r="H616" i="17"/>
  <c r="H617" i="17"/>
  <c r="H618" i="17"/>
  <c r="H619" i="17"/>
  <c r="H620" i="17"/>
  <c r="H621" i="17"/>
  <c r="H622" i="17"/>
  <c r="H623" i="17"/>
  <c r="H624" i="17"/>
  <c r="H625" i="17"/>
  <c r="H626" i="17"/>
  <c r="H627" i="17"/>
  <c r="H628" i="17"/>
  <c r="H629" i="17"/>
  <c r="H630" i="17"/>
  <c r="H631" i="17"/>
  <c r="H632" i="17"/>
  <c r="H633" i="17"/>
  <c r="H634" i="17"/>
  <c r="H635" i="17"/>
  <c r="H636" i="17"/>
  <c r="H637" i="17"/>
  <c r="H638" i="17"/>
  <c r="H639" i="17"/>
  <c r="H640" i="17"/>
  <c r="H641" i="17"/>
  <c r="H642" i="17"/>
  <c r="H643" i="17"/>
  <c r="H644" i="17"/>
  <c r="H645" i="17"/>
  <c r="H646" i="17"/>
  <c r="H647" i="17"/>
  <c r="H648" i="17"/>
  <c r="H649" i="17"/>
  <c r="H650" i="17"/>
  <c r="H651" i="17"/>
  <c r="H652" i="17"/>
  <c r="H653" i="17"/>
  <c r="H654" i="17"/>
  <c r="H655" i="17"/>
  <c r="H656" i="17"/>
  <c r="H657" i="17"/>
  <c r="H658" i="17"/>
  <c r="H659" i="17"/>
  <c r="H660" i="17"/>
  <c r="H661" i="17"/>
  <c r="H662" i="17"/>
  <c r="H663" i="17"/>
  <c r="H664" i="17"/>
  <c r="H665" i="17"/>
  <c r="H666" i="17"/>
  <c r="H667" i="17"/>
  <c r="H668" i="17"/>
  <c r="H669" i="17"/>
  <c r="H670" i="17"/>
  <c r="H671" i="17"/>
  <c r="H672" i="17"/>
  <c r="H673" i="17"/>
  <c r="H674" i="17"/>
  <c r="H675" i="17"/>
  <c r="H676" i="17"/>
  <c r="H677" i="17"/>
  <c r="H678" i="17"/>
  <c r="H679" i="17"/>
  <c r="H680" i="17"/>
  <c r="H681" i="17"/>
  <c r="H682" i="17"/>
  <c r="H683" i="17"/>
  <c r="H684" i="17"/>
  <c r="H685" i="17"/>
  <c r="H686" i="17"/>
  <c r="H687" i="17"/>
  <c r="H688" i="17"/>
  <c r="H689" i="17"/>
  <c r="H690" i="17"/>
  <c r="H691" i="17"/>
  <c r="H692" i="17"/>
  <c r="H693" i="17"/>
  <c r="H694" i="17"/>
  <c r="H695" i="17"/>
  <c r="H696" i="17"/>
  <c r="H697" i="17"/>
  <c r="H698" i="17"/>
  <c r="H699" i="17"/>
  <c r="H700" i="17"/>
  <c r="H701" i="17"/>
  <c r="H702" i="17"/>
  <c r="H703" i="17"/>
  <c r="H704" i="17"/>
  <c r="H705" i="17"/>
  <c r="H706" i="17"/>
  <c r="H707" i="17"/>
  <c r="H708" i="17"/>
  <c r="H709" i="17"/>
  <c r="H710" i="17"/>
  <c r="H711" i="17"/>
  <c r="H712" i="17"/>
  <c r="H713" i="17"/>
  <c r="H714" i="17"/>
  <c r="H715" i="17"/>
  <c r="H716" i="17"/>
  <c r="H717" i="17"/>
  <c r="H718" i="17"/>
  <c r="H719" i="17"/>
  <c r="H720" i="17"/>
  <c r="H721" i="17"/>
  <c r="H722" i="17"/>
  <c r="H723" i="17"/>
  <c r="H724" i="17"/>
  <c r="H725" i="17"/>
  <c r="H726" i="17"/>
  <c r="H727" i="17"/>
  <c r="H728" i="17"/>
  <c r="H729" i="17"/>
  <c r="H730" i="17"/>
  <c r="H731" i="17"/>
  <c r="H732" i="17"/>
  <c r="H733" i="17"/>
  <c r="H734" i="17"/>
  <c r="H735" i="17"/>
  <c r="H736" i="17"/>
  <c r="H737" i="17"/>
  <c r="H738" i="17"/>
  <c r="H739" i="17"/>
  <c r="H740" i="17"/>
  <c r="H741" i="17"/>
  <c r="H742" i="17"/>
  <c r="H743" i="17"/>
  <c r="H744" i="17"/>
  <c r="H745" i="17"/>
  <c r="H746" i="17"/>
  <c r="H747" i="17"/>
  <c r="H748" i="17"/>
  <c r="H749" i="17"/>
  <c r="H750" i="17"/>
  <c r="H751" i="17"/>
  <c r="H752" i="17"/>
  <c r="H753" i="17"/>
  <c r="H754" i="17"/>
  <c r="H755" i="17"/>
  <c r="H756" i="17"/>
  <c r="H757" i="17"/>
  <c r="H758" i="17"/>
  <c r="H759" i="17"/>
  <c r="H760" i="17"/>
  <c r="H761" i="17"/>
  <c r="H762" i="17"/>
  <c r="H763" i="17"/>
  <c r="H764" i="17"/>
  <c r="H765" i="17"/>
  <c r="H766" i="17"/>
  <c r="H767" i="17"/>
  <c r="H768" i="17"/>
  <c r="H769" i="17"/>
  <c r="H770" i="17"/>
  <c r="H771" i="17"/>
  <c r="H772" i="17"/>
  <c r="H773" i="17"/>
  <c r="H774" i="17"/>
  <c r="H775" i="17"/>
  <c r="H776" i="17"/>
  <c r="H777" i="17"/>
  <c r="H778" i="17"/>
  <c r="H779" i="17"/>
  <c r="H780" i="17"/>
  <c r="H781" i="17"/>
  <c r="H782" i="17"/>
  <c r="H783" i="17"/>
  <c r="H784" i="17"/>
  <c r="H785" i="17"/>
  <c r="H786" i="17"/>
  <c r="H787" i="17"/>
  <c r="H788" i="17"/>
  <c r="H789" i="17"/>
  <c r="H790" i="17"/>
  <c r="H791" i="17"/>
  <c r="H792" i="17"/>
  <c r="H793" i="17"/>
  <c r="H794" i="17"/>
  <c r="H795" i="17"/>
  <c r="H796" i="17"/>
  <c r="H797" i="17"/>
  <c r="H798" i="17"/>
  <c r="H799" i="17"/>
  <c r="H800" i="17"/>
  <c r="H801" i="17"/>
  <c r="H802" i="17"/>
  <c r="H803" i="17"/>
  <c r="H804" i="17"/>
  <c r="H805" i="17"/>
  <c r="H806" i="17"/>
  <c r="H807" i="17"/>
  <c r="H808" i="17"/>
  <c r="H809" i="17"/>
  <c r="H810" i="17"/>
  <c r="H811" i="17"/>
  <c r="H812" i="17"/>
  <c r="H813" i="17"/>
  <c r="H814" i="17"/>
  <c r="H815" i="17"/>
  <c r="H816" i="17"/>
  <c r="H817" i="17"/>
  <c r="H818" i="17"/>
  <c r="H819" i="17"/>
  <c r="H820" i="17"/>
  <c r="H821" i="17"/>
  <c r="H822" i="17"/>
  <c r="H823" i="17"/>
  <c r="H824" i="17"/>
  <c r="H825" i="17"/>
  <c r="H826" i="17"/>
  <c r="H827" i="17"/>
  <c r="H828" i="17"/>
  <c r="H829" i="17"/>
  <c r="H830" i="17"/>
  <c r="H831" i="17"/>
  <c r="H832" i="17"/>
  <c r="H833" i="17"/>
  <c r="H834" i="17"/>
  <c r="H835" i="17"/>
  <c r="H836" i="17"/>
  <c r="H837" i="17"/>
  <c r="H838" i="17"/>
  <c r="H839" i="17"/>
  <c r="H840" i="17"/>
  <c r="H841" i="17"/>
  <c r="H842" i="17"/>
  <c r="H843" i="17"/>
  <c r="H844" i="17"/>
  <c r="H845" i="17"/>
  <c r="H846" i="17"/>
  <c r="H847" i="17"/>
  <c r="H848" i="17"/>
  <c r="H849" i="17"/>
  <c r="H850" i="17"/>
  <c r="H851" i="17"/>
  <c r="H852" i="17"/>
  <c r="H853" i="17"/>
  <c r="H854" i="17"/>
  <c r="H855" i="17"/>
  <c r="H856" i="17"/>
  <c r="H857" i="17"/>
  <c r="H858" i="17"/>
  <c r="H859" i="17"/>
  <c r="H860" i="17"/>
  <c r="H861" i="17"/>
  <c r="H862" i="17"/>
  <c r="H863" i="17"/>
  <c r="H864" i="17"/>
  <c r="H865" i="17"/>
  <c r="H866" i="17"/>
  <c r="H867" i="17"/>
  <c r="H868" i="17"/>
  <c r="H869" i="17"/>
  <c r="H870" i="17"/>
  <c r="H871" i="17"/>
  <c r="H872" i="17"/>
  <c r="H873" i="17"/>
  <c r="H874" i="17"/>
  <c r="H875" i="17"/>
  <c r="H876" i="17"/>
  <c r="H877" i="17"/>
  <c r="H878" i="17"/>
  <c r="H879" i="17"/>
  <c r="H880" i="17"/>
  <c r="H881" i="17"/>
  <c r="H882" i="17"/>
  <c r="H883" i="17"/>
  <c r="H884" i="17"/>
  <c r="H885" i="17"/>
  <c r="H886" i="17"/>
  <c r="H887" i="17"/>
  <c r="H888" i="17"/>
  <c r="H889" i="17"/>
  <c r="H890" i="17"/>
  <c r="H891" i="17"/>
  <c r="H892" i="17"/>
  <c r="H893" i="17"/>
  <c r="H894" i="17"/>
  <c r="H895" i="17"/>
  <c r="H896" i="17"/>
  <c r="H897" i="17"/>
  <c r="H898" i="17"/>
  <c r="H899" i="17"/>
  <c r="H900" i="17"/>
  <c r="H901" i="17"/>
  <c r="H902" i="17"/>
  <c r="H903" i="17"/>
  <c r="H904" i="17"/>
  <c r="H905" i="17"/>
  <c r="H906" i="17"/>
  <c r="H907" i="17"/>
  <c r="H908" i="17"/>
  <c r="H909" i="17"/>
  <c r="H910" i="17"/>
  <c r="H911" i="17"/>
  <c r="H912" i="17"/>
  <c r="H913" i="17"/>
  <c r="H914" i="17"/>
  <c r="H915" i="17"/>
  <c r="H916" i="17"/>
  <c r="H917" i="17"/>
  <c r="H918" i="17"/>
  <c r="H919" i="17"/>
  <c r="H920" i="17"/>
  <c r="H921" i="17"/>
  <c r="H922" i="17"/>
  <c r="H923" i="17"/>
  <c r="H924" i="17"/>
  <c r="H925" i="17"/>
  <c r="H926" i="17"/>
  <c r="H927" i="17"/>
  <c r="H928" i="17"/>
  <c r="H929" i="17"/>
  <c r="H930" i="17"/>
  <c r="H931" i="17"/>
  <c r="H932" i="17"/>
  <c r="H933" i="17"/>
  <c r="H934" i="17"/>
  <c r="H935" i="17"/>
  <c r="H936" i="17"/>
  <c r="H937" i="17"/>
  <c r="H938" i="17"/>
  <c r="H939" i="17"/>
  <c r="H940" i="17"/>
  <c r="H941" i="17"/>
  <c r="H942" i="17"/>
  <c r="H943" i="17"/>
  <c r="H944" i="17"/>
  <c r="H945" i="17"/>
  <c r="H946" i="17"/>
  <c r="H947" i="17"/>
  <c r="H948" i="17"/>
  <c r="H949" i="17"/>
  <c r="H950" i="17"/>
  <c r="H951" i="17"/>
  <c r="H952" i="17"/>
  <c r="H953" i="17"/>
  <c r="H954" i="17"/>
  <c r="H955" i="17"/>
  <c r="H956" i="17"/>
  <c r="H957" i="17"/>
  <c r="H958" i="17"/>
  <c r="H959" i="17"/>
  <c r="H960" i="17"/>
  <c r="H961" i="17"/>
  <c r="H962" i="17"/>
  <c r="H963" i="17"/>
  <c r="H964" i="17"/>
  <c r="H965" i="17"/>
  <c r="H966" i="17"/>
  <c r="H967" i="17"/>
  <c r="H968" i="17"/>
  <c r="H969" i="17"/>
  <c r="H970" i="17"/>
  <c r="H971" i="17"/>
  <c r="H972" i="17"/>
  <c r="H973" i="17"/>
  <c r="H974" i="17"/>
  <c r="H975" i="17"/>
  <c r="H976" i="17"/>
  <c r="H977" i="17"/>
  <c r="H978" i="17"/>
  <c r="H979" i="17"/>
  <c r="H980" i="17"/>
  <c r="H981" i="17"/>
  <c r="H982" i="17"/>
  <c r="H983" i="17"/>
  <c r="H984" i="17"/>
  <c r="H985" i="17"/>
  <c r="H986" i="17"/>
  <c r="H987" i="17"/>
  <c r="H988" i="17"/>
  <c r="H989" i="17"/>
  <c r="H990" i="17"/>
  <c r="H991" i="17"/>
  <c r="H992" i="17"/>
  <c r="H993" i="17"/>
  <c r="H994" i="17"/>
  <c r="H995" i="17"/>
  <c r="H996" i="17"/>
  <c r="H997" i="17"/>
  <c r="H998" i="17"/>
  <c r="H999" i="17"/>
  <c r="H1000" i="17"/>
  <c r="H1001" i="17"/>
  <c r="H2" i="17"/>
  <c r="G3" i="17"/>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132" i="17"/>
  <c r="G133" i="17"/>
  <c r="G134" i="17"/>
  <c r="G135" i="17"/>
  <c r="G136" i="17"/>
  <c r="G137" i="17"/>
  <c r="G138" i="17"/>
  <c r="G139" i="17"/>
  <c r="G140" i="17"/>
  <c r="G141" i="17"/>
  <c r="G142" i="17"/>
  <c r="G143" i="17"/>
  <c r="G144" i="17"/>
  <c r="G145" i="17"/>
  <c r="G146" i="17"/>
  <c r="G147" i="17"/>
  <c r="G148" i="17"/>
  <c r="G149" i="17"/>
  <c r="G150" i="17"/>
  <c r="G151" i="17"/>
  <c r="G152" i="17"/>
  <c r="G153" i="17"/>
  <c r="G154" i="17"/>
  <c r="G155" i="17"/>
  <c r="G156" i="17"/>
  <c r="G157" i="17"/>
  <c r="G158" i="17"/>
  <c r="G159" i="17"/>
  <c r="G160" i="17"/>
  <c r="G161" i="17"/>
  <c r="G162" i="17"/>
  <c r="G163" i="17"/>
  <c r="G164" i="17"/>
  <c r="G165" i="17"/>
  <c r="G166" i="17"/>
  <c r="G167" i="17"/>
  <c r="G168" i="17"/>
  <c r="G169" i="17"/>
  <c r="G170" i="17"/>
  <c r="G171" i="17"/>
  <c r="G172" i="17"/>
  <c r="G173" i="17"/>
  <c r="G174" i="17"/>
  <c r="G175" i="17"/>
  <c r="G176" i="17"/>
  <c r="G177" i="17"/>
  <c r="G178" i="17"/>
  <c r="G179" i="17"/>
  <c r="G180" i="17"/>
  <c r="G181" i="17"/>
  <c r="G182" i="17"/>
  <c r="G183" i="17"/>
  <c r="G184" i="17"/>
  <c r="G185" i="17"/>
  <c r="G186" i="17"/>
  <c r="G187" i="17"/>
  <c r="G188" i="17"/>
  <c r="G189" i="17"/>
  <c r="G190" i="17"/>
  <c r="G191" i="17"/>
  <c r="G192" i="17"/>
  <c r="G193" i="17"/>
  <c r="G194" i="17"/>
  <c r="G195" i="17"/>
  <c r="G196" i="17"/>
  <c r="G197" i="17"/>
  <c r="G198" i="17"/>
  <c r="G199" i="17"/>
  <c r="G200" i="17"/>
  <c r="G201" i="17"/>
  <c r="G202" i="17"/>
  <c r="G203" i="17"/>
  <c r="G204" i="17"/>
  <c r="G205" i="17"/>
  <c r="G206" i="17"/>
  <c r="G207" i="17"/>
  <c r="G208" i="17"/>
  <c r="G209" i="17"/>
  <c r="G210" i="17"/>
  <c r="G211" i="17"/>
  <c r="G212" i="17"/>
  <c r="G213" i="17"/>
  <c r="G214" i="17"/>
  <c r="G215" i="17"/>
  <c r="G216" i="17"/>
  <c r="G217" i="17"/>
  <c r="G218" i="17"/>
  <c r="G219" i="17"/>
  <c r="G220" i="17"/>
  <c r="G221" i="17"/>
  <c r="G222" i="17"/>
  <c r="G223" i="17"/>
  <c r="G224" i="17"/>
  <c r="G225" i="17"/>
  <c r="G226" i="17"/>
  <c r="G227" i="17"/>
  <c r="G228" i="17"/>
  <c r="G229" i="17"/>
  <c r="G230" i="17"/>
  <c r="G231" i="17"/>
  <c r="G232" i="17"/>
  <c r="G233" i="17"/>
  <c r="G234" i="17"/>
  <c r="G235" i="17"/>
  <c r="G236" i="17"/>
  <c r="G237" i="17"/>
  <c r="G238" i="17"/>
  <c r="G239" i="17"/>
  <c r="G240" i="17"/>
  <c r="G241" i="17"/>
  <c r="G242" i="17"/>
  <c r="G243" i="17"/>
  <c r="G244" i="17"/>
  <c r="G245" i="17"/>
  <c r="G246" i="17"/>
  <c r="G247" i="17"/>
  <c r="G248" i="17"/>
  <c r="G249" i="17"/>
  <c r="G250" i="17"/>
  <c r="G251" i="17"/>
  <c r="G252" i="17"/>
  <c r="G253" i="17"/>
  <c r="G254" i="17"/>
  <c r="G255" i="17"/>
  <c r="G256" i="17"/>
  <c r="G257" i="17"/>
  <c r="G258" i="17"/>
  <c r="G259" i="17"/>
  <c r="G260" i="17"/>
  <c r="G261" i="17"/>
  <c r="G262" i="17"/>
  <c r="G263" i="17"/>
  <c r="G264" i="17"/>
  <c r="G265" i="17"/>
  <c r="G266" i="17"/>
  <c r="G267" i="17"/>
  <c r="G268" i="17"/>
  <c r="G269" i="17"/>
  <c r="G270" i="17"/>
  <c r="G271" i="17"/>
  <c r="G272" i="17"/>
  <c r="G273" i="17"/>
  <c r="G274" i="17"/>
  <c r="G275" i="17"/>
  <c r="G276" i="17"/>
  <c r="G277" i="17"/>
  <c r="G278" i="17"/>
  <c r="G279" i="17"/>
  <c r="G280" i="17"/>
  <c r="G281" i="17"/>
  <c r="G282" i="17"/>
  <c r="G283" i="17"/>
  <c r="G284" i="17"/>
  <c r="G285" i="17"/>
  <c r="G286" i="17"/>
  <c r="G287" i="17"/>
  <c r="G288" i="17"/>
  <c r="G289" i="17"/>
  <c r="G290" i="17"/>
  <c r="G291" i="17"/>
  <c r="G292" i="17"/>
  <c r="G293" i="17"/>
  <c r="G294" i="17"/>
  <c r="G295" i="17"/>
  <c r="G296" i="17"/>
  <c r="G297" i="17"/>
  <c r="G298" i="17"/>
  <c r="G299" i="17"/>
  <c r="G300" i="17"/>
  <c r="G301" i="17"/>
  <c r="G302" i="17"/>
  <c r="G303" i="17"/>
  <c r="G304" i="17"/>
  <c r="G305" i="17"/>
  <c r="G306" i="17"/>
  <c r="G307" i="17"/>
  <c r="G308" i="17"/>
  <c r="G309" i="17"/>
  <c r="G310" i="17"/>
  <c r="G311" i="17"/>
  <c r="G312" i="17"/>
  <c r="G313" i="17"/>
  <c r="G314" i="17"/>
  <c r="G315" i="17"/>
  <c r="G316" i="17"/>
  <c r="G317" i="17"/>
  <c r="G318" i="17"/>
  <c r="G319" i="17"/>
  <c r="G320" i="17"/>
  <c r="G321" i="17"/>
  <c r="G322" i="17"/>
  <c r="G323" i="17"/>
  <c r="G324" i="17"/>
  <c r="G325" i="17"/>
  <c r="G326" i="17"/>
  <c r="G327" i="17"/>
  <c r="G328" i="17"/>
  <c r="G329" i="17"/>
  <c r="G330" i="17"/>
  <c r="G331" i="17"/>
  <c r="G332" i="17"/>
  <c r="G333" i="17"/>
  <c r="G334" i="17"/>
  <c r="G335" i="17"/>
  <c r="G336" i="17"/>
  <c r="G337" i="17"/>
  <c r="G338" i="17"/>
  <c r="G339" i="17"/>
  <c r="G340" i="17"/>
  <c r="G341" i="17"/>
  <c r="G342" i="17"/>
  <c r="G343" i="17"/>
  <c r="G344" i="17"/>
  <c r="G345" i="17"/>
  <c r="G346" i="17"/>
  <c r="G347" i="17"/>
  <c r="G348" i="17"/>
  <c r="G349" i="17"/>
  <c r="G350" i="17"/>
  <c r="G351" i="17"/>
  <c r="G352" i="17"/>
  <c r="G353" i="17"/>
  <c r="G354" i="17"/>
  <c r="G355" i="17"/>
  <c r="G356" i="17"/>
  <c r="G357" i="17"/>
  <c r="G358" i="17"/>
  <c r="G359" i="17"/>
  <c r="G360" i="17"/>
  <c r="G361" i="17"/>
  <c r="G362" i="17"/>
  <c r="G363" i="17"/>
  <c r="G364" i="17"/>
  <c r="G365" i="17"/>
  <c r="G366" i="17"/>
  <c r="G367" i="17"/>
  <c r="G368" i="17"/>
  <c r="G369" i="17"/>
  <c r="G370" i="17"/>
  <c r="G371" i="17"/>
  <c r="G372" i="17"/>
  <c r="G373" i="17"/>
  <c r="G374" i="17"/>
  <c r="G375" i="17"/>
  <c r="G376" i="17"/>
  <c r="G377" i="17"/>
  <c r="G378" i="17"/>
  <c r="G379" i="17"/>
  <c r="G380" i="17"/>
  <c r="G381" i="17"/>
  <c r="G382" i="17"/>
  <c r="G383" i="17"/>
  <c r="G384" i="17"/>
  <c r="G385" i="17"/>
  <c r="G386" i="17"/>
  <c r="G387" i="17"/>
  <c r="G388" i="17"/>
  <c r="G389" i="17"/>
  <c r="G390" i="17"/>
  <c r="G391" i="17"/>
  <c r="G392" i="17"/>
  <c r="G393" i="17"/>
  <c r="G394" i="17"/>
  <c r="G395" i="17"/>
  <c r="G396" i="17"/>
  <c r="G397" i="17"/>
  <c r="G398" i="17"/>
  <c r="G399" i="17"/>
  <c r="G400" i="17"/>
  <c r="G401" i="17"/>
  <c r="G402" i="17"/>
  <c r="G403" i="17"/>
  <c r="G404" i="17"/>
  <c r="G405" i="17"/>
  <c r="G406" i="17"/>
  <c r="G407" i="17"/>
  <c r="G408" i="17"/>
  <c r="G409" i="17"/>
  <c r="G410" i="17"/>
  <c r="G411" i="17"/>
  <c r="G412" i="17"/>
  <c r="G413" i="17"/>
  <c r="G414" i="17"/>
  <c r="G415" i="17"/>
  <c r="G416" i="17"/>
  <c r="G417" i="17"/>
  <c r="G418" i="17"/>
  <c r="G419" i="17"/>
  <c r="G420" i="17"/>
  <c r="G421" i="17"/>
  <c r="G422" i="17"/>
  <c r="G423" i="17"/>
  <c r="G424" i="17"/>
  <c r="G425" i="17"/>
  <c r="G426" i="17"/>
  <c r="G427" i="17"/>
  <c r="G428" i="17"/>
  <c r="G429" i="17"/>
  <c r="G430" i="17"/>
  <c r="G431" i="17"/>
  <c r="G432" i="17"/>
  <c r="G433" i="17"/>
  <c r="G434" i="17"/>
  <c r="G435" i="17"/>
  <c r="G436" i="17"/>
  <c r="G437" i="17"/>
  <c r="G438" i="17"/>
  <c r="G439" i="17"/>
  <c r="G440" i="17"/>
  <c r="G441" i="17"/>
  <c r="G442" i="17"/>
  <c r="G443" i="17"/>
  <c r="G444" i="17"/>
  <c r="G445" i="17"/>
  <c r="G446" i="17"/>
  <c r="G447" i="17"/>
  <c r="G448" i="17"/>
  <c r="G449" i="17"/>
  <c r="G450" i="17"/>
  <c r="G451" i="17"/>
  <c r="G452" i="17"/>
  <c r="G453" i="17"/>
  <c r="G454" i="17"/>
  <c r="G455" i="17"/>
  <c r="G456" i="17"/>
  <c r="G457" i="17"/>
  <c r="G458" i="17"/>
  <c r="G459" i="17"/>
  <c r="G460" i="17"/>
  <c r="G461" i="17"/>
  <c r="G462" i="17"/>
  <c r="G463" i="17"/>
  <c r="G464" i="17"/>
  <c r="G465" i="17"/>
  <c r="G466" i="17"/>
  <c r="G467" i="17"/>
  <c r="G468" i="17"/>
  <c r="G469" i="17"/>
  <c r="G470" i="17"/>
  <c r="G471" i="17"/>
  <c r="G472" i="17"/>
  <c r="G473" i="17"/>
  <c r="G474" i="17"/>
  <c r="G475" i="17"/>
  <c r="G476" i="17"/>
  <c r="G477" i="17"/>
  <c r="G478" i="17"/>
  <c r="G479" i="17"/>
  <c r="G480" i="17"/>
  <c r="G481" i="17"/>
  <c r="G482" i="17"/>
  <c r="G483" i="17"/>
  <c r="G484" i="17"/>
  <c r="G485" i="17"/>
  <c r="G486" i="17"/>
  <c r="G487" i="17"/>
  <c r="G488" i="17"/>
  <c r="G489" i="17"/>
  <c r="G490" i="17"/>
  <c r="G491" i="17"/>
  <c r="G492" i="17"/>
  <c r="G493" i="17"/>
  <c r="G494" i="17"/>
  <c r="G495" i="17"/>
  <c r="G496" i="17"/>
  <c r="G497" i="17"/>
  <c r="G498" i="17"/>
  <c r="G499" i="17"/>
  <c r="G500" i="17"/>
  <c r="G501" i="17"/>
  <c r="G502" i="17"/>
  <c r="G503" i="17"/>
  <c r="G504" i="17"/>
  <c r="G505" i="17"/>
  <c r="G506" i="17"/>
  <c r="G507" i="17"/>
  <c r="G508" i="17"/>
  <c r="G509" i="17"/>
  <c r="G510" i="17"/>
  <c r="G511" i="17"/>
  <c r="G512" i="17"/>
  <c r="G513" i="17"/>
  <c r="G514" i="17"/>
  <c r="G515" i="17"/>
  <c r="G516" i="17"/>
  <c r="G517" i="17"/>
  <c r="G518" i="17"/>
  <c r="G519" i="17"/>
  <c r="G520" i="17"/>
  <c r="G521" i="17"/>
  <c r="G522" i="17"/>
  <c r="G523" i="17"/>
  <c r="G524" i="17"/>
  <c r="G525" i="17"/>
  <c r="G526" i="17"/>
  <c r="G527" i="17"/>
  <c r="G528" i="17"/>
  <c r="G529" i="17"/>
  <c r="G530" i="17"/>
  <c r="G531" i="17"/>
  <c r="G532" i="17"/>
  <c r="G533" i="17"/>
  <c r="G534" i="17"/>
  <c r="G535" i="17"/>
  <c r="G536" i="17"/>
  <c r="G537" i="17"/>
  <c r="G538" i="17"/>
  <c r="G539" i="17"/>
  <c r="G540" i="17"/>
  <c r="G541" i="17"/>
  <c r="G542" i="17"/>
  <c r="G543" i="17"/>
  <c r="G544" i="17"/>
  <c r="G545" i="17"/>
  <c r="G546" i="17"/>
  <c r="G547" i="17"/>
  <c r="G548" i="17"/>
  <c r="G549" i="17"/>
  <c r="G550" i="17"/>
  <c r="G551" i="17"/>
  <c r="G552" i="17"/>
  <c r="G553" i="17"/>
  <c r="G554" i="17"/>
  <c r="G555" i="17"/>
  <c r="G556" i="17"/>
  <c r="G557" i="17"/>
  <c r="G558" i="17"/>
  <c r="G559" i="17"/>
  <c r="G560" i="17"/>
  <c r="G561" i="17"/>
  <c r="G562" i="17"/>
  <c r="G563" i="17"/>
  <c r="G564" i="17"/>
  <c r="G565" i="17"/>
  <c r="G566" i="17"/>
  <c r="G567" i="17"/>
  <c r="G568" i="17"/>
  <c r="G569" i="17"/>
  <c r="G570" i="17"/>
  <c r="G571" i="17"/>
  <c r="G572" i="17"/>
  <c r="G573" i="17"/>
  <c r="G574" i="17"/>
  <c r="G575" i="17"/>
  <c r="G576" i="17"/>
  <c r="G577" i="17"/>
  <c r="G578" i="17"/>
  <c r="G579" i="17"/>
  <c r="G580" i="17"/>
  <c r="G581" i="17"/>
  <c r="G582" i="17"/>
  <c r="G583" i="17"/>
  <c r="G584" i="17"/>
  <c r="G585" i="17"/>
  <c r="G586" i="17"/>
  <c r="G587" i="17"/>
  <c r="G588" i="17"/>
  <c r="G589" i="17"/>
  <c r="G590" i="17"/>
  <c r="G591" i="17"/>
  <c r="G592" i="17"/>
  <c r="G593" i="17"/>
  <c r="G594" i="17"/>
  <c r="G595" i="17"/>
  <c r="G596" i="17"/>
  <c r="G597" i="17"/>
  <c r="G598" i="17"/>
  <c r="G599" i="17"/>
  <c r="G600" i="17"/>
  <c r="G601" i="17"/>
  <c r="G602" i="17"/>
  <c r="G603" i="17"/>
  <c r="G604" i="17"/>
  <c r="G605" i="17"/>
  <c r="G606" i="17"/>
  <c r="G607" i="17"/>
  <c r="G608" i="17"/>
  <c r="G609" i="17"/>
  <c r="G610" i="17"/>
  <c r="G611" i="17"/>
  <c r="G612" i="17"/>
  <c r="G613" i="17"/>
  <c r="G614" i="17"/>
  <c r="G615" i="17"/>
  <c r="G616" i="17"/>
  <c r="G617" i="17"/>
  <c r="G618" i="17"/>
  <c r="G619" i="17"/>
  <c r="G620" i="17"/>
  <c r="G621" i="17"/>
  <c r="G622" i="17"/>
  <c r="G623" i="17"/>
  <c r="G624" i="17"/>
  <c r="G625" i="17"/>
  <c r="G626" i="17"/>
  <c r="G627" i="17"/>
  <c r="G628" i="17"/>
  <c r="G629" i="17"/>
  <c r="G630" i="17"/>
  <c r="G631" i="17"/>
  <c r="G632" i="17"/>
  <c r="G633" i="17"/>
  <c r="G634" i="17"/>
  <c r="G635" i="17"/>
  <c r="G636" i="17"/>
  <c r="G637" i="17"/>
  <c r="G638" i="17"/>
  <c r="G639" i="17"/>
  <c r="G640" i="17"/>
  <c r="G641" i="17"/>
  <c r="G642" i="17"/>
  <c r="G643" i="17"/>
  <c r="G644" i="17"/>
  <c r="G645" i="17"/>
  <c r="G646" i="17"/>
  <c r="G647" i="17"/>
  <c r="G648" i="17"/>
  <c r="G649" i="17"/>
  <c r="G650" i="17"/>
  <c r="G651" i="17"/>
  <c r="G652" i="17"/>
  <c r="G653" i="17"/>
  <c r="G654" i="17"/>
  <c r="G655" i="17"/>
  <c r="G656" i="17"/>
  <c r="G657" i="17"/>
  <c r="G658" i="17"/>
  <c r="G659" i="17"/>
  <c r="G660" i="17"/>
  <c r="G661" i="17"/>
  <c r="G662" i="17"/>
  <c r="G663" i="17"/>
  <c r="G664" i="17"/>
  <c r="G665" i="17"/>
  <c r="G666" i="17"/>
  <c r="G667" i="17"/>
  <c r="G668" i="17"/>
  <c r="G669" i="17"/>
  <c r="G670" i="17"/>
  <c r="G671" i="17"/>
  <c r="G672" i="17"/>
  <c r="G673" i="17"/>
  <c r="G674" i="17"/>
  <c r="G675" i="17"/>
  <c r="G676" i="17"/>
  <c r="G677" i="17"/>
  <c r="G678" i="17"/>
  <c r="G679" i="17"/>
  <c r="G680" i="17"/>
  <c r="G681" i="17"/>
  <c r="G682" i="17"/>
  <c r="G683" i="17"/>
  <c r="G684" i="17"/>
  <c r="G685" i="17"/>
  <c r="G686" i="17"/>
  <c r="G687" i="17"/>
  <c r="G688" i="17"/>
  <c r="G689" i="17"/>
  <c r="G690" i="17"/>
  <c r="G691" i="17"/>
  <c r="G692" i="17"/>
  <c r="G693" i="17"/>
  <c r="G694" i="17"/>
  <c r="G695" i="17"/>
  <c r="G696" i="17"/>
  <c r="G697" i="17"/>
  <c r="G698" i="17"/>
  <c r="G699" i="17"/>
  <c r="G700" i="17"/>
  <c r="G701" i="17"/>
  <c r="G702" i="17"/>
  <c r="G703" i="17"/>
  <c r="G704" i="17"/>
  <c r="G705" i="17"/>
  <c r="G706" i="17"/>
  <c r="G707" i="17"/>
  <c r="G708" i="17"/>
  <c r="G709" i="17"/>
  <c r="G710" i="17"/>
  <c r="G711" i="17"/>
  <c r="G712" i="17"/>
  <c r="G713" i="17"/>
  <c r="G714" i="17"/>
  <c r="G715" i="17"/>
  <c r="G716" i="17"/>
  <c r="G717" i="17"/>
  <c r="G718" i="17"/>
  <c r="G719" i="17"/>
  <c r="G720" i="17"/>
  <c r="G721" i="17"/>
  <c r="G722" i="17"/>
  <c r="G723" i="17"/>
  <c r="G724" i="17"/>
  <c r="G725" i="17"/>
  <c r="G726" i="17"/>
  <c r="G727" i="17"/>
  <c r="G728" i="17"/>
  <c r="G729" i="17"/>
  <c r="G730" i="17"/>
  <c r="G731" i="17"/>
  <c r="G732" i="17"/>
  <c r="G733" i="17"/>
  <c r="G734" i="17"/>
  <c r="G735" i="17"/>
  <c r="G736" i="17"/>
  <c r="G737" i="17"/>
  <c r="G738" i="17"/>
  <c r="G739" i="17"/>
  <c r="G740" i="17"/>
  <c r="G741" i="17"/>
  <c r="G742" i="17"/>
  <c r="G743" i="17"/>
  <c r="G744" i="17"/>
  <c r="G745" i="17"/>
  <c r="G746" i="17"/>
  <c r="G747" i="17"/>
  <c r="G748" i="17"/>
  <c r="G749" i="17"/>
  <c r="G750" i="17"/>
  <c r="G751" i="17"/>
  <c r="G752" i="17"/>
  <c r="G753" i="17"/>
  <c r="G754" i="17"/>
  <c r="G755" i="17"/>
  <c r="G756" i="17"/>
  <c r="G757" i="17"/>
  <c r="G758" i="17"/>
  <c r="G759" i="17"/>
  <c r="G760" i="17"/>
  <c r="G761" i="17"/>
  <c r="G762" i="17"/>
  <c r="G763" i="17"/>
  <c r="G764" i="17"/>
  <c r="G765" i="17"/>
  <c r="G766" i="17"/>
  <c r="G767" i="17"/>
  <c r="G768" i="17"/>
  <c r="G769" i="17"/>
  <c r="G770" i="17"/>
  <c r="G771" i="17"/>
  <c r="G772" i="17"/>
  <c r="G773" i="17"/>
  <c r="G774" i="17"/>
  <c r="G775" i="17"/>
  <c r="G776" i="17"/>
  <c r="G777" i="17"/>
  <c r="G778" i="17"/>
  <c r="G779" i="17"/>
  <c r="G780" i="17"/>
  <c r="G781" i="17"/>
  <c r="G782" i="17"/>
  <c r="G783" i="17"/>
  <c r="G784" i="17"/>
  <c r="G785" i="17"/>
  <c r="G786" i="17"/>
  <c r="G787" i="17"/>
  <c r="G788" i="17"/>
  <c r="G789" i="17"/>
  <c r="G790" i="17"/>
  <c r="G791" i="17"/>
  <c r="G792" i="17"/>
  <c r="G793" i="17"/>
  <c r="G794" i="17"/>
  <c r="G795" i="17"/>
  <c r="G796" i="17"/>
  <c r="G797" i="17"/>
  <c r="G798" i="17"/>
  <c r="G799" i="17"/>
  <c r="G800" i="17"/>
  <c r="G801" i="17"/>
  <c r="G802" i="17"/>
  <c r="G803" i="17"/>
  <c r="G804" i="17"/>
  <c r="G805" i="17"/>
  <c r="G806" i="17"/>
  <c r="G807" i="17"/>
  <c r="G808" i="17"/>
  <c r="G809" i="17"/>
  <c r="G810" i="17"/>
  <c r="G811" i="17"/>
  <c r="G812" i="17"/>
  <c r="G813" i="17"/>
  <c r="G814" i="17"/>
  <c r="G815" i="17"/>
  <c r="G816" i="17"/>
  <c r="G817" i="17"/>
  <c r="G818" i="17"/>
  <c r="G819" i="17"/>
  <c r="G820" i="17"/>
  <c r="G821" i="17"/>
  <c r="G822" i="17"/>
  <c r="G823" i="17"/>
  <c r="G824" i="17"/>
  <c r="G825" i="17"/>
  <c r="G826" i="17"/>
  <c r="G827" i="17"/>
  <c r="G828" i="17"/>
  <c r="G829" i="17"/>
  <c r="G830" i="17"/>
  <c r="G831" i="17"/>
  <c r="G832" i="17"/>
  <c r="G833" i="17"/>
  <c r="G834" i="17"/>
  <c r="G835" i="17"/>
  <c r="G836" i="17"/>
  <c r="G837" i="17"/>
  <c r="G838" i="17"/>
  <c r="G839" i="17"/>
  <c r="G840" i="17"/>
  <c r="G841" i="17"/>
  <c r="G842" i="17"/>
  <c r="G843" i="17"/>
  <c r="G844" i="17"/>
  <c r="G845" i="17"/>
  <c r="G846" i="17"/>
  <c r="G847" i="17"/>
  <c r="G848" i="17"/>
  <c r="G849" i="17"/>
  <c r="G850" i="17"/>
  <c r="G851" i="17"/>
  <c r="G852" i="17"/>
  <c r="G853" i="17"/>
  <c r="G854" i="17"/>
  <c r="G855" i="17"/>
  <c r="G856" i="17"/>
  <c r="G857" i="17"/>
  <c r="G858" i="17"/>
  <c r="G859" i="17"/>
  <c r="G860" i="17"/>
  <c r="G861" i="17"/>
  <c r="G862" i="17"/>
  <c r="G863" i="17"/>
  <c r="G864" i="17"/>
  <c r="G865" i="17"/>
  <c r="G866" i="17"/>
  <c r="G867" i="17"/>
  <c r="G868" i="17"/>
  <c r="G869" i="17"/>
  <c r="G870" i="17"/>
  <c r="G871" i="17"/>
  <c r="G872" i="17"/>
  <c r="G873" i="17"/>
  <c r="G874" i="17"/>
  <c r="G875" i="17"/>
  <c r="G876" i="17"/>
  <c r="G877" i="17"/>
  <c r="G878" i="17"/>
  <c r="G879" i="17"/>
  <c r="G880" i="17"/>
  <c r="G881" i="17"/>
  <c r="G882" i="17"/>
  <c r="G883" i="17"/>
  <c r="G884" i="17"/>
  <c r="G885" i="17"/>
  <c r="G886" i="17"/>
  <c r="G887" i="17"/>
  <c r="G888" i="17"/>
  <c r="G889" i="17"/>
  <c r="G890" i="17"/>
  <c r="G891" i="17"/>
  <c r="G892" i="17"/>
  <c r="G893" i="17"/>
  <c r="G894" i="17"/>
  <c r="G895" i="17"/>
  <c r="G896" i="17"/>
  <c r="G897" i="17"/>
  <c r="G898" i="17"/>
  <c r="G899" i="17"/>
  <c r="G900" i="17"/>
  <c r="G901" i="17"/>
  <c r="G902" i="17"/>
  <c r="G903" i="17"/>
  <c r="G904" i="17"/>
  <c r="G905" i="17"/>
  <c r="G906" i="17"/>
  <c r="G907" i="17"/>
  <c r="G908" i="17"/>
  <c r="G909" i="17"/>
  <c r="G910" i="17"/>
  <c r="G911" i="17"/>
  <c r="G912" i="17"/>
  <c r="G913" i="17"/>
  <c r="G914" i="17"/>
  <c r="G915" i="17"/>
  <c r="G916" i="17"/>
  <c r="G917" i="17"/>
  <c r="G918" i="17"/>
  <c r="G919" i="17"/>
  <c r="G920" i="17"/>
  <c r="G921" i="17"/>
  <c r="G922" i="17"/>
  <c r="G923" i="17"/>
  <c r="G924" i="17"/>
  <c r="G925" i="17"/>
  <c r="G926" i="17"/>
  <c r="G927" i="17"/>
  <c r="G928" i="17"/>
  <c r="G929" i="17"/>
  <c r="G930" i="17"/>
  <c r="G931" i="17"/>
  <c r="G932" i="17"/>
  <c r="G933" i="17"/>
  <c r="G934" i="17"/>
  <c r="G935" i="17"/>
  <c r="G936" i="17"/>
  <c r="G937" i="17"/>
  <c r="G938" i="17"/>
  <c r="G939" i="17"/>
  <c r="G940" i="17"/>
  <c r="G941" i="17"/>
  <c r="G942" i="17"/>
  <c r="G943" i="17"/>
  <c r="G944" i="17"/>
  <c r="G945" i="17"/>
  <c r="G946" i="17"/>
  <c r="G947" i="17"/>
  <c r="G948" i="17"/>
  <c r="G949" i="17"/>
  <c r="G950" i="17"/>
  <c r="G951" i="17"/>
  <c r="G952" i="17"/>
  <c r="G953" i="17"/>
  <c r="G954" i="17"/>
  <c r="G955" i="17"/>
  <c r="G956" i="17"/>
  <c r="G957" i="17"/>
  <c r="G958" i="17"/>
  <c r="G959" i="17"/>
  <c r="G960" i="17"/>
  <c r="G961" i="17"/>
  <c r="G962" i="17"/>
  <c r="G963" i="17"/>
  <c r="G964" i="17"/>
  <c r="G965" i="17"/>
  <c r="G966" i="17"/>
  <c r="G967" i="17"/>
  <c r="G968" i="17"/>
  <c r="G969" i="17"/>
  <c r="G970" i="17"/>
  <c r="G971" i="17"/>
  <c r="G972" i="17"/>
  <c r="G973" i="17"/>
  <c r="G974" i="17"/>
  <c r="G975" i="17"/>
  <c r="G976" i="17"/>
  <c r="G977" i="17"/>
  <c r="G978" i="17"/>
  <c r="G979" i="17"/>
  <c r="G980" i="17"/>
  <c r="G981" i="17"/>
  <c r="G982" i="17"/>
  <c r="G983" i="17"/>
  <c r="G984" i="17"/>
  <c r="G985" i="17"/>
  <c r="G986" i="17"/>
  <c r="G987" i="17"/>
  <c r="G988" i="17"/>
  <c r="G989" i="17"/>
  <c r="G990" i="17"/>
  <c r="G991" i="17"/>
  <c r="G992" i="17"/>
  <c r="G993" i="17"/>
  <c r="G994" i="17"/>
  <c r="G995" i="17"/>
  <c r="G996" i="17"/>
  <c r="G997" i="17"/>
  <c r="G998" i="17"/>
  <c r="G999" i="17"/>
  <c r="G1000" i="17"/>
  <c r="G1001" i="17"/>
  <c r="G2" i="17"/>
  <c r="F3" i="17"/>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F423" i="17"/>
  <c r="F424" i="17"/>
  <c r="F425" i="17"/>
  <c r="F426" i="17"/>
  <c r="F427" i="17"/>
  <c r="F428" i="17"/>
  <c r="F429" i="17"/>
  <c r="F430" i="17"/>
  <c r="F431" i="17"/>
  <c r="F432" i="17"/>
  <c r="F433" i="17"/>
  <c r="F434" i="17"/>
  <c r="F435" i="17"/>
  <c r="F436" i="17"/>
  <c r="F437" i="17"/>
  <c r="F438" i="17"/>
  <c r="F439" i="17"/>
  <c r="F440" i="17"/>
  <c r="F441" i="17"/>
  <c r="F442" i="17"/>
  <c r="F443" i="17"/>
  <c r="F444" i="17"/>
  <c r="F445" i="17"/>
  <c r="F446" i="17"/>
  <c r="F447" i="17"/>
  <c r="F448" i="17"/>
  <c r="F449" i="17"/>
  <c r="F450" i="17"/>
  <c r="F451" i="17"/>
  <c r="F452" i="17"/>
  <c r="F453" i="17"/>
  <c r="F454" i="17"/>
  <c r="F455" i="17"/>
  <c r="F456" i="17"/>
  <c r="F457" i="17"/>
  <c r="F458" i="17"/>
  <c r="F459" i="17"/>
  <c r="F460" i="17"/>
  <c r="F461" i="17"/>
  <c r="F462" i="17"/>
  <c r="F463" i="17"/>
  <c r="F464" i="17"/>
  <c r="F465" i="17"/>
  <c r="F466" i="17"/>
  <c r="F467" i="17"/>
  <c r="F468" i="17"/>
  <c r="F469" i="17"/>
  <c r="F470" i="17"/>
  <c r="F471" i="17"/>
  <c r="F472" i="17"/>
  <c r="F473" i="17"/>
  <c r="F474" i="17"/>
  <c r="F475" i="17"/>
  <c r="F476" i="17"/>
  <c r="F477" i="17"/>
  <c r="F478" i="17"/>
  <c r="F479" i="17"/>
  <c r="F480" i="17"/>
  <c r="F481" i="17"/>
  <c r="F482" i="17"/>
  <c r="F483" i="17"/>
  <c r="F484" i="17"/>
  <c r="F485" i="17"/>
  <c r="F486" i="17"/>
  <c r="F487" i="17"/>
  <c r="F488" i="17"/>
  <c r="F489" i="17"/>
  <c r="F490" i="17"/>
  <c r="F491" i="17"/>
  <c r="F492" i="17"/>
  <c r="F493" i="17"/>
  <c r="F494" i="17"/>
  <c r="F495" i="17"/>
  <c r="F496" i="17"/>
  <c r="F497" i="17"/>
  <c r="F498" i="17"/>
  <c r="F499" i="17"/>
  <c r="F500" i="17"/>
  <c r="F501" i="17"/>
  <c r="F502" i="17"/>
  <c r="F503" i="17"/>
  <c r="F504" i="17"/>
  <c r="F505" i="17"/>
  <c r="F506" i="17"/>
  <c r="F507" i="17"/>
  <c r="F508" i="17"/>
  <c r="F509" i="17"/>
  <c r="F510" i="17"/>
  <c r="F511" i="17"/>
  <c r="F512" i="17"/>
  <c r="F513" i="17"/>
  <c r="F514" i="17"/>
  <c r="F515" i="17"/>
  <c r="F516" i="17"/>
  <c r="F517" i="17"/>
  <c r="F518" i="17"/>
  <c r="F519" i="17"/>
  <c r="F520" i="17"/>
  <c r="F521" i="17"/>
  <c r="F522" i="17"/>
  <c r="F523" i="17"/>
  <c r="F524" i="17"/>
  <c r="F525" i="17"/>
  <c r="F526" i="17"/>
  <c r="F527" i="17"/>
  <c r="F528" i="17"/>
  <c r="F529" i="17"/>
  <c r="F530" i="17"/>
  <c r="F531" i="17"/>
  <c r="F532" i="17"/>
  <c r="F533" i="17"/>
  <c r="F534" i="17"/>
  <c r="F535" i="17"/>
  <c r="F536" i="17"/>
  <c r="F537" i="17"/>
  <c r="F538" i="17"/>
  <c r="F539" i="17"/>
  <c r="F540" i="17"/>
  <c r="F541" i="17"/>
  <c r="F542" i="17"/>
  <c r="F543" i="17"/>
  <c r="F544" i="17"/>
  <c r="F545" i="17"/>
  <c r="F546" i="17"/>
  <c r="F547" i="17"/>
  <c r="F548" i="17"/>
  <c r="F549" i="17"/>
  <c r="F550" i="17"/>
  <c r="F551" i="17"/>
  <c r="F552" i="17"/>
  <c r="F553" i="17"/>
  <c r="F554" i="17"/>
  <c r="F555" i="17"/>
  <c r="F556" i="17"/>
  <c r="F557" i="17"/>
  <c r="F558" i="17"/>
  <c r="F559" i="17"/>
  <c r="F560" i="17"/>
  <c r="F561" i="17"/>
  <c r="F562" i="17"/>
  <c r="F563" i="17"/>
  <c r="F564" i="17"/>
  <c r="F565" i="17"/>
  <c r="F566" i="17"/>
  <c r="F567" i="17"/>
  <c r="F568" i="17"/>
  <c r="F569" i="17"/>
  <c r="F570" i="17"/>
  <c r="F571" i="17"/>
  <c r="F572" i="17"/>
  <c r="F573" i="17"/>
  <c r="F574" i="17"/>
  <c r="F575" i="17"/>
  <c r="F576" i="17"/>
  <c r="F577" i="17"/>
  <c r="F578" i="17"/>
  <c r="F579" i="17"/>
  <c r="F580" i="17"/>
  <c r="F581" i="17"/>
  <c r="F582" i="17"/>
  <c r="F583" i="17"/>
  <c r="F584" i="17"/>
  <c r="F585" i="17"/>
  <c r="F586" i="17"/>
  <c r="F587" i="17"/>
  <c r="F588" i="17"/>
  <c r="F589" i="17"/>
  <c r="F590" i="17"/>
  <c r="F591" i="17"/>
  <c r="F592" i="17"/>
  <c r="F593" i="17"/>
  <c r="F594" i="17"/>
  <c r="F595" i="17"/>
  <c r="F596" i="17"/>
  <c r="F597" i="17"/>
  <c r="F598" i="17"/>
  <c r="F599" i="17"/>
  <c r="F600" i="17"/>
  <c r="F601" i="17"/>
  <c r="F602" i="17"/>
  <c r="F603" i="17"/>
  <c r="F604" i="17"/>
  <c r="F605" i="17"/>
  <c r="F606" i="17"/>
  <c r="F607" i="17"/>
  <c r="F608" i="17"/>
  <c r="F609" i="17"/>
  <c r="F610" i="17"/>
  <c r="F611" i="17"/>
  <c r="F612" i="17"/>
  <c r="F613" i="17"/>
  <c r="F614" i="17"/>
  <c r="F615" i="17"/>
  <c r="F616" i="17"/>
  <c r="F617" i="17"/>
  <c r="F618" i="17"/>
  <c r="F619" i="17"/>
  <c r="F620" i="17"/>
  <c r="F621" i="17"/>
  <c r="F622" i="17"/>
  <c r="F623" i="17"/>
  <c r="F624" i="17"/>
  <c r="F625" i="17"/>
  <c r="F626" i="17"/>
  <c r="F627" i="17"/>
  <c r="F628" i="17"/>
  <c r="F629" i="17"/>
  <c r="F630" i="17"/>
  <c r="F631" i="17"/>
  <c r="F632" i="17"/>
  <c r="F633" i="17"/>
  <c r="F634" i="17"/>
  <c r="F635" i="17"/>
  <c r="F636" i="17"/>
  <c r="F637" i="17"/>
  <c r="F638" i="17"/>
  <c r="F639" i="17"/>
  <c r="F640" i="17"/>
  <c r="F641" i="17"/>
  <c r="F642" i="17"/>
  <c r="F643" i="17"/>
  <c r="F644" i="17"/>
  <c r="F645" i="17"/>
  <c r="F646" i="17"/>
  <c r="F647" i="17"/>
  <c r="F648" i="17"/>
  <c r="F649" i="17"/>
  <c r="F650" i="17"/>
  <c r="F651" i="17"/>
  <c r="F652" i="17"/>
  <c r="F653" i="17"/>
  <c r="F654" i="17"/>
  <c r="F655" i="17"/>
  <c r="F656" i="17"/>
  <c r="F657" i="17"/>
  <c r="F658" i="17"/>
  <c r="F659" i="17"/>
  <c r="F660" i="17"/>
  <c r="F661" i="17"/>
  <c r="F662" i="17"/>
  <c r="F663" i="17"/>
  <c r="F664" i="17"/>
  <c r="F665" i="17"/>
  <c r="F666" i="17"/>
  <c r="F667" i="17"/>
  <c r="F668" i="17"/>
  <c r="F669" i="17"/>
  <c r="F670" i="17"/>
  <c r="F671" i="17"/>
  <c r="F672" i="17"/>
  <c r="F673" i="17"/>
  <c r="F674" i="17"/>
  <c r="F675" i="17"/>
  <c r="F676" i="17"/>
  <c r="F677" i="17"/>
  <c r="F678" i="17"/>
  <c r="F679" i="17"/>
  <c r="F680" i="17"/>
  <c r="F681" i="17"/>
  <c r="F682" i="17"/>
  <c r="F683" i="17"/>
  <c r="F684" i="17"/>
  <c r="F685" i="17"/>
  <c r="F686" i="17"/>
  <c r="F687" i="17"/>
  <c r="F688" i="17"/>
  <c r="F689" i="17"/>
  <c r="F690" i="17"/>
  <c r="F691" i="17"/>
  <c r="F692" i="17"/>
  <c r="F693" i="17"/>
  <c r="F694" i="17"/>
  <c r="F695" i="17"/>
  <c r="F696" i="17"/>
  <c r="F697" i="17"/>
  <c r="F698" i="17"/>
  <c r="F699" i="17"/>
  <c r="F700" i="17"/>
  <c r="F701" i="17"/>
  <c r="F702" i="17"/>
  <c r="F703" i="17"/>
  <c r="F704" i="17"/>
  <c r="F705" i="17"/>
  <c r="F706" i="17"/>
  <c r="F707" i="17"/>
  <c r="F708" i="17"/>
  <c r="F709" i="17"/>
  <c r="F710" i="17"/>
  <c r="F711" i="17"/>
  <c r="F712" i="17"/>
  <c r="F713" i="17"/>
  <c r="F714" i="17"/>
  <c r="F715" i="17"/>
  <c r="F716" i="17"/>
  <c r="F717" i="17"/>
  <c r="F718" i="17"/>
  <c r="F719" i="17"/>
  <c r="F720" i="17"/>
  <c r="F721" i="17"/>
  <c r="F722" i="17"/>
  <c r="F723" i="17"/>
  <c r="F724" i="17"/>
  <c r="F725" i="17"/>
  <c r="F726" i="17"/>
  <c r="F727" i="17"/>
  <c r="F728" i="17"/>
  <c r="F729" i="17"/>
  <c r="F730" i="17"/>
  <c r="F731" i="17"/>
  <c r="F732" i="17"/>
  <c r="F733" i="17"/>
  <c r="F734" i="17"/>
  <c r="F735" i="17"/>
  <c r="F736" i="17"/>
  <c r="F737" i="17"/>
  <c r="F738" i="17"/>
  <c r="F739" i="17"/>
  <c r="F740" i="17"/>
  <c r="F741" i="17"/>
  <c r="F742" i="17"/>
  <c r="F743" i="17"/>
  <c r="F744" i="17"/>
  <c r="F745" i="17"/>
  <c r="F746" i="17"/>
  <c r="F747" i="17"/>
  <c r="F748" i="17"/>
  <c r="F749" i="17"/>
  <c r="F750" i="17"/>
  <c r="F751" i="17"/>
  <c r="F752" i="17"/>
  <c r="F753" i="17"/>
  <c r="F754" i="17"/>
  <c r="F755" i="17"/>
  <c r="F756" i="17"/>
  <c r="F757" i="17"/>
  <c r="F758" i="17"/>
  <c r="F759" i="17"/>
  <c r="F760" i="17"/>
  <c r="F761" i="17"/>
  <c r="F762" i="17"/>
  <c r="F763" i="17"/>
  <c r="F764" i="17"/>
  <c r="F765" i="17"/>
  <c r="F766" i="17"/>
  <c r="F767" i="17"/>
  <c r="F768" i="17"/>
  <c r="F769" i="17"/>
  <c r="F770" i="17"/>
  <c r="F771" i="17"/>
  <c r="F772" i="17"/>
  <c r="F773" i="17"/>
  <c r="F774" i="17"/>
  <c r="F775" i="17"/>
  <c r="F776" i="17"/>
  <c r="F777" i="17"/>
  <c r="F778" i="17"/>
  <c r="F779" i="17"/>
  <c r="F780" i="17"/>
  <c r="F781" i="17"/>
  <c r="F782" i="17"/>
  <c r="F783" i="17"/>
  <c r="F784" i="17"/>
  <c r="F785" i="17"/>
  <c r="F786" i="17"/>
  <c r="F787" i="17"/>
  <c r="F788" i="17"/>
  <c r="F789" i="17"/>
  <c r="F790" i="17"/>
  <c r="F791" i="17"/>
  <c r="F792" i="17"/>
  <c r="F793" i="17"/>
  <c r="F794" i="17"/>
  <c r="F795" i="17"/>
  <c r="F796" i="17"/>
  <c r="F797" i="17"/>
  <c r="F798" i="17"/>
  <c r="F799" i="17"/>
  <c r="F800" i="17"/>
  <c r="F801" i="17"/>
  <c r="F802" i="17"/>
  <c r="F803" i="17"/>
  <c r="F804" i="17"/>
  <c r="F805" i="17"/>
  <c r="F806" i="17"/>
  <c r="F807" i="17"/>
  <c r="F808" i="17"/>
  <c r="F809" i="17"/>
  <c r="F810" i="17"/>
  <c r="F811" i="17"/>
  <c r="F812" i="17"/>
  <c r="F813" i="17"/>
  <c r="F814" i="17"/>
  <c r="F815" i="17"/>
  <c r="F816" i="17"/>
  <c r="F817" i="17"/>
  <c r="F818" i="17"/>
  <c r="F819" i="17"/>
  <c r="F820" i="17"/>
  <c r="F821" i="17"/>
  <c r="F822" i="17"/>
  <c r="F823" i="17"/>
  <c r="F824" i="17"/>
  <c r="F825" i="17"/>
  <c r="F826" i="17"/>
  <c r="F827" i="17"/>
  <c r="F828" i="17"/>
  <c r="F829" i="17"/>
  <c r="F830" i="17"/>
  <c r="F831" i="17"/>
  <c r="F832" i="17"/>
  <c r="F833" i="17"/>
  <c r="F834" i="17"/>
  <c r="F835" i="17"/>
  <c r="F836" i="17"/>
  <c r="F837" i="17"/>
  <c r="F838" i="17"/>
  <c r="F839" i="17"/>
  <c r="F840" i="17"/>
  <c r="F841" i="17"/>
  <c r="F842" i="17"/>
  <c r="F843" i="17"/>
  <c r="F844" i="17"/>
  <c r="F845" i="17"/>
  <c r="F846" i="17"/>
  <c r="F847" i="17"/>
  <c r="F848" i="17"/>
  <c r="F849" i="17"/>
  <c r="F850" i="17"/>
  <c r="F851" i="17"/>
  <c r="F852" i="17"/>
  <c r="F853" i="17"/>
  <c r="F854" i="17"/>
  <c r="F855" i="17"/>
  <c r="F856" i="17"/>
  <c r="F857" i="17"/>
  <c r="F858" i="17"/>
  <c r="F859" i="17"/>
  <c r="F860" i="17"/>
  <c r="F861" i="17"/>
  <c r="F862" i="17"/>
  <c r="F863" i="17"/>
  <c r="F864" i="17"/>
  <c r="F865" i="17"/>
  <c r="F866" i="17"/>
  <c r="F867" i="17"/>
  <c r="F868" i="17"/>
  <c r="F869" i="17"/>
  <c r="F870" i="17"/>
  <c r="F871" i="17"/>
  <c r="F872" i="17"/>
  <c r="F873" i="17"/>
  <c r="F874" i="17"/>
  <c r="F875" i="17"/>
  <c r="F876" i="17"/>
  <c r="F877" i="17"/>
  <c r="F878" i="17"/>
  <c r="F879" i="17"/>
  <c r="F880" i="17"/>
  <c r="F881" i="17"/>
  <c r="F882" i="17"/>
  <c r="F883" i="17"/>
  <c r="F884" i="17"/>
  <c r="F885" i="17"/>
  <c r="F886" i="17"/>
  <c r="F887" i="17"/>
  <c r="F888" i="17"/>
  <c r="F889" i="17"/>
  <c r="F890" i="17"/>
  <c r="F891" i="17"/>
  <c r="F892" i="17"/>
  <c r="F893" i="17"/>
  <c r="F894" i="17"/>
  <c r="F895" i="17"/>
  <c r="F896" i="17"/>
  <c r="F897" i="17"/>
  <c r="F898" i="17"/>
  <c r="F899" i="17"/>
  <c r="F900" i="17"/>
  <c r="F901" i="17"/>
  <c r="F902" i="17"/>
  <c r="F903" i="17"/>
  <c r="F904" i="17"/>
  <c r="F905" i="17"/>
  <c r="F906" i="17"/>
  <c r="F907" i="17"/>
  <c r="F908" i="17"/>
  <c r="F909" i="17"/>
  <c r="F910" i="17"/>
  <c r="F911" i="17"/>
  <c r="F912" i="17"/>
  <c r="F913" i="17"/>
  <c r="F914" i="17"/>
  <c r="F915" i="17"/>
  <c r="F916" i="17"/>
  <c r="F917" i="17"/>
  <c r="F918" i="17"/>
  <c r="F919" i="17"/>
  <c r="F920" i="17"/>
  <c r="F921" i="17"/>
  <c r="F922" i="17"/>
  <c r="F923" i="17"/>
  <c r="F924" i="17"/>
  <c r="F925" i="17"/>
  <c r="F926" i="17"/>
  <c r="F927" i="17"/>
  <c r="F928" i="17"/>
  <c r="F929" i="17"/>
  <c r="F930" i="17"/>
  <c r="F931" i="17"/>
  <c r="F932" i="17"/>
  <c r="F933" i="17"/>
  <c r="F934" i="17"/>
  <c r="F935" i="17"/>
  <c r="F936" i="17"/>
  <c r="F937" i="17"/>
  <c r="F938" i="17"/>
  <c r="F939" i="17"/>
  <c r="F940" i="17"/>
  <c r="F941" i="17"/>
  <c r="F942" i="17"/>
  <c r="F943" i="17"/>
  <c r="F944" i="17"/>
  <c r="F945" i="17"/>
  <c r="F946" i="17"/>
  <c r="F947" i="17"/>
  <c r="F948" i="17"/>
  <c r="F949" i="17"/>
  <c r="F950" i="17"/>
  <c r="F951" i="17"/>
  <c r="F952" i="17"/>
  <c r="F953" i="17"/>
  <c r="F954" i="17"/>
  <c r="F955" i="17"/>
  <c r="F956" i="17"/>
  <c r="F957" i="17"/>
  <c r="F958" i="17"/>
  <c r="F959" i="17"/>
  <c r="F960" i="17"/>
  <c r="F961" i="17"/>
  <c r="F962" i="17"/>
  <c r="F963" i="17"/>
  <c r="F964" i="17"/>
  <c r="F965" i="17"/>
  <c r="F966" i="17"/>
  <c r="F967" i="17"/>
  <c r="F968" i="17"/>
  <c r="F969" i="17"/>
  <c r="F970" i="17"/>
  <c r="F971" i="17"/>
  <c r="F972" i="17"/>
  <c r="F973" i="17"/>
  <c r="F974" i="17"/>
  <c r="F975" i="17"/>
  <c r="F976" i="17"/>
  <c r="F977" i="17"/>
  <c r="F978" i="17"/>
  <c r="F979" i="17"/>
  <c r="F980" i="17"/>
  <c r="F981" i="17"/>
  <c r="F982" i="17"/>
  <c r="F983" i="17"/>
  <c r="F984" i="17"/>
  <c r="F985" i="17"/>
  <c r="F986" i="17"/>
  <c r="F987" i="17"/>
  <c r="F988" i="17"/>
  <c r="F989" i="17"/>
  <c r="F990" i="17"/>
  <c r="F991" i="17"/>
  <c r="F992" i="17"/>
  <c r="F993" i="17"/>
  <c r="F994" i="17"/>
  <c r="F995" i="17"/>
  <c r="F996" i="17"/>
  <c r="F997" i="17"/>
  <c r="F998" i="17"/>
  <c r="F999" i="17"/>
  <c r="F1000" i="17"/>
  <c r="F1001" i="17"/>
  <c r="F2" i="17"/>
  <c r="M1000" i="17" l="1"/>
  <c r="R1000" i="17"/>
  <c r="S1000" i="17" s="1"/>
  <c r="M998" i="17"/>
  <c r="R998" i="17"/>
  <c r="S998" i="17" s="1"/>
  <c r="M996" i="17"/>
  <c r="R996" i="17"/>
  <c r="S996" i="17" s="1"/>
  <c r="M994" i="17"/>
  <c r="R994" i="17"/>
  <c r="S994" i="17" s="1"/>
  <c r="M992" i="17"/>
  <c r="R992" i="17"/>
  <c r="S992" i="17" s="1"/>
  <c r="M990" i="17"/>
  <c r="R990" i="17"/>
  <c r="S990" i="17" s="1"/>
  <c r="M988" i="17"/>
  <c r="R988" i="17"/>
  <c r="S988" i="17" s="1"/>
  <c r="M986" i="17"/>
  <c r="R986" i="17"/>
  <c r="S986" i="17" s="1"/>
  <c r="M984" i="17"/>
  <c r="R984" i="17"/>
  <c r="S984" i="17" s="1"/>
  <c r="M982" i="17"/>
  <c r="R982" i="17"/>
  <c r="S982" i="17" s="1"/>
  <c r="M980" i="17"/>
  <c r="R980" i="17"/>
  <c r="S980" i="17" s="1"/>
  <c r="M978" i="17"/>
  <c r="R978" i="17"/>
  <c r="S978" i="17" s="1"/>
  <c r="M976" i="17"/>
  <c r="R976" i="17"/>
  <c r="S976" i="17" s="1"/>
  <c r="M974" i="17"/>
  <c r="R974" i="17"/>
  <c r="S974" i="17" s="1"/>
  <c r="M972" i="17"/>
  <c r="R972" i="17"/>
  <c r="S972" i="17" s="1"/>
  <c r="M970" i="17"/>
  <c r="R970" i="17"/>
  <c r="S970" i="17" s="1"/>
  <c r="M968" i="17"/>
  <c r="R968" i="17"/>
  <c r="S968" i="17" s="1"/>
  <c r="M966" i="17"/>
  <c r="R966" i="17"/>
  <c r="S966" i="17" s="1"/>
  <c r="M964" i="17"/>
  <c r="R964" i="17"/>
  <c r="S964" i="17" s="1"/>
  <c r="M962" i="17"/>
  <c r="R962" i="17"/>
  <c r="S962" i="17" s="1"/>
  <c r="M960" i="17"/>
  <c r="R960" i="17"/>
  <c r="S960" i="17" s="1"/>
  <c r="M958" i="17"/>
  <c r="R958" i="17"/>
  <c r="S958" i="17" s="1"/>
  <c r="M956" i="17"/>
  <c r="R956" i="17"/>
  <c r="S956" i="17" s="1"/>
  <c r="M954" i="17"/>
  <c r="R954" i="17"/>
  <c r="S954" i="17" s="1"/>
  <c r="M952" i="17"/>
  <c r="R952" i="17"/>
  <c r="S952" i="17" s="1"/>
  <c r="M950" i="17"/>
  <c r="R950" i="17"/>
  <c r="S950" i="17" s="1"/>
  <c r="M948" i="17"/>
  <c r="R948" i="17"/>
  <c r="S948" i="17" s="1"/>
  <c r="M946" i="17"/>
  <c r="R946" i="17"/>
  <c r="S946" i="17" s="1"/>
  <c r="M944" i="17"/>
  <c r="R944" i="17"/>
  <c r="S944" i="17" s="1"/>
  <c r="M942" i="17"/>
  <c r="R942" i="17"/>
  <c r="S942" i="17" s="1"/>
  <c r="M940" i="17"/>
  <c r="R940" i="17"/>
  <c r="S940" i="17" s="1"/>
  <c r="M938" i="17"/>
  <c r="R938" i="17"/>
  <c r="S938" i="17" s="1"/>
  <c r="M936" i="17"/>
  <c r="R936" i="17"/>
  <c r="S936" i="17" s="1"/>
  <c r="M934" i="17"/>
  <c r="R934" i="17"/>
  <c r="S934" i="17" s="1"/>
  <c r="M932" i="17"/>
  <c r="R932" i="17"/>
  <c r="S932" i="17" s="1"/>
  <c r="M930" i="17"/>
  <c r="R930" i="17"/>
  <c r="S930" i="17" s="1"/>
  <c r="M928" i="17"/>
  <c r="R928" i="17"/>
  <c r="S928" i="17" s="1"/>
  <c r="M926" i="17"/>
  <c r="R926" i="17"/>
  <c r="S926" i="17" s="1"/>
  <c r="M924" i="17"/>
  <c r="R924" i="17"/>
  <c r="S924" i="17" s="1"/>
  <c r="M922" i="17"/>
  <c r="R922" i="17"/>
  <c r="S922" i="17" s="1"/>
  <c r="M920" i="17"/>
  <c r="R920" i="17"/>
  <c r="S920" i="17" s="1"/>
  <c r="M918" i="17"/>
  <c r="R918" i="17"/>
  <c r="S918" i="17" s="1"/>
  <c r="M916" i="17"/>
  <c r="R916" i="17"/>
  <c r="S916" i="17" s="1"/>
  <c r="M914" i="17"/>
  <c r="R914" i="17"/>
  <c r="S914" i="17" s="1"/>
  <c r="M912" i="17"/>
  <c r="R912" i="17"/>
  <c r="S912" i="17" s="1"/>
  <c r="M910" i="17"/>
  <c r="R910" i="17"/>
  <c r="S910" i="17" s="1"/>
  <c r="M908" i="17"/>
  <c r="R908" i="17"/>
  <c r="S908" i="17" s="1"/>
  <c r="M906" i="17"/>
  <c r="R906" i="17"/>
  <c r="S906" i="17" s="1"/>
  <c r="M904" i="17"/>
  <c r="R904" i="17"/>
  <c r="S904" i="17" s="1"/>
  <c r="M902" i="17"/>
  <c r="R902" i="17"/>
  <c r="S902" i="17" s="1"/>
  <c r="M900" i="17"/>
  <c r="R900" i="17"/>
  <c r="S900" i="17" s="1"/>
  <c r="M898" i="17"/>
  <c r="R898" i="17"/>
  <c r="S898" i="17" s="1"/>
  <c r="M896" i="17"/>
  <c r="R896" i="17"/>
  <c r="S896" i="17" s="1"/>
  <c r="M894" i="17"/>
  <c r="R894" i="17"/>
  <c r="S894" i="17" s="1"/>
  <c r="M892" i="17"/>
  <c r="R892" i="17"/>
  <c r="S892" i="17" s="1"/>
  <c r="M890" i="17"/>
  <c r="R890" i="17"/>
  <c r="S890" i="17" s="1"/>
  <c r="M888" i="17"/>
  <c r="R888" i="17"/>
  <c r="S888" i="17" s="1"/>
  <c r="M886" i="17"/>
  <c r="R886" i="17"/>
  <c r="S886" i="17" s="1"/>
  <c r="M884" i="17"/>
  <c r="R884" i="17"/>
  <c r="S884" i="17" s="1"/>
  <c r="M882" i="17"/>
  <c r="R882" i="17"/>
  <c r="S882" i="17" s="1"/>
  <c r="M880" i="17"/>
  <c r="R880" i="17"/>
  <c r="S880" i="17" s="1"/>
  <c r="M878" i="17"/>
  <c r="R878" i="17"/>
  <c r="S878" i="17" s="1"/>
  <c r="M876" i="17"/>
  <c r="R876" i="17"/>
  <c r="S876" i="17" s="1"/>
  <c r="M874" i="17"/>
  <c r="R874" i="17"/>
  <c r="S874" i="17" s="1"/>
  <c r="M872" i="17"/>
  <c r="R872" i="17"/>
  <c r="S872" i="17" s="1"/>
  <c r="M870" i="17"/>
  <c r="R870" i="17"/>
  <c r="S870" i="17" s="1"/>
  <c r="M868" i="17"/>
  <c r="R868" i="17"/>
  <c r="S868" i="17" s="1"/>
  <c r="M866" i="17"/>
  <c r="R866" i="17"/>
  <c r="S866" i="17" s="1"/>
  <c r="M864" i="17"/>
  <c r="R864" i="17"/>
  <c r="S864" i="17" s="1"/>
  <c r="M862" i="17"/>
  <c r="R862" i="17"/>
  <c r="S862" i="17" s="1"/>
  <c r="M860" i="17"/>
  <c r="R860" i="17"/>
  <c r="S860" i="17" s="1"/>
  <c r="M858" i="17"/>
  <c r="R858" i="17"/>
  <c r="S858" i="17" s="1"/>
  <c r="M856" i="17"/>
  <c r="R856" i="17"/>
  <c r="S856" i="17" s="1"/>
  <c r="M854" i="17"/>
  <c r="R854" i="17"/>
  <c r="S854" i="17" s="1"/>
  <c r="M852" i="17"/>
  <c r="R852" i="17"/>
  <c r="S852" i="17" s="1"/>
  <c r="M850" i="17"/>
  <c r="R850" i="17"/>
  <c r="S850" i="17" s="1"/>
  <c r="M848" i="17"/>
  <c r="R848" i="17"/>
  <c r="S848" i="17" s="1"/>
  <c r="M846" i="17"/>
  <c r="R846" i="17"/>
  <c r="S846" i="17" s="1"/>
  <c r="M844" i="17"/>
  <c r="R844" i="17"/>
  <c r="S844" i="17" s="1"/>
  <c r="M842" i="17"/>
  <c r="R842" i="17"/>
  <c r="S842" i="17" s="1"/>
  <c r="M840" i="17"/>
  <c r="R840" i="17"/>
  <c r="S840" i="17" s="1"/>
  <c r="M838" i="17"/>
  <c r="R838" i="17"/>
  <c r="S838" i="17" s="1"/>
  <c r="M836" i="17"/>
  <c r="R836" i="17"/>
  <c r="S836" i="17" s="1"/>
  <c r="M834" i="17"/>
  <c r="R834" i="17"/>
  <c r="S834" i="17" s="1"/>
  <c r="M832" i="17"/>
  <c r="R832" i="17"/>
  <c r="S832" i="17" s="1"/>
  <c r="M830" i="17"/>
  <c r="R830" i="17"/>
  <c r="S830" i="17" s="1"/>
  <c r="M828" i="17"/>
  <c r="R828" i="17"/>
  <c r="S828" i="17" s="1"/>
  <c r="M826" i="17"/>
  <c r="R826" i="17"/>
  <c r="S826" i="17" s="1"/>
  <c r="M824" i="17"/>
  <c r="R824" i="17"/>
  <c r="S824" i="17" s="1"/>
  <c r="M822" i="17"/>
  <c r="R822" i="17"/>
  <c r="S822" i="17" s="1"/>
  <c r="M820" i="17"/>
  <c r="R820" i="17"/>
  <c r="S820" i="17" s="1"/>
  <c r="M818" i="17"/>
  <c r="R818" i="17"/>
  <c r="S818" i="17" s="1"/>
  <c r="M816" i="17"/>
  <c r="R816" i="17"/>
  <c r="S816" i="17" s="1"/>
  <c r="M814" i="17"/>
  <c r="R814" i="17"/>
  <c r="S814" i="17" s="1"/>
  <c r="M812" i="17"/>
  <c r="R812" i="17"/>
  <c r="S812" i="17" s="1"/>
  <c r="M810" i="17"/>
  <c r="R810" i="17"/>
  <c r="S810" i="17" s="1"/>
  <c r="M808" i="17"/>
  <c r="R808" i="17"/>
  <c r="S808" i="17" s="1"/>
  <c r="M806" i="17"/>
  <c r="R806" i="17"/>
  <c r="S806" i="17" s="1"/>
  <c r="M804" i="17"/>
  <c r="R804" i="17"/>
  <c r="S804" i="17" s="1"/>
  <c r="M802" i="17"/>
  <c r="R802" i="17"/>
  <c r="S802" i="17" s="1"/>
  <c r="M800" i="17"/>
  <c r="R800" i="17"/>
  <c r="S800" i="17" s="1"/>
  <c r="M798" i="17"/>
  <c r="R798" i="17"/>
  <c r="S798" i="17" s="1"/>
  <c r="M796" i="17"/>
  <c r="R796" i="17"/>
  <c r="S796" i="17" s="1"/>
  <c r="M794" i="17"/>
  <c r="R794" i="17"/>
  <c r="S794" i="17" s="1"/>
  <c r="M792" i="17"/>
  <c r="R792" i="17"/>
  <c r="S792" i="17" s="1"/>
  <c r="M790" i="17"/>
  <c r="R790" i="17"/>
  <c r="S790" i="17" s="1"/>
  <c r="M788" i="17"/>
  <c r="R788" i="17"/>
  <c r="S788" i="17" s="1"/>
  <c r="M786" i="17"/>
  <c r="R786" i="17"/>
  <c r="S786" i="17" s="1"/>
  <c r="M784" i="17"/>
  <c r="R784" i="17"/>
  <c r="S784" i="17" s="1"/>
  <c r="M782" i="17"/>
  <c r="R782" i="17"/>
  <c r="S782" i="17" s="1"/>
  <c r="M780" i="17"/>
  <c r="R780" i="17"/>
  <c r="S780" i="17" s="1"/>
  <c r="M778" i="17"/>
  <c r="R778" i="17"/>
  <c r="S778" i="17" s="1"/>
  <c r="M776" i="17"/>
  <c r="R776" i="17"/>
  <c r="S776" i="17" s="1"/>
  <c r="M774" i="17"/>
  <c r="R774" i="17"/>
  <c r="S774" i="17" s="1"/>
  <c r="M772" i="17"/>
  <c r="R772" i="17"/>
  <c r="S772" i="17" s="1"/>
  <c r="M770" i="17"/>
  <c r="R770" i="17"/>
  <c r="S770" i="17" s="1"/>
  <c r="M768" i="17"/>
  <c r="R768" i="17"/>
  <c r="S768" i="17" s="1"/>
  <c r="M766" i="17"/>
  <c r="R766" i="17"/>
  <c r="S766" i="17" s="1"/>
  <c r="M764" i="17"/>
  <c r="R764" i="17"/>
  <c r="S764" i="17" s="1"/>
  <c r="M762" i="17"/>
  <c r="R762" i="17"/>
  <c r="S762" i="17" s="1"/>
  <c r="M760" i="17"/>
  <c r="R760" i="17"/>
  <c r="S760" i="17" s="1"/>
  <c r="M758" i="17"/>
  <c r="R758" i="17"/>
  <c r="S758" i="17" s="1"/>
  <c r="M756" i="17"/>
  <c r="R756" i="17"/>
  <c r="S756" i="17" s="1"/>
  <c r="M754" i="17"/>
  <c r="R754" i="17"/>
  <c r="S754" i="17" s="1"/>
  <c r="M752" i="17"/>
  <c r="R752" i="17"/>
  <c r="S752" i="17" s="1"/>
  <c r="M750" i="17"/>
  <c r="R750" i="17"/>
  <c r="S750" i="17" s="1"/>
  <c r="M748" i="17"/>
  <c r="R748" i="17"/>
  <c r="S748" i="17" s="1"/>
  <c r="M746" i="17"/>
  <c r="R746" i="17"/>
  <c r="S746" i="17" s="1"/>
  <c r="M744" i="17"/>
  <c r="R744" i="17"/>
  <c r="S744" i="17" s="1"/>
  <c r="M742" i="17"/>
  <c r="R742" i="17"/>
  <c r="S742" i="17" s="1"/>
  <c r="M740" i="17"/>
  <c r="R740" i="17"/>
  <c r="S740" i="17" s="1"/>
  <c r="M738" i="17"/>
  <c r="R738" i="17"/>
  <c r="S738" i="17" s="1"/>
  <c r="M736" i="17"/>
  <c r="R736" i="17"/>
  <c r="S736" i="17" s="1"/>
  <c r="M734" i="17"/>
  <c r="R734" i="17"/>
  <c r="S734" i="17" s="1"/>
  <c r="M732" i="17"/>
  <c r="R732" i="17"/>
  <c r="S732" i="17" s="1"/>
  <c r="M730" i="17"/>
  <c r="R730" i="17"/>
  <c r="S730" i="17" s="1"/>
  <c r="M728" i="17"/>
  <c r="R728" i="17"/>
  <c r="S728" i="17" s="1"/>
  <c r="M726" i="17"/>
  <c r="R726" i="17"/>
  <c r="S726" i="17" s="1"/>
  <c r="M724" i="17"/>
  <c r="R724" i="17"/>
  <c r="S724" i="17" s="1"/>
  <c r="M722" i="17"/>
  <c r="R722" i="17"/>
  <c r="S722" i="17" s="1"/>
  <c r="M720" i="17"/>
  <c r="R720" i="17"/>
  <c r="S720" i="17" s="1"/>
  <c r="M718" i="17"/>
  <c r="R718" i="17"/>
  <c r="S718" i="17" s="1"/>
  <c r="M716" i="17"/>
  <c r="R716" i="17"/>
  <c r="S716" i="17" s="1"/>
  <c r="M714" i="17"/>
  <c r="R714" i="17"/>
  <c r="S714" i="17" s="1"/>
  <c r="M712" i="17"/>
  <c r="R712" i="17"/>
  <c r="S712" i="17" s="1"/>
  <c r="M710" i="17"/>
  <c r="R710" i="17"/>
  <c r="S710" i="17" s="1"/>
  <c r="M708" i="17"/>
  <c r="R708" i="17"/>
  <c r="S708" i="17" s="1"/>
  <c r="M706" i="17"/>
  <c r="R706" i="17"/>
  <c r="S706" i="17" s="1"/>
  <c r="M704" i="17"/>
  <c r="R704" i="17"/>
  <c r="S704" i="17" s="1"/>
  <c r="M702" i="17"/>
  <c r="R702" i="17"/>
  <c r="S702" i="17" s="1"/>
  <c r="M700" i="17"/>
  <c r="R700" i="17"/>
  <c r="S700" i="17" s="1"/>
  <c r="M698" i="17"/>
  <c r="R698" i="17"/>
  <c r="S698" i="17" s="1"/>
  <c r="M696" i="17"/>
  <c r="R696" i="17"/>
  <c r="S696" i="17" s="1"/>
  <c r="M694" i="17"/>
  <c r="R694" i="17"/>
  <c r="S694" i="17" s="1"/>
  <c r="M692" i="17"/>
  <c r="R692" i="17"/>
  <c r="S692" i="17" s="1"/>
  <c r="M690" i="17"/>
  <c r="R690" i="17"/>
  <c r="S690" i="17" s="1"/>
  <c r="M688" i="17"/>
  <c r="R688" i="17"/>
  <c r="S688" i="17" s="1"/>
  <c r="M686" i="17"/>
  <c r="R686" i="17"/>
  <c r="S686" i="17" s="1"/>
  <c r="M684" i="17"/>
  <c r="R684" i="17"/>
  <c r="S684" i="17" s="1"/>
  <c r="M682" i="17"/>
  <c r="R682" i="17"/>
  <c r="S682" i="17" s="1"/>
  <c r="M680" i="17"/>
  <c r="R680" i="17"/>
  <c r="S680" i="17" s="1"/>
  <c r="M678" i="17"/>
  <c r="R678" i="17"/>
  <c r="S678" i="17" s="1"/>
  <c r="M676" i="17"/>
  <c r="R676" i="17"/>
  <c r="S676" i="17" s="1"/>
  <c r="M674" i="17"/>
  <c r="R674" i="17"/>
  <c r="S674" i="17" s="1"/>
  <c r="M672" i="17"/>
  <c r="R672" i="17"/>
  <c r="S672" i="17" s="1"/>
  <c r="M670" i="17"/>
  <c r="R670" i="17"/>
  <c r="S670" i="17" s="1"/>
  <c r="M668" i="17"/>
  <c r="R668" i="17"/>
  <c r="S668" i="17" s="1"/>
  <c r="M666" i="17"/>
  <c r="R666" i="17"/>
  <c r="S666" i="17" s="1"/>
  <c r="M664" i="17"/>
  <c r="R664" i="17"/>
  <c r="S664" i="17" s="1"/>
  <c r="M662" i="17"/>
  <c r="R662" i="17"/>
  <c r="S662" i="17" s="1"/>
  <c r="M660" i="17"/>
  <c r="R660" i="17"/>
  <c r="S660" i="17" s="1"/>
  <c r="M658" i="17"/>
  <c r="R658" i="17"/>
  <c r="S658" i="17" s="1"/>
  <c r="M656" i="17"/>
  <c r="R656" i="17"/>
  <c r="S656" i="17" s="1"/>
  <c r="M654" i="17"/>
  <c r="R654" i="17"/>
  <c r="S654" i="17" s="1"/>
  <c r="M652" i="17"/>
  <c r="R652" i="17"/>
  <c r="S652" i="17" s="1"/>
  <c r="M650" i="17"/>
  <c r="R650" i="17"/>
  <c r="S650" i="17" s="1"/>
  <c r="M648" i="17"/>
  <c r="R648" i="17"/>
  <c r="S648" i="17" s="1"/>
  <c r="M646" i="17"/>
  <c r="R646" i="17"/>
  <c r="S646" i="17" s="1"/>
  <c r="M644" i="17"/>
  <c r="R644" i="17"/>
  <c r="S644" i="17" s="1"/>
  <c r="M642" i="17"/>
  <c r="R642" i="17"/>
  <c r="S642" i="17" s="1"/>
  <c r="M640" i="17"/>
  <c r="R640" i="17"/>
  <c r="S640" i="17" s="1"/>
  <c r="M638" i="17"/>
  <c r="R638" i="17"/>
  <c r="S638" i="17" s="1"/>
  <c r="M636" i="17"/>
  <c r="R636" i="17"/>
  <c r="S636" i="17" s="1"/>
  <c r="M634" i="17"/>
  <c r="R634" i="17"/>
  <c r="S634" i="17" s="1"/>
  <c r="M632" i="17"/>
  <c r="R632" i="17"/>
  <c r="S632" i="17" s="1"/>
  <c r="M630" i="17"/>
  <c r="R630" i="17"/>
  <c r="S630" i="17" s="1"/>
  <c r="M628" i="17"/>
  <c r="R628" i="17"/>
  <c r="S628" i="17" s="1"/>
  <c r="M626" i="17"/>
  <c r="R626" i="17"/>
  <c r="S626" i="17" s="1"/>
  <c r="M624" i="17"/>
  <c r="R624" i="17"/>
  <c r="S624" i="17" s="1"/>
  <c r="M622" i="17"/>
  <c r="R622" i="17"/>
  <c r="S622" i="17" s="1"/>
  <c r="M620" i="17"/>
  <c r="R620" i="17"/>
  <c r="S620" i="17" s="1"/>
  <c r="M618" i="17"/>
  <c r="R618" i="17"/>
  <c r="S618" i="17" s="1"/>
  <c r="M616" i="17"/>
  <c r="R616" i="17"/>
  <c r="S616" i="17" s="1"/>
  <c r="M614" i="17"/>
  <c r="R614" i="17"/>
  <c r="S614" i="17" s="1"/>
  <c r="M612" i="17"/>
  <c r="R612" i="17"/>
  <c r="S612" i="17" s="1"/>
  <c r="M610" i="17"/>
  <c r="R610" i="17"/>
  <c r="S610" i="17" s="1"/>
  <c r="M608" i="17"/>
  <c r="R608" i="17"/>
  <c r="S608" i="17" s="1"/>
  <c r="M606" i="17"/>
  <c r="R606" i="17"/>
  <c r="S606" i="17" s="1"/>
  <c r="M604" i="17"/>
  <c r="R604" i="17"/>
  <c r="S604" i="17" s="1"/>
  <c r="M602" i="17"/>
  <c r="R602" i="17"/>
  <c r="S602" i="17" s="1"/>
  <c r="M600" i="17"/>
  <c r="R600" i="17"/>
  <c r="S600" i="17" s="1"/>
  <c r="M598" i="17"/>
  <c r="R598" i="17"/>
  <c r="S598" i="17" s="1"/>
  <c r="M596" i="17"/>
  <c r="R596" i="17"/>
  <c r="S596" i="17" s="1"/>
  <c r="M594" i="17"/>
  <c r="R594" i="17"/>
  <c r="S594" i="17" s="1"/>
  <c r="M592" i="17"/>
  <c r="R592" i="17"/>
  <c r="S592" i="17" s="1"/>
  <c r="M590" i="17"/>
  <c r="R590" i="17"/>
  <c r="S590" i="17" s="1"/>
  <c r="M588" i="17"/>
  <c r="R588" i="17"/>
  <c r="S588" i="17" s="1"/>
  <c r="M586" i="17"/>
  <c r="R586" i="17"/>
  <c r="S586" i="17" s="1"/>
  <c r="M584" i="17"/>
  <c r="R584" i="17"/>
  <c r="S584" i="17" s="1"/>
  <c r="M582" i="17"/>
  <c r="R582" i="17"/>
  <c r="S582" i="17" s="1"/>
  <c r="M580" i="17"/>
  <c r="R580" i="17"/>
  <c r="S580" i="17" s="1"/>
  <c r="M578" i="17"/>
  <c r="R578" i="17"/>
  <c r="S578" i="17" s="1"/>
  <c r="M576" i="17"/>
  <c r="R576" i="17"/>
  <c r="S576" i="17" s="1"/>
  <c r="M574" i="17"/>
  <c r="R574" i="17"/>
  <c r="S574" i="17" s="1"/>
  <c r="M572" i="17"/>
  <c r="R572" i="17"/>
  <c r="S572" i="17" s="1"/>
  <c r="M570" i="17"/>
  <c r="R570" i="17"/>
  <c r="S570" i="17" s="1"/>
  <c r="M568" i="17"/>
  <c r="R568" i="17"/>
  <c r="S568" i="17" s="1"/>
  <c r="M566" i="17"/>
  <c r="R566" i="17"/>
  <c r="S566" i="17" s="1"/>
  <c r="M564" i="17"/>
  <c r="R564" i="17"/>
  <c r="S564" i="17" s="1"/>
  <c r="M562" i="17"/>
  <c r="R562" i="17"/>
  <c r="S562" i="17" s="1"/>
  <c r="M560" i="17"/>
  <c r="R560" i="17"/>
  <c r="S560" i="17" s="1"/>
  <c r="M558" i="17"/>
  <c r="R558" i="17"/>
  <c r="S558" i="17" s="1"/>
  <c r="M556" i="17"/>
  <c r="R556" i="17"/>
  <c r="S556" i="17" s="1"/>
  <c r="M554" i="17"/>
  <c r="R554" i="17"/>
  <c r="S554" i="17" s="1"/>
  <c r="M552" i="17"/>
  <c r="R552" i="17"/>
  <c r="S552" i="17" s="1"/>
  <c r="M550" i="17"/>
  <c r="R550" i="17"/>
  <c r="S550" i="17" s="1"/>
  <c r="M548" i="17"/>
  <c r="R548" i="17"/>
  <c r="S548" i="17" s="1"/>
  <c r="M546" i="17"/>
  <c r="R546" i="17"/>
  <c r="S546" i="17" s="1"/>
  <c r="M544" i="17"/>
  <c r="R544" i="17"/>
  <c r="S544" i="17" s="1"/>
  <c r="M542" i="17"/>
  <c r="R542" i="17"/>
  <c r="S542" i="17" s="1"/>
  <c r="M540" i="17"/>
  <c r="R540" i="17"/>
  <c r="S540" i="17" s="1"/>
  <c r="M538" i="17"/>
  <c r="R538" i="17"/>
  <c r="S538" i="17" s="1"/>
  <c r="M536" i="17"/>
  <c r="R536" i="17"/>
  <c r="S536" i="17" s="1"/>
  <c r="M534" i="17"/>
  <c r="R534" i="17"/>
  <c r="S534" i="17" s="1"/>
  <c r="M532" i="17"/>
  <c r="R532" i="17"/>
  <c r="S532" i="17" s="1"/>
  <c r="M530" i="17"/>
  <c r="R530" i="17"/>
  <c r="S530" i="17" s="1"/>
  <c r="M528" i="17"/>
  <c r="R528" i="17"/>
  <c r="S528" i="17" s="1"/>
  <c r="M526" i="17"/>
  <c r="R526" i="17"/>
  <c r="S526" i="17" s="1"/>
  <c r="M524" i="17"/>
  <c r="R524" i="17"/>
  <c r="S524" i="17" s="1"/>
  <c r="M522" i="17"/>
  <c r="R522" i="17"/>
  <c r="S522" i="17" s="1"/>
  <c r="M520" i="17"/>
  <c r="R520" i="17"/>
  <c r="S520" i="17" s="1"/>
  <c r="M518" i="17"/>
  <c r="R518" i="17"/>
  <c r="S518" i="17" s="1"/>
  <c r="M516" i="17"/>
  <c r="R516" i="17"/>
  <c r="S516" i="17" s="1"/>
  <c r="M514" i="17"/>
  <c r="R514" i="17"/>
  <c r="S514" i="17" s="1"/>
  <c r="M512" i="17"/>
  <c r="R512" i="17"/>
  <c r="S512" i="17" s="1"/>
  <c r="M510" i="17"/>
  <c r="R510" i="17"/>
  <c r="S510" i="17" s="1"/>
  <c r="M508" i="17"/>
  <c r="R508" i="17"/>
  <c r="S508" i="17" s="1"/>
  <c r="M506" i="17"/>
  <c r="R506" i="17"/>
  <c r="S506" i="17" s="1"/>
  <c r="M504" i="17"/>
  <c r="R504" i="17"/>
  <c r="S504" i="17" s="1"/>
  <c r="M502" i="17"/>
  <c r="R502" i="17"/>
  <c r="S502" i="17" s="1"/>
  <c r="M500" i="17"/>
  <c r="R500" i="17"/>
  <c r="S500" i="17" s="1"/>
  <c r="M498" i="17"/>
  <c r="R498" i="17"/>
  <c r="S498" i="17" s="1"/>
  <c r="M496" i="17"/>
  <c r="R496" i="17"/>
  <c r="S496" i="17" s="1"/>
  <c r="M494" i="17"/>
  <c r="R494" i="17"/>
  <c r="S494" i="17" s="1"/>
  <c r="M492" i="17"/>
  <c r="R492" i="17"/>
  <c r="S492" i="17" s="1"/>
  <c r="M490" i="17"/>
  <c r="R490" i="17"/>
  <c r="S490" i="17" s="1"/>
  <c r="M488" i="17"/>
  <c r="R488" i="17"/>
  <c r="S488" i="17" s="1"/>
  <c r="M486" i="17"/>
  <c r="R486" i="17"/>
  <c r="S486" i="17" s="1"/>
  <c r="M484" i="17"/>
  <c r="R484" i="17"/>
  <c r="S484" i="17" s="1"/>
  <c r="M482" i="17"/>
  <c r="R482" i="17"/>
  <c r="S482" i="17" s="1"/>
  <c r="M480" i="17"/>
  <c r="R480" i="17"/>
  <c r="S480" i="17" s="1"/>
  <c r="M478" i="17"/>
  <c r="R478" i="17"/>
  <c r="S478" i="17" s="1"/>
  <c r="M476" i="17"/>
  <c r="R476" i="17"/>
  <c r="S476" i="17" s="1"/>
  <c r="M474" i="17"/>
  <c r="R474" i="17"/>
  <c r="S474" i="17" s="1"/>
  <c r="M472" i="17"/>
  <c r="R472" i="17"/>
  <c r="S472" i="17" s="1"/>
  <c r="M470" i="17"/>
  <c r="R470" i="17"/>
  <c r="S470" i="17" s="1"/>
  <c r="M468" i="17"/>
  <c r="R468" i="17"/>
  <c r="S468" i="17" s="1"/>
  <c r="M466" i="17"/>
  <c r="R466" i="17"/>
  <c r="S466" i="17" s="1"/>
  <c r="M464" i="17"/>
  <c r="R464" i="17"/>
  <c r="S464" i="17" s="1"/>
  <c r="M462" i="17"/>
  <c r="R462" i="17"/>
  <c r="S462" i="17" s="1"/>
  <c r="M460" i="17"/>
  <c r="R460" i="17"/>
  <c r="S460" i="17" s="1"/>
  <c r="M458" i="17"/>
  <c r="R458" i="17"/>
  <c r="S458" i="17" s="1"/>
  <c r="M456" i="17"/>
  <c r="R456" i="17"/>
  <c r="S456" i="17" s="1"/>
  <c r="M454" i="17"/>
  <c r="R454" i="17"/>
  <c r="S454" i="17" s="1"/>
  <c r="M452" i="17"/>
  <c r="R452" i="17"/>
  <c r="S452" i="17" s="1"/>
  <c r="M450" i="17"/>
  <c r="R450" i="17"/>
  <c r="S450" i="17" s="1"/>
  <c r="M448" i="17"/>
  <c r="R448" i="17"/>
  <c r="S448" i="17" s="1"/>
  <c r="M446" i="17"/>
  <c r="R446" i="17"/>
  <c r="S446" i="17" s="1"/>
  <c r="M444" i="17"/>
  <c r="R444" i="17"/>
  <c r="S444" i="17" s="1"/>
  <c r="M442" i="17"/>
  <c r="R442" i="17"/>
  <c r="S442" i="17" s="1"/>
  <c r="M440" i="17"/>
  <c r="R440" i="17"/>
  <c r="S440" i="17" s="1"/>
  <c r="M438" i="17"/>
  <c r="R438" i="17"/>
  <c r="S438" i="17" s="1"/>
  <c r="M436" i="17"/>
  <c r="R436" i="17"/>
  <c r="S436" i="17" s="1"/>
  <c r="M434" i="17"/>
  <c r="R434" i="17"/>
  <c r="S434" i="17" s="1"/>
  <c r="M432" i="17"/>
  <c r="R432" i="17"/>
  <c r="S432" i="17" s="1"/>
  <c r="M430" i="17"/>
  <c r="R430" i="17"/>
  <c r="S430" i="17" s="1"/>
  <c r="M428" i="17"/>
  <c r="R428" i="17"/>
  <c r="S428" i="17" s="1"/>
  <c r="M426" i="17"/>
  <c r="R426" i="17"/>
  <c r="S426" i="17" s="1"/>
  <c r="M424" i="17"/>
  <c r="R424" i="17"/>
  <c r="S424" i="17" s="1"/>
  <c r="M422" i="17"/>
  <c r="R422" i="17"/>
  <c r="S422" i="17" s="1"/>
  <c r="M420" i="17"/>
  <c r="R420" i="17"/>
  <c r="S420" i="17" s="1"/>
  <c r="M418" i="17"/>
  <c r="R418" i="17"/>
  <c r="S418" i="17" s="1"/>
  <c r="M416" i="17"/>
  <c r="R416" i="17"/>
  <c r="S416" i="17" s="1"/>
  <c r="M414" i="17"/>
  <c r="R414" i="17"/>
  <c r="S414" i="17" s="1"/>
  <c r="M412" i="17"/>
  <c r="R412" i="17"/>
  <c r="S412" i="17" s="1"/>
  <c r="M410" i="17"/>
  <c r="R410" i="17"/>
  <c r="S410" i="17" s="1"/>
  <c r="M408" i="17"/>
  <c r="R408" i="17"/>
  <c r="S408" i="17" s="1"/>
  <c r="M406" i="17"/>
  <c r="R406" i="17"/>
  <c r="S406" i="17" s="1"/>
  <c r="M404" i="17"/>
  <c r="R404" i="17"/>
  <c r="S404" i="17" s="1"/>
  <c r="M402" i="17"/>
  <c r="R402" i="17"/>
  <c r="S402" i="17" s="1"/>
  <c r="M400" i="17"/>
  <c r="R400" i="17"/>
  <c r="S400" i="17" s="1"/>
  <c r="M398" i="17"/>
  <c r="R398" i="17"/>
  <c r="S398" i="17" s="1"/>
  <c r="M396" i="17"/>
  <c r="R396" i="17"/>
  <c r="S396" i="17" s="1"/>
  <c r="M394" i="17"/>
  <c r="R394" i="17"/>
  <c r="S394" i="17" s="1"/>
  <c r="M392" i="17"/>
  <c r="R392" i="17"/>
  <c r="S392" i="17" s="1"/>
  <c r="M390" i="17"/>
  <c r="R390" i="17"/>
  <c r="S390" i="17" s="1"/>
  <c r="M388" i="17"/>
  <c r="R388" i="17"/>
  <c r="S388" i="17" s="1"/>
  <c r="M386" i="17"/>
  <c r="R386" i="17"/>
  <c r="S386" i="17" s="1"/>
  <c r="M384" i="17"/>
  <c r="R384" i="17"/>
  <c r="S384" i="17" s="1"/>
  <c r="M382" i="17"/>
  <c r="R382" i="17"/>
  <c r="S382" i="17" s="1"/>
  <c r="M380" i="17"/>
  <c r="R380" i="17"/>
  <c r="S380" i="17" s="1"/>
  <c r="M378" i="17"/>
  <c r="R378" i="17"/>
  <c r="S378" i="17" s="1"/>
  <c r="M376" i="17"/>
  <c r="R376" i="17"/>
  <c r="S376" i="17" s="1"/>
  <c r="M374" i="17"/>
  <c r="R374" i="17"/>
  <c r="S374" i="17" s="1"/>
  <c r="M372" i="17"/>
  <c r="R372" i="17"/>
  <c r="S372" i="17" s="1"/>
  <c r="M370" i="17"/>
  <c r="R370" i="17"/>
  <c r="S370" i="17" s="1"/>
  <c r="M368" i="17"/>
  <c r="R368" i="17"/>
  <c r="S368" i="17" s="1"/>
  <c r="M366" i="17"/>
  <c r="R366" i="17"/>
  <c r="S366" i="17" s="1"/>
  <c r="M364" i="17"/>
  <c r="R364" i="17"/>
  <c r="S364" i="17" s="1"/>
  <c r="M362" i="17"/>
  <c r="R362" i="17"/>
  <c r="S362" i="17" s="1"/>
  <c r="M360" i="17"/>
  <c r="R360" i="17"/>
  <c r="S360" i="17" s="1"/>
  <c r="M358" i="17"/>
  <c r="R358" i="17"/>
  <c r="S358" i="17" s="1"/>
  <c r="M356" i="17"/>
  <c r="R356" i="17"/>
  <c r="S356" i="17" s="1"/>
  <c r="M354" i="17"/>
  <c r="R354" i="17"/>
  <c r="S354" i="17" s="1"/>
  <c r="M352" i="17"/>
  <c r="R352" i="17"/>
  <c r="S352" i="17" s="1"/>
  <c r="M350" i="17"/>
  <c r="R350" i="17"/>
  <c r="S350" i="17" s="1"/>
  <c r="M348" i="17"/>
  <c r="R348" i="17"/>
  <c r="S348" i="17" s="1"/>
  <c r="M346" i="17"/>
  <c r="R346" i="17"/>
  <c r="S346" i="17" s="1"/>
  <c r="M344" i="17"/>
  <c r="R344" i="17"/>
  <c r="S344" i="17" s="1"/>
  <c r="M342" i="17"/>
  <c r="R342" i="17"/>
  <c r="S342" i="17" s="1"/>
  <c r="M340" i="17"/>
  <c r="R340" i="17"/>
  <c r="S340" i="17" s="1"/>
  <c r="M338" i="17"/>
  <c r="R338" i="17"/>
  <c r="S338" i="17" s="1"/>
  <c r="M336" i="17"/>
  <c r="R336" i="17"/>
  <c r="S336" i="17" s="1"/>
  <c r="M334" i="17"/>
  <c r="R334" i="17"/>
  <c r="S334" i="17" s="1"/>
  <c r="M332" i="17"/>
  <c r="R332" i="17"/>
  <c r="S332" i="17" s="1"/>
  <c r="M330" i="17"/>
  <c r="R330" i="17"/>
  <c r="S330" i="17" s="1"/>
  <c r="M328" i="17"/>
  <c r="R328" i="17"/>
  <c r="S328" i="17" s="1"/>
  <c r="M326" i="17"/>
  <c r="R326" i="17"/>
  <c r="S326" i="17" s="1"/>
  <c r="M324" i="17"/>
  <c r="R324" i="17"/>
  <c r="S324" i="17" s="1"/>
  <c r="M322" i="17"/>
  <c r="R322" i="17"/>
  <c r="S322" i="17" s="1"/>
  <c r="M320" i="17"/>
  <c r="R320" i="17"/>
  <c r="S320" i="17" s="1"/>
  <c r="M318" i="17"/>
  <c r="R318" i="17"/>
  <c r="S318" i="17" s="1"/>
  <c r="M316" i="17"/>
  <c r="R316" i="17"/>
  <c r="S316" i="17" s="1"/>
  <c r="M314" i="17"/>
  <c r="R314" i="17"/>
  <c r="S314" i="17" s="1"/>
  <c r="M312" i="17"/>
  <c r="R312" i="17"/>
  <c r="S312" i="17" s="1"/>
  <c r="M310" i="17"/>
  <c r="R310" i="17"/>
  <c r="S310" i="17" s="1"/>
  <c r="M308" i="17"/>
  <c r="R308" i="17"/>
  <c r="S308" i="17" s="1"/>
  <c r="M306" i="17"/>
  <c r="R306" i="17"/>
  <c r="S306" i="17" s="1"/>
  <c r="M304" i="17"/>
  <c r="R304" i="17"/>
  <c r="S304" i="17" s="1"/>
  <c r="M302" i="17"/>
  <c r="R302" i="17"/>
  <c r="S302" i="17" s="1"/>
  <c r="M300" i="17"/>
  <c r="R300" i="17"/>
  <c r="S300" i="17" s="1"/>
  <c r="M298" i="17"/>
  <c r="R298" i="17"/>
  <c r="S298" i="17" s="1"/>
  <c r="M296" i="17"/>
  <c r="R296" i="17"/>
  <c r="S296" i="17" s="1"/>
  <c r="M294" i="17"/>
  <c r="R294" i="17"/>
  <c r="S294" i="17" s="1"/>
  <c r="M292" i="17"/>
  <c r="R292" i="17"/>
  <c r="S292" i="17" s="1"/>
  <c r="M290" i="17"/>
  <c r="R290" i="17"/>
  <c r="S290" i="17" s="1"/>
  <c r="M288" i="17"/>
  <c r="R288" i="17"/>
  <c r="S288" i="17" s="1"/>
  <c r="M286" i="17"/>
  <c r="R286" i="17"/>
  <c r="S286" i="17" s="1"/>
  <c r="M284" i="17"/>
  <c r="R284" i="17"/>
  <c r="S284" i="17" s="1"/>
  <c r="M282" i="17"/>
  <c r="R282" i="17"/>
  <c r="S282" i="17" s="1"/>
  <c r="M280" i="17"/>
  <c r="R280" i="17"/>
  <c r="S280" i="17" s="1"/>
  <c r="M278" i="17"/>
  <c r="R278" i="17"/>
  <c r="S278" i="17" s="1"/>
  <c r="M276" i="17"/>
  <c r="R276" i="17"/>
  <c r="S276" i="17" s="1"/>
  <c r="M274" i="17"/>
  <c r="R274" i="17"/>
  <c r="S274" i="17" s="1"/>
  <c r="M272" i="17"/>
  <c r="R272" i="17"/>
  <c r="S272" i="17" s="1"/>
  <c r="M270" i="17"/>
  <c r="R270" i="17"/>
  <c r="S270" i="17" s="1"/>
  <c r="M268" i="17"/>
  <c r="R268" i="17"/>
  <c r="S268" i="17" s="1"/>
  <c r="M266" i="17"/>
  <c r="R266" i="17"/>
  <c r="S266" i="17" s="1"/>
  <c r="M264" i="17"/>
  <c r="R264" i="17"/>
  <c r="S264" i="17" s="1"/>
  <c r="M262" i="17"/>
  <c r="R262" i="17"/>
  <c r="S262" i="17" s="1"/>
  <c r="M260" i="17"/>
  <c r="R260" i="17"/>
  <c r="S260" i="17" s="1"/>
  <c r="M258" i="17"/>
  <c r="R258" i="17"/>
  <c r="S258" i="17" s="1"/>
  <c r="M256" i="17"/>
  <c r="R256" i="17"/>
  <c r="S256" i="17" s="1"/>
  <c r="M254" i="17"/>
  <c r="R254" i="17"/>
  <c r="S254" i="17" s="1"/>
  <c r="M252" i="17"/>
  <c r="R252" i="17"/>
  <c r="S252" i="17" s="1"/>
  <c r="M250" i="17"/>
  <c r="R250" i="17"/>
  <c r="S250" i="17" s="1"/>
  <c r="M248" i="17"/>
  <c r="R248" i="17"/>
  <c r="S248" i="17" s="1"/>
  <c r="M246" i="17"/>
  <c r="R246" i="17"/>
  <c r="S246" i="17" s="1"/>
  <c r="M244" i="17"/>
  <c r="R244" i="17"/>
  <c r="S244" i="17" s="1"/>
  <c r="M242" i="17"/>
  <c r="R242" i="17"/>
  <c r="S242" i="17" s="1"/>
  <c r="M240" i="17"/>
  <c r="R240" i="17"/>
  <c r="S240" i="17" s="1"/>
  <c r="M238" i="17"/>
  <c r="R238" i="17"/>
  <c r="S238" i="17" s="1"/>
  <c r="M236" i="17"/>
  <c r="R236" i="17"/>
  <c r="S236" i="17" s="1"/>
  <c r="M234" i="17"/>
  <c r="R234" i="17"/>
  <c r="S234" i="17" s="1"/>
  <c r="M232" i="17"/>
  <c r="R232" i="17"/>
  <c r="S232" i="17" s="1"/>
  <c r="M230" i="17"/>
  <c r="R230" i="17"/>
  <c r="S230" i="17" s="1"/>
  <c r="M228" i="17"/>
  <c r="R228" i="17"/>
  <c r="S228" i="17" s="1"/>
  <c r="M226" i="17"/>
  <c r="R226" i="17"/>
  <c r="S226" i="17" s="1"/>
  <c r="M224" i="17"/>
  <c r="R224" i="17"/>
  <c r="S224" i="17" s="1"/>
  <c r="M222" i="17"/>
  <c r="R222" i="17"/>
  <c r="S222" i="17" s="1"/>
  <c r="M220" i="17"/>
  <c r="R220" i="17"/>
  <c r="S220" i="17" s="1"/>
  <c r="M218" i="17"/>
  <c r="R218" i="17"/>
  <c r="S218" i="17" s="1"/>
  <c r="M216" i="17"/>
  <c r="R216" i="17"/>
  <c r="S216" i="17" s="1"/>
  <c r="M214" i="17"/>
  <c r="R214" i="17"/>
  <c r="S214" i="17" s="1"/>
  <c r="M212" i="17"/>
  <c r="R212" i="17"/>
  <c r="S212" i="17" s="1"/>
  <c r="M210" i="17"/>
  <c r="R210" i="17"/>
  <c r="S210" i="17" s="1"/>
  <c r="M208" i="17"/>
  <c r="R208" i="17"/>
  <c r="S208" i="17" s="1"/>
  <c r="M206" i="17"/>
  <c r="R206" i="17"/>
  <c r="S206" i="17" s="1"/>
  <c r="M204" i="17"/>
  <c r="R204" i="17"/>
  <c r="S204" i="17" s="1"/>
  <c r="M202" i="17"/>
  <c r="R202" i="17"/>
  <c r="S202" i="17" s="1"/>
  <c r="M200" i="17"/>
  <c r="R200" i="17"/>
  <c r="S200" i="17" s="1"/>
  <c r="M198" i="17"/>
  <c r="R198" i="17"/>
  <c r="S198" i="17" s="1"/>
  <c r="M196" i="17"/>
  <c r="R196" i="17"/>
  <c r="S196" i="17" s="1"/>
  <c r="M194" i="17"/>
  <c r="R194" i="17"/>
  <c r="S194" i="17" s="1"/>
  <c r="M192" i="17"/>
  <c r="R192" i="17"/>
  <c r="S192" i="17" s="1"/>
  <c r="M190" i="17"/>
  <c r="R190" i="17"/>
  <c r="S190" i="17" s="1"/>
  <c r="M188" i="17"/>
  <c r="R188" i="17"/>
  <c r="S188" i="17" s="1"/>
  <c r="M186" i="17"/>
  <c r="R186" i="17"/>
  <c r="S186" i="17" s="1"/>
  <c r="M184" i="17"/>
  <c r="R184" i="17"/>
  <c r="S184" i="17" s="1"/>
  <c r="M182" i="17"/>
  <c r="R182" i="17"/>
  <c r="S182" i="17" s="1"/>
  <c r="M180" i="17"/>
  <c r="R180" i="17"/>
  <c r="S180" i="17" s="1"/>
  <c r="M178" i="17"/>
  <c r="R178" i="17"/>
  <c r="S178" i="17" s="1"/>
  <c r="M176" i="17"/>
  <c r="R176" i="17"/>
  <c r="S176" i="17" s="1"/>
  <c r="M174" i="17"/>
  <c r="R174" i="17"/>
  <c r="S174" i="17" s="1"/>
  <c r="M172" i="17"/>
  <c r="R172" i="17"/>
  <c r="S172" i="17" s="1"/>
  <c r="M170" i="17"/>
  <c r="R170" i="17"/>
  <c r="S170" i="17" s="1"/>
  <c r="M168" i="17"/>
  <c r="R168" i="17"/>
  <c r="S168" i="17" s="1"/>
  <c r="M166" i="17"/>
  <c r="R166" i="17"/>
  <c r="S166" i="17" s="1"/>
  <c r="M164" i="17"/>
  <c r="R164" i="17"/>
  <c r="S164" i="17" s="1"/>
  <c r="M162" i="17"/>
  <c r="R162" i="17"/>
  <c r="S162" i="17" s="1"/>
  <c r="M160" i="17"/>
  <c r="R160" i="17"/>
  <c r="S160" i="17" s="1"/>
  <c r="M158" i="17"/>
  <c r="R158" i="17"/>
  <c r="S158" i="17" s="1"/>
  <c r="M156" i="17"/>
  <c r="R156" i="17"/>
  <c r="S156" i="17" s="1"/>
  <c r="M154" i="17"/>
  <c r="R154" i="17"/>
  <c r="S154" i="17" s="1"/>
  <c r="M152" i="17"/>
  <c r="R152" i="17"/>
  <c r="S152" i="17" s="1"/>
  <c r="M150" i="17"/>
  <c r="R150" i="17"/>
  <c r="S150" i="17" s="1"/>
  <c r="M148" i="17"/>
  <c r="R148" i="17"/>
  <c r="S148" i="17" s="1"/>
  <c r="M146" i="17"/>
  <c r="R146" i="17"/>
  <c r="S146" i="17" s="1"/>
  <c r="M144" i="17"/>
  <c r="R144" i="17"/>
  <c r="S144" i="17" s="1"/>
  <c r="M142" i="17"/>
  <c r="R142" i="17"/>
  <c r="S142" i="17" s="1"/>
  <c r="M140" i="17"/>
  <c r="R140" i="17"/>
  <c r="S140" i="17" s="1"/>
  <c r="M138" i="17"/>
  <c r="R138" i="17"/>
  <c r="S138" i="17" s="1"/>
  <c r="M136" i="17"/>
  <c r="R136" i="17"/>
  <c r="S136" i="17" s="1"/>
  <c r="M134" i="17"/>
  <c r="R134" i="17"/>
  <c r="S134" i="17" s="1"/>
  <c r="M132" i="17"/>
  <c r="R132" i="17"/>
  <c r="S132" i="17" s="1"/>
  <c r="M130" i="17"/>
  <c r="R130" i="17"/>
  <c r="S130" i="17" s="1"/>
  <c r="M128" i="17"/>
  <c r="R128" i="17"/>
  <c r="S128" i="17" s="1"/>
  <c r="M126" i="17"/>
  <c r="R126" i="17"/>
  <c r="S126" i="17" s="1"/>
  <c r="M124" i="17"/>
  <c r="R124" i="17"/>
  <c r="S124" i="17" s="1"/>
  <c r="M122" i="17"/>
  <c r="R122" i="17"/>
  <c r="S122" i="17" s="1"/>
  <c r="M120" i="17"/>
  <c r="R120" i="17"/>
  <c r="S120" i="17" s="1"/>
  <c r="M118" i="17"/>
  <c r="R118" i="17"/>
  <c r="S118" i="17" s="1"/>
  <c r="M116" i="17"/>
  <c r="R116" i="17"/>
  <c r="S116" i="17" s="1"/>
  <c r="M114" i="17"/>
  <c r="R114" i="17"/>
  <c r="S114" i="17" s="1"/>
  <c r="M112" i="17"/>
  <c r="R112" i="17"/>
  <c r="S112" i="17" s="1"/>
  <c r="M110" i="17"/>
  <c r="R110" i="17"/>
  <c r="S110" i="17" s="1"/>
  <c r="M108" i="17"/>
  <c r="R108" i="17"/>
  <c r="S108" i="17" s="1"/>
  <c r="M106" i="17"/>
  <c r="R106" i="17"/>
  <c r="S106" i="17" s="1"/>
  <c r="M104" i="17"/>
  <c r="R104" i="17"/>
  <c r="S104" i="17" s="1"/>
  <c r="M102" i="17"/>
  <c r="R102" i="17"/>
  <c r="S102" i="17" s="1"/>
  <c r="M100" i="17"/>
  <c r="R100" i="17"/>
  <c r="S100" i="17" s="1"/>
  <c r="M98" i="17"/>
  <c r="R98" i="17"/>
  <c r="S98" i="17" s="1"/>
  <c r="M96" i="17"/>
  <c r="R96" i="17"/>
  <c r="S96" i="17" s="1"/>
  <c r="M94" i="17"/>
  <c r="R94" i="17"/>
  <c r="S94" i="17" s="1"/>
  <c r="M92" i="17"/>
  <c r="R92" i="17"/>
  <c r="S92" i="17" s="1"/>
  <c r="M90" i="17"/>
  <c r="R90" i="17"/>
  <c r="S90" i="17" s="1"/>
  <c r="M88" i="17"/>
  <c r="R88" i="17"/>
  <c r="S88" i="17" s="1"/>
  <c r="M86" i="17"/>
  <c r="R86" i="17"/>
  <c r="S86" i="17" s="1"/>
  <c r="M84" i="17"/>
  <c r="R84" i="17"/>
  <c r="S84" i="17" s="1"/>
  <c r="M82" i="17"/>
  <c r="R82" i="17"/>
  <c r="S82" i="17" s="1"/>
  <c r="M80" i="17"/>
  <c r="R80" i="17"/>
  <c r="S80" i="17" s="1"/>
  <c r="M78" i="17"/>
  <c r="R78" i="17"/>
  <c r="S78" i="17" s="1"/>
  <c r="M76" i="17"/>
  <c r="R76" i="17"/>
  <c r="S76" i="17" s="1"/>
  <c r="M74" i="17"/>
  <c r="R74" i="17"/>
  <c r="S74" i="17" s="1"/>
  <c r="M72" i="17"/>
  <c r="R72" i="17"/>
  <c r="S72" i="17" s="1"/>
  <c r="M70" i="17"/>
  <c r="R70" i="17"/>
  <c r="S70" i="17" s="1"/>
  <c r="M68" i="17"/>
  <c r="R68" i="17"/>
  <c r="S68" i="17" s="1"/>
  <c r="M66" i="17"/>
  <c r="R66" i="17"/>
  <c r="S66" i="17" s="1"/>
  <c r="M64" i="17"/>
  <c r="R64" i="17"/>
  <c r="S64" i="17" s="1"/>
  <c r="M62" i="17"/>
  <c r="R62" i="17"/>
  <c r="S62" i="17" s="1"/>
  <c r="M60" i="17"/>
  <c r="R60" i="17"/>
  <c r="S60" i="17" s="1"/>
  <c r="M58" i="17"/>
  <c r="R58" i="17"/>
  <c r="S58" i="17" s="1"/>
  <c r="M56" i="17"/>
  <c r="R56" i="17"/>
  <c r="S56" i="17" s="1"/>
  <c r="M54" i="17"/>
  <c r="R54" i="17"/>
  <c r="S54" i="17" s="1"/>
  <c r="M52" i="17"/>
  <c r="R52" i="17"/>
  <c r="S52" i="17" s="1"/>
  <c r="M50" i="17"/>
  <c r="R50" i="17"/>
  <c r="S50" i="17" s="1"/>
  <c r="M48" i="17"/>
  <c r="R48" i="17"/>
  <c r="S48" i="17" s="1"/>
  <c r="M46" i="17"/>
  <c r="R46" i="17"/>
  <c r="S46" i="17" s="1"/>
  <c r="M44" i="17"/>
  <c r="R44" i="17"/>
  <c r="S44" i="17" s="1"/>
  <c r="M42" i="17"/>
  <c r="R42" i="17"/>
  <c r="S42" i="17" s="1"/>
  <c r="M40" i="17"/>
  <c r="R40" i="17"/>
  <c r="S40" i="17" s="1"/>
  <c r="M38" i="17"/>
  <c r="R38" i="17"/>
  <c r="S38" i="17" s="1"/>
  <c r="M36" i="17"/>
  <c r="R36" i="17"/>
  <c r="S36" i="17" s="1"/>
  <c r="M34" i="17"/>
  <c r="R34" i="17"/>
  <c r="S34" i="17" s="1"/>
  <c r="M32" i="17"/>
  <c r="R32" i="17"/>
  <c r="S32" i="17" s="1"/>
  <c r="M30" i="17"/>
  <c r="R30" i="17"/>
  <c r="S30" i="17" s="1"/>
  <c r="M28" i="17"/>
  <c r="R28" i="17"/>
  <c r="S28" i="17" s="1"/>
  <c r="M26" i="17"/>
  <c r="R26" i="17"/>
  <c r="S26" i="17" s="1"/>
  <c r="M24" i="17"/>
  <c r="R24" i="17"/>
  <c r="S24" i="17" s="1"/>
  <c r="M22" i="17"/>
  <c r="R22" i="17"/>
  <c r="S22" i="17" s="1"/>
  <c r="M20" i="17"/>
  <c r="R20" i="17"/>
  <c r="S20" i="17" s="1"/>
  <c r="M18" i="17"/>
  <c r="R18" i="17"/>
  <c r="S18" i="17" s="1"/>
  <c r="M16" i="17"/>
  <c r="R16" i="17"/>
  <c r="S16" i="17" s="1"/>
  <c r="M14" i="17"/>
  <c r="R14" i="17"/>
  <c r="S14" i="17" s="1"/>
  <c r="M12" i="17"/>
  <c r="R12" i="17"/>
  <c r="S12" i="17" s="1"/>
  <c r="M10" i="17"/>
  <c r="R10" i="17"/>
  <c r="S10" i="17" s="1"/>
  <c r="M8" i="17"/>
  <c r="R8" i="17"/>
  <c r="S8" i="17" s="1"/>
  <c r="M6" i="17"/>
  <c r="R6" i="17"/>
  <c r="S6" i="17" s="1"/>
  <c r="M4" i="17"/>
  <c r="R4" i="17"/>
  <c r="S4" i="17" s="1"/>
  <c r="M2" i="17"/>
  <c r="R2" i="17"/>
  <c r="M1001" i="17"/>
  <c r="R1001" i="17"/>
  <c r="S1001" i="17" s="1"/>
  <c r="M999" i="17"/>
  <c r="R999" i="17"/>
  <c r="S999" i="17" s="1"/>
  <c r="M997" i="17"/>
  <c r="R997" i="17"/>
  <c r="S997" i="17" s="1"/>
  <c r="M995" i="17"/>
  <c r="R995" i="17"/>
  <c r="S995" i="17" s="1"/>
  <c r="M993" i="17"/>
  <c r="R993" i="17"/>
  <c r="S993" i="17" s="1"/>
  <c r="M991" i="17"/>
  <c r="R991" i="17"/>
  <c r="S991" i="17" s="1"/>
  <c r="M989" i="17"/>
  <c r="R989" i="17"/>
  <c r="S989" i="17" s="1"/>
  <c r="M987" i="17"/>
  <c r="R987" i="17"/>
  <c r="S987" i="17" s="1"/>
  <c r="M985" i="17"/>
  <c r="R985" i="17"/>
  <c r="S985" i="17" s="1"/>
  <c r="M983" i="17"/>
  <c r="R983" i="17"/>
  <c r="S983" i="17" s="1"/>
  <c r="M981" i="17"/>
  <c r="R981" i="17"/>
  <c r="S981" i="17" s="1"/>
  <c r="M979" i="17"/>
  <c r="R979" i="17"/>
  <c r="S979" i="17" s="1"/>
  <c r="M977" i="17"/>
  <c r="R977" i="17"/>
  <c r="S977" i="17" s="1"/>
  <c r="M975" i="17"/>
  <c r="R975" i="17"/>
  <c r="S975" i="17" s="1"/>
  <c r="M973" i="17"/>
  <c r="R973" i="17"/>
  <c r="S973" i="17" s="1"/>
  <c r="M971" i="17"/>
  <c r="R971" i="17"/>
  <c r="S971" i="17" s="1"/>
  <c r="M969" i="17"/>
  <c r="R969" i="17"/>
  <c r="S969" i="17" s="1"/>
  <c r="M967" i="17"/>
  <c r="R967" i="17"/>
  <c r="S967" i="17" s="1"/>
  <c r="M965" i="17"/>
  <c r="R965" i="17"/>
  <c r="S965" i="17" s="1"/>
  <c r="M963" i="17"/>
  <c r="R963" i="17"/>
  <c r="S963" i="17" s="1"/>
  <c r="M961" i="17"/>
  <c r="R961" i="17"/>
  <c r="S961" i="17" s="1"/>
  <c r="M959" i="17"/>
  <c r="R959" i="17"/>
  <c r="S959" i="17" s="1"/>
  <c r="M957" i="17"/>
  <c r="R957" i="17"/>
  <c r="S957" i="17" s="1"/>
  <c r="M955" i="17"/>
  <c r="R955" i="17"/>
  <c r="S955" i="17" s="1"/>
  <c r="M953" i="17"/>
  <c r="R953" i="17"/>
  <c r="S953" i="17" s="1"/>
  <c r="M951" i="17"/>
  <c r="R951" i="17"/>
  <c r="S951" i="17" s="1"/>
  <c r="M949" i="17"/>
  <c r="R949" i="17"/>
  <c r="S949" i="17" s="1"/>
  <c r="M947" i="17"/>
  <c r="R947" i="17"/>
  <c r="S947" i="17" s="1"/>
  <c r="M945" i="17"/>
  <c r="R945" i="17"/>
  <c r="S945" i="17" s="1"/>
  <c r="M943" i="17"/>
  <c r="R943" i="17"/>
  <c r="S943" i="17" s="1"/>
  <c r="M941" i="17"/>
  <c r="R941" i="17"/>
  <c r="S941" i="17" s="1"/>
  <c r="M939" i="17"/>
  <c r="R939" i="17"/>
  <c r="S939" i="17" s="1"/>
  <c r="M937" i="17"/>
  <c r="R937" i="17"/>
  <c r="S937" i="17" s="1"/>
  <c r="M935" i="17"/>
  <c r="R935" i="17"/>
  <c r="S935" i="17" s="1"/>
  <c r="M933" i="17"/>
  <c r="R933" i="17"/>
  <c r="S933" i="17" s="1"/>
  <c r="M931" i="17"/>
  <c r="R931" i="17"/>
  <c r="S931" i="17" s="1"/>
  <c r="M929" i="17"/>
  <c r="R929" i="17"/>
  <c r="S929" i="17" s="1"/>
  <c r="M927" i="17"/>
  <c r="R927" i="17"/>
  <c r="S927" i="17" s="1"/>
  <c r="M925" i="17"/>
  <c r="R925" i="17"/>
  <c r="S925" i="17" s="1"/>
  <c r="M923" i="17"/>
  <c r="R923" i="17"/>
  <c r="S923" i="17" s="1"/>
  <c r="M921" i="17"/>
  <c r="R921" i="17"/>
  <c r="S921" i="17" s="1"/>
  <c r="M919" i="17"/>
  <c r="R919" i="17"/>
  <c r="S919" i="17" s="1"/>
  <c r="M917" i="17"/>
  <c r="R917" i="17"/>
  <c r="S917" i="17" s="1"/>
  <c r="M915" i="17"/>
  <c r="R915" i="17"/>
  <c r="S915" i="17" s="1"/>
  <c r="M913" i="17"/>
  <c r="R913" i="17"/>
  <c r="S913" i="17" s="1"/>
  <c r="M911" i="17"/>
  <c r="R911" i="17"/>
  <c r="S911" i="17" s="1"/>
  <c r="M909" i="17"/>
  <c r="R909" i="17"/>
  <c r="S909" i="17" s="1"/>
  <c r="M907" i="17"/>
  <c r="R907" i="17"/>
  <c r="S907" i="17" s="1"/>
  <c r="M905" i="17"/>
  <c r="R905" i="17"/>
  <c r="S905" i="17" s="1"/>
  <c r="M903" i="17"/>
  <c r="R903" i="17"/>
  <c r="S903" i="17" s="1"/>
  <c r="M901" i="17"/>
  <c r="R901" i="17"/>
  <c r="S901" i="17" s="1"/>
  <c r="M899" i="17"/>
  <c r="R899" i="17"/>
  <c r="S899" i="17" s="1"/>
  <c r="M897" i="17"/>
  <c r="R897" i="17"/>
  <c r="S897" i="17" s="1"/>
  <c r="M895" i="17"/>
  <c r="R895" i="17"/>
  <c r="S895" i="17" s="1"/>
  <c r="M893" i="17"/>
  <c r="R893" i="17"/>
  <c r="S893" i="17" s="1"/>
  <c r="M891" i="17"/>
  <c r="R891" i="17"/>
  <c r="S891" i="17" s="1"/>
  <c r="M889" i="17"/>
  <c r="R889" i="17"/>
  <c r="S889" i="17" s="1"/>
  <c r="M887" i="17"/>
  <c r="R887" i="17"/>
  <c r="S887" i="17" s="1"/>
  <c r="M885" i="17"/>
  <c r="R885" i="17"/>
  <c r="S885" i="17" s="1"/>
  <c r="M883" i="17"/>
  <c r="R883" i="17"/>
  <c r="S883" i="17" s="1"/>
  <c r="M881" i="17"/>
  <c r="R881" i="17"/>
  <c r="S881" i="17" s="1"/>
  <c r="M879" i="17"/>
  <c r="R879" i="17"/>
  <c r="S879" i="17" s="1"/>
  <c r="M877" i="17"/>
  <c r="R877" i="17"/>
  <c r="S877" i="17" s="1"/>
  <c r="M875" i="17"/>
  <c r="R875" i="17"/>
  <c r="S875" i="17" s="1"/>
  <c r="M873" i="17"/>
  <c r="R873" i="17"/>
  <c r="S873" i="17" s="1"/>
  <c r="M871" i="17"/>
  <c r="R871" i="17"/>
  <c r="S871" i="17" s="1"/>
  <c r="M869" i="17"/>
  <c r="R869" i="17"/>
  <c r="S869" i="17" s="1"/>
  <c r="M867" i="17"/>
  <c r="R867" i="17"/>
  <c r="S867" i="17" s="1"/>
  <c r="M865" i="17"/>
  <c r="R865" i="17"/>
  <c r="S865" i="17" s="1"/>
  <c r="M863" i="17"/>
  <c r="R863" i="17"/>
  <c r="S863" i="17" s="1"/>
  <c r="M861" i="17"/>
  <c r="R861" i="17"/>
  <c r="S861" i="17" s="1"/>
  <c r="M859" i="17"/>
  <c r="R859" i="17"/>
  <c r="S859" i="17" s="1"/>
  <c r="M857" i="17"/>
  <c r="R857" i="17"/>
  <c r="S857" i="17" s="1"/>
  <c r="M855" i="17"/>
  <c r="R855" i="17"/>
  <c r="S855" i="17" s="1"/>
  <c r="M853" i="17"/>
  <c r="R853" i="17"/>
  <c r="S853" i="17" s="1"/>
  <c r="M851" i="17"/>
  <c r="R851" i="17"/>
  <c r="S851" i="17" s="1"/>
  <c r="M849" i="17"/>
  <c r="R849" i="17"/>
  <c r="S849" i="17" s="1"/>
  <c r="M847" i="17"/>
  <c r="R847" i="17"/>
  <c r="S847" i="17" s="1"/>
  <c r="M845" i="17"/>
  <c r="R845" i="17"/>
  <c r="S845" i="17" s="1"/>
  <c r="M843" i="17"/>
  <c r="R843" i="17"/>
  <c r="S843" i="17" s="1"/>
  <c r="M841" i="17"/>
  <c r="R841" i="17"/>
  <c r="S841" i="17" s="1"/>
  <c r="M839" i="17"/>
  <c r="R839" i="17"/>
  <c r="S839" i="17" s="1"/>
  <c r="M837" i="17"/>
  <c r="R837" i="17"/>
  <c r="S837" i="17" s="1"/>
  <c r="M835" i="17"/>
  <c r="R835" i="17"/>
  <c r="S835" i="17" s="1"/>
  <c r="M833" i="17"/>
  <c r="R833" i="17"/>
  <c r="S833" i="17" s="1"/>
  <c r="M831" i="17"/>
  <c r="R831" i="17"/>
  <c r="S831" i="17" s="1"/>
  <c r="M829" i="17"/>
  <c r="R829" i="17"/>
  <c r="S829" i="17" s="1"/>
  <c r="M827" i="17"/>
  <c r="R827" i="17"/>
  <c r="S827" i="17" s="1"/>
  <c r="M825" i="17"/>
  <c r="R825" i="17"/>
  <c r="S825" i="17" s="1"/>
  <c r="M823" i="17"/>
  <c r="R823" i="17"/>
  <c r="S823" i="17" s="1"/>
  <c r="M821" i="17"/>
  <c r="R821" i="17"/>
  <c r="S821" i="17" s="1"/>
  <c r="M819" i="17"/>
  <c r="R819" i="17"/>
  <c r="S819" i="17" s="1"/>
  <c r="M817" i="17"/>
  <c r="R817" i="17"/>
  <c r="S817" i="17" s="1"/>
  <c r="M815" i="17"/>
  <c r="R815" i="17"/>
  <c r="S815" i="17" s="1"/>
  <c r="M813" i="17"/>
  <c r="R813" i="17"/>
  <c r="S813" i="17" s="1"/>
  <c r="M811" i="17"/>
  <c r="R811" i="17"/>
  <c r="S811" i="17" s="1"/>
  <c r="M809" i="17"/>
  <c r="R809" i="17"/>
  <c r="S809" i="17" s="1"/>
  <c r="M807" i="17"/>
  <c r="R807" i="17"/>
  <c r="S807" i="17" s="1"/>
  <c r="M805" i="17"/>
  <c r="R805" i="17"/>
  <c r="S805" i="17" s="1"/>
  <c r="M803" i="17"/>
  <c r="R803" i="17"/>
  <c r="S803" i="17" s="1"/>
  <c r="M801" i="17"/>
  <c r="R801" i="17"/>
  <c r="S801" i="17" s="1"/>
  <c r="M799" i="17"/>
  <c r="R799" i="17"/>
  <c r="S799" i="17" s="1"/>
  <c r="M797" i="17"/>
  <c r="R797" i="17"/>
  <c r="S797" i="17" s="1"/>
  <c r="M795" i="17"/>
  <c r="R795" i="17"/>
  <c r="S795" i="17" s="1"/>
  <c r="M793" i="17"/>
  <c r="R793" i="17"/>
  <c r="S793" i="17" s="1"/>
  <c r="M791" i="17"/>
  <c r="R791" i="17"/>
  <c r="S791" i="17" s="1"/>
  <c r="M789" i="17"/>
  <c r="R789" i="17"/>
  <c r="S789" i="17" s="1"/>
  <c r="M787" i="17"/>
  <c r="R787" i="17"/>
  <c r="S787" i="17" s="1"/>
  <c r="M785" i="17"/>
  <c r="R785" i="17"/>
  <c r="S785" i="17" s="1"/>
  <c r="M783" i="17"/>
  <c r="R783" i="17"/>
  <c r="S783" i="17" s="1"/>
  <c r="M781" i="17"/>
  <c r="R781" i="17"/>
  <c r="S781" i="17" s="1"/>
  <c r="M779" i="17"/>
  <c r="R779" i="17"/>
  <c r="S779" i="17" s="1"/>
  <c r="M777" i="17"/>
  <c r="R777" i="17"/>
  <c r="S777" i="17" s="1"/>
  <c r="M775" i="17"/>
  <c r="R775" i="17"/>
  <c r="S775" i="17" s="1"/>
  <c r="M773" i="17"/>
  <c r="R773" i="17"/>
  <c r="S773" i="17" s="1"/>
  <c r="M771" i="17"/>
  <c r="R771" i="17"/>
  <c r="S771" i="17" s="1"/>
  <c r="M769" i="17"/>
  <c r="R769" i="17"/>
  <c r="S769" i="17" s="1"/>
  <c r="M767" i="17"/>
  <c r="R767" i="17"/>
  <c r="S767" i="17" s="1"/>
  <c r="M765" i="17"/>
  <c r="R765" i="17"/>
  <c r="S765" i="17" s="1"/>
  <c r="M763" i="17"/>
  <c r="R763" i="17"/>
  <c r="S763" i="17" s="1"/>
  <c r="M761" i="17"/>
  <c r="R761" i="17"/>
  <c r="S761" i="17" s="1"/>
  <c r="M759" i="17"/>
  <c r="R759" i="17"/>
  <c r="S759" i="17" s="1"/>
  <c r="M757" i="17"/>
  <c r="R757" i="17"/>
  <c r="S757" i="17" s="1"/>
  <c r="M755" i="17"/>
  <c r="R755" i="17"/>
  <c r="S755" i="17" s="1"/>
  <c r="M753" i="17"/>
  <c r="R753" i="17"/>
  <c r="S753" i="17" s="1"/>
  <c r="M751" i="17"/>
  <c r="R751" i="17"/>
  <c r="S751" i="17" s="1"/>
  <c r="M749" i="17"/>
  <c r="R749" i="17"/>
  <c r="S749" i="17" s="1"/>
  <c r="M747" i="17"/>
  <c r="R747" i="17"/>
  <c r="S747" i="17" s="1"/>
  <c r="M745" i="17"/>
  <c r="R745" i="17"/>
  <c r="S745" i="17" s="1"/>
  <c r="M743" i="17"/>
  <c r="R743" i="17"/>
  <c r="S743" i="17" s="1"/>
  <c r="M741" i="17"/>
  <c r="R741" i="17"/>
  <c r="S741" i="17" s="1"/>
  <c r="M739" i="17"/>
  <c r="R739" i="17"/>
  <c r="S739" i="17" s="1"/>
  <c r="M737" i="17"/>
  <c r="R737" i="17"/>
  <c r="S737" i="17" s="1"/>
  <c r="M735" i="17"/>
  <c r="R735" i="17"/>
  <c r="S735" i="17" s="1"/>
  <c r="M733" i="17"/>
  <c r="R733" i="17"/>
  <c r="S733" i="17" s="1"/>
  <c r="M731" i="17"/>
  <c r="R731" i="17"/>
  <c r="S731" i="17" s="1"/>
  <c r="M729" i="17"/>
  <c r="R729" i="17"/>
  <c r="S729" i="17" s="1"/>
  <c r="M727" i="17"/>
  <c r="R727" i="17"/>
  <c r="S727" i="17" s="1"/>
  <c r="M725" i="17"/>
  <c r="R725" i="17"/>
  <c r="S725" i="17" s="1"/>
  <c r="M723" i="17"/>
  <c r="R723" i="17"/>
  <c r="S723" i="17" s="1"/>
  <c r="M721" i="17"/>
  <c r="R721" i="17"/>
  <c r="S721" i="17" s="1"/>
  <c r="M719" i="17"/>
  <c r="R719" i="17"/>
  <c r="S719" i="17" s="1"/>
  <c r="M717" i="17"/>
  <c r="R717" i="17"/>
  <c r="S717" i="17" s="1"/>
  <c r="M715" i="17"/>
  <c r="R715" i="17"/>
  <c r="S715" i="17" s="1"/>
  <c r="M713" i="17"/>
  <c r="R713" i="17"/>
  <c r="S713" i="17" s="1"/>
  <c r="M711" i="17"/>
  <c r="R711" i="17"/>
  <c r="S711" i="17" s="1"/>
  <c r="M709" i="17"/>
  <c r="R709" i="17"/>
  <c r="S709" i="17" s="1"/>
  <c r="M707" i="17"/>
  <c r="R707" i="17"/>
  <c r="S707" i="17" s="1"/>
  <c r="M705" i="17"/>
  <c r="R705" i="17"/>
  <c r="S705" i="17" s="1"/>
  <c r="M703" i="17"/>
  <c r="R703" i="17"/>
  <c r="S703" i="17" s="1"/>
  <c r="M701" i="17"/>
  <c r="R701" i="17"/>
  <c r="S701" i="17" s="1"/>
  <c r="M699" i="17"/>
  <c r="R699" i="17"/>
  <c r="S699" i="17" s="1"/>
  <c r="M697" i="17"/>
  <c r="R697" i="17"/>
  <c r="S697" i="17" s="1"/>
  <c r="M695" i="17"/>
  <c r="R695" i="17"/>
  <c r="S695" i="17" s="1"/>
  <c r="M693" i="17"/>
  <c r="R693" i="17"/>
  <c r="S693" i="17" s="1"/>
  <c r="M691" i="17"/>
  <c r="R691" i="17"/>
  <c r="S691" i="17" s="1"/>
  <c r="M689" i="17"/>
  <c r="R689" i="17"/>
  <c r="S689" i="17" s="1"/>
  <c r="M687" i="17"/>
  <c r="R687" i="17"/>
  <c r="S687" i="17" s="1"/>
  <c r="M685" i="17"/>
  <c r="R685" i="17"/>
  <c r="S685" i="17" s="1"/>
  <c r="M683" i="17"/>
  <c r="R683" i="17"/>
  <c r="S683" i="17" s="1"/>
  <c r="M681" i="17"/>
  <c r="R681" i="17"/>
  <c r="S681" i="17" s="1"/>
  <c r="M679" i="17"/>
  <c r="R679" i="17"/>
  <c r="S679" i="17" s="1"/>
  <c r="M677" i="17"/>
  <c r="R677" i="17"/>
  <c r="S677" i="17" s="1"/>
  <c r="M675" i="17"/>
  <c r="R675" i="17"/>
  <c r="S675" i="17" s="1"/>
  <c r="M673" i="17"/>
  <c r="R673" i="17"/>
  <c r="S673" i="17" s="1"/>
  <c r="M671" i="17"/>
  <c r="R671" i="17"/>
  <c r="S671" i="17" s="1"/>
  <c r="M669" i="17"/>
  <c r="R669" i="17"/>
  <c r="S669" i="17" s="1"/>
  <c r="M667" i="17"/>
  <c r="R667" i="17"/>
  <c r="S667" i="17" s="1"/>
  <c r="M665" i="17"/>
  <c r="R665" i="17"/>
  <c r="S665" i="17" s="1"/>
  <c r="M663" i="17"/>
  <c r="R663" i="17"/>
  <c r="S663" i="17" s="1"/>
  <c r="M661" i="17"/>
  <c r="R661" i="17"/>
  <c r="S661" i="17" s="1"/>
  <c r="M659" i="17"/>
  <c r="R659" i="17"/>
  <c r="S659" i="17" s="1"/>
  <c r="M657" i="17"/>
  <c r="R657" i="17"/>
  <c r="S657" i="17" s="1"/>
  <c r="M655" i="17"/>
  <c r="R655" i="17"/>
  <c r="S655" i="17" s="1"/>
  <c r="M653" i="17"/>
  <c r="R653" i="17"/>
  <c r="S653" i="17" s="1"/>
  <c r="M651" i="17"/>
  <c r="R651" i="17"/>
  <c r="S651" i="17" s="1"/>
  <c r="M649" i="17"/>
  <c r="R649" i="17"/>
  <c r="S649" i="17" s="1"/>
  <c r="M647" i="17"/>
  <c r="R647" i="17"/>
  <c r="S647" i="17" s="1"/>
  <c r="M645" i="17"/>
  <c r="R645" i="17"/>
  <c r="S645" i="17" s="1"/>
  <c r="M643" i="17"/>
  <c r="R643" i="17"/>
  <c r="S643" i="17" s="1"/>
  <c r="M641" i="17"/>
  <c r="R641" i="17"/>
  <c r="S641" i="17" s="1"/>
  <c r="M639" i="17"/>
  <c r="R639" i="17"/>
  <c r="S639" i="17" s="1"/>
  <c r="M637" i="17"/>
  <c r="R637" i="17"/>
  <c r="S637" i="17" s="1"/>
  <c r="M635" i="17"/>
  <c r="R635" i="17"/>
  <c r="S635" i="17" s="1"/>
  <c r="M633" i="17"/>
  <c r="R633" i="17"/>
  <c r="S633" i="17" s="1"/>
  <c r="M631" i="17"/>
  <c r="R631" i="17"/>
  <c r="S631" i="17" s="1"/>
  <c r="M629" i="17"/>
  <c r="R629" i="17"/>
  <c r="S629" i="17" s="1"/>
  <c r="M627" i="17"/>
  <c r="R627" i="17"/>
  <c r="S627" i="17" s="1"/>
  <c r="M625" i="17"/>
  <c r="R625" i="17"/>
  <c r="S625" i="17" s="1"/>
  <c r="M623" i="17"/>
  <c r="R623" i="17"/>
  <c r="S623" i="17" s="1"/>
  <c r="M621" i="17"/>
  <c r="R621" i="17"/>
  <c r="S621" i="17" s="1"/>
  <c r="M619" i="17"/>
  <c r="R619" i="17"/>
  <c r="S619" i="17" s="1"/>
  <c r="M617" i="17"/>
  <c r="R617" i="17"/>
  <c r="S617" i="17" s="1"/>
  <c r="M615" i="17"/>
  <c r="R615" i="17"/>
  <c r="S615" i="17" s="1"/>
  <c r="M613" i="17"/>
  <c r="R613" i="17"/>
  <c r="S613" i="17" s="1"/>
  <c r="M611" i="17"/>
  <c r="R611" i="17"/>
  <c r="S611" i="17" s="1"/>
  <c r="M609" i="17"/>
  <c r="R609" i="17"/>
  <c r="S609" i="17" s="1"/>
  <c r="M607" i="17"/>
  <c r="R607" i="17"/>
  <c r="S607" i="17" s="1"/>
  <c r="M605" i="17"/>
  <c r="R605" i="17"/>
  <c r="S605" i="17" s="1"/>
  <c r="M603" i="17"/>
  <c r="R603" i="17"/>
  <c r="S603" i="17" s="1"/>
  <c r="M601" i="17"/>
  <c r="R601" i="17"/>
  <c r="S601" i="17" s="1"/>
  <c r="M599" i="17"/>
  <c r="R599" i="17"/>
  <c r="S599" i="17" s="1"/>
  <c r="M597" i="17"/>
  <c r="R597" i="17"/>
  <c r="S597" i="17" s="1"/>
  <c r="M595" i="17"/>
  <c r="R595" i="17"/>
  <c r="S595" i="17" s="1"/>
  <c r="M593" i="17"/>
  <c r="R593" i="17"/>
  <c r="S593" i="17" s="1"/>
  <c r="M591" i="17"/>
  <c r="R591" i="17"/>
  <c r="S591" i="17" s="1"/>
  <c r="M589" i="17"/>
  <c r="R589" i="17"/>
  <c r="S589" i="17" s="1"/>
  <c r="M587" i="17"/>
  <c r="R587" i="17"/>
  <c r="S587" i="17" s="1"/>
  <c r="M585" i="17"/>
  <c r="R585" i="17"/>
  <c r="S585" i="17" s="1"/>
  <c r="M583" i="17"/>
  <c r="R583" i="17"/>
  <c r="S583" i="17" s="1"/>
  <c r="M581" i="17"/>
  <c r="R581" i="17"/>
  <c r="S581" i="17" s="1"/>
  <c r="M579" i="17"/>
  <c r="R579" i="17"/>
  <c r="S579" i="17" s="1"/>
  <c r="M577" i="17"/>
  <c r="R577" i="17"/>
  <c r="S577" i="17" s="1"/>
  <c r="M575" i="17"/>
  <c r="R575" i="17"/>
  <c r="S575" i="17" s="1"/>
  <c r="M573" i="17"/>
  <c r="R573" i="17"/>
  <c r="S573" i="17" s="1"/>
  <c r="M571" i="17"/>
  <c r="R571" i="17"/>
  <c r="S571" i="17" s="1"/>
  <c r="M569" i="17"/>
  <c r="R569" i="17"/>
  <c r="S569" i="17" s="1"/>
  <c r="M567" i="17"/>
  <c r="R567" i="17"/>
  <c r="S567" i="17" s="1"/>
  <c r="M565" i="17"/>
  <c r="R565" i="17"/>
  <c r="S565" i="17" s="1"/>
  <c r="M563" i="17"/>
  <c r="R563" i="17"/>
  <c r="S563" i="17" s="1"/>
  <c r="M561" i="17"/>
  <c r="R561" i="17"/>
  <c r="S561" i="17" s="1"/>
  <c r="M559" i="17"/>
  <c r="R559" i="17"/>
  <c r="S559" i="17" s="1"/>
  <c r="M557" i="17"/>
  <c r="R557" i="17"/>
  <c r="S557" i="17" s="1"/>
  <c r="M555" i="17"/>
  <c r="R555" i="17"/>
  <c r="S555" i="17" s="1"/>
  <c r="M553" i="17"/>
  <c r="R553" i="17"/>
  <c r="S553" i="17" s="1"/>
  <c r="M551" i="17"/>
  <c r="R551" i="17"/>
  <c r="S551" i="17" s="1"/>
  <c r="M549" i="17"/>
  <c r="R549" i="17"/>
  <c r="S549" i="17" s="1"/>
  <c r="M547" i="17"/>
  <c r="R547" i="17"/>
  <c r="S547" i="17" s="1"/>
  <c r="M545" i="17"/>
  <c r="R545" i="17"/>
  <c r="S545" i="17" s="1"/>
  <c r="M543" i="17"/>
  <c r="R543" i="17"/>
  <c r="S543" i="17" s="1"/>
  <c r="M541" i="17"/>
  <c r="R541" i="17"/>
  <c r="S541" i="17" s="1"/>
  <c r="M539" i="17"/>
  <c r="R539" i="17"/>
  <c r="S539" i="17" s="1"/>
  <c r="M537" i="17"/>
  <c r="R537" i="17"/>
  <c r="S537" i="17" s="1"/>
  <c r="M535" i="17"/>
  <c r="R535" i="17"/>
  <c r="S535" i="17" s="1"/>
  <c r="M533" i="17"/>
  <c r="R533" i="17"/>
  <c r="S533" i="17" s="1"/>
  <c r="M531" i="17"/>
  <c r="R531" i="17"/>
  <c r="S531" i="17" s="1"/>
  <c r="M529" i="17"/>
  <c r="R529" i="17"/>
  <c r="S529" i="17" s="1"/>
  <c r="M527" i="17"/>
  <c r="R527" i="17"/>
  <c r="S527" i="17" s="1"/>
  <c r="M525" i="17"/>
  <c r="R525" i="17"/>
  <c r="S525" i="17" s="1"/>
  <c r="M523" i="17"/>
  <c r="R523" i="17"/>
  <c r="S523" i="17" s="1"/>
  <c r="M521" i="17"/>
  <c r="R521" i="17"/>
  <c r="S521" i="17" s="1"/>
  <c r="M519" i="17"/>
  <c r="R519" i="17"/>
  <c r="S519" i="17" s="1"/>
  <c r="M517" i="17"/>
  <c r="R517" i="17"/>
  <c r="S517" i="17" s="1"/>
  <c r="M515" i="17"/>
  <c r="R515" i="17"/>
  <c r="S515" i="17" s="1"/>
  <c r="M513" i="17"/>
  <c r="R513" i="17"/>
  <c r="S513" i="17" s="1"/>
  <c r="M511" i="17"/>
  <c r="R511" i="17"/>
  <c r="S511" i="17" s="1"/>
  <c r="M509" i="17"/>
  <c r="R509" i="17"/>
  <c r="S509" i="17" s="1"/>
  <c r="M507" i="17"/>
  <c r="R507" i="17"/>
  <c r="S507" i="17" s="1"/>
  <c r="M505" i="17"/>
  <c r="R505" i="17"/>
  <c r="S505" i="17" s="1"/>
  <c r="M503" i="17"/>
  <c r="R503" i="17"/>
  <c r="S503" i="17" s="1"/>
  <c r="M501" i="17"/>
  <c r="R501" i="17"/>
  <c r="S501" i="17" s="1"/>
  <c r="M499" i="17"/>
  <c r="R499" i="17"/>
  <c r="S499" i="17" s="1"/>
  <c r="M497" i="17"/>
  <c r="R497" i="17"/>
  <c r="S497" i="17" s="1"/>
  <c r="M495" i="17"/>
  <c r="R495" i="17"/>
  <c r="S495" i="17" s="1"/>
  <c r="M493" i="17"/>
  <c r="R493" i="17"/>
  <c r="S493" i="17" s="1"/>
  <c r="M491" i="17"/>
  <c r="R491" i="17"/>
  <c r="S491" i="17" s="1"/>
  <c r="M489" i="17"/>
  <c r="R489" i="17"/>
  <c r="S489" i="17" s="1"/>
  <c r="M487" i="17"/>
  <c r="R487" i="17"/>
  <c r="S487" i="17" s="1"/>
  <c r="M485" i="17"/>
  <c r="R485" i="17"/>
  <c r="S485" i="17" s="1"/>
  <c r="M483" i="17"/>
  <c r="R483" i="17"/>
  <c r="S483" i="17" s="1"/>
  <c r="M481" i="17"/>
  <c r="R481" i="17"/>
  <c r="S481" i="17" s="1"/>
  <c r="M479" i="17"/>
  <c r="R479" i="17"/>
  <c r="S479" i="17" s="1"/>
  <c r="M477" i="17"/>
  <c r="R477" i="17"/>
  <c r="S477" i="17" s="1"/>
  <c r="M475" i="17"/>
  <c r="R475" i="17"/>
  <c r="S475" i="17" s="1"/>
  <c r="M473" i="17"/>
  <c r="R473" i="17"/>
  <c r="S473" i="17" s="1"/>
  <c r="M471" i="17"/>
  <c r="R471" i="17"/>
  <c r="S471" i="17" s="1"/>
  <c r="M469" i="17"/>
  <c r="R469" i="17"/>
  <c r="S469" i="17" s="1"/>
  <c r="M467" i="17"/>
  <c r="R467" i="17"/>
  <c r="S467" i="17" s="1"/>
  <c r="M465" i="17"/>
  <c r="R465" i="17"/>
  <c r="S465" i="17" s="1"/>
  <c r="M463" i="17"/>
  <c r="R463" i="17"/>
  <c r="S463" i="17" s="1"/>
  <c r="M461" i="17"/>
  <c r="R461" i="17"/>
  <c r="S461" i="17" s="1"/>
  <c r="M459" i="17"/>
  <c r="R459" i="17"/>
  <c r="S459" i="17" s="1"/>
  <c r="M457" i="17"/>
  <c r="R457" i="17"/>
  <c r="S457" i="17" s="1"/>
  <c r="M455" i="17"/>
  <c r="R455" i="17"/>
  <c r="S455" i="17" s="1"/>
  <c r="M453" i="17"/>
  <c r="R453" i="17"/>
  <c r="S453" i="17" s="1"/>
  <c r="M451" i="17"/>
  <c r="R451" i="17"/>
  <c r="S451" i="17" s="1"/>
  <c r="M449" i="17"/>
  <c r="R449" i="17"/>
  <c r="S449" i="17" s="1"/>
  <c r="M447" i="17"/>
  <c r="R447" i="17"/>
  <c r="S447" i="17" s="1"/>
  <c r="M445" i="17"/>
  <c r="R445" i="17"/>
  <c r="S445" i="17" s="1"/>
  <c r="M443" i="17"/>
  <c r="R443" i="17"/>
  <c r="S443" i="17" s="1"/>
  <c r="M441" i="17"/>
  <c r="R441" i="17"/>
  <c r="S441" i="17" s="1"/>
  <c r="M439" i="17"/>
  <c r="R439" i="17"/>
  <c r="S439" i="17" s="1"/>
  <c r="M437" i="17"/>
  <c r="R437" i="17"/>
  <c r="S437" i="17" s="1"/>
  <c r="M435" i="17"/>
  <c r="R435" i="17"/>
  <c r="S435" i="17" s="1"/>
  <c r="M433" i="17"/>
  <c r="R433" i="17"/>
  <c r="S433" i="17" s="1"/>
  <c r="M431" i="17"/>
  <c r="R431" i="17"/>
  <c r="S431" i="17" s="1"/>
  <c r="M429" i="17"/>
  <c r="R429" i="17"/>
  <c r="S429" i="17" s="1"/>
  <c r="M427" i="17"/>
  <c r="R427" i="17"/>
  <c r="S427" i="17" s="1"/>
  <c r="M425" i="17"/>
  <c r="R425" i="17"/>
  <c r="S425" i="17" s="1"/>
  <c r="M423" i="17"/>
  <c r="R423" i="17"/>
  <c r="S423" i="17" s="1"/>
  <c r="M421" i="17"/>
  <c r="R421" i="17"/>
  <c r="S421" i="17" s="1"/>
  <c r="M419" i="17"/>
  <c r="R419" i="17"/>
  <c r="S419" i="17" s="1"/>
  <c r="M417" i="17"/>
  <c r="R417" i="17"/>
  <c r="S417" i="17" s="1"/>
  <c r="M415" i="17"/>
  <c r="R415" i="17"/>
  <c r="S415" i="17" s="1"/>
  <c r="M413" i="17"/>
  <c r="R413" i="17"/>
  <c r="S413" i="17" s="1"/>
  <c r="M411" i="17"/>
  <c r="R411" i="17"/>
  <c r="S411" i="17" s="1"/>
  <c r="M409" i="17"/>
  <c r="R409" i="17"/>
  <c r="S409" i="17" s="1"/>
  <c r="M407" i="17"/>
  <c r="R407" i="17"/>
  <c r="S407" i="17" s="1"/>
  <c r="M405" i="17"/>
  <c r="R405" i="17"/>
  <c r="S405" i="17" s="1"/>
  <c r="M403" i="17"/>
  <c r="R403" i="17"/>
  <c r="S403" i="17" s="1"/>
  <c r="M401" i="17"/>
  <c r="R401" i="17"/>
  <c r="S401" i="17" s="1"/>
  <c r="M399" i="17"/>
  <c r="R399" i="17"/>
  <c r="S399" i="17" s="1"/>
  <c r="M397" i="17"/>
  <c r="R397" i="17"/>
  <c r="S397" i="17" s="1"/>
  <c r="M395" i="17"/>
  <c r="R395" i="17"/>
  <c r="S395" i="17" s="1"/>
  <c r="M393" i="17"/>
  <c r="R393" i="17"/>
  <c r="S393" i="17" s="1"/>
  <c r="M391" i="17"/>
  <c r="R391" i="17"/>
  <c r="S391" i="17" s="1"/>
  <c r="M389" i="17"/>
  <c r="R389" i="17"/>
  <c r="S389" i="17" s="1"/>
  <c r="M387" i="17"/>
  <c r="R387" i="17"/>
  <c r="S387" i="17" s="1"/>
  <c r="M385" i="17"/>
  <c r="R385" i="17"/>
  <c r="S385" i="17" s="1"/>
  <c r="M383" i="17"/>
  <c r="R383" i="17"/>
  <c r="S383" i="17" s="1"/>
  <c r="M381" i="17"/>
  <c r="R381" i="17"/>
  <c r="S381" i="17" s="1"/>
  <c r="M379" i="17"/>
  <c r="R379" i="17"/>
  <c r="S379" i="17" s="1"/>
  <c r="M377" i="17"/>
  <c r="R377" i="17"/>
  <c r="S377" i="17" s="1"/>
  <c r="M375" i="17"/>
  <c r="R375" i="17"/>
  <c r="S375" i="17" s="1"/>
  <c r="M373" i="17"/>
  <c r="R373" i="17"/>
  <c r="S373" i="17" s="1"/>
  <c r="M371" i="17"/>
  <c r="R371" i="17"/>
  <c r="S371" i="17" s="1"/>
  <c r="M369" i="17"/>
  <c r="R369" i="17"/>
  <c r="S369" i="17" s="1"/>
  <c r="M367" i="17"/>
  <c r="R367" i="17"/>
  <c r="S367" i="17" s="1"/>
  <c r="M365" i="17"/>
  <c r="R365" i="17"/>
  <c r="S365" i="17" s="1"/>
  <c r="M363" i="17"/>
  <c r="R363" i="17"/>
  <c r="S363" i="17" s="1"/>
  <c r="M361" i="17"/>
  <c r="R361" i="17"/>
  <c r="S361" i="17" s="1"/>
  <c r="M359" i="17"/>
  <c r="R359" i="17"/>
  <c r="S359" i="17" s="1"/>
  <c r="M357" i="17"/>
  <c r="R357" i="17"/>
  <c r="S357" i="17" s="1"/>
  <c r="M355" i="17"/>
  <c r="R355" i="17"/>
  <c r="S355" i="17" s="1"/>
  <c r="M353" i="17"/>
  <c r="R353" i="17"/>
  <c r="S353" i="17" s="1"/>
  <c r="M351" i="17"/>
  <c r="R351" i="17"/>
  <c r="S351" i="17" s="1"/>
  <c r="M349" i="17"/>
  <c r="R349" i="17"/>
  <c r="S349" i="17" s="1"/>
  <c r="M347" i="17"/>
  <c r="R347" i="17"/>
  <c r="S347" i="17" s="1"/>
  <c r="M345" i="17"/>
  <c r="R345" i="17"/>
  <c r="S345" i="17" s="1"/>
  <c r="M343" i="17"/>
  <c r="R343" i="17"/>
  <c r="S343" i="17" s="1"/>
  <c r="M341" i="17"/>
  <c r="R341" i="17"/>
  <c r="S341" i="17" s="1"/>
  <c r="M339" i="17"/>
  <c r="R339" i="17"/>
  <c r="S339" i="17" s="1"/>
  <c r="M337" i="17"/>
  <c r="R337" i="17"/>
  <c r="S337" i="17" s="1"/>
  <c r="M335" i="17"/>
  <c r="R335" i="17"/>
  <c r="S335" i="17" s="1"/>
  <c r="M333" i="17"/>
  <c r="R333" i="17"/>
  <c r="S333" i="17" s="1"/>
  <c r="M331" i="17"/>
  <c r="R331" i="17"/>
  <c r="S331" i="17" s="1"/>
  <c r="M329" i="17"/>
  <c r="R329" i="17"/>
  <c r="S329" i="17" s="1"/>
  <c r="M327" i="17"/>
  <c r="R327" i="17"/>
  <c r="S327" i="17" s="1"/>
  <c r="M325" i="17"/>
  <c r="R325" i="17"/>
  <c r="S325" i="17" s="1"/>
  <c r="M323" i="17"/>
  <c r="R323" i="17"/>
  <c r="S323" i="17" s="1"/>
  <c r="M321" i="17"/>
  <c r="R321" i="17"/>
  <c r="S321" i="17" s="1"/>
  <c r="M319" i="17"/>
  <c r="R319" i="17"/>
  <c r="S319" i="17" s="1"/>
  <c r="M317" i="17"/>
  <c r="R317" i="17"/>
  <c r="S317" i="17" s="1"/>
  <c r="M315" i="17"/>
  <c r="R315" i="17"/>
  <c r="S315" i="17" s="1"/>
  <c r="M313" i="17"/>
  <c r="R313" i="17"/>
  <c r="S313" i="17" s="1"/>
  <c r="M311" i="17"/>
  <c r="R311" i="17"/>
  <c r="S311" i="17" s="1"/>
  <c r="M309" i="17"/>
  <c r="R309" i="17"/>
  <c r="S309" i="17" s="1"/>
  <c r="M307" i="17"/>
  <c r="R307" i="17"/>
  <c r="S307" i="17" s="1"/>
  <c r="M305" i="17"/>
  <c r="R305" i="17"/>
  <c r="S305" i="17" s="1"/>
  <c r="M303" i="17"/>
  <c r="R303" i="17"/>
  <c r="S303" i="17" s="1"/>
  <c r="M301" i="17"/>
  <c r="R301" i="17"/>
  <c r="S301" i="17" s="1"/>
  <c r="M299" i="17"/>
  <c r="R299" i="17"/>
  <c r="S299" i="17" s="1"/>
  <c r="M297" i="17"/>
  <c r="R297" i="17"/>
  <c r="S297" i="17" s="1"/>
  <c r="M295" i="17"/>
  <c r="R295" i="17"/>
  <c r="S295" i="17" s="1"/>
  <c r="M293" i="17"/>
  <c r="R293" i="17"/>
  <c r="S293" i="17" s="1"/>
  <c r="M291" i="17"/>
  <c r="R291" i="17"/>
  <c r="S291" i="17" s="1"/>
  <c r="M289" i="17"/>
  <c r="R289" i="17"/>
  <c r="S289" i="17" s="1"/>
  <c r="M287" i="17"/>
  <c r="R287" i="17"/>
  <c r="S287" i="17" s="1"/>
  <c r="M285" i="17"/>
  <c r="R285" i="17"/>
  <c r="S285" i="17" s="1"/>
  <c r="M283" i="17"/>
  <c r="R283" i="17"/>
  <c r="S283" i="17" s="1"/>
  <c r="M281" i="17"/>
  <c r="R281" i="17"/>
  <c r="S281" i="17" s="1"/>
  <c r="M279" i="17"/>
  <c r="R279" i="17"/>
  <c r="S279" i="17" s="1"/>
  <c r="M277" i="17"/>
  <c r="R277" i="17"/>
  <c r="S277" i="17" s="1"/>
  <c r="M275" i="17"/>
  <c r="R275" i="17"/>
  <c r="S275" i="17" s="1"/>
  <c r="M273" i="17"/>
  <c r="R273" i="17"/>
  <c r="S273" i="17" s="1"/>
  <c r="M271" i="17"/>
  <c r="R271" i="17"/>
  <c r="S271" i="17" s="1"/>
  <c r="M269" i="17"/>
  <c r="R269" i="17"/>
  <c r="S269" i="17" s="1"/>
  <c r="M267" i="17"/>
  <c r="R267" i="17"/>
  <c r="S267" i="17" s="1"/>
  <c r="M265" i="17"/>
  <c r="R265" i="17"/>
  <c r="S265" i="17" s="1"/>
  <c r="M263" i="17"/>
  <c r="R263" i="17"/>
  <c r="S263" i="17" s="1"/>
  <c r="M261" i="17"/>
  <c r="R261" i="17"/>
  <c r="S261" i="17" s="1"/>
  <c r="M259" i="17"/>
  <c r="R259" i="17"/>
  <c r="S259" i="17" s="1"/>
  <c r="M257" i="17"/>
  <c r="R257" i="17"/>
  <c r="S257" i="17" s="1"/>
  <c r="M255" i="17"/>
  <c r="R255" i="17"/>
  <c r="S255" i="17" s="1"/>
  <c r="M253" i="17"/>
  <c r="R253" i="17"/>
  <c r="S253" i="17" s="1"/>
  <c r="M251" i="17"/>
  <c r="R251" i="17"/>
  <c r="S251" i="17" s="1"/>
  <c r="M249" i="17"/>
  <c r="R249" i="17"/>
  <c r="S249" i="17" s="1"/>
  <c r="M247" i="17"/>
  <c r="R247" i="17"/>
  <c r="S247" i="17" s="1"/>
  <c r="M245" i="17"/>
  <c r="R245" i="17"/>
  <c r="S245" i="17" s="1"/>
  <c r="M243" i="17"/>
  <c r="R243" i="17"/>
  <c r="S243" i="17" s="1"/>
  <c r="M241" i="17"/>
  <c r="R241" i="17"/>
  <c r="S241" i="17" s="1"/>
  <c r="M239" i="17"/>
  <c r="R239" i="17"/>
  <c r="S239" i="17" s="1"/>
  <c r="M237" i="17"/>
  <c r="R237" i="17"/>
  <c r="S237" i="17" s="1"/>
  <c r="M235" i="17"/>
  <c r="R235" i="17"/>
  <c r="S235" i="17" s="1"/>
  <c r="M233" i="17"/>
  <c r="R233" i="17"/>
  <c r="S233" i="17" s="1"/>
  <c r="M231" i="17"/>
  <c r="R231" i="17"/>
  <c r="S231" i="17" s="1"/>
  <c r="M229" i="17"/>
  <c r="R229" i="17"/>
  <c r="S229" i="17" s="1"/>
  <c r="M227" i="17"/>
  <c r="R227" i="17"/>
  <c r="S227" i="17" s="1"/>
  <c r="M225" i="17"/>
  <c r="R225" i="17"/>
  <c r="S225" i="17" s="1"/>
  <c r="M223" i="17"/>
  <c r="R223" i="17"/>
  <c r="S223" i="17" s="1"/>
  <c r="M221" i="17"/>
  <c r="R221" i="17"/>
  <c r="S221" i="17" s="1"/>
  <c r="M219" i="17"/>
  <c r="R219" i="17"/>
  <c r="S219" i="17" s="1"/>
  <c r="M217" i="17"/>
  <c r="R217" i="17"/>
  <c r="S217" i="17" s="1"/>
  <c r="M215" i="17"/>
  <c r="R215" i="17"/>
  <c r="S215" i="17" s="1"/>
  <c r="M213" i="17"/>
  <c r="R213" i="17"/>
  <c r="S213" i="17" s="1"/>
  <c r="M211" i="17"/>
  <c r="R211" i="17"/>
  <c r="S211" i="17" s="1"/>
  <c r="M209" i="17"/>
  <c r="R209" i="17"/>
  <c r="S209" i="17" s="1"/>
  <c r="M207" i="17"/>
  <c r="R207" i="17"/>
  <c r="S207" i="17" s="1"/>
  <c r="M205" i="17"/>
  <c r="R205" i="17"/>
  <c r="S205" i="17" s="1"/>
  <c r="M203" i="17"/>
  <c r="R203" i="17"/>
  <c r="S203" i="17" s="1"/>
  <c r="M201" i="17"/>
  <c r="R201" i="17"/>
  <c r="S201" i="17" s="1"/>
  <c r="M199" i="17"/>
  <c r="R199" i="17"/>
  <c r="S199" i="17" s="1"/>
  <c r="M197" i="17"/>
  <c r="R197" i="17"/>
  <c r="S197" i="17" s="1"/>
  <c r="M195" i="17"/>
  <c r="R195" i="17"/>
  <c r="S195" i="17" s="1"/>
  <c r="M193" i="17"/>
  <c r="R193" i="17"/>
  <c r="S193" i="17" s="1"/>
  <c r="M191" i="17"/>
  <c r="R191" i="17"/>
  <c r="S191" i="17" s="1"/>
  <c r="M189" i="17"/>
  <c r="R189" i="17"/>
  <c r="S189" i="17" s="1"/>
  <c r="M187" i="17"/>
  <c r="R187" i="17"/>
  <c r="S187" i="17" s="1"/>
  <c r="M185" i="17"/>
  <c r="R185" i="17"/>
  <c r="S185" i="17" s="1"/>
  <c r="M183" i="17"/>
  <c r="R183" i="17"/>
  <c r="S183" i="17" s="1"/>
  <c r="M181" i="17"/>
  <c r="R181" i="17"/>
  <c r="S181" i="17" s="1"/>
  <c r="M179" i="17"/>
  <c r="R179" i="17"/>
  <c r="S179" i="17" s="1"/>
  <c r="M177" i="17"/>
  <c r="R177" i="17"/>
  <c r="S177" i="17" s="1"/>
  <c r="M175" i="17"/>
  <c r="R175" i="17"/>
  <c r="S175" i="17" s="1"/>
  <c r="M173" i="17"/>
  <c r="R173" i="17"/>
  <c r="S173" i="17" s="1"/>
  <c r="M171" i="17"/>
  <c r="R171" i="17"/>
  <c r="S171" i="17" s="1"/>
  <c r="M169" i="17"/>
  <c r="R169" i="17"/>
  <c r="S169" i="17" s="1"/>
  <c r="M167" i="17"/>
  <c r="R167" i="17"/>
  <c r="S167" i="17" s="1"/>
  <c r="M165" i="17"/>
  <c r="R165" i="17"/>
  <c r="S165" i="17" s="1"/>
  <c r="M163" i="17"/>
  <c r="R163" i="17"/>
  <c r="S163" i="17" s="1"/>
  <c r="M161" i="17"/>
  <c r="R161" i="17"/>
  <c r="S161" i="17" s="1"/>
  <c r="M159" i="17"/>
  <c r="R159" i="17"/>
  <c r="S159" i="17" s="1"/>
  <c r="M157" i="17"/>
  <c r="R157" i="17"/>
  <c r="S157" i="17" s="1"/>
  <c r="M155" i="17"/>
  <c r="R155" i="17"/>
  <c r="S155" i="17" s="1"/>
  <c r="M153" i="17"/>
  <c r="R153" i="17"/>
  <c r="S153" i="17" s="1"/>
  <c r="M151" i="17"/>
  <c r="R151" i="17"/>
  <c r="S151" i="17" s="1"/>
  <c r="M149" i="17"/>
  <c r="R149" i="17"/>
  <c r="S149" i="17" s="1"/>
  <c r="M147" i="17"/>
  <c r="R147" i="17"/>
  <c r="S147" i="17" s="1"/>
  <c r="M145" i="17"/>
  <c r="R145" i="17"/>
  <c r="S145" i="17" s="1"/>
  <c r="M143" i="17"/>
  <c r="R143" i="17"/>
  <c r="S143" i="17" s="1"/>
  <c r="M141" i="17"/>
  <c r="R141" i="17"/>
  <c r="S141" i="17" s="1"/>
  <c r="M139" i="17"/>
  <c r="R139" i="17"/>
  <c r="S139" i="17" s="1"/>
  <c r="M137" i="17"/>
  <c r="R137" i="17"/>
  <c r="S137" i="17" s="1"/>
  <c r="M135" i="17"/>
  <c r="R135" i="17"/>
  <c r="S135" i="17" s="1"/>
  <c r="M133" i="17"/>
  <c r="R133" i="17"/>
  <c r="S133" i="17" s="1"/>
  <c r="M131" i="17"/>
  <c r="R131" i="17"/>
  <c r="S131" i="17" s="1"/>
  <c r="M129" i="17"/>
  <c r="R129" i="17"/>
  <c r="S129" i="17" s="1"/>
  <c r="M127" i="17"/>
  <c r="R127" i="17"/>
  <c r="S127" i="17" s="1"/>
  <c r="M125" i="17"/>
  <c r="R125" i="17"/>
  <c r="S125" i="17" s="1"/>
  <c r="M123" i="17"/>
  <c r="R123" i="17"/>
  <c r="S123" i="17" s="1"/>
  <c r="M121" i="17"/>
  <c r="R121" i="17"/>
  <c r="S121" i="17" s="1"/>
  <c r="M119" i="17"/>
  <c r="R119" i="17"/>
  <c r="S119" i="17" s="1"/>
  <c r="M117" i="17"/>
  <c r="R117" i="17"/>
  <c r="S117" i="17" s="1"/>
  <c r="M115" i="17"/>
  <c r="R115" i="17"/>
  <c r="S115" i="17" s="1"/>
  <c r="M113" i="17"/>
  <c r="R113" i="17"/>
  <c r="S113" i="17" s="1"/>
  <c r="M111" i="17"/>
  <c r="R111" i="17"/>
  <c r="S111" i="17" s="1"/>
  <c r="M109" i="17"/>
  <c r="R109" i="17"/>
  <c r="S109" i="17" s="1"/>
  <c r="M107" i="17"/>
  <c r="R107" i="17"/>
  <c r="S107" i="17" s="1"/>
  <c r="M105" i="17"/>
  <c r="R105" i="17"/>
  <c r="S105" i="17" s="1"/>
  <c r="M103" i="17"/>
  <c r="R103" i="17"/>
  <c r="S103" i="17" s="1"/>
  <c r="M101" i="17"/>
  <c r="R101" i="17"/>
  <c r="S101" i="17" s="1"/>
  <c r="M99" i="17"/>
  <c r="R99" i="17"/>
  <c r="S99" i="17" s="1"/>
  <c r="M97" i="17"/>
  <c r="R97" i="17"/>
  <c r="S97" i="17" s="1"/>
  <c r="M95" i="17"/>
  <c r="R95" i="17"/>
  <c r="S95" i="17" s="1"/>
  <c r="M93" i="17"/>
  <c r="R93" i="17"/>
  <c r="S93" i="17" s="1"/>
  <c r="M91" i="17"/>
  <c r="R91" i="17"/>
  <c r="S91" i="17" s="1"/>
  <c r="M89" i="17"/>
  <c r="R89" i="17"/>
  <c r="S89" i="17" s="1"/>
  <c r="M87" i="17"/>
  <c r="R87" i="17"/>
  <c r="S87" i="17" s="1"/>
  <c r="M85" i="17"/>
  <c r="R85" i="17"/>
  <c r="S85" i="17" s="1"/>
  <c r="M83" i="17"/>
  <c r="R83" i="17"/>
  <c r="S83" i="17" s="1"/>
  <c r="M81" i="17"/>
  <c r="R81" i="17"/>
  <c r="S81" i="17" s="1"/>
  <c r="M79" i="17"/>
  <c r="R79" i="17"/>
  <c r="S79" i="17" s="1"/>
  <c r="M77" i="17"/>
  <c r="R77" i="17"/>
  <c r="S77" i="17" s="1"/>
  <c r="M75" i="17"/>
  <c r="R75" i="17"/>
  <c r="S75" i="17" s="1"/>
  <c r="M73" i="17"/>
  <c r="R73" i="17"/>
  <c r="S73" i="17" s="1"/>
  <c r="M71" i="17"/>
  <c r="R71" i="17"/>
  <c r="S71" i="17" s="1"/>
  <c r="M69" i="17"/>
  <c r="R69" i="17"/>
  <c r="S69" i="17" s="1"/>
  <c r="M67" i="17"/>
  <c r="R67" i="17"/>
  <c r="S67" i="17" s="1"/>
  <c r="M65" i="17"/>
  <c r="R65" i="17"/>
  <c r="S65" i="17" s="1"/>
  <c r="M63" i="17"/>
  <c r="R63" i="17"/>
  <c r="S63" i="17" s="1"/>
  <c r="M61" i="17"/>
  <c r="R61" i="17"/>
  <c r="S61" i="17" s="1"/>
  <c r="M59" i="17"/>
  <c r="R59" i="17"/>
  <c r="S59" i="17" s="1"/>
  <c r="M57" i="17"/>
  <c r="R57" i="17"/>
  <c r="S57" i="17" s="1"/>
  <c r="M55" i="17"/>
  <c r="R55" i="17"/>
  <c r="S55" i="17" s="1"/>
  <c r="M53" i="17"/>
  <c r="R53" i="17"/>
  <c r="S53" i="17" s="1"/>
  <c r="M51" i="17"/>
  <c r="R51" i="17"/>
  <c r="S51" i="17" s="1"/>
  <c r="M49" i="17"/>
  <c r="R49" i="17"/>
  <c r="S49" i="17" s="1"/>
  <c r="M47" i="17"/>
  <c r="R47" i="17"/>
  <c r="S47" i="17" s="1"/>
  <c r="M45" i="17"/>
  <c r="R45" i="17"/>
  <c r="S45" i="17" s="1"/>
  <c r="M43" i="17"/>
  <c r="R43" i="17"/>
  <c r="S43" i="17" s="1"/>
  <c r="M41" i="17"/>
  <c r="R41" i="17"/>
  <c r="S41" i="17" s="1"/>
  <c r="M39" i="17"/>
  <c r="R39" i="17"/>
  <c r="S39" i="17" s="1"/>
  <c r="M37" i="17"/>
  <c r="R37" i="17"/>
  <c r="S37" i="17" s="1"/>
  <c r="M35" i="17"/>
  <c r="R35" i="17"/>
  <c r="S35" i="17" s="1"/>
  <c r="M33" i="17"/>
  <c r="R33" i="17"/>
  <c r="S33" i="17" s="1"/>
  <c r="M31" i="17"/>
  <c r="R31" i="17"/>
  <c r="S31" i="17" s="1"/>
  <c r="M29" i="17"/>
  <c r="R29" i="17"/>
  <c r="S29" i="17" s="1"/>
  <c r="M27" i="17"/>
  <c r="R27" i="17"/>
  <c r="S27" i="17" s="1"/>
  <c r="M25" i="17"/>
  <c r="R25" i="17"/>
  <c r="S25" i="17" s="1"/>
  <c r="M23" i="17"/>
  <c r="R23" i="17"/>
  <c r="S23" i="17" s="1"/>
  <c r="M21" i="17"/>
  <c r="R21" i="17"/>
  <c r="S21" i="17" s="1"/>
  <c r="M19" i="17"/>
  <c r="R19" i="17"/>
  <c r="S19" i="17" s="1"/>
  <c r="M17" i="17"/>
  <c r="R17" i="17"/>
  <c r="S17" i="17" s="1"/>
  <c r="M15" i="17"/>
  <c r="R15" i="17"/>
  <c r="S15" i="17" s="1"/>
  <c r="M13" i="17"/>
  <c r="R13" i="17"/>
  <c r="S13" i="17" s="1"/>
  <c r="M11" i="17"/>
  <c r="R11" i="17"/>
  <c r="S11" i="17" s="1"/>
  <c r="M9" i="17"/>
  <c r="R9" i="17"/>
  <c r="S9" i="17" s="1"/>
  <c r="M7" i="17"/>
  <c r="R7" i="17"/>
  <c r="S7" i="17" s="1"/>
  <c r="M5" i="17"/>
  <c r="R5" i="17"/>
  <c r="S5" i="17" s="1"/>
  <c r="M3" i="17"/>
  <c r="R3" i="17"/>
  <c r="S3" i="1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<sst xmlns="http://schemas.openxmlformats.org/spreadsheetml/2006/main" count="11213" uniqueCount="6227">
  <si>
    <t>Order ID</t>
  </si>
  <si>
    <t>Order Date</t>
  </si>
  <si>
    <t>Email</t>
  </si>
  <si>
    <t>Customer ID</t>
  </si>
  <si>
    <t>Customer Name</t>
  </si>
  <si>
    <t>Address Line 1</t>
  </si>
  <si>
    <t>City</t>
  </si>
  <si>
    <t>Country</t>
  </si>
  <si>
    <t>Postcode</t>
  </si>
  <si>
    <t>Coffee Type</t>
  </si>
  <si>
    <t>Roast Type</t>
  </si>
  <si>
    <t>Product ID</t>
  </si>
  <si>
    <t>Size</t>
  </si>
  <si>
    <t>Unit Price</t>
  </si>
  <si>
    <t>Quantity</t>
  </si>
  <si>
    <t>Sales</t>
  </si>
  <si>
    <t>Profit</t>
  </si>
  <si>
    <t>Price per 100g</t>
  </si>
  <si>
    <t>New Haven</t>
  </si>
  <si>
    <t>United States</t>
  </si>
  <si>
    <t>Baltimore</t>
  </si>
  <si>
    <t>Camden</t>
  </si>
  <si>
    <t>Jacksonville</t>
  </si>
  <si>
    <t>Memphis</t>
  </si>
  <si>
    <t>Roanoke</t>
  </si>
  <si>
    <t>Huntington Beach</t>
  </si>
  <si>
    <t>Huntington</t>
  </si>
  <si>
    <t>Los Angeles</t>
  </si>
  <si>
    <t>United Kingdom</t>
  </si>
  <si>
    <t>West Palm Beach</t>
  </si>
  <si>
    <t>Fresno</t>
  </si>
  <si>
    <t>Durham</t>
  </si>
  <si>
    <t>Baton Rouge</t>
  </si>
  <si>
    <t>Minneapolis</t>
  </si>
  <si>
    <t>Sterling</t>
  </si>
  <si>
    <t>Charlotte</t>
  </si>
  <si>
    <t>Indianapolis</t>
  </si>
  <si>
    <t>Lees Summit</t>
  </si>
  <si>
    <t>Richmond</t>
  </si>
  <si>
    <t>Columbus</t>
  </si>
  <si>
    <t>Petaluma</t>
  </si>
  <si>
    <t>Detroit</t>
  </si>
  <si>
    <t>Denver</t>
  </si>
  <si>
    <t>Lexington</t>
  </si>
  <si>
    <t>Louisville</t>
  </si>
  <si>
    <t>Milwaukee</t>
  </si>
  <si>
    <t>Philadelphia</t>
  </si>
  <si>
    <t>Washington</t>
  </si>
  <si>
    <t>Charleston</t>
  </si>
  <si>
    <t>Knoxville</t>
  </si>
  <si>
    <t>El Paso</t>
  </si>
  <si>
    <t>Cincinnati</t>
  </si>
  <si>
    <t>Dallas</t>
  </si>
  <si>
    <t>Seminole</t>
  </si>
  <si>
    <t>Middleton</t>
  </si>
  <si>
    <t>LE16</t>
  </si>
  <si>
    <t>Chicago</t>
  </si>
  <si>
    <t>New York City</t>
  </si>
  <si>
    <t>San Diego</t>
  </si>
  <si>
    <t>Arlington</t>
  </si>
  <si>
    <t>Columbia</t>
  </si>
  <si>
    <t>Murfreesboro</t>
  </si>
  <si>
    <t>Decatur</t>
  </si>
  <si>
    <t>Houston</t>
  </si>
  <si>
    <t>Duluth</t>
  </si>
  <si>
    <t>Chattanooga</t>
  </si>
  <si>
    <t>Fort Wayne</t>
  </si>
  <si>
    <t>Shawnee Mission</t>
  </si>
  <si>
    <t>Hyattsville</t>
  </si>
  <si>
    <t>New Orleans</t>
  </si>
  <si>
    <t>Sutton</t>
  </si>
  <si>
    <t>Hartford</t>
  </si>
  <si>
    <t>Anchorage</t>
  </si>
  <si>
    <t>Honolulu</t>
  </si>
  <si>
    <t>Albuquerque</t>
  </si>
  <si>
    <t>Akron</t>
  </si>
  <si>
    <t>Olympia</t>
  </si>
  <si>
    <t>Oklahoma City</t>
  </si>
  <si>
    <t>Colorado Springs</t>
  </si>
  <si>
    <t>Syracuse</t>
  </si>
  <si>
    <t>Orlando</t>
  </si>
  <si>
    <t>Upton</t>
  </si>
  <si>
    <t>Greensboro</t>
  </si>
  <si>
    <t>Springfield</t>
  </si>
  <si>
    <t>Atlanta</t>
  </si>
  <si>
    <t>Bristol</t>
  </si>
  <si>
    <t>BS41</t>
  </si>
  <si>
    <t>Pasadena</t>
  </si>
  <si>
    <t>Little Rock</t>
  </si>
  <si>
    <t>Flushing</t>
  </si>
  <si>
    <t>Tulsa</t>
  </si>
  <si>
    <t>Vancouver</t>
  </si>
  <si>
    <t>Miami</t>
  </si>
  <si>
    <t>Jackson</t>
  </si>
  <si>
    <t>Bronx</t>
  </si>
  <si>
    <t>Evansville</t>
  </si>
  <si>
    <t>Waco</t>
  </si>
  <si>
    <t>Fargo</t>
  </si>
  <si>
    <t>San Jose</t>
  </si>
  <si>
    <t>Monroe</t>
  </si>
  <si>
    <t>Merton</t>
  </si>
  <si>
    <t>SW19</t>
  </si>
  <si>
    <t>Craigavon</t>
  </si>
  <si>
    <t>BT66</t>
  </si>
  <si>
    <t>Saint Louis</t>
  </si>
  <si>
    <t>Seattle</t>
  </si>
  <si>
    <t>Fort Worth</t>
  </si>
  <si>
    <t>Las Vegas</t>
  </si>
  <si>
    <t>Pittsburgh</t>
  </si>
  <si>
    <t>Alhambra</t>
  </si>
  <si>
    <t>Scranton</t>
  </si>
  <si>
    <t>CT15</t>
  </si>
  <si>
    <t>Boulder</t>
  </si>
  <si>
    <t>Normanton</t>
  </si>
  <si>
    <t>LE15</t>
  </si>
  <si>
    <t>Garland</t>
  </si>
  <si>
    <t>Kansas City</t>
  </si>
  <si>
    <t>Boynton Beach</t>
  </si>
  <si>
    <t>Burbank</t>
  </si>
  <si>
    <t>Mobile</t>
  </si>
  <si>
    <t>Buffalo</t>
  </si>
  <si>
    <t>Pompano Beach</t>
  </si>
  <si>
    <t>Reno</t>
  </si>
  <si>
    <t>Austin</t>
  </si>
  <si>
    <t>Norwalk</t>
  </si>
  <si>
    <t>San Antonio</t>
  </si>
  <si>
    <t>Tucson</t>
  </si>
  <si>
    <t>Omaha</t>
  </si>
  <si>
    <t>Norfolk</t>
  </si>
  <si>
    <t>Savannah</t>
  </si>
  <si>
    <t>Nashville</t>
  </si>
  <si>
    <t>Sacramento</t>
  </si>
  <si>
    <t>Jamaica</t>
  </si>
  <si>
    <t>Aurora</t>
  </si>
  <si>
    <t>Tacoma</t>
  </si>
  <si>
    <t>Trenton</t>
  </si>
  <si>
    <t>Hollywood</t>
  </si>
  <si>
    <t>Tampa</t>
  </si>
  <si>
    <t>Provo</t>
  </si>
  <si>
    <t>Brooklyn</t>
  </si>
  <si>
    <t>San Rafael</t>
  </si>
  <si>
    <t>Grand Forks</t>
  </si>
  <si>
    <t>Tuscaloosa</t>
  </si>
  <si>
    <t>Reston</t>
  </si>
  <si>
    <t>Birmingham</t>
  </si>
  <si>
    <t>B40</t>
  </si>
  <si>
    <t>Whittier</t>
  </si>
  <si>
    <t>Daytona Beach</t>
  </si>
  <si>
    <t>Topeka</t>
  </si>
  <si>
    <t>Oakland</t>
  </si>
  <si>
    <t>San Francisco</t>
  </si>
  <si>
    <t>Wootton</t>
  </si>
  <si>
    <t>NN4</t>
  </si>
  <si>
    <t>Corona</t>
  </si>
  <si>
    <t>Cheyenne</t>
  </si>
  <si>
    <t>Independence</t>
  </si>
  <si>
    <t>Rockford</t>
  </si>
  <si>
    <t>Englewood</t>
  </si>
  <si>
    <t>Saginaw</t>
  </si>
  <si>
    <t>Halton</t>
  </si>
  <si>
    <t>LS9</t>
  </si>
  <si>
    <t>Orange</t>
  </si>
  <si>
    <t>Irving</t>
  </si>
  <si>
    <t>Racine</t>
  </si>
  <si>
    <t>Alexandria</t>
  </si>
  <si>
    <t>Stamford</t>
  </si>
  <si>
    <t>Odessa</t>
  </si>
  <si>
    <t>Macon</t>
  </si>
  <si>
    <t>Wilmington</t>
  </si>
  <si>
    <t>Des Moines</t>
  </si>
  <si>
    <t>Danbury</t>
  </si>
  <si>
    <t>Asheville</t>
  </si>
  <si>
    <t>Harrisburg</t>
  </si>
  <si>
    <t>Saint Paul</t>
  </si>
  <si>
    <t>Lansing</t>
  </si>
  <si>
    <t>Shreveport</t>
  </si>
  <si>
    <t>Sheffield</t>
  </si>
  <si>
    <t>S33</t>
  </si>
  <si>
    <t>Santa Ana</t>
  </si>
  <si>
    <t>Erie</t>
  </si>
  <si>
    <t>London</t>
  </si>
  <si>
    <t>Warren</t>
  </si>
  <si>
    <t>Inglewood</t>
  </si>
  <si>
    <t>Grand Rapids</t>
  </si>
  <si>
    <t>Phoenix</t>
  </si>
  <si>
    <t>Tyler</t>
  </si>
  <si>
    <t>Cedar Rapids</t>
  </si>
  <si>
    <t>Montgomery</t>
  </si>
  <si>
    <t>Mesa</t>
  </si>
  <si>
    <t>Portland</t>
  </si>
  <si>
    <t>Denton</t>
  </si>
  <si>
    <t>Wichita</t>
  </si>
  <si>
    <t>WC1B</t>
  </si>
  <si>
    <t>Johnson City</t>
  </si>
  <si>
    <t>Champaign</t>
  </si>
  <si>
    <t>Miami Beach</t>
  </si>
  <si>
    <t>Boise</t>
  </si>
  <si>
    <t>Boca Raton</t>
  </si>
  <si>
    <t>Albany</t>
  </si>
  <si>
    <t>Newark</t>
  </si>
  <si>
    <t>Young America</t>
  </si>
  <si>
    <t>Saint Augustine</t>
  </si>
  <si>
    <t>Wilkes Barre</t>
  </si>
  <si>
    <t>Dayton</t>
  </si>
  <si>
    <t>Littleton</t>
  </si>
  <si>
    <t>Fairbanks</t>
  </si>
  <si>
    <t>Garden Grove</t>
  </si>
  <si>
    <t>Salinas</t>
  </si>
  <si>
    <t>Bakersfield</t>
  </si>
  <si>
    <t>Clearwater</t>
  </si>
  <si>
    <t>BD23</t>
  </si>
  <si>
    <t>Punta Gorda</t>
  </si>
  <si>
    <t>Midland</t>
  </si>
  <si>
    <t>Iowa City</t>
  </si>
  <si>
    <t>Hampton</t>
  </si>
  <si>
    <t>B12</t>
  </si>
  <si>
    <t>Salt Lake City</t>
  </si>
  <si>
    <t>Naperville</t>
  </si>
  <si>
    <t>Hicksville</t>
  </si>
  <si>
    <t>Rochester</t>
  </si>
  <si>
    <t>Norton</t>
  </si>
  <si>
    <t>S8</t>
  </si>
  <si>
    <t>Lynchburg</t>
  </si>
  <si>
    <t>Huntsville</t>
  </si>
  <si>
    <t>Burnside</t>
  </si>
  <si>
    <t>EH52</t>
  </si>
  <si>
    <t>Conroe</t>
  </si>
  <si>
    <t>Muskegon</t>
  </si>
  <si>
    <t>Corpus Christi</t>
  </si>
  <si>
    <t>Newbiggin</t>
  </si>
  <si>
    <t>NE46</t>
  </si>
  <si>
    <t>Madison</t>
  </si>
  <si>
    <t>Charlottesville</t>
  </si>
  <si>
    <t>Chesapeake</t>
  </si>
  <si>
    <t>Zephyrhills</t>
  </si>
  <si>
    <t>Port Washington</t>
  </si>
  <si>
    <t>Lincoln</t>
  </si>
  <si>
    <t>Chico</t>
  </si>
  <si>
    <t>Swindon</t>
  </si>
  <si>
    <t>SN1</t>
  </si>
  <si>
    <t>Amarillo</t>
  </si>
  <si>
    <t>Boston</t>
  </si>
  <si>
    <t>Bryan</t>
  </si>
  <si>
    <t>Yonkers</t>
  </si>
  <si>
    <t>Ashley</t>
  </si>
  <si>
    <t>SN13</t>
  </si>
  <si>
    <t>Edinburgh</t>
  </si>
  <si>
    <t>EH9</t>
  </si>
  <si>
    <t>Kinloch</t>
  </si>
  <si>
    <t>PH43</t>
  </si>
  <si>
    <t>Pensacola</t>
  </si>
  <si>
    <t>Seaton</t>
  </si>
  <si>
    <t>Billings</t>
  </si>
  <si>
    <t>Church End</t>
  </si>
  <si>
    <t>CB4</t>
  </si>
  <si>
    <t>Cleveland</t>
  </si>
  <si>
    <t>Sunnyvale</t>
  </si>
  <si>
    <t>High Point</t>
  </si>
  <si>
    <t>DN21</t>
  </si>
  <si>
    <t>Lawrenceville</t>
  </si>
  <si>
    <t>Toledo</t>
  </si>
  <si>
    <t>Hagerstown</t>
  </si>
  <si>
    <t>EC3M</t>
  </si>
  <si>
    <t>Port Saint Lucie</t>
  </si>
  <si>
    <t>Whitwell</t>
  </si>
  <si>
    <t>DL10</t>
  </si>
  <si>
    <t>Paterson</t>
  </si>
  <si>
    <t>Naples</t>
  </si>
  <si>
    <t>Kingsport</t>
  </si>
  <si>
    <t>Migrate</t>
  </si>
  <si>
    <t>Fort Pierce</t>
  </si>
  <si>
    <t>Fort Lauderdale</t>
  </si>
  <si>
    <t>San Bernardino</t>
  </si>
  <si>
    <t>Eaton</t>
  </si>
  <si>
    <t>DN22</t>
  </si>
  <si>
    <t>Florence</t>
  </si>
  <si>
    <t>Battle Creek</t>
  </si>
  <si>
    <t>Long Beach</t>
  </si>
  <si>
    <t>New Hyde Park</t>
  </si>
  <si>
    <t>Thorpe</t>
  </si>
  <si>
    <t>Newton</t>
  </si>
  <si>
    <t>IV1</t>
  </si>
  <si>
    <t>Anaheim</t>
  </si>
  <si>
    <t>Schenectady</t>
  </si>
  <si>
    <t>Liverpool</t>
  </si>
  <si>
    <t>L74</t>
  </si>
  <si>
    <t>Charlton</t>
  </si>
  <si>
    <t>OX12</t>
  </si>
  <si>
    <t>Dulles</t>
  </si>
  <si>
    <t>Beaumont</t>
  </si>
  <si>
    <t>Oceanside</t>
  </si>
  <si>
    <t>Stockton</t>
  </si>
  <si>
    <t>Lafayette</t>
  </si>
  <si>
    <t>Gainesville</t>
  </si>
  <si>
    <t>Bethlehem</t>
  </si>
  <si>
    <t>Spartanburg</t>
  </si>
  <si>
    <t>Round Rock</t>
  </si>
  <si>
    <t>Lubbock</t>
  </si>
  <si>
    <t>4 Harper Avenue</t>
  </si>
  <si>
    <t>East End</t>
  </si>
  <si>
    <t>BH21</t>
  </si>
  <si>
    <t>EC1V</t>
  </si>
  <si>
    <t>Staten Island</t>
  </si>
  <si>
    <t>Canton</t>
  </si>
  <si>
    <t>New Brunswick</t>
  </si>
  <si>
    <t>Preston</t>
  </si>
  <si>
    <t>PR1</t>
  </si>
  <si>
    <t>Manchester</t>
  </si>
  <si>
    <t>M14</t>
  </si>
  <si>
    <t>Largo</t>
  </si>
  <si>
    <t>NG34</t>
  </si>
  <si>
    <t>Newport News</t>
  </si>
  <si>
    <t>Silver Spring</t>
  </si>
  <si>
    <t>Allentown</t>
  </si>
  <si>
    <t>W1F</t>
  </si>
  <si>
    <t>Kissimmee</t>
  </si>
  <si>
    <t>Joliet</t>
  </si>
  <si>
    <t>Phone Number</t>
  </si>
  <si>
    <t>Ireland</t>
  </si>
  <si>
    <t>Lakeland</t>
  </si>
  <si>
    <t>Portumna</t>
  </si>
  <si>
    <t>V31</t>
  </si>
  <si>
    <t>P24</t>
  </si>
  <si>
    <t>Nenagh</t>
  </si>
  <si>
    <t>E45</t>
  </si>
  <si>
    <t>Castleblayney</t>
  </si>
  <si>
    <t>A75</t>
  </si>
  <si>
    <t>Listowel</t>
  </si>
  <si>
    <t>Saint Cloud</t>
  </si>
  <si>
    <t>Crumlin</t>
  </si>
  <si>
    <t>D6W</t>
  </si>
  <si>
    <t>Lusk</t>
  </si>
  <si>
    <t>K45</t>
  </si>
  <si>
    <t>Tallaght</t>
  </si>
  <si>
    <t>D24</t>
  </si>
  <si>
    <t>Raleigh</t>
  </si>
  <si>
    <t>NN11</t>
  </si>
  <si>
    <t>Kildare</t>
  </si>
  <si>
    <t>R51</t>
  </si>
  <si>
    <t>Ballybofey</t>
  </si>
  <si>
    <t>V23</t>
  </si>
  <si>
    <t>K36</t>
  </si>
  <si>
    <t>Kinsale</t>
  </si>
  <si>
    <t>P17</t>
  </si>
  <si>
    <t>Longford</t>
  </si>
  <si>
    <t>N39</t>
  </si>
  <si>
    <t>P81</t>
  </si>
  <si>
    <t>Clonskeagh</t>
  </si>
  <si>
    <t>D04</t>
  </si>
  <si>
    <t>Bailieborough</t>
  </si>
  <si>
    <t>C15</t>
  </si>
  <si>
    <t>Sparks</t>
  </si>
  <si>
    <t>Carson City</t>
  </si>
  <si>
    <t>Booterstown</t>
  </si>
  <si>
    <t>Carlton</t>
  </si>
  <si>
    <t>DL8</t>
  </si>
  <si>
    <t>Melbourne</t>
  </si>
  <si>
    <t>Twyford</t>
  </si>
  <si>
    <t>LE14</t>
  </si>
  <si>
    <t>A41</t>
  </si>
  <si>
    <t>Ashford</t>
  </si>
  <si>
    <t>H12</t>
  </si>
  <si>
    <t>Portarlington</t>
  </si>
  <si>
    <t>R21</t>
  </si>
  <si>
    <t>Vienna</t>
  </si>
  <si>
    <t>Belfast</t>
  </si>
  <si>
    <t>BT2</t>
  </si>
  <si>
    <t>Wirral</t>
  </si>
  <si>
    <t>CH48</t>
  </si>
  <si>
    <t>A86</t>
  </si>
  <si>
    <t>R14</t>
  </si>
  <si>
    <t>Tr谩 Mh贸r</t>
  </si>
  <si>
    <t>R93</t>
  </si>
  <si>
    <t>Balrothery</t>
  </si>
  <si>
    <t>K32</t>
  </si>
  <si>
    <t>Manorhamilton</t>
  </si>
  <si>
    <t>H16</t>
  </si>
  <si>
    <t>Ballymahon</t>
  </si>
  <si>
    <t>F52</t>
  </si>
  <si>
    <t>West Hartford</t>
  </si>
  <si>
    <t>Longwood</t>
  </si>
  <si>
    <t>D02</t>
  </si>
  <si>
    <t>Dungarvan</t>
  </si>
  <si>
    <t>T56</t>
  </si>
  <si>
    <t>Confey</t>
  </si>
  <si>
    <t>D18</t>
  </si>
  <si>
    <t>Kill</t>
  </si>
  <si>
    <t>Charlesland</t>
  </si>
  <si>
    <t>A63</t>
  </si>
  <si>
    <t>A96</t>
  </si>
  <si>
    <t>Sandyford</t>
  </si>
  <si>
    <t>Bayside</t>
  </si>
  <si>
    <t>D13</t>
  </si>
  <si>
    <t>Kilkenny</t>
  </si>
  <si>
    <t>R95</t>
  </si>
  <si>
    <t>W34</t>
  </si>
  <si>
    <t>Bradenton</t>
  </si>
  <si>
    <t>Cluain Meala</t>
  </si>
  <si>
    <t>E91</t>
  </si>
  <si>
    <t>Ashbourne</t>
  </si>
  <si>
    <t>A84</t>
  </si>
  <si>
    <t>Gorey</t>
  </si>
  <si>
    <t>Y25</t>
  </si>
  <si>
    <t>Kinlough</t>
  </si>
  <si>
    <t>F94</t>
  </si>
  <si>
    <t>Arklow</t>
  </si>
  <si>
    <t>Y14</t>
  </si>
  <si>
    <t>Bundoran</t>
  </si>
  <si>
    <t>Newmarket on Fergus</t>
  </si>
  <si>
    <t>Ballymun</t>
  </si>
  <si>
    <t>D11</t>
  </si>
  <si>
    <t>Killorglin</t>
  </si>
  <si>
    <t>H14</t>
  </si>
  <si>
    <t>Winter Haven</t>
  </si>
  <si>
    <t>Loughrea</t>
  </si>
  <si>
    <t>H62</t>
  </si>
  <si>
    <t>F45</t>
  </si>
  <si>
    <t>Leixlip</t>
  </si>
  <si>
    <t>Bantry</t>
  </si>
  <si>
    <t>P75</t>
  </si>
  <si>
    <t>P31</t>
  </si>
  <si>
    <t>Foxrock</t>
  </si>
  <si>
    <t>Irvine</t>
  </si>
  <si>
    <t>Rathwire</t>
  </si>
  <si>
    <t>Kinnegad</t>
  </si>
  <si>
    <t>R32</t>
  </si>
  <si>
    <t>Lucan</t>
  </si>
  <si>
    <t>K78</t>
  </si>
  <si>
    <t>Dunmanway</t>
  </si>
  <si>
    <t>P47</t>
  </si>
  <si>
    <t>Ballina</t>
  </si>
  <si>
    <t>F26</t>
  </si>
  <si>
    <t>Cherryville</t>
  </si>
  <si>
    <t>Tralee</t>
  </si>
  <si>
    <t>V92</t>
  </si>
  <si>
    <t>Clondalkin</t>
  </si>
  <si>
    <t>Navan</t>
  </si>
  <si>
    <t>Edgeworthstown</t>
  </si>
  <si>
    <t>E25</t>
  </si>
  <si>
    <t>Farranacoush</t>
  </si>
  <si>
    <t>Eadestown</t>
  </si>
  <si>
    <t>Tullamore</t>
  </si>
  <si>
    <t>R35</t>
  </si>
  <si>
    <t>Boyle</t>
  </si>
  <si>
    <t>D17</t>
  </si>
  <si>
    <t>Greystones</t>
  </si>
  <si>
    <t>Glendale</t>
  </si>
  <si>
    <t>Drumcondra</t>
  </si>
  <si>
    <t>H71</t>
  </si>
  <si>
    <t>Ballyboden</t>
  </si>
  <si>
    <t>Elmira</t>
  </si>
  <si>
    <t>Fermoy</t>
  </si>
  <si>
    <t>P61</t>
  </si>
  <si>
    <t>Crossmolina</t>
  </si>
  <si>
    <t>A98</t>
  </si>
  <si>
    <t>Dublin</t>
  </si>
  <si>
    <t>Adare</t>
  </si>
  <si>
    <t>H54</t>
  </si>
  <si>
    <t>Mesquite</t>
  </si>
  <si>
    <t>Stradbally</t>
  </si>
  <si>
    <t>Y34</t>
  </si>
  <si>
    <t>Ballinteer</t>
  </si>
  <si>
    <t>W91</t>
  </si>
  <si>
    <t>D煤n Laoghaire</t>
  </si>
  <si>
    <t>Mullagh</t>
  </si>
  <si>
    <t>Watergrasshill</t>
  </si>
  <si>
    <t>Virginia</t>
  </si>
  <si>
    <t>San Angelo</t>
  </si>
  <si>
    <t>Tullyallen</t>
  </si>
  <si>
    <t>Whitegate</t>
  </si>
  <si>
    <t>D15</t>
  </si>
  <si>
    <t>Coolock</t>
  </si>
  <si>
    <t>Ballinroad</t>
  </si>
  <si>
    <t>D07</t>
  </si>
  <si>
    <t>Caherconlish</t>
  </si>
  <si>
    <t>Muff</t>
  </si>
  <si>
    <t>Macroom</t>
  </si>
  <si>
    <t>P12</t>
  </si>
  <si>
    <t>Monaghan</t>
  </si>
  <si>
    <t>H18</t>
  </si>
  <si>
    <t>Malahide</t>
  </si>
  <si>
    <t>Cavan</t>
  </si>
  <si>
    <t>Moycullen</t>
  </si>
  <si>
    <t>Clones</t>
  </si>
  <si>
    <t>H23</t>
  </si>
  <si>
    <t>Rathnew</t>
  </si>
  <si>
    <t>Valleymount</t>
  </si>
  <si>
    <t>A83</t>
  </si>
  <si>
    <t>Bagenalstown</t>
  </si>
  <si>
    <t>Castlemartyr</t>
  </si>
  <si>
    <t>QEV-37451-860</t>
  </si>
  <si>
    <t>17670-51384-MA</t>
  </si>
  <si>
    <t>Aloisia Allner</t>
  </si>
  <si>
    <t>aallner0@lulu.com</t>
  </si>
  <si>
    <t>+1 (862) 817-0124</t>
  </si>
  <si>
    <t>57999 Pepper Wood Alley</t>
  </si>
  <si>
    <t>73342-18763-UW</t>
  </si>
  <si>
    <t>Piotr Bote</t>
  </si>
  <si>
    <t>pbote1@yelp.com</t>
  </si>
  <si>
    <t>+353 (913) 396-4653</t>
  </si>
  <si>
    <t>2112 Ridgeway Hill</t>
  </si>
  <si>
    <t>FAA-43335-268</t>
  </si>
  <si>
    <t>21125-22134-PX</t>
  </si>
  <si>
    <t>Jami Redholes</t>
  </si>
  <si>
    <t>jredholes2@tmall.com</t>
  </si>
  <si>
    <t>+1 (210) 986-6806</t>
  </si>
  <si>
    <t>5214 Bartillon Park</t>
  </si>
  <si>
    <t>71253-00052-RN</t>
  </si>
  <si>
    <t>Dene Azema</t>
  </si>
  <si>
    <t>dazema3@facebook.com</t>
  </si>
  <si>
    <t>+1 (217) 418-0714</t>
  </si>
  <si>
    <t>27 Maywood Place</t>
  </si>
  <si>
    <t>KAC-83089-793</t>
  </si>
  <si>
    <t>23806-46781-OU</t>
  </si>
  <si>
    <t>Christoffer O' Shea</t>
  </si>
  <si>
    <t>+353 (698) 362-9201</t>
  </si>
  <si>
    <t>38980 Manitowish Junction</t>
  </si>
  <si>
    <t>Cill Airne</t>
  </si>
  <si>
    <t>N41</t>
  </si>
  <si>
    <t>CVP-18956-553</t>
  </si>
  <si>
    <t>86561-91660-RB</t>
  </si>
  <si>
    <t>Beryle Cottier</t>
  </si>
  <si>
    <t>+1 (570) 289-7473</t>
  </si>
  <si>
    <t>2651 Stoughton Place</t>
  </si>
  <si>
    <t>IPP-31994-879</t>
  </si>
  <si>
    <t>65223-29612-CB</t>
  </si>
  <si>
    <t>Shaylynn Lobe</t>
  </si>
  <si>
    <t>slobe6@nifty.com</t>
  </si>
  <si>
    <t>+1 (937) 954-4541</t>
  </si>
  <si>
    <t>7005 Mariners Cove Place</t>
  </si>
  <si>
    <t>SNZ-65340-705</t>
  </si>
  <si>
    <t>21134-81676-FR</t>
  </si>
  <si>
    <t>Melvin Wharfe</t>
  </si>
  <si>
    <t>+353 (507) 574-3034</t>
  </si>
  <si>
    <t>7 Straubel Road</t>
  </si>
  <si>
    <t>EZT-46571-659</t>
  </si>
  <si>
    <t>03396-68805-ZC</t>
  </si>
  <si>
    <t>Guthrey Petracci</t>
  </si>
  <si>
    <t>gpetracci8@livejournal.com</t>
  </si>
  <si>
    <t>+1 (310) 868-1842</t>
  </si>
  <si>
    <t>949 Paget Parkway</t>
  </si>
  <si>
    <t>NWQ-70061-912</t>
  </si>
  <si>
    <t>61021-27840-ZN</t>
  </si>
  <si>
    <t>Rodger Raven</t>
  </si>
  <si>
    <t>rraven9@ed.gov</t>
  </si>
  <si>
    <t>+1 (213) 263-0288</t>
  </si>
  <si>
    <t>1 Reinke Avenue</t>
  </si>
  <si>
    <t>BKK-47233-845</t>
  </si>
  <si>
    <t>76239-90137-UQ</t>
  </si>
  <si>
    <t>Ferrell Ferber</t>
  </si>
  <si>
    <t>fferbera@businesswire.com</t>
  </si>
  <si>
    <t>+1 (408) 383-5302</t>
  </si>
  <si>
    <t>68 High Crossing Court</t>
  </si>
  <si>
    <t>VQR-01002-970</t>
  </si>
  <si>
    <t>49315-21985-BB</t>
  </si>
  <si>
    <t>Duky Phizackerly</t>
  </si>
  <si>
    <t>dphizackerlyb@utexas.edu</t>
  </si>
  <si>
    <t>+1 (408) 533-6012</t>
  </si>
  <si>
    <t>28643 Bluejay Crossing</t>
  </si>
  <si>
    <t>SZW-48378-399</t>
  </si>
  <si>
    <t>34136-36674-OM</t>
  </si>
  <si>
    <t>Rosaleen Scholar</t>
  </si>
  <si>
    <t>rscholarc@nyu.edu</t>
  </si>
  <si>
    <t>+1 (804) 420-0420</t>
  </si>
  <si>
    <t>80915 Montana Park</t>
  </si>
  <si>
    <t>ITA-87418-783</t>
  </si>
  <si>
    <t>39396-12890-PE</t>
  </si>
  <si>
    <t>Terence Vanyutin</t>
  </si>
  <si>
    <t>tvanyutind@wix.com</t>
  </si>
  <si>
    <t>331 Bunting Hill</t>
  </si>
  <si>
    <t>GNZ-46006-527</t>
  </si>
  <si>
    <t>95875-73336-RG</t>
  </si>
  <si>
    <t>Patrice Trobe</t>
  </si>
  <si>
    <t>ptrobee@wunderground.com</t>
  </si>
  <si>
    <t>+1 (314) 240-7896</t>
  </si>
  <si>
    <t>827 Declaration Plaza</t>
  </si>
  <si>
    <t>FYQ-78248-319</t>
  </si>
  <si>
    <t>25473-43727-BY</t>
  </si>
  <si>
    <t>Llywellyn Oscroft</t>
  </si>
  <si>
    <t>loscroftf@ebay.co.uk</t>
  </si>
  <si>
    <t>022 Roth Place</t>
  </si>
  <si>
    <t>VAU-44387-624</t>
  </si>
  <si>
    <t>99643-51048-IQ</t>
  </si>
  <si>
    <t>Minni Alabaster</t>
  </si>
  <si>
    <t>malabasterg@hexun.com</t>
  </si>
  <si>
    <t>+1 (971) 483-6255</t>
  </si>
  <si>
    <t>3 Charing Cross Trail</t>
  </si>
  <si>
    <t>RDW-33155-159</t>
  </si>
  <si>
    <t>62173-15287-CU</t>
  </si>
  <si>
    <t>Rhianon Broxup</t>
  </si>
  <si>
    <t>rbroxuph@jimdo.com</t>
  </si>
  <si>
    <t>+1 (713) 663-1338</t>
  </si>
  <si>
    <t>83517 Thierer Court</t>
  </si>
  <si>
    <t>TDZ-59011-211</t>
  </si>
  <si>
    <t>57611-05522-ST</t>
  </si>
  <si>
    <t>Pall Redford</t>
  </si>
  <si>
    <t>predfordi@ow.ly</t>
  </si>
  <si>
    <t>7337 Hayes Junction</t>
  </si>
  <si>
    <t>IDU-25793-399</t>
  </si>
  <si>
    <t>76664-37050-DT</t>
  </si>
  <si>
    <t>Aurea Corradino</t>
  </si>
  <si>
    <t>acorradinoj@harvard.edu</t>
  </si>
  <si>
    <t>+1 (646) 202-5965</t>
  </si>
  <si>
    <t>698 Canary Terrace</t>
  </si>
  <si>
    <t>84565-53984-SX</t>
  </si>
  <si>
    <t>Kendal Scardefield</t>
  </si>
  <si>
    <t>+353 (733) 405-3302</t>
  </si>
  <si>
    <t>3 Northridge Crossing</t>
  </si>
  <si>
    <t>NUO-20013-488</t>
  </si>
  <si>
    <t>03090-88267-BQ</t>
  </si>
  <si>
    <t>Avrit Davidowsky</t>
  </si>
  <si>
    <t>adavidowskyl@netvibes.com</t>
  </si>
  <si>
    <t>+1 (616) 481-9962</t>
  </si>
  <si>
    <t>9 Warrior Junction</t>
  </si>
  <si>
    <t>UQU-65630-479</t>
  </si>
  <si>
    <t>37651-47492-NC</t>
  </si>
  <si>
    <t>Annabel Antuk</t>
  </si>
  <si>
    <t>aantukm@kickstarter.com</t>
  </si>
  <si>
    <t>+1 (941) 740-6268</t>
  </si>
  <si>
    <t>77965 Lawn Park</t>
  </si>
  <si>
    <t>FEO-11834-332</t>
  </si>
  <si>
    <t>95399-57205-HI</t>
  </si>
  <si>
    <t>Iorgo Kleinert</t>
  </si>
  <si>
    <t>ikleinertn@timesonline.co.uk</t>
  </si>
  <si>
    <t>+1 (360) 352-6598</t>
  </si>
  <si>
    <t>1 Morningstar Lane</t>
  </si>
  <si>
    <t>TKY-71558-096</t>
  </si>
  <si>
    <t>24010-66714-HW</t>
  </si>
  <si>
    <t>Chrisy Blofeld</t>
  </si>
  <si>
    <t>cblofeldo@amazon.co.uk</t>
  </si>
  <si>
    <t>+1 (303) 936-3357</t>
  </si>
  <si>
    <t>013 Talisman Terrace</t>
  </si>
  <si>
    <t>OXY-65322-253</t>
  </si>
  <si>
    <t>07591-92789-UA</t>
  </si>
  <si>
    <t>Culley Farris</t>
  </si>
  <si>
    <t>+1 (941) 267-4822</t>
  </si>
  <si>
    <t>4 Mitchell Drive</t>
  </si>
  <si>
    <t>EVP-43500-491</t>
  </si>
  <si>
    <t>49231-44455-IC</t>
  </si>
  <si>
    <t>Selene Shales</t>
  </si>
  <si>
    <t>sshalesq@umich.edu</t>
  </si>
  <si>
    <t>+1 (707) 881-5004</t>
  </si>
  <si>
    <t>74 Bultman Plaza</t>
  </si>
  <si>
    <t>WAG-26945-689</t>
  </si>
  <si>
    <t>50124-88608-EO</t>
  </si>
  <si>
    <t>Vivie Danneil</t>
  </si>
  <si>
    <t>vdanneilr@mtv.com</t>
  </si>
  <si>
    <t>+353 (751) 346-0399</t>
  </si>
  <si>
    <t>5626 Darwin Avenue</t>
  </si>
  <si>
    <t>CHE-78995-767</t>
  </si>
  <si>
    <t>00888-74814-UZ</t>
  </si>
  <si>
    <t>Theresita Newbury</t>
  </si>
  <si>
    <t>tnewburys@usda.gov</t>
  </si>
  <si>
    <t>+353 (803) 587-0026</t>
  </si>
  <si>
    <t>79526 Bultman Lane</t>
  </si>
  <si>
    <t>RYZ-14633-602</t>
  </si>
  <si>
    <t>14158-30713-OB</t>
  </si>
  <si>
    <t>Mozelle Calcutt</t>
  </si>
  <si>
    <t>mcalcuttt@baidu.com</t>
  </si>
  <si>
    <t>+353 (928) 869-1762</t>
  </si>
  <si>
    <t>4389 Russell Way</t>
  </si>
  <si>
    <t>WOQ-36015-429</t>
  </si>
  <si>
    <t>51427-89175-QJ</t>
  </si>
  <si>
    <t>Adrian Swaine</t>
  </si>
  <si>
    <t>+1 (303) 486-9517</t>
  </si>
  <si>
    <t>95 Straubel Hill</t>
  </si>
  <si>
    <t>52082-49024-ON</t>
  </si>
  <si>
    <t>Ray Leivesley</t>
  </si>
  <si>
    <t>rleivesleyv@canalblog.com</t>
  </si>
  <si>
    <t>+1 (212) 535-7791</t>
  </si>
  <si>
    <t>91 Stephen Drive</t>
  </si>
  <si>
    <t>04540-43685-DV</t>
  </si>
  <si>
    <t>Nelly Basezzi</t>
  </si>
  <si>
    <t>nbasezziw@webeden.co.uk</t>
  </si>
  <si>
    <t>+353 (125) 815-7345</t>
  </si>
  <si>
    <t>923 Mallard Junction</t>
  </si>
  <si>
    <t>SCT-60553-454</t>
  </si>
  <si>
    <t>39123-12846-YJ</t>
  </si>
  <si>
    <t>Gallard Gatheral</t>
  </si>
  <si>
    <t>ggatheralx@123-reg.co.uk</t>
  </si>
  <si>
    <t>40 Clemons Place</t>
  </si>
  <si>
    <t>GFK-52063-244</t>
  </si>
  <si>
    <t>44981-99666-XB</t>
  </si>
  <si>
    <t>Una Welberry</t>
  </si>
  <si>
    <t>uwelberryy@ebay.co.uk</t>
  </si>
  <si>
    <t>+44 (392) 503-8132</t>
  </si>
  <si>
    <t>40915 Schlimgen Park</t>
  </si>
  <si>
    <t>AMM-79521-378</t>
  </si>
  <si>
    <t>24825-51803-CQ</t>
  </si>
  <si>
    <t>Faber Eilhart</t>
  </si>
  <si>
    <t>feilhartz@who.int</t>
  </si>
  <si>
    <t>+1 (304) 510-6095</t>
  </si>
  <si>
    <t>6966 Victoria Street</t>
  </si>
  <si>
    <t>QUQ-90580-772</t>
  </si>
  <si>
    <t>77634-13918-GJ</t>
  </si>
  <si>
    <t>Zorina Ponting</t>
  </si>
  <si>
    <t>zponting10@altervista.org</t>
  </si>
  <si>
    <t>+1 (501) 172-1476</t>
  </si>
  <si>
    <t>7118 Holmberg Court</t>
  </si>
  <si>
    <t>LGD-24408-274</t>
  </si>
  <si>
    <t>13694-25001-LX</t>
  </si>
  <si>
    <t>Silvio Strase</t>
  </si>
  <si>
    <t>sstrase11@booking.com</t>
  </si>
  <si>
    <t>+1 (303) 579-8015</t>
  </si>
  <si>
    <t>5 Forest Lane</t>
  </si>
  <si>
    <t>HCT-95608-959</t>
  </si>
  <si>
    <t>08523-01791-TI</t>
  </si>
  <si>
    <t>Dorie de la Tremoille</t>
  </si>
  <si>
    <t>dde12@unesco.org</t>
  </si>
  <si>
    <t>+1 (612) 492-5160</t>
  </si>
  <si>
    <t>0817 Dennis Street</t>
  </si>
  <si>
    <t>OFX-99147-470</t>
  </si>
  <si>
    <t>49860-68865-AB</t>
  </si>
  <si>
    <t>Hy Zanetto</t>
  </si>
  <si>
    <t>469 Paget Place</t>
  </si>
  <si>
    <t>LUO-37559-016</t>
  </si>
  <si>
    <t>21240-83132-SP</t>
  </si>
  <si>
    <t>Jessica McNess</t>
  </si>
  <si>
    <t>+1 (504) 545-1478</t>
  </si>
  <si>
    <t>664 Erie Place</t>
  </si>
  <si>
    <t>XWC-20610-167</t>
  </si>
  <si>
    <t>08350-81623-TF</t>
  </si>
  <si>
    <t>Lorenzo Yeoland</t>
  </si>
  <si>
    <t>lyeoland15@pbs.org</t>
  </si>
  <si>
    <t>+1 (860) 576-2887</t>
  </si>
  <si>
    <t>8510 Merrick Road</t>
  </si>
  <si>
    <t>GPU-79113-136</t>
  </si>
  <si>
    <t>73284-01385-SJ</t>
  </si>
  <si>
    <t>Abigail Tolworthy</t>
  </si>
  <si>
    <t>atolworthy16@toplist.cz</t>
  </si>
  <si>
    <t>+1 (801) 722-4425</t>
  </si>
  <si>
    <t>74 Shopko Way</t>
  </si>
  <si>
    <t>Ogden</t>
  </si>
  <si>
    <t>ULR-52653-960</t>
  </si>
  <si>
    <t>04152-34436-IE</t>
  </si>
  <si>
    <t>Maurie Bartol</t>
  </si>
  <si>
    <t>+1 (617) 493-7594</t>
  </si>
  <si>
    <t>7625 Starling Court</t>
  </si>
  <si>
    <t>HPI-42308-142</t>
  </si>
  <si>
    <t>06631-86965-XP</t>
  </si>
  <si>
    <t>Olag Baudassi</t>
  </si>
  <si>
    <t>obaudassi18@seesaa.net</t>
  </si>
  <si>
    <t>+1 (585) 356-6251</t>
  </si>
  <si>
    <t>55 Dottie Court</t>
  </si>
  <si>
    <t>XHI-30227-581</t>
  </si>
  <si>
    <t>54619-08558-ZU</t>
  </si>
  <si>
    <t>Petey Kingsbury</t>
  </si>
  <si>
    <t>pkingsbury19@comcast.net</t>
  </si>
  <si>
    <t>+1 (917) 705-8224</t>
  </si>
  <si>
    <t>28 Loftsgordon Place</t>
  </si>
  <si>
    <t>DJH-05202-380</t>
  </si>
  <si>
    <t>85589-17020-CX</t>
  </si>
  <si>
    <t>Donna Baskeyfied</t>
  </si>
  <si>
    <t>+1 (205) 923-1460</t>
  </si>
  <si>
    <t>7586 Logan Avenue</t>
  </si>
  <si>
    <t>VMW-26889-781</t>
  </si>
  <si>
    <t>36078-91009-WU</t>
  </si>
  <si>
    <t>Arda Curley</t>
  </si>
  <si>
    <t>acurley1b@hao123.com</t>
  </si>
  <si>
    <t>+1 (760) 840-3808</t>
  </si>
  <si>
    <t>45098 Scott Drive</t>
  </si>
  <si>
    <t>DBU-81099-586</t>
  </si>
  <si>
    <t>15770-27099-GX</t>
  </si>
  <si>
    <t>Raynor McGilvary</t>
  </si>
  <si>
    <t>rmcgilvary1c@tamu.edu</t>
  </si>
  <si>
    <t>496 Rockefeller Court</t>
  </si>
  <si>
    <t>PQA-54820-810</t>
  </si>
  <si>
    <t>91460-04823-BX</t>
  </si>
  <si>
    <t>Isis Pikett</t>
  </si>
  <si>
    <t>ipikett1d@xinhuanet.com</t>
  </si>
  <si>
    <t>+1 (202) 871-9039</t>
  </si>
  <si>
    <t>5892 Hauk Drive</t>
  </si>
  <si>
    <t>XKB-41924-202</t>
  </si>
  <si>
    <t>45089-52817-WN</t>
  </si>
  <si>
    <t>Inger Bouldon</t>
  </si>
  <si>
    <t>ibouldon1e@gizmodo.com</t>
  </si>
  <si>
    <t>+1 (754) 391-4736</t>
  </si>
  <si>
    <t>925 Barby Circle</t>
  </si>
  <si>
    <t>DWZ-69106-473</t>
  </si>
  <si>
    <t>76447-50326-IC</t>
  </si>
  <si>
    <t>Karry Flanders</t>
  </si>
  <si>
    <t>kflanders1f@over-blog.com</t>
  </si>
  <si>
    <t>+353 (467) 720-7274</t>
  </si>
  <si>
    <t>88 Blue Bill Park Avenue</t>
  </si>
  <si>
    <t>YHV-68700-050</t>
  </si>
  <si>
    <t>26333-67911-OL</t>
  </si>
  <si>
    <t>Hartley Mattioli</t>
  </si>
  <si>
    <t>hmattioli1g@webmd.com</t>
  </si>
  <si>
    <t>126 Valley Edge Street</t>
  </si>
  <si>
    <t>40768-49176-BL</t>
  </si>
  <si>
    <t>Horatio Rubberts</t>
  </si>
  <si>
    <t>hrubberts1h@google.com.hk</t>
  </si>
  <si>
    <t>+1 (801) 635-8791</t>
  </si>
  <si>
    <t>459 Russell Center</t>
  </si>
  <si>
    <t>KRB-88066-642</t>
  </si>
  <si>
    <t>22107-86640-SB</t>
  </si>
  <si>
    <t>Archambault Gillard</t>
  </si>
  <si>
    <t>agillard1i@issuu.com</t>
  </si>
  <si>
    <t>+1 (419) 663-2236</t>
  </si>
  <si>
    <t>97490 Susan Avenue</t>
  </si>
  <si>
    <t>LQU-08404-173</t>
  </si>
  <si>
    <t>09960-34242-LZ</t>
  </si>
  <si>
    <t>Salomo Cushworth</t>
  </si>
  <si>
    <t>+1 (609) 409-7044</t>
  </si>
  <si>
    <t>44 Oneill Parkway</t>
  </si>
  <si>
    <t>CWK-60159-881</t>
  </si>
  <si>
    <t>04671-85591-RT</t>
  </si>
  <si>
    <t>Theda Grizard</t>
  </si>
  <si>
    <t>tgrizard1k@odnoklassniki.ru</t>
  </si>
  <si>
    <t>+1 (813) 243-2150</t>
  </si>
  <si>
    <t>6 Knutson Pass</t>
  </si>
  <si>
    <t>EEG-74197-843</t>
  </si>
  <si>
    <t>25729-68859-UA</t>
  </si>
  <si>
    <t>Rozele Relton</t>
  </si>
  <si>
    <t>rrelton1l@stanford.edu</t>
  </si>
  <si>
    <t>+1 (850) 626-1181</t>
  </si>
  <si>
    <t>2484 Reindahl Court</t>
  </si>
  <si>
    <t>UCZ-59708-525</t>
  </si>
  <si>
    <t>05501-86351-NX</t>
  </si>
  <si>
    <t>Willa Rolling</t>
  </si>
  <si>
    <t>+1 (813) 759-3534</t>
  </si>
  <si>
    <t>3 Mockingbird Plaza</t>
  </si>
  <si>
    <t>HUB-47311-849</t>
  </si>
  <si>
    <t>04521-04300-OK</t>
  </si>
  <si>
    <t>Stanislaus Gilroy</t>
  </si>
  <si>
    <t>sgilroy1n@eepurl.com</t>
  </si>
  <si>
    <t>9120 Harbort Terrace</t>
  </si>
  <si>
    <t>WYM-17686-694</t>
  </si>
  <si>
    <t>58689-55264-VK</t>
  </si>
  <si>
    <t>Correy Cottingham</t>
  </si>
  <si>
    <t>ccottingham1o@wikipedia.org</t>
  </si>
  <si>
    <t>+1 (260) 764-1820</t>
  </si>
  <si>
    <t>394 Logan Road</t>
  </si>
  <si>
    <t>ZYQ-15797-695</t>
  </si>
  <si>
    <t>79436-73011-MM</t>
  </si>
  <si>
    <t>Pammi Endacott</t>
  </si>
  <si>
    <t>+44 (177) 260-5076</t>
  </si>
  <si>
    <t>5841 Atwood Lane</t>
  </si>
  <si>
    <t>EEJ-16185-108</t>
  </si>
  <si>
    <t>65552-60476-KY</t>
  </si>
  <si>
    <t>Nona Linklater</t>
  </si>
  <si>
    <t>+1 (239) 347-9766</t>
  </si>
  <si>
    <t>856 Bonner Parkway</t>
  </si>
  <si>
    <t>RWR-77888-800</t>
  </si>
  <si>
    <t>69904-02729-YS</t>
  </si>
  <si>
    <t>Annadiane Dykes</t>
  </si>
  <si>
    <t>adykes1r@eventbrite.com</t>
  </si>
  <si>
    <t>+1 (312) 111-6203</t>
  </si>
  <si>
    <t>31 Northport Terrace</t>
  </si>
  <si>
    <t>LHN-75209-742</t>
  </si>
  <si>
    <t>01433-04270-AX</t>
  </si>
  <si>
    <t>Felecia Dodgson</t>
  </si>
  <si>
    <t>+1 (973) 434-8662</t>
  </si>
  <si>
    <t>48053 8th Crossing</t>
  </si>
  <si>
    <t>TIR-71396-998</t>
  </si>
  <si>
    <t>14204-14186-LA</t>
  </si>
  <si>
    <t>Angelia Cockrem</t>
  </si>
  <si>
    <t>acockrem1t@engadget.com</t>
  </si>
  <si>
    <t>+1 (571) 316-8217</t>
  </si>
  <si>
    <t>1 Sherman Alley</t>
  </si>
  <si>
    <t>RXF-37618-213</t>
  </si>
  <si>
    <t>32948-34398-HC</t>
  </si>
  <si>
    <t>Belvia Umpleby</t>
  </si>
  <si>
    <t>bumpleby1u@soundcloud.com</t>
  </si>
  <si>
    <t>+1 (682) 627-0888</t>
  </si>
  <si>
    <t>710 Prairie Rose Terrace</t>
  </si>
  <si>
    <t>ANM-16388-634</t>
  </si>
  <si>
    <t>77343-52608-FF</t>
  </si>
  <si>
    <t>Nat Saleway</t>
  </si>
  <si>
    <t>nsaleway1v@dedecms.com</t>
  </si>
  <si>
    <t>+1 (323) 473-0294</t>
  </si>
  <si>
    <t>0780 Anthes Plaza</t>
  </si>
  <si>
    <t>WYL-29300-070</t>
  </si>
  <si>
    <t>42770-36274-QA</t>
  </si>
  <si>
    <t>Hayward Goulter</t>
  </si>
  <si>
    <t>hgoulter1w@abc.net.au</t>
  </si>
  <si>
    <t>+1 (423) 764-7751</t>
  </si>
  <si>
    <t>2081 Mariners Cove Drive</t>
  </si>
  <si>
    <t>JHW-74554-805</t>
  </si>
  <si>
    <t>14103-58987-ZU</t>
  </si>
  <si>
    <t>Gay Rizzello</t>
  </si>
  <si>
    <t>grizzello1x@symantec.com</t>
  </si>
  <si>
    <t>+44 (247) 225-8003</t>
  </si>
  <si>
    <t>21 Schmedeman Crossing</t>
  </si>
  <si>
    <t>L33</t>
  </si>
  <si>
    <t>KYS-27063-603</t>
  </si>
  <si>
    <t>69958-32065-SW</t>
  </si>
  <si>
    <t>Shannon List</t>
  </si>
  <si>
    <t>slist1y@mapquest.com</t>
  </si>
  <si>
    <t>+1 (614) 279-9816</t>
  </si>
  <si>
    <t>7123 Algoma Center</t>
  </si>
  <si>
    <t>GAZ-58626-277</t>
  </si>
  <si>
    <t>69533-84907-FA</t>
  </si>
  <si>
    <t>Shirlene Edmondson</t>
  </si>
  <si>
    <t>sedmondson1z@theguardian.com</t>
  </si>
  <si>
    <t>+353 (248) 428-7978</t>
  </si>
  <si>
    <t>4752 International Point</t>
  </si>
  <si>
    <t>RPJ-37787-335</t>
  </si>
  <si>
    <t>76005-95461-CI</t>
  </si>
  <si>
    <t>Aurlie McCarl</t>
  </si>
  <si>
    <t>+1 (504) 209-2724</t>
  </si>
  <si>
    <t>731 David Park</t>
  </si>
  <si>
    <t>LEF-83057-763</t>
  </si>
  <si>
    <t>15395-90855-VB</t>
  </si>
  <si>
    <t>Alikee Carryer</t>
  </si>
  <si>
    <t>+1 (704) 799-5219</t>
  </si>
  <si>
    <t>247 Helena Drive</t>
  </si>
  <si>
    <t>RPW-36123-215</t>
  </si>
  <si>
    <t>80640-45811-LB</t>
  </si>
  <si>
    <t>Jennifer Rangall</t>
  </si>
  <si>
    <t>jrangall22@newsvine.com</t>
  </si>
  <si>
    <t>+1 (781) 512-6637</t>
  </si>
  <si>
    <t>0 Grasskamp Lane</t>
  </si>
  <si>
    <t>WLL-59044-117</t>
  </si>
  <si>
    <t>28476-04082-GR</t>
  </si>
  <si>
    <t>Kipper Boorn</t>
  </si>
  <si>
    <t>kboorn23@ezinearticles.com</t>
  </si>
  <si>
    <t>+353 (359) 134-1550</t>
  </si>
  <si>
    <t>9513 Meadow Ridge Parkway</t>
  </si>
  <si>
    <t>AWT-22827-563</t>
  </si>
  <si>
    <t>12018-75670-EU</t>
  </si>
  <si>
    <t>Melania Beadle</t>
  </si>
  <si>
    <t>+353 (569) 458-9673</t>
  </si>
  <si>
    <t>4418 Quincy Terrace</t>
  </si>
  <si>
    <t>QLM-07145-668</t>
  </si>
  <si>
    <t>86437-17399-FK</t>
  </si>
  <si>
    <t>Colene Elgey</t>
  </si>
  <si>
    <t>celgey25@webs.com</t>
  </si>
  <si>
    <t>+1 (432) 261-0702</t>
  </si>
  <si>
    <t>45 Marcy Crossing</t>
  </si>
  <si>
    <t>HVQ-64398-930</t>
  </si>
  <si>
    <t>62979-53167-ML</t>
  </si>
  <si>
    <t>Lothaire Mizzi</t>
  </si>
  <si>
    <t>lmizzi26@rakuten.co.jp</t>
  </si>
  <si>
    <t>+1 (214) 719-8530</t>
  </si>
  <si>
    <t>74 Atwood Lane</t>
  </si>
  <si>
    <t>WRT-40778-247</t>
  </si>
  <si>
    <t>54810-81899-HL</t>
  </si>
  <si>
    <t>Cletis Giacomazzo</t>
  </si>
  <si>
    <t>cgiacomazzo27@jigsy.com</t>
  </si>
  <si>
    <t>+1 (571) 703-2064</t>
  </si>
  <si>
    <t>817 Ridgeway Hill</t>
  </si>
  <si>
    <t>SUB-13006-125</t>
  </si>
  <si>
    <t>26103-41504-IB</t>
  </si>
  <si>
    <t>Ami Arnow</t>
  </si>
  <si>
    <t>aarnow28@arizona.edu</t>
  </si>
  <si>
    <t>+1 (650) 238-1964</t>
  </si>
  <si>
    <t>12 Oakridge Court</t>
  </si>
  <si>
    <t>CQM-49696-263</t>
  </si>
  <si>
    <t>76534-45229-SG</t>
  </si>
  <si>
    <t>Sheppard Yann</t>
  </si>
  <si>
    <t>syann29@senate.gov</t>
  </si>
  <si>
    <t>+1 (719) 803-5276</t>
  </si>
  <si>
    <t>4 Farmco Place</t>
  </si>
  <si>
    <t>KXN-85094-246</t>
  </si>
  <si>
    <t>81744-27332-RR</t>
  </si>
  <si>
    <t>Bunny Naulls</t>
  </si>
  <si>
    <t>bnaulls2a@tiny.cc</t>
  </si>
  <si>
    <t>+353 (809) 128-0755</t>
  </si>
  <si>
    <t>595 Melby Avenue</t>
  </si>
  <si>
    <t>XOQ-12405-419</t>
  </si>
  <si>
    <t>91513-75657-PH</t>
  </si>
  <si>
    <t>Hally Lorait</t>
  </si>
  <si>
    <t>+1 (716) 869-3749</t>
  </si>
  <si>
    <t>80 Jana Avenue</t>
  </si>
  <si>
    <t>HYF-10254-369</t>
  </si>
  <si>
    <t>30373-66619-CB</t>
  </si>
  <si>
    <t>Zaccaria Sherewood</t>
  </si>
  <si>
    <t>zsherewood2c@apache.org</t>
  </si>
  <si>
    <t>+1 (209) 433-7924</t>
  </si>
  <si>
    <t>1325 Jay Terrace</t>
  </si>
  <si>
    <t>XXJ-47000-307</t>
  </si>
  <si>
    <t>31582-23562-FM</t>
  </si>
  <si>
    <t>Jeffrey Dufaire</t>
  </si>
  <si>
    <t>jdufaire2d@fc2.com</t>
  </si>
  <si>
    <t>8 Buell Junction</t>
  </si>
  <si>
    <t>58638-01029-CB</t>
  </si>
  <si>
    <t>Blancha McAmish</t>
  </si>
  <si>
    <t>bmcamish2e@tripadvisor.com</t>
  </si>
  <si>
    <t>5484 Stephen Court</t>
  </si>
  <si>
    <t>ZDK-82166-357</t>
  </si>
  <si>
    <t>81431-12577-VD</t>
  </si>
  <si>
    <t>Beitris Keaveney</t>
  </si>
  <si>
    <t>bkeaveney2f@netlog.com</t>
  </si>
  <si>
    <t>67319 Redwing Parkway</t>
  </si>
  <si>
    <t>IHN-19982-362</t>
  </si>
  <si>
    <t>68894-91205-MP</t>
  </si>
  <si>
    <t>Elna Grise</t>
  </si>
  <si>
    <t>egrise2g@cargocollective.com</t>
  </si>
  <si>
    <t>92 Becker Circle</t>
  </si>
  <si>
    <t>VMT-10030-889</t>
  </si>
  <si>
    <t>87602-55754-VN</t>
  </si>
  <si>
    <t>Torie Gottelier</t>
  </si>
  <si>
    <t>tgottelier2h@vistaprint.com</t>
  </si>
  <si>
    <t>+1 (816) 743-8492</t>
  </si>
  <si>
    <t>426 Division Avenue</t>
  </si>
  <si>
    <t>NHL-11063-100</t>
  </si>
  <si>
    <t>39181-35745-WH</t>
  </si>
  <si>
    <t>Loydie Langlais</t>
  </si>
  <si>
    <t>+353 (576) 222-5069</t>
  </si>
  <si>
    <t>290 Ilene Street</t>
  </si>
  <si>
    <t>ROV-87448-086</t>
  </si>
  <si>
    <t>30381-64762-NG</t>
  </si>
  <si>
    <t>Adham Greenhead</t>
  </si>
  <si>
    <t>agreenhead2j@dailymail.co.uk</t>
  </si>
  <si>
    <t>+1 (951) 797-0738</t>
  </si>
  <si>
    <t>0062 Spenser Place</t>
  </si>
  <si>
    <t>DGY-35773-612</t>
  </si>
  <si>
    <t>17503-27693-ZH</t>
  </si>
  <si>
    <t>Hamish MacSherry</t>
  </si>
  <si>
    <t>+1 (512) 430-4374</t>
  </si>
  <si>
    <t>7 Brentwood Plaza</t>
  </si>
  <si>
    <t>YWH-50638-556</t>
  </si>
  <si>
    <t>89442-35633-HJ</t>
  </si>
  <si>
    <t>Else Langcaster</t>
  </si>
  <si>
    <t>elangcaster2l@spotify.com</t>
  </si>
  <si>
    <t>+44 (547) 590-3103</t>
  </si>
  <si>
    <t>3658 Jenna Street</t>
  </si>
  <si>
    <t>ISL-11200-600</t>
  </si>
  <si>
    <t>13654-85265-IL</t>
  </si>
  <si>
    <t>Rudy Farquharson</t>
  </si>
  <si>
    <t>30178 Claremont Road</t>
  </si>
  <si>
    <t>LBZ-75997-047</t>
  </si>
  <si>
    <t>40946-22090-FP</t>
  </si>
  <si>
    <t>Norene Magauran</t>
  </si>
  <si>
    <t>nmagauran2n@51.la</t>
  </si>
  <si>
    <t>567 Artisan Place</t>
  </si>
  <si>
    <t>EUH-08089-954</t>
  </si>
  <si>
    <t>29050-93691-TS</t>
  </si>
  <si>
    <t>Vicki Kirdsch</t>
  </si>
  <si>
    <t>vkirdsch2o@google.fr</t>
  </si>
  <si>
    <t>0263 Golf Street</t>
  </si>
  <si>
    <t>BLD-12227-251</t>
  </si>
  <si>
    <t>64395-74865-WF</t>
  </si>
  <si>
    <t>Ilysa Whapple</t>
  </si>
  <si>
    <t>iwhapple2p@com.com</t>
  </si>
  <si>
    <t>+1 (559) 522-1152</t>
  </si>
  <si>
    <t>41598 Everett Drive</t>
  </si>
  <si>
    <t>OPY-30711-853</t>
  </si>
  <si>
    <t>81861-66046-SU</t>
  </si>
  <si>
    <t>Ruy Cancellieri</t>
  </si>
  <si>
    <t>+353 (338) 743-8327</t>
  </si>
  <si>
    <t>251 Welch Parkway</t>
  </si>
  <si>
    <t>DBC-44122-300</t>
  </si>
  <si>
    <t>13366-78506-KP</t>
  </si>
  <si>
    <t>Aube Follett</t>
  </si>
  <si>
    <t>+1 (614) 370-6392</t>
  </si>
  <si>
    <t>8671 David Park</t>
  </si>
  <si>
    <t>FJQ-60035-234</t>
  </si>
  <si>
    <t>08847-29858-HN</t>
  </si>
  <si>
    <t>Rudiger Di Bartolomeo</t>
  </si>
  <si>
    <t>+1 (209) 148-6668</t>
  </si>
  <si>
    <t>7700 Melby Park</t>
  </si>
  <si>
    <t>HSF-66926-425</t>
  </si>
  <si>
    <t>00539-42510-RY</t>
  </si>
  <si>
    <t>Nickey Youles</t>
  </si>
  <si>
    <t>nyoules2t@reference.com</t>
  </si>
  <si>
    <t>+353 (641) 846-7654</t>
  </si>
  <si>
    <t>12461 Dryden Pass</t>
  </si>
  <si>
    <t>LQG-41416-375</t>
  </si>
  <si>
    <t>45190-08727-NV</t>
  </si>
  <si>
    <t>Dyanna Aizikovitz</t>
  </si>
  <si>
    <t>daizikovitz2u@answers.com</t>
  </si>
  <si>
    <t>+353 (766) 141-6317</t>
  </si>
  <si>
    <t>7 Northland Court</t>
  </si>
  <si>
    <t>VZO-97265-841</t>
  </si>
  <si>
    <t>87049-37901-FU</t>
  </si>
  <si>
    <t>Bram Revel</t>
  </si>
  <si>
    <t>brevel2v@fastcompany.com</t>
  </si>
  <si>
    <t>+1 (585) 775-6952</t>
  </si>
  <si>
    <t>6168 Westend Plaza</t>
  </si>
  <si>
    <t>MOR-12987-399</t>
  </si>
  <si>
    <t>34015-31593-JC</t>
  </si>
  <si>
    <t>Emiline Priddis</t>
  </si>
  <si>
    <t>epriddis2w@nationalgeographic.com</t>
  </si>
  <si>
    <t>+1 (205) 133-0205</t>
  </si>
  <si>
    <t>62 Amoth Terrace</t>
  </si>
  <si>
    <t>UOA-23786-489</t>
  </si>
  <si>
    <t>90305-50099-SV</t>
  </si>
  <si>
    <t>Queenie Veel</t>
  </si>
  <si>
    <t>qveel2x@jugem.jp</t>
  </si>
  <si>
    <t>+1 (713) 750-9202</t>
  </si>
  <si>
    <t>378 Shopko Center</t>
  </si>
  <si>
    <t>AJL-52941-018</t>
  </si>
  <si>
    <t>55871-61935-MF</t>
  </si>
  <si>
    <t>Lind Conyers</t>
  </si>
  <si>
    <t>lconyers2y@twitter.com</t>
  </si>
  <si>
    <t>+1 (915) 476-5712</t>
  </si>
  <si>
    <t>778 Summer Ridge Junction</t>
  </si>
  <si>
    <t>XSZ-84273-421</t>
  </si>
  <si>
    <t>15405-60469-TM</t>
  </si>
  <si>
    <t>Pen Wye</t>
  </si>
  <si>
    <t>pwye2z@dagondesign.com</t>
  </si>
  <si>
    <t>+1 (719) 620-1128</t>
  </si>
  <si>
    <t>7 Dorton Terrace</t>
  </si>
  <si>
    <t>NUN-48214-216</t>
  </si>
  <si>
    <t>06953-94794-FB</t>
  </si>
  <si>
    <t>Isahella Hagland</t>
  </si>
  <si>
    <t>+1 (260) 613-2279</t>
  </si>
  <si>
    <t>07 Roxbury Street</t>
  </si>
  <si>
    <t>AKV-93064-769</t>
  </si>
  <si>
    <t>22305-40299-CY</t>
  </si>
  <si>
    <t>Terry Sheryn</t>
  </si>
  <si>
    <t>tsheryn31@mtv.com</t>
  </si>
  <si>
    <t>+1 (516) 826-3780</t>
  </si>
  <si>
    <t>58147 Eagle Crest Court</t>
  </si>
  <si>
    <t>BRB-40903-533</t>
  </si>
  <si>
    <t>09020-56774-GU</t>
  </si>
  <si>
    <t>Marie-jeanne Redgrave</t>
  </si>
  <si>
    <t>mredgrave32@cargocollective.com</t>
  </si>
  <si>
    <t>+1 (413) 691-2892</t>
  </si>
  <si>
    <t>61022 Helena Street</t>
  </si>
  <si>
    <t>GPR-19973-483</t>
  </si>
  <si>
    <t>92926-08470-YS</t>
  </si>
  <si>
    <t>Betty Fominov</t>
  </si>
  <si>
    <t>bfominov33@yale.edu</t>
  </si>
  <si>
    <t>305 Tennyson Court</t>
  </si>
  <si>
    <t>XIY-43041-882</t>
  </si>
  <si>
    <t>07250-63194-JO</t>
  </si>
  <si>
    <t>Shawnee Critchlow</t>
  </si>
  <si>
    <t>scritchlow34@un.org</t>
  </si>
  <si>
    <t>+1 (804) 428-7292</t>
  </si>
  <si>
    <t>6886 Oxford Hill</t>
  </si>
  <si>
    <t>YGY-98425-969</t>
  </si>
  <si>
    <t>63787-96257-TQ</t>
  </si>
  <si>
    <t>Merrel Steptow</t>
  </si>
  <si>
    <t>msteptow35@earthlink.net</t>
  </si>
  <si>
    <t>+353 (266) 235-5189</t>
  </si>
  <si>
    <t>368 Ridgeview Trail</t>
  </si>
  <si>
    <t>MSB-08397-648</t>
  </si>
  <si>
    <t>49530-25460-RW</t>
  </si>
  <si>
    <t>Carmina Hubbuck</t>
  </si>
  <si>
    <t>+1 (304) 532-7229</t>
  </si>
  <si>
    <t>39749 Bobwhite Plaza</t>
  </si>
  <si>
    <t>WDR-06028-345</t>
  </si>
  <si>
    <t>66508-21373-OQ</t>
  </si>
  <si>
    <t>Ingeberg Mulliner</t>
  </si>
  <si>
    <t>imulliner37@pinterest.com</t>
  </si>
  <si>
    <t>+44 (331) 777-9556</t>
  </si>
  <si>
    <t>61 Oak Valley Trail</t>
  </si>
  <si>
    <t>MXM-42948-061</t>
  </si>
  <si>
    <t>20203-03950-FY</t>
  </si>
  <si>
    <t>Geneva Standley</t>
  </si>
  <si>
    <t>gstandley38@dion.ne.jp</t>
  </si>
  <si>
    <t>+353 (521) 138-4331</t>
  </si>
  <si>
    <t>4 Thompson Drive</t>
  </si>
  <si>
    <t>MGQ-98961-173</t>
  </si>
  <si>
    <t>83895-90735-XH</t>
  </si>
  <si>
    <t>Brook Drage</t>
  </si>
  <si>
    <t>bdrage39@youku.com</t>
  </si>
  <si>
    <t>+1 (937) 566-3449</t>
  </si>
  <si>
    <t>3584 7th Parkway</t>
  </si>
  <si>
    <t>RFH-64349-897</t>
  </si>
  <si>
    <t>61954-61462-RJ</t>
  </si>
  <si>
    <t>Muffin Yallop</t>
  </si>
  <si>
    <t>myallop3a@fema.gov</t>
  </si>
  <si>
    <t>+1 (907) 267-1236</t>
  </si>
  <si>
    <t>1 Beilfuss Junction</t>
  </si>
  <si>
    <t>TKL-20738-660</t>
  </si>
  <si>
    <t>47939-53158-LS</t>
  </si>
  <si>
    <t>Cordi Switsur</t>
  </si>
  <si>
    <t>cswitsur3b@chronoengine.com</t>
  </si>
  <si>
    <t>+1 (615) 791-3142</t>
  </si>
  <si>
    <t>57942 North Point</t>
  </si>
  <si>
    <t>38903-46478-ZE</t>
  </si>
  <si>
    <t>Ezri Hows</t>
  </si>
  <si>
    <t>ehows3c@devhub.com</t>
  </si>
  <si>
    <t>+1 (760) 706-9092</t>
  </si>
  <si>
    <t>343 Burning Wood Court</t>
  </si>
  <si>
    <t>76841-77583-BJ</t>
  </si>
  <si>
    <t>Sylas Becaris</t>
  </si>
  <si>
    <t>sbecaris3d@google.ru</t>
  </si>
  <si>
    <t>+1 (704) 594-9047</t>
  </si>
  <si>
    <t>35407 Tomscot Junction</t>
  </si>
  <si>
    <t>GOW-03198-575</t>
  </si>
  <si>
    <t>61513-27752-FA</t>
  </si>
  <si>
    <t>Mahala Ludwell</t>
  </si>
  <si>
    <t>mludwell3e@blogger.com</t>
  </si>
  <si>
    <t>+1 (303) 242-3542</t>
  </si>
  <si>
    <t>6 Bay Center</t>
  </si>
  <si>
    <t>QJB-90477-635</t>
  </si>
  <si>
    <t>89714-19856-WX</t>
  </si>
  <si>
    <t>Doll Beauchamp</t>
  </si>
  <si>
    <t>dbeauchamp3f@usda.gov</t>
  </si>
  <si>
    <t>+1 (203) 189-4256</t>
  </si>
  <si>
    <t>0967 Clemons Alley</t>
  </si>
  <si>
    <t>MWP-46239-785</t>
  </si>
  <si>
    <t>87979-56781-YV</t>
  </si>
  <si>
    <t>Stanford Rodliff</t>
  </si>
  <si>
    <t>srodliff3g@ted.com</t>
  </si>
  <si>
    <t>+1 (757) 537-3012</t>
  </si>
  <si>
    <t>3 Lerdahl Parkway</t>
  </si>
  <si>
    <t>QDV-03406-248</t>
  </si>
  <si>
    <t>74126-88836-KA</t>
  </si>
  <si>
    <t>Stevana Woodham</t>
  </si>
  <si>
    <t>swoodham3h@businesswire.com</t>
  </si>
  <si>
    <t>+353 (190) 188-4918</t>
  </si>
  <si>
    <t>7 Rowland Plaza</t>
  </si>
  <si>
    <t>GPH-40635-105</t>
  </si>
  <si>
    <t>37397-05992-VO</t>
  </si>
  <si>
    <t>Hewet Synnot</t>
  </si>
  <si>
    <t>hsynnot3i@about.com</t>
  </si>
  <si>
    <t>+1 (907) 245-0601</t>
  </si>
  <si>
    <t>9667 Lunder Court</t>
  </si>
  <si>
    <t>JOM-80930-071</t>
  </si>
  <si>
    <t>54904-18397-UD</t>
  </si>
  <si>
    <t>Raleigh Lepere</t>
  </si>
  <si>
    <t>rlepere3j@shop-pro.jp</t>
  </si>
  <si>
    <t>+353 (792) 857-4513</t>
  </si>
  <si>
    <t>27 Mosinee Court</t>
  </si>
  <si>
    <t>OIL-26493-755</t>
  </si>
  <si>
    <t>19017-95853-EK</t>
  </si>
  <si>
    <t>Timofei Woofinden</t>
  </si>
  <si>
    <t>twoofinden3k@businesswire.com</t>
  </si>
  <si>
    <t>+1 (701) 503-1067</t>
  </si>
  <si>
    <t>1 Pennsylvania Center</t>
  </si>
  <si>
    <t>CYV-13426-645</t>
  </si>
  <si>
    <t>88593-59934-VU</t>
  </si>
  <si>
    <t>Evelina Dacca</t>
  </si>
  <si>
    <t>edacca3l@google.pl</t>
  </si>
  <si>
    <t>+1 (812) 921-5458</t>
  </si>
  <si>
    <t>83150 Dixon Park</t>
  </si>
  <si>
    <t>WRP-39846-614</t>
  </si>
  <si>
    <t>47493-68564-YM</t>
  </si>
  <si>
    <t>Bidget Tremellier</t>
  </si>
  <si>
    <t>+353 (900) 633-2359</t>
  </si>
  <si>
    <t>5 Sunfield Parkway</t>
  </si>
  <si>
    <t>VDZ-76673-968</t>
  </si>
  <si>
    <t>82246-82543-DW</t>
  </si>
  <si>
    <t>Bobinette Hindsberg</t>
  </si>
  <si>
    <t>bhindsberg3n@blogs.com</t>
  </si>
  <si>
    <t>+1 (704) 888-5303</t>
  </si>
  <si>
    <t>7 Brickson Park Road</t>
  </si>
  <si>
    <t>VTV-03546-175</t>
  </si>
  <si>
    <t>03384-62101-IY</t>
  </si>
  <si>
    <t>Osbert Robins</t>
  </si>
  <si>
    <t>orobins3o@salon.com</t>
  </si>
  <si>
    <t>+1 (256) 196-8054</t>
  </si>
  <si>
    <t>42557 Fallview Plaza</t>
  </si>
  <si>
    <t>GHR-72274-715</t>
  </si>
  <si>
    <t>86881-41559-OR</t>
  </si>
  <si>
    <t>Othello Syseland</t>
  </si>
  <si>
    <t>osyseland3p@independent.co.uk</t>
  </si>
  <si>
    <t>+1 (714) 895-0210</t>
  </si>
  <si>
    <t>957 Sachtjen Road</t>
  </si>
  <si>
    <t>ZGK-97262-313</t>
  </si>
  <si>
    <t>02536-18494-AQ</t>
  </si>
  <si>
    <t>Ewell Hanby</t>
  </si>
  <si>
    <t>903 Oak Center</t>
  </si>
  <si>
    <t>ZFS-30776-804</t>
  </si>
  <si>
    <t>29732-74147-HX</t>
  </si>
  <si>
    <t>Chalmers Havenhand</t>
  </si>
  <si>
    <t>chavenhand3r@1688.com</t>
  </si>
  <si>
    <t>+353 (850) 901-7902</t>
  </si>
  <si>
    <t>8 Morningstar Plaza</t>
  </si>
  <si>
    <t>QUU-91729-492</t>
  </si>
  <si>
    <t>90312-11148-LA</t>
  </si>
  <si>
    <t>Lowell Keenleyside</t>
  </si>
  <si>
    <t>lkeenleyside3s@topsy.com</t>
  </si>
  <si>
    <t>+1 (636) 713-5124</t>
  </si>
  <si>
    <t>6 Hauk Junction</t>
  </si>
  <si>
    <t>PVI-72795-960</t>
  </si>
  <si>
    <t>68239-74809-TF</t>
  </si>
  <si>
    <t>Elonore Joliffe</t>
  </si>
  <si>
    <t>+353 (994) 611-5746</t>
  </si>
  <si>
    <t>7077 School Crossing</t>
  </si>
  <si>
    <t>PPP-78935-365</t>
  </si>
  <si>
    <t>91074-60023-IP</t>
  </si>
  <si>
    <t>Abraham Coleman</t>
  </si>
  <si>
    <t>+1 (808) 815-5051</t>
  </si>
  <si>
    <t>40 Packers Alley</t>
  </si>
  <si>
    <t>JUO-34131-517</t>
  </si>
  <si>
    <t>07972-83748-JI</t>
  </si>
  <si>
    <t>Rivy Farington</t>
  </si>
  <si>
    <t>+1 (951) 638-0879</t>
  </si>
  <si>
    <t>54400 Brickson Park Center</t>
  </si>
  <si>
    <t>ZJE-89333-489</t>
  </si>
  <si>
    <t>08694-57330-XR</t>
  </si>
  <si>
    <t>Vallie Kundt</t>
  </si>
  <si>
    <t>vkundt3w@bigcartel.com</t>
  </si>
  <si>
    <t>+353 (472) 791-2507</t>
  </si>
  <si>
    <t>3 Porter Hill</t>
  </si>
  <si>
    <t>Ballivor</t>
  </si>
  <si>
    <t>LOO-35324-159</t>
  </si>
  <si>
    <t>68412-11126-YJ</t>
  </si>
  <si>
    <t>Boyd Bett</t>
  </si>
  <si>
    <t>bbett3x@google.de</t>
  </si>
  <si>
    <t>+1 (202) 632-9905</t>
  </si>
  <si>
    <t>353 Maple Wood Avenue</t>
  </si>
  <si>
    <t>JBQ-93412-846</t>
  </si>
  <si>
    <t>69037-66822-DW</t>
  </si>
  <si>
    <t>Julio Armytage</t>
  </si>
  <si>
    <t>782 Spaight Center</t>
  </si>
  <si>
    <t>EHX-66333-637</t>
  </si>
  <si>
    <t>01297-94364-XH</t>
  </si>
  <si>
    <t>Deana Staite</t>
  </si>
  <si>
    <t>dstaite3z@scientificamerican.com</t>
  </si>
  <si>
    <t>+1 (713) 478-3937</t>
  </si>
  <si>
    <t>39 Dunning Hill</t>
  </si>
  <si>
    <t>WXG-25759-236</t>
  </si>
  <si>
    <t>39919-06540-ZI</t>
  </si>
  <si>
    <t>Winn Keyse</t>
  </si>
  <si>
    <t>wkeyse40@apple.com</t>
  </si>
  <si>
    <t>+1 (650) 947-8867</t>
  </si>
  <si>
    <t>02688 Duke Park</t>
  </si>
  <si>
    <t>QNA-31113-984</t>
  </si>
  <si>
    <t>60512-78550-WS</t>
  </si>
  <si>
    <t>Osmund Clausen-Thue</t>
  </si>
  <si>
    <t>oclausenthue41@marriott.com</t>
  </si>
  <si>
    <t>+1 (915) 558-6109</t>
  </si>
  <si>
    <t>2163 Dexter Hill</t>
  </si>
  <si>
    <t>ZWI-52029-159</t>
  </si>
  <si>
    <t>40172-12000-AU</t>
  </si>
  <si>
    <t>Leonore Francisco</t>
  </si>
  <si>
    <t>lfrancisco42@fema.gov</t>
  </si>
  <si>
    <t>+1 (775) 346-9758</t>
  </si>
  <si>
    <t>48757 Bay Parkway</t>
  </si>
  <si>
    <t>42394-07234-AM</t>
  </si>
  <si>
    <t>Adey Lowseley</t>
  </si>
  <si>
    <t>alowseley43@timesonline.co.uk</t>
  </si>
  <si>
    <t>+1 (682) 536-4473</t>
  </si>
  <si>
    <t>01 Alpine Center</t>
  </si>
  <si>
    <t>DFS-49954-707</t>
  </si>
  <si>
    <t>39019-13649-CL</t>
  </si>
  <si>
    <t>Giacobo Skingle</t>
  </si>
  <si>
    <t>gskingle44@clickbank.net</t>
  </si>
  <si>
    <t>+1 (801) 886-5886</t>
  </si>
  <si>
    <t>61617 Roth Street</t>
  </si>
  <si>
    <t>VYP-89830-878</t>
  </si>
  <si>
    <t>12715-05198-QU</t>
  </si>
  <si>
    <t>Gerard Pirdy</t>
  </si>
  <si>
    <t>+1 (305) 345-2788</t>
  </si>
  <si>
    <t>74 Becker Lane</t>
  </si>
  <si>
    <t>AMT-40418-362</t>
  </si>
  <si>
    <t>04513-76520-QO</t>
  </si>
  <si>
    <t>Jacinthe Balsillie</t>
  </si>
  <si>
    <t>jbalsillie46@princeton.edu</t>
  </si>
  <si>
    <t>+1 (540) 905-2213</t>
  </si>
  <si>
    <t>2 Heffernan Center</t>
  </si>
  <si>
    <t>NFQ-23241-793</t>
  </si>
  <si>
    <t>88446-59251-SQ</t>
  </si>
  <si>
    <t>Quinton Fouracres</t>
  </si>
  <si>
    <t>+1 (515) 508-1573</t>
  </si>
  <si>
    <t>53 New Castle Point</t>
  </si>
  <si>
    <t>JQK-64922-985</t>
  </si>
  <si>
    <t>23779-10274-KN</t>
  </si>
  <si>
    <t>Bettina Leffek</t>
  </si>
  <si>
    <t>bleffek48@ning.com</t>
  </si>
  <si>
    <t>+1 (808) 815-3474</t>
  </si>
  <si>
    <t>0688 Burning Wood Point</t>
  </si>
  <si>
    <t>YET-17732-678</t>
  </si>
  <si>
    <t>57235-92842-DK</t>
  </si>
  <si>
    <t>Hetti Penson</t>
  </si>
  <si>
    <t>+1 (754) 664-6126</t>
  </si>
  <si>
    <t>16 Dottie Point</t>
  </si>
  <si>
    <t>NKW-24945-846</t>
  </si>
  <si>
    <t>75977-30364-AY</t>
  </si>
  <si>
    <t>Jocko Pray</t>
  </si>
  <si>
    <t>jpray4a@youtube.com</t>
  </si>
  <si>
    <t>+1 (215) 771-6504</t>
  </si>
  <si>
    <t>7764 Thackeray Hill</t>
  </si>
  <si>
    <t>VKA-82720-513</t>
  </si>
  <si>
    <t>12299-30914-NG</t>
  </si>
  <si>
    <t>Grete Holborn</t>
  </si>
  <si>
    <t>gholborn4b@ow.ly</t>
  </si>
  <si>
    <t>+1 (203) 577-5788</t>
  </si>
  <si>
    <t>124 Sycamore Point</t>
  </si>
  <si>
    <t>THA-60599-417</t>
  </si>
  <si>
    <t>59971-35626-YJ</t>
  </si>
  <si>
    <t>Fielding Keinrat</t>
  </si>
  <si>
    <t>fkeinrat4c@dailymail.co.uk</t>
  </si>
  <si>
    <t>+1 (817) 785-7050</t>
  </si>
  <si>
    <t>99382 Hagan Hill</t>
  </si>
  <si>
    <t>MEK-39769-035</t>
  </si>
  <si>
    <t>15380-76513-PS</t>
  </si>
  <si>
    <t>Paulo Yea</t>
  </si>
  <si>
    <t>pyea4d@aol.com</t>
  </si>
  <si>
    <t>+353 (885) 555-9183</t>
  </si>
  <si>
    <t>9760 Nelson Lane</t>
  </si>
  <si>
    <t>JAF-18294-750</t>
  </si>
  <si>
    <t>73564-98204-EY</t>
  </si>
  <si>
    <t>Say Risborough</t>
  </si>
  <si>
    <t>+1 (423) 485-6650</t>
  </si>
  <si>
    <t>57914 Brentwood Junction</t>
  </si>
  <si>
    <t>TME-59627-221</t>
  </si>
  <si>
    <t>72282-40594-RX</t>
  </si>
  <si>
    <t>Alexa Sizey</t>
  </si>
  <si>
    <t>+1 (503) 774-7836</t>
  </si>
  <si>
    <t>198 Lighthouse Bay Avenue</t>
  </si>
  <si>
    <t>UDG-65353-824</t>
  </si>
  <si>
    <t>17514-94165-RJ</t>
  </si>
  <si>
    <t>Kari Swede</t>
  </si>
  <si>
    <t>kswede4g@addthis.com</t>
  </si>
  <si>
    <t>+1 (405) 535-0273</t>
  </si>
  <si>
    <t>94 Pleasure Circle</t>
  </si>
  <si>
    <t>ENQ-42923-176</t>
  </si>
  <si>
    <t>56248-75861-JX</t>
  </si>
  <si>
    <t>Leontine Rubrow</t>
  </si>
  <si>
    <t>lrubrow4h@microsoft.com</t>
  </si>
  <si>
    <t>+1 (202) 503-9022</t>
  </si>
  <si>
    <t>352 Jana Center</t>
  </si>
  <si>
    <t>CBT-55781-720</t>
  </si>
  <si>
    <t>97855-54761-IS</t>
  </si>
  <si>
    <t>Dottie Tift</t>
  </si>
  <si>
    <t>dtift4i@netvibes.com</t>
  </si>
  <si>
    <t>+1 (336) 766-8518</t>
  </si>
  <si>
    <t>581 Forest Run Avenue</t>
  </si>
  <si>
    <t>NEU-86533-016</t>
  </si>
  <si>
    <t>96544-91644-IT</t>
  </si>
  <si>
    <t>Gerardo Schonfeld</t>
  </si>
  <si>
    <t>gschonfeld4j@oracle.com</t>
  </si>
  <si>
    <t>+1 (571) 238-0580</t>
  </si>
  <si>
    <t>60 Spohn Plaza</t>
  </si>
  <si>
    <t>BYU-58154-603</t>
  </si>
  <si>
    <t>51971-70393-QM</t>
  </si>
  <si>
    <t>Claiborne Feye</t>
  </si>
  <si>
    <t>cfeye4k@google.co.jp</t>
  </si>
  <si>
    <t>+353 (471) 184-7815</t>
  </si>
  <si>
    <t>601 Northridge Circle</t>
  </si>
  <si>
    <t>Castlebridge</t>
  </si>
  <si>
    <t>EHJ-05910-257</t>
  </si>
  <si>
    <t>06812-11924-IK</t>
  </si>
  <si>
    <t>Mina Elstone</t>
  </si>
  <si>
    <t>+1 (262) 320-1474</t>
  </si>
  <si>
    <t>6 Manley Plaza</t>
  </si>
  <si>
    <t>EIL-44855-309</t>
  </si>
  <si>
    <t>59741-90220-OW</t>
  </si>
  <si>
    <t>Sherman Mewrcik</t>
  </si>
  <si>
    <t>+1 (305) 419-8626</t>
  </si>
  <si>
    <t>44305 Scofield Park</t>
  </si>
  <si>
    <t>HCA-87224-420</t>
  </si>
  <si>
    <t>62682-27930-PD</t>
  </si>
  <si>
    <t>Tamarah Fero</t>
  </si>
  <si>
    <t>tfero4n@comsenz.com</t>
  </si>
  <si>
    <t>+1 (262) 954-6859</t>
  </si>
  <si>
    <t>6 Fisk Street</t>
  </si>
  <si>
    <t>ABO-29054-365</t>
  </si>
  <si>
    <t>00256-19905-YG</t>
  </si>
  <si>
    <t>Stanislaus Valsler</t>
  </si>
  <si>
    <t>+353 (479) 865-9222</t>
  </si>
  <si>
    <t>95 Southridge Alley</t>
  </si>
  <si>
    <t>TKN-58485-031</t>
  </si>
  <si>
    <t>38890-22576-UI</t>
  </si>
  <si>
    <t>Felita Dauney</t>
  </si>
  <si>
    <t>fdauney4p@sphinn.com</t>
  </si>
  <si>
    <t>+353 (669) 355-6726</t>
  </si>
  <si>
    <t>22484 Tomscot Lane</t>
  </si>
  <si>
    <t>Castlebellingham</t>
  </si>
  <si>
    <t>RCK-04069-371</t>
  </si>
  <si>
    <t>94573-61802-PH</t>
  </si>
  <si>
    <t>Serena Earley</t>
  </si>
  <si>
    <t>searley4q@youku.com</t>
  </si>
  <si>
    <t>66197 Onsgard Place</t>
  </si>
  <si>
    <t>IRJ-67095-738</t>
  </si>
  <si>
    <t>86447-02699-UT</t>
  </si>
  <si>
    <t>Minny Chamberlayne</t>
  </si>
  <si>
    <t>mchamberlayne4r@bigcartel.com</t>
  </si>
  <si>
    <t>+1 (813) 801-0026</t>
  </si>
  <si>
    <t>1 Ridgeview Place</t>
  </si>
  <si>
    <t>VEA-31961-977</t>
  </si>
  <si>
    <t>51432-27169-KN</t>
  </si>
  <si>
    <t>Bartholemy Flaherty</t>
  </si>
  <si>
    <t>bflaherty4s@moonfruit.com</t>
  </si>
  <si>
    <t>045 Jana Place</t>
  </si>
  <si>
    <t>BAF-42286-205</t>
  </si>
  <si>
    <t>43074-00987-PB</t>
  </si>
  <si>
    <t>Oran Colbeck</t>
  </si>
  <si>
    <t>ocolbeck4t@sina.com.cn</t>
  </si>
  <si>
    <t>+1 (334) 441-4420</t>
  </si>
  <si>
    <t>8984 Moulton Hill</t>
  </si>
  <si>
    <t>WOR-52762-511</t>
  </si>
  <si>
    <t>04739-85772-QT</t>
  </si>
  <si>
    <t>Elysee Sketch</t>
  </si>
  <si>
    <t>+1 (775) 947-1470</t>
  </si>
  <si>
    <t>2 Gina Drive</t>
  </si>
  <si>
    <t>ZWK-03995-815</t>
  </si>
  <si>
    <t>28279-78469-YW</t>
  </si>
  <si>
    <t>Ethelda Hobbing</t>
  </si>
  <si>
    <t>ehobbing4v@nsw.gov.au</t>
  </si>
  <si>
    <t>+1 (478) 206-7670</t>
  </si>
  <si>
    <t>1 Debs Place</t>
  </si>
  <si>
    <t>CKF-43291-846</t>
  </si>
  <si>
    <t>91829-99544-DS</t>
  </si>
  <si>
    <t>Odille Thynne</t>
  </si>
  <si>
    <t>othynne4w@auda.org.au</t>
  </si>
  <si>
    <t>+1 (562) 132-7323</t>
  </si>
  <si>
    <t>26 Oakridge Way</t>
  </si>
  <si>
    <t>RMW-74160-339</t>
  </si>
  <si>
    <t>38978-59582-JP</t>
  </si>
  <si>
    <t>Emlynne Heining</t>
  </si>
  <si>
    <t>eheining4x@flickr.com</t>
  </si>
  <si>
    <t>439 West Point</t>
  </si>
  <si>
    <t>FMT-94584-786</t>
  </si>
  <si>
    <t>86504-96610-BH</t>
  </si>
  <si>
    <t>Katerina Melloi</t>
  </si>
  <si>
    <t>kmelloi4y@imdb.com</t>
  </si>
  <si>
    <t>+1 (315) 525-0805</t>
  </si>
  <si>
    <t>1930 Haas Way</t>
  </si>
  <si>
    <t>NWT-78222-575</t>
  </si>
  <si>
    <t>75986-98864-EZ</t>
  </si>
  <si>
    <t>Tiffany Scardafield</t>
  </si>
  <si>
    <t>+353 (232) 652-5145</t>
  </si>
  <si>
    <t>69737 Hanover Center</t>
  </si>
  <si>
    <t>EOI-02511-919</t>
  </si>
  <si>
    <t>66776-88682-RG</t>
  </si>
  <si>
    <t>Abrahan Mussen</t>
  </si>
  <si>
    <t>amussen50@51.la</t>
  </si>
  <si>
    <t>+1 (212) 630-8669</t>
  </si>
  <si>
    <t>22974 Beilfuss Plaza</t>
  </si>
  <si>
    <t>33284-98063-SE</t>
  </si>
  <si>
    <t>Essie Nellies</t>
  </si>
  <si>
    <t>enellies51@goodreads.com</t>
  </si>
  <si>
    <t>+1 (617) 519-0419</t>
  </si>
  <si>
    <t>9 Hallows Trail</t>
  </si>
  <si>
    <t>UCT-03935-589</t>
  </si>
  <si>
    <t>85851-78384-DM</t>
  </si>
  <si>
    <t>Anny Mundford</t>
  </si>
  <si>
    <t>amundford52@nbcnews.com</t>
  </si>
  <si>
    <t>+1 (434) 738-7279</t>
  </si>
  <si>
    <t>5097 Mitchell Plaza</t>
  </si>
  <si>
    <t>SBI-60013-494</t>
  </si>
  <si>
    <t>55232-81621-BX</t>
  </si>
  <si>
    <t>Tory Walas</t>
  </si>
  <si>
    <t>twalas53@google.ca</t>
  </si>
  <si>
    <t>+1 (214) 205-7809</t>
  </si>
  <si>
    <t>2673 Everett Place</t>
  </si>
  <si>
    <t>QRA-73277-814</t>
  </si>
  <si>
    <t>80310-92912-JA</t>
  </si>
  <si>
    <t>Isa Blazewicz</t>
  </si>
  <si>
    <t>iblazewicz54@thetimes.co.uk</t>
  </si>
  <si>
    <t>+1 (612) 683-3450</t>
  </si>
  <si>
    <t>4646 Graceland Circle</t>
  </si>
  <si>
    <t>EQE-31648-909</t>
  </si>
  <si>
    <t>19821-05175-WZ</t>
  </si>
  <si>
    <t>Angie Rizzetti</t>
  </si>
  <si>
    <t>arizzetti55@naver.com</t>
  </si>
  <si>
    <t>+1 (517) 237-7606</t>
  </si>
  <si>
    <t>24 Mendota Junction</t>
  </si>
  <si>
    <t>QOO-24615-950</t>
  </si>
  <si>
    <t>01338-83217-GV</t>
  </si>
  <si>
    <t>Mord Meriet</t>
  </si>
  <si>
    <t>mmeriet56@noaa.gov</t>
  </si>
  <si>
    <t>+1 (701) 560-2604</t>
  </si>
  <si>
    <t>56000 Kedzie Alley</t>
  </si>
  <si>
    <t>WDV-73864-037</t>
  </si>
  <si>
    <t>66044-25298-TA</t>
  </si>
  <si>
    <t>Lawrence Pratt</t>
  </si>
  <si>
    <t>lpratt57@netvibes.com</t>
  </si>
  <si>
    <t>57 Monterey Avenue</t>
  </si>
  <si>
    <t>PKR-88575-066</t>
  </si>
  <si>
    <t>28728-47861-TZ</t>
  </si>
  <si>
    <t>Astrix Kitchingham</t>
  </si>
  <si>
    <t>akitchingham58@com.com</t>
  </si>
  <si>
    <t>+1 (405) 645-2204</t>
  </si>
  <si>
    <t>716 Shoshone Point</t>
  </si>
  <si>
    <t>BWR-85735-955</t>
  </si>
  <si>
    <t>32638-38620-AX</t>
  </si>
  <si>
    <t>Burnard Bartholin</t>
  </si>
  <si>
    <t>bbartholin59@xinhuanet.com</t>
  </si>
  <si>
    <t>+1 (918) 720-2715</t>
  </si>
  <si>
    <t>19600 Scofield Trail</t>
  </si>
  <si>
    <t>YFX-64795-136</t>
  </si>
  <si>
    <t>83163-65741-IH</t>
  </si>
  <si>
    <t>Madelene Prinn</t>
  </si>
  <si>
    <t>mprinn5a@usa.gov</t>
  </si>
  <si>
    <t>+1 (734) 909-6836</t>
  </si>
  <si>
    <t>39 Dahle Road</t>
  </si>
  <si>
    <t>DDO-71442-967</t>
  </si>
  <si>
    <t>89422-58281-FD</t>
  </si>
  <si>
    <t>Alisun Baudino</t>
  </si>
  <si>
    <t>abaudino5b@netvibes.com</t>
  </si>
  <si>
    <t>+1 (202) 328-7869</t>
  </si>
  <si>
    <t>07 Charing Cross Circle</t>
  </si>
  <si>
    <t>ILQ-11027-588</t>
  </si>
  <si>
    <t>76293-30918-DQ</t>
  </si>
  <si>
    <t>Philipa Petrushanko</t>
  </si>
  <si>
    <t>ppetrushanko5c@blinklist.com</t>
  </si>
  <si>
    <t>+353 (540) 480-2145</t>
  </si>
  <si>
    <t>08 Laurel Trail</t>
  </si>
  <si>
    <t>KRZ-13868-122</t>
  </si>
  <si>
    <t>86779-84838-EJ</t>
  </si>
  <si>
    <t>Kimberli Mustchin</t>
  </si>
  <si>
    <t>+1 (602) 411-5038</t>
  </si>
  <si>
    <t>0043 Arkansas Court</t>
  </si>
  <si>
    <t>VRM-93594-914</t>
  </si>
  <si>
    <t>66806-41795-MX</t>
  </si>
  <si>
    <t>Emlynne Laird</t>
  </si>
  <si>
    <t>elaird5e@bing.com</t>
  </si>
  <si>
    <t>+1 (330) 112-0053</t>
  </si>
  <si>
    <t>43451 Doe Crossing Trail</t>
  </si>
  <si>
    <t>HXL-22497-359</t>
  </si>
  <si>
    <t>64875-71224-UI</t>
  </si>
  <si>
    <t>Marlena Howsden</t>
  </si>
  <si>
    <t>mhowsden5f@infoseek.co.jp</t>
  </si>
  <si>
    <t>+1 (901) 806-9640</t>
  </si>
  <si>
    <t>0410 Autumn Leaf Drive</t>
  </si>
  <si>
    <t>NOP-21394-646</t>
  </si>
  <si>
    <t>16982-35708-BZ</t>
  </si>
  <si>
    <t>Nealson Cuttler</t>
  </si>
  <si>
    <t>ncuttler5g@parallels.com</t>
  </si>
  <si>
    <t>1 Melvin Circle</t>
  </si>
  <si>
    <t>62425-26461-RK</t>
  </si>
  <si>
    <t>Crin Vernham</t>
  </si>
  <si>
    <t>cvernham5h@e-recht24.de</t>
  </si>
  <si>
    <t>+353 (807) 911-7640</t>
  </si>
  <si>
    <t>96312 Michigan Parkway</t>
  </si>
  <si>
    <t>71468-76923-BU</t>
  </si>
  <si>
    <t>Jenn Munnings</t>
  </si>
  <si>
    <t>jmunnings5i@springer.com</t>
  </si>
  <si>
    <t>+1 (305) 802-3100</t>
  </si>
  <si>
    <t>7 Merchant Point</t>
  </si>
  <si>
    <t>23014-48364-QB</t>
  </si>
  <si>
    <t>Olympie Dautry</t>
  </si>
  <si>
    <t>odautry5j@etsy.com</t>
  </si>
  <si>
    <t>+1 (773) 841-1261</t>
  </si>
  <si>
    <t>9015 Anzinger Point</t>
  </si>
  <si>
    <t>92588-14671-JM</t>
  </si>
  <si>
    <t>Ingaborg Dunwoody</t>
  </si>
  <si>
    <t>idunwoody5k@sourceforge.net</t>
  </si>
  <si>
    <t>+44 (389) 895-0886</t>
  </si>
  <si>
    <t>687 Ruskin Center</t>
  </si>
  <si>
    <t>FTV-77095-168</t>
  </si>
  <si>
    <t>66708-26678-QK</t>
  </si>
  <si>
    <t>Adriana Lazarus</t>
  </si>
  <si>
    <t>+1 (801) 581-0444</t>
  </si>
  <si>
    <t>9429 Porter Circle</t>
  </si>
  <si>
    <t>BOR-02906-411</t>
  </si>
  <si>
    <t>08743-09057-OO</t>
  </si>
  <si>
    <t>Tallie felip</t>
  </si>
  <si>
    <t>tfelip5m@typepad.com</t>
  </si>
  <si>
    <t>+1 (518) 651-0940</t>
  </si>
  <si>
    <t>9 Roth Point</t>
  </si>
  <si>
    <t>WMP-68847-770</t>
  </si>
  <si>
    <t>37490-01572-JW</t>
  </si>
  <si>
    <t>Vanna Le - Count</t>
  </si>
  <si>
    <t>vle5n@disqus.com</t>
  </si>
  <si>
    <t>+1 (864) 694-6658</t>
  </si>
  <si>
    <t>69128 Ronald Regan Road</t>
  </si>
  <si>
    <t>TMO-22785-872</t>
  </si>
  <si>
    <t>01811-60350-CU</t>
  </si>
  <si>
    <t>Sarette Ducarel</t>
  </si>
  <si>
    <t>+1 (914) 915-4328</t>
  </si>
  <si>
    <t>04922 Colorado Street</t>
  </si>
  <si>
    <t>TJG-73587-353</t>
  </si>
  <si>
    <t>24766-58139-GT</t>
  </si>
  <si>
    <t>Kendra Glison</t>
  </si>
  <si>
    <t>+1 (202) 137-6867</t>
  </si>
  <si>
    <t>1 Kipling Lane</t>
  </si>
  <si>
    <t>OOU-61343-455</t>
  </si>
  <si>
    <t>90123-70970-NY</t>
  </si>
  <si>
    <t>Nertie Poolman</t>
  </si>
  <si>
    <t>npoolman5q@howstuffworks.com</t>
  </si>
  <si>
    <t>356 Service Way</t>
  </si>
  <si>
    <t>RMA-08327-369</t>
  </si>
  <si>
    <t>93809-05424-MG</t>
  </si>
  <si>
    <t>Orbadiah Duny</t>
  </si>
  <si>
    <t>oduny5r@constantcontact.com</t>
  </si>
  <si>
    <t>+1 (806) 181-9003</t>
  </si>
  <si>
    <t>62772 Arkansas Pass</t>
  </si>
  <si>
    <t>SFB-97929-779</t>
  </si>
  <si>
    <t>85425-33494-HQ</t>
  </si>
  <si>
    <t>Constance Halfhide</t>
  </si>
  <si>
    <t>chalfhide5s@google.ru</t>
  </si>
  <si>
    <t>+353 (885) 827-8865</t>
  </si>
  <si>
    <t>75275 Sunnyside Center</t>
  </si>
  <si>
    <t>AUP-10128-606</t>
  </si>
  <si>
    <t>54387-64897-XC</t>
  </si>
  <si>
    <t>Fransisco Malecky</t>
  </si>
  <si>
    <t>fmalecky5t@list-manage.com</t>
  </si>
  <si>
    <t>+44 (738) 660-4264</t>
  </si>
  <si>
    <t>11 Dakota Lane</t>
  </si>
  <si>
    <t>YTW-40242-005</t>
  </si>
  <si>
    <t>01035-70465-UO</t>
  </si>
  <si>
    <t>Anselma Attwater</t>
  </si>
  <si>
    <t>aattwater5u@wikia.com</t>
  </si>
  <si>
    <t>+1 (434) 821-8618</t>
  </si>
  <si>
    <t>72 Maryland Terrace</t>
  </si>
  <si>
    <t>PRP-53390-819</t>
  </si>
  <si>
    <t>84260-39432-ML</t>
  </si>
  <si>
    <t>Minette Whellans</t>
  </si>
  <si>
    <t>mwhellans5v@mapquest.com</t>
  </si>
  <si>
    <t>3 High Crossing Way</t>
  </si>
  <si>
    <t>GSJ-01065-125</t>
  </si>
  <si>
    <t>69779-40609-RS</t>
  </si>
  <si>
    <t>Dael Camilletti</t>
  </si>
  <si>
    <t>dcamilletti5w@businesswire.com</t>
  </si>
  <si>
    <t>+1 (540) 722-6065</t>
  </si>
  <si>
    <t>782 American Terrace</t>
  </si>
  <si>
    <t>YQU-65147-580</t>
  </si>
  <si>
    <t>80247-70000-HT</t>
  </si>
  <si>
    <t>Emiline Galgey</t>
  </si>
  <si>
    <t>egalgey5x@wufoo.com</t>
  </si>
  <si>
    <t>+1 (718) 311-6732</t>
  </si>
  <si>
    <t>6 Park Meadow Plaza</t>
  </si>
  <si>
    <t>QPM-95832-683</t>
  </si>
  <si>
    <t>35058-04550-VC</t>
  </si>
  <si>
    <t>Murdock Hame</t>
  </si>
  <si>
    <t>mhame5y@newsvine.com</t>
  </si>
  <si>
    <t>+353 (649) 297-0884</t>
  </si>
  <si>
    <t>0 Burning Wood Drive</t>
  </si>
  <si>
    <t>Balally</t>
  </si>
  <si>
    <t>BNQ-88920-567</t>
  </si>
  <si>
    <t>27226-53717-SY</t>
  </si>
  <si>
    <t>Ilka Gurnee</t>
  </si>
  <si>
    <t>igurnee5z@usnews.com</t>
  </si>
  <si>
    <t>+1 (801) 642-0352</t>
  </si>
  <si>
    <t>1 Troy Circle</t>
  </si>
  <si>
    <t>PUX-47906-110</t>
  </si>
  <si>
    <t>02002-98725-CH</t>
  </si>
  <si>
    <t>Alfy Snowding</t>
  </si>
  <si>
    <t>asnowding60@comsenz.com</t>
  </si>
  <si>
    <t>+1 (419) 996-2492</t>
  </si>
  <si>
    <t>1691 Comanche Lane</t>
  </si>
  <si>
    <t>COL-72079-610</t>
  </si>
  <si>
    <t>38487-01549-MV</t>
  </si>
  <si>
    <t>Godfry Poinsett</t>
  </si>
  <si>
    <t>gpoinsett61@berkeley.edu</t>
  </si>
  <si>
    <t>+1 (626) 451-7397</t>
  </si>
  <si>
    <t>75026 Monica Parkway</t>
  </si>
  <si>
    <t>LBC-45686-819</t>
  </si>
  <si>
    <t>98573-41811-EQ</t>
  </si>
  <si>
    <t>Rem Furman</t>
  </si>
  <si>
    <t>rfurman62@t.co</t>
  </si>
  <si>
    <t>+353 (829) 808-4788</t>
  </si>
  <si>
    <t>91239 Ilene Hill</t>
  </si>
  <si>
    <t>BLQ-03709-265</t>
  </si>
  <si>
    <t>72463-75685-MV</t>
  </si>
  <si>
    <t>Charis Crosier</t>
  </si>
  <si>
    <t>ccrosier63@xrea.com</t>
  </si>
  <si>
    <t>+1 (816) 578-2743</t>
  </si>
  <si>
    <t>54506 Arapahoe Center</t>
  </si>
  <si>
    <t>14797-35530-HY</t>
  </si>
  <si>
    <t>Monte Percifull</t>
  </si>
  <si>
    <t>mpercifull64@netlog.com</t>
  </si>
  <si>
    <t>+1 (817) 441-3285</t>
  </si>
  <si>
    <t>7 Stoughton Hill</t>
  </si>
  <si>
    <t>VFZ-91673-181</t>
  </si>
  <si>
    <t>10225-91535-AI</t>
  </si>
  <si>
    <t>Lenka Rushmer</t>
  </si>
  <si>
    <t>lrushmer65@europa.eu</t>
  </si>
  <si>
    <t>+1 (949) 869-7598</t>
  </si>
  <si>
    <t>70379 Canary Plaza</t>
  </si>
  <si>
    <t>WKD-81956-870</t>
  </si>
  <si>
    <t>48090-06534-HI</t>
  </si>
  <si>
    <t>Waneta Edinborough</t>
  </si>
  <si>
    <t>wedinborough66@github.io</t>
  </si>
  <si>
    <t>+1 (516) 445-4950</t>
  </si>
  <si>
    <t>1 Golden Leaf Hill</t>
  </si>
  <si>
    <t>TNI-91067-006</t>
  </si>
  <si>
    <t>80444-58185-FX</t>
  </si>
  <si>
    <t>Bobbe Piggott</t>
  </si>
  <si>
    <t>+1 (202) 650-1803</t>
  </si>
  <si>
    <t>812 Erie Court</t>
  </si>
  <si>
    <t>IZA-61469-812</t>
  </si>
  <si>
    <t>13561-92774-WP</t>
  </si>
  <si>
    <t>Ketty Bromehead</t>
  </si>
  <si>
    <t>kbromehead68@un.org</t>
  </si>
  <si>
    <t>+1 (646) 586-9964</t>
  </si>
  <si>
    <t>69 Birchwood Place</t>
  </si>
  <si>
    <t>PSS-22466-862</t>
  </si>
  <si>
    <t>11550-78378-GE</t>
  </si>
  <si>
    <t>Elsbeth Westerman</t>
  </si>
  <si>
    <t>ewesterman69@si.edu</t>
  </si>
  <si>
    <t>+353 (343) 455-4020</t>
  </si>
  <si>
    <t>7 Packers Court</t>
  </si>
  <si>
    <t>REH-56504-397</t>
  </si>
  <si>
    <t>90961-35603-RP</t>
  </si>
  <si>
    <t>Anabelle Hutchens</t>
  </si>
  <si>
    <t>ahutchens6a@amazonaws.com</t>
  </si>
  <si>
    <t>+1 (913) 108-5997</t>
  </si>
  <si>
    <t>8 Russell Plaza</t>
  </si>
  <si>
    <t>ALA-62598-016</t>
  </si>
  <si>
    <t>57145-03803-ZL</t>
  </si>
  <si>
    <t>Noak Wyvill</t>
  </si>
  <si>
    <t>nwyvill6b@naver.com</t>
  </si>
  <si>
    <t>+44 (872) 383-2829</t>
  </si>
  <si>
    <t>47 Declaration Alley</t>
  </si>
  <si>
    <t>EYE-70374-835</t>
  </si>
  <si>
    <t>89115-11966-VF</t>
  </si>
  <si>
    <t>Beltran Mathon</t>
  </si>
  <si>
    <t>bmathon6c@barnesandnoble.com</t>
  </si>
  <si>
    <t>+1 (916) 915-5069</t>
  </si>
  <si>
    <t>6131 Huxley Pass</t>
  </si>
  <si>
    <t>CCZ-19589-212</t>
  </si>
  <si>
    <t>05754-41702-FG</t>
  </si>
  <si>
    <t>Kristos Streight</t>
  </si>
  <si>
    <t>kstreight6d@about.com</t>
  </si>
  <si>
    <t>+1 (570) 873-3891</t>
  </si>
  <si>
    <t>5 Anderson Court</t>
  </si>
  <si>
    <t>BPT-83989-157</t>
  </si>
  <si>
    <t>84269-49816-ML</t>
  </si>
  <si>
    <t>Portie Cutchie</t>
  </si>
  <si>
    <t>pcutchie6e@globo.com</t>
  </si>
  <si>
    <t>+1 (336) 679-7755</t>
  </si>
  <si>
    <t>5 Esch Parkway</t>
  </si>
  <si>
    <t>YFH-87456-208</t>
  </si>
  <si>
    <t>23600-98432-ME</t>
  </si>
  <si>
    <t>Sinclare Edsell</t>
  </si>
  <si>
    <t>+1 (302) 746-8950</t>
  </si>
  <si>
    <t>226 Harper Place</t>
  </si>
  <si>
    <t>JLN-14700-924</t>
  </si>
  <si>
    <t>79058-02767-CP</t>
  </si>
  <si>
    <t>Conny Gheraldi</t>
  </si>
  <si>
    <t>cgheraldi6g@opera.com</t>
  </si>
  <si>
    <t>+44 (494) 875-2364</t>
  </si>
  <si>
    <t>28998 Cottonwood Point</t>
  </si>
  <si>
    <t>JVW-22582-137</t>
  </si>
  <si>
    <t>89208-74646-UK</t>
  </si>
  <si>
    <t>Beryle Kenwell</t>
  </si>
  <si>
    <t>bkenwell6h@over-blog.com</t>
  </si>
  <si>
    <t>+1 (808) 836-6023</t>
  </si>
  <si>
    <t>62 Dayton Drive</t>
  </si>
  <si>
    <t>LAA-41879-001</t>
  </si>
  <si>
    <t>11408-81032-UR</t>
  </si>
  <si>
    <t>Tomas Sutty</t>
  </si>
  <si>
    <t>tsutty6i@google.es</t>
  </si>
  <si>
    <t>+1 (212) 586-1957</t>
  </si>
  <si>
    <t>736 Mosinee Court</t>
  </si>
  <si>
    <t>BRV-64870-915</t>
  </si>
  <si>
    <t>32070-55528-UG</t>
  </si>
  <si>
    <t>Samuele Ales0</t>
  </si>
  <si>
    <t>0023 Westport Terrace</t>
  </si>
  <si>
    <t>RGJ-12544-083</t>
  </si>
  <si>
    <t>48873-84433-PN</t>
  </si>
  <si>
    <t>Carlie Harce</t>
  </si>
  <si>
    <t>charce6k@cafepress.com</t>
  </si>
  <si>
    <t>+353 (444) 423-0673</t>
  </si>
  <si>
    <t>8 Melrose Center</t>
  </si>
  <si>
    <t>JJX-83339-346</t>
  </si>
  <si>
    <t>32928-18158-OW</t>
  </si>
  <si>
    <t>Craggy Bril</t>
  </si>
  <si>
    <t>+1 (513) 461-0440</t>
  </si>
  <si>
    <t>955 Ridge Oak Street</t>
  </si>
  <si>
    <t>BIU-21970-705</t>
  </si>
  <si>
    <t>89711-56688-GG</t>
  </si>
  <si>
    <t>Friederike Drysdale</t>
  </si>
  <si>
    <t>fdrysdale6m@symantec.com</t>
  </si>
  <si>
    <t>+1 (989) 215-5282</t>
  </si>
  <si>
    <t>0229 Hovde Hill</t>
  </si>
  <si>
    <t>ELJ-87741-745</t>
  </si>
  <si>
    <t>48389-71976-JB</t>
  </si>
  <si>
    <t>Devon Magowan</t>
  </si>
  <si>
    <t>dmagowan6n@fc2.com</t>
  </si>
  <si>
    <t>+1 (307) 159-5237</t>
  </si>
  <si>
    <t>42 Sloan Way</t>
  </si>
  <si>
    <t>SGI-48226-857</t>
  </si>
  <si>
    <t>84033-80762-EQ</t>
  </si>
  <si>
    <t>Codi Littrell</t>
  </si>
  <si>
    <t>3 Colorado Lane</t>
  </si>
  <si>
    <t>AHV-66988-037</t>
  </si>
  <si>
    <t>12743-00952-KO</t>
  </si>
  <si>
    <t>Christel Speak</t>
  </si>
  <si>
    <t>+1 (678) 222-0967</t>
  </si>
  <si>
    <t>8 Crowley Place</t>
  </si>
  <si>
    <t>ISK-42066-094</t>
  </si>
  <si>
    <t>41505-42181-EF</t>
  </si>
  <si>
    <t>Sibella Rushbrooke</t>
  </si>
  <si>
    <t>srushbrooke6q@youku.com</t>
  </si>
  <si>
    <t>+1 (916) 214-5665</t>
  </si>
  <si>
    <t>00901 Marquette Plaza</t>
  </si>
  <si>
    <t>FTC-35822-530</t>
  </si>
  <si>
    <t>14307-87663-KB</t>
  </si>
  <si>
    <t>Tammie Drynan</t>
  </si>
  <si>
    <t>tdrynan6r@deviantart.com</t>
  </si>
  <si>
    <t>+1 (813) 619-0579</t>
  </si>
  <si>
    <t>5776 Coleman Circle</t>
  </si>
  <si>
    <t>VSS-56247-688</t>
  </si>
  <si>
    <t>08360-19442-GB</t>
  </si>
  <si>
    <t>Effie Yurkov</t>
  </si>
  <si>
    <t>eyurkov6s@hud.gov</t>
  </si>
  <si>
    <t>+1 (808) 320-5976</t>
  </si>
  <si>
    <t>970 Northport Pass</t>
  </si>
  <si>
    <t>HVW-25584-144</t>
  </si>
  <si>
    <t>93405-51204-UW</t>
  </si>
  <si>
    <t>Lexie Mallan</t>
  </si>
  <si>
    <t>lmallan6t@state.gov</t>
  </si>
  <si>
    <t>+1 (225) 484-4771</t>
  </si>
  <si>
    <t>43 Longview Center</t>
  </si>
  <si>
    <t>MUY-15309-209</t>
  </si>
  <si>
    <t>97152-03355-IW</t>
  </si>
  <si>
    <t>Georgena Bentjens</t>
  </si>
  <si>
    <t>gbentjens6u@netlog.com</t>
  </si>
  <si>
    <t>+44 (610) 153-1208</t>
  </si>
  <si>
    <t>4738 Bashford Crossing</t>
  </si>
  <si>
    <t>VAJ-44572-469</t>
  </si>
  <si>
    <t>79216-73157-TE</t>
  </si>
  <si>
    <t>Delmar Beasant</t>
  </si>
  <si>
    <t>+353 (382) 208-0531</t>
  </si>
  <si>
    <t>856 Colorado Way</t>
  </si>
  <si>
    <t>YJU-84377-606</t>
  </si>
  <si>
    <t>20259-47723-AC</t>
  </si>
  <si>
    <t>Lyn Entwistle</t>
  </si>
  <si>
    <t>lentwistle6w@omniture.com</t>
  </si>
  <si>
    <t>+1 (612) 972-1256</t>
  </si>
  <si>
    <t>54 Canary Terrace</t>
  </si>
  <si>
    <t>VNC-93921-469</t>
  </si>
  <si>
    <t>04947-41413-JP</t>
  </si>
  <si>
    <t>Stuart Lafee</t>
  </si>
  <si>
    <t>+1 (415) 923-7750</t>
  </si>
  <si>
    <t>259 Lake View Parkway</t>
  </si>
  <si>
    <t>OGB-91614-810</t>
  </si>
  <si>
    <t>08909-77713-CG</t>
  </si>
  <si>
    <t>Mercedes Acott</t>
  </si>
  <si>
    <t>macott6y@pagesperso-orange.fr</t>
  </si>
  <si>
    <t>+1 (704) 892-0605</t>
  </si>
  <si>
    <t>37340 Lerdahl Avenue</t>
  </si>
  <si>
    <t>BQI-61647-496</t>
  </si>
  <si>
    <t>84340-73931-VV</t>
  </si>
  <si>
    <t>Connor Heaviside</t>
  </si>
  <si>
    <t>cheaviside6z@rediff.com</t>
  </si>
  <si>
    <t>+1 (602) 260-2399</t>
  </si>
  <si>
    <t>941 Graceland Terrace</t>
  </si>
  <si>
    <t>IOM-51636-823</t>
  </si>
  <si>
    <t>04609-95151-XH</t>
  </si>
  <si>
    <t>Devy Bulbrook</t>
  </si>
  <si>
    <t>+1 (212) 360-7479</t>
  </si>
  <si>
    <t>567 Farmco Hill</t>
  </si>
  <si>
    <t>GGD-38107-641</t>
  </si>
  <si>
    <t>99562-88650-YF</t>
  </si>
  <si>
    <t>Leia Kernan</t>
  </si>
  <si>
    <t>lkernan71@wsj.com</t>
  </si>
  <si>
    <t>+1 (217) 146-0949</t>
  </si>
  <si>
    <t>76 Briar Crest Avenue</t>
  </si>
  <si>
    <t>LTO-95975-728</t>
  </si>
  <si>
    <t>46560-73885-PJ</t>
  </si>
  <si>
    <t>Rosaline McLae</t>
  </si>
  <si>
    <t>rmclae72@dailymotion.com</t>
  </si>
  <si>
    <t>1065 Myrtle Center</t>
  </si>
  <si>
    <t>IGM-84664-265</t>
  </si>
  <si>
    <t>80179-44620-WN</t>
  </si>
  <si>
    <t>Cleve Blowfelde</t>
  </si>
  <si>
    <t>cblowfelde73@ustream.tv</t>
  </si>
  <si>
    <t>+1 (520) 951-0585</t>
  </si>
  <si>
    <t>72657 Shelley Alley</t>
  </si>
  <si>
    <t>SKO-45740-621</t>
  </si>
  <si>
    <t>04666-71569-RI</t>
  </si>
  <si>
    <t>Zacharias Kiffe</t>
  </si>
  <si>
    <t>zkiffe74@cyberchimps.com</t>
  </si>
  <si>
    <t>+1 (414) 703-7269</t>
  </si>
  <si>
    <t>32764 Buell Pass</t>
  </si>
  <si>
    <t>FOJ-02234-063</t>
  </si>
  <si>
    <t>59081-87231-VP</t>
  </si>
  <si>
    <t>Denyse O'Calleran</t>
  </si>
  <si>
    <t>docalleran75@ucla.edu</t>
  </si>
  <si>
    <t>+1 (954) 368-3867</t>
  </si>
  <si>
    <t>6384 Darwin Avenue</t>
  </si>
  <si>
    <t>MSJ-11909-468</t>
  </si>
  <si>
    <t>07878-45872-CC</t>
  </si>
  <si>
    <t>Cobby Cromwell</t>
  </si>
  <si>
    <t>ccromwell76@desdev.cn</t>
  </si>
  <si>
    <t>+1 (562) 516-6052</t>
  </si>
  <si>
    <t>45604 Bunker Hill Court</t>
  </si>
  <si>
    <t>DKB-78053-329</t>
  </si>
  <si>
    <t>12444-05174-OO</t>
  </si>
  <si>
    <t>Irv Hay</t>
  </si>
  <si>
    <t>ihay77@lulu.com</t>
  </si>
  <si>
    <t>+44 (878) 199-6257</t>
  </si>
  <si>
    <t>667 Florence Drive</t>
  </si>
  <si>
    <t>DFZ-45083-941</t>
  </si>
  <si>
    <t>34665-62561-AU</t>
  </si>
  <si>
    <t>Tani Taffarello</t>
  </si>
  <si>
    <t>ttaffarello78@sciencedaily.com</t>
  </si>
  <si>
    <t>26 Linden Center</t>
  </si>
  <si>
    <t>OTA-40969-710</t>
  </si>
  <si>
    <t>77877-11993-QH</t>
  </si>
  <si>
    <t>Monique Canty</t>
  </si>
  <si>
    <t>mcanty79@jigsy.com</t>
  </si>
  <si>
    <t>+1 (814) 215-3753</t>
  </si>
  <si>
    <t>21342 Schiller Parkway</t>
  </si>
  <si>
    <t>GRH-45571-667</t>
  </si>
  <si>
    <t>32291-18308-YZ</t>
  </si>
  <si>
    <t>Javier Kopke</t>
  </si>
  <si>
    <t>jkopke7a@auda.org.au</t>
  </si>
  <si>
    <t>+1 (253) 638-4435</t>
  </si>
  <si>
    <t>04 Hanson Junction</t>
  </si>
  <si>
    <t>NXV-05302-067</t>
  </si>
  <si>
    <t>25754-33191-ZI</t>
  </si>
  <si>
    <t>Mar McIver</t>
  </si>
  <si>
    <t>+1 (571) 479-3812</t>
  </si>
  <si>
    <t>6 Carberry Pass</t>
  </si>
  <si>
    <t>VZH-86274-142</t>
  </si>
  <si>
    <t>53120-45532-KL</t>
  </si>
  <si>
    <t>Arabella Fransewich</t>
  </si>
  <si>
    <t>+353 (336) 656-6944</t>
  </si>
  <si>
    <t>675 Ruskin Road</t>
  </si>
  <si>
    <t>Kinsealy-Drinan</t>
  </si>
  <si>
    <t>KIX-93248-135</t>
  </si>
  <si>
    <t>36605-83052-WB</t>
  </si>
  <si>
    <t>Violette Hellmore</t>
  </si>
  <si>
    <t>vhellmore7d@bbc.co.uk</t>
  </si>
  <si>
    <t>+1 (501) 899-4038</t>
  </si>
  <si>
    <t>87597 Butternut Alley</t>
  </si>
  <si>
    <t>AXR-10962-010</t>
  </si>
  <si>
    <t>53683-35977-KI</t>
  </si>
  <si>
    <t>Myles Seawright</t>
  </si>
  <si>
    <t>mseawright7e@nbcnews.com</t>
  </si>
  <si>
    <t>+44 (638) 528-2467</t>
  </si>
  <si>
    <t>5021 Summit Drive</t>
  </si>
  <si>
    <t>IHS-71573-008</t>
  </si>
  <si>
    <t>07972-83134-NM</t>
  </si>
  <si>
    <t>Silvana Northeast</t>
  </si>
  <si>
    <t>snortheast7f@mashable.com</t>
  </si>
  <si>
    <t>+1 (775) 344-1930</t>
  </si>
  <si>
    <t>4306 Northfield Place</t>
  </si>
  <si>
    <t>QTR-19001-114</t>
  </si>
  <si>
    <t>23229-79220-TE</t>
  </si>
  <si>
    <t>Annecorinne Leehane</t>
  </si>
  <si>
    <t>+1 (979) 206-8419</t>
  </si>
  <si>
    <t>722 Marcy Plaza</t>
  </si>
  <si>
    <t>WBK-62297-910</t>
  </si>
  <si>
    <t>25514-23938-IQ</t>
  </si>
  <si>
    <t>Monica Fearon</t>
  </si>
  <si>
    <t>mfearon7h@reverbnation.com</t>
  </si>
  <si>
    <t>+1 (972) 686-6332</t>
  </si>
  <si>
    <t>41524 Mandrake Center</t>
  </si>
  <si>
    <t>OGY-19377-175</t>
  </si>
  <si>
    <t>49084-44492-OJ</t>
  </si>
  <si>
    <t>Barney Chisnell</t>
  </si>
  <si>
    <t>5915 Hallows Court</t>
  </si>
  <si>
    <t>ESR-66651-814</t>
  </si>
  <si>
    <t>76624-72205-CK</t>
  </si>
  <si>
    <t>Jasper Sisneros</t>
  </si>
  <si>
    <t>jsisneros7j@a8.net</t>
  </si>
  <si>
    <t>+1 (919) 448-8909</t>
  </si>
  <si>
    <t>38 Dryden Plaza</t>
  </si>
  <si>
    <t>CPX-46916-770</t>
  </si>
  <si>
    <t>12729-50170-JE</t>
  </si>
  <si>
    <t>Zachariah Carlson</t>
  </si>
  <si>
    <t>zcarlson7k@bigcartel.com</t>
  </si>
  <si>
    <t>+353 (259) 651-4128</t>
  </si>
  <si>
    <t>4825 Bowman Crossing</t>
  </si>
  <si>
    <t>Shankill</t>
  </si>
  <si>
    <t>MDC-03318-645</t>
  </si>
  <si>
    <t>43974-44760-QI</t>
  </si>
  <si>
    <t>Warner Maddox</t>
  </si>
  <si>
    <t>wmaddox7l@timesonline.co.uk</t>
  </si>
  <si>
    <t>+1 (917) 310-4684</t>
  </si>
  <si>
    <t>6223 North Hill</t>
  </si>
  <si>
    <t>SFF-86059-407</t>
  </si>
  <si>
    <t>30585-48726-BK</t>
  </si>
  <si>
    <t>Donnie Hedlestone</t>
  </si>
  <si>
    <t>dhedlestone7m@craigslist.org</t>
  </si>
  <si>
    <t>+1 (203) 768-3169</t>
  </si>
  <si>
    <t>02670 Superior Way</t>
  </si>
  <si>
    <t>SCL-94540-788</t>
  </si>
  <si>
    <t>16123-07017-TY</t>
  </si>
  <si>
    <t>Teddi Crowthe</t>
  </si>
  <si>
    <t>tcrowthe7n@europa.eu</t>
  </si>
  <si>
    <t>+1 (419) 561-6809</t>
  </si>
  <si>
    <t>7 Eastlawn Alley</t>
  </si>
  <si>
    <t>HVU-21634-076</t>
  </si>
  <si>
    <t>27723-45097-MH</t>
  </si>
  <si>
    <t>Dorelia Bury</t>
  </si>
  <si>
    <t>dbury7o@tinyurl.com</t>
  </si>
  <si>
    <t>+353 (262) 842-7103</t>
  </si>
  <si>
    <t>305 Holy Cross Way</t>
  </si>
  <si>
    <t>XUS-73326-418</t>
  </si>
  <si>
    <t>37078-56703-AF</t>
  </si>
  <si>
    <t>Gussy Broadbear</t>
  </si>
  <si>
    <t>gbroadbear7p@omniture.com</t>
  </si>
  <si>
    <t>+1 (573) 758-1104</t>
  </si>
  <si>
    <t>0 Manitowish Hill</t>
  </si>
  <si>
    <t>XWD-18933-006</t>
  </si>
  <si>
    <t>79420-11075-MY</t>
  </si>
  <si>
    <t>Emlynne Palfrey</t>
  </si>
  <si>
    <t>epalfrey7q@devhub.com</t>
  </si>
  <si>
    <t>+1 (260) 500-7893</t>
  </si>
  <si>
    <t>2793 Vera Point</t>
  </si>
  <si>
    <t>HPD-65272-772</t>
  </si>
  <si>
    <t>57504-13456-UO</t>
  </si>
  <si>
    <t>Parsifal Metrick</t>
  </si>
  <si>
    <t>pmetrick7r@rakuten.co.jp</t>
  </si>
  <si>
    <t>+1 (314) 572-2164</t>
  </si>
  <si>
    <t>091 Old Gate Road</t>
  </si>
  <si>
    <t>JEG-93140-224</t>
  </si>
  <si>
    <t>53751-57560-CN</t>
  </si>
  <si>
    <t>Christopher Grieveson</t>
  </si>
  <si>
    <t>+1 (208) 826-3825</t>
  </si>
  <si>
    <t>91 Old Gate Road</t>
  </si>
  <si>
    <t>NNH-62058-950</t>
  </si>
  <si>
    <t>96112-42558-EA</t>
  </si>
  <si>
    <t>Karlan Karby</t>
  </si>
  <si>
    <t>kkarby7t@sbwire.com</t>
  </si>
  <si>
    <t>+1 (303) 516-4935</t>
  </si>
  <si>
    <t>4 Linden Park</t>
  </si>
  <si>
    <t>LTD-71429-845</t>
  </si>
  <si>
    <t>03157-23165-UB</t>
  </si>
  <si>
    <t>Flory Crumpe</t>
  </si>
  <si>
    <t>fcrumpe7u@ftc.gov</t>
  </si>
  <si>
    <t>+44 (564) 507-1056</t>
  </si>
  <si>
    <t>1 Hanover Terrace</t>
  </si>
  <si>
    <t>MPV-26985-215</t>
  </si>
  <si>
    <t>51466-52850-AG</t>
  </si>
  <si>
    <t>Amity Chatto</t>
  </si>
  <si>
    <t>achatto7v@sakura.ne.jp</t>
  </si>
  <si>
    <t>+44 (522) 740-3583</t>
  </si>
  <si>
    <t>2 Morrow Hill</t>
  </si>
  <si>
    <t>IYO-10245-081</t>
  </si>
  <si>
    <t>57145-31023-FK</t>
  </si>
  <si>
    <t>Nanine McCarthy</t>
  </si>
  <si>
    <t>+1 (502) 913-2943</t>
  </si>
  <si>
    <t>27 Pine View Crossing</t>
  </si>
  <si>
    <t>BYZ-39669-954</t>
  </si>
  <si>
    <t>66408-53777-VE</t>
  </si>
  <si>
    <t>Lyndsey Megany</t>
  </si>
  <si>
    <t>+1 (716) 790-4379</t>
  </si>
  <si>
    <t>7536 Homewood Place</t>
  </si>
  <si>
    <t>EFB-72860-209</t>
  </si>
  <si>
    <t>53035-99701-WG</t>
  </si>
  <si>
    <t>Byram Mergue</t>
  </si>
  <si>
    <t>bmergue7y@umn.edu</t>
  </si>
  <si>
    <t>801 Sloan Plaza</t>
  </si>
  <si>
    <t>GMM-72397-378</t>
  </si>
  <si>
    <t>45899-92796-EI</t>
  </si>
  <si>
    <t>Kerr Patise</t>
  </si>
  <si>
    <t>kpatise7z@jigsy.com</t>
  </si>
  <si>
    <t>+1 (617) 552-8968</t>
  </si>
  <si>
    <t>2469 Hayes Lane</t>
  </si>
  <si>
    <t>LYP-52345-883</t>
  </si>
  <si>
    <t>17649-28133-PY</t>
  </si>
  <si>
    <t>Mathew Goulter</t>
  </si>
  <si>
    <t>+353 (968) 887-1849</t>
  </si>
  <si>
    <t>3 Sunfield Terrace</t>
  </si>
  <si>
    <t>DFK-35846-692</t>
  </si>
  <si>
    <t>49612-33852-CN</t>
  </si>
  <si>
    <t>Marris Grcic</t>
  </si>
  <si>
    <t>758 Acker Point</t>
  </si>
  <si>
    <t>XAH-93337-609</t>
  </si>
  <si>
    <t>66976-43829-YG</t>
  </si>
  <si>
    <t>Domeniga Duke</t>
  </si>
  <si>
    <t>dduke82@vkontakte.ru</t>
  </si>
  <si>
    <t>+1 (626) 268-7265</t>
  </si>
  <si>
    <t>472 Mosinee Crossing</t>
  </si>
  <si>
    <t>QKA-72582-644</t>
  </si>
  <si>
    <t>64852-04619-XZ</t>
  </si>
  <si>
    <t>Violante Skouling</t>
  </si>
  <si>
    <t>9366 Bunting Center</t>
  </si>
  <si>
    <t>ZDK-84567-102</t>
  </si>
  <si>
    <t>58690-31815-VY</t>
  </si>
  <si>
    <t>Isidore Hussey</t>
  </si>
  <si>
    <t>ihussey84@mapy.cz</t>
  </si>
  <si>
    <t>641 Birchwood Place</t>
  </si>
  <si>
    <t>WAV-38301-984</t>
  </si>
  <si>
    <t>62863-81239-DT</t>
  </si>
  <si>
    <t>Cassie Pinkerton</t>
  </si>
  <si>
    <t>cpinkerton85@upenn.edu</t>
  </si>
  <si>
    <t>+1 (202) 727-7464</t>
  </si>
  <si>
    <t>5205 Graceland Point</t>
  </si>
  <si>
    <t>KZR-33023-209</t>
  </si>
  <si>
    <t>21177-40725-CF</t>
  </si>
  <si>
    <t>Micki Fero</t>
  </si>
  <si>
    <t>+1 (203) 722-1559</t>
  </si>
  <si>
    <t>9 Burrows Way</t>
  </si>
  <si>
    <t>ULM-49433-003</t>
  </si>
  <si>
    <t>99421-80253-UI</t>
  </si>
  <si>
    <t>Cybill Graddell</t>
  </si>
  <si>
    <t>8 Reindahl Alley</t>
  </si>
  <si>
    <t>SIB-83254-136</t>
  </si>
  <si>
    <t>45315-50206-DK</t>
  </si>
  <si>
    <t>Dorian Vizor</t>
  </si>
  <si>
    <t>dvizor88@furl.net</t>
  </si>
  <si>
    <t>+1 (941) 130-0581</t>
  </si>
  <si>
    <t>6023 Novick Parkway</t>
  </si>
  <si>
    <t>NOK-50349-551</t>
  </si>
  <si>
    <t>09595-95726-OV</t>
  </si>
  <si>
    <t>Eddi Sedgebeer</t>
  </si>
  <si>
    <t>esedgebeer89@oaic.gov.au</t>
  </si>
  <si>
    <t>+1 (305) 898-4252</t>
  </si>
  <si>
    <t>9715 Shopko Hill</t>
  </si>
  <si>
    <t>YIS-96268-844</t>
  </si>
  <si>
    <t>60221-67036-TD</t>
  </si>
  <si>
    <t>Ken Lestrange</t>
  </si>
  <si>
    <t>klestrange8a@lulu.com</t>
  </si>
  <si>
    <t>+1 (404) 479-6402</t>
  </si>
  <si>
    <t>1961 Sage Way</t>
  </si>
  <si>
    <t>CXI-04933-855</t>
  </si>
  <si>
    <t>62923-29397-KX</t>
  </si>
  <si>
    <t>Lacee Tanti</t>
  </si>
  <si>
    <t>ltanti8b@techcrunch.com</t>
  </si>
  <si>
    <t>+1 (361) 383-8015</t>
  </si>
  <si>
    <t>29668 Bashford Trail</t>
  </si>
  <si>
    <t>IZU-90429-382</t>
  </si>
  <si>
    <t>33011-52383-BA</t>
  </si>
  <si>
    <t>Arel De Lasci</t>
  </si>
  <si>
    <t>ade8c@1und1.de</t>
  </si>
  <si>
    <t>+1 (808) 868-6669</t>
  </si>
  <si>
    <t>80254 Cherokee Alley</t>
  </si>
  <si>
    <t>WIT-40912-783</t>
  </si>
  <si>
    <t>86768-91598-FA</t>
  </si>
  <si>
    <t>Trescha Jedrachowicz</t>
  </si>
  <si>
    <t>tjedrachowicz8d@acquirethisname.com</t>
  </si>
  <si>
    <t>+1 (512) 635-4547</t>
  </si>
  <si>
    <t>4019 Hagan Plaza</t>
  </si>
  <si>
    <t>PSD-57291-590</t>
  </si>
  <si>
    <t>37191-12203-MX</t>
  </si>
  <si>
    <t>Perkin Stonner</t>
  </si>
  <si>
    <t>pstonner8e@moonfruit.com</t>
  </si>
  <si>
    <t>+1 (410) 158-5285</t>
  </si>
  <si>
    <t>09771 Rigney Center</t>
  </si>
  <si>
    <t>GOI-41472-677</t>
  </si>
  <si>
    <t>16545-76328-JY</t>
  </si>
  <si>
    <t>Darrin Tingly</t>
  </si>
  <si>
    <t>dtingly8f@goo.ne.jp</t>
  </si>
  <si>
    <t>6094 Dawn Junction</t>
  </si>
  <si>
    <t>KTX-17944-494</t>
  </si>
  <si>
    <t>32177-42200-TP</t>
  </si>
  <si>
    <t>Rhodie Whife</t>
  </si>
  <si>
    <t>rwhife8g@360.cn</t>
  </si>
  <si>
    <t>2241 Kim Trail</t>
  </si>
  <si>
    <t>RDM-99811-230</t>
  </si>
  <si>
    <t>22349-47389-GY</t>
  </si>
  <si>
    <t>Benn Checci</t>
  </si>
  <si>
    <t>bchecci8h@usa.gov</t>
  </si>
  <si>
    <t>+44 (237) 377-1917</t>
  </si>
  <si>
    <t>88 West Avenue</t>
  </si>
  <si>
    <t>JTU-55897-581</t>
  </si>
  <si>
    <t>70290-38099-GB</t>
  </si>
  <si>
    <t>Janifer Bagot</t>
  </si>
  <si>
    <t>jbagot8i@mac.com</t>
  </si>
  <si>
    <t>+1 (402) 659-3815</t>
  </si>
  <si>
    <t>8580 Autumn Leaf Trail</t>
  </si>
  <si>
    <t>CRK-07584-240</t>
  </si>
  <si>
    <t>18741-72071-PP</t>
  </si>
  <si>
    <t>Ermin Beeble</t>
  </si>
  <si>
    <t>ebeeble8j@soundcloud.com</t>
  </si>
  <si>
    <t>+1 (513) 141-9892</t>
  </si>
  <si>
    <t>14777 Leroy Avenue</t>
  </si>
  <si>
    <t>MKE-75518-399</t>
  </si>
  <si>
    <t>62588-82624-II</t>
  </si>
  <si>
    <t>Cos Fluin</t>
  </si>
  <si>
    <t>cfluin8k@flickr.com</t>
  </si>
  <si>
    <t>88 Jenna Point</t>
  </si>
  <si>
    <t>AEL-51169-725</t>
  </si>
  <si>
    <t>37430-29579-HD</t>
  </si>
  <si>
    <t>Eveleen Bletsor</t>
  </si>
  <si>
    <t>ebletsor8l@vinaora.com</t>
  </si>
  <si>
    <t>+1 (860) 182-4246</t>
  </si>
  <si>
    <t>9076 Manley Center</t>
  </si>
  <si>
    <t>ZGM-83108-823</t>
  </si>
  <si>
    <t>84132-22322-QT</t>
  </si>
  <si>
    <t>Paola Brydell</t>
  </si>
  <si>
    <t>pbrydell8m@bloglovin.com</t>
  </si>
  <si>
    <t>+353 (522) 527-0155</t>
  </si>
  <si>
    <t>826 Judy Alley</t>
  </si>
  <si>
    <t>JBP-78754-392</t>
  </si>
  <si>
    <t>74330-29286-RO</t>
  </si>
  <si>
    <t>Claudetta Rushe</t>
  </si>
  <si>
    <t>crushe8n@about.me</t>
  </si>
  <si>
    <t>+1 (704) 883-8274</t>
  </si>
  <si>
    <t>7 Corben Plaza</t>
  </si>
  <si>
    <t>RNH-54912-747</t>
  </si>
  <si>
    <t>37445-17791-NQ</t>
  </si>
  <si>
    <t>Natka Leethem</t>
  </si>
  <si>
    <t>nleethem8o@mac.com</t>
  </si>
  <si>
    <t>+1 (318) 839-1492</t>
  </si>
  <si>
    <t>12 Stone Corner Avenue</t>
  </si>
  <si>
    <t>JDS-33440-914</t>
  </si>
  <si>
    <t>58511-10548-ZU</t>
  </si>
  <si>
    <t>Ailene Nesfield</t>
  </si>
  <si>
    <t>anesfield8p@people.com.cn</t>
  </si>
  <si>
    <t>+44 (418) 372-8139</t>
  </si>
  <si>
    <t>59 Rieder Lane</t>
  </si>
  <si>
    <t>SYX-48878-182</t>
  </si>
  <si>
    <t>47725-34771-FJ</t>
  </si>
  <si>
    <t>Stacy Pickworth</t>
  </si>
  <si>
    <t>+1 (702) 723-3139</t>
  </si>
  <si>
    <t>81014 Delladonna Terrace</t>
  </si>
  <si>
    <t>ZGD-94763-868</t>
  </si>
  <si>
    <t>53086-67334-KT</t>
  </si>
  <si>
    <t>Melli Brockway</t>
  </si>
  <si>
    <t>mbrockway8r@ibm.com</t>
  </si>
  <si>
    <t>+1 (515) 216-0617</t>
  </si>
  <si>
    <t>0528 Thackeray Pass</t>
  </si>
  <si>
    <t>CZY-70361-485</t>
  </si>
  <si>
    <t>83308-82257-UN</t>
  </si>
  <si>
    <t>Nanny Lush</t>
  </si>
  <si>
    <t>nlush8s@dedecms.com</t>
  </si>
  <si>
    <t>+353 (360) 805-4030</t>
  </si>
  <si>
    <t>1 Annamark Drive</t>
  </si>
  <si>
    <t>RJR-12175-899</t>
  </si>
  <si>
    <t>37274-08534-FM</t>
  </si>
  <si>
    <t>Selma McMillian</t>
  </si>
  <si>
    <t>smcmillian8t@csmonitor.com</t>
  </si>
  <si>
    <t>+1 (330) 407-0631</t>
  </si>
  <si>
    <t>6404 Heffernan Junction</t>
  </si>
  <si>
    <t>ELB-07929-407</t>
  </si>
  <si>
    <t>54004-04664-AA</t>
  </si>
  <si>
    <t>Tess Bennison</t>
  </si>
  <si>
    <t>tbennison8u@google.cn</t>
  </si>
  <si>
    <t>+1 (561) 413-7904</t>
  </si>
  <si>
    <t>00225 Fieldstone Center</t>
  </si>
  <si>
    <t>UJQ-54441-340</t>
  </si>
  <si>
    <t>26822-19510-SD</t>
  </si>
  <si>
    <t>Gabie Tweed</t>
  </si>
  <si>
    <t>gtweed8v@yolasite.com</t>
  </si>
  <si>
    <t>0 Fairview Lane</t>
  </si>
  <si>
    <t>37916-57149-GE</t>
  </si>
  <si>
    <t>Freddie Cusick</t>
  </si>
  <si>
    <t>fcusick8w@hatena.ne.jp</t>
  </si>
  <si>
    <t>+1 (319) 601-1652</t>
  </si>
  <si>
    <t>1 Steensland Drive</t>
  </si>
  <si>
    <t>OWY-43108-475</t>
  </si>
  <si>
    <t>06432-73165-ML</t>
  </si>
  <si>
    <t>Gaile Goggin</t>
  </si>
  <si>
    <t>ggoggin8x@wix.com</t>
  </si>
  <si>
    <t>+353 (484) 159-9549</t>
  </si>
  <si>
    <t>654 Mandrake Plaza</t>
  </si>
  <si>
    <t>GNO-91911-159</t>
  </si>
  <si>
    <t>96503-31833-CW</t>
  </si>
  <si>
    <t>Skylar Jeyness</t>
  </si>
  <si>
    <t>sjeyness8y@biglobe.ne.jp</t>
  </si>
  <si>
    <t>+353 (460) 272-4069</t>
  </si>
  <si>
    <t>43 Fremont Point</t>
  </si>
  <si>
    <t>CNY-06284-066</t>
  </si>
  <si>
    <t>63985-64148-MG</t>
  </si>
  <si>
    <t>Donica Bonhome</t>
  </si>
  <si>
    <t>dbonhome8z@shinystat.com</t>
  </si>
  <si>
    <t>+1 (865) 238-4985</t>
  </si>
  <si>
    <t>73509 Victoria Junction</t>
  </si>
  <si>
    <t>OQS-46321-904</t>
  </si>
  <si>
    <t>19597-91185-CM</t>
  </si>
  <si>
    <t>Diena Peetermann</t>
  </si>
  <si>
    <t>+1 (913) 671-7118</t>
  </si>
  <si>
    <t>05926 Northfield Parkway</t>
  </si>
  <si>
    <t>IBW-87442-480</t>
  </si>
  <si>
    <t>79814-23626-JR</t>
  </si>
  <si>
    <t>Trina Le Sarr</t>
  </si>
  <si>
    <t>tle91@epa.gov</t>
  </si>
  <si>
    <t>+1 (415) 176-8216</t>
  </si>
  <si>
    <t>96 Rigney Trail</t>
  </si>
  <si>
    <t>DGZ-82537-477</t>
  </si>
  <si>
    <t>43439-94003-DW</t>
  </si>
  <si>
    <t>Flynn Antony</t>
  </si>
  <si>
    <t>+1 (205) 680-5859</t>
  </si>
  <si>
    <t>5678 Doe Crossing Junction</t>
  </si>
  <si>
    <t>LPS-39089-432</t>
  </si>
  <si>
    <t>97655-45555-LI</t>
  </si>
  <si>
    <t>Baudoin Alldridge</t>
  </si>
  <si>
    <t>balldridge93@yandex.ru</t>
  </si>
  <si>
    <t>+1 (646) 561-0082</t>
  </si>
  <si>
    <t>14 Oriole Hill</t>
  </si>
  <si>
    <t>MQU-86100-929</t>
  </si>
  <si>
    <t>64418-01720-VW</t>
  </si>
  <si>
    <t>Homer Dulany</t>
  </si>
  <si>
    <t>+1 (915) 761-6081</t>
  </si>
  <si>
    <t>1988 Autumn Leaf Crossing</t>
  </si>
  <si>
    <t>XUR-14132-391</t>
  </si>
  <si>
    <t>96836-09258-RI</t>
  </si>
  <si>
    <t>Lisa Goodger</t>
  </si>
  <si>
    <t>lgoodger95@guardian.co.uk</t>
  </si>
  <si>
    <t>86634 Nova Plaza</t>
  </si>
  <si>
    <t>OVI-27064-381</t>
  </si>
  <si>
    <t>33622-01348-PF</t>
  </si>
  <si>
    <t>Fiorenze Drogan</t>
  </si>
  <si>
    <t>fdrogan96@gnu.org</t>
  </si>
  <si>
    <t>+1 (202) 698-9605</t>
  </si>
  <si>
    <t>70193 Sunfield Circle</t>
  </si>
  <si>
    <t>SHP-17012-870</t>
  </si>
  <si>
    <t>69529-07533-CV</t>
  </si>
  <si>
    <t>Corine Drewett</t>
  </si>
  <si>
    <t>cdrewett97@wikipedia.org</t>
  </si>
  <si>
    <t>+1 (561) 651-3098</t>
  </si>
  <si>
    <t>1881 Elgar Parkway</t>
  </si>
  <si>
    <t>FDY-03414-903</t>
  </si>
  <si>
    <t>94840-49457-UD</t>
  </si>
  <si>
    <t>Quinn Parsons</t>
  </si>
  <si>
    <t>qparsons98@blogtalkradio.com</t>
  </si>
  <si>
    <t>+1 (323) 848-5169</t>
  </si>
  <si>
    <t>47 Farwell Park</t>
  </si>
  <si>
    <t>WXT-85291-143</t>
  </si>
  <si>
    <t>81414-81273-DK</t>
  </si>
  <si>
    <t>Vivyan Ceely</t>
  </si>
  <si>
    <t>vceely99@auda.org.au</t>
  </si>
  <si>
    <t>+1 (410) 876-8486</t>
  </si>
  <si>
    <t>080 Stoughton Hill</t>
  </si>
  <si>
    <t>QNP-18893-547</t>
  </si>
  <si>
    <t>76930-61689-CH</t>
  </si>
  <si>
    <t>Elonore Goodings</t>
  </si>
  <si>
    <t>7 Grim Point</t>
  </si>
  <si>
    <t>DOH-92927-530</t>
  </si>
  <si>
    <t>12839-56537-TQ</t>
  </si>
  <si>
    <t>Clement Vasiliev</t>
  </si>
  <si>
    <t>cvasiliev9b@discuz.net</t>
  </si>
  <si>
    <t>+1 (214) 507-8264</t>
  </si>
  <si>
    <t>49 Eliot Alley</t>
  </si>
  <si>
    <t>HGJ-82768-173</t>
  </si>
  <si>
    <t>62741-01322-HU</t>
  </si>
  <si>
    <t>Terencio O'Moylan</t>
  </si>
  <si>
    <t>tomoylan9c@liveinternet.ru</t>
  </si>
  <si>
    <t>+44 (911) 807-7254</t>
  </si>
  <si>
    <t>19 Kings Pass</t>
  </si>
  <si>
    <t>YPT-95383-088</t>
  </si>
  <si>
    <t>34104-15243-UX</t>
  </si>
  <si>
    <t>Jeddy Vanyarkin</t>
  </si>
  <si>
    <t>+1 (614) 733-3977</t>
  </si>
  <si>
    <t>90 Fieldstone Way</t>
  </si>
  <si>
    <t>OYH-16533-767</t>
  </si>
  <si>
    <t>44932-34838-RM</t>
  </si>
  <si>
    <t>Wyatan Fetherston</t>
  </si>
  <si>
    <t>wfetherston9e@constantcontact.com</t>
  </si>
  <si>
    <t>+1 (212) 724-3420</t>
  </si>
  <si>
    <t>74 Morning Avenue</t>
  </si>
  <si>
    <t>DWW-28642-549</t>
  </si>
  <si>
    <t>91181-19412-RQ</t>
  </si>
  <si>
    <t>Emmaline Rasmus</t>
  </si>
  <si>
    <t>erasmus9f@techcrunch.com</t>
  </si>
  <si>
    <t>+1 (617) 830-9474</t>
  </si>
  <si>
    <t>045 Jackson Junction</t>
  </si>
  <si>
    <t>CGO-79583-871</t>
  </si>
  <si>
    <t>37182-54930-XC</t>
  </si>
  <si>
    <t>Wesley Giorgioni</t>
  </si>
  <si>
    <t>wgiorgioni9g@wikipedia.org</t>
  </si>
  <si>
    <t>+1 (415) 960-7198</t>
  </si>
  <si>
    <t>45 Trailsway Avenue</t>
  </si>
  <si>
    <t>TFY-52090-386</t>
  </si>
  <si>
    <t>08613-17327-XT</t>
  </si>
  <si>
    <t>Lucienne Scargle</t>
  </si>
  <si>
    <t>lscargle9h@myspace.com</t>
  </si>
  <si>
    <t>+1 (317) 136-7045</t>
  </si>
  <si>
    <t>62 Pepper Wood Plaza</t>
  </si>
  <si>
    <t>40507-83899-MR</t>
  </si>
  <si>
    <t>Christy Franseco</t>
  </si>
  <si>
    <t>cfranseco9i@phoca.cz</t>
  </si>
  <si>
    <t>59947 Nobel Park</t>
  </si>
  <si>
    <t>NYY-73968-094</t>
  </si>
  <si>
    <t>70451-38048-AH</t>
  </si>
  <si>
    <t>Noam Climance</t>
  </si>
  <si>
    <t>nclimance9j@europa.eu</t>
  </si>
  <si>
    <t>34 Orin Crossing</t>
  </si>
  <si>
    <t>QEY-71761-460</t>
  </si>
  <si>
    <t>35442-75769-PL</t>
  </si>
  <si>
    <t>Catarina Donn</t>
  </si>
  <si>
    <t>+353 (950) 306-4776</t>
  </si>
  <si>
    <t>74 Logan Avenue</t>
  </si>
  <si>
    <t>GKQ-82603-910</t>
  </si>
  <si>
    <t>83737-56117-JE</t>
  </si>
  <si>
    <t>Ameline Snazle</t>
  </si>
  <si>
    <t>asnazle9l@oracle.com</t>
  </si>
  <si>
    <t>+1 (334) 193-6359</t>
  </si>
  <si>
    <t>246 Katie Terrace</t>
  </si>
  <si>
    <t>IOB-32673-745</t>
  </si>
  <si>
    <t>07095-81281-NJ</t>
  </si>
  <si>
    <t>Rebeka Worg</t>
  </si>
  <si>
    <t>rworg9m@arstechnica.com</t>
  </si>
  <si>
    <t>+1 (214) 985-2470</t>
  </si>
  <si>
    <t>8753 Texas Court</t>
  </si>
  <si>
    <t>YAU-98893-150</t>
  </si>
  <si>
    <t>77043-48851-HG</t>
  </si>
  <si>
    <t>Lewes Danes</t>
  </si>
  <si>
    <t>ldanes9n@umn.edu</t>
  </si>
  <si>
    <t>+1 (785) 398-5129</t>
  </si>
  <si>
    <t>37 Graedel Court</t>
  </si>
  <si>
    <t>XNM-14163-951</t>
  </si>
  <si>
    <t>78224-60622-KH</t>
  </si>
  <si>
    <t>Shelli Keynd</t>
  </si>
  <si>
    <t>skeynd9o@narod.ru</t>
  </si>
  <si>
    <t>+1 (903) 299-3053</t>
  </si>
  <si>
    <t>9 Iowa Court</t>
  </si>
  <si>
    <t>JPB-45297-000</t>
  </si>
  <si>
    <t>83105-86631-IU</t>
  </si>
  <si>
    <t>Dell Daveridge</t>
  </si>
  <si>
    <t>ddaveridge9p@arstechnica.com</t>
  </si>
  <si>
    <t>+1 (213) 474-2139</t>
  </si>
  <si>
    <t>09652 Crowley Lane</t>
  </si>
  <si>
    <t>MOU-74341-266</t>
  </si>
  <si>
    <t>99358-65399-TC</t>
  </si>
  <si>
    <t>Joshuah Awdry</t>
  </si>
  <si>
    <t>jawdry9q@utexas.edu</t>
  </si>
  <si>
    <t>+1 (318) 747-7610</t>
  </si>
  <si>
    <t>7961 Blackbird Road</t>
  </si>
  <si>
    <t>DHJ-87461-571</t>
  </si>
  <si>
    <t>94525-76037-JP</t>
  </si>
  <si>
    <t>Ethel Ryles</t>
  </si>
  <si>
    <t>eryles9r@fastcompany.com</t>
  </si>
  <si>
    <t>+1 (208) 760-1705</t>
  </si>
  <si>
    <t>8 Schurz Place</t>
  </si>
  <si>
    <t>DKM-97676-850</t>
  </si>
  <si>
    <t>91336-36621-RB</t>
  </si>
  <si>
    <t>Selie Baulcombe</t>
  </si>
  <si>
    <t>sbaulcombe9s@dropbox.com</t>
  </si>
  <si>
    <t>+1 (760) 131-9436</t>
  </si>
  <si>
    <t>21543 Bluejay Court</t>
  </si>
  <si>
    <t>UEB-09112-118</t>
  </si>
  <si>
    <t>82718-93677-XO</t>
  </si>
  <si>
    <t>Maitilde Boxill</t>
  </si>
  <si>
    <t>+1 (334) 191-0127</t>
  </si>
  <si>
    <t>65 Cardinal Plaza</t>
  </si>
  <si>
    <t>ORZ-67699-748</t>
  </si>
  <si>
    <t>44708-78241-DF</t>
  </si>
  <si>
    <t>Jodee Caldicott</t>
  </si>
  <si>
    <t>jcaldicott9u@usda.gov</t>
  </si>
  <si>
    <t>2690 Oak Way</t>
  </si>
  <si>
    <t>JXP-28398-485</t>
  </si>
  <si>
    <t>23039-93032-FN</t>
  </si>
  <si>
    <t>Marianna Vedmore</t>
  </si>
  <si>
    <t>mvedmore9v@a8.net</t>
  </si>
  <si>
    <t>+1 (336) 366-8873</t>
  </si>
  <si>
    <t>368 Waubesa Way</t>
  </si>
  <si>
    <t>WWH-92259-198</t>
  </si>
  <si>
    <t>35256-12529-FT</t>
  </si>
  <si>
    <t>Willey Romao</t>
  </si>
  <si>
    <t>wromao9w@chronoengine.com</t>
  </si>
  <si>
    <t>+1 (916) 623-2394</t>
  </si>
  <si>
    <t>013 Vernon Way</t>
  </si>
  <si>
    <t>FLR-82914-153</t>
  </si>
  <si>
    <t>86100-33488-WP</t>
  </si>
  <si>
    <t>Enriqueta Ixor</t>
  </si>
  <si>
    <t>+1 (512) 200-9234</t>
  </si>
  <si>
    <t>068 Meadow Ridge Lane</t>
  </si>
  <si>
    <t>AMB-93600-000</t>
  </si>
  <si>
    <t>64435-53100-WM</t>
  </si>
  <si>
    <t>Tomasina Cotmore</t>
  </si>
  <si>
    <t>tcotmore9y@amazonaws.com</t>
  </si>
  <si>
    <t>+1 (571) 250-3012</t>
  </si>
  <si>
    <t>2146 Helena Court</t>
  </si>
  <si>
    <t>FEP-36895-658</t>
  </si>
  <si>
    <t>44699-43836-UH</t>
  </si>
  <si>
    <t>Yuma Skipsey</t>
  </si>
  <si>
    <t>yskipsey9z@spotify.com</t>
  </si>
  <si>
    <t>+44 (257) 759-9950</t>
  </si>
  <si>
    <t>321 Killdeer Center</t>
  </si>
  <si>
    <t>RXW-91413-276</t>
  </si>
  <si>
    <t>29588-35679-RG</t>
  </si>
  <si>
    <t>Nicko Corps</t>
  </si>
  <si>
    <t>ncorpsa0@gmpg.org</t>
  </si>
  <si>
    <t>+1 (803) 730-8217</t>
  </si>
  <si>
    <t>119 Iowa Plaza</t>
  </si>
  <si>
    <t>09003-89770-JO</t>
  </si>
  <si>
    <t>Christabel Rubury</t>
  </si>
  <si>
    <t>cruburya1@geocities.jp</t>
  </si>
  <si>
    <t>+1 (615) 747-8432</t>
  </si>
  <si>
    <t>8895 Spaight Circle</t>
  </si>
  <si>
    <t>SDB-77492-188</t>
  </si>
  <si>
    <t>64815-54078-HH</t>
  </si>
  <si>
    <t>Feliks Babber</t>
  </si>
  <si>
    <t>fbabbera2@stanford.edu</t>
  </si>
  <si>
    <t>+1 (623) 550-6050</t>
  </si>
  <si>
    <t>18 Helena Trail</t>
  </si>
  <si>
    <t>RZN-65182-395</t>
  </si>
  <si>
    <t>59572-41990-XY</t>
  </si>
  <si>
    <t>Kaja Loxton</t>
  </si>
  <si>
    <t>kloxtona3@opensource.org</t>
  </si>
  <si>
    <t>8477 East Trail</t>
  </si>
  <si>
    <t>HDQ-86094-507</t>
  </si>
  <si>
    <t>32481-61533-ZJ</t>
  </si>
  <si>
    <t>Parker Tofful</t>
  </si>
  <si>
    <t>ptoffula4@posterous.com</t>
  </si>
  <si>
    <t>+1 (310) 210-6841</t>
  </si>
  <si>
    <t>97465 Almo Alley</t>
  </si>
  <si>
    <t>YXO-79631-417</t>
  </si>
  <si>
    <t>31587-92570-HL</t>
  </si>
  <si>
    <t>Casi Gwinnett</t>
  </si>
  <si>
    <t>cgwinnetta5@behance.net</t>
  </si>
  <si>
    <t>0 Elgar Parkway</t>
  </si>
  <si>
    <t>SNF-57032-096</t>
  </si>
  <si>
    <t>93832-04799-ID</t>
  </si>
  <si>
    <t>Saree Ellesworth</t>
  </si>
  <si>
    <t>+1 (757) 211-0153</t>
  </si>
  <si>
    <t>715 Oxford Lane</t>
  </si>
  <si>
    <t>DGL-29648-995</t>
  </si>
  <si>
    <t>59367-30821-ZQ</t>
  </si>
  <si>
    <t>Silvio Iorizzi</t>
  </si>
  <si>
    <t>5 Dwight Plaza</t>
  </si>
  <si>
    <t>GPU-65651-504</t>
  </si>
  <si>
    <t>83947-45528-ET</t>
  </si>
  <si>
    <t>Leesa Flaonier</t>
  </si>
  <si>
    <t>lflaoniera8@wordpress.org</t>
  </si>
  <si>
    <t>+1 (718) 586-2839</t>
  </si>
  <si>
    <t>25 Saint Paul Drive</t>
  </si>
  <si>
    <t>OJU-34452-896</t>
  </si>
  <si>
    <t>60799-92593-CX</t>
  </si>
  <si>
    <t>Abba Pummell</t>
  </si>
  <si>
    <t>3 Service Pass</t>
  </si>
  <si>
    <t>GZS-50547-887</t>
  </si>
  <si>
    <t>61600-55136-UM</t>
  </si>
  <si>
    <t>Corinna Catcheside</t>
  </si>
  <si>
    <t>ccatchesideaa@macromedia.com</t>
  </si>
  <si>
    <t>+1 (801) 121-6042</t>
  </si>
  <si>
    <t>8 Kim Street</t>
  </si>
  <si>
    <t>ESR-54041-053</t>
  </si>
  <si>
    <t>59771-90302-OF</t>
  </si>
  <si>
    <t>Cortney Gibbonson</t>
  </si>
  <si>
    <t>cgibbonsonab@accuweather.com</t>
  </si>
  <si>
    <t>+1 (206) 848-3585</t>
  </si>
  <si>
    <t>861 David Crossing</t>
  </si>
  <si>
    <t>OGD-10781-526</t>
  </si>
  <si>
    <t>16880-78077-FB</t>
  </si>
  <si>
    <t>Terri Farra</t>
  </si>
  <si>
    <t>tfarraac@behance.net</t>
  </si>
  <si>
    <t>+1 (432) 648-9589</t>
  </si>
  <si>
    <t>06448 Burrows Terrace</t>
  </si>
  <si>
    <t>FVH-29271-315</t>
  </si>
  <si>
    <t>74415-50873-FC</t>
  </si>
  <si>
    <t>Corney Curme</t>
  </si>
  <si>
    <t>+353 (772) 127-7148</t>
  </si>
  <si>
    <t>0535 Michigan Plaza</t>
  </si>
  <si>
    <t>Castleknock</t>
  </si>
  <si>
    <t>BNZ-20544-633</t>
  </si>
  <si>
    <t>31798-95707-NR</t>
  </si>
  <si>
    <t>Gothart Bamfield</t>
  </si>
  <si>
    <t>gbamfieldae@yellowpages.com</t>
  </si>
  <si>
    <t>+1 (214) 200-7886</t>
  </si>
  <si>
    <t>41203 Vernon Street</t>
  </si>
  <si>
    <t>FUX-85791-078</t>
  </si>
  <si>
    <t>59122-08794-WT</t>
  </si>
  <si>
    <t>Waylin Hollingdale</t>
  </si>
  <si>
    <t>whollingdaleaf@about.me</t>
  </si>
  <si>
    <t>+1 (937) 354-2653</t>
  </si>
  <si>
    <t>3 Heath Trail</t>
  </si>
  <si>
    <t>YXP-20078-116</t>
  </si>
  <si>
    <t>37238-52421-JJ</t>
  </si>
  <si>
    <t>Judd De Leek</t>
  </si>
  <si>
    <t>jdeag@xrea.com</t>
  </si>
  <si>
    <t>+1 (616) 966-1581</t>
  </si>
  <si>
    <t>90 Saint Paul Plaza</t>
  </si>
  <si>
    <t>VQV-59984-866</t>
  </si>
  <si>
    <t>48854-01899-FN</t>
  </si>
  <si>
    <t>Vanya Skullet</t>
  </si>
  <si>
    <t>vskulletah@tinyurl.com</t>
  </si>
  <si>
    <t>+353 (215) 420-1467</t>
  </si>
  <si>
    <t>4 Grim Road</t>
  </si>
  <si>
    <t>JEH-37276-048</t>
  </si>
  <si>
    <t>80896-38819-DW</t>
  </si>
  <si>
    <t>Jany Rudeforth</t>
  </si>
  <si>
    <t>jrudeforthai@wunderground.com</t>
  </si>
  <si>
    <t>+353 (232) 377-5407</t>
  </si>
  <si>
    <t>614 Commercial Center</t>
  </si>
  <si>
    <t>VYD-28555-589</t>
  </si>
  <si>
    <t>29814-01459-RC</t>
  </si>
  <si>
    <t>Ashbey Tomaszewski</t>
  </si>
  <si>
    <t>atomaszewskiaj@answers.com</t>
  </si>
  <si>
    <t>7685 Oxford Crossing</t>
  </si>
  <si>
    <t>WUG-76466-650</t>
  </si>
  <si>
    <t>21815-71230-UT</t>
  </si>
  <si>
    <t>Fanni Marti</t>
  </si>
  <si>
    <t>fmartiak@stumbleupon.com</t>
  </si>
  <si>
    <t>+1 (217) 599-8947</t>
  </si>
  <si>
    <t>160 Ruskin Park</t>
  </si>
  <si>
    <t>RJV-08261-583</t>
  </si>
  <si>
    <t>48497-29281-FE</t>
  </si>
  <si>
    <t>Pren Bess</t>
  </si>
  <si>
    <t>pbessal@qq.com</t>
  </si>
  <si>
    <t>+1 (949) 121-4600</t>
  </si>
  <si>
    <t>36559 Sommers Parkway</t>
  </si>
  <si>
    <t>PMR-56062-609</t>
  </si>
  <si>
    <t>43605-12616-YH</t>
  </si>
  <si>
    <t>Elka Windress</t>
  </si>
  <si>
    <t>ewindressam@marketwatch.com</t>
  </si>
  <si>
    <t>+1 (443) 619-7953</t>
  </si>
  <si>
    <t>78 Anderson Alley</t>
  </si>
  <si>
    <t>XLD-12920-505</t>
  </si>
  <si>
    <t>21907-75962-VB</t>
  </si>
  <si>
    <t>Marty Kidstoun</t>
  </si>
  <si>
    <t>+1 (717) 990-3931</t>
  </si>
  <si>
    <t>4 Sundown Circle</t>
  </si>
  <si>
    <t>UBW-50312-037</t>
  </si>
  <si>
    <t>69503-12127-YD</t>
  </si>
  <si>
    <t>Nickey Dimbleby</t>
  </si>
  <si>
    <t>+1 (469) 579-2051</t>
  </si>
  <si>
    <t>525 Warner Hill</t>
  </si>
  <si>
    <t>QAW-05889-019</t>
  </si>
  <si>
    <t>68810-07329-EU</t>
  </si>
  <si>
    <t>Virgil Baumadier</t>
  </si>
  <si>
    <t>vbaumadierap@google.cn</t>
  </si>
  <si>
    <t>+1 (816) 987-4857</t>
  </si>
  <si>
    <t>89508 Atwood Way</t>
  </si>
  <si>
    <t>EPT-12715-397</t>
  </si>
  <si>
    <t>08478-75251-OG</t>
  </si>
  <si>
    <t>Lenore Messenbird</t>
  </si>
  <si>
    <t>+1 (217) 713-5108</t>
  </si>
  <si>
    <t>7881 Dahle Center</t>
  </si>
  <si>
    <t>DHT-93810-053</t>
  </si>
  <si>
    <t>17005-82030-EA</t>
  </si>
  <si>
    <t>Shirleen Welds</t>
  </si>
  <si>
    <t>sweldsar@wired.com</t>
  </si>
  <si>
    <t>+1 (203) 568-7058</t>
  </si>
  <si>
    <t>002 Summer Ridge Terrace</t>
  </si>
  <si>
    <t>DMY-96037-963</t>
  </si>
  <si>
    <t>42179-95059-DO</t>
  </si>
  <si>
    <t>Maisie Sarvar</t>
  </si>
  <si>
    <t>msarvaras@artisteer.com</t>
  </si>
  <si>
    <t>+1 (404) 401-6865</t>
  </si>
  <si>
    <t>83 Saint Paul Drive</t>
  </si>
  <si>
    <t>MBM-55936-917</t>
  </si>
  <si>
    <t>55989-39849-WO</t>
  </si>
  <si>
    <t>Andrej Havick</t>
  </si>
  <si>
    <t>ahavickat@nsw.gov.au</t>
  </si>
  <si>
    <t>+1 (828) 769-0743</t>
  </si>
  <si>
    <t>720 Pennsylvania Pass</t>
  </si>
  <si>
    <t>TPA-93614-840</t>
  </si>
  <si>
    <t>28932-49296-TM</t>
  </si>
  <si>
    <t>Sloan Diviny</t>
  </si>
  <si>
    <t>sdivinyau@ask.com</t>
  </si>
  <si>
    <t>3904 Birchwood Terrace</t>
  </si>
  <si>
    <t>WDM-77521-710</t>
  </si>
  <si>
    <t>86144-10144-CB</t>
  </si>
  <si>
    <t>Itch Norquoy</t>
  </si>
  <si>
    <t>inorquoyav@businessweek.com</t>
  </si>
  <si>
    <t>1 Welch Court</t>
  </si>
  <si>
    <t>EIP-19142-462</t>
  </si>
  <si>
    <t>60973-72562-DQ</t>
  </si>
  <si>
    <t>Anson Iddison</t>
  </si>
  <si>
    <t>aiddisonaw@usa.gov</t>
  </si>
  <si>
    <t>+1 (714) 658-0310</t>
  </si>
  <si>
    <t>8 Steensland Junction</t>
  </si>
  <si>
    <t>94341-60520-PF</t>
  </si>
  <si>
    <t>Dov Sprosson</t>
  </si>
  <si>
    <t>dsprossonax@wunderground.com</t>
  </si>
  <si>
    <t>+1 (240) 598-3988</t>
  </si>
  <si>
    <t>7 Anzinger Drive</t>
  </si>
  <si>
    <t>ZZL-76364-387</t>
  </si>
  <si>
    <t>11263-86515-VU</t>
  </si>
  <si>
    <t>Randal Longfield</t>
  </si>
  <si>
    <t>rlongfielday@bluehost.com</t>
  </si>
  <si>
    <t>+1 (612) 210-6966</t>
  </si>
  <si>
    <t>513 Commercial Avenue</t>
  </si>
  <si>
    <t>GMF-18638-786</t>
  </si>
  <si>
    <t>60004-62976-NI</t>
  </si>
  <si>
    <t>Gregorius Kislingbury</t>
  </si>
  <si>
    <t>gkislingburyaz@samsung.com</t>
  </si>
  <si>
    <t>4 Jenifer Street</t>
  </si>
  <si>
    <t>TDJ-20844-787</t>
  </si>
  <si>
    <t>77876-28498-HI</t>
  </si>
  <si>
    <t>Xenos Gibbons</t>
  </si>
  <si>
    <t>xgibbonsb0@artisteer.com</t>
  </si>
  <si>
    <t>+1 (909) 614-0008</t>
  </si>
  <si>
    <t>002 7th Junction</t>
  </si>
  <si>
    <t>BWK-39400-446</t>
  </si>
  <si>
    <t>61302-06948-EH</t>
  </si>
  <si>
    <t>Fleur Parres</t>
  </si>
  <si>
    <t>fparresb1@imageshack.us</t>
  </si>
  <si>
    <t>+1 (585) 672-4256</t>
  </si>
  <si>
    <t>641 Steensland Pass</t>
  </si>
  <si>
    <t>LCB-02099-995</t>
  </si>
  <si>
    <t>06757-96251-UH</t>
  </si>
  <si>
    <t>Gran Sibray</t>
  </si>
  <si>
    <t>gsibrayb2@wsj.com</t>
  </si>
  <si>
    <t>+1 (360) 389-5295</t>
  </si>
  <si>
    <t>5018 Iowa Pass</t>
  </si>
  <si>
    <t>UBA-43678-174</t>
  </si>
  <si>
    <t>44530-75983-OD</t>
  </si>
  <si>
    <t>Ingelbert Hotchkin</t>
  </si>
  <si>
    <t>ihotchkinb3@mit.edu</t>
  </si>
  <si>
    <t>+44 (387) 464-9544</t>
  </si>
  <si>
    <t>322 Basil Pass</t>
  </si>
  <si>
    <t>UDH-24280-432</t>
  </si>
  <si>
    <t>44865-58249-RY</t>
  </si>
  <si>
    <t>Neely Broadberrie</t>
  </si>
  <si>
    <t>nbroadberrieb4@gnu.org</t>
  </si>
  <si>
    <t>+1 (202) 327-2217</t>
  </si>
  <si>
    <t>8571 Buena Vista Junction</t>
  </si>
  <si>
    <t>IDQ-20193-502</t>
  </si>
  <si>
    <t>36021-61205-DF</t>
  </si>
  <si>
    <t>Rutger Pithcock</t>
  </si>
  <si>
    <t>rpithcockb5@yellowbook.com</t>
  </si>
  <si>
    <t>+1 (865) 655-9540</t>
  </si>
  <si>
    <t>2425 Corben Street</t>
  </si>
  <si>
    <t>DJG-14442-608</t>
  </si>
  <si>
    <t>75716-12782-SS</t>
  </si>
  <si>
    <t>Gale Croysdale</t>
  </si>
  <si>
    <t>gcroysdaleb6@nih.gov</t>
  </si>
  <si>
    <t>+1 (304) 384-2939</t>
  </si>
  <si>
    <t>1657 Delladonna Hill</t>
  </si>
  <si>
    <t>DWB-61381-370</t>
  </si>
  <si>
    <t>11812-00461-KH</t>
  </si>
  <si>
    <t>Benedetto Gozzett</t>
  </si>
  <si>
    <t>bgozzettb7@github.com</t>
  </si>
  <si>
    <t>+1 (214) 700-0229</t>
  </si>
  <si>
    <t>0389 Hintze Pass</t>
  </si>
  <si>
    <t>FRD-17347-990</t>
  </si>
  <si>
    <t>46681-78850-ZW</t>
  </si>
  <si>
    <t>Tania Craggs</t>
  </si>
  <si>
    <t>tcraggsb8@house.gov</t>
  </si>
  <si>
    <t>+353 (239) 197-6142</t>
  </si>
  <si>
    <t>0 Eagan Parkway</t>
  </si>
  <si>
    <t>YPP-27450-525</t>
  </si>
  <si>
    <t>01932-87052-KO</t>
  </si>
  <si>
    <t>Leonie Cullrford</t>
  </si>
  <si>
    <t>lcullrfordb9@xing.com</t>
  </si>
  <si>
    <t>+1 (530) 998-9789</t>
  </si>
  <si>
    <t>71 Sycamore Crossing</t>
  </si>
  <si>
    <t>EFC-39577-424</t>
  </si>
  <si>
    <t>16046-34805-ZF</t>
  </si>
  <si>
    <t>Auguste Rizon</t>
  </si>
  <si>
    <t>arizonba@xing.com</t>
  </si>
  <si>
    <t>+1 (501) 732-3644</t>
  </si>
  <si>
    <t>19 Merrick Pass</t>
  </si>
  <si>
    <t>LAW-80062-016</t>
  </si>
  <si>
    <t>34546-70516-LR</t>
  </si>
  <si>
    <t>Lorin Guerrazzi</t>
  </si>
  <si>
    <t>+353 (764) 294-5957</t>
  </si>
  <si>
    <t>8244 La Follette Street</t>
  </si>
  <si>
    <t>WKL-27981-758</t>
  </si>
  <si>
    <t>73699-93557-FZ</t>
  </si>
  <si>
    <t>Felice Miell</t>
  </si>
  <si>
    <t>fmiellbc@spiegel.de</t>
  </si>
  <si>
    <t>+1 (732) 770-5368</t>
  </si>
  <si>
    <t>35 Hoepker Pass</t>
  </si>
  <si>
    <t>VRT-39834-265</t>
  </si>
  <si>
    <t>86686-37462-CK</t>
  </si>
  <si>
    <t>Hamish Skeech</t>
  </si>
  <si>
    <t>+353 (677) 415-3920</t>
  </si>
  <si>
    <t>5662 Messerschmidt Lane</t>
  </si>
  <si>
    <t>QTC-71005-730</t>
  </si>
  <si>
    <t>14298-02150-KH</t>
  </si>
  <si>
    <t>Giordano Lorenzin</t>
  </si>
  <si>
    <t>+1 (415) 414-0382</t>
  </si>
  <si>
    <t>577 Roth Pass</t>
  </si>
  <si>
    <t>TNX-09857-717</t>
  </si>
  <si>
    <t>48675-07824-HJ</t>
  </si>
  <si>
    <t>Harwilll Bishell</t>
  </si>
  <si>
    <t>+1 (337) 322-9762</t>
  </si>
  <si>
    <t>7960 Roth Center</t>
  </si>
  <si>
    <t>JZV-43874-185</t>
  </si>
  <si>
    <t>18551-80943-YQ</t>
  </si>
  <si>
    <t>Freeland Missenden</t>
  </si>
  <si>
    <t>+1 (619) 481-1493</t>
  </si>
  <si>
    <t>1 Randy Place</t>
  </si>
  <si>
    <t>ICF-17486-106</t>
  </si>
  <si>
    <t>19196-09748-DB</t>
  </si>
  <si>
    <t>Waylan Springall</t>
  </si>
  <si>
    <t>wspringallbh@jugem.jp</t>
  </si>
  <si>
    <t>+1 (626) 495-9253</t>
  </si>
  <si>
    <t>99 Schurz Pass</t>
  </si>
  <si>
    <t>BMK-49520-383</t>
  </si>
  <si>
    <t>72233-08665-IP</t>
  </si>
  <si>
    <t>Kiri Avramow</t>
  </si>
  <si>
    <t>+1 (903) 801-9492</t>
  </si>
  <si>
    <t>2443 Bluejay Alley</t>
  </si>
  <si>
    <t>HTS-15020-632</t>
  </si>
  <si>
    <t>53817-13148-RK</t>
  </si>
  <si>
    <t>Gregg Hawkyens</t>
  </si>
  <si>
    <t>ghawkyensbj@census.gov</t>
  </si>
  <si>
    <t>48 Vidon Street</t>
  </si>
  <si>
    <t>YLE-18247-749</t>
  </si>
  <si>
    <t>92227-49331-QR</t>
  </si>
  <si>
    <t>Reggis Pracy</t>
  </si>
  <si>
    <t>+1 (937) 683-0925</t>
  </si>
  <si>
    <t>33211 Pleasure Circle</t>
  </si>
  <si>
    <t>KJJ-12573-591</t>
  </si>
  <si>
    <t>12997-41076-FQ</t>
  </si>
  <si>
    <t>Paula Denis</t>
  </si>
  <si>
    <t>+1 (602) 598-9823</t>
  </si>
  <si>
    <t>74 Texas Road</t>
  </si>
  <si>
    <t>RGU-43561-950</t>
  </si>
  <si>
    <t>44220-00348-MB</t>
  </si>
  <si>
    <t>Broderick McGilvra</t>
  </si>
  <si>
    <t>bmcgilvrabm@so-net.ne.jp</t>
  </si>
  <si>
    <t>880 Mockingbird Plaza</t>
  </si>
  <si>
    <t>JSN-73975-443</t>
  </si>
  <si>
    <t>93047-98331-DD</t>
  </si>
  <si>
    <t>Annabella Danzey</t>
  </si>
  <si>
    <t>adanzeybn@github.com</t>
  </si>
  <si>
    <t>+1 (402) 633-9913</t>
  </si>
  <si>
    <t>5692 Eastwood Hill</t>
  </si>
  <si>
    <t>WNR-71736-993</t>
  </si>
  <si>
    <t>83537-35563-UF</t>
  </si>
  <si>
    <t>Anthia McKeller</t>
  </si>
  <si>
    <t>amckellerbo@ning.com</t>
  </si>
  <si>
    <t>+1 (717) 414-0043</t>
  </si>
  <si>
    <t>0 Debra Crossing</t>
  </si>
  <si>
    <t>01881-40815-VO</t>
  </si>
  <si>
    <t>Faith Powley</t>
  </si>
  <si>
    <t>fpowleybp@dyndns.org</t>
  </si>
  <si>
    <t>+1 (504) 873-5980</t>
  </si>
  <si>
    <t>3 Talisman Hill</t>
  </si>
  <si>
    <t>HNI-91338-546</t>
  </si>
  <si>
    <t>67285-75317-XI</t>
  </si>
  <si>
    <t>Nevins Glowacz</t>
  </si>
  <si>
    <t>+1 (608) 617-1365</t>
  </si>
  <si>
    <t>8103 Maywood Center</t>
  </si>
  <si>
    <t>CYH-53243-218</t>
  </si>
  <si>
    <t>88167-57964-PH</t>
  </si>
  <si>
    <t>Adelice Isabell</t>
  </si>
  <si>
    <t>+1 (304) 604-2131</t>
  </si>
  <si>
    <t>93 Hintze Point</t>
  </si>
  <si>
    <t>SVD-75407-177</t>
  </si>
  <si>
    <t>16106-36039-QS</t>
  </si>
  <si>
    <t>Yulma Dombrell</t>
  </si>
  <si>
    <t>ydombrellbs@dedecms.com</t>
  </si>
  <si>
    <t>+1 (501) 136-0040</t>
  </si>
  <si>
    <t>83 Sunbrook Lane</t>
  </si>
  <si>
    <t>NVN-66443-451</t>
  </si>
  <si>
    <t>98921-82417-GN</t>
  </si>
  <si>
    <t>Alric Darth</t>
  </si>
  <si>
    <t>adarthbt@t.co</t>
  </si>
  <si>
    <t>+1 (907) 557-6903</t>
  </si>
  <si>
    <t>86 Pawling Court</t>
  </si>
  <si>
    <t>JUA-13580-095</t>
  </si>
  <si>
    <t>55265-75151-AK</t>
  </si>
  <si>
    <t>Manuel Darrigoe</t>
  </si>
  <si>
    <t>mdarrigoebu@hud.gov</t>
  </si>
  <si>
    <t>+353 (973) 320-9537</t>
  </si>
  <si>
    <t>744 Prairie Rose Court</t>
  </si>
  <si>
    <t>ACY-56225-839</t>
  </si>
  <si>
    <t>47386-50743-FG</t>
  </si>
  <si>
    <t>Kynthia Berick</t>
  </si>
  <si>
    <t>+1 (562) 331-4713</t>
  </si>
  <si>
    <t>1678 Armistice Alley</t>
  </si>
  <si>
    <t>QBB-07903-622</t>
  </si>
  <si>
    <t>32622-54551-UC</t>
  </si>
  <si>
    <t>Minetta Ackrill</t>
  </si>
  <si>
    <t>mackrillbw@bandcamp.com</t>
  </si>
  <si>
    <t>+1 (330) 603-2373</t>
  </si>
  <si>
    <t>4 Arizona Road</t>
  </si>
  <si>
    <t>JLJ-81802-619</t>
  </si>
  <si>
    <t>61516-88984-DK</t>
  </si>
  <si>
    <t>Maximo Bricksey</t>
  </si>
  <si>
    <t>mbrickseybx@youku.com</t>
  </si>
  <si>
    <t>+1 (757) 614-2072</t>
  </si>
  <si>
    <t>0082 Hooker Drive</t>
  </si>
  <si>
    <t>HFT-77191-168</t>
  </si>
  <si>
    <t>48419-02347-XP</t>
  </si>
  <si>
    <t>Melosa Kippen</t>
  </si>
  <si>
    <t>mkippenby@dion.ne.jp</t>
  </si>
  <si>
    <t>+1 (601) 262-2557</t>
  </si>
  <si>
    <t>87 Brentwood Hill</t>
  </si>
  <si>
    <t>SZR-35951-530</t>
  </si>
  <si>
    <t>14121-20527-OJ</t>
  </si>
  <si>
    <t>Witty Ranson</t>
  </si>
  <si>
    <t>wransonbz@ted.com</t>
  </si>
  <si>
    <t>+353 (376) 165-2897</t>
  </si>
  <si>
    <t>012 Debra Center</t>
  </si>
  <si>
    <t>IKL-95976-565</t>
  </si>
  <si>
    <t>53486-73919-BQ</t>
  </si>
  <si>
    <t>Rod Gowdie</t>
  </si>
  <si>
    <t>+1 (360) 347-6756</t>
  </si>
  <si>
    <t>7 Hansons Trail</t>
  </si>
  <si>
    <t>XEY-48929-474</t>
  </si>
  <si>
    <t>21889-94615-WT</t>
  </si>
  <si>
    <t>Lemuel Rignold</t>
  </si>
  <si>
    <t>lrignoldc1@miibeian.gov.cn</t>
  </si>
  <si>
    <t>+1 (916) 472-7804</t>
  </si>
  <si>
    <t>15027 Mcbride Pass</t>
  </si>
  <si>
    <t>SQT-07286-736</t>
  </si>
  <si>
    <t>87726-16941-QW</t>
  </si>
  <si>
    <t>Nevsa Fields</t>
  </si>
  <si>
    <t>+1 (617) 535-7583</t>
  </si>
  <si>
    <t>09 Lotheville Place</t>
  </si>
  <si>
    <t>QDU-45390-361</t>
  </si>
  <si>
    <t>03677-09134-BC</t>
  </si>
  <si>
    <t>Chance Rowthorn</t>
  </si>
  <si>
    <t>crowthornc3@msn.com</t>
  </si>
  <si>
    <t>+1 (785) 380-3311</t>
  </si>
  <si>
    <t>320 Rockefeller Alley</t>
  </si>
  <si>
    <t>RUJ-30649-712</t>
  </si>
  <si>
    <t>93224-71517-WV</t>
  </si>
  <si>
    <t>Orly Ryland</t>
  </si>
  <si>
    <t>orylandc4@deviantart.com</t>
  </si>
  <si>
    <t>+1 (701) 417-3513</t>
  </si>
  <si>
    <t>3513 Burning Wood Way</t>
  </si>
  <si>
    <t>WSV-49732-075</t>
  </si>
  <si>
    <t>76263-95145-GJ</t>
  </si>
  <si>
    <t>Willabella Abramski</t>
  </si>
  <si>
    <t>+1 (832) 263-0050</t>
  </si>
  <si>
    <t>40 Jenifer Alley</t>
  </si>
  <si>
    <t>VJF-46305-323</t>
  </si>
  <si>
    <t>48314-32864-VI</t>
  </si>
  <si>
    <t>Brandy Lottrington</t>
  </si>
  <si>
    <t>blottringtonc6@redcross.org</t>
  </si>
  <si>
    <t>+1 (405) 720-9470</t>
  </si>
  <si>
    <t>6 Ilene Hill</t>
  </si>
  <si>
    <t>CXD-74176-600</t>
  </si>
  <si>
    <t>70624-19112-AO</t>
  </si>
  <si>
    <t>Chickie Ragless</t>
  </si>
  <si>
    <t>craglessc7@webmd.com</t>
  </si>
  <si>
    <t>+353 (736) 602-8469</t>
  </si>
  <si>
    <t>98053 Elmside Drive</t>
  </si>
  <si>
    <t>ADX-50674-975</t>
  </si>
  <si>
    <t>58916-61837-QH</t>
  </si>
  <si>
    <t>Freda Hollows</t>
  </si>
  <si>
    <t>fhollowsc8@blogtalkradio.com</t>
  </si>
  <si>
    <t>+1 (716) 632-6865</t>
  </si>
  <si>
    <t>353 Portage Center</t>
  </si>
  <si>
    <t>RRP-51647-420</t>
  </si>
  <si>
    <t>89292-52335-YZ</t>
  </si>
  <si>
    <t>Livy Lathleiff</t>
  </si>
  <si>
    <t>llathleiffc9@nationalgeographic.com</t>
  </si>
  <si>
    <t>+353 (895) 566-0110</t>
  </si>
  <si>
    <t>0671 Scoville Way</t>
  </si>
  <si>
    <t>PKJ-99134-523</t>
  </si>
  <si>
    <t>77284-34297-YY</t>
  </si>
  <si>
    <t>Koralle Heads</t>
  </si>
  <si>
    <t>kheadsca@jalbum.net</t>
  </si>
  <si>
    <t>+1 (484) 131-2636</t>
  </si>
  <si>
    <t>2 Cherokee Hill</t>
  </si>
  <si>
    <t>FZQ-29439-457</t>
  </si>
  <si>
    <t>50449-80974-BZ</t>
  </si>
  <si>
    <t>Theo Bowne</t>
  </si>
  <si>
    <t>tbownecb@unicef.org</t>
  </si>
  <si>
    <t>+353 (540) 432-8009</t>
  </si>
  <si>
    <t>79 Prairieview Point</t>
  </si>
  <si>
    <t>USN-68115-161</t>
  </si>
  <si>
    <t>08120-16183-AW</t>
  </si>
  <si>
    <t>Rasia Jacquemard</t>
  </si>
  <si>
    <t>rjacquemardcc@acquirethisname.com</t>
  </si>
  <si>
    <t>+353 (959) 389-1521</t>
  </si>
  <si>
    <t>415 Fremont Junction</t>
  </si>
  <si>
    <t>Monasterevin</t>
  </si>
  <si>
    <t>IXU-20263-532</t>
  </si>
  <si>
    <t>68044-89277-ML</t>
  </si>
  <si>
    <t>Kizzie Warman</t>
  </si>
  <si>
    <t>kwarmancd@printfriendly.com</t>
  </si>
  <si>
    <t>67365 Homewood Center</t>
  </si>
  <si>
    <t>CBT-15092-420</t>
  </si>
  <si>
    <t>71364-35210-HS</t>
  </si>
  <si>
    <t>Wain Cholomin</t>
  </si>
  <si>
    <t>wcholomince@about.com</t>
  </si>
  <si>
    <t>+44 (512) 340-9049</t>
  </si>
  <si>
    <t>566 Arrowood Way</t>
  </si>
  <si>
    <t>PKQ-46841-696</t>
  </si>
  <si>
    <t>37177-68797-ON</t>
  </si>
  <si>
    <t>Arleen Braidman</t>
  </si>
  <si>
    <t>abraidmancf@census.gov</t>
  </si>
  <si>
    <t>4 Golf View Hill</t>
  </si>
  <si>
    <t>XDU-05471-219</t>
  </si>
  <si>
    <t>60308-06944-GS</t>
  </si>
  <si>
    <t>Pru Durban</t>
  </si>
  <si>
    <t>pdurbancg@symantec.com</t>
  </si>
  <si>
    <t>+353 (709) 884-1892</t>
  </si>
  <si>
    <t>2 Forest Street</t>
  </si>
  <si>
    <t>NID-20149-329</t>
  </si>
  <si>
    <t>49888-39458-PF</t>
  </si>
  <si>
    <t>Antone Harrold</t>
  </si>
  <si>
    <t>aharroldch@miibeian.gov.cn</t>
  </si>
  <si>
    <t>+1 (419) 153-2104</t>
  </si>
  <si>
    <t>90 Kensington Road</t>
  </si>
  <si>
    <t>SVU-27222-213</t>
  </si>
  <si>
    <t>60748-46813-DZ</t>
  </si>
  <si>
    <t>Sim Pamphilon</t>
  </si>
  <si>
    <t>spamphilonci@mlb.com</t>
  </si>
  <si>
    <t>+353 (456) 630-8490</t>
  </si>
  <si>
    <t>36194 Susan Street</t>
  </si>
  <si>
    <t>Ballylinan</t>
  </si>
  <si>
    <t>P56</t>
  </si>
  <si>
    <t>RWI-84131-848</t>
  </si>
  <si>
    <t>16385-11286-NX</t>
  </si>
  <si>
    <t>Mohandis Spurden</t>
  </si>
  <si>
    <t>mspurdencj@exblog.jp</t>
  </si>
  <si>
    <t>+1 (704) 256-1371</t>
  </si>
  <si>
    <t>55290 Manufacturers Lane</t>
  </si>
  <si>
    <t>GUU-40666-525</t>
  </si>
  <si>
    <t>68555-89840-GZ</t>
  </si>
  <si>
    <t>Morgen Seson</t>
  </si>
  <si>
    <t>msesonck@census.gov</t>
  </si>
  <si>
    <t>+1 (206) 642-0902</t>
  </si>
  <si>
    <t>92847 Schlimgen Road</t>
  </si>
  <si>
    <t>SCN-51395-066</t>
  </si>
  <si>
    <t>72164-90254-EJ</t>
  </si>
  <si>
    <t>Nalani Pirrone</t>
  </si>
  <si>
    <t>npirronecl@weibo.com</t>
  </si>
  <si>
    <t>+1 (570) 223-3194</t>
  </si>
  <si>
    <t>1585 Bashford Center</t>
  </si>
  <si>
    <t>ULA-24644-321</t>
  </si>
  <si>
    <t>67010-92988-CT</t>
  </si>
  <si>
    <t>Reube Cawley</t>
  </si>
  <si>
    <t>rcawleycm@yellowbook.com</t>
  </si>
  <si>
    <t>54210 Eagan Avenue</t>
  </si>
  <si>
    <t>EOL-92666-762</t>
  </si>
  <si>
    <t>15776-91507-GT</t>
  </si>
  <si>
    <t>Stan Barribal</t>
  </si>
  <si>
    <t>sbarribalcn@microsoft.com</t>
  </si>
  <si>
    <t>+353 (310) 256-3698</t>
  </si>
  <si>
    <t>6743 Cascade Drive</t>
  </si>
  <si>
    <t>AJV-18231-334</t>
  </si>
  <si>
    <t>23473-41001-CD</t>
  </si>
  <si>
    <t>Agnes Adamides</t>
  </si>
  <si>
    <t>aadamidesco@bizjournals.com</t>
  </si>
  <si>
    <t>+44 (131) 485-2183</t>
  </si>
  <si>
    <t>6338 Arkansas Drive</t>
  </si>
  <si>
    <t>ZQI-47236-301</t>
  </si>
  <si>
    <t>23446-47798-ID</t>
  </si>
  <si>
    <t>Carmelita Thowes</t>
  </si>
  <si>
    <t>cthowescp@craigslist.org</t>
  </si>
  <si>
    <t>+1 (585) 785-2424</t>
  </si>
  <si>
    <t>33398 Hallows Circle</t>
  </si>
  <si>
    <t>ZCR-15721-658</t>
  </si>
  <si>
    <t>28327-84469-ND</t>
  </si>
  <si>
    <t>Rodolfo Willoway</t>
  </si>
  <si>
    <t>rwillowaycq@admin.ch</t>
  </si>
  <si>
    <t>+1 (520) 126-8439</t>
  </si>
  <si>
    <t>58 Schlimgen Parkway</t>
  </si>
  <si>
    <t>QEW-47945-682</t>
  </si>
  <si>
    <t>42466-87067-DT</t>
  </si>
  <si>
    <t>Alvis Elwin</t>
  </si>
  <si>
    <t>aelwincr@privacy.gov.au</t>
  </si>
  <si>
    <t>+1 (612) 244-0885</t>
  </si>
  <si>
    <t>26 Everett Hill</t>
  </si>
  <si>
    <t>PSY-45485-542</t>
  </si>
  <si>
    <t>62246-99443-HF</t>
  </si>
  <si>
    <t>Araldo Bilbrook</t>
  </si>
  <si>
    <t>abilbrookcs@booking.com</t>
  </si>
  <si>
    <t>+353 (138) 323-3320</t>
  </si>
  <si>
    <t>4 Raven Alley</t>
  </si>
  <si>
    <t>BAQ-74241-156</t>
  </si>
  <si>
    <t>99869-55718-UU</t>
  </si>
  <si>
    <t>Ransell McKall</t>
  </si>
  <si>
    <t>rmckallct@sakura.ne.jp</t>
  </si>
  <si>
    <t>+44 (841) 988-2775</t>
  </si>
  <si>
    <t>451 Nevada Terrace</t>
  </si>
  <si>
    <t>BVU-77367-451</t>
  </si>
  <si>
    <t>77421-46059-RY</t>
  </si>
  <si>
    <t>Borg Daile</t>
  </si>
  <si>
    <t>bdailecu@vistaprint.com</t>
  </si>
  <si>
    <t>+1 (770) 330-7785</t>
  </si>
  <si>
    <t>385 Corben Parkway</t>
  </si>
  <si>
    <t>TJE-91516-344</t>
  </si>
  <si>
    <t>49894-06550-OQ</t>
  </si>
  <si>
    <t>Adolphe Treherne</t>
  </si>
  <si>
    <t>atrehernecv@state.tx.us</t>
  </si>
  <si>
    <t>+353 (860) 359-7907</t>
  </si>
  <si>
    <t>66 Sundown Place</t>
  </si>
  <si>
    <t>LIS-96202-702</t>
  </si>
  <si>
    <t>72028-63343-SU</t>
  </si>
  <si>
    <t>Annetta Brentnall</t>
  </si>
  <si>
    <t>abrentnallcw@biglobe.ne.jp</t>
  </si>
  <si>
    <t>+44 (373) 897-1797</t>
  </si>
  <si>
    <t>00 Ludington Pass</t>
  </si>
  <si>
    <t>VIO-27668-766</t>
  </si>
  <si>
    <t>10074-20104-NN</t>
  </si>
  <si>
    <t>Dick Drinkall</t>
  </si>
  <si>
    <t>ddrinkallcx@psu.edu</t>
  </si>
  <si>
    <t>+1 (865) 407-3871</t>
  </si>
  <si>
    <t>82460 Grover Parkway</t>
  </si>
  <si>
    <t>ZVG-20473-043</t>
  </si>
  <si>
    <t>71769-10219-IM</t>
  </si>
  <si>
    <t>Dagny Kornel</t>
  </si>
  <si>
    <t>dkornelcy@cyberchimps.com</t>
  </si>
  <si>
    <t>+1 (989) 565-9120</t>
  </si>
  <si>
    <t>60360 Killdeer Alley</t>
  </si>
  <si>
    <t>KGZ-56395-231</t>
  </si>
  <si>
    <t>22221-71106-JD</t>
  </si>
  <si>
    <t>Rhona Lequeux</t>
  </si>
  <si>
    <t>rlequeuxcz@newyorker.com</t>
  </si>
  <si>
    <t>+1 (904) 161-6088</t>
  </si>
  <si>
    <t>093 Mayfield Place</t>
  </si>
  <si>
    <t>CUU-92244-729</t>
  </si>
  <si>
    <t>99735-44927-OL</t>
  </si>
  <si>
    <t>Julius Mccaull</t>
  </si>
  <si>
    <t>jmccaulld0@parallels.com</t>
  </si>
  <si>
    <t>89 Gulseth Circle</t>
  </si>
  <si>
    <t>EHE-94714-312</t>
  </si>
  <si>
    <t>27064-10803-SB</t>
  </si>
  <si>
    <t>Jolyn Dymoke</t>
  </si>
  <si>
    <t>jdymoked1@mapquest.com</t>
  </si>
  <si>
    <t>+1 (408) 775-2801</t>
  </si>
  <si>
    <t>2 Aberg Lane</t>
  </si>
  <si>
    <t>RTL-16205-161</t>
  </si>
  <si>
    <t>90440-62727-HI</t>
  </si>
  <si>
    <t>Alberto Hutchinson</t>
  </si>
  <si>
    <t>ahutchinsond2@imgur.com</t>
  </si>
  <si>
    <t>+1 (404) 775-3251</t>
  </si>
  <si>
    <t>327 Erie Way</t>
  </si>
  <si>
    <t>GTS-22482-014</t>
  </si>
  <si>
    <t>36769-16558-SX</t>
  </si>
  <si>
    <t>Lamond Gheeraert</t>
  </si>
  <si>
    <t>+1 (785) 654-9564</t>
  </si>
  <si>
    <t>02354 Melvin Parkway</t>
  </si>
  <si>
    <t>DYG-25473-881</t>
  </si>
  <si>
    <t>10138-31681-SD</t>
  </si>
  <si>
    <t>Roxine Drivers</t>
  </si>
  <si>
    <t>rdriversd4@hexun.com</t>
  </si>
  <si>
    <t>+1 (913) 127-4257</t>
  </si>
  <si>
    <t>842 Cardinal Court</t>
  </si>
  <si>
    <t>HTR-21838-286</t>
  </si>
  <si>
    <t>24669-76297-SF</t>
  </si>
  <si>
    <t>Heloise Zeal</t>
  </si>
  <si>
    <t>hzeald5@google.de</t>
  </si>
  <si>
    <t>+1 (206) 775-4468</t>
  </si>
  <si>
    <t>0420 Schurz Parkway</t>
  </si>
  <si>
    <t>KYG-28296-920</t>
  </si>
  <si>
    <t>78050-20355-DI</t>
  </si>
  <si>
    <t>Granger Smallcombe</t>
  </si>
  <si>
    <t>gsmallcombed6@ucla.edu</t>
  </si>
  <si>
    <t>+353 (374) 810-4528</t>
  </si>
  <si>
    <t>8448 Oxford Trail</t>
  </si>
  <si>
    <t>NNB-20459-430</t>
  </si>
  <si>
    <t>79825-17822-UH</t>
  </si>
  <si>
    <t>Daryn Dibley</t>
  </si>
  <si>
    <t>ddibleyd7@feedburner.com</t>
  </si>
  <si>
    <t>5676 Southridge Street</t>
  </si>
  <si>
    <t>FEK-14025-351</t>
  </si>
  <si>
    <t>03990-21586-MQ</t>
  </si>
  <si>
    <t>Gardy Dimitriou</t>
  </si>
  <si>
    <t>gdimitrioud8@chronoengine.com</t>
  </si>
  <si>
    <t>+1 (585) 303-7337</t>
  </si>
  <si>
    <t>0 Gale Pass</t>
  </si>
  <si>
    <t>AWH-16980-469</t>
  </si>
  <si>
    <t>27493-46921-TZ</t>
  </si>
  <si>
    <t>Fanny Flanagan</t>
  </si>
  <si>
    <t>fflanagand9@woothemes.com</t>
  </si>
  <si>
    <t>+1 (903) 455-7155</t>
  </si>
  <si>
    <t>268 Northport Drive</t>
  </si>
  <si>
    <t>ZPW-31329-741</t>
  </si>
  <si>
    <t>27132-68907-RC</t>
  </si>
  <si>
    <t>Ailey Brash</t>
  </si>
  <si>
    <t>abrashda@plala.or.jp</t>
  </si>
  <si>
    <t>+1 (917) 544-7136</t>
  </si>
  <si>
    <t>64700 Eagan Crossing</t>
  </si>
  <si>
    <t>21565-13068-SH</t>
  </si>
  <si>
    <t>Tatiana Thorn</t>
  </si>
  <si>
    <t>+1 (571) 867-8277</t>
  </si>
  <si>
    <t>30943 High Crossing Point</t>
  </si>
  <si>
    <t>04776-34127-MX</t>
  </si>
  <si>
    <t>Wendeline McInerney</t>
  </si>
  <si>
    <t>wmcinerneydc@wordpress.com</t>
  </si>
  <si>
    <t>+1 (804) 658-7521</t>
  </si>
  <si>
    <t>92 Swallow Street</t>
  </si>
  <si>
    <t>UBI-83843-396</t>
  </si>
  <si>
    <t>58816-74064-TF</t>
  </si>
  <si>
    <t>Nanny Izhakov</t>
  </si>
  <si>
    <t>nizhakovdd@aol.com</t>
  </si>
  <si>
    <t>+44 (570) 683-9517</t>
  </si>
  <si>
    <t>013 Tennyson Terrace</t>
  </si>
  <si>
    <t>VID-40587-569</t>
  </si>
  <si>
    <t>09818-59895-EH</t>
  </si>
  <si>
    <t>Stanly Keets</t>
  </si>
  <si>
    <t>skeetsde@answers.com</t>
  </si>
  <si>
    <t>+1 (703) 230-2979</t>
  </si>
  <si>
    <t>2500 Crest Line Plaza</t>
  </si>
  <si>
    <t>KBB-52530-416</t>
  </si>
  <si>
    <t>06488-46303-IZ</t>
  </si>
  <si>
    <t>Orion Dyott</t>
  </si>
  <si>
    <t>+1 (801) 322-2923</t>
  </si>
  <si>
    <t>26 Londonderry Court</t>
  </si>
  <si>
    <t>ISJ-48676-420</t>
  </si>
  <si>
    <t>93046-67561-AY</t>
  </si>
  <si>
    <t>Keefer Cake</t>
  </si>
  <si>
    <t>kcakedg@huffingtonpost.com</t>
  </si>
  <si>
    <t>1 Crowley Crossing</t>
  </si>
  <si>
    <t>MIF-17920-768</t>
  </si>
  <si>
    <t>68946-40750-LK</t>
  </si>
  <si>
    <t>Morna Hansed</t>
  </si>
  <si>
    <t>mhanseddh@instagram.com</t>
  </si>
  <si>
    <t>+353 (997) 520-7802</t>
  </si>
  <si>
    <t>1 Dwight Point</t>
  </si>
  <si>
    <t>CPX-19312-088</t>
  </si>
  <si>
    <t>38387-64959-WW</t>
  </si>
  <si>
    <t>Franny Kienlein</t>
  </si>
  <si>
    <t>fkienleindi@trellian.com</t>
  </si>
  <si>
    <t>+353 (972) 241-3434</t>
  </si>
  <si>
    <t>1 Manitowish Pass</t>
  </si>
  <si>
    <t>RXI-67978-260</t>
  </si>
  <si>
    <t>48418-60841-CC</t>
  </si>
  <si>
    <t>Klarika Egglestone</t>
  </si>
  <si>
    <t>kegglestonedj@sphinn.com</t>
  </si>
  <si>
    <t>+353 (452) 975-6438</t>
  </si>
  <si>
    <t>2765 Sunfield Terrace</t>
  </si>
  <si>
    <t>LKE-14821-285</t>
  </si>
  <si>
    <t>13736-92418-JS</t>
  </si>
  <si>
    <t>Becky Semkins</t>
  </si>
  <si>
    <t>bsemkinsdk@unc.edu</t>
  </si>
  <si>
    <t>+353 (209) 764-2690</t>
  </si>
  <si>
    <t>7219 Clemons Place</t>
  </si>
  <si>
    <t>LRK-97117-150</t>
  </si>
  <si>
    <t>33000-22405-LO</t>
  </si>
  <si>
    <t>Sean Lorenzetti</t>
  </si>
  <si>
    <t>slorenzettidl@is.gd</t>
  </si>
  <si>
    <t>+1 (915) 581-0694</t>
  </si>
  <si>
    <t>1104 Paget Lane</t>
  </si>
  <si>
    <t>IGK-51227-573</t>
  </si>
  <si>
    <t>46959-60474-LT</t>
  </si>
  <si>
    <t>Bob Giannazzi</t>
  </si>
  <si>
    <t>bgiannazzidm@apple.com</t>
  </si>
  <si>
    <t>+1 (754) 827-8970</t>
  </si>
  <si>
    <t>57 Division Plaza</t>
  </si>
  <si>
    <t>ZAY-43009-775</t>
  </si>
  <si>
    <t>73431-39823-UP</t>
  </si>
  <si>
    <t>Kendra Backshell</t>
  </si>
  <si>
    <t>+1 (317) 595-9406</t>
  </si>
  <si>
    <t>47101 Northfield Lane</t>
  </si>
  <si>
    <t>EMA-63190-618</t>
  </si>
  <si>
    <t>90993-98984-JK</t>
  </si>
  <si>
    <t>Uriah Lethbrig</t>
  </si>
  <si>
    <t>ulethbrigdo@hc360.com</t>
  </si>
  <si>
    <t>+1 (414) 580-9714</t>
  </si>
  <si>
    <t>38 Carioca Center</t>
  </si>
  <si>
    <t>FBI-35855-418</t>
  </si>
  <si>
    <t>06552-04430-AG</t>
  </si>
  <si>
    <t>Sky Farnish</t>
  </si>
  <si>
    <t>sfarnishdp@dmoz.org</t>
  </si>
  <si>
    <t>+44 (847) 377-8172</t>
  </si>
  <si>
    <t>170 Prentice Center</t>
  </si>
  <si>
    <t>TXB-80533-417</t>
  </si>
  <si>
    <t>54597-57004-QM</t>
  </si>
  <si>
    <t>Felicia Jecock</t>
  </si>
  <si>
    <t>fjecockdq@unicef.org</t>
  </si>
  <si>
    <t>+1 (225) 116-2959</t>
  </si>
  <si>
    <t>403 Vahlen Junction</t>
  </si>
  <si>
    <t>MBM-00112-248</t>
  </si>
  <si>
    <t>50238-24377-ZS</t>
  </si>
  <si>
    <t>Currey MacAllister</t>
  </si>
  <si>
    <t>+1 (203) 490-3839</t>
  </si>
  <si>
    <t>07300 Walton Point</t>
  </si>
  <si>
    <t>EUO-69145-988</t>
  </si>
  <si>
    <t>60370-41934-IF</t>
  </si>
  <si>
    <t>Hamlen Pallister</t>
  </si>
  <si>
    <t>hpallisterds@ning.com</t>
  </si>
  <si>
    <t>+1 (850) 517-1353</t>
  </si>
  <si>
    <t>19513 Golf Course Junction</t>
  </si>
  <si>
    <t>GYA-80327-368</t>
  </si>
  <si>
    <t>06899-54551-EH</t>
  </si>
  <si>
    <t>Chantal Mersh</t>
  </si>
  <si>
    <t>cmershdt@drupal.org</t>
  </si>
  <si>
    <t>+353 (343) 889-4565</t>
  </si>
  <si>
    <t>52843 Longview Street</t>
  </si>
  <si>
    <t>Milltown</t>
  </si>
  <si>
    <t>TNW-41601-420</t>
  </si>
  <si>
    <t>71631-11462-TH</t>
  </si>
  <si>
    <t>Brendin Bredee</t>
  </si>
  <si>
    <t>bbredeedu@flickr.com</t>
  </si>
  <si>
    <t>+44 (494) 148-6095</t>
  </si>
  <si>
    <t>2 Nancy Lane</t>
  </si>
  <si>
    <t>ALR-62963-723</t>
  </si>
  <si>
    <t>80463-43913-WZ</t>
  </si>
  <si>
    <t>Malynda Purbrick</t>
  </si>
  <si>
    <t>+353 (160) 183-4278</t>
  </si>
  <si>
    <t>9233 3rd Avenue</t>
  </si>
  <si>
    <t>JIG-27636-870</t>
  </si>
  <si>
    <t>67204-04870-LG</t>
  </si>
  <si>
    <t>Alf Housaman</t>
  </si>
  <si>
    <t>+1 (616) 511-3898</t>
  </si>
  <si>
    <t>8581 Mcguire Road</t>
  </si>
  <si>
    <t>CTE-31437-326</t>
  </si>
  <si>
    <t>22721-63196-UJ</t>
  </si>
  <si>
    <t>Gladi Ducker</t>
  </si>
  <si>
    <t>gduckerdx@patch.com</t>
  </si>
  <si>
    <t>+44 (749) 987-9016</t>
  </si>
  <si>
    <t>5069 Boyd Parkway</t>
  </si>
  <si>
    <t>88973-59503-DR</t>
  </si>
  <si>
    <t>Emelita Shearsby</t>
  </si>
  <si>
    <t>eshearsbydy@g.co</t>
  </si>
  <si>
    <t>+1 (913) 598-3795</t>
  </si>
  <si>
    <t>56612 Dahle Circle</t>
  </si>
  <si>
    <t>29738-86305-ZU</t>
  </si>
  <si>
    <t>Berte Gaddes</t>
  </si>
  <si>
    <t>+1 (607) 684-3969</t>
  </si>
  <si>
    <t>904 Killdeer Place</t>
  </si>
  <si>
    <t>68493-99734-LP</t>
  </si>
  <si>
    <t>Nadia Erswell</t>
  </si>
  <si>
    <t>nerswelle0@mlb.com</t>
  </si>
  <si>
    <t>+1 (920) 518-4152</t>
  </si>
  <si>
    <t>2973 Sachtjen Road</t>
  </si>
  <si>
    <t>SLD-63003-334</t>
  </si>
  <si>
    <t>55515-37571-RS</t>
  </si>
  <si>
    <t>Wain Stearley</t>
  </si>
  <si>
    <t>wstearleye1@census.gov</t>
  </si>
  <si>
    <t>+1 (336) 213-3687</t>
  </si>
  <si>
    <t>7 La Follette Road</t>
  </si>
  <si>
    <t>BXN-64230-789</t>
  </si>
  <si>
    <t>25598-77476-CB</t>
  </si>
  <si>
    <t>Diane-marie Wincer</t>
  </si>
  <si>
    <t>dwincere2@marriott.com</t>
  </si>
  <si>
    <t>+1 (915) 676-6367</t>
  </si>
  <si>
    <t>04 Stuart Way</t>
  </si>
  <si>
    <t>XEE-37895-169</t>
  </si>
  <si>
    <t>14888-85625-TM</t>
  </si>
  <si>
    <t>Perry Lyfield</t>
  </si>
  <si>
    <t>plyfielde3@baidu.com</t>
  </si>
  <si>
    <t>+1 (216) 614-9325</t>
  </si>
  <si>
    <t>1263 Thackeray Parkway</t>
  </si>
  <si>
    <t>ZTX-80764-911</t>
  </si>
  <si>
    <t>92793-68332-NR</t>
  </si>
  <si>
    <t>Heall Perris</t>
  </si>
  <si>
    <t>hperrise4@studiopress.com</t>
  </si>
  <si>
    <t>+353 (954) 293-8675</t>
  </si>
  <si>
    <t>043 Bashford Point</t>
  </si>
  <si>
    <t>WVT-88135-549</t>
  </si>
  <si>
    <t>66458-91190-YC</t>
  </si>
  <si>
    <t>Marja Urion</t>
  </si>
  <si>
    <t>murione5@alexa.com</t>
  </si>
  <si>
    <t>+353 (715) 989-0283</t>
  </si>
  <si>
    <t>2 Sycamore Avenue</t>
  </si>
  <si>
    <t>IPA-94170-889</t>
  </si>
  <si>
    <t>64439-27325-LG</t>
  </si>
  <si>
    <t>Camellia Kid</t>
  </si>
  <si>
    <t>ckide6@narod.ru</t>
  </si>
  <si>
    <t>+353 (866) 707-2603</t>
  </si>
  <si>
    <t>37515 Wayridge Lane</t>
  </si>
  <si>
    <t>YQL-63755-365</t>
  </si>
  <si>
    <t>78570-76770-LB</t>
  </si>
  <si>
    <t>Carolann Beine</t>
  </si>
  <si>
    <t>cbeinee7@xinhuanet.com</t>
  </si>
  <si>
    <t>+1 (205) 468-0236</t>
  </si>
  <si>
    <t>81 West Plaza</t>
  </si>
  <si>
    <t>RKW-81145-984</t>
  </si>
  <si>
    <t>98661-69719-VI</t>
  </si>
  <si>
    <t>Celia Bakeup</t>
  </si>
  <si>
    <t>cbakeupe8@globo.com</t>
  </si>
  <si>
    <t>+1 (320) 375-8504</t>
  </si>
  <si>
    <t>73 Bellgrove Circle</t>
  </si>
  <si>
    <t>MBT-23379-866</t>
  </si>
  <si>
    <t>82990-92703-IX</t>
  </si>
  <si>
    <t>Nataniel Helkin</t>
  </si>
  <si>
    <t>nhelkine9@example.com</t>
  </si>
  <si>
    <t>9 Loftsgordon Pass</t>
  </si>
  <si>
    <t>GEJ-39834-935</t>
  </si>
  <si>
    <t>49412-86877-VY</t>
  </si>
  <si>
    <t>Pippo Witherington</t>
  </si>
  <si>
    <t>pwitheringtonea@networkadvertising.org</t>
  </si>
  <si>
    <t>+1 (810) 202-8870</t>
  </si>
  <si>
    <t>63 School Crossing</t>
  </si>
  <si>
    <t>KRW-91640-596</t>
  </si>
  <si>
    <t>70879-00984-FJ</t>
  </si>
  <si>
    <t>Tildie Tilzey</t>
  </si>
  <si>
    <t>ttilzeyeb@hostgator.com</t>
  </si>
  <si>
    <t>+1 (314) 876-7205</t>
  </si>
  <si>
    <t>2812 Westend Hill</t>
  </si>
  <si>
    <t>AOT-70449-651</t>
  </si>
  <si>
    <t>53414-73391-CR</t>
  </si>
  <si>
    <t>Cindra Burling</t>
  </si>
  <si>
    <t>+1 (518) 562-5402</t>
  </si>
  <si>
    <t>5461 Anniversary Crossing</t>
  </si>
  <si>
    <t>DGC-21813-731</t>
  </si>
  <si>
    <t>43606-83072-OA</t>
  </si>
  <si>
    <t>Channa Belamy</t>
  </si>
  <si>
    <t>+1 (863) 303-5561</t>
  </si>
  <si>
    <t>14 American Ash Parkway</t>
  </si>
  <si>
    <t>JBE-92943-643</t>
  </si>
  <si>
    <t>84466-22864-CE</t>
  </si>
  <si>
    <t>Karl Imorts</t>
  </si>
  <si>
    <t>kimortsee@alexa.com</t>
  </si>
  <si>
    <t>+1 (321) 156-1160</t>
  </si>
  <si>
    <t>250 Elmside Junction</t>
  </si>
  <si>
    <t>ZIL-34948-499</t>
  </si>
  <si>
    <t>44086-16292-EU</t>
  </si>
  <si>
    <t>Philippine Starte</t>
  </si>
  <si>
    <t>pstarteef@accuweather.com</t>
  </si>
  <si>
    <t>+1 (713) 329-2578</t>
  </si>
  <si>
    <t>2904 Monterey Plaza</t>
  </si>
  <si>
    <t>JSU-23781-256</t>
  </si>
  <si>
    <t>76499-89100-JQ</t>
  </si>
  <si>
    <t>Mag Armistead</t>
  </si>
  <si>
    <t>marmisteadeg@blogtalkradio.com</t>
  </si>
  <si>
    <t>+1 (504) 611-3400</t>
  </si>
  <si>
    <t>805 Kenwood Plaza</t>
  </si>
  <si>
    <t>15451-65859-BG</t>
  </si>
  <si>
    <t>Janela Lemerle</t>
  </si>
  <si>
    <t>jlemerleeh@ustream.tv</t>
  </si>
  <si>
    <t>+1 (405) 469-7785</t>
  </si>
  <si>
    <t>1 Myrtle Hill</t>
  </si>
  <si>
    <t>VPX-44956-367</t>
  </si>
  <si>
    <t>39582-35773-ZJ</t>
  </si>
  <si>
    <t>Vasili Upstone</t>
  </si>
  <si>
    <t>vupstoneei@google.pl</t>
  </si>
  <si>
    <t>+1 (785) 366-9983</t>
  </si>
  <si>
    <t>7 Dunning Trail</t>
  </si>
  <si>
    <t>VTB-46451-959</t>
  </si>
  <si>
    <t>66240-46962-IO</t>
  </si>
  <si>
    <t>Berty Beelby</t>
  </si>
  <si>
    <t>bbeelbyej@rediff.com</t>
  </si>
  <si>
    <t>+353 (537) 360-4393</t>
  </si>
  <si>
    <t>844 Sachs Avenue</t>
  </si>
  <si>
    <t>DNZ-11665-950</t>
  </si>
  <si>
    <t>10637-45522-ID</t>
  </si>
  <si>
    <t>Erny Stenyng</t>
  </si>
  <si>
    <t>+1 (217) 450-8384</t>
  </si>
  <si>
    <t>8 Pond Parkway</t>
  </si>
  <si>
    <t>ITR-54735-364</t>
  </si>
  <si>
    <t>92599-58687-CS</t>
  </si>
  <si>
    <t>Edin Yantsurev</t>
  </si>
  <si>
    <t>+1 (856) 793-3491</t>
  </si>
  <si>
    <t>208 Main Park</t>
  </si>
  <si>
    <t>YDS-02797-307</t>
  </si>
  <si>
    <t>06058-48844-PI</t>
  </si>
  <si>
    <t>Webb Speechly</t>
  </si>
  <si>
    <t>wspeechlyem@amazon.com</t>
  </si>
  <si>
    <t>+1 (206) 440-5750</t>
  </si>
  <si>
    <t>5 Helena Center</t>
  </si>
  <si>
    <t>BPG-68988-842</t>
  </si>
  <si>
    <t>53631-24432-SY</t>
  </si>
  <si>
    <t>Irvine Phillpot</t>
  </si>
  <si>
    <t>iphillpoten@buzzfeed.com</t>
  </si>
  <si>
    <t>+44 (610) 826-3107</t>
  </si>
  <si>
    <t>07208 Eastlawn Drive</t>
  </si>
  <si>
    <t>XZG-51938-658</t>
  </si>
  <si>
    <t>18275-73980-KL</t>
  </si>
  <si>
    <t>Lem Pennacci</t>
  </si>
  <si>
    <t>lpennaccieo@statcounter.com</t>
  </si>
  <si>
    <t>+1 (254) 597-0519</t>
  </si>
  <si>
    <t>23 Kinsman Way</t>
  </si>
  <si>
    <t>KAR-24978-271</t>
  </si>
  <si>
    <t>23187-65750-HZ</t>
  </si>
  <si>
    <t>Starr Arpin</t>
  </si>
  <si>
    <t>sarpinep@moonfruit.com</t>
  </si>
  <si>
    <t>+1 (804) 588-4160</t>
  </si>
  <si>
    <t>12 Bobwhite Road</t>
  </si>
  <si>
    <t>FQK-28730-361</t>
  </si>
  <si>
    <t>22725-79522-GP</t>
  </si>
  <si>
    <t>Donny Fries</t>
  </si>
  <si>
    <t>dfrieseq@cargocollective.com</t>
  </si>
  <si>
    <t>+1 (419) 138-9171</t>
  </si>
  <si>
    <t>404 Granby Trail</t>
  </si>
  <si>
    <t>BGB-67996-089</t>
  </si>
  <si>
    <t>06279-72603-JE</t>
  </si>
  <si>
    <t>Rana Sharer</t>
  </si>
  <si>
    <t>rsharerer@flavors.me</t>
  </si>
  <si>
    <t>+1 (304) 632-1951</t>
  </si>
  <si>
    <t>0 Granby Parkway</t>
  </si>
  <si>
    <t>XMC-20620-809</t>
  </si>
  <si>
    <t>83543-79246-ON</t>
  </si>
  <si>
    <t>Nannie Naseby</t>
  </si>
  <si>
    <t>nnasebyes@umich.edu</t>
  </si>
  <si>
    <t>+1 (407) 225-7234</t>
  </si>
  <si>
    <t>84666 Melvin Street</t>
  </si>
  <si>
    <t>ZSO-58292-191</t>
  </si>
  <si>
    <t>66794-66795-VW</t>
  </si>
  <si>
    <t>Rea Offell</t>
  </si>
  <si>
    <t>+1 (214) 171-1701</t>
  </si>
  <si>
    <t>3356 Ruskin Way</t>
  </si>
  <si>
    <t>LWJ-06793-303</t>
  </si>
  <si>
    <t>95424-67020-AP</t>
  </si>
  <si>
    <t>Kris O'Cullen</t>
  </si>
  <si>
    <t>koculleneu@ca.gov</t>
  </si>
  <si>
    <t>+353 (284) 183-7528</t>
  </si>
  <si>
    <t>39 Chinook Crossing</t>
  </si>
  <si>
    <t>FLM-82229-989</t>
  </si>
  <si>
    <t>73017-69644-MS</t>
  </si>
  <si>
    <t>Timoteo Glisane</t>
  </si>
  <si>
    <t>+353 (316) 279-4429</t>
  </si>
  <si>
    <t>2 Coolidge Crossing</t>
  </si>
  <si>
    <t>CPV-90280-133</t>
  </si>
  <si>
    <t>59361-00606-CU</t>
  </si>
  <si>
    <t>Wyatan Cokly</t>
  </si>
  <si>
    <t>wcoklyew@acquirethisname.com</t>
  </si>
  <si>
    <t>+1 (614) 162-7928</t>
  </si>
  <si>
    <t>51 Browning Park</t>
  </si>
  <si>
    <t>OGW-60685-912</t>
  </si>
  <si>
    <t>67423-10113-LM</t>
  </si>
  <si>
    <t>Hildegarde Brangan</t>
  </si>
  <si>
    <t>hbranganex@woothemes.com</t>
  </si>
  <si>
    <t>5 Pleasure Junction</t>
  </si>
  <si>
    <t>DEC-11160-362</t>
  </si>
  <si>
    <t>48582-05061-RY</t>
  </si>
  <si>
    <t>Amii Gallyon</t>
  </si>
  <si>
    <t>agallyoney@engadget.com</t>
  </si>
  <si>
    <t>229 Spohn Center</t>
  </si>
  <si>
    <t>WCT-07869-499</t>
  </si>
  <si>
    <t>32031-49093-KE</t>
  </si>
  <si>
    <t>Birgit Domange</t>
  </si>
  <si>
    <t>bdomangeez@yahoo.co.jp</t>
  </si>
  <si>
    <t>5 Sherman Drive</t>
  </si>
  <si>
    <t>FHD-89872-325</t>
  </si>
  <si>
    <t>31715-98714-OO</t>
  </si>
  <si>
    <t>Killian Osler</t>
  </si>
  <si>
    <t>koslerf0@gmpg.org</t>
  </si>
  <si>
    <t>+1 (517) 647-5356</t>
  </si>
  <si>
    <t>81 Stuart Street</t>
  </si>
  <si>
    <t>AZF-45991-584</t>
  </si>
  <si>
    <t>73759-17258-KA</t>
  </si>
  <si>
    <t>Lora Dukes</t>
  </si>
  <si>
    <t>+353 (963) 987-6580</t>
  </si>
  <si>
    <t>4 Lakewood Gardens Lane</t>
  </si>
  <si>
    <t>MDG-14481-513</t>
  </si>
  <si>
    <t>64897-79178-MH</t>
  </si>
  <si>
    <t>Zack Pellett</t>
  </si>
  <si>
    <t>zpellettf2@dailymotion.com</t>
  </si>
  <si>
    <t>+1 (318) 218-5955</t>
  </si>
  <si>
    <t>0 Lukken Court</t>
  </si>
  <si>
    <t>OFN-49424-848</t>
  </si>
  <si>
    <t>73346-85564-JB</t>
  </si>
  <si>
    <t>Ilaire Sprakes</t>
  </si>
  <si>
    <t>isprakesf3@spiegel.de</t>
  </si>
  <si>
    <t>+1 (408) 319-9787</t>
  </si>
  <si>
    <t>1969 Lakeland Avenue</t>
  </si>
  <si>
    <t>NFA-03411-746</t>
  </si>
  <si>
    <t>07476-13102-NJ</t>
  </si>
  <si>
    <t>Heda Fromant</t>
  </si>
  <si>
    <t>hfromantf4@ucsd.edu</t>
  </si>
  <si>
    <t>+1 (610) 156-1700</t>
  </si>
  <si>
    <t>3341 Cascade Park</t>
  </si>
  <si>
    <t>CYM-74988-450</t>
  </si>
  <si>
    <t>87223-37422-SK</t>
  </si>
  <si>
    <t>Rufus Flear</t>
  </si>
  <si>
    <t>rflearf5@artisteer.com</t>
  </si>
  <si>
    <t>+44 (271) 881-4912</t>
  </si>
  <si>
    <t>30 Mayer Terrace</t>
  </si>
  <si>
    <t>WTV-24996-658</t>
  </si>
  <si>
    <t>57837-15577-YK</t>
  </si>
  <si>
    <t>Dom Milella</t>
  </si>
  <si>
    <t>+353 (361) 732-3444</t>
  </si>
  <si>
    <t>87 Cascade Crossing</t>
  </si>
  <si>
    <t>DSL-69915-544</t>
  </si>
  <si>
    <t>64247-71448-NK</t>
  </si>
  <si>
    <t>Almire MacAless</t>
  </si>
  <si>
    <t>+1 (410) 274-0692</t>
  </si>
  <si>
    <t>897 Del Mar Center</t>
  </si>
  <si>
    <t>NBT-35757-542</t>
  </si>
  <si>
    <t>73647-66148-VM</t>
  </si>
  <si>
    <t>Bette-ann Munden</t>
  </si>
  <si>
    <t>bmundenf8@elpais.com</t>
  </si>
  <si>
    <t>+1 (405) 290-3207</t>
  </si>
  <si>
    <t>465 Oxford Street</t>
  </si>
  <si>
    <t>OYU-25085-528</t>
  </si>
  <si>
    <t>10142-55267-YO</t>
  </si>
  <si>
    <t>Wilek Lightollers</t>
  </si>
  <si>
    <t>wlightollersf9@baidu.com</t>
  </si>
  <si>
    <t>+1 (646) 793-8756</t>
  </si>
  <si>
    <t>8 Sunnyside Lane</t>
  </si>
  <si>
    <t>XCG-07109-195</t>
  </si>
  <si>
    <t>92976-19453-DT</t>
  </si>
  <si>
    <t>Nick Brakespear</t>
  </si>
  <si>
    <t>nbrakespearfa@rediff.com</t>
  </si>
  <si>
    <t>+1 (973) 380-3976</t>
  </si>
  <si>
    <t>2 Jenna Hill</t>
  </si>
  <si>
    <t>YZA-25234-630</t>
  </si>
  <si>
    <t>89757-51438-HX</t>
  </si>
  <si>
    <t>Malynda Glawsop</t>
  </si>
  <si>
    <t>mglawsopfb@reverbnation.com</t>
  </si>
  <si>
    <t>+1 (203) 608-9937</t>
  </si>
  <si>
    <t>682 Express Court</t>
  </si>
  <si>
    <t>OKU-29966-417</t>
  </si>
  <si>
    <t>76192-13390-HZ</t>
  </si>
  <si>
    <t>Granville Alberts</t>
  </si>
  <si>
    <t>galbertsfc@etsy.com</t>
  </si>
  <si>
    <t>+44 (788) 686-0408</t>
  </si>
  <si>
    <t>0 Pierstorff Center</t>
  </si>
  <si>
    <t>MEX-29350-659</t>
  </si>
  <si>
    <t>02009-87294-SY</t>
  </si>
  <si>
    <t>Vasily Polglase</t>
  </si>
  <si>
    <t>vpolglasefd@about.me</t>
  </si>
  <si>
    <t>63 Maryland Trail</t>
  </si>
  <si>
    <t>NOY-99738-977</t>
  </si>
  <si>
    <t>82872-34456-LJ</t>
  </si>
  <si>
    <t>Madelaine Sharples</t>
  </si>
  <si>
    <t>+44 (572) 727-1868</t>
  </si>
  <si>
    <t>0 Mayfield Avenue</t>
  </si>
  <si>
    <t>TCR-01064-030</t>
  </si>
  <si>
    <t>13181-04387-LI</t>
  </si>
  <si>
    <t>Sigfrid Busch</t>
  </si>
  <si>
    <t>sbuschff@so-net.ne.jp</t>
  </si>
  <si>
    <t>+353 (953) 333-8754</t>
  </si>
  <si>
    <t>6666 Express Pass</t>
  </si>
  <si>
    <t>YUL-42750-776</t>
  </si>
  <si>
    <t>24845-36117-TI</t>
  </si>
  <si>
    <t>Cissiee Raisbeck</t>
  </si>
  <si>
    <t>craisbeckfg@webnode.com</t>
  </si>
  <si>
    <t>8026 Nobel Parkway</t>
  </si>
  <si>
    <t>XQJ-86887-506</t>
  </si>
  <si>
    <t>30256-29772-KK</t>
  </si>
  <si>
    <t>Leslie Laughton</t>
  </si>
  <si>
    <t>+1 (321) 828-8078</t>
  </si>
  <si>
    <t>79 Acker Point</t>
  </si>
  <si>
    <t>CUN-90044-279</t>
  </si>
  <si>
    <t>86646-65810-TD</t>
  </si>
  <si>
    <t>Kenton Wetherick</t>
  </si>
  <si>
    <t>+1 (859) 628-7241</t>
  </si>
  <si>
    <t>6976 Knutson Lane</t>
  </si>
  <si>
    <t>ICC-73030-502</t>
  </si>
  <si>
    <t>59480-02795-IU</t>
  </si>
  <si>
    <t>Reamonn Aynold</t>
  </si>
  <si>
    <t>raynoldfj@ustream.tv</t>
  </si>
  <si>
    <t>+1 (414) 429-0919</t>
  </si>
  <si>
    <t>0380 Orin Road</t>
  </si>
  <si>
    <t>ADP-04506-084</t>
  </si>
  <si>
    <t>61809-87758-LJ</t>
  </si>
  <si>
    <t>Hatty Dovydenas</t>
  </si>
  <si>
    <t>+1 (281) 416-9557</t>
  </si>
  <si>
    <t>227 Huxley Hill</t>
  </si>
  <si>
    <t>PNU-22150-408</t>
  </si>
  <si>
    <t>77408-43873-RS</t>
  </si>
  <si>
    <t>Nathaniel Bloxland</t>
  </si>
  <si>
    <t>+353 (652) 208-7526</t>
  </si>
  <si>
    <t>04385 Tony Alley</t>
  </si>
  <si>
    <t>Daingean</t>
  </si>
  <si>
    <t>VSQ-07182-513</t>
  </si>
  <si>
    <t>18366-65239-WF</t>
  </si>
  <si>
    <t>Brendan Grece</t>
  </si>
  <si>
    <t>bgrecefm@naver.com</t>
  </si>
  <si>
    <t>+44 (933) 508-3795</t>
  </si>
  <si>
    <t>5 Butterfield Plaza</t>
  </si>
  <si>
    <t>SPF-31673-217</t>
  </si>
  <si>
    <t>11107-57605-HS</t>
  </si>
  <si>
    <t>Steffie Maddrell</t>
  </si>
  <si>
    <t>smaddrellfn@123-reg.co.uk</t>
  </si>
  <si>
    <t>+1 (770) 714-7866</t>
  </si>
  <si>
    <t>39 Shasta Way</t>
  </si>
  <si>
    <t>NEX-63825-598</t>
  </si>
  <si>
    <t>72072-33025-SD</t>
  </si>
  <si>
    <t>Abbe Thys</t>
  </si>
  <si>
    <t>athysfo@cdc.gov</t>
  </si>
  <si>
    <t>+1 (865) 217-6208</t>
  </si>
  <si>
    <t>847 Sloan Parkway</t>
  </si>
  <si>
    <t>XPG-66112-335</t>
  </si>
  <si>
    <t>58118-22461-GC</t>
  </si>
  <si>
    <t>Jackquelin Chugg</t>
  </si>
  <si>
    <t>jchuggfp@about.me</t>
  </si>
  <si>
    <t>+1 (913) 466-8319</t>
  </si>
  <si>
    <t>973 Kings Hill</t>
  </si>
  <si>
    <t>NSQ-72210-345</t>
  </si>
  <si>
    <t>90940-63327-DJ</t>
  </si>
  <si>
    <t>Audra Kelston</t>
  </si>
  <si>
    <t>akelstonfq@sakura.ne.jp</t>
  </si>
  <si>
    <t>+1 (954) 981-8804</t>
  </si>
  <si>
    <t>9522 Oak Valley Way</t>
  </si>
  <si>
    <t>XRR-28376-277</t>
  </si>
  <si>
    <t>64481-42546-II</t>
  </si>
  <si>
    <t>Elvina Angel</t>
  </si>
  <si>
    <t>+353 (921) 742-1111</t>
  </si>
  <si>
    <t>4 Hanson Parkway</t>
  </si>
  <si>
    <t>WHQ-25197-475</t>
  </si>
  <si>
    <t>27536-28463-NJ</t>
  </si>
  <si>
    <t>Claiborne Mottram</t>
  </si>
  <si>
    <t>cmottramfs@harvard.edu</t>
  </si>
  <si>
    <t>+1 (512) 333-9861</t>
  </si>
  <si>
    <t>5 Monument Point</t>
  </si>
  <si>
    <t>HMB-30634-745</t>
  </si>
  <si>
    <t>66005-20240-MI</t>
  </si>
  <si>
    <t>Dilly Marrison</t>
  </si>
  <si>
    <t>dmarrisonft@geocities.jp</t>
  </si>
  <si>
    <t>+1 (216) 996-5932</t>
  </si>
  <si>
    <t>23 Hallows Plaza</t>
  </si>
  <si>
    <t>XTL-68000-371</t>
  </si>
  <si>
    <t>70140-82812-KD</t>
  </si>
  <si>
    <t>Donalt Sangwin</t>
  </si>
  <si>
    <t>dsangwinfu@weebly.com</t>
  </si>
  <si>
    <t>+1 (301) 879-4079</t>
  </si>
  <si>
    <t>47 Granby Junction</t>
  </si>
  <si>
    <t>YES-51109-625</t>
  </si>
  <si>
    <t>91895-55605-LS</t>
  </si>
  <si>
    <t>Elizabet Aizikowitz</t>
  </si>
  <si>
    <t>eaizikowitzfv@virginia.edu</t>
  </si>
  <si>
    <t>+44 (148) 635-3706</t>
  </si>
  <si>
    <t>7835 Namekagon Alley</t>
  </si>
  <si>
    <t>EAY-89850-211</t>
  </si>
  <si>
    <t>43155-71724-XP</t>
  </si>
  <si>
    <t>Herbie Peppard</t>
  </si>
  <si>
    <t>2 International Lane</t>
  </si>
  <si>
    <t>IOQ-84840-827</t>
  </si>
  <si>
    <t>32038-81174-JF</t>
  </si>
  <si>
    <t>Cornie Venour</t>
  </si>
  <si>
    <t>cvenourfx@ask.com</t>
  </si>
  <si>
    <t>+1 (318) 578-8039</t>
  </si>
  <si>
    <t>90 Commercial Pass</t>
  </si>
  <si>
    <t>FBD-56220-430</t>
  </si>
  <si>
    <t>59205-20324-NB</t>
  </si>
  <si>
    <t>Maggy Harby</t>
  </si>
  <si>
    <t>mharbyfy@163.com</t>
  </si>
  <si>
    <t>69 Jackson Junction</t>
  </si>
  <si>
    <t>COV-52659-202</t>
  </si>
  <si>
    <t>99899-54612-NX</t>
  </si>
  <si>
    <t>Reggie Thickpenny</t>
  </si>
  <si>
    <t>rthickpennyfz@cafepress.com</t>
  </si>
  <si>
    <t>+1 (213) 234-9242</t>
  </si>
  <si>
    <t>791 School Center</t>
  </si>
  <si>
    <t>YUO-76652-814</t>
  </si>
  <si>
    <t>26248-84194-FI</t>
  </si>
  <si>
    <t>Phyllys Ormerod</t>
  </si>
  <si>
    <t>pormerodg0@redcross.org</t>
  </si>
  <si>
    <t>+1 (919) 491-2772</t>
  </si>
  <si>
    <t>04 Arrowood Court</t>
  </si>
  <si>
    <t>PBT-36926-102</t>
  </si>
  <si>
    <t>19485-98072-PS</t>
  </si>
  <si>
    <t>Don Flintiff</t>
  </si>
  <si>
    <t>dflintiffg1@e-recht24.de</t>
  </si>
  <si>
    <t>7 Helena Junction</t>
  </si>
  <si>
    <t>BLV-60087-454</t>
  </si>
  <si>
    <t>84493-71314-WX</t>
  </si>
  <si>
    <t>Tymon Zanetti</t>
  </si>
  <si>
    <t>tzanettig2@gravatar.com</t>
  </si>
  <si>
    <t>+353 (351) 897-2630</t>
  </si>
  <si>
    <t>561 Cherokee Trail</t>
  </si>
  <si>
    <t>09530-56210-WO</t>
  </si>
  <si>
    <t>Bili Follet</t>
  </si>
  <si>
    <t>bfolletg3@a8.net</t>
  </si>
  <si>
    <t>+353 (147) 609-3789</t>
  </si>
  <si>
    <t>91 Darwin Circle</t>
  </si>
  <si>
    <t>QYC-63914-195</t>
  </si>
  <si>
    <t>39789-43945-IV</t>
  </si>
  <si>
    <t>Reinaldos Kirtley</t>
  </si>
  <si>
    <t>rkirtleyg4@hatena.ne.jp</t>
  </si>
  <si>
    <t>+1 (626) 635-6367</t>
  </si>
  <si>
    <t>6356 Di Loreto Road</t>
  </si>
  <si>
    <t>OIB-77163-890</t>
  </si>
  <si>
    <t>38972-89678-ZM</t>
  </si>
  <si>
    <t>Carney Clemencet</t>
  </si>
  <si>
    <t>cclemencetg5@weather.com</t>
  </si>
  <si>
    <t>09240 Arkansas Point</t>
  </si>
  <si>
    <t>SGS-87525-238</t>
  </si>
  <si>
    <t>91465-84526-IJ</t>
  </si>
  <si>
    <t>Russell Donet</t>
  </si>
  <si>
    <t>rdonetg6@oakley.com</t>
  </si>
  <si>
    <t>+1 (804) 583-2067</t>
  </si>
  <si>
    <t>1 Petterle Terrace</t>
  </si>
  <si>
    <t>GQR-12490-152</t>
  </si>
  <si>
    <t>22832-98538-RB</t>
  </si>
  <si>
    <t>Sidney Gawen</t>
  </si>
  <si>
    <t>sgaweng7@creativecommons.org</t>
  </si>
  <si>
    <t>+1 (571) 317-3089</t>
  </si>
  <si>
    <t>9231 Stang Drive</t>
  </si>
  <si>
    <t>UOJ-28238-299</t>
  </si>
  <si>
    <t>30844-91890-ZA</t>
  </si>
  <si>
    <t>Rickey Readie</t>
  </si>
  <si>
    <t>rreadieg8@guardian.co.uk</t>
  </si>
  <si>
    <t>+1 (775) 993-8273</t>
  </si>
  <si>
    <t>8 Everett Court</t>
  </si>
  <si>
    <t>ETD-58130-674</t>
  </si>
  <si>
    <t>64328-37891-JA</t>
  </si>
  <si>
    <t>Conchita Dietzler</t>
  </si>
  <si>
    <t>cdietzlerg9@goo.gl</t>
  </si>
  <si>
    <t>+353 (428) 656-7060</t>
  </si>
  <si>
    <t>1 Thierer Parkway</t>
  </si>
  <si>
    <t>UPF-60123-025</t>
  </si>
  <si>
    <t>88992-49081-AT</t>
  </si>
  <si>
    <t>Zilvia Claisse</t>
  </si>
  <si>
    <t>+1 (612) 477-9298</t>
  </si>
  <si>
    <t>529 Judy Circle</t>
  </si>
  <si>
    <t>NQS-01613-687</t>
  </si>
  <si>
    <t>10204-31464-SA</t>
  </si>
  <si>
    <t>Bar O' Mahony</t>
  </si>
  <si>
    <t>bogb@elpais.com</t>
  </si>
  <si>
    <t>478 Harper Junction</t>
  </si>
  <si>
    <t>MGH-36050-573</t>
  </si>
  <si>
    <t>75156-80911-YT</t>
  </si>
  <si>
    <t>Valenka Stansbury</t>
  </si>
  <si>
    <t>vstansburygc@unblog.fr</t>
  </si>
  <si>
    <t>+1 (915) 530-3435</t>
  </si>
  <si>
    <t>10283 Ramsey Hill</t>
  </si>
  <si>
    <t>UVF-59322-459</t>
  </si>
  <si>
    <t>53971-49906-PZ</t>
  </si>
  <si>
    <t>Daniel Heinonen</t>
  </si>
  <si>
    <t>dheinonengd@printfriendly.com</t>
  </si>
  <si>
    <t>715 Kropf Hill</t>
  </si>
  <si>
    <t>VET-41158-896</t>
  </si>
  <si>
    <t>10728-17633-ST</t>
  </si>
  <si>
    <t>Jewelle Shenton</t>
  </si>
  <si>
    <t>jshentonge@google.com.hk</t>
  </si>
  <si>
    <t>+1 (650) 712-0135</t>
  </si>
  <si>
    <t>46367 Waubesa Hill</t>
  </si>
  <si>
    <t>XYL-52196-459</t>
  </si>
  <si>
    <t>13549-65017-VE</t>
  </si>
  <si>
    <t>Jennifer Wilkisson</t>
  </si>
  <si>
    <t>jwilkissongf@nba.com</t>
  </si>
  <si>
    <t>26051 Golf Course Road</t>
  </si>
  <si>
    <t>BPZ-51283-916</t>
  </si>
  <si>
    <t>87688-42420-TO</t>
  </si>
  <si>
    <t>Kylie Mowat</t>
  </si>
  <si>
    <t>+1 (206) 275-3973</t>
  </si>
  <si>
    <t>06512 Shopko Court</t>
  </si>
  <si>
    <t>VQW-91903-926</t>
  </si>
  <si>
    <t>05325-97750-WP</t>
  </si>
  <si>
    <t>Cody Verissimo</t>
  </si>
  <si>
    <t>cverissimogh@theglobeandmail.com</t>
  </si>
  <si>
    <t>18 Bluestem Avenue</t>
  </si>
  <si>
    <t>OLF-77983-457</t>
  </si>
  <si>
    <t>51901-35210-UI</t>
  </si>
  <si>
    <t>Gabriel Starcks</t>
  </si>
  <si>
    <t>gstarcksgi@abc.net.au</t>
  </si>
  <si>
    <t>+1 (423) 903-3146</t>
  </si>
  <si>
    <t>5 Northland Alley</t>
  </si>
  <si>
    <t>MVI-04946-827</t>
  </si>
  <si>
    <t>62483-50867-OM</t>
  </si>
  <si>
    <t>Darby Dummer</t>
  </si>
  <si>
    <t>6664 Huxley Place</t>
  </si>
  <si>
    <t>UOG-94188-104</t>
  </si>
  <si>
    <t>92753-50029-SD</t>
  </si>
  <si>
    <t>Kienan Scholard</t>
  </si>
  <si>
    <t>kscholardgk@sbwire.com</t>
  </si>
  <si>
    <t>+1 (614) 199-9032</t>
  </si>
  <si>
    <t>47910 Longview Place</t>
  </si>
  <si>
    <t>DSN-15872-519</t>
  </si>
  <si>
    <t>53809-98498-SN</t>
  </si>
  <si>
    <t>Bo Kindley</t>
  </si>
  <si>
    <t>bkindleygl@wikimedia.org</t>
  </si>
  <si>
    <t>+1 (650) 799-2315</t>
  </si>
  <si>
    <t>2 Village Plaza</t>
  </si>
  <si>
    <t>OUQ-73954-002</t>
  </si>
  <si>
    <t>66308-13503-KD</t>
  </si>
  <si>
    <t>Krissie Hammett</t>
  </si>
  <si>
    <t>khammettgm@dmoz.org</t>
  </si>
  <si>
    <t>+1 (415) 825-4799</t>
  </si>
  <si>
    <t>798 Grover Lane</t>
  </si>
  <si>
    <t>LGL-16843-667</t>
  </si>
  <si>
    <t>82458-87830-JE</t>
  </si>
  <si>
    <t>Alisha Hulburt</t>
  </si>
  <si>
    <t>ahulburtgn@fda.gov</t>
  </si>
  <si>
    <t>7997 Artisan Crossing</t>
  </si>
  <si>
    <t>TCC-89722-031</t>
  </si>
  <si>
    <t>41611-34336-WT</t>
  </si>
  <si>
    <t>Peyter Lauritzen</t>
  </si>
  <si>
    <t>plauritzengo@photobucket.com</t>
  </si>
  <si>
    <t>+1 (215) 308-0788</t>
  </si>
  <si>
    <t>833 Monument Circle</t>
  </si>
  <si>
    <t>TRA-79507-007</t>
  </si>
  <si>
    <t>70089-27418-UJ</t>
  </si>
  <si>
    <t>Aurelia Burgwin</t>
  </si>
  <si>
    <t>aburgwingp@redcross.org</t>
  </si>
  <si>
    <t>+1 (314) 407-3962</t>
  </si>
  <si>
    <t>0 Amoth Alley</t>
  </si>
  <si>
    <t>MZJ-77284-941</t>
  </si>
  <si>
    <t>99978-56910-BN</t>
  </si>
  <si>
    <t>Emalee Rolin</t>
  </si>
  <si>
    <t>erolingq@google.fr</t>
  </si>
  <si>
    <t>+1 (419) 597-8743</t>
  </si>
  <si>
    <t>2 Merry Center</t>
  </si>
  <si>
    <t>AXN-57779-891</t>
  </si>
  <si>
    <t>09668-23340-IC</t>
  </si>
  <si>
    <t>Donavon Fowle</t>
  </si>
  <si>
    <t>dfowlegr@epa.gov</t>
  </si>
  <si>
    <t>1 Mockingbird Trail</t>
  </si>
  <si>
    <t>PJB-15659-994</t>
  </si>
  <si>
    <t>39457-62611-YK</t>
  </si>
  <si>
    <t>Jorge Bettison</t>
  </si>
  <si>
    <t>+353 (782) 457-9198</t>
  </si>
  <si>
    <t>3336 Lien Plaza</t>
  </si>
  <si>
    <t>LTS-03470-353</t>
  </si>
  <si>
    <t>90985-89807-RW</t>
  </si>
  <si>
    <t>Wang Powlesland</t>
  </si>
  <si>
    <t>wpowleslandgt@soundcloud.com</t>
  </si>
  <si>
    <t>+1 (412) 453-4798</t>
  </si>
  <si>
    <t>2 Novick Junction</t>
  </si>
  <si>
    <t>UMM-28497-689</t>
  </si>
  <si>
    <t>73171-33001-FC</t>
  </si>
  <si>
    <t>Brendin Peattie</t>
  </si>
  <si>
    <t>bpeattiegu@imgur.com</t>
  </si>
  <si>
    <t>+1 (954) 385-1889</t>
  </si>
  <si>
    <t>4135 Burrows Court</t>
  </si>
  <si>
    <t>MJZ-93232-402</t>
  </si>
  <si>
    <t>17816-67941-ZS</t>
  </si>
  <si>
    <t>Laurence Ellingham</t>
  </si>
  <si>
    <t>lellinghamgv@sciencedaily.com</t>
  </si>
  <si>
    <t>+1 (318) 670-8027</t>
  </si>
  <si>
    <t>4286 Kingsford Crossing</t>
  </si>
  <si>
    <t>UHW-74617-126</t>
  </si>
  <si>
    <t>90816-65619-LM</t>
  </si>
  <si>
    <t>Billy Neiland</t>
  </si>
  <si>
    <t>02971 Alpine Court</t>
  </si>
  <si>
    <t>RIK-61730-794</t>
  </si>
  <si>
    <t>69761-61146-KD</t>
  </si>
  <si>
    <t>Ancell Fendt</t>
  </si>
  <si>
    <t>afendtgx@forbes.com</t>
  </si>
  <si>
    <t>+1 (414) 811-7606</t>
  </si>
  <si>
    <t>6 Rutledge Trail</t>
  </si>
  <si>
    <t>IDJ-55379-750</t>
  </si>
  <si>
    <t>24040-20817-QB</t>
  </si>
  <si>
    <t>Angelia Cleyburn</t>
  </si>
  <si>
    <t>acleyburngy@lycos.com</t>
  </si>
  <si>
    <t>+1 (754) 355-3802</t>
  </si>
  <si>
    <t>45127 Melvin Avenue</t>
  </si>
  <si>
    <t>OHX-11953-965</t>
  </si>
  <si>
    <t>19524-21432-XP</t>
  </si>
  <si>
    <t>Temple Castiglione</t>
  </si>
  <si>
    <t>tcastiglionegz@xing.com</t>
  </si>
  <si>
    <t>+1 (318) 820-6128</t>
  </si>
  <si>
    <t>0915 Novick Avenue</t>
  </si>
  <si>
    <t>TVV-42245-088</t>
  </si>
  <si>
    <t>14398-43114-RV</t>
  </si>
  <si>
    <t>Betti Lacasa</t>
  </si>
  <si>
    <t>+353 (930) 704-1778</t>
  </si>
  <si>
    <t>4 Lindbergh Trail</t>
  </si>
  <si>
    <t>DYP-74337-787</t>
  </si>
  <si>
    <t>41486-52502-QQ</t>
  </si>
  <si>
    <t>Gunilla Lynch</t>
  </si>
  <si>
    <t>+1 (916) 626-5223</t>
  </si>
  <si>
    <t>9945 Eagan Circle</t>
  </si>
  <si>
    <t>OKA-93124-100</t>
  </si>
  <si>
    <t>62762-19458-UY</t>
  </si>
  <si>
    <t>Vita Pummery</t>
  </si>
  <si>
    <t>+1 (615) 549-8774</t>
  </si>
  <si>
    <t>999 Sachtjen Avenue</t>
  </si>
  <si>
    <t>IXW-20780-268</t>
  </si>
  <si>
    <t>20236-64364-QL</t>
  </si>
  <si>
    <t>Shay Couronne</t>
  </si>
  <si>
    <t>scouronneh3@mozilla.org</t>
  </si>
  <si>
    <t>+1 (701) 894-8081</t>
  </si>
  <si>
    <t>67 David Lane</t>
  </si>
  <si>
    <t>NGG-24006-937</t>
  </si>
  <si>
    <t>29102-40100-TZ</t>
  </si>
  <si>
    <t>Linus Flippelli</t>
  </si>
  <si>
    <t>lflippellih4@github.io</t>
  </si>
  <si>
    <t>+44 (200) 860-6521</t>
  </si>
  <si>
    <t>3657 International Terrace</t>
  </si>
  <si>
    <t>JZC-31180-557</t>
  </si>
  <si>
    <t>09171-42203-EB</t>
  </si>
  <si>
    <t>Rachelle Elizabeth</t>
  </si>
  <si>
    <t>relizabethh5@live.com</t>
  </si>
  <si>
    <t>+1 (918) 203-3263</t>
  </si>
  <si>
    <t>2668 Dixon Plaza</t>
  </si>
  <si>
    <t>ZMU-63715-204</t>
  </si>
  <si>
    <t>29060-75856-UI</t>
  </si>
  <si>
    <t>Innis Renhard</t>
  </si>
  <si>
    <t>irenhardh6@i2i.jp</t>
  </si>
  <si>
    <t>+1 (646) 225-6560</t>
  </si>
  <si>
    <t>73184 Fieldstone Junction</t>
  </si>
  <si>
    <t>GND-08192-056</t>
  </si>
  <si>
    <t>17088-16989-PL</t>
  </si>
  <si>
    <t>Winne Roche</t>
  </si>
  <si>
    <t>wrocheh7@xinhuanet.com</t>
  </si>
  <si>
    <t>+1 (317) 439-5584</t>
  </si>
  <si>
    <t>378 Scofield Place</t>
  </si>
  <si>
    <t>RYY-38961-093</t>
  </si>
  <si>
    <t>94022-69223-DP</t>
  </si>
  <si>
    <t>Josy Bus</t>
  </si>
  <si>
    <t>jbush8@guardian.co.uk</t>
  </si>
  <si>
    <t>+353 (439) 947-1816</t>
  </si>
  <si>
    <t>548 Melvin Pass</t>
  </si>
  <si>
    <t>CVA-64996-969</t>
  </si>
  <si>
    <t>13324-78688-MI</t>
  </si>
  <si>
    <t>Cordy Odgaard</t>
  </si>
  <si>
    <t>codgaardh9@nsw.gov.au</t>
  </si>
  <si>
    <t>+1 (503) 203-1484</t>
  </si>
  <si>
    <t>5 Florence Court</t>
  </si>
  <si>
    <t>XTH-67276-442</t>
  </si>
  <si>
    <t>73799-04749-BM</t>
  </si>
  <si>
    <t>Bertine Byrd</t>
  </si>
  <si>
    <t>bbyrdha@4shared.com</t>
  </si>
  <si>
    <t>3482 Morning Circle</t>
  </si>
  <si>
    <t>PVU-02950-470</t>
  </si>
  <si>
    <t>01927-46702-YT</t>
  </si>
  <si>
    <t>Nelie Garnson</t>
  </si>
  <si>
    <t>+44 (141) 640-7113</t>
  </si>
  <si>
    <t>821 Annamark Park</t>
  </si>
  <si>
    <t>XSN-26809-910</t>
  </si>
  <si>
    <t>80467-17137-TO</t>
  </si>
  <si>
    <t>Dianne Chardin</t>
  </si>
  <si>
    <t>dchardinhc@nhs.uk</t>
  </si>
  <si>
    <t>6495 Warrior Point</t>
  </si>
  <si>
    <t>UDN-88321-005</t>
  </si>
  <si>
    <t>14640-87215-BK</t>
  </si>
  <si>
    <t>Hailee Radbone</t>
  </si>
  <si>
    <t>hradbonehd@newsvine.com</t>
  </si>
  <si>
    <t>+1 (415) 968-9559</t>
  </si>
  <si>
    <t>265 Maple Parkway</t>
  </si>
  <si>
    <t>EXP-21628-670</t>
  </si>
  <si>
    <t>94447-35885-HK</t>
  </si>
  <si>
    <t>Wallis Bernth</t>
  </si>
  <si>
    <t>wbernthhe@miitbeian.gov.cn</t>
  </si>
  <si>
    <t>+1 (412) 597-3861</t>
  </si>
  <si>
    <t>5 Ramsey Plaza</t>
  </si>
  <si>
    <t>VGM-24161-361</t>
  </si>
  <si>
    <t>71034-49694-CS</t>
  </si>
  <si>
    <t>Byron Acarson</t>
  </si>
  <si>
    <t>bacarsonhf@cnn.com</t>
  </si>
  <si>
    <t>+1 (713) 418-6385</t>
  </si>
  <si>
    <t>0 Bay Center</t>
  </si>
  <si>
    <t>PKN-19556-918</t>
  </si>
  <si>
    <t>00445-42781-KX</t>
  </si>
  <si>
    <t>Faunie Brigham</t>
  </si>
  <si>
    <t>fbrighamhg@blog.com</t>
  </si>
  <si>
    <t>+353 (620) 657-2946</t>
  </si>
  <si>
    <t>7246 Green Pass</t>
  </si>
  <si>
    <t>Castlerea</t>
  </si>
  <si>
    <t>14756-18321-CL</t>
  </si>
  <si>
    <t>Linn Alaway</t>
  </si>
  <si>
    <t>lalawayhh@weather.com</t>
  </si>
  <si>
    <t>5602 Florence Avenue</t>
  </si>
  <si>
    <t>37997-75562-PI</t>
  </si>
  <si>
    <t>Cami Meir</t>
  </si>
  <si>
    <t>cmeirhi@cnet.com</t>
  </si>
  <si>
    <t>+1 (817) 618-7085</t>
  </si>
  <si>
    <t>02 Rutledge Road</t>
  </si>
  <si>
    <t>69981-85767-RP</t>
  </si>
  <si>
    <t>Marcie Aingell</t>
  </si>
  <si>
    <t>maingellhj@nasa.gov</t>
  </si>
  <si>
    <t>+353 (287) 780-1746</t>
  </si>
  <si>
    <t>1274 Prairieview Drive</t>
  </si>
  <si>
    <t>DXQ-44537-297</t>
  </si>
  <si>
    <t>96116-24737-LV</t>
  </si>
  <si>
    <t>Marjorie Yoxen</t>
  </si>
  <si>
    <t>myoxenhk@google.com</t>
  </si>
  <si>
    <t>+1 (213) 241-8051</t>
  </si>
  <si>
    <t>84 Oak Valley Drive</t>
  </si>
  <si>
    <t>BPC-54727-307</t>
  </si>
  <si>
    <t>18684-73088-YL</t>
  </si>
  <si>
    <t>Gaspar McGavin</t>
  </si>
  <si>
    <t>gmcgavinhl@histats.com</t>
  </si>
  <si>
    <t>+1 (570) 745-7589</t>
  </si>
  <si>
    <t>573 Anhalt Park</t>
  </si>
  <si>
    <t>KSH-47717-456</t>
  </si>
  <si>
    <t>74671-55639-TU</t>
  </si>
  <si>
    <t>Lindy Uttermare</t>
  </si>
  <si>
    <t>luttermarehm@engadget.com</t>
  </si>
  <si>
    <t>+1 (817) 793-6871</t>
  </si>
  <si>
    <t>77 Lake View Road</t>
  </si>
  <si>
    <t>ANK-59436-446</t>
  </si>
  <si>
    <t>17488-65879-XL</t>
  </si>
  <si>
    <t>Eal D'Ambrogio</t>
  </si>
  <si>
    <t>edambrogiohn@techcrunch.com</t>
  </si>
  <si>
    <t>+1 (816) 196-1729</t>
  </si>
  <si>
    <t>32 Darwin Court</t>
  </si>
  <si>
    <t>AYY-83051-752</t>
  </si>
  <si>
    <t>46431-09298-OU</t>
  </si>
  <si>
    <t>Carolee Winchcombe</t>
  </si>
  <si>
    <t>cwinchcombeho@jiathis.com</t>
  </si>
  <si>
    <t>+1 (501) 772-4397</t>
  </si>
  <si>
    <t>687 Bluestem Point</t>
  </si>
  <si>
    <t>CSW-59644-267</t>
  </si>
  <si>
    <t>60378-26473-FE</t>
  </si>
  <si>
    <t>Benedikta Paumier</t>
  </si>
  <si>
    <t>bpaumierhp@umn.edu</t>
  </si>
  <si>
    <t>+353 (777) 856-8236</t>
  </si>
  <si>
    <t>319 Carioca Alley</t>
  </si>
  <si>
    <t>Ballisodare</t>
  </si>
  <si>
    <t>ITY-92466-909</t>
  </si>
  <si>
    <t>34927-68586-ZV</t>
  </si>
  <si>
    <t>Neville Piatto</t>
  </si>
  <si>
    <t>+353 (573) 561-9754</t>
  </si>
  <si>
    <t>118 Vermont Junction</t>
  </si>
  <si>
    <t>IGW-04801-466</t>
  </si>
  <si>
    <t>29051-27555-GD</t>
  </si>
  <si>
    <t>Jeno Capey</t>
  </si>
  <si>
    <t>jcapeyhr@bravesites.com</t>
  </si>
  <si>
    <t>+1 (814) 974-7878</t>
  </si>
  <si>
    <t>9 Evergreen Circle</t>
  </si>
  <si>
    <t>LJN-34281-921</t>
  </si>
  <si>
    <t>05503-73375-RU</t>
  </si>
  <si>
    <t>Carmella Bruffell</t>
  </si>
  <si>
    <t>+44 (138) 190-7521</t>
  </si>
  <si>
    <t>996 Meadow Valley Point</t>
  </si>
  <si>
    <t>BWZ-46364-547</t>
  </si>
  <si>
    <t>64918-67725-MN</t>
  </si>
  <si>
    <t>Yardley Basill</t>
  </si>
  <si>
    <t>ybasillht@theguardian.com</t>
  </si>
  <si>
    <t>+1 (412) 297-2806</t>
  </si>
  <si>
    <t>10675 Loomis Place</t>
  </si>
  <si>
    <t>SBC-95710-706</t>
  </si>
  <si>
    <t>85634-61759-ND</t>
  </si>
  <si>
    <t>Maggy Baistow</t>
  </si>
  <si>
    <t>mbaistowhu@i2i.jp</t>
  </si>
  <si>
    <t>+44 (876) 508-3376</t>
  </si>
  <si>
    <t>9531 Dexter Drive</t>
  </si>
  <si>
    <t>Ford</t>
  </si>
  <si>
    <t>GL54</t>
  </si>
  <si>
    <t>WRN-55114-031</t>
  </si>
  <si>
    <t>40180-22940-QB</t>
  </si>
  <si>
    <t>Courtney Pallant</t>
  </si>
  <si>
    <t>cpallanthv@typepad.com</t>
  </si>
  <si>
    <t>117 American Ash Crossing</t>
  </si>
  <si>
    <t>TZU-64255-831</t>
  </si>
  <si>
    <t>34666-76738-SQ</t>
  </si>
  <si>
    <t>Marne Mingey</t>
  </si>
  <si>
    <t>+1 (786) 445-8879</t>
  </si>
  <si>
    <t>7 South Parkway</t>
  </si>
  <si>
    <t>JVF-91003-729</t>
  </si>
  <si>
    <t>98536-88616-FF</t>
  </si>
  <si>
    <t>Denny O' Ronan</t>
  </si>
  <si>
    <t>dohx@redcross.org</t>
  </si>
  <si>
    <t>+1 (325) 276-3690</t>
  </si>
  <si>
    <t>92 Kingsford Court</t>
  </si>
  <si>
    <t>MVB-22135-665</t>
  </si>
  <si>
    <t>55621-06130-SA</t>
  </si>
  <si>
    <t>Dottie Rallin</t>
  </si>
  <si>
    <t>drallinhy@howstuffworks.com</t>
  </si>
  <si>
    <t>+1 (518) 981-1531</t>
  </si>
  <si>
    <t>13617 Harbort Lane</t>
  </si>
  <si>
    <t>CKS-47815-571</t>
  </si>
  <si>
    <t>45666-86771-EH</t>
  </si>
  <si>
    <t>Ardith Chill</t>
  </si>
  <si>
    <t>achillhz@epa.gov</t>
  </si>
  <si>
    <t>+44 (411) 344-1320</t>
  </si>
  <si>
    <t>677 Bartillon Avenue</t>
  </si>
  <si>
    <t>OAW-17338-101</t>
  </si>
  <si>
    <t>52143-35672-JF</t>
  </si>
  <si>
    <t>Tuckie Mathonnet</t>
  </si>
  <si>
    <t>tmathonneti0@google.co.jp</t>
  </si>
  <si>
    <t>+1 (614) 781-0396</t>
  </si>
  <si>
    <t>407 Roth Circle</t>
  </si>
  <si>
    <t>ALP-37623-536</t>
  </si>
  <si>
    <t>24689-69376-XX</t>
  </si>
  <si>
    <t>Charmane Denys</t>
  </si>
  <si>
    <t>cdenysi1@is.gd</t>
  </si>
  <si>
    <t>+44 (341) 297-2539</t>
  </si>
  <si>
    <t>480 Shopko Street</t>
  </si>
  <si>
    <t>WMU-87639-108</t>
  </si>
  <si>
    <t>71891-51101-VQ</t>
  </si>
  <si>
    <t>Cecily Stebbings</t>
  </si>
  <si>
    <t>cstebbingsi2@drupal.org</t>
  </si>
  <si>
    <t>+1 (951) 986-4062</t>
  </si>
  <si>
    <t>6 Green Ridge Drive</t>
  </si>
  <si>
    <t>USN-44968-231</t>
  </si>
  <si>
    <t>71749-05400-CN</t>
  </si>
  <si>
    <t>Giana Tonnesen</t>
  </si>
  <si>
    <t>+1 (202) 931-2413</t>
  </si>
  <si>
    <t>041 Lighthouse Bay Center</t>
  </si>
  <si>
    <t>YZG-20575-451</t>
  </si>
  <si>
    <t>64845-00270-NO</t>
  </si>
  <si>
    <t>Rhetta Zywicki</t>
  </si>
  <si>
    <t>rzywickii4@ifeng.com</t>
  </si>
  <si>
    <t>18 Ruskin Plaza</t>
  </si>
  <si>
    <t>HTH-52867-812</t>
  </si>
  <si>
    <t>29851-36402-UX</t>
  </si>
  <si>
    <t>Almeria Burgett</t>
  </si>
  <si>
    <t>aburgetti5@moonfruit.com</t>
  </si>
  <si>
    <t>+1 (419) 372-4746</t>
  </si>
  <si>
    <t>50879 Reindahl Road</t>
  </si>
  <si>
    <t>FWU-44971-444</t>
  </si>
  <si>
    <t>12190-25421-WM</t>
  </si>
  <si>
    <t>Marvin Malloy</t>
  </si>
  <si>
    <t>mmalloyi6@seattletimes.com</t>
  </si>
  <si>
    <t>+1 (202) 284-7115</t>
  </si>
  <si>
    <t>2 Ohio Drive</t>
  </si>
  <si>
    <t>EQI-82205-066</t>
  </si>
  <si>
    <t>52316-30571-GD</t>
  </si>
  <si>
    <t>Maxim McParland</t>
  </si>
  <si>
    <t>mmcparlandi7@w3.org</t>
  </si>
  <si>
    <t>17 Valley Edge Terrace</t>
  </si>
  <si>
    <t>NAR-00747-074</t>
  </si>
  <si>
    <t>23243-92649-RY</t>
  </si>
  <si>
    <t>Sylas Jennaroy</t>
  </si>
  <si>
    <t>sjennaroyi8@purevolume.com</t>
  </si>
  <si>
    <t>22 South Court</t>
  </si>
  <si>
    <t>JYR-22052-185</t>
  </si>
  <si>
    <t>39528-19971-OR</t>
  </si>
  <si>
    <t>Wren Place</t>
  </si>
  <si>
    <t>wplacei9@wsj.com</t>
  </si>
  <si>
    <t>+1 (408) 106-8863</t>
  </si>
  <si>
    <t>9 Artisan Avenue</t>
  </si>
  <si>
    <t>XKO-54097-932</t>
  </si>
  <si>
    <t>10248-53779-DT</t>
  </si>
  <si>
    <t>Hewitt Jarret</t>
  </si>
  <si>
    <t>88563 Veith Circle</t>
  </si>
  <si>
    <t>HXA-72415-025</t>
  </si>
  <si>
    <t>93417-12322-YB</t>
  </si>
  <si>
    <t>Dollie Gadsden</t>
  </si>
  <si>
    <t>dgadsdenib@google.com.hk</t>
  </si>
  <si>
    <t>+353 (847) 447-7835</t>
  </si>
  <si>
    <t>70 Ludington Terrace</t>
  </si>
  <si>
    <t>MJF-20065-335</t>
  </si>
  <si>
    <t>56891-86662-UY</t>
  </si>
  <si>
    <t>Val Wakelin</t>
  </si>
  <si>
    <t>vwakelinic@unesco.org</t>
  </si>
  <si>
    <t>+1 (517) 163-7746</t>
  </si>
  <si>
    <t>2003 Muir Lane</t>
  </si>
  <si>
    <t>GFI-83300-059</t>
  </si>
  <si>
    <t>40414-26467-VE</t>
  </si>
  <si>
    <t>Annie Campsall</t>
  </si>
  <si>
    <t>acampsallid@zimbio.com</t>
  </si>
  <si>
    <t>+1 (713) 339-5547</t>
  </si>
  <si>
    <t>52003 Burning Wood Plaza</t>
  </si>
  <si>
    <t>WJR-51493-682</t>
  </si>
  <si>
    <t>87858-83734-RK</t>
  </si>
  <si>
    <t>Shermy Moseby</t>
  </si>
  <si>
    <t>smosebyie@stanford.edu</t>
  </si>
  <si>
    <t>463 Mandrake Terrace</t>
  </si>
  <si>
    <t>SHP-55648-472</t>
  </si>
  <si>
    <t>46818-20198-GB</t>
  </si>
  <si>
    <t>Corrie Wass</t>
  </si>
  <si>
    <t>cwassif@prweb.com</t>
  </si>
  <si>
    <t>9978 Monterey Crossing</t>
  </si>
  <si>
    <t>HYR-03455-684</t>
  </si>
  <si>
    <t>29808-89098-XD</t>
  </si>
  <si>
    <t>Ira Sjostrom</t>
  </si>
  <si>
    <t>isjostromig@pbs.org</t>
  </si>
  <si>
    <t>+1 (814) 359-4610</t>
  </si>
  <si>
    <t>68502 Stoughton Court</t>
  </si>
  <si>
    <t>71845-97930-ME</t>
  </si>
  <si>
    <t>Helli Load</t>
  </si>
  <si>
    <t>hloadih@weibo.com</t>
  </si>
  <si>
    <t>+1 (601) 387-9366</t>
  </si>
  <si>
    <t>7062 Hollow Ridge Alley</t>
  </si>
  <si>
    <t>HUG-52766-375</t>
  </si>
  <si>
    <t>78786-77449-RQ</t>
  </si>
  <si>
    <t>Jermaine Branchett</t>
  </si>
  <si>
    <t>jbranchettii@bravesites.com</t>
  </si>
  <si>
    <t>+1 (806) 376-6144</t>
  </si>
  <si>
    <t>55287 Atwood Alley</t>
  </si>
  <si>
    <t>DAH-46595-917</t>
  </si>
  <si>
    <t>27878-42224-QF</t>
  </si>
  <si>
    <t>Nissie Rudland</t>
  </si>
  <si>
    <t>nrudlandij@blogs.com</t>
  </si>
  <si>
    <t>+353 (445) 224-6111</t>
  </si>
  <si>
    <t>60371 Doe Crossing Place</t>
  </si>
  <si>
    <t>VEM-79839-466</t>
  </si>
  <si>
    <t>32743-78448-KT</t>
  </si>
  <si>
    <t>Janella Millett</t>
  </si>
  <si>
    <t>jmillettik@addtoany.com</t>
  </si>
  <si>
    <t>+1 (919) 302-3228</t>
  </si>
  <si>
    <t>3 Novick Alley</t>
  </si>
  <si>
    <t>OWH-11126-533</t>
  </si>
  <si>
    <t>25331-13794-SB</t>
  </si>
  <si>
    <t>Ferdie Tourry</t>
  </si>
  <si>
    <t>ftourryil@google.de</t>
  </si>
  <si>
    <t>+1 (843) 243-1686</t>
  </si>
  <si>
    <t>9422 Forest Dale Circle</t>
  </si>
  <si>
    <t>UMT-26130-151</t>
  </si>
  <si>
    <t>55864-37682-GQ</t>
  </si>
  <si>
    <t>Cecil Weatherall</t>
  </si>
  <si>
    <t>cweatherallim@toplist.cz</t>
  </si>
  <si>
    <t>+1 (315) 335-0182</t>
  </si>
  <si>
    <t>218 5th Plaza</t>
  </si>
  <si>
    <t>JKA-27899-806</t>
  </si>
  <si>
    <t>97005-25609-CQ</t>
  </si>
  <si>
    <t>Gale Heindrick</t>
  </si>
  <si>
    <t>gheindrickin@usda.gov</t>
  </si>
  <si>
    <t>+1 (229) 111-7292</t>
  </si>
  <si>
    <t>37 Schiller Place</t>
  </si>
  <si>
    <t>ULU-07744-724</t>
  </si>
  <si>
    <t>94058-95794-IJ</t>
  </si>
  <si>
    <t>Layne Imason</t>
  </si>
  <si>
    <t>limasonio@discuz.net</t>
  </si>
  <si>
    <t>9 Village Green Parkway</t>
  </si>
  <si>
    <t>NOM-56457-507</t>
  </si>
  <si>
    <t>40214-03678-GU</t>
  </si>
  <si>
    <t>Hazel Saill</t>
  </si>
  <si>
    <t>hsaillip@odnoklassniki.ru</t>
  </si>
  <si>
    <t>+1 (913) 968-8024</t>
  </si>
  <si>
    <t>3186 Bay Lane</t>
  </si>
  <si>
    <t>NZN-71683-705</t>
  </si>
  <si>
    <t>04921-85445-SL</t>
  </si>
  <si>
    <t>Hermann Larvor</t>
  </si>
  <si>
    <t>hlarvoriq@last.fm</t>
  </si>
  <si>
    <t>+1 (941) 779-2195</t>
  </si>
  <si>
    <t>65129 Becker Drive</t>
  </si>
  <si>
    <t>WMA-34232-850</t>
  </si>
  <si>
    <t>53386-94266-LJ</t>
  </si>
  <si>
    <t>Terri Lyford</t>
  </si>
  <si>
    <t>+1 (610) 942-2790</t>
  </si>
  <si>
    <t>00 Buell Avenue</t>
  </si>
  <si>
    <t>EZL-27919-704</t>
  </si>
  <si>
    <t>49480-85909-DG</t>
  </si>
  <si>
    <t>Gabey Cogan</t>
  </si>
  <si>
    <t>+1 (757) 101-9459</t>
  </si>
  <si>
    <t>05001 Continental Crossing</t>
  </si>
  <si>
    <t>ZYU-11345-774</t>
  </si>
  <si>
    <t>18293-78136-MN</t>
  </si>
  <si>
    <t>Charin Penwarden</t>
  </si>
  <si>
    <t>cpenwardenit@mlb.com</t>
  </si>
  <si>
    <t>+353 (765) 345-5590</t>
  </si>
  <si>
    <t>1 Nobel Terrace</t>
  </si>
  <si>
    <t>CPW-34587-459</t>
  </si>
  <si>
    <t>84641-67384-TD</t>
  </si>
  <si>
    <t>Milty Middis</t>
  </si>
  <si>
    <t>mmiddisiu@dmoz.org</t>
  </si>
  <si>
    <t>+1 (316) 736-9645</t>
  </si>
  <si>
    <t>8 Schiller Point</t>
  </si>
  <si>
    <t>NQZ-82067-394</t>
  </si>
  <si>
    <t>72320-29738-EB</t>
  </si>
  <si>
    <t>Adrianne Vairow</t>
  </si>
  <si>
    <t>avairowiv@studiopress.com</t>
  </si>
  <si>
    <t>+44 (236) 517-2586</t>
  </si>
  <si>
    <t>73486 Cardinal Terrace</t>
  </si>
  <si>
    <t>JBW-95055-851</t>
  </si>
  <si>
    <t>47355-97488-XS</t>
  </si>
  <si>
    <t>Anjanette Goldie</t>
  </si>
  <si>
    <t>agoldieiw@goo.gl</t>
  </si>
  <si>
    <t>3729 Susan Drive</t>
  </si>
  <si>
    <t>AHY-20324-088</t>
  </si>
  <si>
    <t>63499-24884-PP</t>
  </si>
  <si>
    <t>Nicky Ayris</t>
  </si>
  <si>
    <t>nayrisix@t-online.de</t>
  </si>
  <si>
    <t>+44 (627) 552-5656</t>
  </si>
  <si>
    <t>7 Reinke Circle</t>
  </si>
  <si>
    <t>ZSL-66684-103</t>
  </si>
  <si>
    <t>39193-51770-FM</t>
  </si>
  <si>
    <t>Laryssa Benediktovich</t>
  </si>
  <si>
    <t>lbenediktovichiy@wunderground.com</t>
  </si>
  <si>
    <t>+1 (904) 330-1211</t>
  </si>
  <si>
    <t>5 Prairieview Drive</t>
  </si>
  <si>
    <t>WNE-73911-475</t>
  </si>
  <si>
    <t>61323-91967-GG</t>
  </si>
  <si>
    <t>Theo Jacobovitz</t>
  </si>
  <si>
    <t>tjacobovitziz@cbc.ca</t>
  </si>
  <si>
    <t>+1 (713) 642-2082</t>
  </si>
  <si>
    <t>21597 Bonner Pass</t>
  </si>
  <si>
    <t>EZB-68383-559</t>
  </si>
  <si>
    <t>90123-01967-KS</t>
  </si>
  <si>
    <t>Becca Ableson</t>
  </si>
  <si>
    <t>+1 (971) 254-5295</t>
  </si>
  <si>
    <t>69493 Hanson Place</t>
  </si>
  <si>
    <t>OVO-01283-090</t>
  </si>
  <si>
    <t>15958-25089-OS</t>
  </si>
  <si>
    <t>Jeno Druitt</t>
  </si>
  <si>
    <t>jdruittj1@feedburner.com</t>
  </si>
  <si>
    <t>+1 (650) 693-6904</t>
  </si>
  <si>
    <t>1726 1st Drive</t>
  </si>
  <si>
    <t>TXH-78646-919</t>
  </si>
  <si>
    <t>98430-37820-UV</t>
  </si>
  <si>
    <t>Deonne Shortall</t>
  </si>
  <si>
    <t>dshortallj2@wikipedia.org</t>
  </si>
  <si>
    <t>+1 (714) 917-8665</t>
  </si>
  <si>
    <t>0 Kropf Lane</t>
  </si>
  <si>
    <t>CYZ-37122-164</t>
  </si>
  <si>
    <t>21798-04171-XC</t>
  </si>
  <si>
    <t>Wilton Cottier</t>
  </si>
  <si>
    <t>wcottierj3@cafepress.com</t>
  </si>
  <si>
    <t>+1 (408) 261-7902</t>
  </si>
  <si>
    <t>341 Oak Point</t>
  </si>
  <si>
    <t>AGQ-06534-750</t>
  </si>
  <si>
    <t>52798-46508-HP</t>
  </si>
  <si>
    <t>Kevan Grinsted</t>
  </si>
  <si>
    <t>kgrinstedj4@google.com.br</t>
  </si>
  <si>
    <t>+353 (773) 225-6216</t>
  </si>
  <si>
    <t>3 Kennedy Plaza</t>
  </si>
  <si>
    <t>QVL-32245-818</t>
  </si>
  <si>
    <t>46478-42970-EM</t>
  </si>
  <si>
    <t>Dionne Skyner</t>
  </si>
  <si>
    <t>dskynerj5@hubpages.com</t>
  </si>
  <si>
    <t>+1 (719) 937-4913</t>
  </si>
  <si>
    <t>39 Kings Junction</t>
  </si>
  <si>
    <t>LTD-96842-834</t>
  </si>
  <si>
    <t>00246-15080-LE</t>
  </si>
  <si>
    <t>Francesco Dressel</t>
  </si>
  <si>
    <t>1 Fulton Road</t>
  </si>
  <si>
    <t>SEC-91807-425</t>
  </si>
  <si>
    <t>09357-10966-VA</t>
  </si>
  <si>
    <t>Paola Normanvill</t>
  </si>
  <si>
    <t>pnormanvillj7@biblegateway.com</t>
  </si>
  <si>
    <t>+1 (561) 922-9845</t>
  </si>
  <si>
    <t>904 Butternut Alley</t>
  </si>
  <si>
    <t>MHM-44857-599</t>
  </si>
  <si>
    <t>26295-44907-DK</t>
  </si>
  <si>
    <t>Ambrosio Weinmann</t>
  </si>
  <si>
    <t>aweinmannj8@shinystat.com</t>
  </si>
  <si>
    <t>+1 (513) 966-3308</t>
  </si>
  <si>
    <t>8 Waywood Alley</t>
  </si>
  <si>
    <t>KGC-95046-911</t>
  </si>
  <si>
    <t>95351-96177-QV</t>
  </si>
  <si>
    <t>Elden Andriessen</t>
  </si>
  <si>
    <t>eandriessenj9@europa.eu</t>
  </si>
  <si>
    <t>+1 (314) 307-5250</t>
  </si>
  <si>
    <t>64390 Sommers Road</t>
  </si>
  <si>
    <t>RZC-75150-413</t>
  </si>
  <si>
    <t>92204-96636-BS</t>
  </si>
  <si>
    <t>Roxie Deaconson</t>
  </si>
  <si>
    <t>rdeaconsonja@archive.org</t>
  </si>
  <si>
    <t>+1 (914) 524-1161</t>
  </si>
  <si>
    <t>70166 Marcy Center</t>
  </si>
  <si>
    <t>EYH-88288-452</t>
  </si>
  <si>
    <t>03010-30348-UA</t>
  </si>
  <si>
    <t>Davida Caro</t>
  </si>
  <si>
    <t>dcarojb@twitter.com</t>
  </si>
  <si>
    <t>+1 (410) 594-3041</t>
  </si>
  <si>
    <t>476 Hoepker Place</t>
  </si>
  <si>
    <t>NYQ-24237-772</t>
  </si>
  <si>
    <t>13441-34686-SW</t>
  </si>
  <si>
    <t>Johna Bluck</t>
  </si>
  <si>
    <t>jbluckjc@imageshack.us</t>
  </si>
  <si>
    <t>+1 (904) 875-3139</t>
  </si>
  <si>
    <t>8387 Del Sol Drive</t>
  </si>
  <si>
    <t>WKB-21680-566</t>
  </si>
  <si>
    <t>96612-41722-VJ</t>
  </si>
  <si>
    <t>Myrle Dearden</t>
  </si>
  <si>
    <t>06 Scoville Alley</t>
  </si>
  <si>
    <t>THE-61147-027</t>
  </si>
  <si>
    <t>94091-86957-HX</t>
  </si>
  <si>
    <t>Jimmy Dymoke</t>
  </si>
  <si>
    <t>jdymokeje@prnewswire.com</t>
  </si>
  <si>
    <t>+353 (390) 459-9269</t>
  </si>
  <si>
    <t>8424 Milwaukee Court</t>
  </si>
  <si>
    <t>PTY-86420-119</t>
  </si>
  <si>
    <t>25504-41681-WA</t>
  </si>
  <si>
    <t>Orland Tadman</t>
  </si>
  <si>
    <t>otadmanjf@ft.com</t>
  </si>
  <si>
    <t>+1 (305) 205-3682</t>
  </si>
  <si>
    <t>94 John Wall Terrace</t>
  </si>
  <si>
    <t>QHL-27188-431</t>
  </si>
  <si>
    <t>75443-07820-DZ</t>
  </si>
  <si>
    <t>Barrett Gudde</t>
  </si>
  <si>
    <t>bguddejg@dailymotion.com</t>
  </si>
  <si>
    <t>1 Buhler Trail</t>
  </si>
  <si>
    <t>MIS-54381-047</t>
  </si>
  <si>
    <t>39276-95489-XV</t>
  </si>
  <si>
    <t>Nathan Sictornes</t>
  </si>
  <si>
    <t>nsictornesjh@buzzfeed.com</t>
  </si>
  <si>
    <t>+353 (410) 713-0145</t>
  </si>
  <si>
    <t>26 Little Fleur Trail</t>
  </si>
  <si>
    <t>TBB-29780-459</t>
  </si>
  <si>
    <t>61437-83623-PZ</t>
  </si>
  <si>
    <t>Vivyan Dunning</t>
  </si>
  <si>
    <t>vdunningji@independent.co.uk</t>
  </si>
  <si>
    <t>9681 Dapin Center</t>
  </si>
  <si>
    <t>QLC-52637-305</t>
  </si>
  <si>
    <t>34317-87258-HQ</t>
  </si>
  <si>
    <t>Doralin Baison</t>
  </si>
  <si>
    <t>+353 (214) 406-4884</t>
  </si>
  <si>
    <t>9 Dayton Park</t>
  </si>
  <si>
    <t>CWT-27056-328</t>
  </si>
  <si>
    <t>18570-80998-ZS</t>
  </si>
  <si>
    <t>Josefina Ferens</t>
  </si>
  <si>
    <t>+1 (212) 163-1916</t>
  </si>
  <si>
    <t>51 Bluejay Point</t>
  </si>
  <si>
    <t>ASS-05878-128</t>
  </si>
  <si>
    <t>66580-33745-OQ</t>
  </si>
  <si>
    <t>Shelley Gehring</t>
  </si>
  <si>
    <t>sgehringjl@gnu.org</t>
  </si>
  <si>
    <t>+1 (864) 940-7075</t>
  </si>
  <si>
    <t>663 Westend Hill</t>
  </si>
  <si>
    <t>EGK-03027-418</t>
  </si>
  <si>
    <t>19820-29285-FD</t>
  </si>
  <si>
    <t>Barrie Fallowes</t>
  </si>
  <si>
    <t>bfallowesjm@purevolume.com</t>
  </si>
  <si>
    <t>+1 (805) 975-3527</t>
  </si>
  <si>
    <t>1768 Hoepker Place</t>
  </si>
  <si>
    <t>KCY-61732-849</t>
  </si>
  <si>
    <t>11349-55147-SN</t>
  </si>
  <si>
    <t>Nicolas Aiton</t>
  </si>
  <si>
    <t>+353 (861) 791-0313</t>
  </si>
  <si>
    <t>4 Colorado Center</t>
  </si>
  <si>
    <t>BLI-21697-702</t>
  </si>
  <si>
    <t>21141-12455-VB</t>
  </si>
  <si>
    <t>Shelli De Banke</t>
  </si>
  <si>
    <t>sdejo@newsvine.com</t>
  </si>
  <si>
    <t>+1 (314) 496-2561</t>
  </si>
  <si>
    <t>290 Ridgeview Way</t>
  </si>
  <si>
    <t>KFJ-46568-890</t>
  </si>
  <si>
    <t>71003-85639-HB</t>
  </si>
  <si>
    <t>Lyell Murch</t>
  </si>
  <si>
    <t>+1 (260) 280-7251</t>
  </si>
  <si>
    <t>18 Darwin Park</t>
  </si>
  <si>
    <t>SOK-43535-680</t>
  </si>
  <si>
    <t>58443-95866-YO</t>
  </si>
  <si>
    <t>Stearne Count</t>
  </si>
  <si>
    <t>scountjq@nba.com</t>
  </si>
  <si>
    <t>+1 (952) 721-7276</t>
  </si>
  <si>
    <t>31 Holy Cross Lane</t>
  </si>
  <si>
    <t>XUE-87260-201</t>
  </si>
  <si>
    <t>89646-21249-OH</t>
  </si>
  <si>
    <t>Selia Ragles</t>
  </si>
  <si>
    <t>sraglesjr@blogtalkradio.com</t>
  </si>
  <si>
    <t>+1 (479) 494-1369</t>
  </si>
  <si>
    <t>214 Dwight Hill</t>
  </si>
  <si>
    <t>Fort Smith</t>
  </si>
  <si>
    <t>CZF-40873-691</t>
  </si>
  <si>
    <t>64988-20636-XQ</t>
  </si>
  <si>
    <t>Silas Deehan</t>
  </si>
  <si>
    <t>77 Sycamore Pass</t>
  </si>
  <si>
    <t>AIA-98989-755</t>
  </si>
  <si>
    <t>34704-83143-KS</t>
  </si>
  <si>
    <t>Sacha Bruun</t>
  </si>
  <si>
    <t>sbruunjt@blogtalkradio.com</t>
  </si>
  <si>
    <t>+1 (209) 784-1969</t>
  </si>
  <si>
    <t>44 Northview Lane</t>
  </si>
  <si>
    <t>ITZ-21793-986</t>
  </si>
  <si>
    <t>67388-17544-XX</t>
  </si>
  <si>
    <t>Alon Pllu</t>
  </si>
  <si>
    <t>aplluju@dagondesign.com</t>
  </si>
  <si>
    <t>+353 (915) 742-6707</t>
  </si>
  <si>
    <t>043 American Circle</t>
  </si>
  <si>
    <t>YOK-93322-608</t>
  </si>
  <si>
    <t>69411-48470-ID</t>
  </si>
  <si>
    <t>Gilberto Cornier</t>
  </si>
  <si>
    <t>gcornierjv@techcrunch.com</t>
  </si>
  <si>
    <t>39353 Northview Avenue</t>
  </si>
  <si>
    <t>LXK-00634-611</t>
  </si>
  <si>
    <t>20077-67239-EC</t>
  </si>
  <si>
    <t>Selestina Greedyer</t>
  </si>
  <si>
    <t>sgreedyerjw@parallels.com</t>
  </si>
  <si>
    <t>+353 (388) 882-1500</t>
  </si>
  <si>
    <t>9707 Leroy Junction</t>
  </si>
  <si>
    <t>CQW-37388-302</t>
  </si>
  <si>
    <t>97741-98924-KT</t>
  </si>
  <si>
    <t>Willabella Harvison</t>
  </si>
  <si>
    <t>wharvisonjx@gizmodo.com</t>
  </si>
  <si>
    <t>+1 (610) 316-8430</t>
  </si>
  <si>
    <t>0 Sachs Way</t>
  </si>
  <si>
    <t>SPA-79365-334</t>
  </si>
  <si>
    <t>79857-78167-KO</t>
  </si>
  <si>
    <t>Darice Heaford</t>
  </si>
  <si>
    <t>dheafordjy@twitpic.com</t>
  </si>
  <si>
    <t>+1 (325) 537-8835</t>
  </si>
  <si>
    <t>43 Grasskamp Junction</t>
  </si>
  <si>
    <t>VPX-08817-517</t>
  </si>
  <si>
    <t>46963-10322-ZA</t>
  </si>
  <si>
    <t>Granger Fantham</t>
  </si>
  <si>
    <t>gfanthamjz@hexun.com</t>
  </si>
  <si>
    <t>+1 (323) 878-8818</t>
  </si>
  <si>
    <t>46555 Graceland Court</t>
  </si>
  <si>
    <t>PBP-87115-410</t>
  </si>
  <si>
    <t>93812-74772-MV</t>
  </si>
  <si>
    <t>Reynolds Crookshanks</t>
  </si>
  <si>
    <t>rcrookshanksk0@unc.edu</t>
  </si>
  <si>
    <t>+1 (517) 654-6004</t>
  </si>
  <si>
    <t>52495 Pawling Place</t>
  </si>
  <si>
    <t>SFB-93752-440</t>
  </si>
  <si>
    <t>48203-23480-UB</t>
  </si>
  <si>
    <t>Niels Leake</t>
  </si>
  <si>
    <t>nleakek1@cmu.edu</t>
  </si>
  <si>
    <t>+1 (786) 470-1233</t>
  </si>
  <si>
    <t>1138 Vermont Alley</t>
  </si>
  <si>
    <t>TBU-65158-068</t>
  </si>
  <si>
    <t>60357-65386-RD</t>
  </si>
  <si>
    <t>Hetti Measures</t>
  </si>
  <si>
    <t>+1 (562) 343-9707</t>
  </si>
  <si>
    <t>3287 Corry Plaza</t>
  </si>
  <si>
    <t>TEH-08414-216</t>
  </si>
  <si>
    <t>35099-13971-JI</t>
  </si>
  <si>
    <t>Gay Eilhersen</t>
  </si>
  <si>
    <t>geilhersenk3@networksolutions.com</t>
  </si>
  <si>
    <t>+1 (559) 791-5117</t>
  </si>
  <si>
    <t>60707 Hallows Point</t>
  </si>
  <si>
    <t>MAY-77231-536</t>
  </si>
  <si>
    <t>01304-59807-OB</t>
  </si>
  <si>
    <t>Nico Hubert</t>
  </si>
  <si>
    <t>+1 (646) 228-3492</t>
  </si>
  <si>
    <t>027 Village Avenue</t>
  </si>
  <si>
    <t>ATY-28980-884</t>
  </si>
  <si>
    <t>50705-17295-NK</t>
  </si>
  <si>
    <t>Cristina Aleixo</t>
  </si>
  <si>
    <t>caleixok5@globo.com</t>
  </si>
  <si>
    <t>+1 (719) 241-4639</t>
  </si>
  <si>
    <t>9 Lindbergh Center</t>
  </si>
  <si>
    <t>SWP-88281-918</t>
  </si>
  <si>
    <t>77657-61366-FY</t>
  </si>
  <si>
    <t>Derrek Allpress</t>
  </si>
  <si>
    <t>+1 (562) 723-4457</t>
  </si>
  <si>
    <t>66 Lakeland Trail</t>
  </si>
  <si>
    <t>VCE-56531-986</t>
  </si>
  <si>
    <t>57192-13428-PL</t>
  </si>
  <si>
    <t>Rikki Tomkowicz</t>
  </si>
  <si>
    <t>rtomkowiczk7@bravesites.com</t>
  </si>
  <si>
    <t>+353 (849) 645-1593</t>
  </si>
  <si>
    <t>76 Larry Junction</t>
  </si>
  <si>
    <t>FVV-75700-005</t>
  </si>
  <si>
    <t>24891-77957-LU</t>
  </si>
  <si>
    <t>Rochette Huscroft</t>
  </si>
  <si>
    <t>rhuscroftk8@jimdo.com</t>
  </si>
  <si>
    <t>+1 (775) 223-5044</t>
  </si>
  <si>
    <t>6111 Bobwhite Way</t>
  </si>
  <si>
    <t>CFZ-53492-600</t>
  </si>
  <si>
    <t>64896-18468-BT</t>
  </si>
  <si>
    <t>Selle Scurrer</t>
  </si>
  <si>
    <t>sscurrerk9@flavors.me</t>
  </si>
  <si>
    <t>+44 (520) 402-1303</t>
  </si>
  <si>
    <t>99 Mariners Cove Trail</t>
  </si>
  <si>
    <t>LDK-71031-121</t>
  </si>
  <si>
    <t>84761-40784-SV</t>
  </si>
  <si>
    <t>Andie Rudram</t>
  </si>
  <si>
    <t>arudramka@prnewswire.com</t>
  </si>
  <si>
    <t>+1 (702) 333-7442</t>
  </si>
  <si>
    <t>5600 Bultman Court</t>
  </si>
  <si>
    <t>EBA-82404-343</t>
  </si>
  <si>
    <t>20236-42322-CM</t>
  </si>
  <si>
    <t>Leta Clarricoates</t>
  </si>
  <si>
    <t>+1 (302) 620-1205</t>
  </si>
  <si>
    <t>12504 Westport Hill</t>
  </si>
  <si>
    <t>USA-42811-560</t>
  </si>
  <si>
    <t>49671-11547-WG</t>
  </si>
  <si>
    <t>Jacquelyn Maha</t>
  </si>
  <si>
    <t>jmahakc@cyberchimps.com</t>
  </si>
  <si>
    <t>+1 (702) 238-8287</t>
  </si>
  <si>
    <t>604 Hintze Place</t>
  </si>
  <si>
    <t>SNL-83703-516</t>
  </si>
  <si>
    <t>57976-33535-WK</t>
  </si>
  <si>
    <t>Glory Clemon</t>
  </si>
  <si>
    <t>gclemonkd@networksolutions.com</t>
  </si>
  <si>
    <t>+1 (205) 681-2376</t>
  </si>
  <si>
    <t>5 Pleasure Point</t>
  </si>
  <si>
    <t>SUZ-83036-175</t>
  </si>
  <si>
    <t>55915-19477-MK</t>
  </si>
  <si>
    <t>Alica Kift</t>
  </si>
  <si>
    <t>+1 (209) 133-9447</t>
  </si>
  <si>
    <t>4214 Amoth Avenue</t>
  </si>
  <si>
    <t>RGM-01187-513</t>
  </si>
  <si>
    <t>28121-11641-UA</t>
  </si>
  <si>
    <t>Babb Pollins</t>
  </si>
  <si>
    <t>bpollinskf@shinystat.com</t>
  </si>
  <si>
    <t>76 Ilene Way</t>
  </si>
  <si>
    <t>CZG-01299-952</t>
  </si>
  <si>
    <t>09540-70637-EV</t>
  </si>
  <si>
    <t>Jarret Toye</t>
  </si>
  <si>
    <t>jtoyekg@pinterest.com</t>
  </si>
  <si>
    <t>+353 (587) 270-6561</t>
  </si>
  <si>
    <t>89789 Sachtjen Hill</t>
  </si>
  <si>
    <t>KLD-88731-484</t>
  </si>
  <si>
    <t>17775-77072-PP</t>
  </si>
  <si>
    <t>Carlie Linskill</t>
  </si>
  <si>
    <t>clinskillkh@sphinn.com</t>
  </si>
  <si>
    <t>+1 (513) 743-7556</t>
  </si>
  <si>
    <t>05296 Debra Alley</t>
  </si>
  <si>
    <t>BQK-38412-229</t>
  </si>
  <si>
    <t>90392-73338-BC</t>
  </si>
  <si>
    <t>Natal Vigrass</t>
  </si>
  <si>
    <t>nvigrasski@ezinearticles.com</t>
  </si>
  <si>
    <t>+44 (336) 257-7415</t>
  </si>
  <si>
    <t>1375 Parkside Junction</t>
  </si>
  <si>
    <t>TCX-76953-071</t>
  </si>
  <si>
    <t>94278-27169-QC</t>
  </si>
  <si>
    <t>Burlie Issac</t>
  </si>
  <si>
    <t>+1 (503) 459-5544</t>
  </si>
  <si>
    <t>3 Tennessee Lane</t>
  </si>
  <si>
    <t>LIN-88046-551</t>
  </si>
  <si>
    <t>10725-45724-CO</t>
  </si>
  <si>
    <t>Kandace Cragell</t>
  </si>
  <si>
    <t>kcragellkk@google.com</t>
  </si>
  <si>
    <t>+353 (458) 634-2269</t>
  </si>
  <si>
    <t>772 Buhler Point</t>
  </si>
  <si>
    <t>PMV-54491-220</t>
  </si>
  <si>
    <t>87242-18006-IR</t>
  </si>
  <si>
    <t>Lyon Ibert</t>
  </si>
  <si>
    <t>libertkl@huffingtonpost.com</t>
  </si>
  <si>
    <t>+1 (408) 546-0790</t>
  </si>
  <si>
    <t>623 Paget Crossing</t>
  </si>
  <si>
    <t>SKA-73676-005</t>
  </si>
  <si>
    <t>36572-91896-PP</t>
  </si>
  <si>
    <t>Reese Lidgey</t>
  </si>
  <si>
    <t>rlidgeykm@vimeo.com</t>
  </si>
  <si>
    <t>+1 (901) 276-4141</t>
  </si>
  <si>
    <t>22 Northwestern Alley</t>
  </si>
  <si>
    <t>TKH-62197-239</t>
  </si>
  <si>
    <t>25181-97933-UX</t>
  </si>
  <si>
    <t>Tersina Castagne</t>
  </si>
  <si>
    <t>tcastagnekn@wikia.com</t>
  </si>
  <si>
    <t>+1 (407) 154-6967</t>
  </si>
  <si>
    <t>403 Mifflin Pass</t>
  </si>
  <si>
    <t>YXF-57218-272</t>
  </si>
  <si>
    <t>55374-03175-IA</t>
  </si>
  <si>
    <t>Samuele Klaaassen</t>
  </si>
  <si>
    <t>+1 (313) 436-2249</t>
  </si>
  <si>
    <t>52 2nd Road</t>
  </si>
  <si>
    <t>PKJ-30083-501</t>
  </si>
  <si>
    <t>76948-43532-JS</t>
  </si>
  <si>
    <t>Jordana Halden</t>
  </si>
  <si>
    <t>jhaldenkp@comcast.net</t>
  </si>
  <si>
    <t>+353 (278) 873-4395</t>
  </si>
  <si>
    <t>70 Oriole Lane</t>
  </si>
  <si>
    <t>WTT-91832-645</t>
  </si>
  <si>
    <t>24344-88599-PP</t>
  </si>
  <si>
    <t>Hussein Olliff</t>
  </si>
  <si>
    <t>holliffkq@sciencedirect.com</t>
  </si>
  <si>
    <t>+353 (203) 716-7239</t>
  </si>
  <si>
    <t>251 Shoshone Terrace</t>
  </si>
  <si>
    <t>TRZ-94735-865</t>
  </si>
  <si>
    <t>54462-58311-YF</t>
  </si>
  <si>
    <t>Teddi Quadri</t>
  </si>
  <si>
    <t>tquadrikr@opensource.org</t>
  </si>
  <si>
    <t>+353 (789) 442-3189</t>
  </si>
  <si>
    <t>35 Meadow Vale Circle</t>
  </si>
  <si>
    <t>UDB-09651-780</t>
  </si>
  <si>
    <t>90767-92589-LV</t>
  </si>
  <si>
    <t>Felita Eshmade</t>
  </si>
  <si>
    <t>feshmadeks@umn.edu</t>
  </si>
  <si>
    <t>+1 (804) 531-4136</t>
  </si>
  <si>
    <t>08 Shopko Park</t>
  </si>
  <si>
    <t>EHJ-82097-549</t>
  </si>
  <si>
    <t>27517-43747-YD</t>
  </si>
  <si>
    <t>Melodie OIlier</t>
  </si>
  <si>
    <t>moilierkt@paginegialle.it</t>
  </si>
  <si>
    <t>+353 (675) 503-7567</t>
  </si>
  <si>
    <t>146 Waxwing Point</t>
  </si>
  <si>
    <t>Glasnevin</t>
  </si>
  <si>
    <t>ZFR-79447-696</t>
  </si>
  <si>
    <t>77828-66867-KH</t>
  </si>
  <si>
    <t>Hazel Iacopini</t>
  </si>
  <si>
    <t>+1 (682) 246-6139</t>
  </si>
  <si>
    <t>7594 Hollow Ridge Road</t>
  </si>
  <si>
    <t>NUU-03893-975</t>
  </si>
  <si>
    <t>41054-59693-XE</t>
  </si>
  <si>
    <t>Vinny Shoebotham</t>
  </si>
  <si>
    <t>vshoebothamkv@redcross.org</t>
  </si>
  <si>
    <t>+1 (212) 998-0802</t>
  </si>
  <si>
    <t>93569 Hintze Way</t>
  </si>
  <si>
    <t>GVG-59542-307</t>
  </si>
  <si>
    <t>26314-66792-VP</t>
  </si>
  <si>
    <t>Bran Sterke</t>
  </si>
  <si>
    <t>bsterkekw@biblegateway.com</t>
  </si>
  <si>
    <t>+1 (682) 617-0470</t>
  </si>
  <si>
    <t>0066 Hanover Avenue</t>
  </si>
  <si>
    <t>YLY-35287-172</t>
  </si>
  <si>
    <t>69410-04668-MA</t>
  </si>
  <si>
    <t>Simone Capon</t>
  </si>
  <si>
    <t>scaponkx@craigslist.org</t>
  </si>
  <si>
    <t>+1 (602) 619-0168</t>
  </si>
  <si>
    <t>0616 Utah Parkway</t>
  </si>
  <si>
    <t>DCI-96254-548</t>
  </si>
  <si>
    <t>91950-91273-JT</t>
  </si>
  <si>
    <t>Philomena Traite</t>
  </si>
  <si>
    <t>ptraiteky@huffingtonpost.com</t>
  </si>
  <si>
    <t>75 Saint Paul Junction</t>
  </si>
  <si>
    <t>KHZ-26264-253</t>
  </si>
  <si>
    <t>24972-55878-KX</t>
  </si>
  <si>
    <t>Foster Constance</t>
  </si>
  <si>
    <t>fconstancekz@ifeng.com</t>
  </si>
  <si>
    <t>+1 (214) 388-6754</t>
  </si>
  <si>
    <t>2236 Mitchell Trail</t>
  </si>
  <si>
    <t>AAQ-13644-699</t>
  </si>
  <si>
    <t>46296-42617-OQ</t>
  </si>
  <si>
    <t>Fernando Sulman</t>
  </si>
  <si>
    <t>fsulmanl0@washington.edu</t>
  </si>
  <si>
    <t>+1 (828) 464-2678</t>
  </si>
  <si>
    <t>45 Village Terrace</t>
  </si>
  <si>
    <t>LWL-68108-794</t>
  </si>
  <si>
    <t>44494-89923-UW</t>
  </si>
  <si>
    <t>Dorotea Hollyman</t>
  </si>
  <si>
    <t>dhollymanl1@ibm.com</t>
  </si>
  <si>
    <t>+1 (406) 851-1244</t>
  </si>
  <si>
    <t>46861 Esker Avenue</t>
  </si>
  <si>
    <t>JQT-14347-517</t>
  </si>
  <si>
    <t>11621-09964-ID</t>
  </si>
  <si>
    <t>Lorelei Nardoni</t>
  </si>
  <si>
    <t>lnardonil2@hao123.com</t>
  </si>
  <si>
    <t>77724 Roxbury Road</t>
  </si>
  <si>
    <t>BMM-86471-923</t>
  </si>
  <si>
    <t>76319-80715-II</t>
  </si>
  <si>
    <t>Dallas Yarham</t>
  </si>
  <si>
    <t>dyarhaml3@moonfruit.com</t>
  </si>
  <si>
    <t>+1 (816) 213-5248</t>
  </si>
  <si>
    <t>689 8th Hill</t>
  </si>
  <si>
    <t>IXU-67272-326</t>
  </si>
  <si>
    <t>91654-79216-IC</t>
  </si>
  <si>
    <t>Arlana Ferrea</t>
  </si>
  <si>
    <t>aferreal4@wikia.com</t>
  </si>
  <si>
    <t>5299 Springs Park</t>
  </si>
  <si>
    <t>ITE-28312-615</t>
  </si>
  <si>
    <t>56450-21890-HK</t>
  </si>
  <si>
    <t>Chuck Kendrick</t>
  </si>
  <si>
    <t>ckendrickl5@webnode.com</t>
  </si>
  <si>
    <t>74028 Hansons Crossing</t>
  </si>
  <si>
    <t>ZHQ-30471-635</t>
  </si>
  <si>
    <t>40600-58915-WZ</t>
  </si>
  <si>
    <t>Sharona Danilchik</t>
  </si>
  <si>
    <t>sdanilchikl6@mit.edu</t>
  </si>
  <si>
    <t>+44 (292) 975-0144</t>
  </si>
  <si>
    <t>273 Nelson Parkway</t>
  </si>
  <si>
    <t>LTP-31133-134</t>
  </si>
  <si>
    <t>66527-94478-PB</t>
  </si>
  <si>
    <t>Sarajane Potter</t>
  </si>
  <si>
    <t>+1 (817) 389-2294</t>
  </si>
  <si>
    <t>5 Hermina Drive</t>
  </si>
  <si>
    <t>ZVQ-26122-859</t>
  </si>
  <si>
    <t>77154-45038-IH</t>
  </si>
  <si>
    <t>Bobby Folomkin</t>
  </si>
  <si>
    <t>bfolomkinl8@yolasite.com</t>
  </si>
  <si>
    <t>+1 (701) 278-8412</t>
  </si>
  <si>
    <t>2676 Alpine Lane</t>
  </si>
  <si>
    <t>MIU-01481-194</t>
  </si>
  <si>
    <t>08439-55669-AI</t>
  </si>
  <si>
    <t>Rafferty Pursglove</t>
  </si>
  <si>
    <t>rpursglovel9@biblegateway.com</t>
  </si>
  <si>
    <t>+1 (214) 813-8745</t>
  </si>
  <si>
    <t>4 Buena Vista Circle</t>
  </si>
  <si>
    <t>81059-24087-UE</t>
  </si>
  <si>
    <t>Riva De Micoli</t>
  </si>
  <si>
    <t>rdela@usa.gov</t>
  </si>
  <si>
    <t>+1 (614) 894-2436</t>
  </si>
  <si>
    <t>62449 Manitowish Point</t>
  </si>
  <si>
    <t>UEA-72681-629</t>
  </si>
  <si>
    <t>46168-23489-RD</t>
  </si>
  <si>
    <t>Antoine Taunton.</t>
  </si>
  <si>
    <t>atauntonlb@bing.com</t>
  </si>
  <si>
    <t>+1 (512) 286-0114</t>
  </si>
  <si>
    <t>42 Melrose Parkway</t>
  </si>
  <si>
    <t>CVE-15042-481</t>
  </si>
  <si>
    <t>11664-43119-GV</t>
  </si>
  <si>
    <t>Krishnah Incogna</t>
  </si>
  <si>
    <t>+1 (334) 451-9490</t>
  </si>
  <si>
    <t>948 Graedel Place</t>
  </si>
  <si>
    <t>EJA-79176-833</t>
  </si>
  <si>
    <t>91509-62250-GN</t>
  </si>
  <si>
    <t>Dalia Eburah</t>
  </si>
  <si>
    <t>deburahld@google.co.jp</t>
  </si>
  <si>
    <t>+44 (607) 596-3921</t>
  </si>
  <si>
    <t>23 Summerview Place</t>
  </si>
  <si>
    <t>AHQ-40440-522</t>
  </si>
  <si>
    <t>83833-46106-ZC</t>
  </si>
  <si>
    <t>Martie Brimilcombe</t>
  </si>
  <si>
    <t>mbrimilcombele@cnn.com</t>
  </si>
  <si>
    <t>2260 Kinsman Junction</t>
  </si>
  <si>
    <t>TID-21626-411</t>
  </si>
  <si>
    <t>19383-33606-PW</t>
  </si>
  <si>
    <t>Suzanna Bollam</t>
  </si>
  <si>
    <t>sbollamlf@list-manage.com</t>
  </si>
  <si>
    <t>+1 (303) 746-0415</t>
  </si>
  <si>
    <t>5 Buhler Center</t>
  </si>
  <si>
    <t>RSR-96390-187</t>
  </si>
  <si>
    <t>67052-76184-CB</t>
  </si>
  <si>
    <t>Mellisa Mebes</t>
  </si>
  <si>
    <t>+1 (410) 273-2348</t>
  </si>
  <si>
    <t>803 Crest Line Parkway</t>
  </si>
  <si>
    <t>BZE-96093-118</t>
  </si>
  <si>
    <t>43452-18035-DH</t>
  </si>
  <si>
    <t>Alva Filipczak</t>
  </si>
  <si>
    <t>afilipczaklh@ning.com</t>
  </si>
  <si>
    <t>+353 (176) 447-3656</t>
  </si>
  <si>
    <t>4847 Vera Crossing</t>
  </si>
  <si>
    <t>LOU-41819-242</t>
  </si>
  <si>
    <t>88060-50676-MV</t>
  </si>
  <si>
    <t>Dorette Hinemoor</t>
  </si>
  <si>
    <t>+1 (754) 336-4224</t>
  </si>
  <si>
    <t>121 Union Point</t>
  </si>
  <si>
    <t>FND-99527-640</t>
  </si>
  <si>
    <t>89574-96203-EP</t>
  </si>
  <si>
    <t>Rhetta Elnaugh</t>
  </si>
  <si>
    <t>relnaughlj@comsenz.com</t>
  </si>
  <si>
    <t>+1 (619) 728-2474</t>
  </si>
  <si>
    <t>48 Randy Street</t>
  </si>
  <si>
    <t>ASG-27179-958</t>
  </si>
  <si>
    <t>12607-75113-UV</t>
  </si>
  <si>
    <t>Jule Deehan</t>
  </si>
  <si>
    <t>jdeehanlk@about.me</t>
  </si>
  <si>
    <t>+1 (972) 327-1194</t>
  </si>
  <si>
    <t>11217 Maywood Terrace</t>
  </si>
  <si>
    <t>YKX-23510-272</t>
  </si>
  <si>
    <t>56991-05510-PR</t>
  </si>
  <si>
    <t>Janella Eden</t>
  </si>
  <si>
    <t>jedenll@e-recht24.de</t>
  </si>
  <si>
    <t>613 Merrick Way</t>
  </si>
  <si>
    <t>FSA-98650-921</t>
  </si>
  <si>
    <t>35463-72088-KU</t>
  </si>
  <si>
    <t>Devora Maton</t>
  </si>
  <si>
    <t>dmatonlm@utexas.edu</t>
  </si>
  <si>
    <t>+1 (616) 449-5632</t>
  </si>
  <si>
    <t>77 Butternut Park</t>
  </si>
  <si>
    <t>ZUR-55774-294</t>
  </si>
  <si>
    <t>33269-10023-CO</t>
  </si>
  <si>
    <t>Ugo Southerden</t>
  </si>
  <si>
    <t>usoutherdenln@hao123.com</t>
  </si>
  <si>
    <t>+1 (786) 490-0037</t>
  </si>
  <si>
    <t>63 Holmberg Avenue</t>
  </si>
  <si>
    <t>FUO-99821-974</t>
  </si>
  <si>
    <t>31245-81098-PJ</t>
  </si>
  <si>
    <t>Verne Dunkerley</t>
  </si>
  <si>
    <t>+1 (763) 806-0186</t>
  </si>
  <si>
    <t>5770 Crest Line Place</t>
  </si>
  <si>
    <t>YVH-19865-819</t>
  </si>
  <si>
    <t>08946-56610-IH</t>
  </si>
  <si>
    <t>Lacee Burtenshaw</t>
  </si>
  <si>
    <t>lburtenshawlp@shinystat.com</t>
  </si>
  <si>
    <t>+1 (678) 536-4251</t>
  </si>
  <si>
    <t>8 Prentice Way</t>
  </si>
  <si>
    <t>NNF-47422-501</t>
  </si>
  <si>
    <t>20260-32948-EB</t>
  </si>
  <si>
    <t>Adorne Gregoratti</t>
  </si>
  <si>
    <t>agregorattilq@vistaprint.com</t>
  </si>
  <si>
    <t>+353 (773) 508-6581</t>
  </si>
  <si>
    <t>27208 Maple Avenue</t>
  </si>
  <si>
    <t>RJI-71409-490</t>
  </si>
  <si>
    <t>31613-41626-KX</t>
  </si>
  <si>
    <t>Chris Croster</t>
  </si>
  <si>
    <t>ccrosterlr@gov.uk</t>
  </si>
  <si>
    <t>+1 (813) 621-3097</t>
  </si>
  <si>
    <t>9 Brickson Park Street</t>
  </si>
  <si>
    <t>UZL-46108-213</t>
  </si>
  <si>
    <t>75961-20170-RD</t>
  </si>
  <si>
    <t>Graeme Whitehead</t>
  </si>
  <si>
    <t>gwhiteheadls@hp.com</t>
  </si>
  <si>
    <t>39 Pawling Place</t>
  </si>
  <si>
    <t>AOX-44467-109</t>
  </si>
  <si>
    <t>72524-06410-KD</t>
  </si>
  <si>
    <t>Haslett Jodrelle</t>
  </si>
  <si>
    <t>hjodrellelt@samsung.com</t>
  </si>
  <si>
    <t>+1 (305) 334-0992</t>
  </si>
  <si>
    <t>9 Macpherson Avenue</t>
  </si>
  <si>
    <t>TZD-67261-174</t>
  </si>
  <si>
    <t>01841-48191-NL</t>
  </si>
  <si>
    <t>Cam Jewster</t>
  </si>
  <si>
    <t>cjewsterlu@moonfruit.com</t>
  </si>
  <si>
    <t>+1 (937) 925-7390</t>
  </si>
  <si>
    <t>24010 Sunnyside Drive</t>
  </si>
  <si>
    <t>TBU-64277-625</t>
  </si>
  <si>
    <t>98918-34330-GY</t>
  </si>
  <si>
    <t>Beryl Osborn</t>
  </si>
  <si>
    <t>+1 (312) 648-4940</t>
  </si>
  <si>
    <t>71 Donald Trail</t>
  </si>
  <si>
    <t>TYP-85767-944</t>
  </si>
  <si>
    <t>51497-50894-WU</t>
  </si>
  <si>
    <t>Kaela Nottram</t>
  </si>
  <si>
    <t>knottramlw@odnoklassniki.ru</t>
  </si>
  <si>
    <t>+353 (549) 358-7019</t>
  </si>
  <si>
    <t>5 Moulton Court</t>
  </si>
  <si>
    <t>GTT-73214-334</t>
  </si>
  <si>
    <t>98636-90072-YE</t>
  </si>
  <si>
    <t>Nobe Buney</t>
  </si>
  <si>
    <t>nbuneylx@jugem.jp</t>
  </si>
  <si>
    <t>+1 (510) 973-7084</t>
  </si>
  <si>
    <t>7 Anzinger Parkway</t>
  </si>
  <si>
    <t>WAI-89905-069</t>
  </si>
  <si>
    <t>47011-57815-HJ</t>
  </si>
  <si>
    <t>Silvan McShea</t>
  </si>
  <si>
    <t>smcshealy@photobucket.com</t>
  </si>
  <si>
    <t>+1 (360) 578-2262</t>
  </si>
  <si>
    <t>017 Loeprich Trail</t>
  </si>
  <si>
    <t>OJL-96844-459</t>
  </si>
  <si>
    <t>61253-98356-VD</t>
  </si>
  <si>
    <t>Karylin Huddart</t>
  </si>
  <si>
    <t>khuddartlz@about.com</t>
  </si>
  <si>
    <t>+1 (214) 931-4518</t>
  </si>
  <si>
    <t>831 Meadow Valley Way</t>
  </si>
  <si>
    <t>VGI-33205-360</t>
  </si>
  <si>
    <t>96762-10814-DA</t>
  </si>
  <si>
    <t>Jereme Gippes</t>
  </si>
  <si>
    <t>jgippesm0@cloudflare.com</t>
  </si>
  <si>
    <t>+44 (185) 319-5850</t>
  </si>
  <si>
    <t>47392 Spenser Trail</t>
  </si>
  <si>
    <t>PCA-14081-576</t>
  </si>
  <si>
    <t>63112-10870-LC</t>
  </si>
  <si>
    <t>Lukas Whittlesee</t>
  </si>
  <si>
    <t>lwhittleseem1@e-recht24.de</t>
  </si>
  <si>
    <t>+1 (540) 413-9605</t>
  </si>
  <si>
    <t>720 Victoria Parkway</t>
  </si>
  <si>
    <t>SCS-67069-962</t>
  </si>
  <si>
    <t>21403-49423-PD</t>
  </si>
  <si>
    <t>Gregorius Trengrove</t>
  </si>
  <si>
    <t>gtrengrovem2@elpais.com</t>
  </si>
  <si>
    <t>+1 (516) 513-7620</t>
  </si>
  <si>
    <t>0862 Farwell Avenue</t>
  </si>
  <si>
    <t>BDM-03174-485</t>
  </si>
  <si>
    <t>29581-13303-VB</t>
  </si>
  <si>
    <t>Wright Caldero</t>
  </si>
  <si>
    <t>wcalderom3@stumbleupon.com</t>
  </si>
  <si>
    <t>+1 (714) 117-5483</t>
  </si>
  <si>
    <t>5933 Graceland Way</t>
  </si>
  <si>
    <t>UJV-32333-364</t>
  </si>
  <si>
    <t>86110-83695-YS</t>
  </si>
  <si>
    <t>Merell Zanazzi</t>
  </si>
  <si>
    <t>+1 (606) 824-3445</t>
  </si>
  <si>
    <t>4 Memorial Place</t>
  </si>
  <si>
    <t>FLI-11493-954</t>
  </si>
  <si>
    <t>80454-42225-FT</t>
  </si>
  <si>
    <t>Jed Kennicott</t>
  </si>
  <si>
    <t>jkennicottm5@yahoo.co.jp</t>
  </si>
  <si>
    <t>+1 (813) 579-8389</t>
  </si>
  <si>
    <t>2 Holy Cross Pass</t>
  </si>
  <si>
    <t>IWL-13117-537</t>
  </si>
  <si>
    <t>29129-60664-KO</t>
  </si>
  <si>
    <t>Guenevere Ruggen</t>
  </si>
  <si>
    <t>gruggenm6@nymag.com</t>
  </si>
  <si>
    <t>+1 (408) 211-2306</t>
  </si>
  <si>
    <t>67 Mendota Hill</t>
  </si>
  <si>
    <t>OAM-76916-748</t>
  </si>
  <si>
    <t>63025-62939-AN</t>
  </si>
  <si>
    <t>Gonzales Cicculi</t>
  </si>
  <si>
    <t>63861 Bunting Road</t>
  </si>
  <si>
    <t>UMB-11223-710</t>
  </si>
  <si>
    <t>49012-12987-QT</t>
  </si>
  <si>
    <t>Man Fright</t>
  </si>
  <si>
    <t>mfrightm8@harvard.edu</t>
  </si>
  <si>
    <t>+353 (955) 108-0675</t>
  </si>
  <si>
    <t>27242 Fordem Crossing</t>
  </si>
  <si>
    <t>LXR-09892-726</t>
  </si>
  <si>
    <t>50924-94200-SQ</t>
  </si>
  <si>
    <t>Boyce Tarte</t>
  </si>
  <si>
    <t>btartem9@aol.com</t>
  </si>
  <si>
    <t>+1 (360) 927-6561</t>
  </si>
  <si>
    <t>084 Reindahl Park</t>
  </si>
  <si>
    <t>QXX-89943-393</t>
  </si>
  <si>
    <t>15673-18812-IU</t>
  </si>
  <si>
    <t>Caddric Krzysztofiak</t>
  </si>
  <si>
    <t>ckrzysztofiakma@skyrock.com</t>
  </si>
  <si>
    <t>+1 (972) 782-4187</t>
  </si>
  <si>
    <t>6 Dayton Alley</t>
  </si>
  <si>
    <t>WVS-57822-366</t>
  </si>
  <si>
    <t>52151-75971-YY</t>
  </si>
  <si>
    <t>Darn Penquet</t>
  </si>
  <si>
    <t>dpenquetmb@diigo.com</t>
  </si>
  <si>
    <t>19199 Mariners Cove Avenue</t>
  </si>
  <si>
    <t>CLJ-23403-689</t>
  </si>
  <si>
    <t>19413-02045-CG</t>
  </si>
  <si>
    <t>Jammie Cloke</t>
  </si>
  <si>
    <t>+44 (540) 353-5754</t>
  </si>
  <si>
    <t>844 Lawn Drive</t>
  </si>
  <si>
    <t>XNU-83276-288</t>
  </si>
  <si>
    <t>98185-92775-KT</t>
  </si>
  <si>
    <t>Chester Clowton</t>
  </si>
  <si>
    <t>+1 (763) 691-6777</t>
  </si>
  <si>
    <t>15196 Pleasure Court</t>
  </si>
  <si>
    <t>Monticello</t>
  </si>
  <si>
    <t>YOG-94666-679</t>
  </si>
  <si>
    <t>86991-53901-AT</t>
  </si>
  <si>
    <t>Kathleen Diable</t>
  </si>
  <si>
    <t>81 Arapahoe Circle</t>
  </si>
  <si>
    <t>KHG-33953-115</t>
  </si>
  <si>
    <t>78226-97287-JI</t>
  </si>
  <si>
    <t>Koren Ferretti</t>
  </si>
  <si>
    <t>kferrettimf@huffingtonpost.com</t>
  </si>
  <si>
    <t>+353 (526) 215-2582</t>
  </si>
  <si>
    <t>372 Northland Street</t>
  </si>
  <si>
    <t>MHD-95615-696</t>
  </si>
  <si>
    <t>44938-31785-YZ</t>
  </si>
  <si>
    <t>Agretha Melland</t>
  </si>
  <si>
    <t>amellandmg@pen.io</t>
  </si>
  <si>
    <t>+1 (212) 500-7483</t>
  </si>
  <si>
    <t>5424 Beilfuss Court</t>
  </si>
  <si>
    <t>HBH-64794-080</t>
  </si>
  <si>
    <t>40560-18556-YE</t>
  </si>
  <si>
    <t>Chaddie Bennie</t>
  </si>
  <si>
    <t>+1 (915) 204-2588</t>
  </si>
  <si>
    <t>935 Lawn Circle</t>
  </si>
  <si>
    <t>CNJ-56058-223</t>
  </si>
  <si>
    <t>40780-22081-LX</t>
  </si>
  <si>
    <t>Alberta Balsdone</t>
  </si>
  <si>
    <t>abalsdonemi@toplist.cz</t>
  </si>
  <si>
    <t>+1 (863) 490-5370</t>
  </si>
  <si>
    <t>3 Kings Plaza</t>
  </si>
  <si>
    <t>KHO-27106-786</t>
  </si>
  <si>
    <t>01603-43789-TN</t>
  </si>
  <si>
    <t>Brice Romera</t>
  </si>
  <si>
    <t>bromeramj@list-manage.com</t>
  </si>
  <si>
    <t>+353 (640) 110-9801</t>
  </si>
  <si>
    <t>2311 Eastlawn Plaza</t>
  </si>
  <si>
    <t>45009-09239-IV</t>
  </si>
  <si>
    <t>Micky Glover</t>
  </si>
  <si>
    <t>mglovermk@cnbc.com</t>
  </si>
  <si>
    <t>+44 (898) 129-9218</t>
  </si>
  <si>
    <t>95 Grasskamp Point</t>
  </si>
  <si>
    <t>YAC-50329-982</t>
  </si>
  <si>
    <t>75419-92838-TI</t>
  </si>
  <si>
    <t>Conchita Bryde</t>
  </si>
  <si>
    <t>cbrydeml@tuttocitta.it</t>
  </si>
  <si>
    <t>+1 (405) 497-2199</t>
  </si>
  <si>
    <t>74 Crowley Plaza</t>
  </si>
  <si>
    <t>VVL-95291-039</t>
  </si>
  <si>
    <t>96516-97464-MF</t>
  </si>
  <si>
    <t>Silvanus Enefer</t>
  </si>
  <si>
    <t>senefermm@blog.com</t>
  </si>
  <si>
    <t>+1 (202) 877-3473</t>
  </si>
  <si>
    <t>52 Carey Plaza</t>
  </si>
  <si>
    <t>VUT-20974-364</t>
  </si>
  <si>
    <t>90285-56295-PO</t>
  </si>
  <si>
    <t>Lenci Haggerstone</t>
  </si>
  <si>
    <t>lhaggerstonemn@independent.co.uk</t>
  </si>
  <si>
    <t>+1 (770) 779-0007</t>
  </si>
  <si>
    <t>52441 Evergreen Lane</t>
  </si>
  <si>
    <t>SFC-34054-213</t>
  </si>
  <si>
    <t>08100-71102-HQ</t>
  </si>
  <si>
    <t>Marvin Gundry</t>
  </si>
  <si>
    <t>mgundrymo@omniture.com</t>
  </si>
  <si>
    <t>+353 (500) 164-9392</t>
  </si>
  <si>
    <t>UDS-04807-593</t>
  </si>
  <si>
    <t>84074-28110-OV</t>
  </si>
  <si>
    <t>Bayard Wellan</t>
  </si>
  <si>
    <t>bwellanmp@cafepress.com</t>
  </si>
  <si>
    <t>7203 Main Crossing</t>
  </si>
  <si>
    <t>FWE-98471-488</t>
  </si>
  <si>
    <t>27930-59250-JT</t>
  </si>
  <si>
    <t>Allis Wilmore</t>
  </si>
  <si>
    <t>+1 (713) 984-5207</t>
  </si>
  <si>
    <t>94 Moulton Street</t>
  </si>
  <si>
    <t>RAU-17060-674</t>
  </si>
  <si>
    <t>12747-63766-EU</t>
  </si>
  <si>
    <t>Caddric Atcheson</t>
  </si>
  <si>
    <t>catchesonmr@xinhuanet.com</t>
  </si>
  <si>
    <t>+1 (202) 975-7723</t>
  </si>
  <si>
    <t>1 Hovde Pass</t>
  </si>
  <si>
    <t>AOL-13866-711</t>
  </si>
  <si>
    <t>83490-88357-LJ</t>
  </si>
  <si>
    <t>Eustace Stenton</t>
  </si>
  <si>
    <t>estentonms@google.it</t>
  </si>
  <si>
    <t>+1 (512) 819-1430</t>
  </si>
  <si>
    <t>8472 Graedel Circle</t>
  </si>
  <si>
    <t>NOA-79645-377</t>
  </si>
  <si>
    <t>53729-30320-XZ</t>
  </si>
  <si>
    <t>Ericka Tripp</t>
  </si>
  <si>
    <t>etrippmt@wp.com</t>
  </si>
  <si>
    <t>+1 (602) 971-9708</t>
  </si>
  <si>
    <t>4 4th Pass</t>
  </si>
  <si>
    <t>KMS-49214-806</t>
  </si>
  <si>
    <t>50384-52703-LA</t>
  </si>
  <si>
    <t>Lyndsey MacManus</t>
  </si>
  <si>
    <t>lmacmanusmu@imdb.com</t>
  </si>
  <si>
    <t>+1 (912) 191-6620</t>
  </si>
  <si>
    <t>9 Springs Crossing</t>
  </si>
  <si>
    <t>ABK-08091-531</t>
  </si>
  <si>
    <t>53864-36201-FG</t>
  </si>
  <si>
    <t>Tess Benediktovich</t>
  </si>
  <si>
    <t>tbenediktovichmv@ebay.com</t>
  </si>
  <si>
    <t>+1 (505) 523-8113</t>
  </si>
  <si>
    <t>1068 Sutherland Plaza</t>
  </si>
  <si>
    <t>GPT-67705-953</t>
  </si>
  <si>
    <t>70631-33225-MZ</t>
  </si>
  <si>
    <t>Correy Bourner</t>
  </si>
  <si>
    <t>cbournermw@chronoengine.com</t>
  </si>
  <si>
    <t>6058 Lunder Junction</t>
  </si>
  <si>
    <t>JNA-21450-177</t>
  </si>
  <si>
    <t>78661-52235-WG</t>
  </si>
  <si>
    <t>Uta Kohring</t>
  </si>
  <si>
    <t>ukohringmx@seattletimes.com</t>
  </si>
  <si>
    <t>+1 (619) 602-9063</t>
  </si>
  <si>
    <t>3 Loftsgordon Plaza</t>
  </si>
  <si>
    <t>MPQ-23421-608</t>
  </si>
  <si>
    <t>08023-52962-ET</t>
  </si>
  <si>
    <t>Kandy Heddan</t>
  </si>
  <si>
    <t>kheddanmy@icq.com</t>
  </si>
  <si>
    <t>+1 (850) 796-6812</t>
  </si>
  <si>
    <t>6234 Heath Court</t>
  </si>
  <si>
    <t>NLI-63891-565</t>
  </si>
  <si>
    <t>41899-00283-VK</t>
  </si>
  <si>
    <t>Ibby Charters</t>
  </si>
  <si>
    <t>ichartersmz@abc.net.au</t>
  </si>
  <si>
    <t>+1 (202) 710-9776</t>
  </si>
  <si>
    <t>9435 Troy Circle</t>
  </si>
  <si>
    <t>HHF-36647-854</t>
  </si>
  <si>
    <t>39011-18412-GR</t>
  </si>
  <si>
    <t>Adora Roubert</t>
  </si>
  <si>
    <t>aroubertn0@tmall.com</t>
  </si>
  <si>
    <t>+1 (772) 366-6549</t>
  </si>
  <si>
    <t>27591 Michigan Place</t>
  </si>
  <si>
    <t>SBN-16537-046</t>
  </si>
  <si>
    <t>60255-12579-PZ</t>
  </si>
  <si>
    <t>Hillel Mairs</t>
  </si>
  <si>
    <t>hmairsn1@so-net.ne.jp</t>
  </si>
  <si>
    <t>+1 (304) 834-9665</t>
  </si>
  <si>
    <t>325 Forest Run Crossing</t>
  </si>
  <si>
    <t>XZD-44484-632</t>
  </si>
  <si>
    <t>80541-38332-BP</t>
  </si>
  <si>
    <t>Helaina Rainforth</t>
  </si>
  <si>
    <t>hrainforthn2@blog.com</t>
  </si>
  <si>
    <t>+1 (215) 607-9440</t>
  </si>
  <si>
    <t>132 New Castle Drive</t>
  </si>
  <si>
    <t>54798-14109-HC</t>
  </si>
  <si>
    <t>Odelia Skerme</t>
  </si>
  <si>
    <t>oskermen3@hatena.ne.jp</t>
  </si>
  <si>
    <t>+1 (405) 615-0298</t>
  </si>
  <si>
    <t>4 Tony Circle</t>
  </si>
  <si>
    <t>IKQ-39946-768</t>
  </si>
  <si>
    <t>72778-50968-UQ</t>
  </si>
  <si>
    <t>Isac Jesper</t>
  </si>
  <si>
    <t>ijespern4@theglobeandmail.com</t>
  </si>
  <si>
    <t>+1 (239) 918-0943</t>
  </si>
  <si>
    <t>810 Sage Court</t>
  </si>
  <si>
    <t>KMB-95211-174</t>
  </si>
  <si>
    <t>23941-30203-MO</t>
  </si>
  <si>
    <t>Lenette Dwerryhouse</t>
  </si>
  <si>
    <t>ldwerryhousen5@gravatar.com</t>
  </si>
  <si>
    <t>+1 (682) 812-1698</t>
  </si>
  <si>
    <t>2 Wayridge Court</t>
  </si>
  <si>
    <t>QWY-99467-368</t>
  </si>
  <si>
    <t>96434-50068-DZ</t>
  </si>
  <si>
    <t>Nadeen Broomer</t>
  </si>
  <si>
    <t>nbroomern6@examiner.com</t>
  </si>
  <si>
    <t>+1 (402) 219-2018</t>
  </si>
  <si>
    <t>51 Straubel Terrace</t>
  </si>
  <si>
    <t>SRG-76791-614</t>
  </si>
  <si>
    <t>11729-74102-XB</t>
  </si>
  <si>
    <t>Konstantine Thoumasson</t>
  </si>
  <si>
    <t>kthoumassonn7@bloglovin.com</t>
  </si>
  <si>
    <t>342 North Lane</t>
  </si>
  <si>
    <t>VSN-94485-621</t>
  </si>
  <si>
    <t>88116-12604-TE</t>
  </si>
  <si>
    <t>Frans Habbergham</t>
  </si>
  <si>
    <t>fhabberghamn8@discovery.com</t>
  </si>
  <si>
    <t>+1 (775) 814-9362</t>
  </si>
  <si>
    <t>76 Fallview Crossing</t>
  </si>
  <si>
    <t>UFZ-24348-219</t>
  </si>
  <si>
    <t>86783-78048-GC</t>
  </si>
  <si>
    <t>Margarette Woolham</t>
  </si>
  <si>
    <t>mwoolhamn9@nature.com</t>
  </si>
  <si>
    <t>+1 (321) 687-2352</t>
  </si>
  <si>
    <t>5 Sunnyside Drive</t>
  </si>
  <si>
    <t>UKS-93055-397</t>
  </si>
  <si>
    <t>13082-41034-PD</t>
  </si>
  <si>
    <t>Romain Avrashin</t>
  </si>
  <si>
    <t>ravrashinna@tamu.edu</t>
  </si>
  <si>
    <t>+1 (202) 973-9890</t>
  </si>
  <si>
    <t>88 Westerfield Point</t>
  </si>
  <si>
    <t>AVH-56062-335</t>
  </si>
  <si>
    <t>18082-74419-QH</t>
  </si>
  <si>
    <t>Miran Doidge</t>
  </si>
  <si>
    <t>mdoidgenb@etsy.com</t>
  </si>
  <si>
    <t>+1 (831) 955-4716</t>
  </si>
  <si>
    <t>94 Del Mar Lane</t>
  </si>
  <si>
    <t>HGE-19842-613</t>
  </si>
  <si>
    <t>49401-45041-ZU</t>
  </si>
  <si>
    <t>Janeva Edinboro</t>
  </si>
  <si>
    <t>jedinboronc@reverbnation.com</t>
  </si>
  <si>
    <t>+1 (754) 219-4187</t>
  </si>
  <si>
    <t>24 Bowman Point</t>
  </si>
  <si>
    <t>WBA-85905-175</t>
  </si>
  <si>
    <t>41252-45992-VS</t>
  </si>
  <si>
    <t>Trumaine Tewelson</t>
  </si>
  <si>
    <t>ttewelsonnd@cdbaby.com</t>
  </si>
  <si>
    <t>903 Scoville Court</t>
  </si>
  <si>
    <t>DZI-35365-596</t>
  </si>
  <si>
    <t>06624-75300-AR</t>
  </si>
  <si>
    <t>Niles Krimmer</t>
  </si>
  <si>
    <t>nkrimmerne@bbb.org</t>
  </si>
  <si>
    <t>0401 Bashford Avenue</t>
  </si>
  <si>
    <t>XIR-88982-743</t>
  </si>
  <si>
    <t>00852-54571-WP</t>
  </si>
  <si>
    <t>De Drewitt</t>
  </si>
  <si>
    <t>ddrewittnf@mapquest.com</t>
  </si>
  <si>
    <t>+1 (571) 504-1175</t>
  </si>
  <si>
    <t>6 Tomscot Hill</t>
  </si>
  <si>
    <t>VUC-72395-865</t>
  </si>
  <si>
    <t>13321-57602-GK</t>
  </si>
  <si>
    <t>Adelheid Gladhill</t>
  </si>
  <si>
    <t>agladhillng@stanford.edu</t>
  </si>
  <si>
    <t>+1 (410) 991-5601</t>
  </si>
  <si>
    <t>36 Atwood Plaza</t>
  </si>
  <si>
    <t>BQJ-44755-910</t>
  </si>
  <si>
    <t>75006-89922-VW</t>
  </si>
  <si>
    <t>Murielle Lorinez</t>
  </si>
  <si>
    <t>mlorineznh@whitehouse.gov</t>
  </si>
  <si>
    <t>029 Bluejay Circle</t>
  </si>
  <si>
    <t>JKC-64636-831</t>
  </si>
  <si>
    <t>52098-80103-FD</t>
  </si>
  <si>
    <t>Edin Mathe</t>
  </si>
  <si>
    <t>+1 (404) 514-8311</t>
  </si>
  <si>
    <t>49261 Merry Crossing</t>
  </si>
  <si>
    <t>ZKI-78561-066</t>
  </si>
  <si>
    <t>60121-12432-VU</t>
  </si>
  <si>
    <t>Mordy Van Der Vlies</t>
  </si>
  <si>
    <t>mvannj@wikipedia.org</t>
  </si>
  <si>
    <t>297 Fulton Way</t>
  </si>
  <si>
    <t>IMP-12563-728</t>
  </si>
  <si>
    <t>68346-14810-UA</t>
  </si>
  <si>
    <t>Spencer Wastell</t>
  </si>
  <si>
    <t>+1 (432) 765-8747</t>
  </si>
  <si>
    <t>80 Oak Alley</t>
  </si>
  <si>
    <t>MZL-81126-390</t>
  </si>
  <si>
    <t>48464-99723-HK</t>
  </si>
  <si>
    <t>Jemimah Ethelston</t>
  </si>
  <si>
    <t>jethelstonnl@creativecommons.org</t>
  </si>
  <si>
    <t>+1 (954) 385-3551</t>
  </si>
  <si>
    <t>676 Mcbride Lane</t>
  </si>
  <si>
    <t>39652-20484-RV</t>
  </si>
  <si>
    <t>Bobbe Jevon</t>
  </si>
  <si>
    <t>bjevonnm@feedburner.com</t>
  </si>
  <si>
    <t>+1 (785) 211-7568</t>
  </si>
  <si>
    <t>66 Roth Center</t>
  </si>
  <si>
    <t>TVF-57766-608</t>
  </si>
  <si>
    <t>88420-46464-XE</t>
  </si>
  <si>
    <t>Perice Eberz</t>
  </si>
  <si>
    <t>peberznn@woothemes.com</t>
  </si>
  <si>
    <t>+1 (530) 938-1204</t>
  </si>
  <si>
    <t>490 Elmside Court</t>
  </si>
  <si>
    <t>RUX-37995-892</t>
  </si>
  <si>
    <t>37762-09530-MP</t>
  </si>
  <si>
    <t>Bear Gaish</t>
  </si>
  <si>
    <t>bgaishno@altervista.org</t>
  </si>
  <si>
    <t>0010 Dayton Crossing</t>
  </si>
  <si>
    <t>AVK-76526-953</t>
  </si>
  <si>
    <t>47268-50127-XY</t>
  </si>
  <si>
    <t>Lynnea Danton</t>
  </si>
  <si>
    <t>ldantonnp@miitbeian.gov.cn</t>
  </si>
  <si>
    <t>111 Mosinee Alley</t>
  </si>
  <si>
    <t>RIU-02231-623</t>
  </si>
  <si>
    <t>25544-84179-QC</t>
  </si>
  <si>
    <t>Skipton Morrall</t>
  </si>
  <si>
    <t>smorrallnq@answers.com</t>
  </si>
  <si>
    <t>+1 (304) 897-5422</t>
  </si>
  <si>
    <t>52731 Fair Oaks Way</t>
  </si>
  <si>
    <t>WFK-99317-827</t>
  </si>
  <si>
    <t>32058-76765-ZL</t>
  </si>
  <si>
    <t>Devan Crownshaw</t>
  </si>
  <si>
    <t>dcrownshawnr@photobucket.com</t>
  </si>
  <si>
    <t>+1 (610) 576-4733</t>
  </si>
  <si>
    <t>25669 Spohn Plaza</t>
  </si>
  <si>
    <t>SFD-00372-284</t>
  </si>
  <si>
    <t>67938-81768-NX</t>
  </si>
  <si>
    <t>Kriste Wessel</t>
  </si>
  <si>
    <t>kwesselns@wikispaces.com</t>
  </si>
  <si>
    <t>+44 (739) 768-8321</t>
  </si>
  <si>
    <t>2664 Karstens Court</t>
  </si>
  <si>
    <t>SXC-62166-515</t>
  </si>
  <si>
    <t>69171-65646-UC</t>
  </si>
  <si>
    <t>Joceline Reddoch</t>
  </si>
  <si>
    <t>jreddochnt@sun.com</t>
  </si>
  <si>
    <t>+1 (863) 742-5292</t>
  </si>
  <si>
    <t>79075 Helena Road</t>
  </si>
  <si>
    <t>YIE-87008-621</t>
  </si>
  <si>
    <t>22503-52799-MI</t>
  </si>
  <si>
    <t>Shelley Titley</t>
  </si>
  <si>
    <t>stitleynu@whitehouse.gov</t>
  </si>
  <si>
    <t>+1 (701) 350-6149</t>
  </si>
  <si>
    <t>8279 Old Gate Lane</t>
  </si>
  <si>
    <t>HRM-94548-288</t>
  </si>
  <si>
    <t>08934-65581-ZI</t>
  </si>
  <si>
    <t>Redd Simao</t>
  </si>
  <si>
    <t>rsimaonv@simplemachines.org</t>
  </si>
  <si>
    <t>+1 (479) 898-5090</t>
  </si>
  <si>
    <t>37 Ridgeway Street</t>
  </si>
  <si>
    <t>UJG-34731-295</t>
  </si>
  <si>
    <t>15764-22559-ZT</t>
  </si>
  <si>
    <t>Cece Inker</t>
  </si>
  <si>
    <t>+1 (863) 977-9033</t>
  </si>
  <si>
    <t>67 Annamark Street</t>
  </si>
  <si>
    <t>TWD-70988-853</t>
  </si>
  <si>
    <t>87519-68847-ZG</t>
  </si>
  <si>
    <t>Noel Chisholm</t>
  </si>
  <si>
    <t>nchisholmnx@example.com</t>
  </si>
  <si>
    <t>+1 (865) 228-1100</t>
  </si>
  <si>
    <t>85 Calypso Place</t>
  </si>
  <si>
    <t>CIX-22904-641</t>
  </si>
  <si>
    <t>78012-56878-UB</t>
  </si>
  <si>
    <t>Grazia Oats</t>
  </si>
  <si>
    <t>goatsny@live.com</t>
  </si>
  <si>
    <t>+1 (213) 813-1072</t>
  </si>
  <si>
    <t>7552 Dottie Road</t>
  </si>
  <si>
    <t>DLV-65840-759</t>
  </si>
  <si>
    <t>77192-72145-RG</t>
  </si>
  <si>
    <t>Meade Birkin</t>
  </si>
  <si>
    <t>mbirkinnz@java.com</t>
  </si>
  <si>
    <t>+1 (954) 431-7206</t>
  </si>
  <si>
    <t>218 Elka Trail</t>
  </si>
  <si>
    <t>RXN-55491-201</t>
  </si>
  <si>
    <t>86071-79238-CX</t>
  </si>
  <si>
    <t>Ronda Pyson</t>
  </si>
  <si>
    <t>rpysono0@constantcontact.com</t>
  </si>
  <si>
    <t>+353 (836) 436-1472</t>
  </si>
  <si>
    <t>850 Jenna Court</t>
  </si>
  <si>
    <t>UHK-63283-868</t>
  </si>
  <si>
    <t>13764-02913-LA</t>
  </si>
  <si>
    <t>Rachele Ebrall</t>
  </si>
  <si>
    <t>+1 (312) 585-2288</t>
  </si>
  <si>
    <t>709 Blackbird Crossing</t>
  </si>
  <si>
    <t>PJC-31401-893</t>
  </si>
  <si>
    <t>11212-69985-ZJ</t>
  </si>
  <si>
    <t>Rafaela Treacher</t>
  </si>
  <si>
    <t>rtreachero2@usa.gov</t>
  </si>
  <si>
    <t>+353 (552) 867-2244</t>
  </si>
  <si>
    <t>16 Prentice Court</t>
  </si>
  <si>
    <t>HHO-79903-185</t>
  </si>
  <si>
    <t>53893-01719-CL</t>
  </si>
  <si>
    <t>Bee Fattorini</t>
  </si>
  <si>
    <t>bfattorinio3@quantcast.com</t>
  </si>
  <si>
    <t>433 Caliangt Park</t>
  </si>
  <si>
    <t>YWM-07310-594</t>
  </si>
  <si>
    <t>66028-99867-WJ</t>
  </si>
  <si>
    <t>Margie Palleske</t>
  </si>
  <si>
    <t>mpalleskeo4@nyu.edu</t>
  </si>
  <si>
    <t>+1 (561) 371-1596</t>
  </si>
  <si>
    <t>30 Dixon Trail</t>
  </si>
  <si>
    <t>FHD-94983-982</t>
  </si>
  <si>
    <t>62839-56723-CH</t>
  </si>
  <si>
    <t>Alexina Randals</t>
  </si>
  <si>
    <t>+1 (916) 300-4433</t>
  </si>
  <si>
    <t>713 Hayes Junction</t>
  </si>
  <si>
    <t>WQK-10857-119</t>
  </si>
  <si>
    <t>96849-52854-CR</t>
  </si>
  <si>
    <t>Filip Antcliffe</t>
  </si>
  <si>
    <t>fantcliffeo6@amazon.co.jp</t>
  </si>
  <si>
    <t>+353 (581) 217-6697</t>
  </si>
  <si>
    <t>05 Bobwhite Pass</t>
  </si>
  <si>
    <t>DXA-50313-073</t>
  </si>
  <si>
    <t>19755-55847-VW</t>
  </si>
  <si>
    <t>Peyter Matignon</t>
  </si>
  <si>
    <t>pmatignono7@harvard.edu</t>
  </si>
  <si>
    <t>+44 (792) 626-3977</t>
  </si>
  <si>
    <t>3162 Arizona Way</t>
  </si>
  <si>
    <t>Kirkton</t>
  </si>
  <si>
    <t>KW10</t>
  </si>
  <si>
    <t>ONW-00560-570</t>
  </si>
  <si>
    <t>32900-82606-BO</t>
  </si>
  <si>
    <t>Claudie Weond</t>
  </si>
  <si>
    <t>cweondo8@theglobeandmail.com</t>
  </si>
  <si>
    <t>+1 (828) 335-1268</t>
  </si>
  <si>
    <t>41 Coolidge Way</t>
  </si>
  <si>
    <t>BRJ-19414-277</t>
  </si>
  <si>
    <t>16809-16936-WF</t>
  </si>
  <si>
    <t>Modesty MacConnechie</t>
  </si>
  <si>
    <t>mmacconnechieo9@reuters.com</t>
  </si>
  <si>
    <t>+1 (304) 620-6008</t>
  </si>
  <si>
    <t>526 Onsgard Park</t>
  </si>
  <si>
    <t>MIQ-16322-908</t>
  </si>
  <si>
    <t>20118-28138-QD</t>
  </si>
  <si>
    <t>Jaquenette Skentelbery</t>
  </si>
  <si>
    <t>jskentelberyoa@paypal.com</t>
  </si>
  <si>
    <t>+1 (713) 976-5419</t>
  </si>
  <si>
    <t>90235 Holy Cross Parkway</t>
  </si>
  <si>
    <t>MVO-39328-830</t>
  </si>
  <si>
    <t>84057-45461-AH</t>
  </si>
  <si>
    <t>Orazio Comber</t>
  </si>
  <si>
    <t>ocomberob@goo.gl</t>
  </si>
  <si>
    <t>+353 (947) 836-2302</t>
  </si>
  <si>
    <t>725 Autumn Leaf Place</t>
  </si>
  <si>
    <t>66934-67426-WC</t>
  </si>
  <si>
    <t>Domini Bram</t>
  </si>
  <si>
    <t>dbramoc@ifeng.com</t>
  </si>
  <si>
    <t>+1 (202) 790-0537</t>
  </si>
  <si>
    <t>7528 Luster Court</t>
  </si>
  <si>
    <t>NTJ-88319-746</t>
  </si>
  <si>
    <t>90882-88130-KQ</t>
  </si>
  <si>
    <t>Zachary Tramel</t>
  </si>
  <si>
    <t>ztramelod@netlog.com</t>
  </si>
  <si>
    <t>+1 (862) 925-5943</t>
  </si>
  <si>
    <t>28834 Wayridge Lane</t>
  </si>
  <si>
    <t>LCY-24377-948</t>
  </si>
  <si>
    <t>21617-79890-DD</t>
  </si>
  <si>
    <t>Izaak Primak</t>
  </si>
  <si>
    <t>+1 (206) 705-3979</t>
  </si>
  <si>
    <t>55 Buhler Pass</t>
  </si>
  <si>
    <t>FWD-85967-769</t>
  </si>
  <si>
    <t>20256-54689-LO</t>
  </si>
  <si>
    <t>Brittani Thoresbie</t>
  </si>
  <si>
    <t>+1 (303) 606-9146</t>
  </si>
  <si>
    <t>643 Logan Plaza</t>
  </si>
  <si>
    <t>KTO-53793-109</t>
  </si>
  <si>
    <t>17572-27091-AA</t>
  </si>
  <si>
    <t>Constanta Hatfull</t>
  </si>
  <si>
    <t>chatfullog@ebay.com</t>
  </si>
  <si>
    <t>+1 (815) 382-1966</t>
  </si>
  <si>
    <t>2 Nelson Alley</t>
  </si>
  <si>
    <t>OCK-89033-348</t>
  </si>
  <si>
    <t>82300-88786-UE</t>
  </si>
  <si>
    <t>Bobbe Castagneto</t>
  </si>
  <si>
    <t>+1 (406) 972-9050</t>
  </si>
  <si>
    <t>5 Moose Terrace</t>
  </si>
  <si>
    <t>GPZ-36017-366</t>
  </si>
  <si>
    <t>32562-55185-DQ</t>
  </si>
  <si>
    <t>Chastity Swatman</t>
  </si>
  <si>
    <t>cswatmanoi@cbslocal.com</t>
  </si>
  <si>
    <t>+1 (404) 916-1168</t>
  </si>
  <si>
    <t>4 Eastwood Alley</t>
  </si>
  <si>
    <t>BZP-33213-637</t>
  </si>
  <si>
    <t>77175-09826-SF</t>
  </si>
  <si>
    <t>Lindon Agnolo</t>
  </si>
  <si>
    <t>lagnolooj@pinterest.com</t>
  </si>
  <si>
    <t>+1 (918) 228-6949</t>
  </si>
  <si>
    <t>82499 Mallard Lane</t>
  </si>
  <si>
    <t>WFH-21507-708</t>
  </si>
  <si>
    <t>07237-32539-NB</t>
  </si>
  <si>
    <t>Delainey Kiddy</t>
  </si>
  <si>
    <t>dkiddyok@fda.gov</t>
  </si>
  <si>
    <t>+1 (209) 103-3933</t>
  </si>
  <si>
    <t>66184 Melby Avenue</t>
  </si>
  <si>
    <t>HST-96923-073</t>
  </si>
  <si>
    <t>54722-76431-EX</t>
  </si>
  <si>
    <t>Helli Petroulis</t>
  </si>
  <si>
    <t>hpetroulisol@state.tx.us</t>
  </si>
  <si>
    <t>+353 (783) 893-0842</t>
  </si>
  <si>
    <t>56 Hollow Ridge Circle</t>
  </si>
  <si>
    <t>ENN-79947-323</t>
  </si>
  <si>
    <t>67847-82662-TE</t>
  </si>
  <si>
    <t>Marty Scholl</t>
  </si>
  <si>
    <t>mschollom@taobao.com</t>
  </si>
  <si>
    <t>+1 (415) 613-5939</t>
  </si>
  <si>
    <t>59992 Canary Crossing</t>
  </si>
  <si>
    <t>BHA-47429-889</t>
  </si>
  <si>
    <t>51114-51191-EW</t>
  </si>
  <si>
    <t>Kienan Ferson</t>
  </si>
  <si>
    <t>kfersonon@g.co</t>
  </si>
  <si>
    <t>+1 (251) 291-1195</t>
  </si>
  <si>
    <t>72997 Annamark Plaza</t>
  </si>
  <si>
    <t>SZY-63017-318</t>
  </si>
  <si>
    <t>91809-58808-TV</t>
  </si>
  <si>
    <t>Blake Kelloway</t>
  </si>
  <si>
    <t>bkellowayoo@omniture.com</t>
  </si>
  <si>
    <t>+1 (415) 757-3377</t>
  </si>
  <si>
    <t>7351 Sloan Pass</t>
  </si>
  <si>
    <t>LCU-93317-340</t>
  </si>
  <si>
    <t>84996-26826-DK</t>
  </si>
  <si>
    <t>Scarlett Oliffe</t>
  </si>
  <si>
    <t>soliffeop@yellowbook.com</t>
  </si>
  <si>
    <t>+1 (212) 198-9134</t>
  </si>
  <si>
    <t>1866 Ohio Point</t>
  </si>
  <si>
    <t>UOM-71431-481</t>
  </si>
  <si>
    <t>65732-22589-OW</t>
  </si>
  <si>
    <t>Kippie Marrison</t>
  </si>
  <si>
    <t>kmarrisonoq@dropbox.com</t>
  </si>
  <si>
    <t>+1 (303) 808-6803</t>
  </si>
  <si>
    <t>84 Sutherland Alley</t>
  </si>
  <si>
    <t>PJH-42618-877</t>
  </si>
  <si>
    <t>93676-95250-XJ</t>
  </si>
  <si>
    <t>Celestia Dolohunty</t>
  </si>
  <si>
    <t>cdolohuntyor@dailymail.co.uk</t>
  </si>
  <si>
    <t>+1 (619) 353-0412</t>
  </si>
  <si>
    <t>836 Towne Court</t>
  </si>
  <si>
    <t>XED-90333-402</t>
  </si>
  <si>
    <t>28300-14355-GF</t>
  </si>
  <si>
    <t>Patsy Vasilenko</t>
  </si>
  <si>
    <t>pvasilenkoos@addtoany.com</t>
  </si>
  <si>
    <t>+44 (116) 714-6469</t>
  </si>
  <si>
    <t>56 Ridge Oak Point</t>
  </si>
  <si>
    <t>IKK-62234-199</t>
  </si>
  <si>
    <t>91190-84826-IQ</t>
  </si>
  <si>
    <t>Raphaela Schankelborg</t>
  </si>
  <si>
    <t>rschankelborgot@ameblo.jp</t>
  </si>
  <si>
    <t>528 Debs Terrace</t>
  </si>
  <si>
    <t>KAW-95195-329</t>
  </si>
  <si>
    <t>34570-99384-AF</t>
  </si>
  <si>
    <t>Sharity Wickens</t>
  </si>
  <si>
    <t>+353 (724) 224-5556</t>
  </si>
  <si>
    <t>5873 Lake View Parkway</t>
  </si>
  <si>
    <t>QDO-57268-842</t>
  </si>
  <si>
    <t>57808-90533-UE</t>
  </si>
  <si>
    <t>Derick Snow</t>
  </si>
  <si>
    <t>+1 (718) 461-3002</t>
  </si>
  <si>
    <t>813 La Follette Place</t>
  </si>
  <si>
    <t>IIZ-24416-212</t>
  </si>
  <si>
    <t>76060-30540-LB</t>
  </si>
  <si>
    <t>Baxy Cargen</t>
  </si>
  <si>
    <t>bcargenow@geocities.jp</t>
  </si>
  <si>
    <t>+1 (253) 509-6510</t>
  </si>
  <si>
    <t>58 Carpenter Pass</t>
  </si>
  <si>
    <t>AWP-11469-510</t>
  </si>
  <si>
    <t>76730-63769-ND</t>
  </si>
  <si>
    <t>Ryann Stickler</t>
  </si>
  <si>
    <t>rsticklerox@printfriendly.com</t>
  </si>
  <si>
    <t>+44 (830) 367-6129</t>
  </si>
  <si>
    <t>471 Sage Center</t>
  </si>
  <si>
    <t>KXA-27983-918</t>
  </si>
  <si>
    <t>96042-27290-EQ</t>
  </si>
  <si>
    <t>Daryn Cassius</t>
  </si>
  <si>
    <t>+1 (269) 398-0766</t>
  </si>
  <si>
    <t>19 Ridgeway Road</t>
  </si>
  <si>
    <t>VKQ-39009-292</t>
  </si>
  <si>
    <t>06062-66586-TK</t>
  </si>
  <si>
    <t>Bud Danett</t>
  </si>
  <si>
    <t>bdanettoz@kickstarter.com</t>
  </si>
  <si>
    <t>3 Dennis Road</t>
  </si>
  <si>
    <t>PDB-98743-282</t>
  </si>
  <si>
    <t>51940-02669-OR</t>
  </si>
  <si>
    <t>Skelly Dolohunty</t>
  </si>
  <si>
    <t>+353 (239) 716-2717</t>
  </si>
  <si>
    <t>34010 Kensington Trail</t>
  </si>
  <si>
    <t>SXW-34014-556</t>
  </si>
  <si>
    <t>99144-98314-GN</t>
  </si>
  <si>
    <t>Drake Jevon</t>
  </si>
  <si>
    <t>djevonp1@ibm.com</t>
  </si>
  <si>
    <t>+1 (832) 733-7027</t>
  </si>
  <si>
    <t>27430 Fairfield Parkway</t>
  </si>
  <si>
    <t>QOJ-38788-727</t>
  </si>
  <si>
    <t>16358-63919-CE</t>
  </si>
  <si>
    <t>Hall Ranner</t>
  </si>
  <si>
    <t>hrannerp2@omniture.com</t>
  </si>
  <si>
    <t>+1 (513) 635-0251</t>
  </si>
  <si>
    <t>51 Sunfield Crossing</t>
  </si>
  <si>
    <t>TGF-38649-658</t>
  </si>
  <si>
    <t>67743-54817-UT</t>
  </si>
  <si>
    <t>Berkly Imrie</t>
  </si>
  <si>
    <t>bimriep3@addtoany.com</t>
  </si>
  <si>
    <t>+1 (559) 761-5288</t>
  </si>
  <si>
    <t>1815 Annamark Way</t>
  </si>
  <si>
    <t>EAI-25194-209</t>
  </si>
  <si>
    <t>44601-51441-BH</t>
  </si>
  <si>
    <t>Dorey Sopper</t>
  </si>
  <si>
    <t>dsopperp4@eventbrite.com</t>
  </si>
  <si>
    <t>+1 (612) 870-1604</t>
  </si>
  <si>
    <t>0244 Northfield Place</t>
  </si>
  <si>
    <t>IJK-34441-720</t>
  </si>
  <si>
    <t>97201-58870-WB</t>
  </si>
  <si>
    <t>Darcy Lochran</t>
  </si>
  <si>
    <t>+1 (915) 776-4578</t>
  </si>
  <si>
    <t>7464 Nobel Way</t>
  </si>
  <si>
    <t>ZMC-00336-619</t>
  </si>
  <si>
    <t>19849-12926-QF</t>
  </si>
  <si>
    <t>Lauritz Ledgley</t>
  </si>
  <si>
    <t>lledgleyp6@de.vu</t>
  </si>
  <si>
    <t>+1 (515) 261-2295</t>
  </si>
  <si>
    <t>99138 Waywood Junction</t>
  </si>
  <si>
    <t>UPX-54529-618</t>
  </si>
  <si>
    <t>40535-56770-UM</t>
  </si>
  <si>
    <t>Tawnya Menary</t>
  </si>
  <si>
    <t>tmenaryp7@phoca.cz</t>
  </si>
  <si>
    <t>+1 (971) 467-6353</t>
  </si>
  <si>
    <t>5546 Kensington Hill</t>
  </si>
  <si>
    <t>DLX-01059-899</t>
  </si>
  <si>
    <t>74940-09646-MU</t>
  </si>
  <si>
    <t>Gustaf Ciccotti</t>
  </si>
  <si>
    <t>gciccottip8@so-net.ne.jp</t>
  </si>
  <si>
    <t>+1 (832) 392-5010</t>
  </si>
  <si>
    <t>94417 Boyd Trail</t>
  </si>
  <si>
    <t>MEK-85120-243</t>
  </si>
  <si>
    <t>06623-54610-HC</t>
  </si>
  <si>
    <t>Bobbe Renner</t>
  </si>
  <si>
    <t>+1 (919) 456-9860</t>
  </si>
  <si>
    <t>9 Westerfield Place</t>
  </si>
  <si>
    <t>NFI-37188-246</t>
  </si>
  <si>
    <t>89490-75361-AF</t>
  </si>
  <si>
    <t>Wilton Jallin</t>
  </si>
  <si>
    <t>wjallinpa@pcworld.com</t>
  </si>
  <si>
    <t>+1 (617) 201-1702</t>
  </si>
  <si>
    <t>6511 Haas Road</t>
  </si>
  <si>
    <t>BXH-62195-013</t>
  </si>
  <si>
    <t>94526-79230-GZ</t>
  </si>
  <si>
    <t>Mindy Bogey</t>
  </si>
  <si>
    <t>mbogeypb@thetimes.co.uk</t>
  </si>
  <si>
    <t>+1 (202) 479-4238</t>
  </si>
  <si>
    <t>7791 Westend Point</t>
  </si>
  <si>
    <t>YLK-78851-470</t>
  </si>
  <si>
    <t>58559-08254-UY</t>
  </si>
  <si>
    <t>Paulie Fonzone</t>
  </si>
  <si>
    <t>+1 (518) 905-1184</t>
  </si>
  <si>
    <t>596 Manufacturers Alley</t>
  </si>
  <si>
    <t>DXY-76225-633</t>
  </si>
  <si>
    <t>88574-37083-WX</t>
  </si>
  <si>
    <t>Merrile Cobbledick</t>
  </si>
  <si>
    <t>mcobbledickpd@ucsd.edu</t>
  </si>
  <si>
    <t>+1 (520) 567-8210</t>
  </si>
  <si>
    <t>949 Nobel Plaza</t>
  </si>
  <si>
    <t>UHP-24614-199</t>
  </si>
  <si>
    <t>67953-79896-AC</t>
  </si>
  <si>
    <t>Antonius Lewry</t>
  </si>
  <si>
    <t>alewrype@whitehouse.gov</t>
  </si>
  <si>
    <t>+1 (334) 368-9435</t>
  </si>
  <si>
    <t>86 Pine View Pass</t>
  </si>
  <si>
    <t>HBY-35655-049</t>
  </si>
  <si>
    <t>69207-93422-CQ</t>
  </si>
  <si>
    <t>Isis Hessel</t>
  </si>
  <si>
    <t>ihesselpf@ox.ac.uk</t>
  </si>
  <si>
    <t>+1 (907) 873-3538</t>
  </si>
  <si>
    <t>2900 Pennsylvania Court</t>
  </si>
  <si>
    <t>DCE-22886-861</t>
  </si>
  <si>
    <t>56060-17602-RG</t>
  </si>
  <si>
    <t>Harland Trematick</t>
  </si>
  <si>
    <t>1235 Shopko Point</t>
  </si>
  <si>
    <t>QTG-93823-843</t>
  </si>
  <si>
    <t>46859-14212-FI</t>
  </si>
  <si>
    <t>Chloris Sorrell</t>
  </si>
  <si>
    <t>csorrellph@amazon.com</t>
  </si>
  <si>
    <t>+44 (160) 225-1993</t>
  </si>
  <si>
    <t>5 Scott Lane</t>
  </si>
  <si>
    <t>11513-19816-IJ</t>
  </si>
  <si>
    <t>Odette Tocque</t>
  </si>
  <si>
    <t>otocquepi@abc.net.au</t>
  </si>
  <si>
    <t>+1 (786) 201-0196</t>
  </si>
  <si>
    <t>731 Anzinger Park</t>
  </si>
  <si>
    <t>WFT-16178-396</t>
  </si>
  <si>
    <t>33555-01585-RP</t>
  </si>
  <si>
    <t>Quintina Heavyside</t>
  </si>
  <si>
    <t>qheavysidepj@unc.edu</t>
  </si>
  <si>
    <t>+1 (859) 572-4305</t>
  </si>
  <si>
    <t>7995 Macpherson Drive</t>
  </si>
  <si>
    <t>ERC-54560-934</t>
  </si>
  <si>
    <t>11932-85629-CU</t>
  </si>
  <si>
    <t>Hadley Reuven</t>
  </si>
  <si>
    <t>hreuvenpk@whitehouse.gov</t>
  </si>
  <si>
    <t>+1 (616) 851-0525</t>
  </si>
  <si>
    <t>227 Burning Wood Drive</t>
  </si>
  <si>
    <t>RUK-78200-416</t>
  </si>
  <si>
    <t>36192-07175-XC</t>
  </si>
  <si>
    <t>Mitch Attwool</t>
  </si>
  <si>
    <t>mattwoolpl@nba.com</t>
  </si>
  <si>
    <t>+1 (515) 821-3701</t>
  </si>
  <si>
    <t>6229 Dawn Junction</t>
  </si>
  <si>
    <t>KHK-13105-388</t>
  </si>
  <si>
    <t>46242-54946-ZW</t>
  </si>
  <si>
    <t>Charin Maplethorp</t>
  </si>
  <si>
    <t>35 Alpine Circle</t>
  </si>
  <si>
    <t>NJR-03699-189</t>
  </si>
  <si>
    <t>95152-82155-VQ</t>
  </si>
  <si>
    <t>Goldie Wynes</t>
  </si>
  <si>
    <t>gwynespn@dagondesign.com</t>
  </si>
  <si>
    <t>+1 (512) 118-8603</t>
  </si>
  <si>
    <t>5251 Everett Way</t>
  </si>
  <si>
    <t>PJV-20427-019</t>
  </si>
  <si>
    <t>13404-39127-WQ</t>
  </si>
  <si>
    <t>Celie MacCourt</t>
  </si>
  <si>
    <t>cmaccourtpo@amazon.com</t>
  </si>
  <si>
    <t>01678 4th Hill</t>
  </si>
  <si>
    <t>UGK-07613-982</t>
  </si>
  <si>
    <t>00841-75330-ZV</t>
  </si>
  <si>
    <t>Rori Ollin</t>
  </si>
  <si>
    <t>+1 (626) 704-3749</t>
  </si>
  <si>
    <t>05889 Heath Place</t>
  </si>
  <si>
    <t>OLA-68289-577</t>
  </si>
  <si>
    <t>40226-52317-IO</t>
  </si>
  <si>
    <t>Evy Wilsone</t>
  </si>
  <si>
    <t>ewilsonepq@eepurl.com</t>
  </si>
  <si>
    <t>+1 (202) 969-6382</t>
  </si>
  <si>
    <t>13130 Heffernan Point</t>
  </si>
  <si>
    <t>TNR-84447-052</t>
  </si>
  <si>
    <t>34419-18068-AG</t>
  </si>
  <si>
    <t>Dolores Duffie</t>
  </si>
  <si>
    <t>dduffiepr@time.com</t>
  </si>
  <si>
    <t>+1 (971) 936-3214</t>
  </si>
  <si>
    <t>3 Jenifer Circle</t>
  </si>
  <si>
    <t>FBZ-64200-586</t>
  </si>
  <si>
    <t>51738-61457-RS</t>
  </si>
  <si>
    <t>Mathilda Matiasek</t>
  </si>
  <si>
    <t>mmatiasekps@ucoz.ru</t>
  </si>
  <si>
    <t>30867 Magdeline Way</t>
  </si>
  <si>
    <t>OBN-66334-505</t>
  </si>
  <si>
    <t>86757-52367-ON</t>
  </si>
  <si>
    <t>Jarred Camillo</t>
  </si>
  <si>
    <t>jcamillopt@shinystat.com</t>
  </si>
  <si>
    <t>+1 (202) 572-0994</t>
  </si>
  <si>
    <t>48965 Mesta Lane</t>
  </si>
  <si>
    <t>NXM-89323-646</t>
  </si>
  <si>
    <t>28158-93383-CK</t>
  </si>
  <si>
    <t>Kameko Philbrick</t>
  </si>
  <si>
    <t>kphilbrickpu@cdc.gov</t>
  </si>
  <si>
    <t>987 Westridge Terrace</t>
  </si>
  <si>
    <t>NHI-23264-055</t>
  </si>
  <si>
    <t>44799-09711-XW</t>
  </si>
  <si>
    <t>Mallory Shrimpling</t>
  </si>
  <si>
    <t>40 Declaration Point</t>
  </si>
  <si>
    <t>EQH-53569-934</t>
  </si>
  <si>
    <t>53667-91553-LT</t>
  </si>
  <si>
    <t>Barnett Sillis</t>
  </si>
  <si>
    <t>bsillispw@istockphoto.com</t>
  </si>
  <si>
    <t>+1 (305) 267-4961</t>
  </si>
  <si>
    <t>53 Shasta Plaza</t>
  </si>
  <si>
    <t>XKK-06692-189</t>
  </si>
  <si>
    <t>86579-92122-OC</t>
  </si>
  <si>
    <t>Brenn Dundredge</t>
  </si>
  <si>
    <t>+1 (405) 369-5173</t>
  </si>
  <si>
    <t>5 Morrow Street</t>
  </si>
  <si>
    <t>BYP-16005-016</t>
  </si>
  <si>
    <t>01474-63436-TP</t>
  </si>
  <si>
    <t>Read Cutts</t>
  </si>
  <si>
    <t>rcuttspy@techcrunch.com</t>
  </si>
  <si>
    <t>+1 (815) 758-8653</t>
  </si>
  <si>
    <t>820 Reinke Pass</t>
  </si>
  <si>
    <t>LWS-13938-905</t>
  </si>
  <si>
    <t>90533-82440-EE</t>
  </si>
  <si>
    <t>Michale Delves</t>
  </si>
  <si>
    <t>mdelvespz@nature.com</t>
  </si>
  <si>
    <t>+1 (334) 881-9178</t>
  </si>
  <si>
    <t>670 Shoshone Circle</t>
  </si>
  <si>
    <t>OLH-95722-362</t>
  </si>
  <si>
    <t>48553-69225-VX</t>
  </si>
  <si>
    <t>Devland Gritton</t>
  </si>
  <si>
    <t>dgrittonq0@nydailynews.com</t>
  </si>
  <si>
    <t>+1 (626) 968-5148</t>
  </si>
  <si>
    <t>095 Jenna Junction</t>
  </si>
  <si>
    <t>91240-83405-ZQ</t>
  </si>
  <si>
    <t>Caitlin Cattermull</t>
  </si>
  <si>
    <t>ccattermullq1@columbia.edu</t>
  </si>
  <si>
    <t>+1 (312) 880-3388</t>
  </si>
  <si>
    <t>1 Gina Street</t>
  </si>
  <si>
    <t>KCW-50949-318</t>
  </si>
  <si>
    <t>52374-27313-IV</t>
  </si>
  <si>
    <t>Dell Gut</t>
  </si>
  <si>
    <t>dgutq2@umich.edu</t>
  </si>
  <si>
    <t>+1 (281) 648-9915</t>
  </si>
  <si>
    <t>30506 Bowman Avenue</t>
  </si>
  <si>
    <t>JGZ-16947-591</t>
  </si>
  <si>
    <t>14264-41252-SL</t>
  </si>
  <si>
    <t>Willy Pummery</t>
  </si>
  <si>
    <t>wpummeryq3@topsy.com</t>
  </si>
  <si>
    <t>+1 (231) 416-9594</t>
  </si>
  <si>
    <t>9795 Acker Plaza</t>
  </si>
  <si>
    <t>LXS-63326-144</t>
  </si>
  <si>
    <t>35367-50483-AR</t>
  </si>
  <si>
    <t>Geoffrey Siuda</t>
  </si>
  <si>
    <t>gsiudaq4@nytimes.com</t>
  </si>
  <si>
    <t>+1 (202) 315-8135</t>
  </si>
  <si>
    <t>64284 Pearson Parkway</t>
  </si>
  <si>
    <t>CZG-86544-655</t>
  </si>
  <si>
    <t>69443-77665-QW</t>
  </si>
  <si>
    <t>Henderson Crowne</t>
  </si>
  <si>
    <t>hcrowneq5@wufoo.com</t>
  </si>
  <si>
    <t>+353 (476) 525-5512</t>
  </si>
  <si>
    <t>706 Eagan Lane</t>
  </si>
  <si>
    <t>Sallins</t>
  </si>
  <si>
    <t>WFV-88138-247</t>
  </si>
  <si>
    <t>63411-51758-QC</t>
  </si>
  <si>
    <t>Vernor Pawsey</t>
  </si>
  <si>
    <t>vpawseyq6@tiny.cc</t>
  </si>
  <si>
    <t>+1 (478) 568-4944</t>
  </si>
  <si>
    <t>883 Eagan Point</t>
  </si>
  <si>
    <t>RFG-28227-288</t>
  </si>
  <si>
    <t>68605-21835-UF</t>
  </si>
  <si>
    <t>Augustin Waterhouse</t>
  </si>
  <si>
    <t>awaterhouseq7@istockphoto.com</t>
  </si>
  <si>
    <t>+1 (318) 129-0806</t>
  </si>
  <si>
    <t>23530 Lake View Trail</t>
  </si>
  <si>
    <t>QAK-77286-758</t>
  </si>
  <si>
    <t>34786-30419-XY</t>
  </si>
  <si>
    <t>Fanchon Haughian</t>
  </si>
  <si>
    <t>fhaughianq8@1688.com</t>
  </si>
  <si>
    <t>+1 (253) 974-5538</t>
  </si>
  <si>
    <t>2017 Ronald Regan Trail</t>
  </si>
  <si>
    <t>CZD-56716-840</t>
  </si>
  <si>
    <t>15456-29250-RU</t>
  </si>
  <si>
    <t>Jaimie Hatz</t>
  </si>
  <si>
    <t>+1 (915) 920-9318</t>
  </si>
  <si>
    <t>3 Atwood Avenue</t>
  </si>
  <si>
    <t>UBI-59229-277</t>
  </si>
  <si>
    <t>00886-35803-FG</t>
  </si>
  <si>
    <t>Edeline Edney</t>
  </si>
  <si>
    <t>+1 (205) 866-7629</t>
  </si>
  <si>
    <t>43 Crest Line Road</t>
  </si>
  <si>
    <t>WJJ-37489-898</t>
  </si>
  <si>
    <t>31599-82152-AD</t>
  </si>
  <si>
    <t>Rickie Faltin</t>
  </si>
  <si>
    <t>rfaltinqb@topsy.com</t>
  </si>
  <si>
    <t>2 Laurel Drive</t>
  </si>
  <si>
    <t>ORX-57454-917</t>
  </si>
  <si>
    <t>76209-39601-ZR</t>
  </si>
  <si>
    <t>Gnni Cheeke</t>
  </si>
  <si>
    <t>gcheekeqc@sitemeter.com</t>
  </si>
  <si>
    <t>+44 (677) 694-1404</t>
  </si>
  <si>
    <t>934 Loomis Junction</t>
  </si>
  <si>
    <t>GRB-68838-629</t>
  </si>
  <si>
    <t>15064-65241-HB</t>
  </si>
  <si>
    <t>Gwenni Ratt</t>
  </si>
  <si>
    <t>grattqd@phpbb.com</t>
  </si>
  <si>
    <t>+353 (878) 618-9723</t>
  </si>
  <si>
    <t>55 Montana Road</t>
  </si>
  <si>
    <t>SHT-04865-419</t>
  </si>
  <si>
    <t>69215-90789-DL</t>
  </si>
  <si>
    <t>Johnath Fairebrother</t>
  </si>
  <si>
    <t>+1 (302) 159-1841</t>
  </si>
  <si>
    <t>05 Bluestem Street</t>
  </si>
  <si>
    <t>UQI-28177-865</t>
  </si>
  <si>
    <t>04317-46176-TB</t>
  </si>
  <si>
    <t>Ingamar Eberlein</t>
  </si>
  <si>
    <t>ieberleinqf@hc360.com</t>
  </si>
  <si>
    <t>+1 (717) 323-3451</t>
  </si>
  <si>
    <t>8 Delaware Circle</t>
  </si>
  <si>
    <t>OIB-13664-879</t>
  </si>
  <si>
    <t>04713-57765-KR</t>
  </si>
  <si>
    <t>Jilly Dreng</t>
  </si>
  <si>
    <t>jdrengqg@uiuc.edu</t>
  </si>
  <si>
    <t>+353 (350) 974-1489</t>
  </si>
  <si>
    <t>0 Cardinal Park</t>
  </si>
  <si>
    <t>PJS-30996-485</t>
  </si>
  <si>
    <t>47723-84396-MT</t>
  </si>
  <si>
    <t>Jillane Jedrzej</t>
  </si>
  <si>
    <t>jjedrzejqh@dailymail.co.uk</t>
  </si>
  <si>
    <t>+1 (915) 844-8777</t>
  </si>
  <si>
    <t>8 Melby Hill</t>
  </si>
  <si>
    <t>HEL-86709-449</t>
  </si>
  <si>
    <t>48392-32021-EC</t>
  </si>
  <si>
    <t>Correy Lampel</t>
  </si>
  <si>
    <t>clampelqi@jimdo.com</t>
  </si>
  <si>
    <t>+1 (314) 143-0842</t>
  </si>
  <si>
    <t>445 Brown Way</t>
  </si>
  <si>
    <t>NCH-55389-562</t>
  </si>
  <si>
    <t>65786-21069-IP</t>
  </si>
  <si>
    <t>Dulcie Mapowder</t>
  </si>
  <si>
    <t>dmapowderqj@free.fr</t>
  </si>
  <si>
    <t>+1 (479) 381-2689</t>
  </si>
  <si>
    <t>557 Kipling Crossing</t>
  </si>
  <si>
    <t>89074-09459-KV</t>
  </si>
  <si>
    <t>Eward Dearman</t>
  </si>
  <si>
    <t>edearmanqk@redcross.org</t>
  </si>
  <si>
    <t>+1 (615) 958-6287</t>
  </si>
  <si>
    <t>22585 Monument Plaza</t>
  </si>
  <si>
    <t>44330-33172-IT</t>
  </si>
  <si>
    <t>Dominique Lenard</t>
  </si>
  <si>
    <t>dlenardql@bizjournals.com</t>
  </si>
  <si>
    <t>+1 (202) 883-2832</t>
  </si>
  <si>
    <t>6300 Evergreen Drive</t>
  </si>
  <si>
    <t>63349-66809-NF</t>
  </si>
  <si>
    <t>Lloyd Toffano</t>
  </si>
  <si>
    <t>ltoffanoqm@tripadvisor.com</t>
  </si>
  <si>
    <t>31039 Fieldstone Alley</t>
  </si>
  <si>
    <t>GUG-45603-775</t>
  </si>
  <si>
    <t>40959-32642-DN</t>
  </si>
  <si>
    <t>Rhodie Strathern</t>
  </si>
  <si>
    <t>rstrathernqn@devhub.com</t>
  </si>
  <si>
    <t>63071 Warner Terrace</t>
  </si>
  <si>
    <t>KJB-98240-098</t>
  </si>
  <si>
    <t>77746-08153-PM</t>
  </si>
  <si>
    <t>Chad Miguel</t>
  </si>
  <si>
    <t>cmiguelqo@exblog.jp</t>
  </si>
  <si>
    <t>+1 (240) 449-8992</t>
  </si>
  <si>
    <t>83 Sauthoff Junction</t>
  </si>
  <si>
    <t>JMS-48374-462</t>
  </si>
  <si>
    <t>49667-96708-JL</t>
  </si>
  <si>
    <t>Florinda Matusovsky</t>
  </si>
  <si>
    <t>+1 (518) 618-9919</t>
  </si>
  <si>
    <t>2 Moland Court</t>
  </si>
  <si>
    <t>YIT-15877-117</t>
  </si>
  <si>
    <t>24155-79322-EQ</t>
  </si>
  <si>
    <t>Morly Rocks</t>
  </si>
  <si>
    <t>mrocksqq@exblog.jp</t>
  </si>
  <si>
    <t>+353 (731) 124-0228</t>
  </si>
  <si>
    <t>21 Spenser Court</t>
  </si>
  <si>
    <t>YVK-82679-655</t>
  </si>
  <si>
    <t>95342-88311-SF</t>
  </si>
  <si>
    <t>Yuri Burrells</t>
  </si>
  <si>
    <t>yburrellsqr@vinaora.com</t>
  </si>
  <si>
    <t>+1 (859) 101-4742</t>
  </si>
  <si>
    <t>4 Brickson Park Court</t>
  </si>
  <si>
    <t>TYH-81940-054</t>
  </si>
  <si>
    <t>69374-08133-RI</t>
  </si>
  <si>
    <t>Cleopatra Goodrum</t>
  </si>
  <si>
    <t>cgoodrumqs@goodreads.com</t>
  </si>
  <si>
    <t>+1 (619) 944-5888</t>
  </si>
  <si>
    <t>94 Roxbury Road</t>
  </si>
  <si>
    <t>HTY-30660-254</t>
  </si>
  <si>
    <t>83844-95908-RX</t>
  </si>
  <si>
    <t>Joey Jefferys</t>
  </si>
  <si>
    <t>jjefferysqt@blog.com</t>
  </si>
  <si>
    <t>526 Helena Crossing</t>
  </si>
  <si>
    <t>GPW-43956-761</t>
  </si>
  <si>
    <t>09667-09231-YM</t>
  </si>
  <si>
    <t>Bearnard Wardell</t>
  </si>
  <si>
    <t>bwardellqu@adobe.com</t>
  </si>
  <si>
    <t>+1 (347) 311-2289</t>
  </si>
  <si>
    <t>57299 Tennessee Hill</t>
  </si>
  <si>
    <t>DWY-56352-412</t>
  </si>
  <si>
    <t>55427-08059-DF</t>
  </si>
  <si>
    <t>Zeke Walisiak</t>
  </si>
  <si>
    <t>zwalisiakqv@ucsd.edu</t>
  </si>
  <si>
    <t>+353 (848) 172-8155</t>
  </si>
  <si>
    <t>7 Birchwood Street</t>
  </si>
  <si>
    <t>PUH-55647-976</t>
  </si>
  <si>
    <t>06624-54037-BQ</t>
  </si>
  <si>
    <t>Wiley Leopold</t>
  </si>
  <si>
    <t>wleopoldqw@blogspot.com</t>
  </si>
  <si>
    <t>+1 (352) 173-9191</t>
  </si>
  <si>
    <t>5 Elmside Terrace</t>
  </si>
  <si>
    <t>DTB-71371-705</t>
  </si>
  <si>
    <t>48544-90737-AZ</t>
  </si>
  <si>
    <t>Chiarra Shalders</t>
  </si>
  <si>
    <t>cshaldersqx@cisco.com</t>
  </si>
  <si>
    <t>+1 (305) 787-2810</t>
  </si>
  <si>
    <t>445 Heath Terrace</t>
  </si>
  <si>
    <t>ZDC-64769-740</t>
  </si>
  <si>
    <t>79463-01597-FQ</t>
  </si>
  <si>
    <t>Sharl Southerill</t>
  </si>
  <si>
    <t>+1 (865) 959-4075</t>
  </si>
  <si>
    <t>39 Nelson Pass</t>
  </si>
  <si>
    <t>TED-81959-419</t>
  </si>
  <si>
    <t>27702-50024-XC</t>
  </si>
  <si>
    <t>Noni Furber</t>
  </si>
  <si>
    <t>nfurberqz@jugem.jp</t>
  </si>
  <si>
    <t>+1 (817) 813-2784</t>
  </si>
  <si>
    <t>565 Sloan Avenue</t>
  </si>
  <si>
    <t>FDO-25756-141</t>
  </si>
  <si>
    <t>57360-46846-NS</t>
  </si>
  <si>
    <t>Dinah Crutcher</t>
  </si>
  <si>
    <t>+353 (706) 448-6304</t>
  </si>
  <si>
    <t>89147 Northport Trail</t>
  </si>
  <si>
    <t>HKN-31467-517</t>
  </si>
  <si>
    <t>84045-66771-SL</t>
  </si>
  <si>
    <t>Charlean Keave</t>
  </si>
  <si>
    <t>ckeaver1@ucoz.com</t>
  </si>
  <si>
    <t>+1 (850) 410-9647</t>
  </si>
  <si>
    <t>08019 Fairfield Pass</t>
  </si>
  <si>
    <t>POF-29666-012</t>
  </si>
  <si>
    <t>46885-00260-TL</t>
  </si>
  <si>
    <t>Sada Roseborough</t>
  </si>
  <si>
    <t>sroseboroughr2@virginia.edu</t>
  </si>
  <si>
    <t>+1 (253) 735-5179</t>
  </si>
  <si>
    <t>779 Memorial Avenue</t>
  </si>
  <si>
    <t>IRX-59256-644</t>
  </si>
  <si>
    <t>96446-62142-EN</t>
  </si>
  <si>
    <t>Clayton Kingwell</t>
  </si>
  <si>
    <t>ckingwellr3@squarespace.com</t>
  </si>
  <si>
    <t>+353 (182) 469-0985</t>
  </si>
  <si>
    <t>947 Burrows Park</t>
  </si>
  <si>
    <t>LTN-89139-350</t>
  </si>
  <si>
    <t>07756-71018-GU</t>
  </si>
  <si>
    <t>Kacy Canto</t>
  </si>
  <si>
    <t>kcantor4@gmpg.org</t>
  </si>
  <si>
    <t>+1 (260) 735-9621</t>
  </si>
  <si>
    <t>43 Doe Crossing Center</t>
  </si>
  <si>
    <t>TXF-79780-017</t>
  </si>
  <si>
    <t>92048-47813-QB</t>
  </si>
  <si>
    <t>Mab Blakemore</t>
  </si>
  <si>
    <t>mblakemorer5@nsw.gov.au</t>
  </si>
  <si>
    <t>+1 (806) 227-6812</t>
  </si>
  <si>
    <t>70 Crescent Oaks Junction</t>
  </si>
  <si>
    <t>ALM-80762-974</t>
  </si>
  <si>
    <t>58408-27638-IB</t>
  </si>
  <si>
    <t>Dedie Gooderridge</t>
  </si>
  <si>
    <t>dgooderridger6@lycos.com</t>
  </si>
  <si>
    <t>+1 (202) 793-3951</t>
  </si>
  <si>
    <t>181 Londonderry Circle</t>
  </si>
  <si>
    <t>NXF-15738-707</t>
  </si>
  <si>
    <t>28699-16256-XV</t>
  </si>
  <si>
    <t>Javier Causnett</t>
  </si>
  <si>
    <t>+1 (301) 396-9701</t>
  </si>
  <si>
    <t>511 Rowland Alley</t>
  </si>
  <si>
    <t>MVV-19034-198</t>
  </si>
  <si>
    <t>98476-63654-CG</t>
  </si>
  <si>
    <t>Demetris Micheli</t>
  </si>
  <si>
    <t>+1 (608) 138-8374</t>
  </si>
  <si>
    <t>33123 Rigney Pass</t>
  </si>
  <si>
    <t>KUX-19632-830</t>
  </si>
  <si>
    <t>55409-07759-YG</t>
  </si>
  <si>
    <t>Chloette Bernardot</t>
  </si>
  <si>
    <t>cbernardotr9@wix.com</t>
  </si>
  <si>
    <t>+1 (936) 783-5732</t>
  </si>
  <si>
    <t>6672 Cordelia Point</t>
  </si>
  <si>
    <t>SNZ-44595-152</t>
  </si>
  <si>
    <t>06136-65250-PG</t>
  </si>
  <si>
    <t>Kim Kemery</t>
  </si>
  <si>
    <t>kkemeryra@t.co</t>
  </si>
  <si>
    <t>+1 (817) 407-3513</t>
  </si>
  <si>
    <t>95 Delladonna Parkway</t>
  </si>
  <si>
    <t>GQA-37241-629</t>
  </si>
  <si>
    <t>08405-33165-BS</t>
  </si>
  <si>
    <t>Fanchette Parlot</t>
  </si>
  <si>
    <t>fparlotrb@forbes.com</t>
  </si>
  <si>
    <t>+1 (614) 706-1246</t>
  </si>
  <si>
    <t>7765 Westridge Lane</t>
  </si>
  <si>
    <t>WVV-79948-067</t>
  </si>
  <si>
    <t>66070-30559-WI</t>
  </si>
  <si>
    <t>Ramon Cheak</t>
  </si>
  <si>
    <t>rcheakrc@tripadvisor.com</t>
  </si>
  <si>
    <t>23 Paget Point</t>
  </si>
  <si>
    <t>LHX-81117-166</t>
  </si>
  <si>
    <t>01282-28364-RZ</t>
  </si>
  <si>
    <t>Koressa O'Geneay</t>
  </si>
  <si>
    <t>kogeneayrd@utexas.edu</t>
  </si>
  <si>
    <t>+1 (303) 637-0326</t>
  </si>
  <si>
    <t>77 Rigney Hill</t>
  </si>
  <si>
    <t>GCD-75444-320</t>
  </si>
  <si>
    <t>51277-93873-RP</t>
  </si>
  <si>
    <t>Claudell Ayre</t>
  </si>
  <si>
    <t>cayrere@symantec.com</t>
  </si>
  <si>
    <t>+1 (386) 573-2575</t>
  </si>
  <si>
    <t>5645 Lotheville Crossing</t>
  </si>
  <si>
    <t>SGA-30059-217</t>
  </si>
  <si>
    <t>84405-83364-DG</t>
  </si>
  <si>
    <t>Lorianne Kyneton</t>
  </si>
  <si>
    <t>lkynetonrf@macromedia.com</t>
  </si>
  <si>
    <t>+44 (618) 634-9365</t>
  </si>
  <si>
    <t>1926 3rd Center</t>
  </si>
  <si>
    <t>GNL-98714-885</t>
  </si>
  <si>
    <t>83731-53280-YC</t>
  </si>
  <si>
    <t>Adele McFayden</t>
  </si>
  <si>
    <t>+44 (123) 755-7484</t>
  </si>
  <si>
    <t>28 Darwin Terrace</t>
  </si>
  <si>
    <t>OQA-93249-841</t>
  </si>
  <si>
    <t>03917-13632-KC</t>
  </si>
  <si>
    <t>Herta Layne</t>
  </si>
  <si>
    <t>+1 (636) 143-8338</t>
  </si>
  <si>
    <t>5495 Talisman Plaza</t>
  </si>
  <si>
    <t>DUV-12075-132</t>
  </si>
  <si>
    <t>98051-37183-SK</t>
  </si>
  <si>
    <t>Dierdre Scrigmour</t>
  </si>
  <si>
    <t>dscrigmourri@cnbc.com</t>
  </si>
  <si>
    <t>+1 (858) 976-1767</t>
  </si>
  <si>
    <t>018 Luster Pass</t>
  </si>
  <si>
    <t>48689-81852-DT</t>
  </si>
  <si>
    <t>Romy Whittlesea</t>
  </si>
  <si>
    <t>+1 (423) 297-8063</t>
  </si>
  <si>
    <t>65 Reinke Point</t>
  </si>
  <si>
    <t>KPO-24942-184</t>
  </si>
  <si>
    <t>70567-65133-CN</t>
  </si>
  <si>
    <t>Desdemona Eye</t>
  </si>
  <si>
    <t>+353 (252) 896-2096</t>
  </si>
  <si>
    <t>191 Manitowish Crossing</t>
  </si>
  <si>
    <t>SRJ-79353-838</t>
  </si>
  <si>
    <t>77869-81373-AY</t>
  </si>
  <si>
    <t>Margarette Sterland</t>
  </si>
  <si>
    <t>+1 (215) 872-6809</t>
  </si>
  <si>
    <t>5 Kenwood Pass</t>
  </si>
  <si>
    <t>XBV-40336-071</t>
  </si>
  <si>
    <t>38536-98293-JZ</t>
  </si>
  <si>
    <t>Catharine Scoines</t>
  </si>
  <si>
    <t>+353 (693) 290-4775</t>
  </si>
  <si>
    <t>39192 Glendale Hill</t>
  </si>
  <si>
    <t>RLM-96511-467</t>
  </si>
  <si>
    <t>43014-53743-XK</t>
  </si>
  <si>
    <t>Jennica Tewelson</t>
  </si>
  <si>
    <t>jtewelsonrn@samsung.com</t>
  </si>
  <si>
    <t>+1 (469) 573-8379</t>
  </si>
  <si>
    <t>4040 Hoard Junction</t>
  </si>
  <si>
    <t>AEZ-13242-456</t>
  </si>
  <si>
    <t>62494-09113-RP</t>
  </si>
  <si>
    <t>Marguerite Graves</t>
  </si>
  <si>
    <t>+1 (479) 204-9111</t>
  </si>
  <si>
    <t>91413 Scott Way</t>
  </si>
  <si>
    <t>UME-75640-698</t>
  </si>
  <si>
    <t>10940-42739-ET</t>
  </si>
  <si>
    <t>Etan Featenby</t>
  </si>
  <si>
    <t>+1 (719) 416-9560</t>
  </si>
  <si>
    <t>885 Toban Plaza</t>
  </si>
  <si>
    <t>GJC-66474-557</t>
  </si>
  <si>
    <t>64965-78386-MY</t>
  </si>
  <si>
    <t>Nicolina Jenny</t>
  </si>
  <si>
    <t>njennyrq@bigcartel.com</t>
  </si>
  <si>
    <t>+1 (562) 679-4750</t>
  </si>
  <si>
    <t>6099 American Ash Court</t>
  </si>
  <si>
    <t>IRV-20769-219</t>
  </si>
  <si>
    <t>77131-58092-GE</t>
  </si>
  <si>
    <t>Vidovic Antonelli</t>
  </si>
  <si>
    <t>+44 (810) 927-9266</t>
  </si>
  <si>
    <t>3242 Corscot Pass</t>
  </si>
  <si>
    <t>R-M-1</t>
  </si>
  <si>
    <t>E-M-0.5</t>
  </si>
  <si>
    <t>A-L-1</t>
  </si>
  <si>
    <t>E-M-1</t>
  </si>
  <si>
    <t>R-L-2.5</t>
  </si>
  <si>
    <t>L-D-1</t>
  </si>
  <si>
    <t>E-D-0.5</t>
  </si>
  <si>
    <t>L-L-0.2</t>
  </si>
  <si>
    <t>R-M-0.5</t>
  </si>
  <si>
    <t>A-D-1</t>
  </si>
  <si>
    <t>E-L-2.5</t>
  </si>
  <si>
    <t>R-D-2.5</t>
  </si>
  <si>
    <t>L-D-0.2</t>
  </si>
  <si>
    <t>R-M-2.5</t>
  </si>
  <si>
    <t>A-M-0.2</t>
  </si>
  <si>
    <t>E-D-0.2</t>
  </si>
  <si>
    <t>A-D-0.2</t>
  </si>
  <si>
    <t>A-M-1</t>
  </si>
  <si>
    <t>E-M-0.2</t>
  </si>
  <si>
    <t>A-M-0.5</t>
  </si>
  <si>
    <t>A-D-0.5</t>
  </si>
  <si>
    <t>L-M-0.2</t>
  </si>
  <si>
    <t>L-M-0.5</t>
  </si>
  <si>
    <t>L-L-0.5</t>
  </si>
  <si>
    <t>L-M-1</t>
  </si>
  <si>
    <t>R-D-0.2</t>
  </si>
  <si>
    <t>L-L-2.5</t>
  </si>
  <si>
    <t>L-D-2.5</t>
  </si>
  <si>
    <t>E-M-2.5</t>
  </si>
  <si>
    <t>A-L-0.2</t>
  </si>
  <si>
    <t>A-D-2.5</t>
  </si>
  <si>
    <t>L-D-0.5</t>
  </si>
  <si>
    <t>L-L-1</t>
  </si>
  <si>
    <t>E-L-1</t>
  </si>
  <si>
    <t>R-D-0.5</t>
  </si>
  <si>
    <t>R-L-0.5</t>
  </si>
  <si>
    <t>R-M-0.2</t>
  </si>
  <si>
    <t>A-M-2.5</t>
  </si>
  <si>
    <t>E-L-0.5</t>
  </si>
  <si>
    <t>R-D-1</t>
  </si>
  <si>
    <t>R-L-0.2</t>
  </si>
  <si>
    <t>R-L-1</t>
  </si>
  <si>
    <t>A-L-0.5</t>
  </si>
  <si>
    <t>L-M-2.5</t>
  </si>
  <si>
    <t>A-L-2.5</t>
  </si>
  <si>
    <t>E-D-1</t>
  </si>
  <si>
    <t>E-L-0.2</t>
  </si>
  <si>
    <t>E-D-2.5</t>
  </si>
  <si>
    <t>L</t>
  </si>
  <si>
    <t>D</t>
  </si>
  <si>
    <t>M</t>
  </si>
  <si>
    <t>Loyalty Card</t>
  </si>
  <si>
    <t>Yes</t>
  </si>
  <si>
    <t>No</t>
  </si>
  <si>
    <t>Rob</t>
  </si>
  <si>
    <t>Ara</t>
  </si>
  <si>
    <t>Exc</t>
  </si>
  <si>
    <t>Lib</t>
  </si>
  <si>
    <t>Coffee Type Name</t>
  </si>
  <si>
    <t>Roast Type Name</t>
  </si>
  <si>
    <t>2019</t>
  </si>
  <si>
    <t>2020</t>
  </si>
  <si>
    <t>2021</t>
  </si>
  <si>
    <t>2022</t>
  </si>
  <si>
    <t>Jan</t>
  </si>
  <si>
    <t>Feb</t>
  </si>
  <si>
    <t>Mar</t>
  </si>
  <si>
    <t>Apr</t>
  </si>
  <si>
    <t>May</t>
  </si>
  <si>
    <t>Jun</t>
  </si>
  <si>
    <t>Jul</t>
  </si>
  <si>
    <t>Aug</t>
  </si>
  <si>
    <t>Sep</t>
  </si>
  <si>
    <t>Oct</t>
  </si>
  <si>
    <t>Nov</t>
  </si>
  <si>
    <t>Dec</t>
  </si>
  <si>
    <t>Years (Order Date)</t>
  </si>
  <si>
    <t>Months (Order Date)</t>
  </si>
  <si>
    <t>Arabica</t>
  </si>
  <si>
    <t>Excelsa</t>
  </si>
  <si>
    <t>Librica</t>
  </si>
  <si>
    <t>Robusta</t>
  </si>
  <si>
    <t>Sum of Sales</t>
  </si>
  <si>
    <t>Unit Cost</t>
  </si>
  <si>
    <t>City Name</t>
  </si>
  <si>
    <t>Unit Profit</t>
  </si>
  <si>
    <t>Order Profit</t>
  </si>
  <si>
    <t>Order Cost</t>
  </si>
  <si>
    <t>Sum of Order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</si>
</sst>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0.0"/>
    <numFmt numFmtId="165" formatCode="dd\-mmm\-yyyy"/>
    <numFmt numFmtId="166" formatCode="0.0&quot;Kg&quot;"/>
  </numFmts>
  <fonts count="4" x14ac:knownFonts="1">
    <font>
      <sz val="11"/>
      <color theme="1"/>
      <name val="Calibri"/>
      <family val="2"/>
      <scheme val="minor"/>
    </font>
    <font>
      <sz val="11"/>
      <color indexed="8"/>
      <name val="Calibri"/>
      <family val="2"/>
    </font>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2" fillId="0" borderId="0" applyFont="0" applyFill="0" applyBorder="0" applyAlignment="0" applyProtection="0"/>
  </cellStyleXfs>
  <cellXfs count="11">
    <xf numFmtId="0" fontId="0" fillId="0" borderId="0" xfId="0"/>
    <xf numFmtId="164" fontId="0" fillId="0" borderId="0" xfId="0" applyNumberFormat="1"/>
    <xf numFmtId="0" fontId="1" fillId="0" borderId="0" xfId="0" applyFont="1" applyAlignment="1">
      <alignment vertical="center"/>
    </xf>
    <xf numFmtId="165" fontId="1" fillId="0" borderId="0" xfId="0" applyNumberFormat="1" applyFont="1" applyAlignment="1">
      <alignment vertical="center"/>
    </xf>
    <xf numFmtId="166" fontId="0" fillId="0" borderId="0" xfId="0" applyNumberFormat="1"/>
    <xf numFmtId="44" fontId="0" fillId="0" borderId="0" xfId="1" applyFont="1"/>
    <xf numFmtId="0" fontId="0" fillId="0" borderId="0" xfId="0" pivotButton="1"/>
    <xf numFmtId="1" fontId="0" fillId="0" borderId="0" xfId="0" applyNumberFormat="1"/>
    <xf numFmtId="0" fontId="3" fillId="0" borderId="0" xfId="0" pivotButton="1" applyFont="1"/>
    <xf numFmtId="0" fontId="3" fillId="0" borderId="0" xfId="0" applyFont="1"/>
    <xf numFmtId="44" fontId="0" fillId="0" borderId="0" xfId="0" applyNumberFormat="1"/>
  </cellXfs>
  <cellStyles count="2">
    <cellStyle name="Currency" xfId="1" builtinId="4"/>
    <cellStyle name="Normal" xfId="0" builtinId="0"/>
  </cellStyles>
  <dxfs count="30">
    <dxf>
      <numFmt numFmtId="0" formatCode="General"/>
    </dxf>
    <dxf>
      <numFmt numFmtId="164" formatCode="0.0"/>
    </dxf>
    <dxf>
      <numFmt numFmtId="0" formatCode="General"/>
    </dxf>
    <dxf>
      <numFmt numFmtId="0" formatCode="General"/>
    </dxf>
    <dxf>
      <numFmt numFmtId="34" formatCode="_(&quot;$&quot;* #,##0.00_);_(&quot;$&quot;* \(#,##0.00\);_(&quot;$&quot;* &quot;-&quot;??_);_(@_)"/>
    </dxf>
    <dxf>
      <numFmt numFmtId="34" formatCode="_(&quot;$&quot;* #,##0.00_);_(&quot;$&quot;* \(#,##0.00\);_(&quot;$&quot;* &quot;-&quot;??_);_(@_)"/>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66" formatCode="0.0&quot;Kg&quot;"/>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5" formatCode="dd\-mmm\-yyyy"/>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font>
    </dxf>
    <dxf>
      <font>
        <b/>
      </font>
    </dxf>
    <dxf>
      <font>
        <b/>
      </font>
    </dxf>
    <dxf>
      <font>
        <b/>
      </font>
    </dxf>
    <dxf>
      <font>
        <b/>
      </font>
    </dxf>
    <dxf>
      <font>
        <b/>
        <i val="0"/>
        <sz val="11"/>
        <color theme="0"/>
        <name val="Calibri"/>
        <family val="2"/>
        <scheme val="minor"/>
      </font>
      <border>
        <left style="thin">
          <color theme="0"/>
        </left>
        <right style="thin">
          <color theme="0"/>
        </right>
        <top style="thin">
          <color theme="0"/>
        </top>
        <bottom style="thin">
          <color theme="0"/>
        </bottom>
      </border>
    </dxf>
    <dxf>
      <font>
        <b val="0"/>
        <i val="0"/>
        <sz val="10"/>
        <color theme="0"/>
        <name val="Calibri Light"/>
        <family val="2"/>
        <scheme val="major"/>
      </font>
      <fill>
        <gradientFill degree="90">
          <stop position="0">
            <color rgb="FF764724"/>
          </stop>
          <stop position="1">
            <color rgb="FF764724"/>
          </stop>
        </gradientFill>
      </fill>
      <border>
        <left style="thin">
          <color rgb="FF764724"/>
        </left>
        <right style="thin">
          <color rgb="FF764724"/>
        </right>
        <top style="thin">
          <color rgb="FF764724"/>
        </top>
        <bottom style="thin">
          <color rgb="FF764724"/>
        </bottom>
      </border>
    </dxf>
    <dxf>
      <font>
        <b/>
        <sz val="11"/>
        <color theme="1"/>
      </font>
    </dxf>
    <dxf>
      <font>
        <b val="0"/>
        <i val="0"/>
        <sz val="10"/>
        <name val="Calibri Light"/>
        <family val="2"/>
        <scheme val="major"/>
      </font>
      <fill>
        <patternFill patternType="solid">
          <fgColor rgb="FF764724"/>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10"/>
        <color theme="0"/>
        <name val="Calibri Light"/>
        <family val="2"/>
        <scheme val="major"/>
      </font>
      <fill>
        <patternFill patternType="none">
          <fgColor auto="1"/>
          <bgColor auto="1"/>
        </patternFill>
      </fill>
    </dxf>
    <dxf>
      <font>
        <b val="0"/>
        <i val="0"/>
        <sz val="10"/>
        <color theme="0"/>
        <name val="Calibri Light"/>
        <family val="2"/>
        <scheme val="major"/>
      </font>
      <fill>
        <patternFill patternType="solid">
          <fgColor auto="1"/>
          <bgColor rgb="FF764A24"/>
        </patternFill>
      </fill>
      <border>
        <left/>
        <right/>
        <top/>
        <bottom/>
      </border>
    </dxf>
  </dxfs>
  <tableStyles count="3" defaultTableStyle="TableStyleMedium2" defaultPivotStyle="PivotStyleLight16">
    <tableStyle name="Coffee Slicer" pivot="0" table="0" count="6" xr9:uid="{82EEE1C8-965E-45B8-9133-1231006AE93D}">
      <tableStyleElement type="wholeTable" dxfId="29"/>
      <tableStyleElement type="headerRow" dxfId="28"/>
    </tableStyle>
    <tableStyle name="New Timeline Style 1" pivot="0" table="0" count="8" xr9:uid="{2FEA1A3A-F7C3-415E-864D-29534C5D36D7}">
      <tableStyleElement type="wholeTable" dxfId="27"/>
      <tableStyleElement type="headerRow" dxfId="26"/>
    </tableStyle>
    <tableStyle name="New Timeline Style 2" pivot="0" table="0" count="8" xr9:uid="{E3843C98-65E3-4DFF-A528-DC922780E513}">
      <tableStyleElement type="wholeTable" dxfId="25"/>
      <tableStyleElement type="headerRow" dxfId="24"/>
    </tableStyle>
  </tableStyles>
  <colors>
    <mruColors>
      <color rgb="FF764724"/>
      <color rgb="FFC0773A"/>
      <color rgb="FFC9834F"/>
      <color rgb="FFCB8A55"/>
      <color rgb="FFAA6934"/>
      <color rgb="FF764924"/>
      <color rgb="FFEFD9C9"/>
      <color rgb="FF764A24"/>
      <color rgb="FFC8824B"/>
      <color rgb="FFE3BDA1"/>
    </mruColors>
  </colors>
  <extLst>
    <ext xmlns:x14="http://schemas.microsoft.com/office/spreadsheetml/2009/9/main" uri="{46F421CA-312F-682f-3DD2-61675219B42D}">
      <x14:dxfs count="4">
        <dxf>
          <font>
            <b/>
            <i val="0"/>
            <color theme="0"/>
            <name val="Calibri"/>
            <family val="2"/>
            <scheme val="minor"/>
          </font>
          <fill>
            <gradientFill degree="90">
              <stop position="0">
                <color rgb="FFC0773A"/>
              </stop>
              <stop position="1">
                <color rgb="FFC0773A"/>
              </stop>
            </gradientFill>
          </fill>
          <border>
            <left style="thin">
              <color theme="0"/>
            </left>
            <right style="thin">
              <color theme="0"/>
            </right>
            <top style="thin">
              <color theme="0"/>
            </top>
            <bottom style="thin">
              <color theme="0"/>
            </bottom>
          </border>
        </dxf>
        <dxf>
          <font>
            <b/>
            <i val="0"/>
            <name val="Calibri"/>
            <family val="2"/>
            <scheme val="minor"/>
          </font>
          <fill>
            <patternFill>
              <bgColor rgb="FFC9834F"/>
            </patternFill>
          </fill>
          <border>
            <left style="thin">
              <color theme="0"/>
            </left>
            <right style="thin">
              <color theme="0"/>
            </right>
            <top style="thin">
              <color theme="0"/>
            </top>
            <bottom style="thin">
              <color theme="0"/>
            </bottom>
          </border>
        </dxf>
        <dxf>
          <font>
            <b val="0"/>
            <i val="0"/>
            <color theme="0"/>
            <name val="Calibri"/>
            <family val="2"/>
            <scheme val="minor"/>
          </font>
          <fill>
            <gradientFill degree="90">
              <stop position="0">
                <color rgb="FF764724"/>
              </stop>
              <stop position="1">
                <color rgb="FF764724"/>
              </stop>
            </gradientFill>
          </fill>
        </dxf>
        <dxf>
          <font>
            <b val="0"/>
            <i val="0"/>
            <color theme="0"/>
            <name val="Calibri"/>
            <family val="2"/>
            <scheme val="minor"/>
          </font>
          <fill>
            <gradientFill degree="90">
              <stop position="0">
                <color rgb="FF764724"/>
              </stop>
              <stop position="1">
                <color rgb="FF764724"/>
              </stop>
            </gradientFill>
          </fill>
          <border>
            <left style="thin">
              <color theme="0"/>
            </left>
            <right style="thin">
              <color theme="0"/>
            </right>
            <top style="thin">
              <color theme="0"/>
            </top>
            <bottom style="thin">
              <color theme="0"/>
            </bottom>
          </border>
        </dxf>
      </x14:dxfs>
    </ext>
    <ext xmlns:x14="http://schemas.microsoft.com/office/spreadsheetml/2009/9/main" uri="{EB79DEF2-80B8-43e5-95BD-54CBDDF9020C}">
      <x14:slicerStyles defaultSlicerStyle="Coffee Slicer">
        <x14:slicerStyle name="Coffee Slicer">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12">
        <dxf>
          <fill>
            <gradientFill degree="90">
              <stop position="0">
                <color rgb="FFEFD9C9"/>
              </stop>
              <stop position="1">
                <color rgb="FFEFD9C9"/>
              </stop>
            </gradientFill>
          </fill>
          <border>
            <left style="thin">
              <color theme="0"/>
            </left>
            <right style="thin">
              <color theme="0"/>
            </right>
            <top style="thin">
              <color theme="0"/>
            </top>
            <bottom style="thin">
              <color theme="0"/>
            </bottom>
          </border>
        </dxf>
        <dxf>
          <fill>
            <gradientFill degree="90">
              <stop position="0">
                <color rgb="FFC8824B"/>
              </stop>
              <stop position="1">
                <color rgb="FFC8824B"/>
              </stop>
            </gradientFill>
          </fill>
          <border>
            <left style="thin">
              <color theme="0"/>
            </left>
            <right style="thin">
              <color theme="0"/>
            </right>
            <top style="thin">
              <color theme="0"/>
            </top>
            <bottom style="thin">
              <color theme="0"/>
            </bottom>
          </border>
        </dxf>
        <dxf>
          <font>
            <b/>
            <i val="0"/>
            <sz val="9"/>
            <color theme="0"/>
            <name val="Calibri"/>
            <family val="2"/>
            <scheme val="minor"/>
          </font>
        </dxf>
        <dxf>
          <font>
            <b/>
            <i val="0"/>
            <sz val="9"/>
            <color theme="0"/>
            <name val="Calibri Light"/>
            <family val="2"/>
            <scheme val="major"/>
          </font>
        </dxf>
        <dxf>
          <font>
            <b/>
            <i val="0"/>
            <sz val="9"/>
            <color theme="0"/>
            <name val="Calibri"/>
            <family val="2"/>
            <scheme val="minor"/>
          </font>
        </dxf>
        <dxf>
          <font>
            <b/>
            <i val="0"/>
            <sz val="10"/>
            <color theme="0"/>
            <name val="Calibri Light"/>
            <family val="2"/>
            <scheme val="maj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New 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New 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07/relationships/slicerCache" Target="slicerCaches/slicerCache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6.xml"/><Relationship Id="rId20" Type="http://schemas.microsoft.com/office/2011/relationships/timelineCache" Target="timelineCaches/timeline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sheetMetadata" Target="metadata.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sharedStrings" Target="sharedStrings.xml"/><Relationship Id="rId10" Type="http://schemas.openxmlformats.org/officeDocument/2006/relationships/pivotCacheDefinition" Target="pivotCache/pivotCacheDefinition1.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Portfolio - Project - A1.xlsx]TotalSales!TotalSales</c:name>
    <c:fmtId val="7"/>
  </c:pivotSource>
  <c:chart>
    <c:title>
      <c:tx>
        <c:rich>
          <a:bodyPr rot="0" spcFirstLastPara="1" vertOverflow="ellipsis" vert="horz" wrap="square" anchor="ctr" anchorCtr="1"/>
          <a:lstStyle/>
          <a:p>
            <a:pPr>
              <a:defRPr sz="1400" b="0" i="0" u="none" strike="noStrike" kern="1200" spc="0" baseline="0">
                <a:solidFill>
                  <a:srgbClr val="764724"/>
                </a:solidFill>
                <a:latin typeface="+mn-lt"/>
                <a:ea typeface="+mn-ea"/>
                <a:cs typeface="+mn-cs"/>
              </a:defRPr>
            </a:pPr>
            <a:r>
              <a:rPr lang="en-US">
                <a:solidFill>
                  <a:srgbClr val="764724"/>
                </a:solidFill>
              </a:rPr>
              <a:t>Total Sales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764724"/>
              </a:solidFill>
              <a:latin typeface="+mn-lt"/>
              <a:ea typeface="+mn-ea"/>
              <a:cs typeface="+mn-cs"/>
            </a:defRPr>
          </a:pPr>
          <a:endParaRPr lang="en-US"/>
        </a:p>
      </c:txPr>
    </c:title>
    <c:autoTitleDeleted val="0"/>
    <c:pivotFmts>
      <c:pivotFmt>
        <c:idx val="0"/>
        <c:spPr>
          <a:solidFill>
            <a:schemeClr val="accent1"/>
          </a:solidFill>
          <a:ln w="28575" cap="rnd">
            <a:solidFill>
              <a:schemeClr val="accent3">
                <a:lumMod val="50000"/>
              </a:schemeClr>
            </a:solidFill>
            <a:round/>
          </a:ln>
          <a:effectLst/>
        </c:spPr>
        <c:dLbl>
          <c:idx val="0"/>
          <c:spPr>
            <a:noFill/>
            <a:ln>
              <a:noFill/>
            </a:ln>
            <a:effectLst/>
          </c:spPr>
          <c:txPr>
            <a:bodyPr rot="0" spcFirstLastPara="1" vertOverflow="ellipsis" vert="horz" wrap="square" anchor="ctr" anchorCtr="1"/>
            <a:lstStyle/>
            <a:p>
              <a:pPr>
                <a:defRPr sz="900" b="0" i="0" u="none" strike="noStrike" kern="1200" baseline="0">
                  <a:solidFill>
                    <a:srgbClr val="764724"/>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anchor="ctr" anchorCtr="1"/>
            <a:lstStyle/>
            <a:p>
              <a:pPr>
                <a:defRPr sz="900" b="0" i="0" u="none" strike="noStrike" kern="1200" baseline="0">
                  <a:solidFill>
                    <a:srgbClr val="764724"/>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anchor="ctr" anchorCtr="1"/>
            <a:lstStyle/>
            <a:p>
              <a:pPr>
                <a:defRPr sz="900" b="0" i="0" u="none" strike="noStrike" kern="1200" baseline="0">
                  <a:solidFill>
                    <a:srgbClr val="764724"/>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anchor="ctr" anchorCtr="1"/>
            <a:lstStyle/>
            <a:p>
              <a:pPr>
                <a:defRPr sz="900" b="0" i="0" u="none" strike="noStrike" kern="1200" baseline="0">
                  <a:solidFill>
                    <a:srgbClr val="764724"/>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3">
                <a:lumMod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3">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76472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TotalSales!$C$3:$C$4</c:f>
              <c:strCache>
                <c:ptCount val="1"/>
                <c:pt idx="0">
                  <c:v>Arabica</c:v>
                </c:pt>
              </c:strCache>
            </c:strRef>
          </c:tx>
          <c:spPr>
            <a:ln w="28575" cap="rnd">
              <a:solidFill>
                <a:srgbClr val="764724"/>
              </a:solidFill>
              <a:round/>
            </a:ln>
            <a:effectLst/>
          </c:spPr>
          <c:marker>
            <c:symbol val="none"/>
          </c:marker>
          <c:cat>
            <c:multiLvlStrRef>
              <c:f>TotalSales!$A$5:$B$48</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TotalSales!$C$5:$C$48</c:f>
              <c:numCache>
                <c:formatCode>0</c:formatCode>
                <c:ptCount val="44"/>
                <c:pt idx="0">
                  <c:v>186.85499999999999</c:v>
                </c:pt>
                <c:pt idx="1">
                  <c:v>251.965</c:v>
                </c:pt>
                <c:pt idx="2">
                  <c:v>224.94499999999999</c:v>
                </c:pt>
                <c:pt idx="3">
                  <c:v>307.12</c:v>
                </c:pt>
                <c:pt idx="4">
                  <c:v>53.664999999999992</c:v>
                </c:pt>
                <c:pt idx="5">
                  <c:v>163.01999999999998</c:v>
                </c:pt>
                <c:pt idx="6">
                  <c:v>345.02</c:v>
                </c:pt>
                <c:pt idx="7">
                  <c:v>334.89000000000004</c:v>
                </c:pt>
                <c:pt idx="8">
                  <c:v>178.70999999999998</c:v>
                </c:pt>
                <c:pt idx="9">
                  <c:v>301.98499999999996</c:v>
                </c:pt>
                <c:pt idx="10">
                  <c:v>312.83499999999998</c:v>
                </c:pt>
                <c:pt idx="11">
                  <c:v>265.62</c:v>
                </c:pt>
                <c:pt idx="12">
                  <c:v>47.25</c:v>
                </c:pt>
                <c:pt idx="13">
                  <c:v>745.45</c:v>
                </c:pt>
                <c:pt idx="14">
                  <c:v>130.47</c:v>
                </c:pt>
                <c:pt idx="15">
                  <c:v>27</c:v>
                </c:pt>
                <c:pt idx="16">
                  <c:v>255.11499999999995</c:v>
                </c:pt>
                <c:pt idx="17">
                  <c:v>584.79</c:v>
                </c:pt>
                <c:pt idx="18">
                  <c:v>430.61999999999995</c:v>
                </c:pt>
                <c:pt idx="19">
                  <c:v>22.5</c:v>
                </c:pt>
                <c:pt idx="20">
                  <c:v>126.14999999999999</c:v>
                </c:pt>
                <c:pt idx="21">
                  <c:v>376.03</c:v>
                </c:pt>
                <c:pt idx="22">
                  <c:v>515.17999999999995</c:v>
                </c:pt>
                <c:pt idx="23">
                  <c:v>95.86</c:v>
                </c:pt>
                <c:pt idx="24">
                  <c:v>258.34499999999997</c:v>
                </c:pt>
                <c:pt idx="25">
                  <c:v>342.19999999999993</c:v>
                </c:pt>
                <c:pt idx="26">
                  <c:v>418.30499999999995</c:v>
                </c:pt>
                <c:pt idx="27">
                  <c:v>102.32999999999998</c:v>
                </c:pt>
                <c:pt idx="28">
                  <c:v>234.72</c:v>
                </c:pt>
                <c:pt idx="29">
                  <c:v>430.39</c:v>
                </c:pt>
                <c:pt idx="30">
                  <c:v>109.005</c:v>
                </c:pt>
                <c:pt idx="31">
                  <c:v>287.52499999999998</c:v>
                </c:pt>
                <c:pt idx="32">
                  <c:v>840.93</c:v>
                </c:pt>
                <c:pt idx="33">
                  <c:v>299.07</c:v>
                </c:pt>
                <c:pt idx="34">
                  <c:v>323.32499999999999</c:v>
                </c:pt>
                <c:pt idx="35">
                  <c:v>399.48499999999996</c:v>
                </c:pt>
                <c:pt idx="36">
                  <c:v>112.69499999999999</c:v>
                </c:pt>
                <c:pt idx="37">
                  <c:v>114.88</c:v>
                </c:pt>
                <c:pt idx="38">
                  <c:v>277.76</c:v>
                </c:pt>
                <c:pt idx="39">
                  <c:v>197.89500000000001</c:v>
                </c:pt>
                <c:pt idx="40">
                  <c:v>193.11500000000001</c:v>
                </c:pt>
                <c:pt idx="41">
                  <c:v>179.79</c:v>
                </c:pt>
                <c:pt idx="42">
                  <c:v>247.29</c:v>
                </c:pt>
                <c:pt idx="43">
                  <c:v>116.39499999999998</c:v>
                </c:pt>
              </c:numCache>
            </c:numRef>
          </c:val>
          <c:smooth val="0"/>
          <c:extLst>
            <c:ext xmlns:c16="http://schemas.microsoft.com/office/drawing/2014/chart" uri="{C3380CC4-5D6E-409C-BE32-E72D297353CC}">
              <c16:uniqueId val="{0000001A-4A5F-43C1-8C92-DC7DE2A81558}"/>
            </c:ext>
          </c:extLst>
        </c:ser>
        <c:dLbls>
          <c:showLegendKey val="0"/>
          <c:showVal val="0"/>
          <c:showCatName val="0"/>
          <c:showSerName val="0"/>
          <c:showPercent val="0"/>
          <c:showBubbleSize val="0"/>
        </c:dLbls>
        <c:smooth val="0"/>
        <c:axId val="592066184"/>
        <c:axId val="592066888"/>
      </c:lineChart>
      <c:catAx>
        <c:axId val="592066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764724"/>
                </a:solidFill>
                <a:latin typeface="+mn-lt"/>
                <a:ea typeface="+mn-ea"/>
                <a:cs typeface="+mn-cs"/>
              </a:defRPr>
            </a:pPr>
            <a:endParaRPr lang="en-US"/>
          </a:p>
        </c:txPr>
        <c:crossAx val="592066888"/>
        <c:crosses val="autoZero"/>
        <c:auto val="1"/>
        <c:lblAlgn val="ctr"/>
        <c:lblOffset val="100"/>
        <c:noMultiLvlLbl val="0"/>
      </c:catAx>
      <c:valAx>
        <c:axId val="592066888"/>
        <c:scaling>
          <c:orientation val="minMax"/>
        </c:scaling>
        <c:delete val="0"/>
        <c:axPos val="l"/>
        <c:majorGridlines>
          <c:spPr>
            <a:ln w="9525" cap="flat" cmpd="sng" algn="ctr">
              <a:solidFill>
                <a:schemeClr val="bg1"/>
              </a:solidFill>
              <a:round/>
            </a:ln>
            <a:effectLst/>
          </c:spPr>
        </c:majorGridlines>
        <c:title>
          <c:tx>
            <c:rich>
              <a:bodyPr rot="-5400000" spcFirstLastPara="1" vertOverflow="ellipsis" vert="horz" wrap="square" anchor="ctr" anchorCtr="1"/>
              <a:lstStyle/>
              <a:p>
                <a:pPr>
                  <a:defRPr sz="1000" b="0" i="0" u="none" strike="noStrike" kern="1200" baseline="0">
                    <a:solidFill>
                      <a:srgbClr val="764724"/>
                    </a:solidFill>
                    <a:latin typeface="+mn-lt"/>
                    <a:ea typeface="+mn-ea"/>
                    <a:cs typeface="+mn-cs"/>
                  </a:defRPr>
                </a:pPr>
                <a:r>
                  <a:rPr lang="en-US"/>
                  <a:t>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764724"/>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764724"/>
                </a:solidFill>
                <a:latin typeface="+mn-lt"/>
                <a:ea typeface="+mn-ea"/>
                <a:cs typeface="+mn-cs"/>
              </a:defRPr>
            </a:pPr>
            <a:endParaRPr lang="en-US"/>
          </a:p>
        </c:txPr>
        <c:crossAx val="592066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7647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FD9C9"/>
    </a:solidFill>
    <a:ln w="9525" cap="flat" cmpd="sng" algn="ctr">
      <a:solidFill>
        <a:schemeClr val="tx1">
          <a:lumMod val="15000"/>
          <a:lumOff val="85000"/>
        </a:schemeClr>
      </a:solidFill>
      <a:round/>
    </a:ln>
    <a:effectLst/>
  </c:spPr>
  <c:txPr>
    <a:bodyPr/>
    <a:lstStyle/>
    <a:p>
      <a:pPr>
        <a:defRPr>
          <a:solidFill>
            <a:srgbClr val="764724"/>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Portfolio - Project - A1.xlsx]CountryBarChart!TotalSales</c:name>
    <c:fmtId val="17"/>
  </c:pivotSource>
  <c:chart>
    <c:title>
      <c:tx>
        <c:rich>
          <a:bodyPr rot="0" spcFirstLastPara="1" vertOverflow="ellipsis" vert="horz" wrap="square" anchor="ctr" anchorCtr="1"/>
          <a:lstStyle/>
          <a:p>
            <a:pPr>
              <a:defRPr sz="1400" b="0" i="0" u="none" strike="noStrike" kern="1200" spc="0" baseline="0">
                <a:solidFill>
                  <a:srgbClr val="764924"/>
                </a:solidFill>
                <a:latin typeface="+mn-lt"/>
                <a:ea typeface="+mn-ea"/>
                <a:cs typeface="+mn-cs"/>
              </a:defRPr>
            </a:pPr>
            <a:r>
              <a:rPr lang="en-US"/>
              <a:t>Sales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764924"/>
              </a:solidFill>
              <a:latin typeface="+mn-lt"/>
              <a:ea typeface="+mn-ea"/>
              <a:cs typeface="+mn-cs"/>
            </a:defRPr>
          </a:pPr>
          <a:endParaRPr lang="en-US"/>
        </a:p>
      </c:txPr>
    </c:title>
    <c:autoTitleDeleted val="0"/>
    <c:pivotFmts>
      <c:pivotFmt>
        <c:idx val="0"/>
        <c:spPr>
          <a:solidFill>
            <a:srgbClr val="764924"/>
          </a:solidFill>
          <a:ln w="15875">
            <a:solidFill>
              <a:schemeClr val="bg1"/>
            </a:solidFill>
          </a:ln>
          <a:effectLst/>
        </c:spPr>
        <c:dLbl>
          <c:idx val="0"/>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rgbClr val="764924"/>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AA6934"/>
          </a:solidFill>
          <a:ln w="15875">
            <a:solidFill>
              <a:schemeClr val="bg1"/>
            </a:solidFill>
          </a:ln>
          <a:effectLst/>
        </c:spPr>
      </c:pivotFmt>
      <c:pivotFmt>
        <c:idx val="2"/>
        <c:spPr>
          <a:solidFill>
            <a:srgbClr val="CB8A55"/>
          </a:solidFill>
          <a:ln w="15875">
            <a:solidFill>
              <a:schemeClr val="bg1"/>
            </a:solidFill>
          </a:ln>
          <a:effectLst/>
        </c:spPr>
      </c:pivotFmt>
      <c:pivotFmt>
        <c:idx val="3"/>
        <c:spPr>
          <a:solidFill>
            <a:srgbClr val="764924"/>
          </a:solidFill>
          <a:ln w="15875">
            <a:solidFill>
              <a:schemeClr val="bg1"/>
            </a:solidFill>
          </a:ln>
          <a:effectLst/>
        </c:spPr>
        <c:dLbl>
          <c:idx val="0"/>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rgbClr val="764924"/>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CB8A55"/>
          </a:solidFill>
          <a:ln w="15875">
            <a:solidFill>
              <a:schemeClr val="bg1"/>
            </a:solidFill>
          </a:ln>
          <a:effectLst/>
        </c:spPr>
      </c:pivotFmt>
      <c:pivotFmt>
        <c:idx val="5"/>
        <c:spPr>
          <a:solidFill>
            <a:srgbClr val="AA6934"/>
          </a:solidFill>
          <a:ln w="15875">
            <a:solidFill>
              <a:schemeClr val="bg1"/>
            </a:solidFill>
          </a:ln>
          <a:effectLst/>
        </c:spPr>
      </c:pivotFmt>
      <c:pivotFmt>
        <c:idx val="6"/>
        <c:spPr>
          <a:solidFill>
            <a:srgbClr val="764924"/>
          </a:solidFill>
          <a:ln w="15875">
            <a:solidFill>
              <a:schemeClr val="bg1"/>
            </a:solidFill>
          </a:ln>
          <a:effectLst/>
        </c:spPr>
        <c:marker>
          <c:symbol val="none"/>
        </c:marker>
        <c:dLbl>
          <c:idx val="0"/>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rgbClr val="76492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B8A55"/>
          </a:solidFill>
          <a:ln w="15875">
            <a:solidFill>
              <a:schemeClr val="bg1"/>
            </a:solidFill>
          </a:ln>
          <a:effectLst/>
        </c:spPr>
      </c:pivotFmt>
      <c:pivotFmt>
        <c:idx val="8"/>
        <c:spPr>
          <a:solidFill>
            <a:srgbClr val="AA6934"/>
          </a:solidFill>
          <a:ln w="15875">
            <a:solidFill>
              <a:schemeClr val="bg1"/>
            </a:solidFill>
          </a:ln>
          <a:effectLst/>
        </c:spPr>
      </c:pivotFmt>
    </c:pivotFmts>
    <c:plotArea>
      <c:layout/>
      <c:barChart>
        <c:barDir val="bar"/>
        <c:grouping val="clustered"/>
        <c:varyColors val="0"/>
        <c:ser>
          <c:idx val="0"/>
          <c:order val="0"/>
          <c:tx>
            <c:strRef>
              <c:f>CountryBarChart!$B$3</c:f>
              <c:strCache>
                <c:ptCount val="1"/>
                <c:pt idx="0">
                  <c:v>Total</c:v>
                </c:pt>
              </c:strCache>
            </c:strRef>
          </c:tx>
          <c:spPr>
            <a:solidFill>
              <a:srgbClr val="764924"/>
            </a:solidFill>
            <a:ln w="15875">
              <a:solidFill>
                <a:schemeClr val="bg1"/>
              </a:solidFill>
            </a:ln>
            <a:effectLst/>
          </c:spPr>
          <c:invertIfNegative val="0"/>
          <c:dPt>
            <c:idx val="0"/>
            <c:invertIfNegative val="0"/>
            <c:bubble3D val="0"/>
            <c:spPr>
              <a:solidFill>
                <a:srgbClr val="CB8A55"/>
              </a:solidFill>
              <a:ln w="15875">
                <a:solidFill>
                  <a:schemeClr val="bg1"/>
                </a:solidFill>
              </a:ln>
              <a:effectLst/>
            </c:spPr>
            <c:extLst>
              <c:ext xmlns:c16="http://schemas.microsoft.com/office/drawing/2014/chart" uri="{C3380CC4-5D6E-409C-BE32-E72D297353CC}">
                <c16:uniqueId val="{00000001-5C4D-4C5D-A132-3EA0C4B85566}"/>
              </c:ext>
            </c:extLst>
          </c:dPt>
          <c:dPt>
            <c:idx val="1"/>
            <c:invertIfNegative val="0"/>
            <c:bubble3D val="0"/>
            <c:spPr>
              <a:solidFill>
                <a:srgbClr val="AA6934"/>
              </a:solidFill>
              <a:ln w="15875">
                <a:solidFill>
                  <a:schemeClr val="bg1"/>
                </a:solidFill>
              </a:ln>
              <a:effectLst/>
            </c:spPr>
            <c:extLst>
              <c:ext xmlns:c16="http://schemas.microsoft.com/office/drawing/2014/chart" uri="{C3380CC4-5D6E-409C-BE32-E72D297353CC}">
                <c16:uniqueId val="{00000003-5C4D-4C5D-A132-3EA0C4B85566}"/>
              </c:ext>
            </c:extLst>
          </c:dPt>
          <c:dLbls>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rgbClr val="764924"/>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CountryBarChart!$A$4:$A$6</c:f>
              <c:strCache>
                <c:ptCount val="3"/>
                <c:pt idx="0">
                  <c:v>United Kingdom</c:v>
                </c:pt>
                <c:pt idx="1">
                  <c:v>Ireland</c:v>
                </c:pt>
                <c:pt idx="2">
                  <c:v>United States</c:v>
                </c:pt>
              </c:strCache>
            </c:strRef>
          </c:cat>
          <c:val>
            <c:numRef>
              <c:f>CountryBarChart!$B$4:$B$6</c:f>
              <c:numCache>
                <c:formatCode>0</c:formatCode>
                <c:ptCount val="3"/>
                <c:pt idx="0">
                  <c:v>267.17999999999995</c:v>
                </c:pt>
                <c:pt idx="1">
                  <c:v>1360.3049999999998</c:v>
                </c:pt>
                <c:pt idx="2">
                  <c:v>10141.01</c:v>
                </c:pt>
              </c:numCache>
            </c:numRef>
          </c:val>
          <c:extLst>
            <c:ext xmlns:c16="http://schemas.microsoft.com/office/drawing/2014/chart" uri="{C3380CC4-5D6E-409C-BE32-E72D297353CC}">
              <c16:uniqueId val="{0000000E-2081-463E-8614-D05C3965520D}"/>
            </c:ext>
          </c:extLst>
        </c:ser>
        <c:dLbls>
          <c:dLblPos val="outEnd"/>
          <c:showLegendKey val="0"/>
          <c:showVal val="1"/>
          <c:showCatName val="0"/>
          <c:showSerName val="0"/>
          <c:showPercent val="0"/>
          <c:showBubbleSize val="0"/>
        </c:dLbls>
        <c:gapWidth val="182"/>
        <c:axId val="592065480"/>
        <c:axId val="592067240"/>
      </c:barChart>
      <c:catAx>
        <c:axId val="59206548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rgbClr val="764924"/>
                </a:solidFill>
                <a:latin typeface="+mn-lt"/>
                <a:ea typeface="+mn-ea"/>
                <a:cs typeface="+mn-cs"/>
              </a:defRPr>
            </a:pPr>
            <a:endParaRPr lang="en-US"/>
          </a:p>
        </c:txPr>
        <c:crossAx val="592067240"/>
        <c:crosses val="autoZero"/>
        <c:auto val="1"/>
        <c:lblAlgn val="ctr"/>
        <c:lblOffset val="100"/>
        <c:noMultiLvlLbl val="0"/>
      </c:catAx>
      <c:valAx>
        <c:axId val="592067240"/>
        <c:scaling>
          <c:orientation val="minMax"/>
        </c:scaling>
        <c:delete val="0"/>
        <c:axPos val="b"/>
        <c:majorGridlines>
          <c:spPr>
            <a:ln w="9525" cap="flat" cmpd="sng" algn="ctr">
              <a:solidFill>
                <a:srgbClr val="C9834F"/>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764924"/>
                </a:solidFill>
                <a:latin typeface="+mn-lt"/>
                <a:ea typeface="+mn-ea"/>
                <a:cs typeface="+mn-cs"/>
              </a:defRPr>
            </a:pPr>
            <a:endParaRPr lang="en-US"/>
          </a:p>
        </c:txPr>
        <c:crossAx val="592065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FD9C9"/>
    </a:solidFill>
    <a:ln w="9525" cap="flat" cmpd="sng" algn="ctr">
      <a:noFill/>
      <a:round/>
    </a:ln>
    <a:effectLst/>
  </c:spPr>
  <c:txPr>
    <a:bodyPr/>
    <a:lstStyle/>
    <a:p>
      <a:pPr>
        <a:defRPr>
          <a:solidFill>
            <a:srgbClr val="764924"/>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Portfolio - Project - A1.xlsx]TopCustomers!TotalSales</c:name>
    <c:fmtId val="17"/>
  </c:pivotSource>
  <c:chart>
    <c:title>
      <c:tx>
        <c:rich>
          <a:bodyPr rot="0" spcFirstLastPara="1" vertOverflow="ellipsis" vert="horz" wrap="square" anchor="ctr" anchorCtr="1"/>
          <a:lstStyle/>
          <a:p>
            <a:pPr>
              <a:defRPr sz="1400" b="0" i="0" u="none" strike="noStrike" kern="1200" spc="0" baseline="0">
                <a:solidFill>
                  <a:srgbClr val="764924"/>
                </a:solidFill>
                <a:latin typeface="+mn-lt"/>
                <a:ea typeface="+mn-ea"/>
                <a:cs typeface="+mn-cs"/>
              </a:defRPr>
            </a:pPr>
            <a:r>
              <a:rPr lang="en-US"/>
              <a:t>Top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764924"/>
              </a:solidFill>
              <a:latin typeface="+mn-lt"/>
              <a:ea typeface="+mn-ea"/>
              <a:cs typeface="+mn-cs"/>
            </a:defRPr>
          </a:pPr>
          <a:endParaRPr lang="en-US"/>
        </a:p>
      </c:txPr>
    </c:title>
    <c:autoTitleDeleted val="0"/>
    <c:pivotFmts>
      <c:pivotFmt>
        <c:idx val="0"/>
        <c:spPr>
          <a:solidFill>
            <a:srgbClr val="764924"/>
          </a:solidFill>
          <a:ln w="15875">
            <a:solidFill>
              <a:schemeClr val="bg1"/>
            </a:solidFill>
          </a:ln>
          <a:effectLst/>
        </c:spPr>
        <c:marker>
          <c:symbol val="none"/>
        </c:marker>
        <c:dLbl>
          <c:idx val="0"/>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rgbClr val="76492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A6934"/>
          </a:solidFill>
          <a:ln w="15875">
            <a:solidFill>
              <a:schemeClr val="bg1"/>
            </a:solidFill>
          </a:ln>
          <a:effectLst/>
        </c:spPr>
      </c:pivotFmt>
      <c:pivotFmt>
        <c:idx val="2"/>
        <c:spPr>
          <a:solidFill>
            <a:srgbClr val="CB8A55"/>
          </a:solidFill>
          <a:ln w="15875">
            <a:solidFill>
              <a:schemeClr val="bg1"/>
            </a:solidFill>
          </a:ln>
          <a:effectLst/>
        </c:spPr>
      </c:pivotFmt>
      <c:pivotFmt>
        <c:idx val="3"/>
        <c:spPr>
          <a:solidFill>
            <a:srgbClr val="764924"/>
          </a:solidFill>
          <a:ln w="15875">
            <a:solidFill>
              <a:schemeClr val="bg1"/>
            </a:solidFill>
          </a:ln>
          <a:effectLst/>
        </c:spPr>
        <c:marker>
          <c:symbol val="none"/>
        </c:marker>
        <c:dLbl>
          <c:idx val="0"/>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rgbClr val="76492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B8A55"/>
          </a:solidFill>
          <a:ln w="15875">
            <a:solidFill>
              <a:schemeClr val="bg1"/>
            </a:solidFill>
          </a:ln>
          <a:effectLst/>
        </c:spPr>
      </c:pivotFmt>
      <c:pivotFmt>
        <c:idx val="5"/>
        <c:spPr>
          <a:solidFill>
            <a:srgbClr val="AA6934"/>
          </a:solidFill>
          <a:ln w="15875">
            <a:solidFill>
              <a:schemeClr val="bg1"/>
            </a:solidFill>
          </a:ln>
          <a:effectLst/>
        </c:spPr>
      </c:pivotFmt>
      <c:pivotFmt>
        <c:idx val="6"/>
        <c:spPr>
          <a:solidFill>
            <a:srgbClr val="764924"/>
          </a:solidFill>
          <a:ln w="15875">
            <a:solidFill>
              <a:schemeClr val="bg1"/>
            </a:solidFill>
          </a:ln>
          <a:effectLst/>
        </c:spPr>
        <c:marker>
          <c:symbol val="none"/>
        </c:marker>
        <c:dLbl>
          <c:idx val="0"/>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rgbClr val="76492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64924"/>
          </a:solidFill>
          <a:ln w="15875">
            <a:solidFill>
              <a:schemeClr val="bg1"/>
            </a:solidFill>
          </a:ln>
          <a:effectLst/>
        </c:spPr>
        <c:marker>
          <c:symbol val="none"/>
        </c:marker>
        <c:dLbl>
          <c:idx val="0"/>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rgbClr val="76492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TopCustomers!$B$3</c:f>
              <c:strCache>
                <c:ptCount val="1"/>
                <c:pt idx="0">
                  <c:v>Total</c:v>
                </c:pt>
              </c:strCache>
            </c:strRef>
          </c:tx>
          <c:spPr>
            <a:solidFill>
              <a:srgbClr val="764924"/>
            </a:solidFill>
            <a:ln w="15875">
              <a:solidFill>
                <a:schemeClr val="bg1"/>
              </a:solidFill>
            </a:ln>
            <a:effectLst/>
          </c:spPr>
          <c:invertIfNegative val="0"/>
          <c:dLbls>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rgbClr val="764924"/>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TopCustomers!$A$4:$A$8</c:f>
              <c:strCache>
                <c:ptCount val="5"/>
                <c:pt idx="0">
                  <c:v>Milty Middis</c:v>
                </c:pt>
                <c:pt idx="1">
                  <c:v>Bobby Folomkin</c:v>
                </c:pt>
                <c:pt idx="2">
                  <c:v>Redd Simao</c:v>
                </c:pt>
                <c:pt idx="3">
                  <c:v>Hermann Larvor</c:v>
                </c:pt>
                <c:pt idx="4">
                  <c:v>Terri Farra</c:v>
                </c:pt>
              </c:strCache>
            </c:strRef>
          </c:cat>
          <c:val>
            <c:numRef>
              <c:f>TopCustomers!$B$4:$B$8</c:f>
              <c:numCache>
                <c:formatCode>0</c:formatCode>
                <c:ptCount val="5"/>
                <c:pt idx="0">
                  <c:v>178.70999999999998</c:v>
                </c:pt>
                <c:pt idx="1">
                  <c:v>178.70999999999998</c:v>
                </c:pt>
                <c:pt idx="2">
                  <c:v>178.70999999999998</c:v>
                </c:pt>
                <c:pt idx="3">
                  <c:v>178.70999999999998</c:v>
                </c:pt>
                <c:pt idx="4">
                  <c:v>215.01</c:v>
                </c:pt>
              </c:numCache>
            </c:numRef>
          </c:val>
          <c:extLst>
            <c:ext xmlns:c16="http://schemas.microsoft.com/office/drawing/2014/chart" uri="{C3380CC4-5D6E-409C-BE32-E72D297353CC}">
              <c16:uniqueId val="{00000008-F538-4699-9F41-D9B8EE859F45}"/>
            </c:ext>
          </c:extLst>
        </c:ser>
        <c:dLbls>
          <c:dLblPos val="outEnd"/>
          <c:showLegendKey val="0"/>
          <c:showVal val="1"/>
          <c:showCatName val="0"/>
          <c:showSerName val="0"/>
          <c:showPercent val="0"/>
          <c:showBubbleSize val="0"/>
        </c:dLbls>
        <c:gapWidth val="182"/>
        <c:axId val="592065480"/>
        <c:axId val="592067240"/>
      </c:barChart>
      <c:catAx>
        <c:axId val="59206548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rgbClr val="764924"/>
                </a:solidFill>
                <a:latin typeface="+mn-lt"/>
                <a:ea typeface="+mn-ea"/>
                <a:cs typeface="+mn-cs"/>
              </a:defRPr>
            </a:pPr>
            <a:endParaRPr lang="en-US"/>
          </a:p>
        </c:txPr>
        <c:crossAx val="592067240"/>
        <c:crosses val="autoZero"/>
        <c:auto val="1"/>
        <c:lblAlgn val="ctr"/>
        <c:lblOffset val="100"/>
        <c:noMultiLvlLbl val="0"/>
      </c:catAx>
      <c:valAx>
        <c:axId val="592067240"/>
        <c:scaling>
          <c:orientation val="minMax"/>
        </c:scaling>
        <c:delete val="0"/>
        <c:axPos val="b"/>
        <c:majorGridlines>
          <c:spPr>
            <a:ln w="9525" cap="flat" cmpd="sng" algn="ctr">
              <a:solidFill>
                <a:srgbClr val="C9834F"/>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764924"/>
                </a:solidFill>
                <a:latin typeface="+mn-lt"/>
                <a:ea typeface="+mn-ea"/>
                <a:cs typeface="+mn-cs"/>
              </a:defRPr>
            </a:pPr>
            <a:endParaRPr lang="en-US"/>
          </a:p>
        </c:txPr>
        <c:crossAx val="592065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FD9C9"/>
    </a:solidFill>
    <a:ln w="9525" cap="flat" cmpd="sng" algn="ctr">
      <a:noFill/>
      <a:round/>
    </a:ln>
    <a:effectLst/>
  </c:spPr>
  <c:txPr>
    <a:bodyPr/>
    <a:lstStyle/>
    <a:p>
      <a:pPr>
        <a:defRPr>
          <a:solidFill>
            <a:srgbClr val="764924"/>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Portfolio - Project - A1.xlsx]TotalSales!TotalSales</c:name>
    <c:fmtId val="1"/>
  </c:pivotSource>
  <c:chart>
    <c:title>
      <c:tx>
        <c:rich>
          <a:bodyPr rot="0" spcFirstLastPara="1" vertOverflow="ellipsis" vert="horz" wrap="square" anchor="ctr" anchorCtr="1"/>
          <a:lstStyle/>
          <a:p>
            <a:pPr>
              <a:defRPr sz="1400" b="0" i="0" u="none" strike="noStrike" kern="1200" spc="0" baseline="0">
                <a:solidFill>
                  <a:srgbClr val="764724"/>
                </a:solidFill>
                <a:latin typeface="+mn-lt"/>
                <a:ea typeface="+mn-ea"/>
                <a:cs typeface="+mn-cs"/>
              </a:defRPr>
            </a:pPr>
            <a:r>
              <a:rPr lang="en-US">
                <a:solidFill>
                  <a:srgbClr val="764724"/>
                </a:solidFill>
              </a:rPr>
              <a:t>Total Sales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764724"/>
              </a:solidFill>
              <a:latin typeface="+mn-lt"/>
              <a:ea typeface="+mn-ea"/>
              <a:cs typeface="+mn-cs"/>
            </a:defRPr>
          </a:pPr>
          <a:endParaRPr lang="en-US"/>
        </a:p>
      </c:txPr>
    </c:title>
    <c:autoTitleDeleted val="0"/>
    <c:pivotFmts>
      <c:pivotFmt>
        <c:idx val="0"/>
        <c:spPr>
          <a:solidFill>
            <a:schemeClr val="accent1"/>
          </a:solidFill>
          <a:ln w="28575" cap="rnd">
            <a:solidFill>
              <a:schemeClr val="accent3">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TotalSales!$C$3:$C$4</c:f>
              <c:strCache>
                <c:ptCount val="1"/>
                <c:pt idx="0">
                  <c:v>Arabica</c:v>
                </c:pt>
              </c:strCache>
            </c:strRef>
          </c:tx>
          <c:spPr>
            <a:ln w="28575" cap="rnd">
              <a:solidFill>
                <a:schemeClr val="accent1"/>
              </a:solidFill>
              <a:round/>
            </a:ln>
            <a:effectLst/>
          </c:spPr>
          <c:marker>
            <c:symbol val="none"/>
          </c:marker>
          <c:cat>
            <c:multiLvlStrRef>
              <c:f>TotalSales!$A$5:$B$48</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TotalSales!$C$5:$C$48</c:f>
              <c:numCache>
                <c:formatCode>0</c:formatCode>
                <c:ptCount val="44"/>
                <c:pt idx="0">
                  <c:v>186.85499999999999</c:v>
                </c:pt>
                <c:pt idx="1">
                  <c:v>251.965</c:v>
                </c:pt>
                <c:pt idx="2">
                  <c:v>224.94499999999999</c:v>
                </c:pt>
                <c:pt idx="3">
                  <c:v>307.12</c:v>
                </c:pt>
                <c:pt idx="4">
                  <c:v>53.664999999999992</c:v>
                </c:pt>
                <c:pt idx="5">
                  <c:v>163.01999999999998</c:v>
                </c:pt>
                <c:pt idx="6">
                  <c:v>345.02</c:v>
                </c:pt>
                <c:pt idx="7">
                  <c:v>334.89000000000004</c:v>
                </c:pt>
                <c:pt idx="8">
                  <c:v>178.70999999999998</c:v>
                </c:pt>
                <c:pt idx="9">
                  <c:v>301.98499999999996</c:v>
                </c:pt>
                <c:pt idx="10">
                  <c:v>312.83499999999998</c:v>
                </c:pt>
                <c:pt idx="11">
                  <c:v>265.62</c:v>
                </c:pt>
                <c:pt idx="12">
                  <c:v>47.25</c:v>
                </c:pt>
                <c:pt idx="13">
                  <c:v>745.45</c:v>
                </c:pt>
                <c:pt idx="14">
                  <c:v>130.47</c:v>
                </c:pt>
                <c:pt idx="15">
                  <c:v>27</c:v>
                </c:pt>
                <c:pt idx="16">
                  <c:v>255.11499999999995</c:v>
                </c:pt>
                <c:pt idx="17">
                  <c:v>584.79</c:v>
                </c:pt>
                <c:pt idx="18">
                  <c:v>430.61999999999995</c:v>
                </c:pt>
                <c:pt idx="19">
                  <c:v>22.5</c:v>
                </c:pt>
                <c:pt idx="20">
                  <c:v>126.14999999999999</c:v>
                </c:pt>
                <c:pt idx="21">
                  <c:v>376.03</c:v>
                </c:pt>
                <c:pt idx="22">
                  <c:v>515.17999999999995</c:v>
                </c:pt>
                <c:pt idx="23">
                  <c:v>95.86</c:v>
                </c:pt>
                <c:pt idx="24">
                  <c:v>258.34499999999997</c:v>
                </c:pt>
                <c:pt idx="25">
                  <c:v>342.19999999999993</c:v>
                </c:pt>
                <c:pt idx="26">
                  <c:v>418.30499999999995</c:v>
                </c:pt>
                <c:pt idx="27">
                  <c:v>102.32999999999998</c:v>
                </c:pt>
                <c:pt idx="28">
                  <c:v>234.72</c:v>
                </c:pt>
                <c:pt idx="29">
                  <c:v>430.39</c:v>
                </c:pt>
                <c:pt idx="30">
                  <c:v>109.005</c:v>
                </c:pt>
                <c:pt idx="31">
                  <c:v>287.52499999999998</c:v>
                </c:pt>
                <c:pt idx="32">
                  <c:v>840.93</c:v>
                </c:pt>
                <c:pt idx="33">
                  <c:v>299.07</c:v>
                </c:pt>
                <c:pt idx="34">
                  <c:v>323.32499999999999</c:v>
                </c:pt>
                <c:pt idx="35">
                  <c:v>399.48499999999996</c:v>
                </c:pt>
                <c:pt idx="36">
                  <c:v>112.69499999999999</c:v>
                </c:pt>
                <c:pt idx="37">
                  <c:v>114.88</c:v>
                </c:pt>
                <c:pt idx="38">
                  <c:v>277.76</c:v>
                </c:pt>
                <c:pt idx="39">
                  <c:v>197.89500000000001</c:v>
                </c:pt>
                <c:pt idx="40">
                  <c:v>193.11500000000001</c:v>
                </c:pt>
                <c:pt idx="41">
                  <c:v>179.79</c:v>
                </c:pt>
                <c:pt idx="42">
                  <c:v>247.29</c:v>
                </c:pt>
                <c:pt idx="43">
                  <c:v>116.39499999999998</c:v>
                </c:pt>
              </c:numCache>
            </c:numRef>
          </c:val>
          <c:smooth val="0"/>
          <c:extLst>
            <c:ext xmlns:c16="http://schemas.microsoft.com/office/drawing/2014/chart" uri="{C3380CC4-5D6E-409C-BE32-E72D297353CC}">
              <c16:uniqueId val="{00000011-19FF-4FD2-96C0-EE7CBD76D33C}"/>
            </c:ext>
          </c:extLst>
        </c:ser>
        <c:dLbls>
          <c:showLegendKey val="0"/>
          <c:showVal val="0"/>
          <c:showCatName val="0"/>
          <c:showSerName val="0"/>
          <c:showPercent val="0"/>
          <c:showBubbleSize val="0"/>
        </c:dLbls>
        <c:smooth val="0"/>
        <c:axId val="592066184"/>
        <c:axId val="592066888"/>
      </c:lineChart>
      <c:catAx>
        <c:axId val="592066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764724"/>
                </a:solidFill>
                <a:latin typeface="+mn-lt"/>
                <a:ea typeface="+mn-ea"/>
                <a:cs typeface="+mn-cs"/>
              </a:defRPr>
            </a:pPr>
            <a:endParaRPr lang="en-US"/>
          </a:p>
        </c:txPr>
        <c:crossAx val="592066888"/>
        <c:crosses val="autoZero"/>
        <c:auto val="1"/>
        <c:lblAlgn val="ctr"/>
        <c:lblOffset val="100"/>
        <c:noMultiLvlLbl val="0"/>
      </c:catAx>
      <c:valAx>
        <c:axId val="592066888"/>
        <c:scaling>
          <c:orientation val="minMax"/>
        </c:scaling>
        <c:delete val="0"/>
        <c:axPos val="l"/>
        <c:majorGridlines>
          <c:spPr>
            <a:ln w="9525" cap="flat" cmpd="sng" algn="ctr">
              <a:solidFill>
                <a:schemeClr val="bg1"/>
              </a:solidFill>
              <a:round/>
            </a:ln>
            <a:effectLst/>
          </c:spPr>
        </c:majorGridlines>
        <c:title>
          <c:tx>
            <c:rich>
              <a:bodyPr rot="-5400000" spcFirstLastPara="1" vertOverflow="ellipsis" vert="horz" wrap="square" anchor="ctr" anchorCtr="1"/>
              <a:lstStyle/>
              <a:p>
                <a:pPr>
                  <a:defRPr sz="1000" b="0" i="0" u="none" strike="noStrike" kern="1200" baseline="0">
                    <a:solidFill>
                      <a:srgbClr val="764724"/>
                    </a:solidFill>
                    <a:latin typeface="+mn-lt"/>
                    <a:ea typeface="+mn-ea"/>
                    <a:cs typeface="+mn-cs"/>
                  </a:defRPr>
                </a:pPr>
                <a:r>
                  <a:rPr lang="en-US"/>
                  <a:t>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764724"/>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764724"/>
                </a:solidFill>
                <a:latin typeface="+mn-lt"/>
                <a:ea typeface="+mn-ea"/>
                <a:cs typeface="+mn-cs"/>
              </a:defRPr>
            </a:pPr>
            <a:endParaRPr lang="en-US"/>
          </a:p>
        </c:txPr>
        <c:crossAx val="592066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7647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FD9C9"/>
    </a:solidFill>
    <a:ln w="9525" cap="flat" cmpd="sng" algn="ctr">
      <a:solidFill>
        <a:schemeClr val="tx1">
          <a:lumMod val="15000"/>
          <a:lumOff val="85000"/>
        </a:schemeClr>
      </a:solidFill>
      <a:round/>
    </a:ln>
    <a:effectLst/>
  </c:spPr>
  <c:txPr>
    <a:bodyPr/>
    <a:lstStyle/>
    <a:p>
      <a:pPr>
        <a:defRPr>
          <a:solidFill>
            <a:srgbClr val="764724"/>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Portfolio - Project - A1.xlsx]SalesProfitCost!TotalSales</c:name>
    <c:fmtId val="10"/>
  </c:pivotSource>
  <c:chart>
    <c:title>
      <c:tx>
        <c:rich>
          <a:bodyPr rot="0" spcFirstLastPara="1" vertOverflow="ellipsis" vert="horz" wrap="square" anchor="ctr" anchorCtr="1"/>
          <a:lstStyle/>
          <a:p>
            <a:pPr>
              <a:defRPr sz="1400" b="0" i="0" u="none" strike="noStrike" kern="1200" spc="0" baseline="0">
                <a:solidFill>
                  <a:srgbClr val="764724"/>
                </a:solidFill>
                <a:latin typeface="+mn-lt"/>
                <a:ea typeface="+mn-ea"/>
                <a:cs typeface="+mn-cs"/>
              </a:defRPr>
            </a:pPr>
            <a:r>
              <a:rPr lang="en-US">
                <a:solidFill>
                  <a:srgbClr val="764724"/>
                </a:solidFill>
              </a:rPr>
              <a:t>Total Protit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764724"/>
              </a:solidFill>
              <a:latin typeface="+mn-lt"/>
              <a:ea typeface="+mn-ea"/>
              <a:cs typeface="+mn-cs"/>
            </a:defRPr>
          </a:pPr>
          <a:endParaRPr lang="en-US"/>
        </a:p>
      </c:txPr>
    </c:title>
    <c:autoTitleDeleted val="0"/>
    <c:pivotFmts>
      <c:pivotFmt>
        <c:idx val="0"/>
        <c:spPr>
          <a:solidFill>
            <a:schemeClr val="accent1"/>
          </a:solidFill>
          <a:ln w="28575" cap="rnd">
            <a:solidFill>
              <a:schemeClr val="accent3">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3">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rgbClr val="76472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0"/>
        <c:spPr>
          <a:ln w="28575" cap="rnd">
            <a:solidFill>
              <a:srgbClr val="76472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6472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SalesProfitCost!$C$3:$C$4</c:f>
              <c:strCache>
                <c:ptCount val="1"/>
                <c:pt idx="0">
                  <c:v>Arabica</c:v>
                </c:pt>
              </c:strCache>
            </c:strRef>
          </c:tx>
          <c:spPr>
            <a:ln w="28575" cap="rnd">
              <a:solidFill>
                <a:srgbClr val="764724"/>
              </a:solidFill>
              <a:round/>
            </a:ln>
            <a:effectLst/>
          </c:spPr>
          <c:marker>
            <c:symbol val="none"/>
          </c:marker>
          <c:cat>
            <c:multiLvlStrRef>
              <c:f>SalesProfitCost!$A$5:$B$48</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SalesProfitCost!$C$5:$C$48</c:f>
              <c:numCache>
                <c:formatCode>General</c:formatCode>
                <c:ptCount val="44"/>
                <c:pt idx="0">
                  <c:v>16.816949999999999</c:v>
                </c:pt>
                <c:pt idx="1">
                  <c:v>22.676849999999995</c:v>
                </c:pt>
                <c:pt idx="2">
                  <c:v>20.245049999999996</c:v>
                </c:pt>
                <c:pt idx="3">
                  <c:v>27.640799999999995</c:v>
                </c:pt>
                <c:pt idx="4">
                  <c:v>4.8298499999999995</c:v>
                </c:pt>
                <c:pt idx="5">
                  <c:v>14.671799999999996</c:v>
                </c:pt>
                <c:pt idx="6">
                  <c:v>31.051799999999993</c:v>
                </c:pt>
                <c:pt idx="7">
                  <c:v>30.140099999999997</c:v>
                </c:pt>
                <c:pt idx="8">
                  <c:v>16.083899999999996</c:v>
                </c:pt>
                <c:pt idx="9">
                  <c:v>27.178649999999998</c:v>
                </c:pt>
                <c:pt idx="10">
                  <c:v>28.155149999999995</c:v>
                </c:pt>
                <c:pt idx="11">
                  <c:v>23.905799999999996</c:v>
                </c:pt>
                <c:pt idx="12">
                  <c:v>4.2524999999999995</c:v>
                </c:pt>
                <c:pt idx="13">
                  <c:v>67.090499999999977</c:v>
                </c:pt>
                <c:pt idx="14">
                  <c:v>11.742299999999998</c:v>
                </c:pt>
                <c:pt idx="15">
                  <c:v>2.4299999999999997</c:v>
                </c:pt>
                <c:pt idx="16">
                  <c:v>22.960349999999998</c:v>
                </c:pt>
                <c:pt idx="17">
                  <c:v>52.631099999999996</c:v>
                </c:pt>
                <c:pt idx="18">
                  <c:v>38.755799999999994</c:v>
                </c:pt>
                <c:pt idx="19">
                  <c:v>2.0249999999999999</c:v>
                </c:pt>
                <c:pt idx="20">
                  <c:v>11.353499999999999</c:v>
                </c:pt>
                <c:pt idx="21">
                  <c:v>33.842699999999994</c:v>
                </c:pt>
                <c:pt idx="22">
                  <c:v>46.366199999999992</c:v>
                </c:pt>
                <c:pt idx="23">
                  <c:v>8.6273999999999997</c:v>
                </c:pt>
                <c:pt idx="24">
                  <c:v>23.251049999999992</c:v>
                </c:pt>
                <c:pt idx="25">
                  <c:v>30.797999999999991</c:v>
                </c:pt>
                <c:pt idx="26">
                  <c:v>37.647449999999992</c:v>
                </c:pt>
                <c:pt idx="27">
                  <c:v>9.209699999999998</c:v>
                </c:pt>
                <c:pt idx="28">
                  <c:v>21.124799999999993</c:v>
                </c:pt>
                <c:pt idx="29">
                  <c:v>38.735099999999996</c:v>
                </c:pt>
                <c:pt idx="30">
                  <c:v>9.8104499999999994</c:v>
                </c:pt>
                <c:pt idx="31">
                  <c:v>25.877249999999997</c:v>
                </c:pt>
                <c:pt idx="32">
                  <c:v>75.683699999999988</c:v>
                </c:pt>
                <c:pt idx="33">
                  <c:v>26.916299999999993</c:v>
                </c:pt>
                <c:pt idx="34">
                  <c:v>29.099249999999998</c:v>
                </c:pt>
                <c:pt idx="35">
                  <c:v>35.953649999999989</c:v>
                </c:pt>
                <c:pt idx="36">
                  <c:v>10.142549999999998</c:v>
                </c:pt>
                <c:pt idx="37">
                  <c:v>10.339199999999998</c:v>
                </c:pt>
                <c:pt idx="38">
                  <c:v>24.9984</c:v>
                </c:pt>
                <c:pt idx="39">
                  <c:v>17.810549999999996</c:v>
                </c:pt>
                <c:pt idx="40">
                  <c:v>17.38035</c:v>
                </c:pt>
                <c:pt idx="41">
                  <c:v>16.181100000000001</c:v>
                </c:pt>
                <c:pt idx="42">
                  <c:v>22.256099999999996</c:v>
                </c:pt>
                <c:pt idx="43">
                  <c:v>10.475549999999998</c:v>
                </c:pt>
              </c:numCache>
            </c:numRef>
          </c:val>
          <c:smooth val="0"/>
          <c:extLst>
            <c:ext xmlns:c16="http://schemas.microsoft.com/office/drawing/2014/chart" uri="{C3380CC4-5D6E-409C-BE32-E72D297353CC}">
              <c16:uniqueId val="{00000000-F81D-46D4-BD42-9A91D3E65C54}"/>
            </c:ext>
          </c:extLst>
        </c:ser>
        <c:ser>
          <c:idx val="1"/>
          <c:order val="1"/>
          <c:tx>
            <c:strRef>
              <c:f>SalesProfitCost!$D$3:$D$4</c:f>
              <c:strCache>
                <c:ptCount val="1"/>
                <c:pt idx="0">
                  <c:v>Excelsa</c:v>
                </c:pt>
              </c:strCache>
            </c:strRef>
          </c:tx>
          <c:spPr>
            <a:ln w="28575" cap="rnd">
              <a:solidFill>
                <a:schemeClr val="accent2"/>
              </a:solidFill>
              <a:round/>
            </a:ln>
            <a:effectLst/>
          </c:spPr>
          <c:marker>
            <c:symbol val="none"/>
          </c:marker>
          <c:cat>
            <c:multiLvlStrRef>
              <c:f>SalesProfitCost!$A$5:$B$48</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SalesProfitCost!$D$5:$D$48</c:f>
              <c:numCache>
                <c:formatCode>General</c:formatCode>
                <c:ptCount val="44"/>
                <c:pt idx="0">
                  <c:v>33.656700000000001</c:v>
                </c:pt>
                <c:pt idx="1">
                  <c:v>14.240600000000001</c:v>
                </c:pt>
                <c:pt idx="2">
                  <c:v>38.403200000000005</c:v>
                </c:pt>
                <c:pt idx="3">
                  <c:v>74.91825</c:v>
                </c:pt>
                <c:pt idx="4">
                  <c:v>9.1327499999999997</c:v>
                </c:pt>
                <c:pt idx="5">
                  <c:v>74.619599999999991</c:v>
                </c:pt>
                <c:pt idx="6">
                  <c:v>30.125699999999995</c:v>
                </c:pt>
                <c:pt idx="7">
                  <c:v>7.8044999999999991</c:v>
                </c:pt>
                <c:pt idx="8">
                  <c:v>18.271000000000001</c:v>
                </c:pt>
                <c:pt idx="9">
                  <c:v>16.914149999999999</c:v>
                </c:pt>
                <c:pt idx="10">
                  <c:v>6.9574999999999996</c:v>
                </c:pt>
                <c:pt idx="11">
                  <c:v>57.91664999999999</c:v>
                </c:pt>
                <c:pt idx="12">
                  <c:v>7.2385500000000009</c:v>
                </c:pt>
                <c:pt idx="13">
                  <c:v>47.17734999999999</c:v>
                </c:pt>
                <c:pt idx="14">
                  <c:v>29.863350000000001</c:v>
                </c:pt>
                <c:pt idx="15">
                  <c:v>38.198599999999999</c:v>
                </c:pt>
                <c:pt idx="16">
                  <c:v>59.590299999999999</c:v>
                </c:pt>
                <c:pt idx="17">
                  <c:v>39.317299999999996</c:v>
                </c:pt>
                <c:pt idx="18">
                  <c:v>25.016749999999995</c:v>
                </c:pt>
                <c:pt idx="19">
                  <c:v>8.549199999999999</c:v>
                </c:pt>
                <c:pt idx="20">
                  <c:v>21.4621</c:v>
                </c:pt>
                <c:pt idx="21">
                  <c:v>57.556399999999996</c:v>
                </c:pt>
                <c:pt idx="22">
                  <c:v>15.6816</c:v>
                </c:pt>
                <c:pt idx="23">
                  <c:v>53.323600000000006</c:v>
                </c:pt>
                <c:pt idx="24">
                  <c:v>15.358749999999999</c:v>
                </c:pt>
                <c:pt idx="25">
                  <c:v>31.267499999999998</c:v>
                </c:pt>
                <c:pt idx="26">
                  <c:v>51.493749999999999</c:v>
                </c:pt>
                <c:pt idx="27">
                  <c:v>26.635400000000001</c:v>
                </c:pt>
                <c:pt idx="28">
                  <c:v>14.638799999999998</c:v>
                </c:pt>
                <c:pt idx="29">
                  <c:v>14.98255</c:v>
                </c:pt>
                <c:pt idx="30">
                  <c:v>43.29325</c:v>
                </c:pt>
                <c:pt idx="31">
                  <c:v>31.753700000000002</c:v>
                </c:pt>
                <c:pt idx="32">
                  <c:v>45.086250000000007</c:v>
                </c:pt>
                <c:pt idx="33">
                  <c:v>28.635749999999998</c:v>
                </c:pt>
                <c:pt idx="34">
                  <c:v>62.212699999999998</c:v>
                </c:pt>
                <c:pt idx="35">
                  <c:v>16.302</c:v>
                </c:pt>
                <c:pt idx="36">
                  <c:v>18.295199999999998</c:v>
                </c:pt>
                <c:pt idx="37">
                  <c:v>14.71965</c:v>
                </c:pt>
                <c:pt idx="38">
                  <c:v>19.295100000000001</c:v>
                </c:pt>
                <c:pt idx="39">
                  <c:v>31.873049999999999</c:v>
                </c:pt>
                <c:pt idx="40">
                  <c:v>23.37445</c:v>
                </c:pt>
                <c:pt idx="41">
                  <c:v>46.881999999999991</c:v>
                </c:pt>
                <c:pt idx="42">
                  <c:v>27.135349999999999</c:v>
                </c:pt>
                <c:pt idx="43">
                  <c:v>4.5374999999999996</c:v>
                </c:pt>
              </c:numCache>
            </c:numRef>
          </c:val>
          <c:smooth val="0"/>
          <c:extLst>
            <c:ext xmlns:c16="http://schemas.microsoft.com/office/drawing/2014/chart" uri="{C3380CC4-5D6E-409C-BE32-E72D297353CC}">
              <c16:uniqueId val="{000002A3-F81D-46D4-BD42-9A91D3E65C54}"/>
            </c:ext>
          </c:extLst>
        </c:ser>
        <c:ser>
          <c:idx val="2"/>
          <c:order val="2"/>
          <c:tx>
            <c:strRef>
              <c:f>SalesProfitCost!$E$3:$E$4</c:f>
              <c:strCache>
                <c:ptCount val="1"/>
                <c:pt idx="0">
                  <c:v>Librica</c:v>
                </c:pt>
              </c:strCache>
            </c:strRef>
          </c:tx>
          <c:spPr>
            <a:ln w="28575" cap="rnd">
              <a:solidFill>
                <a:schemeClr val="accent3"/>
              </a:solidFill>
              <a:round/>
            </a:ln>
            <a:effectLst/>
          </c:spPr>
          <c:marker>
            <c:symbol val="none"/>
          </c:marker>
          <c:cat>
            <c:multiLvlStrRef>
              <c:f>SalesProfitCost!$A$5:$B$48</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SalesProfitCost!$E$5:$E$48</c:f>
              <c:numCache>
                <c:formatCode>General</c:formatCode>
                <c:ptCount val="44"/>
                <c:pt idx="0">
                  <c:v>27.710800000000003</c:v>
                </c:pt>
                <c:pt idx="1">
                  <c:v>56.425199999999997</c:v>
                </c:pt>
                <c:pt idx="2">
                  <c:v>41.735199999999999</c:v>
                </c:pt>
                <c:pt idx="3">
                  <c:v>69.381649999999993</c:v>
                </c:pt>
                <c:pt idx="4">
                  <c:v>25.198550000000001</c:v>
                </c:pt>
                <c:pt idx="5">
                  <c:v>22.235849999999999</c:v>
                </c:pt>
                <c:pt idx="6">
                  <c:v>23.936899999999998</c:v>
                </c:pt>
                <c:pt idx="7">
                  <c:v>17.4499</c:v>
                </c:pt>
                <c:pt idx="8">
                  <c:v>57.110299999999995</c:v>
                </c:pt>
                <c:pt idx="9">
                  <c:v>28.02215</c:v>
                </c:pt>
                <c:pt idx="10">
                  <c:v>45.616349999999997</c:v>
                </c:pt>
                <c:pt idx="11">
                  <c:v>24.317799999999998</c:v>
                </c:pt>
                <c:pt idx="12">
                  <c:v>35.707749999999997</c:v>
                </c:pt>
                <c:pt idx="13">
                  <c:v>25.242750000000001</c:v>
                </c:pt>
                <c:pt idx="14">
                  <c:v>36.556650000000005</c:v>
                </c:pt>
                <c:pt idx="15">
                  <c:v>19.176300000000001</c:v>
                </c:pt>
                <c:pt idx="16">
                  <c:v>10.8459</c:v>
                </c:pt>
                <c:pt idx="17">
                  <c:v>46.194199999999995</c:v>
                </c:pt>
                <c:pt idx="18">
                  <c:v>30.720950000000002</c:v>
                </c:pt>
                <c:pt idx="19">
                  <c:v>7.8650000000000002</c:v>
                </c:pt>
                <c:pt idx="20">
                  <c:v>11.5869</c:v>
                </c:pt>
                <c:pt idx="21">
                  <c:v>57.325450000000004</c:v>
                </c:pt>
                <c:pt idx="22">
                  <c:v>45.115200000000002</c:v>
                </c:pt>
                <c:pt idx="23">
                  <c:v>12.242100000000001</c:v>
                </c:pt>
                <c:pt idx="24">
                  <c:v>36.337600000000002</c:v>
                </c:pt>
                <c:pt idx="25">
                  <c:v>32.737900000000003</c:v>
                </c:pt>
                <c:pt idx="26">
                  <c:v>52.657150000000001</c:v>
                </c:pt>
                <c:pt idx="27">
                  <c:v>72.133749999999992</c:v>
                </c:pt>
                <c:pt idx="28">
                  <c:v>34.735999999999997</c:v>
                </c:pt>
                <c:pt idx="29">
                  <c:v>27.248000000000001</c:v>
                </c:pt>
                <c:pt idx="30">
                  <c:v>7.9345499999999998</c:v>
                </c:pt>
                <c:pt idx="31">
                  <c:v>16.325400000000002</c:v>
                </c:pt>
                <c:pt idx="32">
                  <c:v>22.2729</c:v>
                </c:pt>
                <c:pt idx="33">
                  <c:v>76.003200000000007</c:v>
                </c:pt>
                <c:pt idx="34">
                  <c:v>69.915299999999988</c:v>
                </c:pt>
                <c:pt idx="35">
                  <c:v>50.468599999999995</c:v>
                </c:pt>
                <c:pt idx="36">
                  <c:v>109.68295000000001</c:v>
                </c:pt>
                <c:pt idx="37">
                  <c:v>11.85275</c:v>
                </c:pt>
                <c:pt idx="38">
                  <c:v>60.126300000000001</c:v>
                </c:pt>
                <c:pt idx="39">
                  <c:v>11.51085</c:v>
                </c:pt>
                <c:pt idx="40">
                  <c:v>37.997700000000002</c:v>
                </c:pt>
                <c:pt idx="41">
                  <c:v>22.111699999999995</c:v>
                </c:pt>
                <c:pt idx="42">
                  <c:v>35.23715</c:v>
                </c:pt>
                <c:pt idx="43">
                  <c:v>2.0202</c:v>
                </c:pt>
              </c:numCache>
            </c:numRef>
          </c:val>
          <c:smooth val="0"/>
          <c:extLst>
            <c:ext xmlns:c16="http://schemas.microsoft.com/office/drawing/2014/chart" uri="{C3380CC4-5D6E-409C-BE32-E72D297353CC}">
              <c16:uniqueId val="{000002A4-F81D-46D4-BD42-9A91D3E65C54}"/>
            </c:ext>
          </c:extLst>
        </c:ser>
        <c:ser>
          <c:idx val="3"/>
          <c:order val="3"/>
          <c:tx>
            <c:strRef>
              <c:f>SalesProfitCost!$F$3:$F$4</c:f>
              <c:strCache>
                <c:ptCount val="1"/>
                <c:pt idx="0">
                  <c:v>Robusta</c:v>
                </c:pt>
              </c:strCache>
            </c:strRef>
          </c:tx>
          <c:spPr>
            <a:ln w="28575" cap="rnd">
              <a:solidFill>
                <a:schemeClr val="accent4"/>
              </a:solidFill>
              <a:round/>
            </a:ln>
            <a:effectLst/>
          </c:spPr>
          <c:marker>
            <c:symbol val="none"/>
          </c:marker>
          <c:cat>
            <c:multiLvlStrRef>
              <c:f>SalesProfitCost!$A$5:$B$48</c:f>
              <c:multiLvlStrCache>
                <c:ptCount val="4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lvl>
                <c:lvl>
                  <c:pt idx="0">
                    <c:v>2019</c:v>
                  </c:pt>
                  <c:pt idx="12">
                    <c:v>2020</c:v>
                  </c:pt>
                  <c:pt idx="24">
                    <c:v>2021</c:v>
                  </c:pt>
                  <c:pt idx="36">
                    <c:v>2022</c:v>
                  </c:pt>
                </c:lvl>
              </c:multiLvlStrCache>
            </c:multiLvlStrRef>
          </c:cat>
          <c:val>
            <c:numRef>
              <c:f>SalesProfitCost!$F$5:$F$48</c:f>
              <c:numCache>
                <c:formatCode>General</c:formatCode>
                <c:ptCount val="44"/>
                <c:pt idx="0">
                  <c:v>7.379999999999999</c:v>
                </c:pt>
                <c:pt idx="1">
                  <c:v>10.316399999999998</c:v>
                </c:pt>
                <c:pt idx="2">
                  <c:v>7.5620999999999983</c:v>
                </c:pt>
                <c:pt idx="3">
                  <c:v>9.5309999999999988</c:v>
                </c:pt>
                <c:pt idx="4">
                  <c:v>4.0823999999999989</c:v>
                </c:pt>
                <c:pt idx="5">
                  <c:v>22.335299999999997</c:v>
                </c:pt>
                <c:pt idx="6">
                  <c:v>12.066899999999999</c:v>
                </c:pt>
                <c:pt idx="7">
                  <c:v>9.9764999999999979</c:v>
                </c:pt>
                <c:pt idx="8">
                  <c:v>29.573999999999998</c:v>
                </c:pt>
                <c:pt idx="9">
                  <c:v>12.819899999999999</c:v>
                </c:pt>
                <c:pt idx="10">
                  <c:v>5.7842999999999991</c:v>
                </c:pt>
                <c:pt idx="11">
                  <c:v>12.635400000000001</c:v>
                </c:pt>
                <c:pt idx="12">
                  <c:v>10.7532</c:v>
                </c:pt>
                <c:pt idx="13">
                  <c:v>25.7898</c:v>
                </c:pt>
                <c:pt idx="14">
                  <c:v>13.897799999999997</c:v>
                </c:pt>
                <c:pt idx="15">
                  <c:v>14.402399999999998</c:v>
                </c:pt>
                <c:pt idx="16">
                  <c:v>3.5447999999999995</c:v>
                </c:pt>
                <c:pt idx="17">
                  <c:v>8.4527999999999999</c:v>
                </c:pt>
                <c:pt idx="18">
                  <c:v>24.8751</c:v>
                </c:pt>
                <c:pt idx="19">
                  <c:v>8.3807999999999989</c:v>
                </c:pt>
                <c:pt idx="20">
                  <c:v>18.159600000000001</c:v>
                </c:pt>
                <c:pt idx="21">
                  <c:v>10.468199999999998</c:v>
                </c:pt>
                <c:pt idx="22">
                  <c:v>6.2450999999999999</c:v>
                </c:pt>
                <c:pt idx="23">
                  <c:v>4.6262999999999987</c:v>
                </c:pt>
                <c:pt idx="24">
                  <c:v>9.611699999999999</c:v>
                </c:pt>
                <c:pt idx="25">
                  <c:v>4.8329999999999993</c:v>
                </c:pt>
                <c:pt idx="26">
                  <c:v>15.189299999999999</c:v>
                </c:pt>
                <c:pt idx="27">
                  <c:v>6.3743999999999996</c:v>
                </c:pt>
                <c:pt idx="28">
                  <c:v>16.361399999999996</c:v>
                </c:pt>
                <c:pt idx="29">
                  <c:v>5.3000999999999987</c:v>
                </c:pt>
                <c:pt idx="30">
                  <c:v>11.969399999999998</c:v>
                </c:pt>
                <c:pt idx="31">
                  <c:v>22.448099999999997</c:v>
                </c:pt>
                <c:pt idx="32">
                  <c:v>13.286399999999999</c:v>
                </c:pt>
                <c:pt idx="33">
                  <c:v>15.381899999999998</c:v>
                </c:pt>
                <c:pt idx="34">
                  <c:v>11.368499999999999</c:v>
                </c:pt>
                <c:pt idx="35">
                  <c:v>12.724500000000001</c:v>
                </c:pt>
                <c:pt idx="36">
                  <c:v>8.8010999999999981</c:v>
                </c:pt>
                <c:pt idx="37">
                  <c:v>3.2255999999999996</c:v>
                </c:pt>
                <c:pt idx="38">
                  <c:v>23.971499999999999</c:v>
                </c:pt>
                <c:pt idx="39">
                  <c:v>12.0153</c:v>
                </c:pt>
                <c:pt idx="40">
                  <c:v>18.268199999999997</c:v>
                </c:pt>
                <c:pt idx="41">
                  <c:v>22.758599999999994</c:v>
                </c:pt>
                <c:pt idx="42">
                  <c:v>8.5019999999999989</c:v>
                </c:pt>
                <c:pt idx="43">
                  <c:v>4.2635999999999994</c:v>
                </c:pt>
              </c:numCache>
            </c:numRef>
          </c:val>
          <c:smooth val="0"/>
          <c:extLst>
            <c:ext xmlns:c16="http://schemas.microsoft.com/office/drawing/2014/chart" uri="{C3380CC4-5D6E-409C-BE32-E72D297353CC}">
              <c16:uniqueId val="{000002A5-F81D-46D4-BD42-9A91D3E65C54}"/>
            </c:ext>
          </c:extLst>
        </c:ser>
        <c:dLbls>
          <c:showLegendKey val="0"/>
          <c:showVal val="0"/>
          <c:showCatName val="0"/>
          <c:showSerName val="0"/>
          <c:showPercent val="0"/>
          <c:showBubbleSize val="0"/>
        </c:dLbls>
        <c:smooth val="0"/>
        <c:axId val="592066184"/>
        <c:axId val="592066888"/>
      </c:lineChart>
      <c:catAx>
        <c:axId val="592066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764724"/>
                </a:solidFill>
                <a:latin typeface="+mn-lt"/>
                <a:ea typeface="+mn-ea"/>
                <a:cs typeface="+mn-cs"/>
              </a:defRPr>
            </a:pPr>
            <a:endParaRPr lang="en-US"/>
          </a:p>
        </c:txPr>
        <c:crossAx val="592066888"/>
        <c:crosses val="autoZero"/>
        <c:auto val="1"/>
        <c:lblAlgn val="ctr"/>
        <c:lblOffset val="100"/>
        <c:noMultiLvlLbl val="0"/>
      </c:catAx>
      <c:valAx>
        <c:axId val="592066888"/>
        <c:scaling>
          <c:orientation val="minMax"/>
        </c:scaling>
        <c:delete val="0"/>
        <c:axPos val="l"/>
        <c:majorGridlines>
          <c:spPr>
            <a:ln w="9525" cap="flat" cmpd="sng" algn="ctr">
              <a:solidFill>
                <a:schemeClr val="bg1"/>
              </a:solidFill>
              <a:round/>
            </a:ln>
            <a:effectLst/>
          </c:spPr>
        </c:majorGridlines>
        <c:title>
          <c:tx>
            <c:rich>
              <a:bodyPr rot="-5400000" spcFirstLastPara="1" vertOverflow="ellipsis" vert="horz" wrap="square" anchor="ctr" anchorCtr="1"/>
              <a:lstStyle/>
              <a:p>
                <a:pPr>
                  <a:defRPr sz="1000" b="0" i="0" u="none" strike="noStrike" kern="1200" baseline="0">
                    <a:solidFill>
                      <a:srgbClr val="764724"/>
                    </a:solidFill>
                    <a:latin typeface="+mn-lt"/>
                    <a:ea typeface="+mn-ea"/>
                    <a:cs typeface="+mn-cs"/>
                  </a:defRPr>
                </a:pPr>
                <a:r>
                  <a:rPr lang="en-US"/>
                  <a:t>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764724"/>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764724"/>
                </a:solidFill>
                <a:latin typeface="+mn-lt"/>
                <a:ea typeface="+mn-ea"/>
                <a:cs typeface="+mn-cs"/>
              </a:defRPr>
            </a:pPr>
            <a:endParaRPr lang="en-US"/>
          </a:p>
        </c:txPr>
        <c:crossAx val="592066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764724"/>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FD9C9"/>
    </a:solidFill>
    <a:ln w="9525" cap="flat" cmpd="sng" algn="ctr">
      <a:solidFill>
        <a:schemeClr val="tx1">
          <a:lumMod val="15000"/>
          <a:lumOff val="85000"/>
        </a:schemeClr>
      </a:solidFill>
      <a:round/>
    </a:ln>
    <a:effectLst/>
  </c:spPr>
  <c:txPr>
    <a:bodyPr/>
    <a:lstStyle/>
    <a:p>
      <a:pPr>
        <a:defRPr>
          <a:solidFill>
            <a:srgbClr val="764724"/>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Portfolio - Project - A1.xlsx]CountryBarChart!TotalSales</c:name>
    <c:fmtId val="12"/>
  </c:pivotSource>
  <c:chart>
    <c:title>
      <c:tx>
        <c:rich>
          <a:bodyPr rot="0" spcFirstLastPara="1" vertOverflow="ellipsis" vert="horz" wrap="square" anchor="ctr" anchorCtr="1"/>
          <a:lstStyle/>
          <a:p>
            <a:pPr>
              <a:defRPr sz="1400" b="0" i="0" u="none" strike="noStrike" kern="1200" spc="0" baseline="0">
                <a:solidFill>
                  <a:srgbClr val="764924"/>
                </a:solidFill>
                <a:latin typeface="+mn-lt"/>
                <a:ea typeface="+mn-ea"/>
                <a:cs typeface="+mn-cs"/>
              </a:defRPr>
            </a:pPr>
            <a:r>
              <a:rPr lang="en-US"/>
              <a:t>Sales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764924"/>
              </a:solidFill>
              <a:latin typeface="+mn-lt"/>
              <a:ea typeface="+mn-ea"/>
              <a:cs typeface="+mn-cs"/>
            </a:defRPr>
          </a:pPr>
          <a:endParaRPr lang="en-US"/>
        </a:p>
      </c:txPr>
    </c:title>
    <c:autoTitleDeleted val="0"/>
    <c:pivotFmts>
      <c:pivotFmt>
        <c:idx val="0"/>
        <c:spPr>
          <a:solidFill>
            <a:srgbClr val="764924"/>
          </a:solidFill>
          <a:ln w="15875">
            <a:solidFill>
              <a:schemeClr val="bg1"/>
            </a:solidFill>
          </a:ln>
          <a:effectLst/>
        </c:spPr>
        <c:marker>
          <c:symbol val="none"/>
        </c:marker>
        <c:dLbl>
          <c:idx val="0"/>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rgbClr val="76492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A6934"/>
          </a:solidFill>
          <a:ln w="15875">
            <a:solidFill>
              <a:schemeClr val="bg1"/>
            </a:solidFill>
          </a:ln>
          <a:effectLst/>
        </c:spPr>
      </c:pivotFmt>
      <c:pivotFmt>
        <c:idx val="2"/>
        <c:spPr>
          <a:solidFill>
            <a:srgbClr val="CB8A55"/>
          </a:solidFill>
          <a:ln w="15875">
            <a:solidFill>
              <a:schemeClr val="bg1"/>
            </a:solidFill>
          </a:ln>
          <a:effectLst/>
        </c:spPr>
      </c:pivotFmt>
    </c:pivotFmts>
    <c:plotArea>
      <c:layout/>
      <c:barChart>
        <c:barDir val="bar"/>
        <c:grouping val="clustered"/>
        <c:varyColors val="0"/>
        <c:ser>
          <c:idx val="0"/>
          <c:order val="0"/>
          <c:tx>
            <c:strRef>
              <c:f>CountryBarChart!$B$3</c:f>
              <c:strCache>
                <c:ptCount val="1"/>
                <c:pt idx="0">
                  <c:v>Total</c:v>
                </c:pt>
              </c:strCache>
            </c:strRef>
          </c:tx>
          <c:spPr>
            <a:solidFill>
              <a:srgbClr val="764924"/>
            </a:solidFill>
            <a:ln w="15875">
              <a:solidFill>
                <a:schemeClr val="bg1"/>
              </a:solidFill>
            </a:ln>
            <a:effectLst/>
          </c:spPr>
          <c:invertIfNegative val="0"/>
          <c:dPt>
            <c:idx val="0"/>
            <c:invertIfNegative val="0"/>
            <c:bubble3D val="0"/>
            <c:spPr>
              <a:solidFill>
                <a:srgbClr val="CB8A55"/>
              </a:solidFill>
              <a:ln w="15875">
                <a:solidFill>
                  <a:schemeClr val="bg1"/>
                </a:solidFill>
              </a:ln>
              <a:effectLst/>
            </c:spPr>
            <c:extLst>
              <c:ext xmlns:c16="http://schemas.microsoft.com/office/drawing/2014/chart" uri="{C3380CC4-5D6E-409C-BE32-E72D297353CC}">
                <c16:uniqueId val="{00000001-DB15-41EE-B8E1-50FCD3F5BE08}"/>
              </c:ext>
            </c:extLst>
          </c:dPt>
          <c:dPt>
            <c:idx val="1"/>
            <c:invertIfNegative val="0"/>
            <c:bubble3D val="0"/>
            <c:spPr>
              <a:solidFill>
                <a:srgbClr val="AA6934"/>
              </a:solidFill>
              <a:ln w="15875">
                <a:solidFill>
                  <a:schemeClr val="bg1"/>
                </a:solidFill>
              </a:ln>
              <a:effectLst/>
            </c:spPr>
            <c:extLst>
              <c:ext xmlns:c16="http://schemas.microsoft.com/office/drawing/2014/chart" uri="{C3380CC4-5D6E-409C-BE32-E72D297353CC}">
                <c16:uniqueId val="{00000003-DB15-41EE-B8E1-50FCD3F5BE08}"/>
              </c:ext>
            </c:extLst>
          </c:dPt>
          <c:dLbls>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rgbClr val="764924"/>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CountryBarChart!$A$4:$A$6</c:f>
              <c:strCache>
                <c:ptCount val="3"/>
                <c:pt idx="0">
                  <c:v>United Kingdom</c:v>
                </c:pt>
                <c:pt idx="1">
                  <c:v>Ireland</c:v>
                </c:pt>
                <c:pt idx="2">
                  <c:v>United States</c:v>
                </c:pt>
              </c:strCache>
            </c:strRef>
          </c:cat>
          <c:val>
            <c:numRef>
              <c:f>CountryBarChart!$B$4:$B$6</c:f>
              <c:numCache>
                <c:formatCode>0</c:formatCode>
                <c:ptCount val="3"/>
                <c:pt idx="0">
                  <c:v>267.17999999999995</c:v>
                </c:pt>
                <c:pt idx="1">
                  <c:v>1360.3049999999998</c:v>
                </c:pt>
                <c:pt idx="2">
                  <c:v>10141.01</c:v>
                </c:pt>
              </c:numCache>
            </c:numRef>
          </c:val>
          <c:extLst>
            <c:ext xmlns:c16="http://schemas.microsoft.com/office/drawing/2014/chart" uri="{C3380CC4-5D6E-409C-BE32-E72D297353CC}">
              <c16:uniqueId val="{00000008-82B0-47B2-A209-E66DA12F9925}"/>
            </c:ext>
          </c:extLst>
        </c:ser>
        <c:dLbls>
          <c:dLblPos val="outEnd"/>
          <c:showLegendKey val="0"/>
          <c:showVal val="1"/>
          <c:showCatName val="0"/>
          <c:showSerName val="0"/>
          <c:showPercent val="0"/>
          <c:showBubbleSize val="0"/>
        </c:dLbls>
        <c:gapWidth val="182"/>
        <c:axId val="592065480"/>
        <c:axId val="592067240"/>
      </c:barChart>
      <c:catAx>
        <c:axId val="59206548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rgbClr val="764924"/>
                </a:solidFill>
                <a:latin typeface="+mn-lt"/>
                <a:ea typeface="+mn-ea"/>
                <a:cs typeface="+mn-cs"/>
              </a:defRPr>
            </a:pPr>
            <a:endParaRPr lang="en-US"/>
          </a:p>
        </c:txPr>
        <c:crossAx val="592067240"/>
        <c:crosses val="autoZero"/>
        <c:auto val="1"/>
        <c:lblAlgn val="ctr"/>
        <c:lblOffset val="100"/>
        <c:noMultiLvlLbl val="0"/>
      </c:catAx>
      <c:valAx>
        <c:axId val="592067240"/>
        <c:scaling>
          <c:orientation val="minMax"/>
        </c:scaling>
        <c:delete val="0"/>
        <c:axPos val="b"/>
        <c:majorGridlines>
          <c:spPr>
            <a:ln w="9525" cap="flat" cmpd="sng" algn="ctr">
              <a:solidFill>
                <a:srgbClr val="C9834F"/>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764924"/>
                </a:solidFill>
                <a:latin typeface="+mn-lt"/>
                <a:ea typeface="+mn-ea"/>
                <a:cs typeface="+mn-cs"/>
              </a:defRPr>
            </a:pPr>
            <a:endParaRPr lang="en-US"/>
          </a:p>
        </c:txPr>
        <c:crossAx val="592065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FD9C9"/>
    </a:solidFill>
    <a:ln w="9525" cap="flat" cmpd="sng" algn="ctr">
      <a:noFill/>
      <a:round/>
    </a:ln>
    <a:effectLst/>
  </c:spPr>
  <c:txPr>
    <a:bodyPr/>
    <a:lstStyle/>
    <a:p>
      <a:pPr>
        <a:defRPr>
          <a:solidFill>
            <a:srgbClr val="764924"/>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Portfolio - Project - A1.xlsx]CityBarChart!TotalSales</c:name>
    <c:fmtId val="21"/>
  </c:pivotSource>
  <c:chart>
    <c:title>
      <c:tx>
        <c:rich>
          <a:bodyPr rot="0" spcFirstLastPara="1" vertOverflow="ellipsis" vert="horz" wrap="square" anchor="ctr" anchorCtr="1"/>
          <a:lstStyle/>
          <a:p>
            <a:pPr>
              <a:defRPr sz="1400" b="0" i="0" u="none" strike="noStrike" kern="1200" spc="0" baseline="0">
                <a:solidFill>
                  <a:srgbClr val="764924"/>
                </a:solidFill>
                <a:latin typeface="+mn-lt"/>
                <a:ea typeface="+mn-ea"/>
                <a:cs typeface="+mn-cs"/>
              </a:defRPr>
            </a:pPr>
            <a:r>
              <a:rPr lang="en-US"/>
              <a:t>Sales By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764924"/>
              </a:solidFill>
              <a:latin typeface="+mn-lt"/>
              <a:ea typeface="+mn-ea"/>
              <a:cs typeface="+mn-cs"/>
            </a:defRPr>
          </a:pPr>
          <a:endParaRPr lang="en-US"/>
        </a:p>
      </c:txPr>
    </c:title>
    <c:autoTitleDeleted val="0"/>
    <c:pivotFmts>
      <c:pivotFmt>
        <c:idx val="0"/>
        <c:spPr>
          <a:solidFill>
            <a:srgbClr val="764924"/>
          </a:solidFill>
          <a:ln w="15875">
            <a:solidFill>
              <a:schemeClr val="bg1"/>
            </a:solidFill>
          </a:ln>
          <a:effectLst/>
        </c:spPr>
        <c:marker>
          <c:symbol val="none"/>
        </c:marker>
        <c:dLbl>
          <c:idx val="0"/>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rgbClr val="76492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A6934"/>
          </a:solidFill>
          <a:ln w="15875">
            <a:solidFill>
              <a:schemeClr val="bg1"/>
            </a:solidFill>
          </a:ln>
          <a:effectLst/>
        </c:spPr>
      </c:pivotFmt>
      <c:pivotFmt>
        <c:idx val="2"/>
        <c:spPr>
          <a:solidFill>
            <a:srgbClr val="CB8A55"/>
          </a:solidFill>
          <a:ln w="15875">
            <a:solidFill>
              <a:schemeClr val="bg1"/>
            </a:solidFill>
          </a:ln>
          <a:effectLst/>
        </c:spPr>
      </c:pivotFmt>
      <c:pivotFmt>
        <c:idx val="3"/>
        <c:spPr>
          <a:solidFill>
            <a:srgbClr val="764924"/>
          </a:solidFill>
          <a:ln w="15875">
            <a:solidFill>
              <a:schemeClr val="bg1"/>
            </a:solidFill>
          </a:ln>
          <a:effectLst/>
        </c:spPr>
        <c:marker>
          <c:symbol val="none"/>
        </c:marker>
        <c:dLbl>
          <c:idx val="0"/>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rgbClr val="76492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B8A55"/>
          </a:solidFill>
          <a:ln w="15875">
            <a:solidFill>
              <a:schemeClr val="bg1"/>
            </a:solidFill>
          </a:ln>
          <a:effectLst/>
        </c:spPr>
      </c:pivotFmt>
      <c:pivotFmt>
        <c:idx val="5"/>
        <c:spPr>
          <a:solidFill>
            <a:srgbClr val="AA6934"/>
          </a:solidFill>
          <a:ln w="15875">
            <a:solidFill>
              <a:schemeClr val="bg1"/>
            </a:solidFill>
          </a:ln>
          <a:effectLst/>
        </c:spPr>
      </c:pivotFmt>
    </c:pivotFmts>
    <c:plotArea>
      <c:layout/>
      <c:barChart>
        <c:barDir val="bar"/>
        <c:grouping val="clustered"/>
        <c:varyColors val="0"/>
        <c:ser>
          <c:idx val="0"/>
          <c:order val="0"/>
          <c:tx>
            <c:strRef>
              <c:f>CityBarChart!$C$3</c:f>
              <c:strCache>
                <c:ptCount val="1"/>
                <c:pt idx="0">
                  <c:v>Total</c:v>
                </c:pt>
              </c:strCache>
            </c:strRef>
          </c:tx>
          <c:spPr>
            <a:solidFill>
              <a:srgbClr val="764924"/>
            </a:solidFill>
            <a:ln w="15875">
              <a:solidFill>
                <a:schemeClr val="bg1"/>
              </a:solidFill>
            </a:ln>
            <a:effectLst/>
          </c:spPr>
          <c:invertIfNegative val="0"/>
          <c:dPt>
            <c:idx val="0"/>
            <c:invertIfNegative val="0"/>
            <c:bubble3D val="0"/>
            <c:extLst>
              <c:ext xmlns:c16="http://schemas.microsoft.com/office/drawing/2014/chart" uri="{C3380CC4-5D6E-409C-BE32-E72D297353CC}">
                <c16:uniqueId val="{00000001-74E8-4CE3-A2FC-8A23FE93FAAF}"/>
              </c:ext>
            </c:extLst>
          </c:dPt>
          <c:dPt>
            <c:idx val="1"/>
            <c:invertIfNegative val="0"/>
            <c:bubble3D val="0"/>
            <c:extLst>
              <c:ext xmlns:c16="http://schemas.microsoft.com/office/drawing/2014/chart" uri="{C3380CC4-5D6E-409C-BE32-E72D297353CC}">
                <c16:uniqueId val="{00000003-74E8-4CE3-A2FC-8A23FE93FAAF}"/>
              </c:ext>
            </c:extLst>
          </c:dPt>
          <c:dLbls>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rgbClr val="764924"/>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CityBarChart!$A$4:$B$18</c:f>
              <c:multiLvlStrCache>
                <c:ptCount val="15"/>
                <c:lvl>
                  <c:pt idx="0">
                    <c:v>Norton</c:v>
                  </c:pt>
                  <c:pt idx="1">
                    <c:v>Seaton</c:v>
                  </c:pt>
                  <c:pt idx="2">
                    <c:v>Sheffield</c:v>
                  </c:pt>
                  <c:pt idx="3">
                    <c:v>Church End</c:v>
                  </c:pt>
                  <c:pt idx="4">
                    <c:v>London</c:v>
                  </c:pt>
                  <c:pt idx="5">
                    <c:v>Tallaght</c:v>
                  </c:pt>
                  <c:pt idx="6">
                    <c:v>Foxrock</c:v>
                  </c:pt>
                  <c:pt idx="7">
                    <c:v>Lusk</c:v>
                  </c:pt>
                  <c:pt idx="8">
                    <c:v>Daingean</c:v>
                  </c:pt>
                  <c:pt idx="9">
                    <c:v>Cherryville</c:v>
                  </c:pt>
                  <c:pt idx="10">
                    <c:v>Shreveport</c:v>
                  </c:pt>
                  <c:pt idx="11">
                    <c:v>Fort Worth</c:v>
                  </c:pt>
                  <c:pt idx="12">
                    <c:v>Philadelphia</c:v>
                  </c:pt>
                  <c:pt idx="13">
                    <c:v>Dallas</c:v>
                  </c:pt>
                  <c:pt idx="14">
                    <c:v>Washington</c:v>
                  </c:pt>
                </c:lvl>
                <c:lvl>
                  <c:pt idx="0">
                    <c:v>United Kingdom</c:v>
                  </c:pt>
                  <c:pt idx="5">
                    <c:v>Ireland</c:v>
                  </c:pt>
                  <c:pt idx="10">
                    <c:v>United States</c:v>
                  </c:pt>
                </c:lvl>
              </c:multiLvlStrCache>
            </c:multiLvlStrRef>
          </c:cat>
          <c:val>
            <c:numRef>
              <c:f>CityBarChart!$C$4:$C$18</c:f>
              <c:numCache>
                <c:formatCode>0</c:formatCode>
                <c:ptCount val="15"/>
                <c:pt idx="0">
                  <c:v>14.52</c:v>
                </c:pt>
                <c:pt idx="1">
                  <c:v>29.849999999999998</c:v>
                </c:pt>
                <c:pt idx="2">
                  <c:v>33.75</c:v>
                </c:pt>
                <c:pt idx="3">
                  <c:v>45</c:v>
                </c:pt>
                <c:pt idx="4">
                  <c:v>137.31</c:v>
                </c:pt>
                <c:pt idx="5">
                  <c:v>64.75</c:v>
                </c:pt>
                <c:pt idx="6">
                  <c:v>67.5</c:v>
                </c:pt>
                <c:pt idx="7">
                  <c:v>89.35499999999999</c:v>
                </c:pt>
                <c:pt idx="8">
                  <c:v>95.534999999999982</c:v>
                </c:pt>
                <c:pt idx="9">
                  <c:v>148.92499999999998</c:v>
                </c:pt>
                <c:pt idx="10">
                  <c:v>253.44</c:v>
                </c:pt>
                <c:pt idx="11">
                  <c:v>273.52999999999997</c:v>
                </c:pt>
                <c:pt idx="12">
                  <c:v>282.29000000000002</c:v>
                </c:pt>
                <c:pt idx="13">
                  <c:v>292.55500000000001</c:v>
                </c:pt>
                <c:pt idx="14">
                  <c:v>339.53</c:v>
                </c:pt>
              </c:numCache>
            </c:numRef>
          </c:val>
          <c:extLst>
            <c:ext xmlns:c16="http://schemas.microsoft.com/office/drawing/2014/chart" uri="{C3380CC4-5D6E-409C-BE32-E72D297353CC}">
              <c16:uniqueId val="{00000004-74E8-4CE3-A2FC-8A23FE93FAAF}"/>
            </c:ext>
          </c:extLst>
        </c:ser>
        <c:dLbls>
          <c:dLblPos val="outEnd"/>
          <c:showLegendKey val="0"/>
          <c:showVal val="1"/>
          <c:showCatName val="0"/>
          <c:showSerName val="0"/>
          <c:showPercent val="0"/>
          <c:showBubbleSize val="0"/>
        </c:dLbls>
        <c:gapWidth val="182"/>
        <c:axId val="592065480"/>
        <c:axId val="592067240"/>
      </c:barChart>
      <c:catAx>
        <c:axId val="59206548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rgbClr val="764924"/>
                </a:solidFill>
                <a:latin typeface="+mn-lt"/>
                <a:ea typeface="+mn-ea"/>
                <a:cs typeface="+mn-cs"/>
              </a:defRPr>
            </a:pPr>
            <a:endParaRPr lang="en-US"/>
          </a:p>
        </c:txPr>
        <c:crossAx val="592067240"/>
        <c:crosses val="autoZero"/>
        <c:auto val="1"/>
        <c:lblAlgn val="ctr"/>
        <c:lblOffset val="100"/>
        <c:noMultiLvlLbl val="0"/>
      </c:catAx>
      <c:valAx>
        <c:axId val="592067240"/>
        <c:scaling>
          <c:orientation val="minMax"/>
        </c:scaling>
        <c:delete val="0"/>
        <c:axPos val="b"/>
        <c:majorGridlines>
          <c:spPr>
            <a:ln w="9525" cap="flat" cmpd="sng" algn="ctr">
              <a:solidFill>
                <a:srgbClr val="C9834F"/>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764924"/>
                </a:solidFill>
                <a:latin typeface="+mn-lt"/>
                <a:ea typeface="+mn-ea"/>
                <a:cs typeface="+mn-cs"/>
              </a:defRPr>
            </a:pPr>
            <a:endParaRPr lang="en-US"/>
          </a:p>
        </c:txPr>
        <c:crossAx val="592065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FD9C9"/>
    </a:solidFill>
    <a:ln w="9525" cap="flat" cmpd="sng" algn="ctr">
      <a:noFill/>
      <a:round/>
    </a:ln>
    <a:effectLst/>
  </c:spPr>
  <c:txPr>
    <a:bodyPr/>
    <a:lstStyle/>
    <a:p>
      <a:pPr>
        <a:defRPr>
          <a:solidFill>
            <a:srgbClr val="764924"/>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Portfolio - Project - A1.xlsx]TopCustomers!TotalSales</c:name>
    <c:fmtId val="14"/>
  </c:pivotSource>
  <c:chart>
    <c:title>
      <c:tx>
        <c:rich>
          <a:bodyPr rot="0" spcFirstLastPara="1" vertOverflow="ellipsis" vert="horz" wrap="square" anchor="ctr" anchorCtr="1"/>
          <a:lstStyle/>
          <a:p>
            <a:pPr>
              <a:defRPr sz="1400" b="0" i="0" u="none" strike="noStrike" kern="1200" spc="0" baseline="0">
                <a:solidFill>
                  <a:srgbClr val="764924"/>
                </a:solidFill>
                <a:latin typeface="+mn-lt"/>
                <a:ea typeface="+mn-ea"/>
                <a:cs typeface="+mn-cs"/>
              </a:defRPr>
            </a:pPr>
            <a:r>
              <a:rPr lang="en-US"/>
              <a:t>Top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764924"/>
              </a:solidFill>
              <a:latin typeface="+mn-lt"/>
              <a:ea typeface="+mn-ea"/>
              <a:cs typeface="+mn-cs"/>
            </a:defRPr>
          </a:pPr>
          <a:endParaRPr lang="en-US"/>
        </a:p>
      </c:txPr>
    </c:title>
    <c:autoTitleDeleted val="0"/>
    <c:pivotFmts>
      <c:pivotFmt>
        <c:idx val="0"/>
        <c:spPr>
          <a:solidFill>
            <a:srgbClr val="764924"/>
          </a:solidFill>
          <a:ln w="15875">
            <a:solidFill>
              <a:schemeClr val="bg1"/>
            </a:solidFill>
          </a:ln>
          <a:effectLst/>
        </c:spPr>
        <c:marker>
          <c:symbol val="none"/>
        </c:marker>
        <c:dLbl>
          <c:idx val="0"/>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rgbClr val="76492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A6934"/>
          </a:solidFill>
          <a:ln w="15875">
            <a:solidFill>
              <a:schemeClr val="bg1"/>
            </a:solidFill>
          </a:ln>
          <a:effectLst/>
        </c:spPr>
      </c:pivotFmt>
      <c:pivotFmt>
        <c:idx val="2"/>
        <c:spPr>
          <a:solidFill>
            <a:srgbClr val="CB8A55"/>
          </a:solidFill>
          <a:ln w="15875">
            <a:solidFill>
              <a:schemeClr val="bg1"/>
            </a:solidFill>
          </a:ln>
          <a:effectLst/>
        </c:spPr>
      </c:pivotFmt>
      <c:pivotFmt>
        <c:idx val="3"/>
        <c:spPr>
          <a:solidFill>
            <a:srgbClr val="764924"/>
          </a:solidFill>
          <a:ln w="15875">
            <a:solidFill>
              <a:schemeClr val="bg1"/>
            </a:solidFill>
          </a:ln>
          <a:effectLst/>
        </c:spPr>
        <c:marker>
          <c:symbol val="none"/>
        </c:marker>
        <c:dLbl>
          <c:idx val="0"/>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rgbClr val="76492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B8A55"/>
          </a:solidFill>
          <a:ln w="15875">
            <a:solidFill>
              <a:schemeClr val="bg1"/>
            </a:solidFill>
          </a:ln>
          <a:effectLst/>
        </c:spPr>
      </c:pivotFmt>
      <c:pivotFmt>
        <c:idx val="5"/>
        <c:spPr>
          <a:solidFill>
            <a:srgbClr val="AA6934"/>
          </a:solidFill>
          <a:ln w="15875">
            <a:solidFill>
              <a:schemeClr val="bg1"/>
            </a:solidFill>
          </a:ln>
          <a:effectLst/>
        </c:spPr>
      </c:pivotFmt>
    </c:pivotFmts>
    <c:plotArea>
      <c:layout/>
      <c:barChart>
        <c:barDir val="bar"/>
        <c:grouping val="clustered"/>
        <c:varyColors val="0"/>
        <c:ser>
          <c:idx val="0"/>
          <c:order val="0"/>
          <c:tx>
            <c:strRef>
              <c:f>TopCustomers!$B$3</c:f>
              <c:strCache>
                <c:ptCount val="1"/>
                <c:pt idx="0">
                  <c:v>Total</c:v>
                </c:pt>
              </c:strCache>
            </c:strRef>
          </c:tx>
          <c:spPr>
            <a:solidFill>
              <a:srgbClr val="764924"/>
            </a:solidFill>
            <a:ln w="15875">
              <a:solidFill>
                <a:schemeClr val="bg1"/>
              </a:solidFill>
            </a:ln>
            <a:effectLst/>
          </c:spPr>
          <c:invertIfNegative val="0"/>
          <c:dLbls>
            <c:numFmt formatCode="&quot;$&quot;#,##0" sourceLinked="0"/>
            <c:spPr>
              <a:noFill/>
              <a:ln>
                <a:noFill/>
              </a:ln>
              <a:effectLst/>
            </c:spPr>
            <c:txPr>
              <a:bodyPr rot="0" spcFirstLastPara="1" vertOverflow="ellipsis" vert="horz" wrap="square" anchor="ctr" anchorCtr="1"/>
              <a:lstStyle/>
              <a:p>
                <a:pPr>
                  <a:defRPr sz="900" b="0" i="0" u="none" strike="noStrike" kern="1200" baseline="0">
                    <a:solidFill>
                      <a:srgbClr val="764924"/>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TopCustomers!$A$4:$A$8</c:f>
              <c:strCache>
                <c:ptCount val="5"/>
                <c:pt idx="0">
                  <c:v>Milty Middis</c:v>
                </c:pt>
                <c:pt idx="1">
                  <c:v>Bobby Folomkin</c:v>
                </c:pt>
                <c:pt idx="2">
                  <c:v>Redd Simao</c:v>
                </c:pt>
                <c:pt idx="3">
                  <c:v>Hermann Larvor</c:v>
                </c:pt>
                <c:pt idx="4">
                  <c:v>Terri Farra</c:v>
                </c:pt>
              </c:strCache>
            </c:strRef>
          </c:cat>
          <c:val>
            <c:numRef>
              <c:f>TopCustomers!$B$4:$B$8</c:f>
              <c:numCache>
                <c:formatCode>0</c:formatCode>
                <c:ptCount val="5"/>
                <c:pt idx="0">
                  <c:v>178.70999999999998</c:v>
                </c:pt>
                <c:pt idx="1">
                  <c:v>178.70999999999998</c:v>
                </c:pt>
                <c:pt idx="2">
                  <c:v>178.70999999999998</c:v>
                </c:pt>
                <c:pt idx="3">
                  <c:v>178.70999999999998</c:v>
                </c:pt>
                <c:pt idx="4">
                  <c:v>215.01</c:v>
                </c:pt>
              </c:numCache>
            </c:numRef>
          </c:val>
          <c:extLst>
            <c:ext xmlns:c16="http://schemas.microsoft.com/office/drawing/2014/chart" uri="{C3380CC4-5D6E-409C-BE32-E72D297353CC}">
              <c16:uniqueId val="{00000009-3D7C-496B-AC76-D9BA697335D2}"/>
            </c:ext>
          </c:extLst>
        </c:ser>
        <c:dLbls>
          <c:dLblPos val="outEnd"/>
          <c:showLegendKey val="0"/>
          <c:showVal val="1"/>
          <c:showCatName val="0"/>
          <c:showSerName val="0"/>
          <c:showPercent val="0"/>
          <c:showBubbleSize val="0"/>
        </c:dLbls>
        <c:gapWidth val="182"/>
        <c:axId val="592065480"/>
        <c:axId val="592067240"/>
      </c:barChart>
      <c:catAx>
        <c:axId val="59206548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rgbClr val="764924"/>
                </a:solidFill>
                <a:latin typeface="+mn-lt"/>
                <a:ea typeface="+mn-ea"/>
                <a:cs typeface="+mn-cs"/>
              </a:defRPr>
            </a:pPr>
            <a:endParaRPr lang="en-US"/>
          </a:p>
        </c:txPr>
        <c:crossAx val="592067240"/>
        <c:crosses val="autoZero"/>
        <c:auto val="1"/>
        <c:lblAlgn val="ctr"/>
        <c:lblOffset val="100"/>
        <c:noMultiLvlLbl val="0"/>
      </c:catAx>
      <c:valAx>
        <c:axId val="592067240"/>
        <c:scaling>
          <c:orientation val="minMax"/>
        </c:scaling>
        <c:delete val="0"/>
        <c:axPos val="b"/>
        <c:majorGridlines>
          <c:spPr>
            <a:ln w="9525" cap="flat" cmpd="sng" algn="ctr">
              <a:solidFill>
                <a:srgbClr val="C9834F"/>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764924"/>
                </a:solidFill>
                <a:latin typeface="+mn-lt"/>
                <a:ea typeface="+mn-ea"/>
                <a:cs typeface="+mn-cs"/>
              </a:defRPr>
            </a:pPr>
            <a:endParaRPr lang="en-US"/>
          </a:p>
        </c:txPr>
        <c:crossAx val="592065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FD9C9"/>
    </a:solidFill>
    <a:ln w="9525" cap="flat" cmpd="sng" algn="ctr">
      <a:noFill/>
      <a:round/>
    </a:ln>
    <a:effectLst/>
  </c:spPr>
  <c:txPr>
    <a:bodyPr/>
    <a:lstStyle/>
    <a:p>
      <a:pPr>
        <a:defRPr>
          <a:solidFill>
            <a:srgbClr val="764924"/>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36D7DA8D-1404-463A-B141-794BB20D112F}">
          <cx:tx>
            <cx:txData>
              <cx:f>_xlchart.v5.2</cx:f>
              <cx:v>Sum of Sales</cx:v>
            </cx:txData>
          </cx:tx>
          <cx:dataId val="0"/>
          <cx:layoutPr>
            <cx:geography cultureLanguage="en-US" cultureRegion="US" attribution="Powered by Bing">
              <cx:geoCache provider="{E9337A44-BEBE-4D9F-B70C-5C5E7DAFC167}">
                <cx:binary>zHpJl9w2svVf8fH6QSZmok+7FyCZQ2XNk4YNT6mqRIIzQIDTr/9Clu2WZLe7+3xv8WojZSKZGCLi
xr0X+ffn5W/PzeuT+2Fpm2782/Py84+l98PffvppfC5f26fxTWueXT/2n/yb5779qf/0yTy//vTi
nmbTFT+RCLOfnssn51+XH//xd/i24rU/75+fvOm7m/Dq1tvXMTR+/IuxPx364bkPnf/8eAHf9POP
R/faPHUvP/7w2nnj1/t1eP35x28+8+MPP33/TX+Y9YcGFubDCzzLyZtYcKwEodEvf+THH5q+K34d
RvKNkopxJcWX4Qj/NvflUwvP/wcL+mU5Ty8v7nUcf/j1368e/Gb1X71vxj75svmk/7zSY/bL1n76
9nD/8ffv3oDNfvfOV+f//cn8u6Hvj/+hM/715YcTxPylb387if+FKNA3itGYEqq+/MXfRoG84Tzi
gkX81yhAlL5kwJco/Ofr+vNgfP/8dzH5fvj70Oz1/5nQ3Pkn/zr+djr//5Gh6g2PKJdw+t+GRKk3
EY4pwxH/EjL526TfhOTfr+cvI/Lb438ekN9Gv4/Hw93/Rjz+dRn9Dijpk3/KfkGiryrpr0d/K8Hv
Hv0rQPuS6ceXn3/EIvoK3z5/xTdlcPEUnPEm/B7/3595fRr9zz8KCsGMYilpHFGJI8V+/GF+/TzC
xRsec0IiSoXCLBJQYF3vfPnzjwhHbyiVUkKY4VFFFER67MMvYyR6wwnnRMUCMx5hxX+H/+u+WYu+
+/00fn39Qxfa6950foTtAJgOXz72eaUxIQrKXMaYMAITYa5g/PnpFuDm86f/Z6ts09W1XJKulvgM
Wbk8CFu5Mu3C0iabn8NuHK1IK+t9q32/VU9zNMtP1pbr8auT+5O1AOJ8vxTM8eddYSoYI/zbpXRq
HVEszZqQvhgPnIgtlciEgxwaWSQtK/1NHRf5s13Y9gUevgD3n0wNlfXN1IwKKmNJPgdCYsHot1ML
W6B5pFufKlQ+xh5vOu+W12qJd66w9N9MBiH/fjKuoAFypgijTH032bA6wVEdD2mD2JquZXiiA6r3
f32Yfz5JHBMB24oA6L/dUTl1rmg4GlLSGnxEfTWlm6T07q9nIZCI3+5FwgQQKvV5LyqOv0sfUSoS
t1HwqVdXxXDXzYVW9qZku614tALrfCaJCjjlfdhvnB+qgmi5sbTuuR4lOQ54TQPF6RbTJA7qBMei
GzYleBmyfPvYR/WZ365yxNK/Xjj7Pu+ZJHGkKIkVi7BQBKrv67zvhXKo8CKkDe+RSoI13bqr59i+
zeOa+V1OtiVKTB890XzbLhbUq/uS5TXVdurzNg1VW6UYuW1J1xUpmgytWt4aOg2bZlUXv2N9md+o
tgu9bi2ZWKrE5pN4XOh9GTh/whWpQ+JqUefHEo/+csIQnyMJW0M0ISPpde8QkXoKRayOanRy09Sx
wBPVGvTYVfTRLYUtDtQFUWvsg8QZr/hWaDqMndKr4H75b3MX1oCJUApHknD8C5x8BRc9H3pUT0VI
226sL1CUh8wZJf/NLH8oR0mhQmJCKUCBAp7ybXC8WcYWe+zTOfI2Vd4RvUX5krBlinbTRrrkr7Ph
j1lMBdQjxdB1Y8nl5/GvdiVQO/BQOp9iGZcahY7qWViWFkMVaQu5muLVxv/9JgVlFICfx1QRDn3m
60mVKiWTIveprMP16Ib64MvR65mq6241zb/Z4h/w4HMH4pFkmAPYk+jzkX+1xWhYt77o45DmsKQk
X6IpK9jCd399kPgP0ygRKYgdwDeDfie+ixydlyUPMVHpGIbKaFFtrcm6eKiVtr2J7+NpOEfBiSLd
ClK3yWplu+sMc0ETSeS9WCd+ZVVDPhI05U+/rO5X1vArzH/pfs89wKgpyl/1z+8v/3Hxm6j6hbP/
8/3PCuqfr66G1+7Ou9dXf/E0fP/Jz/P9/lGY7tf5P3ODb178gab8CyLyRaj9i8H/jKUQCfj2uwr7
A0u5e3UfDRzWP2nNLw98oSiEvokgCWUMRQ2FTTBg+BeKguM3MQZUVxGMCajH3xkKE2+wioiUEQwA
jEro1b8SFEbeEIoZUxjmUNAexH/FT0T8LRhIgiHulMaCSSWYir6HHGNGAJjC2US4ajozZY2yqen5
GZJF/0R7HN4SNzd6rUSp/bp8oKpHSUm8u4rHPD83s2EfcztsiapMfGzKtXxbVtu242Fj576qTKtL
JuU7XPXjfmjyrjxxqbprRXxzPvej+TQXLLpBjeFHtXl0yfPa3aJxtpe4qmZdmzlcg1r3F4sIw+O4
oSLp5rLKZh54ShaJstqbMXOKoIfKA6wMPiqOHq/toGfjRsC2xd7EfGV3zA3bnqK6+tjLOGhZmvlI
6dYdlqH1N/M6b6fFC35YfEnOtxJvWT9u7Y6Lsj7vx/kCUOa6IDgrFnnb4NwkG8F3OdCDJFaC6tUv
AY6B5k8qLo2OepxBueaambVMtoG85HMLay9MZpqQAO06c620e177XYW3RlNRnhHaXIniYV77W8Qb
dygLPl+HNW93rZoLpaNint92blrPuy4uYPXBv8bzwPamadoD3gjVTTsQHa3z+hFXZXTHQmuPaGX3
/dbN7+scmmlbMLSfcZHOJb2sCOP7DbvuJm97crH18fAwd9GaSRHEQfZoui/M2GonhgJgJGrms9LO
IvH1GB49XbhJ5rJZAO+sulKhfA62zXDVQmOOsdRN3tIExbTSnfT5cyinct9a6m8oHZTumgLthzxM
6TCwK45ylpLeX8vRv0MTmnVpaTKvhCfRwo5dW6QLs+nMy3Bpw/JYDAL6MBCJog4fJTW3vKYmW+r6
IsrJcBavVZT4dit3lFV91vPt5KflZFGZoJYnzeA+lsR1ughFnXXt9DCRuHR6LEJ5juyIBu3tAIsY
sQsp6UQPvSQ+xlaGxyCr+oTLeD7lMZyOLuZNj6K1iVlbuoumoU2LyqWV6bLZvhAbtzqobdaUFMtR
2rOcMVj1SMfMLj3aOzGnsd/geMs8P+tDmS3dVF84NYfEqLhKxRjv44oyPRQofsYzYrvespzosZRx
OmEcrteZaSaKvYg7laxy3ZtoRZqvzZRUnGrsUBaxadeUwHM80bjbmA62Xw6WGHtGJvXqHFDZJQ6J
rPwJ82rRC12xLrxcLsoJKKPjxW4iosimuTpNJNTpFjgUHC2nbGb1iQ4Gn02NLfWCoh13eEw87ejR
DJRejv1wOU4xu1lQ43Ut7fOI3IOc5v4Kx/ymI5FJGj/Uep1aYK+YbZmU6GkZXH0+ClPduqgKulpp
lErWJ4QtJlka0QgtxRonEeudhkJwT5tn4uTKmO3rNQKCx1FS+7y48h52NFTle9K00X5q8PwYgELs
Qm/DXSD8wscIzqpEaTd0Z3Kck6ajn6rWHB0rzYUoFvZYdxtJh+bKj8qm8Woq7WJWpnSen7s1N7qw
EX3kS2vT4GJzUhbtqFkX7Rl6p6yJdp2rtzRy5X2+uVSA27jv1vYgMVRTGvdGnhtjhke20i6pevfc
lNUN73i4NiPTpWIXiOKjWf1jL0mrTVFBTvrhLi/NS7fKJxnsJZ+a4VKastSiaRrd9vmhbEx1xgfP
INWFO6Kmnh4tatsLElOkS4k6TTYrd/nS1M90Uu7cFG2k56XZPrmqr9OONnPWN6I41UaO+1ALgLsx
ilZddVWeDJihMz/gZjdWy6KrsoF6ssOcMNJte7fGkS7niu+WUgEaqrxMZyPng2nGIpnHusxE219u
MxNaiKnbFQzjtGAkPq3UbSc1ofJ2lZJ8MD3jdSpLjy8n0bqrMTdnrKhvcmKHLmsaZeDZ7aKp1yRX
MdDMDovyRaBaHPCkqncFN+uldKN7VXXLXxcI21m9qRs8VSyJ43n5yCsUP61DbbXj+Qk2ssm0KUgK
QuAYQyvKJsvx0cVFc9dK8+I9linrLU2Rx91j77fpdiBt8ziu7aZBYh9LF9W6KEh3g/oJm2StFBl1
tYl3aOGT7lSb+WH5sMruIW9Zn87VhmgCMHA52fp5LqNKj8a3iUWySaOyKUqobUuehtKMQxIQGR9N
XIoCtpqXkTa0oLulbqTRpLP2ttuEQMk4Nyjejytixxgt6D3IqO4c6Ecdp/XQyXsWoZhr0w3hvUSI
HNTGu2uPwnRUqu7PSd+jdGQVKjQxLek0LSZ33gdH58TMa/egEJWHcpyRzUwbpo8hiucYNP6UH3Bt
h0cSxfye4d4PST2UoKDGphPq4PscPdlgwu1EiLtDNO5uyVCOd0BFYk3mTiSNCKMe2yLXOaZWVxGA
Vq/4ciW43C4mO4azsm6GPc+3+qFn+LG3BlIstP1JDQs9M5tbnuA8SmjAwvav6zb02oIp8KmAD61p
Y0b6INelmDRoZ0DIqQBejR29rrt9j1WcLGM33ZLAMxtzl1AVmbTI1V1VTXqsokvr8ltUS+jEfZ4E
P1e7oJoHsTb5J+NmsVspOozjum/4Sxx3KYrk3rMprc32MSK7KZd1WpaGVbpW+Xplmj4/j+vgk6ma
jwxPT/GElla3ABQJMWj4+Jkunmgf1HVbjN7qZcvHJC5l0Hnon+yUo3QtwvA5fS+4DXsloUZnA/1L
+WmPtoI/MBzmFGgEvYgagOOoXopdJ0sNgnHLQJiON1OFxYODcmoB/Bd7V0lKsrhi6rosuvHJOFDJ
JkCbyRtis7DVQrdVFR9LLnpIQWB/hR/czqtZvAo5flwbuT00NsxwOK3bD1FgL3zlZQbca4QO6tok
OCBpo8Un3m/NHQfPbGdy61K3iP3cb2EvS/xRVtGjoj6kbuTdZa8cOxSVBVTv8+V9k5tDtNo9gbrk
qDsv4n5PcgkoqbpFb4RFjwZi7HS3kuIETah7naoVWMo2Oxgein2Um5nqqqmKFzvWTxLF7oq0OKuG
hZ9TWne3fJC1BnFWXmMakffWTdOpQ1P/UIiGXs3BjwfRrF06igUnw7ywvW189Tx1Ks+mkXi91ZQ+
zEXTAxXobPyJtg2FUuVW7MkAdLbvi5SzNilxo2sxXa3FWVSHPu3aPZ/lDF1PHNpcmKxCZXNd9K48
23riDsvoY63GqriK4im0mdnaIZMkoBQXYCJw6LDHjpibsK3yLaelupw3u2nL+7XUZsL9g4zF5/ub
dgyR5uWqBoBxQ1HG+grKroD3SIqqD/NaHyjymcT5nWrOTbyBgVcsAqrCb3YfqniqtKBxfqyaCX+q
2TgehrY8SUP9mSsMPYUSvtutYjnU5doenRvCcQuSvLUxbpMJiLDRiPSqSbgRdQT2zhjreDMmC9I1
awLaaNRTw/PzIox1BfS+KlRGTI7PHFv8mLGN0VzLSdZQpQwBOSNrMepf8tz06/DBLQZlA/f7wnT9
u9k3DPJjNXObQuIXaRR5kNZxh8sEThmnZOzyUwuF1ulQOxaB8ihp5pZunDMyz6rVVip0D47Xuh2R
lEUD7LuLdQWWyGEYrZ91My6DZsMW3s7OdomNqWkTJtzKtTQhuu+KmhCYyEyz3qoGHLtmjnI4uCh+
xH6ss7LsbZYPVN6vooiWxKuivl0q2u5RnMtd0YG5Gq3MWrClEIXItySZBnD9htXYQY99vd43sxwT
Qav2CvC/2FUFELnRuyjbmtaACWjNjhbcPZFqgYJGVd1/ImjcnsCgKbQvxLxbens/jb0r9KzcnGwd
EA3mgc2RCpOE5JZeovLAt1Wctxx6Eq1dewnmgzuruqG5JyADAJhA1EEDYUlLYQFzU7APcDrhaMta
pOXUiKQf0bwbBsnP8zG8H2jE0yb2qAar0/ADx9N2DG0OkNdFortagyGHpQwefLlCJd5VQFUoms7A
4pJn1ott36A2SmPXo9OM4iJBs9h2YYyjUw6dL2tzR49dVdpDxRnKysp2KBlkaN+N68CP1RBvaYhH
BR0E7NRBtusB3oKGGjkQLftxrvFbMU9bnYJgvY2s+thC/mqydlpN86rB2S8y5G2TCAI6uS0syKJy
iQB6PFuvyrigSdnPSIsaodMk0mG820p6Ozt2Fo8Vz7zA1yAYPgT1QpfiSKpxP4VZHU1rgONio000
3/ag+PREZ3WmSir1kjNznDg7lz25FtFM3sFa3+dTx5PK92/RbJSubeWfRM1e56o8TZ0RydbMGrfb
TsX0YrEL0lU+tOAkl58oh6JA0SASFghoBjXxTFbt2yUe5PnCwqMaEcnqMIBD3eYXW1lPST2H9tJR
1gEINfFhW5c4T0Ea8wvpAa7WnKeVRNHDQAyoLtAVWgBhTKNF5ukKBHPpukEjIL7jVtFzFrq96XB3
sqRJqKt3y9bxO7e1aIfyfttbzN9PeRm/AyysD7OpP3RRJ8pE8apkSWUweoy6dcsG0vM9RL9PczLy
g8/r+3kCkQjoZoBhKA9yATS9JkCSbvs8R4tmRedrPeOo2fdDkVeZjSaZFFGfpzgX1R4etNmmljtT
bc9rXPi0RJ6VuqtCWk1Dfm0lB8lj5SM1neq15Hl1ZKoKH6sJRwnHnjcaqiejw7IrVDXoiSzoUspJ
3RI1gTByeXxhQRvFwV+Yum2uOBg3J2qN2Nk1iJ3wLOPcxXqWdkgXCgKJjutFvspGKw4c0/pLZdVz
FWIB/KebdNuM2YLIiRpL0lpYla6xfQgc3TnUu4RYbqELje+9F/MBdCWkLIdwWKUa8OjFdLCsiGGH
0JPm4jLHmJ1NfN2u8NJ82Fg0JZJO8uAn0KCgX6IktCOQZ3NJkCuOC0hmOcB3kNjs4dKq1Hh1QwL+
Csmqot0bgdOBr8B54MoWOAjMPo34yXgwMqOVfKi4jbNuNkm1UZcOU8gTBdZSBtGjQIobpuOp9Vkc
21r3zXaDQ3dnsT3aAZIM8VWltOKAwwwPO1ywc2i5Okf5XU0+IjJPe7i3X3fj4szHpQCjCJyus2aS
H+Q4nTwwdotxs58d9OO+xnfQLsar0IThrJU9OBUdAZk1s1MOlxxHmXcHIvIi4SzfTc5f205lq3e6
ndV6CPUUwSWO0A5jwJyi644lWH6J9XzaQ7rxGyeY2Td5vu7UPKypqMa3s+Lhaqy7SHcmfqcYAEvX
V/s6D1tS1flFnTtyGPLGJSu4wJq248PcVjvqqvO+dS9DHMss6jmIVdjXfl3MdtaN9h3FnbtpR3nv
c95q3vRAZWfl9x2Lp8sGLINk4+gQmB2PoNJdrWW/gt3tiqRhhdj1lfA6qvyahZbcKGckwCnCH0HB
fRQyroHPt3Ah1dBRk3FLa5vnugAXhgGTztp6gHoqyi6hU7RoYzlPykXZBEGH1lMRHbGA//RlZE6k
La7qAWuqirXQrgX/z5girZiILoamzVNOq4clp5fRWESH2AUGlQcuj5ocqHqxLuk2teWzieouaFd5
/lRQo5K67O4Gsjx5KqxuW+V03bVwRsVWazMsVuMKjAzn3dGKxemhyxWYFOiWCHtWWAWKU7A66Wlx
KBow9aKamLQagMCuiz2Ivl91waP3GHrPFWvjiwi4tZrWtPLYJnVUn+auexscrg5IRGYnuDPnOG4h
bUI2A6Jcklzw6HOedAe6QJaXba72q49vgHtEmQhqBfQPSYvlkkKlny0rBRjpQWMGKFANLPBTCbzs
NV7LZ2p6oad6bfVcxE4DRG26j+L1ylp6sDEUJ1Aqs7ehQ2mp/C2fXCK2MCYA2f62hWsvZZp3lFT2
uJG2TdoS7nUcPo/QcCM6sXcUiU9xDlTZ5Pt62N67GRiFmUBjbC2jyQaehQbZ4/ZIsHeek+KDUlOR
yC1PKGnOh6l8ltAXdaBwbhJY2TvcwsFP4BeIhicbnqabfqlOxI87NjROu5qHxC90XzCTDOXSpIXs
untWt+V+YctpLMYYGsc677aVPtlanLW5P8f5BzlBXtHFvDZtbxL0OQPhfhTFfsiwG4Cmc975Ew9C
pi6m9Wkrxc0yQbjU7LJ8LIE9te0+99uWlXKowRWtClCdXUbynRHtvRHqiGu4c+wbkH5NUw2DXvwK
sp6olT6Ikn7iAuPzcsVM25LTHSqFOw+hR+fx+CGy0zvEfKqKiqbc2Rdpu2k3jL5JAsjBjGxVm5bz
oErN5u4j9NkKSH2dzJS6Q90t75dNDmnply519tUxkmGxXIIPrWXdPIdxeUcqLrQXCppvW9JD5Yrq
wszldo4t4fdbAeCOGINsYW9RqJ56MtGDmi5Cu4WDHYrnum+3bLXRcj6v4wIXt0uzAwscmMuolZzO
sYlOc4BmsoxrstbO6m0Ql20rLsqwZqqsNzi9Adr0TLYd4SJ6b+C6IV4Iz8KQjwe6tsmCXsc+GyH/
7XINv7TIZuz2pP60bo8hej/1JDXQG7e66dKW1q8r73bx0ACH9F11LbaxSUMdjVr4dgIXq3w7Vg06
FkhskI/nEtD8PkLwo4eOoualDETA9SuNziRx2w04mjStkO91GbkGXHzUnQEjzc9nqCyDujtZ5Zce
iXk/EWsu4KcUQzKMy8MM96mel6eyKAD7A0JpvCCn4dbgHWHtIWzVmPUbKk+srpoLOP5lhwI/5IHB
Qvuyu3dqAaQaRHgX0Duuph1Zl8w1UuiItlMi2rxKV4bdHWs/+2kxOSvwdqyhEvdASZ4FMlleF6fI
kSSE6aXL+0uGISlBIb0ouIohvZ1000Qn1Bf7RhVwYluVtWQAj0NkqCG1rnCfsqjczsTG4yQ3Dd1t
MtqHJcencuEh6/HA3q5AlLSN5wkysJ2TsRyd7rdouyjyPj4s+TjsQFE1wLWH8YZMFToauDSwmjUd
GLjCQ+uO2evIm2QFgwUvyzOVsBw5sOV9DcUOGqRKtvluLfhBGEjCXvtmH0x9xJXJPHRcXoCGle+H
2mtoRzsZRDgr5nK92OCyaDdMOJvaWnsjk2gFUwWccQL8F/I9XAdJd6uq7lyottR1Rfth9OZU5Qjs
r/k2eG5Tms/Qld340AFrMivwZufslLRwz322THBz0cUOHH8jn5eGiUQAlVijEe0rafnJCehU4IO5
E1u7rJjDqkUPHoKVUAjKspMFb5ZC1zN9ryO5iQg6Y9ezxPFu5lpsZA06TLLHnx3A4WLZnDvV0bSB
dTIDqExg0Om8GC/AI/3UD51LUG4BeDEwv2wb8Xjlp0hkTYmQXhm0Sfi5VHFYY+9SIGv3MiB68Ki1
B4SwKfSAgfcwHM/pUs5eC9eri9FOodShUlDXHS8BWau8SSyu5INcoE/PQamkBzp1nGQl4EdNVpRl
2srQXeS4B2CCHlRkkfXxvlpBPWNbrylMp64rsN8/osj2wO7iESVR3w47aWew+Tf4ZQjrwzlqRZrH
nYEfaNDyLeGepJMCmJ8WG3YTs9WRLCqHC3eYYsXTnYe+/ArBtdnUxXOlZTwVuq2r6C1qxuilBG4z
6DxvytfelgYEJZhicQhDssFBPvORRedlI6MnZzaxF52f3/VyWR5rsJ+Tpqf97v+xcyZNduNYlv4r
Zb0uhAEkBnJL8s3+fJ43NLkGkuBMgBN+fZ0XEZUpKaOUFr3rtjKZFBaSu3N4JHDvOd+5tuyqYy6h
7/dFLKCIFv6bxzk7QxUSOz2g0ByxEN6kYfFUO5teLWXY3OXobj4mavohCtEnJCIEOrSOfv5sdSvK
qNSTu276ujxX1pZbtpg+1kwU53Ueu9dRufA4kzrdQqAyqGorm/gm9c7NMgxJ7ZpPWT/c8gIWQk4h
JxnRk0NutLrGAzFuWQhLAR8YbR9Q9nWnsajFm9eu9YSSPpufl1Dr41hzBqkp5TdrN7YZ5MiZHsPW
8ZMomXtYNOoRWbEFdUdjV2y1XnajKtTDVZvJna2CICJqCF5mvgxfJmGAsKRBu21TuW7mgTpwJZpH
zB+xLc4uqbOa3fMyaA+e15nXxhPrFVC69tQWLv0yeFBPIAM1GZOQEgeOp7puvswKWjYvlJ90zjxZ
cH5YbkjmvoxFW0ekYOkOaql/apdnbUrySS02RWck7d4DRHVnMp4lgVtgyzVFtVtKrWNpwuFkUrNg
C0NxUZr58vL0axlX9RKbCXURarzeS2+LdJr31GP8xLJRxesiGlQIqvrc4QYc6SLY0Ym62liSpSwi
zsHPoa66H9Dpb/6T420e6gAqrtOTiuopbE6pMwL6pss2fpYFwNWyHOsMH27/Ppbx/xpwAVLoV8DF
+VNVfI9b/P7lf+AW/Df0R+AmAsoF4D/mgdz4A7cgDOgEp+DSgEH6UrEAhOSfSKgnAGkA0wik5ACz
AWz+A7gALMq4AswWXmhO/Ny/BYQG6oLofEeE0kDizMKQSh//VT7/iRQKGLHZWKJsNQsV+1Zr0yTV
Qgv76s84swFFxRA08FFCF8D7XdickDLr+1MYkjHcCdl3072/dJ4619oqfaBZaqdvee+15qTmdNqE
tYKcZrCDG2hFow9DrZfVcuBB1qHRdjRPt52omvFZlQQLzYKthO17N7QsYQvk2ddeFW2aR+laNPND
AGGl/AJzDBgnKmWVy4Q2dW2+6LwsbmofbFWSt9VcfFmgcOt4kMMQHrDUz/wGJX6xgRbEmnikmqu7
IncL3OHGVToxImfpI1XQEndjOy5JsZJHO4ef23A+TwoUIFSeu5STq8EvfHQGBNVzFAiOnaQeLfPy
mCLyYc5BGwbPlA4QyDoGcYGnYLA8WebQhtUTL/IX3tvw6PrQNNB9F4dbql1Q70bAVCtqOh8lQpMp
E6H29oNn3pp0iFKfLHxbdZ3NUO2X/VEFRW6eOdHE7STKnNgVyzQ/u3JwFVoV+GHNoVxa/6YlKr0a
gR6bbVuS5VC1JGth0HX1AftAZeK8H9ijMTzEcgqUtASbmUIxd0Al2ziFKnHvwwsMY1YsbaBj1ubL
hw6WYsF6CrZst6zcz24d6VM/rrLQfHiGpdd+qp26G2aXZ3WcDRfvt1y9N68f10+lCYa7uZAc62p+
nlMhE1P6JIiKoJf3IZmeXGO9w4pq92tlWO52Onez0VG3YDffNovn8898GUUW8xyq+07wdRnPnV40
Vl4bTq+FDACX0tXUuzKvhupdF0u/7tKegcHTdug4ZI+5T+/zWgc3i2UUHQ2bslJ9LUZRsa+lU3J5
KFfbz4d1wLp8XS31RUyZIBp4WUxZaWu788HZwnJoDYOXsjeq1WheladLeujoUnifpUpVD5F3pbPe
gJ2t85fOCqfeFF1pcVvDGRu/FoRoK6PAzwcXTcPUNtPOBGHaojG2fQAj1qv87Dw6OEio7ga8lJu1
8UK9KVtj2o8wncfsIFCGqIdusUPx5GfG0DkqdHHhHwIHXiiyXm/NraHolq9tUKmqxwZNK7ZP2RCw
jfIDgBmiGFk4sdhXOgtIPOV+DXJXtnN7KrUMdiW67503m+Y66EMYwcY/52JyTVSOen2wLlPv8Kuz
U6qZt82UmN7LRpo4DFX5Uc9gD4oeXHdkKaoc5hw0KzOHWwe9Y0/Kst7pMG2qmFIlTbTCawJ4QDov
TufFnbwpqJZIrU35CA4adZpeoQLk5Tg+r+M4nLDG6b20Th6bCyaQhvM3WC7Z9dKlj9XAgvu2dHCw
YEff1m3WG5wzgkvRNON9GGQob+oOwG5QeRebrhn4jmIlPM6BKOG1pHrermRatxlb5BMV6MbCbjXH
ilh7NazDFK9mkEkWBgQFiJ8voLD86YXXvJsgNfohpI+2sdM2qKr00Hso+a3xg5MwvheBgfS3crSw
L8vBfkyi/JyWIUsa1d4xWD3gfdDNT17BN8HEUZaCJ0GHg84h6vw0SJhd59h2tI6oZ8jBqwpyHidz
yywkBD0aCk9mxm7fOxFPKXiJaBlkEHvAVh6V6MYk1HY8LcMSbqq5hOvDahrLaT2vCwGGAPZpL0Q/
3FuzFHtCiwC+F6RiAmF46/EyjQkn7MSLwB7XfM5fs7VUMWlnlaRUDlu1jCn8gf6hVANqIKkhXweA
g5yAdpVVo75GEdheaTIM99ARYBUUcn2rB5qi6vcJeezz7gNc+rAtlnl8zQI13vV2WKIxa8ES9WuF
OzKjB+f5iTYa7nBNYQeTejpIXX3KHBqaiOGLL+8AO2euxpcEnouENEWyLKO3rTsIAnxoyw347nAP
3XM+jIvyzktOOGQJT56gPHaHaSi6o00rAEeDSZy09rKHiU2LWnvPTWiSXkzzeZSZj34MtncGNByU
n4Ar1LXDpzWdhg0zfn+QnU4T49UjAAf7AeZm3YjC8+77edrWdZVflZlu9kyu/om7NHirqISsQOtQ
bXlJLo5dats4BLp52zWVfpylx9+8oliqqAr6bGcLNEGtsv4ty6FdoxAM6AHuzsiiNZubZw49tyWo
OgdCvXvCA2AjJu+3kkLZJcBG7iZFH6ZBqL1fa/k+gNaMa3jS24KaEuKJHxxn3vgv4apgnXjDRVNc
PpNqxFpT+IN3wVBS8DgSQIaMqhVKVpdq/4GWkkZesKwD/qTjvcWrvMnnAa6LaYN4aNi46dMMcmvb
kbO9SN49anYYu0Nrr3N22dYhiTfg5tD7DdvG+equz2R/5ZWL/ja7zDdXI811AekpJf5YsAny8Fjg
Bd2uc8dyO+7AbFZ+x+GsYh/KXscgG1h2C0hivOgHxqQS3ltGkJhRsCyKcph1PFVDWoEXAeCgIG9H
fqBz8F/4wAeQjajGPUOXwzzKdIynkgILDCQx9VfOgH5/8uS4wkAOMmHfrWHtoXc9xcPbhNulam1c
1va96us1VuGs99qI4hZtaB5LmVePpWiqYEcK59MtVb4sNxCQAUo0swatENTtvSX4FJoyZWcdSrsZ
BtHJqKuXdSuscfvSjVUy+5A1Z9VB+oLgFvHJjHlsA384sAJ4DSFrAdBU1M+XPFAZVZ1qP88wUuG3
t2BWFsgCSdo0auv31VMjgDsWnKgjBNwaEkGpz8B09aeur/0nMnYz2Vgrxu1QzvZYza4M465zMIWC
cH0xJmz3dVvW22V24qteVw5DsiC7zKlPc9qhrMsUuwumKjwGtbT3amyxbOAH4rHRoxoPIHxzEvFA
NajXPNhypXzoTBAkAhp+CNQQaKJ3sXZCO6unXtSv8C3sQ4NCB31yrtWdgXq47S+LFiVeP0fdmFbb
ys7CnrrWDGGyZIP3MPMUJKUGoaF3Dvzgeexd/r4s4QOD0nzboRzeynwMYRrl+rbXBErJMpm0Q8/Z
VT3IihHE5CDr92Xi9bnQ0ts7dL5nH2hMrEQPRyVX1b7NwR1F6FrHx6CQC6A3ZeOcOE9EjIjpEGiQ
FzXYjO3s3AcJcxHZiXmRaHjzatVaxCqdADP4ZbsIICTtMsOSgYSytwZQVtRXoX8nXUBfR79HK2lY
N2JPyib5giQM/+xqap6wVU4N+mnwv2Idy+u8ybGGL8D8tNTsMV8D7yzInD0D5NMf5bBmS5KN7QJY
lfZ7tdSXvb2e802zEu+8ZpU553Kh55rV6bHEjwhjTjp65WonHxtmeyhRfgFX0JScJ8yhsIHTlj+p
kGVnborFbR0Aj4eJzd7OCiCfUemWJYhRfKTmPZNT0Sel1/L561I3wT3O9GWAARvpNp1LPx6gmHof
QQ8L6zz0Zlhv1pQu2UtfokG70SObIBUsEn14FFJ/Hh8ZhPfuTEgLmvUSqYWIkY2mwYqGloaHUdVC
HTmGdY8NHpQQEWc2UWc2We3TMq6rbmGAAGfVbGGXlgGs06DM9gEwyI1MjYsIqyqIz0W6H1h9CPwe
GzIahVib/gXX1UGVmwxOG29UTrABRijgukPtz/0Vmcl6Ea8/yrRczqsTIRAlrk91afKLR8QiO89d
JEeBll7xJa4YVAvLCCCeTp9yAUte5VWH6ElRH6TK5EGI+m0qq7vRm/qk4tj01Tq9pR5K9g5vdQJW
jeyImOWe4Lq/4QX1HzIs3TG3s/dm5yV/Yn1YHsMZakehennGYipRgwvmtsSnxScj++q0pJP/iXZc
2euZtsvnxUjl9hyICujrcZnZYVrRHyasAmt3jbJevgvGqDvOE6shsujK9jfIPOnqpQa/+jUDgN/G
xUKDal8zOfWHvEpxZk2nvH0/zep9zIq62fg8DdMtrwG1HKhfLXmyIox+mDtkfU6kaNHTupp1w4bO
66TjqtSEotKTbb8HRt/5m0C1xYhmDKrJWQF/GQ8jklz86C1iNjdrsPbLJ56BfN7k45h+LuTg22jp
W3AWxsfWE4FHqIOrETRs/knZmpMzmABV3xE14dYFWWbjsBx9LOdC5ssRul8L8oLRJY/brkiBcy4d
SEPhj5m6g/HKqljPpsvumKhUeubTAE7LADQAyeGKWWwILurrJEXTXgfoBWUclMSJ7Tg5k+4h7gc8
cYTg0yYq51d5i9sXMU8q7AOur9q980O4o/W4jnuix2dRmOqCh4cbf72IZTqkN13eFtvepXzvpXr4
TJ3N38fJz5H1q+QLsRpUg2PNDhZ2t9NNgw1TeQF8eg9Jiyivl+pjndIMCL7vV3tOK+8ULPCheypf
q0FMePKpqo8QuQmEc2/ZiBL4agmuEVIZvi1r+vZjgtPXRxXKgs91McEk9bwq3NRrXbVR2SKqQMRg
v6yVa490FulHB0kFa6Do/DApwW1uV9YBIIDU0q9xY13uEBlAV6ip3+0IdetWQhghSDi0bOdlnr2r
U5aeVpZNO0VC73aljduABWRbldlnuM/rVlWSbSgCI6cJSZLIusa7CtbSO2elViBnuwEGeQHywHnU
fvgtGU8V4Ovt4iksHWXgfSGdHU45RJv7bIW4F1E4GVuI57qJGHabaBRjpeMlbxawdz4aerzwW1FL
3BRHA9zh9M5fB7Tai5+eZr4iv9CP5UHlvrEwYHh4Ze2qk1Sk4qFds/LJZll5aAxuCDTydDyItF+j
dvTYYV17nVRwV0753M6J5zFk1hDhiARoyk03FfYCbAbpPkXe5k0Xtiw1GoJmDG8ogFp7tIQIgUJS
ZMuRCL9TN12fhwKI0MBDNMlVG9qbvy8u/v+Z+WIUtis2vV/pkI9j8/EfUNIwwMP8oEf+43v/ECWF
+M33pO8jr8UkclYX5fHPmLr4DRFMTikPkMRCjh2Jv//WJOVvXuBRaJgqpEoxjm8yf6TUPfyTzxFd
xxwDREUZRhn8d77th5geZpb8+f/fh9R/DIYrpMswL8S/RN2RW0S47KekJPNqF/Zi5ImiqIlHbqK5
zV+1D/kAqc1d2LJlW/VX392ovzgou8TN/6mD/nFUhQaJcaQzAYD/dFT8BTpOnSP72cFctciNRrlf
HfVa1MeJF9frAE2/kf5O1wBdRa5iU9fFqRzyJ92E6J+pcGBtNP8jY/m/Kcb/4+OD/59DjNGIfvnL
D7L65Rv+eIB9+luApCIPFaUhggGXx/SPB9jD1AxMYJChEhQzZcT3cxa833z8Hf75kohV1GdIOP75
BBP+G5ehD4AeTzh+CUTf/84jHPwoqwvE8HFiDJkQ/ImVkV2Ss98FcGG8FQQbyfMqECY0vdjUIZJb
6NrpcTHBPl8rDtvOalB8CADMbz40ZLSAPuSU0ZYbKR4m/wFxp0gHZWLXKgRuD2k4xDdMXhyQe+se
unWBFFgf2/rUw9lrx2mM5JKxFz87+t49I58qK/eeTTf+IG0C2508t+wLDOjEulPv7Rvlx8J8kH44
ja7GNjDwKlEM4ctWU4u2DVlJBrYamm8q08SXwdcU5FLDZoB/pojLwG91AmGMxMNlb81u0FKHG27G
Q4UIQQicSurrJRjuhbsv/AJalcwewOxH2TQf+4kcOdoSgkC+mHpEwEqUPrW1ST8aP6IM2YoBiey8
mHbpAEsYTfvg1Yky1S4X9AQmPkqn90lNA+IDxsUkBB4kL4N1gqSx+jzzc0u9uBkOPtyDIaNeVIVV
Fjt/PJoJ52/GDd74mDUZmBV0f1qh5CbbuQiS0UCD9OAV2m+kzZOg/jYCsuau3bXDUxB+ySFoOAmc
b3bh/cTZNbgpGhkM9diZ1IJ7G8+lkE9ukXLvs1pHKFWzLdjPKGxEJHgR+WP+FRmViDPwHQLMf6n0
s5579KMmahq9D1YI2AzhH+DnqgehVXSQc7Mjqa88/qlcxKuUJZpbj7y5+kPDxiXqPIftYULfA3TT
gkNC6wOdotlVtBhP0ufmenTgixrxjMYnAsIVhyjWczGgMELVBSTsEVnKRGXpM2uqhBUCha14kYXb
Qaa9rscJwCJX5rgKdxuiaNoVwalpESQi4QHZyURUmTiBcAIF3Ff+2Z8gs0/zFuZLsrBlk7v+hAxv
lOnxa5+CnnftcFxkAwCwO/h4SPt8+MbQ5oewQzjk5XQstgxZ8qgDWxITgThX5sYIkudZVvo4l2vU
d2miUNpUcTmgV1GAzrjScUizHZtWCO99Yptgr0YKjWm+qMkbVoEogHqYI5AwI87oyjskQSQSbSsS
LDWyV+uOdMHG4wDRld6oEorcxO5QcsU0eODFHNEBsy4ySAQEhg/3D3Ru4iEQew/eWKTIsQBRDkeh
IsW2MZ9N+2ggcdHnNF8iaK6HNa02LZqTWwYT6ID9MC59F2O2xKkL2IVuiJvxfelAhWD8l+gOXm7x
nNLNOsvuxq8H7EX5ul8AWo+L2DHX3vCOxYIOkc+LISINcr4BvZ/bl7QgR2bQD1ci4fmUXOrPLV2u
4YHgK0YAZfSEmNxGzd+IeynoqzczCD9pfzfXZdK1OTBKJGU8ctUsByvuS4PMV13zcWvHO6YBwNJ6
69njwueHEQCEM3ctXv4CcCnw0OZKL/W+yNcoVTceqIhCIpcE+6R3TEPf/7AqRRhPTmAmLnEuhDpz
vO5aHvwOVGNJbtvyTebetzRDHBMM8zg9Lmnxmgq8DYFr8FR9NABfFdT0zm+TATDgunzYDsnmtNzU
Od40pE3iPjdR6j3VoEh6vOYdhQbaz/HivqbkW1MC6gTa04n7SUJl0Hdap1giridRhCfns1dRVHi0
G8RBsg8GVwIJiqdWijbpFd1gvAvyBQjT6GOOnMPS50gnr/kx4PPtMECBxONS27mFndcoNOB6P3E4
ees8JYFPl22eYgF0aTQukLegz/XlnXUvYfAJDms0z7jDebNtGd3guQs3GZ12fQ9xI15QzMSkh/iu
6umbGtzRBeTKLQ8Uxr3dIdUU3HG/ewRCBA1jeEP7vYOiuS9ZOkVt3Ug4gT3W+CwL3VWAojzxeH49
iMJew6Dqo7wvqg+4orco4ZtIhf2tqsP3CW8tpg/dIQMP/xV8HOyL+6Epl/dhLtAANCG7ykoEiads
F/pANwDR9xgllN/UtbjzBgn+Gm4dLqw4Dbq8HtJ6fQ+RjKY9O6S1Oc8OkQMxSOByxXTdtt0UsXbW
x9Ib0XRaCtIb+jAmIAGxy8x9X+csXgcA8Zaq6tDP1A8hpkyISAG8fJFDYXZZWA1PfgNTq8AmS6HJ
fp3m0Hth0LH3iHQhwCMNj0Xrla9Dg6AEr7tjKiikrSZNIPZzxKUAJ5u5RsojZFveTnveB59rGLwn
YoCQy4BCw5lDxP30OF7w7PEpFYFFzsMVAOWxErWFmJLCWjzwU/CS+w1EyFlFQFufzWyA3WPzD9V8
J6oQb2R+7hf2hBYaygBF09uCII0C9hyuuHcDvzcQWnbwem8nF8yHCjlgTflLk1Pkgnpv6UDWnbKs
+8bpEkD8pqAx+04dM5NScIZyZLFJQ+1iPFjorVua4X3K2ZMnINNN42nl+X4J3YsF0pO65TPauyDB
FfCtVyxA4+QhVN2B2aBITIMPGPmUpG+KDcemFPuC2FjaCvnXfExsn7/QBuiS8F46DwJXORQRHM5D
Xve3NYJ5pDUvoNd3+YBJVNIDEeMxGsCx6vdtBm+2Tirs/Ua5y/YSdRQKvBT9nENJJPsa4mGuLW5m
QezeIRo2ufFkIel9qwPQNFXXmIS2tnnuUhJs1zVdINgbf8NGYjAfoQpX7KsWebAdl8beWeJDuOWG
31QQ+d22LHJRJNSm42ODKT8brovsXXKwsVhlhwG5upwjtmck8LgWVUPnZX4VdSsW7Q6pYihvq4ox
KsK7bVKOgqjQ5tzMpdoN6M7vgqEEed0hL/QMyZvnByQnurtUXEBj42ts/uvkF/sSoVvkV5pd6foS
rkmVKTBvLsgrKLwpxIEUE4uOCuoBGDNg8lWELFp9LHu8R1GdE3XCW21uSgwge+MrAetnanvFa/AV
WMKMQDYlbxEtRq7tA9DJsJU9GV9bPAybabSWJnmfsmwLnRIBgQH76zGYMC+Dj1yhViztAWui2PAp
w1QlZIUwOsxT2EXLdVeTEmMOQBTdAfuGxsTW5kysK6KSfx7Cx1LNJ4Hy4nlsyvVgOdSMtWQZkFPp
X/lLOj/AklreOM7+WubYkGad+jArQ7UB0SvvWrcG59As7R1OBRajXu5VlU5JrREJbfQAVI6B/gir
IBL1pZfECbjP4+xBc2fq0KWiSsI6SG+xGdOtgUySaEgnqAfpqex8cj2ytvloCto856ptr8RsJV49
7UXjCkSiaNyaJa3pxjr2kR/lOn8yqpiviq7fhQxDv0J/U5KqBoOsSOSLoD/SphkSIsqnrBpeVkbS
XZhm8P4lJonoAVixZu+qg2yVVV6xGRqxPhJXtp9qDHd7LrhJN21bznsD2CSpWG6SFPM4gOMG8kk1
Yb4lc4vItEyBaPYzKfFxobZaA5JvwzK7C8HxRQ6Ax5kP/Xhq/Unf80p+BmFzHBr7Mk/FtgjuXG/e
8uyxb90MQQuzH8q8O8y6aFHCMbVPxXxIszS/sWlYbvg8PRZBmsGlA2iH5Su/4gt/hC+OUB7tzySF
Lgn+roiZSIGfFsVXUJUkboqVwq1QV16/PAwtROVLQYLacI8oeIppYYOBCYKCvSo+ZwVsuU7LVzaq
Zz1REQ+L3U5aIIo2m6Oc+JUuv1X4LJO1Ku5Tbewt1diJUwy9SABMlEjyuBdBvJdGgMdnOtMnm/cx
lD3EKpBsqhDFwzJ4WkPADJU/3yHg8NJM9tb6xhytAWWX91WUscbbhb15Wif+1l76Fg9NSqbKI/PA
UwIagmE3l+dJLmhDwuYS9eBgp3OFB0XCyzKqesBiiqJ4gEbeknqFWjeK7UC856xYhjNidN7B2jzU
tyo0HYZacPNVixzsL8ZxHAZCLsQ5Cc5LujbFlogWXjJwzyIaQDxs8dKbc1mN4zWCKHo3TrW+DCVr
S7wZdZgAg2mSbFCjSdqqxkCUPquxnubTBEsF4BGy3Q59VFB7V6uzrYd7YoBQzgvBAIqupZAJizmZ
hzb/MEBTktXPj91KjLmyE9wG1/BsjNp52HdkSMdtV1JRnKRBas3tIQK6V2ir5aYn006u7Kum3W4Y
e5WUeWujjsk3NMUavOLyKWsxKmQmWXj4X43Qrr9PovQwzOl/llROX5v1h7FQ7PL1f3KK7DcwgAqK
igdOERIfgMc/FBUfo2PBL4KyhybnSYSE/yEJglJkgY+5viFmPwU8kPinfwoqClMuf1doMGERI37D
vyOoXKSZH+Q5YJBQ0MAfYWhjgMGDP81sS3OCSTYN+xBLkzLvdWEaGW/48qIhL25Fivk+TO18wYxb
OcS89Jrmrk2FF8SM1Fn3ZQzQNNHj1Bh/efvuJv6FdPizcng5NYw4xm8MyJL099mD30k9XqbaLi3H
L0suWbvxMTMIMSlMgb6MNRw7tfv10X4auQYNWMqLdhv4GN8F//Ginn53tAm8MKYCImdeZMiGc+Oq
524pu7u/fxQfmqegmN52GZT341HyHHBH7jVwFVawa2WtzaFq1HT966P8qPQGv18LhodBb1VKovS4
fOjfXUtA2zBTXg+qDwrJdupmeh2iEto3UmCyS07CDc27r9xk67+5vB8/sj8P7AuBOWPeRS78SZ3r
sdCZ+TJJYMXsg93K1vkArwmg+wrt69fX+OM8sz8PxUXApeAMivZPd9I1SyfAsmp0oRrUqXU2ggjy
aSbuG4IzLPr10f7lwjDBDW91CI73MuDtoph+f0dDFMNMU5ZH5Zq9WN7TTYC9Y5XM/d3LCliAQ/DL
0DfmY3LjjwfStMToAUQWMAeFkaQyLrjvZTNDgZibUzhgdsivL+xfHvsAGBMVmGYoJMcigJXm+wtL
+YTSripQNs6Dqjdu7sZvbATy+29u4F8eR+JAMDjwm/5kA0yQc0OpcRzH8/Y1m8Q7Igz649cXw/7l
ocDVYFri778onpGfjgI+ZfWsB+2Tg7qL8s6rEPSeMDQtKx+7gZ+rrE0qjSz/kKKIG4BfsT3Gbxwc
bc9rONaYCNNe+9Ld/vq8/uri2WW+K/RxPwBl/uNNnsCLtTlm4mIeEMgxTNxao3JK/92j8xfPaOj9
7hThyn08pD8ehSIiGMBRKaJ6HjCWh7J24ZEwpmvjyr9oK7++qL+61x4HhQ9jCVuI/9PhMN6pJIGG
AEx0Bm2XB+9APk4mEMdMIGr2f3MwDL0JMYImwFb147WJVjHFexxs5nWzrx21dwxToiSUf4yswVyo
/t89Spf145++Fe4gjDoMaVVoHaBj/Rd757EkubFt2S/CMzg0pggdGal1TWBZrCrAIRyAO/TX94rb
r9vIurRLa3vTnpBGFpnICKgj9l6bg/71iKmPFWYS3IhjDKKwgDdgRIRThklnyYzaXg9W/yGvc03j
bNe0xetil8faxAjyemAkHlV8sqjiLcdm/w9f/b9fTw7Eed8JfE63J6407D/ftNgb2COiaUZjNGAO
myZk8G79TyDpf7+eOIrHtxBC3rAR6fz1KHAP84gjsX8wdrDczG2OJCmwMMwdBOrO+B8+lGDl+vs3
zvY0EJxeHgZ88X89njuldqf8jHmjrQ3LwTEIqk2Dq+AX6lEPhy7N7kfhZwgrLW2yaNe5kfWOGtGL
tjqdmtv/fMn93ZfssmGiyLJxy/1u4OgHlUW15uPXZTyYI+CPYT7itsZq/z870G9vsqYYcn/KOZDq
CsRqFAg7IfQ/PR3+9ez77YKmugk8NtDX9a/320VTzVPXdAVfbwZv+KkHTYkPAkbbrxT72leKZayB
BFcM8tg70L5OXl8wyY9x1Gb/8IH/7sJyY9d12Ghfn1O/nehGVGjqeh6HZWit24VH477OQszP7Wgd
//N36/7rKv3Lx76+EDh9gh0C+uJ/vTL+VAvZxrVgPOdoYthldcdKjOmAfZQ5Dc9JldnbQUbxC6sD
1hRpY8Jx48xoUXhP+SL+IVIRvco6VVgo3ImmVfBWYTYCisoao+Y75X2n/tAo2cK7GMIRaEA/z905
oejCIVwWa5d+9u0yiHNYq0JgiUFavjGIb8pHaxLVlYhVLfZTPkveQWpCSXeFcaFMv2JnfA/GRDSV
4J1YDPXbtLHXu7ydM28zFPxOG2tlHbCPnaHrdyMm25EGEtskAzoLzsRQyB8ZjV6/VfjnAnhi8Yo1
TtR9zq+AruRg4hZdVV8r/BCOu7jjxmZgobe9zXTwoJlYdeeRDcc3qiK3vpS60s6hDoAZJW6HNXZJ
PHecYDPOVZjDsMTbODOvkBn8yvRWmxZK0mOOuF/HN3aTebr4LFol4HxMFeiYOBlzPHLecYnFjCKX
QSXbuW1kZXo4hU3af3md2z+0dSUfQxRf/caYuhm3haZ32nTSQ1BdVvgWS4w7gL2K1g43Q6vKb2Nf
1z+0thhyu2XJwMig9QE7NbEawoGSfsq6EBQCQ8Ovy3qlkmcnb4PoJCodlbsIJkhAS+/mcutN8Zif
g9SVnyPQBn0DjyYCGrX0i6s3I8Wg/rAnD9dDkVUWY3umfeEWPlbFCnCMGdkmfe7BAp0yZXlJCIb9
gdm0AlpU66xPKmTZbHvbuSAfIEqrw7pUDVgu/JdoToWbwTGoDYse5LJVgtNI5Ls4q2R7k4/t8ub5
dTTscRPV4xZREai0TmqYG25TMy9lwt+JLRtnYbPHaQXK/ghKBdCvYX7KtULtboklui8wnTyigIdl
vaLiwmI9edlstmzjWoRf4dTK+baAEuvHCXZrPSsqqygzHLhSFVdcOOn3DIcL+yHMWlAQq9HaLC6M
g6sBSiJzskX4olx48E9gSuD11mxq4wP7x7WKkRJno3qbZ+ZcjP57+7mM5kDvIkdZ4hDD/wyzs+c1
lmItyk7BkqeCt5Y80dYoUGmWLirwtENVH+Yish/ADRXfJ1H0+W0zy1hvFTMUUGtWFaFzN+CPQjoF
cBmNYqXJWwC4iskAXSHOnVKLaZPJf8JUTeukzM3VvAHIMEqGdsnszVoO3QllOVNL31tjQIUjIDKe
EezyS2hCLH8dbDj7vFuBzQdKzawbs+j6Y1E2TChoC76+oRNsLByXpe62neq5PAZR77ArMsAKCmtm
tQiEx8+3oxf7wG/W2NzT1DXxrg27lZFmo0uBwVxwURg7qy5BrVh29Qq13RZ9dFuyQHCnmS5TCrAl
OTy8TTDLCC2A7NcvAf3xvQJHMe1mcFwnmbmwyUbVFgCuIHx8stSd4k8G46t591L8ZNveScs/uioS
3AmrZqMXZJ6Kbxrd+O450mEb7hA/1XqvgyuxTVe1+21M+0rsAUfz5nHjubO2aWAXf+RRXI2Hesnt
o0MPgl+vgEjBxymZ9/MtzXFidNF1e4qCMNjkzFYAwHJTLxtalAXnVWEADreB7O6Q/HsfVTwUv5o+
SKPNZIZ12LAvDl1EkaL+KGN7hYEC9CDfZKJkgdYTDJDvhmmEYlfitSs3oB9wnTV56T9lg4JOVgVu
yVphbQuwcVPRuJtxyfLqRiGZxY8ViNIRm6iGRH1wnFy1LT8i12JvSm3r3TBWTAenaZb31hqKjJW2
kmv5NoGAiMojPQA17a6TA8R6kejQZRvwE8aErz/rvPUhPopRYy/hetTcZQOl/fCA+905gWprvk1Z
AXR3Tn1VbBG6l+U5b3wAXKj652WnCFzACo7zKrTmjXbrKfC39CUQuA+xs9hl9/9Hf4R0XUd/FMB/
qjj+DQn/e8DSn9Dw1//xf88AxX9dpzCYgWl7BVOEq0buv73K0X8xynOubQ3JCcG1s/m/Q8AALVYg
AMrTWiEA9D3qwv8eAnoxf+SGzFf+Dzb+/0FT9dc6N6QevAZ4AKAnSCxA2fVbmV9jt7Q9Luek0tvG
to+Bzv6hCPvbIyBicumAPaqw3ypPY+AygRLmYQXAZw2PbF3/h0f4raKM22Fy65YjXMncfIYQQOef
TuvfDCP/9jPgKg9tB7Um4RZ/bU4EG/GgQHyfDCE7Ju9IuM8/HMG5Dif+VKmSGuTZTGCv3abvMyv4
bXiRtTYU9CKFItk3HiTuobWfV1NH7zK7egBtDfyYT4aw3SkjdauALu2cNqxuhZ/BL8FRUUCJmwdg
fR1Wd95n9rJ+aFwU9bGblRYHxB3we2zejTWOgBL353/+kn4bCSB69ZH6hcwDmHYwS752eH+qtVmF
zF3AGwn4BZCo/keEgcFr7F0zef9wpN9aiH8dyblOHWymKcQZ/HbCLU+AZKosAX2xfQEsC6Y8XB9V
Xq/b//yR/v5ADOkDz6cdDn870Mp7v5Yqx7IyICeTkIGn5k3G08d/Psy/f3PsB4j/YYzBuf+3m3AO
qiZiXArPP6i2sNEY2ajoc6a0sabyH47122TjKk12IfIziWIdwcPltxtehmXv2RJq9hDN8DD3HS+q
GWClY27ycP+fP9fvTf31YHwopCGMEfj77+1XGeAKi+bcS2be1lXwZrsQu25ii+Im+grHJ51hQru4
Rv1Dj8kQJPr9fgrIoor9kBVdwBXy+9U4ea3OAKMQNeT4w0sI/BuJTLiWcquccLioCcDMpoFZ/MOp
rOqc9Wp9cqex2eHFJV7C07lsjpW3yPuCSZOzKYMWZ2QOMQHkOqinD6q26jD6mIPx+1rqphBD+7rE
DleLPxT9C1wF8Qn9I/6WRsw+ExPVMFqBAKdyK4Jq6BKrHjIYEG4wLVsva7W1wQbiXrC696cmAq2e
dBBHv1ctjGzcEM70GrTRHG50J4D9+CZ68od6Mk9ZH3qKisdb53NtQ7W8yRj6f/fYH91mToXfwXLT
bthMgbWe7TaEtQkLTz65Q/ZzHNYIQjBwFCQzc9zCYVx6xlmM+MVzV+FWSPxJRdFhiFonOMeEJT13
sJSbExN4bJ+tZX7IJesf8I02p5pS6FjT9e28vhZonYolb7amxdQLzDRAuehNho1oHbf2hkyDBt/m
2BBM1V+3QJBnRfu9kKSEJOtA6YVEt6zn+5a1+bZlzFff1noZv9JoaG66rHPRT3T2Y+ya6EFop9k2
oRdcojXFwToG0ttk9VAUWxfizL0TN2O9H0cq8+eMdlUmlJfGgcZqmvnWWCabbrLAjKgFBKCYAK1T
X6KOcciZYgYUhgswyWZ6BqSO3gLjX/kJ4+dc8NQ7+s2c7vNIu48jTuXnSfEkP0Bk3lc1gnZ7sBIu
Pjd8swKRXiwdd/2mTofs0spSTWdOqbM3HUA/wKnjGSwPxD5bZwj3vLZQLxP3zg49WjDvAejE3mWI
yxHwrJODzu2ziY4RkcNb66ys8uNhAMAZFIPHtR3o/OEajgBNoOiifVBgjU5gjOvboYctZaAjIO9y
tTw5bZo3TwPEOgROKbPwG4xuwX2cR92JnplXiFJEjbyUXEHuAWJEh2A1FzUMczbdPiOU3pPVDgXi
eqN7FWxn007L0TcNV3QinQbZ0dLEEneKnPbmKik748fOIUxgK7ty86RjO/dTmRk42jZBU7t0Tnug
6mtle09QrPUvc+Vm3CBeCVmararczjFZBZuljv2XoFSQi0ihoG2KWWn62w7H2zd0bUXbb73BxOl2
5N1+8EKsZZu+gCRwHfeHFupsmwCzphH6XZWwxvfSMRM4MLffK2+Jn3OvLvfEyoyQ5Wyn/3KQS+49
a5iOFgvSh9mOg8/c89pfjpi8Y2HXDm4uKwKxp4evqLOnHUNN+vd5rqJxK7yKdlRKKOmJHNLxaJCQ
vJq0wKKqppogi4Jckh+Q36OnNB2lBcZYre/adcHlkeG3fsV54TQbP7VxQk6jfzbQhjN00DCUMMf2
H4Gbk22wdAJt4Ty4sBf7/mEcwCX7li+JK9BdfcZQh449RJgjDsrAyR4yKyYAwiMbYgsfM7N2AUy4
aZPzqBuRR1Xm4q3Le6Pa/AuZrLoIBQS3QHYaHSY8ks2OUhbHl1fn9nSAOFvkmC1T+bpInblJbSx9
8OvU0lvSHT25syu7/jVdhQ7IgSa03thlgoMdt5V/Yw+ASO7zUBqxE4SNMOTBc7aCb5VozTsrW+xN
7cMNPVpSr3YSEDP4yFhl6m4ha1bDWz34E2yHzq68Tm572XqwbKRmYM6Dep8SlzNjcnTmF35vtc1T
HTLw60ffxe5bE2NXezw7VDDlwb4HHm/duEWovGOO9/oq0yrGg+oEWIR0Et0hDIvmR9B4FQjLwtHn
utNIOobFItgEtj5MRTBxTznOu2xvx0q+rmntv2IE93cLvOxzjG8eCcuQZdsu6pc37JEBWEYj7VtI
4/Pwgke/dDZSqmtYQ5EfBtcNv0+DiCRhM23u7IMStg1S7zxyXyFoy42as/am0pkOj03vReKEygyO
pdW6q01uTjiOP+W6tNOz0kWxnlGxy2Yf9qvjPYS9Z+qPPu1QzIPBGORjYAf1zq4H+0xaXyO+VUMu
6DSl33kPE7XkpRPV+JgV0+odRYer/XhVpG2z0cnuhKeCJ/ImHA+qdssAIkIjm7JkB5+ldt0yB9lX
ANRTAxgf0IcOFfDofTGsIjsysF6ct75sWqQswTTfhHrMjmjC4ux2GZmL0f+O+rQ4VvNct1eDtpoY
a99kBEahAGYJ/lDhcox3s0NG1HkhQRqqTRgvRSJgMzF5TbVhapdaGN432RIAvjPYBrnLMXjeWP5a
wUZsm/SJ7SU+ibFEQHDkDaGPPtMZkNdXvqK0M/+9zhwUUQXQWUyFYkQuOYn6PbOm9WPlMRASVyLV
3lgkFYHEK8ZTh6GReyXwMRiXTi4Oma2HB+R7Y3jhrcOfFcNUxfsSOHGXNEvsPnm4Hvlm5+nQGu7B
rJcapjBhNM9uaWzag9TdBYWTkhPnkldjy0o9hjU+qwRNB6UJRHaUHT5MGZjMq2gO+QrYKCH5xD1p
e4RNWsbB1BtGhql68hovbOF8j/ZznROzwKSY886gScfhnY/B/smiYVH7qV291zXPn4IrMTSZEfrl
N7OyMuu9LLMYawM0p01oVHdHxpIXoTsztto2DJIRyTl0VHsnKGqLuRUbLEBOeuGVihEpqVuUbOlS
zOfRLq+LIMqsueyr+ps1VxU33xhNXrKAZa92ypUts85y9nYuNNv+u2V10CBXboht7w48uvxqQEye
kk5zlJFrMeLShUA63mUg+tiDdIt+yIWPbyRNv5RD0UPVNBVvUy8YBHtV6RX3YU96xI2eo1ihwYwc
CK+pyk5FyrQs0ePqf3A/szFs88jaj8J2Sp64DOmOmVGknuGvKNXZ4ObcRt3Uo2qsTZk9iXQFLmlU
U3YbsLmA/ix1dbQEK3VUu7xERpnxmc06mCjifSIYgIzzUUdOGRBf28/vFkZOGEcg1YeigNUsggyN
75wRWDDYHmd4ZnFle+6uioDrbOHYRZdSVLb5hVosTJzRdNsWdSMasxG9ZIYG4bgAneiZVZt6fBzr
qSt36eiU8XHwsZrnsbI/625uSzBJQ7tjC7Hge1rzYxOOqMkZXUDHmJB+Vx8T7h9WiE1NHI5pFnFx
eqOpgqU3XhDiZixRJ9//LHjBUhxYcXZShHkiyy6n4AbuVvBQpGv9MC9hE31NzO6yt9hWBLIaTFu8
1oLwE8Gk3udI4HbkbUwUFJb9CdMrAsMTxeZxdh0k7ZDMApjSImL8EJESluJkCg+Fb7pXOGCQsJnP
QlteAJed2pG6cY9CflZnb7XS77VTUhUysJ3fW8hFYutJpHnPocJynqhVEoKWghb9ziJlQgWdh3V+
64Qq7b4jKBByP4S1NWztSuqazBMSCEYSxxpWP3FO6TXX4bYpWctsMV8QcYFGeUjMiFN9doz7Miw1
zUPd2ssZH0t6guCJZTLyUF1feH+MmyoHG5ywH+9+Ka+koFZ4wueiRDxc3gyoGlDeu95OxQGi1mXV
1qlcunIfNnl2LOIivWf3VL20Zt9T2ROXAHzkquNJ7Nnt6/sVyglOgTJemGXzZF637pql9CCsUR4n
p+hI+VxNBLWqUDtaD/9usBcaK68efhH2V71y73FltiXigLh19hbslV+CrA4ud7tZTpMNZOvsp3ln
36x48ikiF5X9EXjtcOhWQLyvuPjZqBVNlDqbjhdTeFlE4Y9vbewJ+rGYEKFy7qud9kHIJjRc0LhZ
bl1A49nRLgyJ+Nj0XYO6VIrSO6VRp8yu9yEFbFz06UdhyAnL2LejiO0ISK6wx3WZukRVAATJ53L9
kDoEnjVUczvtyG9r1KUc1ummyVmanXgo5ifaK3CplQHNsPOCENGtYlX8Xq41pM45t+H2dtcOTJp6
I4zq832Al4EkX7S8jd0G5tgWWT49RbMHHJDhevGwFFX3vQvNeEvqsn8gQyhmAxgPOJ0wpzSXwZLT
hz32o05CBb7JIW06INYgJcwHJSvsve7CMDlLzxCdM/mCW2slR6WYPWBXAOo+XdrjckM5Mj7NY+U+
WlB8v0UGSMIun4P1Jsvt/mb0K+9rrp1MbzI4Fup2RW8A5h1IP0/91HYCXpIeGCh3gKJhIVWfdp2H
EaoMe3U03qina39SXs/gROCA5+KQD5ceNMZKm+sPQ/QJ6aHrkxFLiK/iFna3SEtijfL102cVHm6d
XhMs6EqLtnAxxTs0dYeTx0sXc1qR6m9EgXGJ9CN70CQ1Du4x6ITboAHgOoIDfyL2oyK7qZimANE6
9XxvfKqGGHTPUpX8I1zyvSzHfr/MRfXUihmULZuH3YBgUCXkJEYHtoAZiQSZ/9Iu7chdlYLr6DBj
PDba2G9a0Lqq1S7vfSZTuwr3y9Vj2aSfjm5DxnWiu4lIwLjL14bDzm3WtTsvn8b3OGjlrwq0IrX5
HM+H2MuXOxhhdOl9oOcDQDC9bFUg+/ul8RxIcYHAJuX5yzk3LChXtCzrnnsNal/lwSZm3v9HYBzr
thy7oUjqzFaPVKbN5zAKpPpo/uloV0MJ5LkpqmK1ZC1Y+d6n42ytwDm5PlmRwTibSynL6sJVLbYT
7rM9v3r36DqNeJm86hli0RMqTg5RuPLKBSuwuG/H2V8+eMKIcxFPsbdPgxzSH3U8KLsV+r3RQ5sf
+GneXZm7JaYQDZKRjtb9I7LDEoxs15wmlibTRrVmEgk6hGqborH9jLraOjZzy8SKBRmIJddYvDYq
wqUx2nk50HXRN5DCeCa8WVYZ7x06yo8g773mpOZVPudycF+k00ZbgiQ0++csYBEvo/mTvIr6KehY
1fhWNt9U1kJuqU4RM7oiFHdNFNTHcXHLJ532IZzjyN8oUAtEBMr4GJTxKJOIHp61lcayA452+jYM
fr3tQ8cER246nxmPwIC/z3O7DHetbcUHFBvCQnbBL7CRnUpfO9Tth1U4FmCjVPxKy4UCvHOAzEhY
U+BSihMsOUyITeyy1gdpc64XWHOxvxSPOaom9lz+nAY7KXEAJbWPwgJXnPs8VFNwWEczK2DcY00o
hiTiqXFSBheN1/FgHUwAoEJMezERkZKES4OagX89lts6J8jU0zaOmwmMNt26Kfi8ClDwo4Xejm65
07hWRmxZLbiyNF/kAUsHukWMtm7C/oH/ycR1/VYtcF4OJY+QJQG1ku3dlpiOiS8i2sARGC9KxNps
xl77PzNTNjte9urb4BMxKaPiKTXCHW/blUzYa/X8CgUkfK6HBv+YaMKh/GON4vZ90RYRmL50vfie
gjOsdnM7LmEi5qbd9ENU8de1tu4FsXkFC0UGhZuOnHr74Dk8m46y6G2SVzPhfzUSg2yiGZJutUtn
sccOpaeEAtbZ2WDH4m0sOnbIuU7LfZcDeMz7bvxjTINhF3vBg4chotuYllYqEdY0XoaRO4f9NMFN
3FIPBjHBz2BhQLXUzuRueidfP2IsTR+pWaYnZmF0lDHY7ZuoEkZsmsgM5LGAWdJbGPbEoqxsb3aT
5OJO47XYA1ENd7FQqdy3rJdwSBNgv+70YgaoOWEOFwmEcnjxx9CqNiDKskcCqohSadk5Uf5y5aFb
A7T1THRl0r5ZFz9DOnGwRWufDKQmZ19esY3mYlethEJr/egh2KwYwRf7ZzoEltiBcRYb7Oz53k9J
dtShxpgYYHtrDpPS5isE3niww8bDkt7I5bj0gkNPxsXwZdmjfnSsVtzPFY+9uLSHXRnX09YGkUcd
xNb8zmtk3CVd5znYG5VZ/dtWmpemHb7CSI+3a8Qj3xtjmGsL8aJejiVWn/1D/lhy+R0XVtL9RnsU
5IdQ+8PHihgjPNt9PfOwbbrmlgE9mQUQMYYEAHZ+EsiDFQ1UF7zRHE6QKxWZYOU0j8dsqPofLXVl
nyBlJ1oMFiGtyGQP24ghFdJA4UEbC8rxjQ2z871qAs4Dq9nGEGjswllfQeX0SRwP03yrokbFR60L
BDbofMCIkcPY3eZTxMOXUg2fdLEu6jWuBYllkv3SPcv7GMrm4PLg6KA3ZQgzujG8AwHU7HGTEQbW
kAvWJar1p+/OMEksWiYcsD5XJj6k1PlfIEaDQ96O5ZflelG7DSdHnFMqBXtP97BMB3nN/NXmsczR
N7KMj8GZzn56iold8fexodlMFFVyDC7ScW9B9DvXLJI2Jhsl0x+txLWtIdORjABe7F3T80BeGKAN
Jw2n7C1gFgsOkLQE98ltwnAbumI6BmFHnWRfkehbXURUTv51Q74ZtZMbZvWBvk2zJfrBRPNn49SP
KaRiImXnyLlffNmI/ZpP+MGzMK2e3d4bDlI78pdLsQAc3qSUmpFVeywFGgJlkmWJ68tSlIXPTZBn
15m4r9xtAN3yFXebXjY0O/Obl4aqS9KoLG6Eq8g6wUxY1afKiTMyE1ZrGDfRhIpr59XBUCaDd+VO
VFmtiz0xc0u5A0/GmhKW7rRe0A3F76uI821jwa/bhBKk5j73nZTNv2Ont1EG3zUx5F6YQ4nQ5mLJ
3nFBQGQLLM2agf9dxYz2Son1MgI3yar9A78UyRGlVctL4anOJ70nW2BNLkthHVhQB1+QHGFNtBRQ
wRYp0XBoG4VXPxNd9NIGNalOA1f3BRggv0fY0hGeYlRo4Ch8Ji2Q9pFKFQ8O8oKr0KkZ2ALw5SV0
qt30VefI2zad23VfBJPJ9UdPv1U9jJS/J8VzcIaP4SCKMq3jPIqsCQDKlkq8WNei95h5rjDHuAEE
3fdK7bCi1vc6DczzIEqfEXpni5+rdIE7KTRjWFVUzTh+dtsBA3JeXCrOwH52dcAwWpBO7A8Smlef
XuPhMg0d3hmOU+MXtFA6XjHaAQumspvulGvGfBOKuWWqYIf8V8GcErc72AASCiKn4c76mUm0Kvz5
YDc12U8uPhnYGCZ9U26EhStVOrpEIx1cQrSMsz4NJBz2G4l84w2AP1VjtuYW5YHI6jcNtnLZld1Q
5bsVEuxVz8soNRmsrHiTmpkAz+eA0F64tgBRPXPJ+pSHc1h2YKariJVQM39xsDLd2VbUPVsIs16J
BfdZtfHW+umR1vlQwWEmVxI252EMomhXBQGe7joyeX0Dtrd97pfVw4KG8NS5SH+If1U9XWtip4NY
mY0aMx1ce10kHuoMAEG+ttGIRDGujrMq4ZU2sMLJ7C49i69mbA5lVnaftb/4t+lgtScbSuSz7doF
b9hqJP/sZ9y21mONu3tfxD9kmCzom8SWzSeoiZkalAA9ZYMsCUph/zRiIh9qRNWFQFZBOcXAUufv
CM+hy8mBsIYrMgK4fjPFr4wG70egniko8wauSp52RB+ZlrPYrLue3PYTVDrAfvnSH3E0hbcwNxZM
2YppyMVOAVjueR+3BdNChmMw6ZRie8CpvvN6Enl2ahiLNUH6PjqJdogdubFDj5Uh0itsv2nKlI8z
DmiE9XpZ3dsqQnan2BFth6zIcZhOBMUk88ICK8kb3R5tlohP3fXFm/URV14Qk7m1ibi7v7H5E8UG
Eziubq5Ubye1QEnGW8V5MXWh7sdQUQ2WDB/5qmji9jMD0pJAkop3A6mjdGmT1EtxFmIMP9AryRtr
Qkl4D+0VVq0/ux0Ul1yciaKb5LaeGkyXeBu77yXwVLnXAM+n97a9arK7eMrlQbcQ120tw2YX65Gy
ikk5abQd/S+uSiStik0dnyzqswpEsh89Sun06lwRwGptaxVar6tp7XubuK0usWvGRn7Z1fZO2atN
b+cEDsVOHMy3dbuG7659HYpnVh84OxdN1oVrKd1TS9n7eEGgfZ574X2n6uQb8n3R6iNrr9cG+Rer
HaLMwsQQdLYenDoCGFBkWeG8IIHuBHJ5IUCwL+vA8QZEUuyQsoCFQRBRqEQWD+4qGMH6pKR6FSGv
VURz1fKdEyduZWiK8lvZEoXj1Mh5nycTIIG0xjLHBWCF7vNExDjEajc121IY5gJ+Aeb2uoYaT31N
pudxzdpWHzLjry+FL8eKINB5fkVRKrdoDN3Lwsz6kbV68U31GFVkowjGCmsS2Y6oNt3vYoYgU+Kx
J8QMjJ3eeZUpnpVYOjCwbdkQZblO8XNtUxIQNmJN1RMxzGG2qaMKq1Q6RoIEmCFo4bJqEzNNVFll
U5GEwS+wOHZ16qe2Z29T83zcuHFlTvlAHfGdoFG9vFoBsalPJq3LiUsWYz6IFTSCiR/p6RVRXS1h
m0r1aqY5pk42EaN01u2WlSjJ7Hy/jthhHnsSodiCEWjyiba/BuzOCBF/kNtg4KnWN2lc79ds5vJZ
ttHgnBxCWO8cNyAaiGmHTYpjh693w1AG8KmoIJ3co6CanUd8dlzgY1/OEmKB1uRQLUKeC/bN4oyi
GC2H1XrZpyinbqWJjINH6fAE3kxdXz9EWWieUXszOw2ssZXntA/axww8+XCZHEftq7LJPgPKIPgW
c8qwsbAlOemxWZDqIlPeDBkRr0j+eK2QayT7+QaxqRw2oD3Q1DbzIB/crHLXE/G2XfPercV0V8kA
kzYJsdW7shEjJLYw/UvvB5os2NBlFxy0FrN+2ZwJ4wXosMawpJPYHUo/WVY6iE3dlQ7TpHaoL4zx
wEy30mJW6Yne+6Nc4LiPytcPIqA4cbxufWtJyL6FHhFtXfbuQGKr8RwwOCG1DI+SDBIfkGh2WIBC
qGRB14znuquKcH4qip71Z2hr57FQg/PDs4km2xIkPO7LykTOp6QCZOK5IJFI2D+GR8OdciIUdriw
eAu/gciNbvBK+XeB0Ha3jRVxRodJk5dHGyhd4OeF/Ujk13hwJKRTbr/Fe00NQd4JOUXyEPbdkB8H
OmJWl7URR2fwaLHI3YT1vk5EBfvsJn7xshJQuQBEwmaEWG4GrW+rmr14M5dQoxD7EgwXqG4kfNkq
Qsi+ft8OT53TOQ9GQkmS9TjfYY9xPoTuxYXEZzLCW35Uxwo/xWvP8HgnO/aIlXOlLJhm4SrxFNrv
yQ7GnTtaRXSOWGS8MyZSgNZ9wCD10vY32s2zWyjx4Zs9BAXkJGe4a6chPuJXY+lZsYimWxEZ83v2
YvCtUrb/P7iLoEe0Jn6AhsaYqkr5hbLA3ZO1Y9+7kllf0lZ9tK15kLwPNqW9zaW502BTmJGluVND
/aHqu8gpSsEhRI7Jt2nFk/hIiV6Vm3wq7FM1pfUzKtPp2/8i7byW48aWLPpDgwh4M4+FsmRRtCIp
vSAkUYL3Hl8/C7wxt6tQmELozkNHS8FuJo7Lkydz595K4kMtJuhtSUzvWoXy4PlOVtI5JyU3QYVU
dQfJE4xHUZeyo0UhfuoBOVDSRLT7tyg7wze51FpqUhTaCrRCcSA5LVzinUcBkLmAFcY5tEqtOpvW
8pXfcPJWO0dUaURQ6EKpVokQRk+I55BzqLJMemorpitGihbdHh/2n60nUPq04iqCO8pXTCSZnFTb
6E1t5Jsy8MG7NXGMVlGAEvmhGKoWYkFaCcnFEMoWdkSJcJ9E7hC99D6MxY0Qt0eZiM6CSgn/BktQ
pd0CAaylXTTEyYNmEt70aNVDAZNIKAqxtOC79XHhtg4td8m9nzWm+50+LmsP2oBK2yBKsbx24wa9
Cb8UknUtdqryKneNsEXjsuyQhhU0gg4ZYWs8ac7utQRIBQZhkKAOcyHshZpDXnmUdYeoajZ6n+3w
F+GDAeOcs2+45p/Bw1ObZyluNQ01dh6UQn4HJXyaPPSjaiXlT/clE+B+k1vkAVwJLikbzB7qqDUR
erA1EoEHLE96zsXAhNW2QNy87gYhZ/dEev6RotIS2npaNd+BMeO0HJiZHsq0giotpLwFEj9IUjpk
QzF5qrH6hChafOvgxr7weNHva3wy/Xs9ZUpZTKhTNFBnWY7AS8WsEBQe6swao/lI3QZpqULwJWto
6Zn4YRuCQPGJuhmZ35zflUKNrzqHnmumual0vb5v8waoY5QXirstNBO29Y68AroTjh7KwC/q9EEJ
VOQHEsFTboHZpR0MabRD2WYhpg9ClYQUdhqOCtV+n1dGXty7hapxNuCJCYhsbiVYgX84Rdg+FwiN
UYUftPZYWDVs1VnsjqxTBqHVNrPAe66kLGoOpK7lV52Y+02QRyYLiGjEXazm0g8aUKAE59g56UNH
x/lG1cIGUhW0X2Bh8wvrDdWg4phoAyxWHsuibAs1zqGFr4RspAeCFDgSo/A+aJigLQECrFxNm5To
a5N2Tx47VJ/7Z9AEUfFOwEPjhQDH9l4raKwr6eEWdrGlNN5DkSWivDdj0/0p0nJgrAo1NePNWL/V
VrludiToRS14wgGEAJfoVkq1PqNJaKjkr4ZUd1QIW9QblV78Br4PPWlYvtAPo99IQYIsrWHVddrM
DF4rlJqz/YDMsEbZlH6bddwEDpUh+jKgIaVmg/KpMKrjcv1Dr68dA19Wj6GIO4GDzs2+ogCuvqqK
CL2FIXsfpsxH7QsYnUuqEEjp8FaUyE3x7Z1325tl92aB+9O3vqWjg47XtUBkcSG6sIEV5ofbDzIs
jXAOaxwV4iuI7EJ6ArQslegLLghs0Mrr36tEDX76XYKyqNmUwsoVpej3AFeAaSt5FsOPQJvHB/rJ
loWbpwhDEhWhZlsAYo37EgpqRR667EHVuymqYi6JRMvoM0QEAtN6JIkJHER2Tf+5gVQh+4I+NfSJ
8AojZtdD4dPcU50abjyp6X6J3K2/lTT3ehQRZHxPasnjXkc/6F3OJPW5z2FEp9Duw4g+BmcI23kk
l7ZktHWYruRECo6A0hDecWJTEte+bFXvyHQ4t0HnhcUhhfzaWNc4a8gyG+rJaxooRm/tNuQO4sol
1Z+puRt+lnTCzTA4ZL9DVyhflbpTf3oJ4b2tRB6+wuN6rW58ZDX0A+Xz7rEK0Xfc/Rd0+EmdFI1E
hiOEZc6oJOEFiijy2x456KewTsydpNfBse/c9occVDlZWFH8K6YJGn1BiprgVC1JJ5K6YJpIW6kp
USlFC7x86n35LubwWsbwryaJX91/z/PvzuBuKUhC/jC2FJuqOsF3i6iSCH0VUJAfFa2EJx9qTyv9
QhU3U/+u4XwckIU+KuwilF9EeZQ5OwViA9TKojImpzt4vNdE5yVMncfryN5LYDRcJjSS0qjLeERz
AoyGcUbo6hATSvaY0diFOKy1gL2+BEWbUMaC9VNHvgxVngCVYa4BDuPlKuXodp3D+e6HOxHULERY
C2jhS6iwKUIjwY1uoQmnfZIYnwDXEzqFLId+8lWfQTNHeq/1xVVv7vXuV2ze+JCrX5+8aTMuC8SU
ybIFTARQuT62fZwuUJrBIC+6Pdoa0WA3JBFF6SYpdr51F/h3rrtpqPnqC1jsyxUbUdAq7Qu0J+ri
FMouu1Q1LUByqIk+yWm9b5Jqq9Sb6yM775MYjxJ0NxKPbUDXhq5Ot0VmRrVf6ITRknXf1a+VucQn
PS76WZcEC8SOo9GAxhW2+WTmSvKoRlegs6RCMpcjldSkb4Gm2xBD+jCAAvzN4ANrfsjla8mzmMwi
5GXGQm/4xX6h6YAODZyFrJvwEE+7QdIYlLc1kLpStPvUywjlqqc+QI6rFaQHmFfgtYsXSF2m5Bay
NBpF1VCXRM1kBa3zPaNHFiBMTyJNHlhfivwta4kISrV9LIX0iGgZ7Wz6F0pyZCg1OCdp6nnoTMUu
lfCY5MO+dN27zO2erq/3J6vEZD34KkXDGTAZtBOcf1VR9tSt6OpZOdXPNFNvReIwLVBzNMnvYEO0
XVgSYU39asnRvQDdZRIrP2ELX+hpmF0QSxzZWfCvsjlZEIN+SwRTAM/mMdBLTVhbUPW1ubsmz7EP
ScAAAfp1feQX7nxcjhOT4yed+Ay56KngJ5hEeCuDydARYaeg3FYXLYozC2f34lhNjE3WvtNcoM4t
xhpwMVzYlDINrV/wShcOAiOcLEOTVbwSi3k+IjCRfVAnirESezgH3X6XhaBtI+Vv3Tp89lCLQ0c/
tsVZ+uQEuwb8dUJFx6yrmQ99Iv7RTY38SFx+HQYjfb2+SpdjslSRSxfPrqsQMU/GlMVKLlQaXLgw
hO/op7RdpXllFy9cuJf7DzNQGogyXAM08YxX2clmSCtXbqrBclaGhNTvNqZaDvdyDky5fjcyzb4+
qMutRyAxUryMHTw080wG1QqNV1m5SzINq4jV1YcGPdCwix9Da0AReYk7Yvz68zOOPTohZVwP/56e
Lh8OwjhEVHylIg+iSwg2Vk9Jj8xV4t5eH9mFJW4Q9gSDQg4BYcDJoRLGGlUS6MbKK41H/st07zYo
N+aBYqJuLy7sxPHUnI2LK1iG3oQAgx5LOtbOV00sugJ1w/GpU9ul+ixpf1oaQhKRKqCxiZv3pGk3
18d3sR1Hi6rBFoFCTdWmR6zO4zh0oX1bpQG0uD59wtpvp18iW5qxQnipsd85yrSuTcZFqqmXLTQV
VkWHROM3raAvPVy4AmdWChv0K8JAZxKnTfw+ZazMVF06rH3haPKQV4sbI3rr69frEzYhqGM7EK6o
OvUh8D0ydHCTqLmplN6UIlTIgPpIR/g/4DI3csRWOyW47Wvtj6OM3NMu+aasSfZhT/dV0SKkIgdO
t7A7L86dSSitky81SfcR4Ixe+uSUtyVKX50haatAVlugA1TczVhVXhSV/vkBtb2Vq9bJQsRzOdGK
iqqCqRkoMph0A58bVWsyOtQ5KLtX1iosfsmIbDvh0dFfrs/05eAUVYHNSePxAJxw2lLp9iOdWgWa
b5R8a+DNQObwNgZxkfl2Zv25bmxuUOzNkcnQULE7GVSsNK2PXrmxCqPsgVbOAx2QgP/aYyMvUcBc
uGYeQXgSWWRgkAsp47hPFi10FUTXXQjC4yhcp85rmaPOWpIsl8tNUv2iJHh9aJeHT0GmgrZDTaeI
xH45t+dJoZIpgWeshkYtbkU4O9bUDNObDtHMBW9y6b8wBQeEaI09owQj56b8Ev4FrQxpGWrM8CAZ
oQ89fB+vu15PwSWgvHLjIjt2S1381aAsvhAvjNv93H1CP2V+di0bsnqxY7oGBSaqxAbhtkWlhJ61
/Ob6XF6+k4gsT01MJjOTzBrdDEDqcFgk+7QR+rXWp/WhGGVQ857KqyIlHyGyW3abRPdKLf4lzyD+
hy+ASXF8r3H5yZMviJEG89SGL5BIFduIFRxTPeV2798jI1+4j2ZOBZ1yGuTu5Ah4VUwiI6DCPek8
oryo8taScCNad3HMLVv+P+3I5/umEBoaFiXsUPlat9IdgtIrv4TMP1q4JOZ2CGxemoIQOm5TnFzn
KFGEbi1Rh81T6THP3F+BISyMZea40XXHNYeQ06j1Pv785Hi3XgjSDcrpVQEcbVXCYKTJXYn0Rr6w
2y9bmU0W5sTSZCd09LeaXsqs1SqNN/7DwMbzfldQ+khofAgFeYr6Rwn4VBeWTM/4MExrXAAkp/jD
ZJBBTUsuoBrem9KL795TAlSh6y8fkG4UKbCp/jFtbsRul9GvVkDrc6TUX1tbDSb/9MfCkZyf8H++
ZTINMCv6jj9uHr6lT3du9SUVvzvQFijakW5EXdv53XPkoFPdUCjd6CHU8AtX4sy2IiLQITHDr8OB
N7k9pEZXYKNlOrICvQmlzriwQFBcH+jMYdQllRsDEg6yDdM3fg1MlPZocrh0v/yRU20Lgvd32g+b
XPf+3tRI5TEKZMnEvCNzyOkezt02V7ORVVAwirfG7x+zUrsF7YVUdbZE23i5fESGOoGMqmqknqas
ukILVyI0H+xiRdjlSC0ooUzLsfXtb2cPMzyEkH3CjwEqOx9S3wAT6jXMGFVz9LqYKjSY5LTf8Ppc
SIx83uDn99DoWiAYESlVk/gct8uJC7BUocyzxiPPELSG+ZiR9T+4siK0b1GV5cFWCaijbMiOm2+q
UnUBRb+B20rww7a3ycL5B0NwkSVgEZwvTpG1vyMRKO2R/gMA8QbqA/E6jTWC3GqgoLB13DL601PL
QH128LVXFG7zB7FAT5ct01XEoW3zknkFDSydoiekqpCR3qkKii3cIn7x1dAH9wXlgYDGh6w6BElX
/0YOpzrQudAFCw7y0nd8JjZheCG045aenFcti3ol94GFxPlP3wrswPxACckeILUMDoa84PEvo8jx
pYiOoiEb7OXPC/1kLQhgFXATFWthDntFcR6p362kurlTucmUwbH/epvBZCGTcIT5lbh8svSiTl+w
VMLM5ZUw89UbTWm3xkADf7Jg6NLl8NsVi/q6gaQm4f/5HpO1oim1ILRWSfpNUW+hars+kLnfP3Je
juwpY2Zx4tIyi3ZDN6WTqR/SnxV17qE1Xq+buHRoUIWemJjMlRAICFsDBlyJNNpQn1xxWmwDGRGw
89ctzQwGABV5OGW8kBV5cl0NYNYDA8VxfExJ7RbSFGXJxMxgzkxMdnU1NG0Lf6NJu6IQreOwGwnR
xHY/0LG/KVOxe7k+pM8SwMTJkN2RiLfZAAb1iPMNkCYAZGszgakOBLSuZDdZGK7IyUE0AX4Efh5Q
LCgCiU9q0NmmRx9Imtym9EEbdBhIcvB4/Xsuz5lOaYfWbcDh5IC0SahoFQOUhYbgrKREfVJVl5ZQ
xHbTch8M3rs5SAuPmssVZdw0VFA+MGD3vngchpkuyLUoUAj2nWNQGojBV8OCI7+8mkamGJ6eZBPG
PPfkpUY9wkkRjEB6vPkBgxlgcwOp43RhJS9nDisjrTypGJOraXLSwoxm4c73XDsrpV9VhpouTbad
YNALVKA1JpXm7vpSzQ1L4SokVSKKYzhxvnMGNIobQaKB1EhfkozuWd+wJX3JQV0eCIt6BOSuBiBe
Rb2o7phe6BauRf3DQHDZrxN/l0gZrAxu+GRorbQQgl0+PUdzdAmSMhjfSJO1ihzBqEwImW3PdFCN
ewdyuQlLzh8kuQpuUtciaaUj+3l9Li8X79zs5BSCvYJkA/gF7fEdjIPJVsyRzIH3oUO0BIewkPC5
XDo8PiTAUPabPOenJNBZjdyBD9oM3XakDXMRmH3f3maysJA+nrHDVUn8B10RdWhlskVURytzqaB4
hSrlSqOnpxaPYfR+fe4uA4HxPv7HyOQKox2s7yOCV7vz29CW3OwwijGqKGQhBL+LnD9eVzxfNznz
ZkJ+YPQZ7EwVpt/JYWv8DCXBuvN5lPmPXitvRwXBrhB/SZL72IXoCSXiG1BcEnj52ldD+7r9i+1i
8WQXYdzjPEhUqcZdfBKN1LUVRQ1SdXYrNmiltcYvKzG0H7mCSpdENWod5Un/9brNi7UcbQIi4Jk2
3refCqYnNruWho9AT327COR8g5ZduMcv+8jPcyyum/qkhDu7lLBFSIc1iLipWozfcmLLC+Aub0pU
Int3C2XGykPJMBlenQhamfC1jjpAz0f6vG69aJxqOwbf1u10RCGQjzkINSJxvw3jgOjQwodd3Bfj
h6HNQM1FhB1+6mSHom/DXNV9e0hI8JIAC4jILERCSJFKenwX9qmv22BNAbv7gl5X+xRRrAcvkoWN
6Be1g/yY6Xo3BU6oXxFHKmvgifJjCxayWRdNn4lbSeiEW+SFE9WWQiDONs3/xOt5nCvvteGD2qMM
GdQLHujCz1oI3DLhMC9Sw7qoNEaO3HSCWAR2RrrmyANqgL3VyWxxaMS95Lv6/vpUztoj0c7BJctH
WeR8iRGia6RSB/hkedGNXH1zfRlyh62oLgTuM9uWkjqVCUJcDsz0uetHtDRAU8S4+vwLJ/MXFDA7
VzAXbt+54YxJdG5DmQNiTE4k6z143EaBHQXfJe2jaba68pF5C65u3oqGPDBlvxFFfD5pvi9KXu3L
ge2Kh2r4GOBAcLsHv/m4vjZzc6byIqDyR8yC8z43E0QV16Bj+XbALbETfC2G/GdUYLD8IF0IjuRx
oSdn/fN5wE3Ec+firAfk51PDRwpe9lrxFc4Iq0GrNJAeu14Eqon4HFAuUZDFn2XSGlvYo+uvEe1k
xxg0r/FAD3UG//VA5LOjwgd43hBL56N0iu5l8Nzol2GU2h6uBMCsXqM1b5XrJP/BfJHlEHHJUL8b
+iRfndecx1Z0fLtWoSnxgLRb6d5y/ho3xBE9NTM5MgksxeR0MQPgjX7+vVuJthaGtGK+Xl//uW2m
q6S+dartVGQnQZCl5lBvqQLjiQ2q/wnECm+SGeZPPHSVX4Pu4QCvW5y50LBDyEUOh739yXZ/4vBL
K1BYyC6weY3QjSQ2wh2L97NLymoVALfdtOSSFkK9mVH+69HL44e3z+cdf2JTcEwh58kP9LKFmhBx
15h3QG/Ge6eNF+KgJVOTEMUcyJHkIUmKMH3NaPgCcQvO+N1TF5z4zME9G9IkLIEittKUBDtAWNdu
WW6Myt/Xw1+zlJL1hgiVoNwa5cqndXPRFwu1kJxx5lC+loovDu3n8JBtr28K9dIzqBbPTh1UIeRp
xmQbKk2RBgG6lChGvrV6QQD5fN3AzHSNNSaTwJQ8G/WYcz+XOVno6WkN5ttr//hVvE1h4wCxu3AF
zWzusdQLuRPejVft5NyK8Fl6gg6gFFqFI4k1ahJwjiUflLhoEuoXjtJlbAocbiwbSGgFfEbG56Mq
YNAL+yQMEYfcBxBcQOk/6AcRMeJha8iwx9WwKRYbL/n7zYddlYQnEQQUnJNhDrmXOEJGmwVt9TYc
48hcCpCiSpvrizZ3YQD+lMjBkLdAUmWyajq09VqMgLDdQODvZh4Jz0fL/KoWmxA6AGoDlb/JnRvF
3TXpK1QAnflcwMnZ/MiyW3WE72+6+p7M7fXPmtmsJOtEkDhEx2BlJkePPvhc8+lQ44jv6LekU75c
WNi5bcQuYklpF4Q2YuJErCHvcgQUQtvk2u9p2Srv4dWHsmJdLoEg5g6GyeWPhhZ5C0mbRDMumnIu
TARw6LjZnhbjtRtqBzhNF0Y0b2ZM+IxPC20amw2uWiomjtF208HWqeNqITxdyoIU2JwV/BSXC8hh
3i2TwciOZwGcAPbelkdtpOgaYMVfusBmlp+qCnGzRB0LLvDJ5s/DPBMVZHpJPNZ7jX5A1m8hYp4Z
B0NAVXHMJKGFNNlh9eDWSlQwjsFpXuFa2ZZAlsTI+NvcAEDXES3B+qOwp08zcHlXJXWgGIDbK2st
1TdDRa3A7BeOy8yNeGZlspnRTJWGJsAKEip0ZHh2DXlpLwD/Excek3PTBngXfAslKICck+WHxRgd
kMyPaL8LDwKtPCpkIk7l766f/4ssxDhtHHwOKJHTRQSjFLKjosEa2Y4KNXMJDQSV8JveqqGUYCKz
vFrX9Z//xCYAVYDWZHGmHrdy0M1zDWzCDLvxGyLiQyY9FimZq/gBwrTr1mb8D1z3Y6aFWv5YoDy/
V8h8a3qqQFmIGtOtyDs7bgxYJLg4AcUazcLlP7ds5PtIcJikaNEYOLeWOyZtGRrdUO5g3ojIAEum
tpHLhdfH3DYcEziwrSO0RhHh3Eqtwf5gCfARiKm+G3NvQZwhqOGVcG4uRAGzAzoxNX7KSbjpq3TT
WjqmlMJ6ieg4R/RbG/p1offF9+srNeeMqIPi6wg2WLHJqPwm9Rk0pqAMPJi9cQ9L1cJmWDIxGU2v
eY2bOZgoss56GlwEK5GQdJ+uD2R+ef4ZyLglT+bM60GpDxZWzFZYDbwJVKpgT4rwH1ytlKdHjCbw
JorjEx/RFoY4JPSWwFWlPo+gmMZy9oPsweQa3imCuZS/m3MWJ/aMyYOxN+HHcZ2Ug5vRHlkWXmqn
DeJRrpx/cxwopX1356Xh9vpszlod9TjIbZPomYYobeRqpeujCDSk0Q21xSz6LSOcRJdOrEh2bS6Y
uwQ54RIpC/zb3riHTlZPbhOjFHLsQZlrwzOzEuBnk1QRTtrnVrtHRR0VmI0VbK4P8xJaObE72f6q
BLELmhMR5dJhB6GKmj/2CsRuu4rRAu1Iy96GGmlblwfouK8bn3WSJ2OenAvdGanvY2xTNWHnIPoj
dsJDH7moWbSrQYv/Prg5m+PJCVE7C2+VjmOVj64EM2oJASMtyddHNXsOT0Y17qyTlYSw3q2Lcef0
FrTDWvUdKSLabVyUeP0lZYpPIOEkIaSbZNbp5CGiBiN6biyqIrcpVVL4UFlmFL8h68qNX8mY4/Wd
l2CfonMHiRncGIp4EGG/Cn44um437nuTLvifcadcfAqqtSPAAMzj9IHYyGC86qziDeGXv2MTpoWa
XnGE3xfuhtn5PbEz2TUKBHvk9BmyIENIOMhILsFgMnyHGHIh5J712+DQKf8Q3IGdOJ9cNyflAf8W
+1PorRXCefBsWOmCkblpIwICCw5EdQbHpIhdDMc6xKIQGZludtQi51hX5uvf70oCH4vSDyAGc9pH
Z2SN4AHBGKky9eRFF/voUED7ePSQA37V4vDturm5h7WOEi0hPsExe3NyS3jNSD3o97ChwrPcVAfy
sGnzDTFPp7+phWiVG3dRuy6d7XW746+dbkLeYmPsxZrRmHi+ZCkaGU3tilxOgn+EfUndhWUvrhC2
LB/M6saLXrsaKVZjERE3/uJzw4BDJZIIMjlN4r6J4dwaemhkUYlwIbiFxKwyjoLXvQsl0rQhJY1V
XJtvsH4Pb1Wb9esq6FW7DP0nV1G+t5L7qphF+EXQ+2EXNlBvuHTILLxVLncz38fM0BLNdSpOH5CR
IJbC2Mu0ypWXKntrk/frU395Y57//onfS+ISkQQPmZFU2oXCqyG/dNEjWnyauc7c+q9PzbmxyfZS
g0QdMvLxKydai64H+6e7VSEOuj6kmduRDYw34yWEdheUvefbSS6rhsoiiQNg7CvVeNXC74ryVUi6
Va4dQ/lr3t6WzRaKNjlcquVLM+s1FpmA5yEWNtZjzm2jCJ9G0NRoK1mCo2YdORyaBoLTP4Zmg3Iq
Sog1tXZjtV+dkK56624xGaBenqbxHIFbGHs8KPRPhi/AnWt2DZua/vQN5DAhVFq5f1OpAHpoCBDu
azTCm4BjrNvoTdlJuu3kzVBDBr5u1Qc5s0tvnxPy9g4M9y2KG7uGNuHuuYXUQxwboEM717xta6p2
78BnGjyrxb5PIEs2i1VS/qC5aB0Kd1X2PVZ/l8WzZd6r1i7ooWoGSkGFI4qfa+MmSZaynTPx2PnQ
J7vZ9w1nSCKGTnM75G5waZOLdPuVp9LSugZuuu6DJw3ul+s7buYQnc34ZNGDrhOEqMVs02/rlio5
8/jMS53N5h55iC/EKgsLrExia1icQ7N0MZfC9lnR5C9GN2E3kiijh4nCUf8hwgR5fYiXF97ZzE5x
Dn5WNfDZNRr0FrrtZvAdg8P0US+5bkaWLz3yeAnwQiH9MzZ9nJ8fp+8h+6ix0w+dDeMkPZrPSfTb
0m6k+tEwhBVM2kMI09ZbW4SQ8W1l5YP8PdS5yODG7UogMZkpd223KyFRE4RsIfr9vHInV8bZB44O
4CRQdGIaN2AXZSJg1qnMmwCq1USNMceZh92l/o0yJwKa8sZwHwb/e5qBB45XFdIJSWfZvQ89lPUI
vI6ei3sTRsbC+CKX+o/r83gJeoNBgIeGBlxYMUg/TpwA2Qqx70vm0R3ktWDYVvjV9w65Z8tgjAJY
w1TjySRFTinPyt/Il9fdB6whC7M1u2tOvmJyHuXc6YzQ4StEOglU5yMH65lAXr0w2NlNc2Jmcv5E
E76iyGm1VVtYylMySOKI9tFuO20o6ICyqlWdDgRRjkz2EtLJTV0jJR2Mwjql4psLD5aZ8J651yWa
HAE20yU1nXvRGlBK7rRVlD8iKeQVB0WNIBSPV4a1rq13I/0msv68jPnnh9bBlGx9awtwQy/XJ+bT
1V9s1pMvmcw//S6KopR8SdkMUK7tayC9STiymd9YUPJDRCxBACfI92L5JIpbd/jS9V9VwVmj81iT
tQ6CfiXXNwXljtLcxFplB9CldWpFS9Y7ZF+8NbPd9W+eiUHH2Rs7fnUNxtAp/hy+qNaw2l4DGPzu
yGj0fBMUb1WU6q4DL+I0g41WdgEKXqoWnM/sbmXJRnIMuCSmFyckVXra+IOGlg2SGnVVpnACNh9q
RYnl+iAvX0PjGP+xNFkXFIXhAy6wBAKCdwo9KN62gkBKr/WFMS1ZmhwNOWbRnBBLriKuHW7uISF3
Gj2o9UIM/4mou9xr/x7T9FaCrtY0EAWm9pc7axMCE5k/RjdZDbOi/1gLwUbGVbqSPQhfJHEnKzeu
f6taREWvkfWuZK+GOfCX721/Rzmcxt77BEnqIN+kSAlBDG49Xl+DeRc5ZhBphKME+3mMTzy5rkQO
yAk+WBecL51XrY3CgEjX4FneKdtQVredOJDJMeArs76Hzi9EycGeOv5usJo1HFoLznJ+55980MRv
DJ6ad3SzaatEH7Zpn9mSWK0861h6so3WDRmd21J8aCvklP2/v94pUY19JcwHpPiTbRLLsdD6MY4C
eQvyVcKd00SbKsoWAAlzQ8SOQZ1iLCNdQHiFEpFow+BC6DQhsAVkM1bIDCIk0MNsC+mmsOX/dXYO
vZeQMHLDxmEPWKYxo4UBzwXqI9fJmH0h/25O+1gRHugDL8bNBLCad66yTi3pVan0tdyltpVqz47b
HiBiPVpwKkeJ9uQN4dFX1a3WhAsp+vlZOfmWSUxRhxbcexqzX49JEW2HNpao36VQc8CKq7R2IcY3
CAbW8cIRmHF4Z3Mw/vzkBDg5XYQJ8CR0JYJDZLRbf0g2afX3hWNTozWCAeLyKB1P9nUEBEHyx+GF
wQ30ybZVLVQD5ifwxMLEn0oNWp9iwkBi64trvHXKoYz3YfumdI9xegNqUZWPbbq0hcY4e+LxzsY1
OTRglVwPiVRCQeOrNLw5grOLxBsheSgQBalAlYH1W8puzS6ZMsKwdHrKqRudL5lW8YjWe0aq6pwL
R93H8HGnibXwhh4n7GJoJ2YmE1qgi9Mboxm0qOys3XmoSCWQuz2l9LpBu7zgiseo/pq5yUwS9Mtw
4nFLhemDFG+F4A6AuO/+Rh+JxAcczdyMdpp8SCpC0e1CxHF9SiEhPJ/SKIgjqYpwuwigbWRTeMiS
+NBE5n9y2P49pYYonZtBko6UW8QYM+2prO4D/X1wnq7P4+gn/u9ppLvq3ETqi55Yd6xaOAgrsYV8
W1iwsDRXk+dZmFYinBRYqD1vp3S8dTv3ZhREuD6QcRdPBwLGBhwIjYEjBv18IG5Oy70psiRlocDQ
ijSUeSflFTiYW0FfwmjMRcnEAGN5lJyNAmvFxBq6CVoZsDII3zT9H82T90m1zxGC0gNY0617cYCw
qiMmMSIaPXeiUe7M7tmq0VT7sNQvovKRGh+CslblB6tK1mWartX2VjB+mHphh5W8ENPNubuzDx6D
vhO/nQZUPtET5e4K5fJeDnoSMmn1S7HoOeUHIaD82H+FNDu59frBt4VWvDe9Olr4jplVOvuMySqR
6OKVCfPiystJRMh6JfLGqJtDCNMXXCxI2rpVsNQBP7qCydY4MzrxTG4sm0hQYjQeNgmJrDbpV4Wf
bICJ2jUUfaLy1TQWWd/Gw3lhlRDxM6cmw91zPuNq2imJ3rEhtbZYlTdBBFOnALB7bX6JjPukL/6o
evxU6MLh+kGYy2Xi5v9t2Jw4J7dRoohZHt+SL3X7TZL/fLI3mi9pcagCYD4DHH63OcpitbZwB3xC
/S8HTVg45mLEixyCUaeSgwKLtqq6LN54ppWvUa2Br9uBo6KB2GoVJW1rq1bw7EVxbOvt4NnoeMhE
cgC4JGPJv814Hybjnw+arL0n1yWJTSZDp20/br614JyaZMHFzaDvzDMr07XW9bxxeqwE3HUN6h1+
/0r3ONfeWjF/FPDCesmK3KmRQm8s2kMIoXeC7GH/nAXVGhbhtHqXLTKo0WoY3hf2w/xGHCvrY9u0
Nc3DlUmSxVnPmqT1166/jZSDEm0b+o46NKZ6QOG3sWrDnHfd7Fxajjn5x6x8vv/DgUYjCwnrVWuR
ZBzFIz0ed/6mAgdWlBDFmnbq/GgCiLoKeiupEhk2sPYVHOSR8AR5smzYcLkFpCcr87Zc+r5x4S92
Kn1exETieG9MPRFortwTmBVdbdejcGpYNehpP6A3XYbf+mFhi0hL9iYbUUjdCKkIpiPwuz3JFMlv
V560zbJDJNz42dfGfNa0O4jWva4mJXmH8Afi0L+Dbu1Lj3q2SHAxTv+18U+2rD7osdQE4/Jo70k9
HIpo2CKTuqr9r7Jgh/Vrr8pkNV7yni9auKvnku4ju9H/Tv4U6gH5mNZJtBKTba0Ibo6Rk211586h
IBbzXMo+LA/2kIV0w/9h1RJJso3Yqc878uQOFLieC6NStNUQfbMicaUl7xBqr4z8q24e8q60DeNZ
UIWFwU4XnoZC6HroGyBUkAlOJvFPI7a0LAomOBbxANG+3YJJ0I6K9Fo0T2m64ICnuRsMfDKHgN+W
RXjOJnGJUqDx3SA8aDc1EMIa7l/ZqldWqG2UaAmHNL3Lx8GMZijDgvG9IIrTwjZOyAtACZyITmGn
fZhCxo9MUknkA1PQbjAG/+AWSbQQFs8MUqe9EFYLmn0gF5wMEu3WfFSxCe0OjoAVu6xek6x9R4Qm
uEEZXlpd92Sz5iCVgkMDgJj66fxPtk1Rp2hRQ8jN9f1dzUFWpxtVzG1pKfP9mT06PZJMKL0lVG3H
i9MinXjuMV14aEdtQ9o1CyBBOrJM6AQm3mqgIqTAev/uOl/LBJLyN9nYUVNJCW27janvro/3Is8x
/Y5xQk4GjJCGJdYO36EHzsqUnS3a1Eb8gJ9Uszu4JZzkaPh2LG0QyVmZ/tESFrIbF0dmMhET31wO
IOZ7mQ9QEUu3W9NdgZVGqwHd0UQMN7CubwpZWzinM9v5bPYnDtpBU0oLYFklledtguymgMAj8rZC
sxe6b9dneNYUdyPFZHq7Lhh+Sseq5dzi5ECdTkZrl8mbqPDXcrN2nAWHMO6Ziz1FExbYNqCw+nTz
mmFqqG5BEaOz7hFgjZu3YSmVMm8CuC3MigAPpq/UQFSbBD1osNGo/Pbdupf+RO779Rm7CGo/9yRI
4v81MokmvMJDoFDn1SKWtLJRGBLLjaC49XvcWNFGNwN174aD+Jx0UbCNsqw9VgCkGroaBP8QIpe6
lH+YPpynHzRx67knD5mvioxaXhuiXXhAFMy15twaaCl6j5Z/yOGFr601ulO+ZhfS0gdMEyD/+gCD
a5JqHQD+SXJArkJ1MGI+wAiQy5TsWNgo6kEX71DPTNEpQIPJKqidU7D/pWoL0d3FXTq1PlkPoVd7
DdVX2pDEnVd9GSBdlf2fIOLb9k00t1GxLYuFEc/vs38GPJlxNOnyJikYsOIgAfzUZ3ex+uf6Nps9
mNY/JiZZ1TQXB4SlMEEVVix+gW2LzftmAMywhBtfGsz48xMfq8YoH0Qp86cE/Zf0f0g7jyW5caZr
XxEj6M2WZdt3q7ulUW8YckPvPa/+f6jFpyoU/2Jo3okZLRQTlQSQABKZJ89pPyRH3qur3UeLB+nJ
eIST3Ik1LYZwHysNL090UPVDj/IqTyHYsi1n5dieQ8bLs+bP7AnHdu5ksWHMszdMz0gZ6M6jad4P
2SEEUNLcUsa5vlhLU0grLu1O8OjNjLznU2hqZYJirxNviuIl7L/5EVWItbzJio3f2+BkmRBGVNK+
wwYa3FSkUcJGKZCM9/WRLEUYJyMRA1OVOl5vllhJE+1N7bVd22zlro9dRVvZQ0sOQUIRhI+ODC8d
U+dzBgBCR4aemh4YA7/ap8pTOP7Toj/aGne9d7g+rMXJOzEm7CYlMcyhUzDWe/3O9F8iGoGr7vt1
I4tzd2Jk/oiTFfI4iAjOMGJx+6jdQ2rukcVG0HDtxFscDcVleC2MuZFPcDe7yXzkyLlJC3Aj+Y+h
690RxWdD2VWlurOD14RyqYIi65Rt2mo7ak/B8K1aIxxdHO6fr/hNEnEyXEBUXSgVfEUW0dnybTBu
NaS513gWl6zAlExYD+UCDxjBTRyHq9SMgeJD+6PHW8d+lIatvZZFXZpRotz59U3d3nCEGTWhcauR
KEw2tY8Kk/O1Bi7aRyvQit+pWPFUgv0H9gEeDbOawLmDjPAPyM5sRZGpH7ZJOctYJLl9jKFyQ/kS
tTrKIVNS7fzYbh9seyogak71+EGSyRvS2JPY5a9eolsPCFzuO+pmigIEf/1E/SXXCbpiAGyBw+VG
Jpd7KPJzpN7ttGnuu04b5EOSGgMBQqUX+lbXMn+N2HpxGiFIpFlwBnyKjellgIz1WIPHlkrnsQ/V
jULrduPHu7/faCSQ/s+MEB8nCLXkjck8jp7WuVqPjKKVuzBvPEVtcvzfbAmeocek3KUOW1321U7u
svghKR7bNSDrYhBD5AQ/FMkx7SJF6yMzV2ss4cY0ol8tdBil3LoIavJw1pG9rZ6hZdzmMOlVa6DP
pQ0GWdpMRW7h/SJnRZKpitSGrFmpqNvM26UKEBko1P6WPHMO08izMEiaF3kkCVdyUShQ4luMsKz8
dl9E1r9JYegrD+SlUBhWcJuUCpYA0Z/vMK/VAwks+qwSVt81qJZaRrhyby3OF2oPM2cY7AtiDtPs
gracJvoVEUSOt8PwUSmVaw409A/lWhfm0nAQ6wLkQUcf+RphzpBhystx5EaJERKz85cueb7u3YsG
ZrZoHbopeB2EyN12OkNKEgZjzKDf9iZqfvwXA9TPUSrk/BZbIB0/GnxHpwUSXsGfZLoQOwvW9CMu
KkqzayFKQKKftYfcXlj1vFLTsorQfxtq76CEO0clGZBukULVjM9+NIv43M+KuFC8/ZfR/TEshBVd
4dMem9ByaZXZN/rSNrqvroBOltztdGzCnaHUiU2vBmPz1a/w9Gy1YSfZxn40ViKk+RwT7ybQ5pQR
oTPmjS54AqUSy44mgCuVpXgIZ/0YKvId/Zeqi56dwTehnk7uZVgDrs/g4vAAMEGNB6GUI3Yzp6aj
N16H2bGDIUwptW0cWYjVa58z6ed1U8tuwt1OJ6pJh51Yl4USPc3MuRerK7SN6d1b+dNoQot3o2q/
8vJoGC+S+mZ1KxfIvEcvJnZmliDtChm1iMvTIZ8lkGOEJuKfKuic7GcJvteOD3q/vz7Cxd2MlBhH
BclB0Crnp1+ud4FVqpgqG15ZtVIdPT9aq5uuGRGe23D6ZFzyGIHN7XPvyW8WTNDXx7E4ZZx7SG/N
8aUoIyaNloPsI6fSKLW/Sj+8KSDMBRt9tPuPslrrZF56iECR+H/WhAFpMm/tPmeHoTtOIC23OzKf
LrJvsIJ88TrnUTG+XB/fYlqTJi+A4sBg6CqZJ+AkdEamUUpDCZNoOL30U7pBNfAdkeDPmYxEHv0l
RoZ6bFYguaP9oznjVm31bWsXOwuB9OvfsjzXfz5FiKW8LhqTpOQIc4x+U0pEUY8I2bZGs0uGFVML
Ew1whFa9GazAS1lwzxrhcrRr8Ry0mbZFjWD4NjCOppVuffsDEeTrA1uzJixr2NpNh2Qq+473sjm9
l/4/g69SgODJ5Nya2fG6uYWDjI5Ik4FBVsQlJMSJdVEZk9rTuAce5ED6rZV+Gs0nFJNXDsyFcxpR
DpoLiH9piBeZmPShksIqnZvqKJZVb2YPm8Vtph+VBP0tlddzsZK2XZpHhZStOvciQUArDMxOWxDh
HqdmMj0P5SbIhjt1h0L9rmvqlTbLBV+EGJVENNpCEIKI7H2yZFa+PLdz1og0D9xRLlJ/+Ejqu15s
PZt/jUcjcMDgrGUEcRfFOGFsk58PXoz85yaC0b6VbLehstCzz/7eN07MiHoZVa0WRjOb8Qixo/qh
qDdeodK3tHL+L91wyMA4VMPoHwdOJuyw0jHappho7JyKCtQtFMWw7WRqeTcm+os01OGLHY7aD680
m/2Y0cAeRGYbuHqAEPXK9lvyU2aWohxLyZ4QPgUxZgURUpVrYvgI5Q8oOJNpxkXfGvSXO7UbruXg
Fv30xKCw36faK8PcxGAOTUmbIG7+nnq+q+bRpk8/lGBlvy+92MAa/xmgEHRKga2mDRJBPMHvC7sG
W9PA/DLHufBG7iWZA5uyjVN+u+5La8Ocr+eTqwMcVDp0AcOkbeulzDloAvNzHtgHyZmeS3Tg+mwV
KjoPRQhhzoYqxKCGN3hanWnJplB/DcVuQMNZv/Gde8u5sfQnp3lv031pJIi33/TeynNr8UywoW4B
MjLrigpXZds3U+7nTHMj+xAUHBtL23f2Rqb3qF9jG7nADP0+D3ifog5EhzvNteeTG/uD10khk6uZ
hUyKOqx3fT8CFEn1lJYN74fuRwW9tb16C9Pgq4QQ97a3UIcmAexwiQfpzfXVXho91XMEkqgt80wT
DiinR0fAyHRm3rORMIAgKzpE9d6W4kOZTofrxi5wMvPwT6yJGb080vymCA3yU9lTqyC9XlYlqO4X
Dq9NkOvbPo22WaU+lMG+ULbqxroxw7ciuueQRnsd0YXoedhKWyVa+bCFkJPvmsvRs4AEJJTnyyIh
wUVKjVkYKE/GZfHE1bAy0UvXN1hN+mp5q9qwjJybcGIvqKRm3s1xaMXbsYuBAo1Wf4PGZBmiquw0
r9dne/EAOTU5f9LJTtbbJlYJPYk7Z0LA8lvXvpvTrlcor38ZEANGNFD6et3m4kSyh5gs/EkXiUMh
UPTjqGKUSe+g5ljf994a7m5xItFfJZ/Ea9wRwUyKp8QTUAy02Ot7Obmzhk+SenD6l+sDWdwXvPkN
ysgKkn3Cctm5VpVmPu8LP3uONem2DMrX0YbtuG0fA2Tjr5tbnDcUPkz4gTReVoI5ufH7JgX/vNHa
sr6rzdy5N6c1uoT5R8RTFg/8PyOCPxQRiUEYUMnFGMPWiUtkReJtqa7cH8tuBzMk1XF2O45w7nYJ
cVcWxbAidHr6UvUK/ZTFTdgHRwk24SnWj23h3PXGL8tZCwn+P6ZnIYOZAVET22NNlIyQO3aIkVtt
24RfFQl1uUrdd4G3Gdr0kBoffT4cfGWt/LPklDMzFtBIuKoMsUDdlRSJ7QwI3xRW0VPr1+Q35Sl+
KDsFAVW/qVdeOktLSRIX/BOwIHoBhQOLnK0hgbQimQLFotfeTNwOwa/rPrkY7J0amZ329PwYplru
A4x0kuO4QwHBuS/tEoOpjWax5eEwkQHLIudlsByEPcKf/+MHCLsip7onJSkf4EvpXs8O1vTV9x71
8dDU/q6tXlT5zdb+pZp83e7SZjwdt7BP6qrR7FRjMY0oR6fhYJvD9rqFpRhrpvLgiASSycvnfGYr
X/G1uh7Z7vDAaspO6d4j6aBLxxYa5IQe0uvmlryT5BCitDMWkNzNuTlj8qC5DTgyFeVecfpN1MDT
EX3kUri7bmhp5k4NCSFyXRiZD2YF8v0ie22n7E3LppWxLHk+FckZg8xdfUGzF+peotkdEVTQ/GOT
Ty6fs//ysD81MY/yxO8NuUnK9PfLon/ntrToSedNuWn9TVM+l8rKebm4OCcDEpzciR25DD0WZ4xv
lapD5gICOjtyh7UgZ82Q4NaDFKltFzNzkXer2O9d8lDVn6xgJc5ZWh/SxNRAaEy5JG8aosmeTM9m
zyZ27nbS16Ioj72frdzPS55mAsdETFflP/Eh6gWyMekWR4MdR2hze0pLN4USvV/356U82m+B6plr
HQJRsaAqN5GVtQgwojsifbSldlAljTYbeTNCM9sPARys3zU4kMux2jutv/PZUnbhb5LWXvH7xdMY
4QHY8mGZN9BjPvdKrTB7inspR/7U0KYedoMbD9Rj9RxsfY4+uwNIsqRlPnTp1tnk01qv9HwoieHD
6QcI28J0yiS1sjnfRdiQtfvYustQwgMh4Kfyrs1z3kub6/O/5LKnJoW9YXh95Bc+tXmnGvZh870O
D3mvbafm+3U7S5A71vnP5Ap7w8icMbRmwsTRoKaX0cxU9HBbWtWt30ByRmvU1mq+a1N86PtsF6kh
5Dx/3UUzv45OP0IInHSECux+nuA69dxEJX2PRqb9azJ+lOb3MXhAq2UT64e6/Q8JOGT6fuuBzkVa
YZZtbQxiivUcqUp09C2UoHLvXo1eG3sbmd+jbnt9spdC61NzwlyXOVGZRLFn4wfTl2wsd51u0gdP
dnHOwyl/q8j7e1ZnRUCOCZ1AXtg3YRNGjl1D7YjK1XYst3nxOMnQ7axRwCwOi4edRu15VkgR7ATh
lLd6iJ0yfZ03RVceBsXf2uWDvZZGWDQFKd1MNg0mTLzPiyoNzCoqOQpkBZ2/oyZtUwQBvG/h38q/
z5M3l7No5DXJPov14XC0hwZ0PZFDs2sMCGVeuvhJNvuNpdzXzcpuX7o6To3NUdPJvauEceEHFsay
rs4OXaTIiO3p0Ky1aGNf98E1U0IAFsdTqacKprT+0Rp/JNIz0fqKjaXDC+Y0IjwVYmjAKsJwauqq
eYRDFG3pxm2+AW/iIrHkOv9pNCeWhLCLLhtncnIs+Q1NoBq9Zd5j1329PmVLx//pcAT/jspOl/MM
I4Ye0nX8qS5DVzEOivKWjqVbD09lubtucXECET9EbYdc8wVTF5eNj8QY2foheNTzfSHfhMkbnHv/
mxXB60ZA1e1QYqXIEMFTfOljSqbbUFGfksBbu8TnlRDu0Jm0nhcb4+FAEo7aAIyEEtnkzyEJ3VW0
xfUQ65ll4rZQoCXSjY5oKdePcevTKOqpysawq5VvWHh78AmwTMBnQRpL3NJDAeCjmD8B1jXV2nXV
tjBuOvgDZetHt4quWziq5vIj0H8Sa9AbCxtNrYe8nuYXQWp0sDtJe+Tr3nRzONIOcJf65loDyxyE
iBPMxNItM1dcQX6eb7pJqYZW01hNQH273rR3ZOiv+8vC0TFD7GaBcqjxYdE9t5DVdTJWGvWxQPoo
/Md0HNwoWclJr9kQfFJPQtlKS2xMPfRZ9kdsSfeKPeyvj2Rhf52NRFibPowNzS/whCrK6e7fJOVN
qL0qcFH9L3bgrj+fsQn2XwWydzi29c7N5ScAEW1UbNZB0vPiiotPToDsOn/MTP/nhlSqjKVW8aye
KoBVbluNRQy5neJsPQVlRLCdeZDv0rZ0dh458ZugH/obxEKd+8Eu+D4enAEdqlJ9mIIg2mOj/UUT
jhy6VVBmcG06HmKAVUTaMRwm6JrTMQbu27DXrGNL/QL0UV5ruzgpVNeQpuGL10/y18iv/XsnLMaP
wU8s7yVuVe2r3sKckwcSWeBetvyDnSjmTy+Mp2crUekIDeLe2FmS1U7uNOaoruU5GaZj5TVWd+9U
sVTutTpWgoPi+8GXyuj6L1JVahp8hXnwtRhtJXQl30MbzW7U7kg5MNv3URU5K7fc0nECIAqAH+9x
UF7CLTcVXH6pQqLUy5ptYxwqgtZCPw7lfaHvUvvTdVda2hin1tTzFfajNhwjFWtW2VOJpkGtCVyb
lMZ1M0s749SM4Eh1POE0I2YU6PPSl9j71LU/ytWy1zw3or9C6AMujsgUMk7hNqg8I3A0eBg3dfmj
0LZqetD0pzhAPKW4k6ID8CGnfDbNlafz0kuSNvE/ZufRn8RZfYMqFq8A8nrazw6yoTz9lKBEY3Y7
w+hcWX+qpV0DLcIanvuCUopocqbrVTk0KTgB1jw3bJdTIwHHSjeo2P3Q84+pG/aAovzuvY3rW9Mf
dzbPgFlqZKDNJjZeuEBvpiC/HTXrcH2FF+6ls08R5qCp7IRqDJ+i94oJDbKxlYwCyHLjb9o8vlHz
NZafhfCJgXMvzcBR2RIpEjzTy0I97dNNkpuveYIMjV3EGyP1Hlsp/5eqwrEe69dCt39eH+gSJvzU
sEiRYKRK3EtKh0RaPt14ckKIY6fWppH05iEbLFDfdVNLN9FUW/ltHEjenWwlIV21RR38642aLG2a
2FRIqafds6yO0TFKbYQtdajoVLr+veZrEBvD586nGu9GelDeBn1n3I6ynDzLEddw5ucrqNIlFyYW
pcwDfMtAAlPwpMif6iboBnBNUtdtPLDssl0bnAr6V7RZ4l1VxW/kYZ6N5DCVseYqw5r0xsJJBIIE
zN2MOALZIRwRoBknSQvllDAg/aJpwcGprc+msoZUWziJEE+dUz7kGAiExeO1jwbTKFm9sZ9ck0oG
HW9tcEgBVVz3k4um/XlzUsJQVFA48gwdO9+ctdJTB7PHdFOqXweelTps6ttK2abTbSe/Q4gHJ2QQ
HLVycBN6GGTtKQlvAv8oaxuVv7v+NZezO6epebNDwMXdYgoBkJxEk4T/cCXTv5UHx3bMNsnw16c8
VMQGEkdgxfEmkdimDTpLG4AVoDBChjfcDsaHqn4e1npGL0PSczPCUUOoopV1jpkUtoNefxydeGW2
Lg+z2QIxtglBD7TGQkhqJGOopAYWcq3djfJ7Nm1B8x+SCVaqm+sLszQYbdYL12GSQAhdiBlNc/JY
GThKEbNrnpsspMTbpOnKgBackTqoBg4NI6DdRKkjyzcsVL4wY47vBpKogZJ+dvqMppTk1akD16dB
J5E6RK0r+EZmBUzfbYzwtVFf9TZ68JS3wSo2krbaC3p5Zc9NUSbFGyR+YJ0XDh5qfJpeyWW68TMH
SVYNRrrQmp5I17rQvuyKCZKf8fvQpfukBgZlvF6f/oUK57l9wZkiXzI6s6lSShHOvis7txwldGSV
4HHy/q3qcD9KOm1ZBPXDWiJtycsoInF7zYqQ7JvzAyLPAaNMWc2a8G4Nuwc13c6xijfcTfFalefy
2GOYf2yJQJGwpw84CLGlTQ2wWehThjstvLPXMF2LY6LJjYrFTEcuJgeh3iPBbBIG0MLkKnJOR8y+
HR+T5iOTDitLt+g6J7bmrXUSdg2dXrexhS1ekITIv2SFEPloevlGt75PZJlDfZ+DPRrerhteGCPv
IXBknA+QjYg1DNWxw9rS8wyU2r9+JrlqxkVJ12B0a61Kryza4q2Pe5A35J/zMUp9lWZRWyCJrNYU
zQ6qepALqN3r1m3+vqoJuhkkJ1YMsKNiNFk0Y6n6Y4mt+mAqDxMq1PWguFO7Mn8LRaBzQ8KeK7Sx
MpMBQ216FwcPU3EYtJ+qvRvIVFqt22V3FD5k9XOe39j1ro1frq/fZeSIeZ2CGrcztIZiwiYznMQn
Nsw2ntEDg6IBHoXpfi5KWq9ZXWyg+I7XmjUW9t+ZTeH+1Tjm1VTH5qQneyfaK6l3tLRbo1kra60N
TjhUUEUzomKg50xDeRNCRwY1um38QzG8baN3m1Deh/bX6xN6+WQ9m1BdyEcQc4yIiTC4zCLxddvU
20n/mGp9K9mbIapu/t4aFxmqaYQxdG/PW+Zk24+D3NHiovAOz8OdRuNuXN1LpNvictiXbQ+uol25
PZc24alFYfEMow0RSkbvU1KKQz18k1Lakm1zHwapK61GUYvWVB6U1DxmIjZhy4N1i4K4YnzNkG/H
zIKkBpD/mG9VnxabtTczHD/M1/mjmYS6TeRPggcVC00Y3RQ3waS0aJpKsIj3hy4pvH8mv26HvZlX
lr3vx6SG+7NA1u0wxolzBy0xVNVxFSiflRSonS0V+k0ie1b4OPW+/a8X58q/Q53lt1Jo+jdjMlp7
VKjDN9vvwaLWeVK9TtM0HKysLJ5lCfE7c1T1f7K+rA65U+gxAn+F523Q3JU/wqEJP0wlgjWmLyTz
C7nIbCZ8zlTZbdSsaXdd0YE0LUO70w5mL+mvfRy1zlPsZHm0baaoydzJGgZYxjX+1xvHT+HxT+PI
/kdtbSmDWlntql2bjFMLkVTq/CpyD5R+4xt+vvM8Sdd2zigrw6GK5cjajDVJQDg5kBzeZV1ZlHu/
hMr4RrL0zv6kOkEdul6oDMON7qWWtQm7Oo1vZWrrTF/rl4AyteGQofTrvHu6EdZbMyn9Y+OYIyac
If0a0FH81JckS92xtyGRyeyk3kyqPXrbwpYolsLJRre6YaMY3E8+CrFJmgzWIdV0b+epVRBsst63
7qO8tPINTmYRvngdzx2DSxPqmEQffzbTLAKYFCadaUUHT9Fz0HtKczNGcgNbT2Y5lRtKY/Ka9475
pKrFEO4GIOgP6ih5g2sEyYAcQulInWuGeva104wQ5hun6I3NOE3KHkCO9p2UgGm/JDCsV/smiPhg
o66bnT6B4tlHiUwM2sRB8WRNeta+TfmQt5vUKbJy51ipU980RSN/l5V2PMhegOaHMUY+Obkqsvq7
Kqrsr4HuI3oZQZ98kKd6pHhHC8Y7eeuw3ERp3rx0fQFfXZuDfHUaC4YnS5WyH31h9D+7wCz/ycde
ftB5oh9Lw7fuWilOgaP7nWVtYZ+zUzeQzenGSQrpLXbq9JMzdGW7BWRsbbU0KO/01o982Oks9bVI
0mrvleo47Zoxp7m77v34c65U5XOVa4npek5fH+2oo7Wxps0R2sqp874ZaTj8yEuptjdUVqcDpX8Z
1nSLrpFtNDgm3T0RhHMUQmn0Q2Yq+5ZOUXw0I0n7XCqtY2wT28t/kf6q9Q19ulD1Bnk60TfeW9/8
wFAnMFFe/hJWRnGobEMtd0pgWU8lFHuoecTyFLld6JCDaGXf8ncog/WkbTQv+mZLitoeqhbXxLu5
rWKzzfp9bwQzVEIJs4ckbbwepZukb9xJ9ql9mLzNHqQhHuV9xpb9bo5K7Ltx2inFyoPz4uKBuUYz
bA1QJC95XrbnV4HXq33XtooEYGODhOFMlBiY6iaSH+zohezP9Yvn4qk2W0PNEIggp+RFbBuERlYn
HtYk51ud0mupf1w3cHF3Y4C+C2iQUKTlTTif1Cc3W5fXFpJwiI5knGeUXLrmsc4/RyNKkMitpPWx
6NeoZNZMCjOYpD25JZULxh8/EsAKMOHneGUCXPxbZxsbZ40K4yIRIYxRCNrVdmq6jPKLOwyPtrrX
1JxMweH6PF4EW4IN4U3pTf6UWgE2AoI6z987PayIw7bUVyKRJYcgjUTqlcoFLiFEIgDzocoPsVMV
b4mWbqpixSGWJ+uPAeFqNuNmnNJ8NjC8kmJUlJdVOsW1McwOcuJzjTFqUdxgwg78PVJF7qSv+diK
CbGZKlci0rTzNNWB6er+Z9lZWYflaaIBRJ0TKPRDn4/BG1SzQ7idMUS1C618VX1SzU/XfeoS0TQ7
lQ3ugKYWWp/FxdYbiFeBUM7ye/HWL2HlqraTc9e1m0i3XNN6CqTKLVu4QOutXK549OIU0ncK3BT+
GCgoz0eo+LEZIxchuZb3UKZPdr1SH13cMSe/Lzia33Vd1Kb8vjTSN651u9F25ekhWWseXxuH4G2l
qfnGOO/+vErcVDl68hrm5TKhwzrNOG5rbhmnoUHY/LTED1M/sE4DvNSmQduq60ePlbbRxpvC2Ebe
Y/nX9djZJEgDHdwkh4Em+J9Zl03ZEeAhFvXYyO6ovOmgGUvjeN0Flybv1IzgBGlIGBeqmJHVrxYE
T2b367qBBS+gBYSirk45BXiIYEAdigAFI5rxyvpdoaBSbkf9ZnA+X7eysFuxghfPKAbIe4T3jRbN
fRnVJLmJvsuocARVTGU5WAkNFiaLVIaJcAFJXAAigqdBKmppbYZaZuS8O9aLHKzwlV2MgnwtQh60
sxiQdFNKON+RwcwKDo412OjSY9zfxeZO8/52vTHB/MwEZXBxOL+F906O5s6nkabqs4CQjsacT7q2
8vvzcp49/ObfJ++K7JlhWqAvzocg8WoK0z4PNo32r1K99s1tHxCxbYNwxdCFXwmGhLnyHQ+f8wvE
wPKJZvnb0PrQk51c/e2So60CpRt4QWB8vJsF99XSTE6rrIeUQv23Cbdtt4aFWRjHmQH7fMLSJlLM
kcabjWE9Td6e3sEC7ONarXxhWSiBsdwGRQE6lwTPjT2ifKOZrZQPiYduunpsunyDJM2wdhwvOPGp
KVNM3AxOrikDpiDd0/NDW9929srNsjQaomaNbNvc/S4ex0ke6H3baCyK/kMvXDu782oapag0xCte
drHjWf5TS/PqnWyXTDV50JpYyhFGjDIqp2tcRQvTRc6QRQHkRdVdrG81fd/Fem0Em5TnRvyum7uo
WinELrgYJujDgNp1ZjUTfBjAjGc3HsQqifbL1l2eU24ZfcrRSL5+CC/aoWd/xg9wa1nC3rft3smt
wiHpI20jbRP5W9N+mta6qhaWhOIZUEPySqpGe875krShpobm1IYblNwU6S1M36+PYu33hSXv1DYL
UoXfL+J9nT43xb/Xf/9ylqiHk2rUf7/HLk7gMOgdra588E+R2hwdr3n0wsTfd14Bt7HUrOm7L5qb
IT8g+2CmEBefo3qYnAgWlXLcmXUOz+Y+ZNf70spBebknKQbSScjQ2JDk/s6XpU4m9AhbL6bT/0kJ
atAy+754btV6X/Tfrs/gfFid3zGYQu3MpLQPqEmsO8alAYBBxxSaic5LnMnDS5/Ud9MYV8e8q8ON
OvbftXoc7mJyINdtX3qHAkka0whxENoFIja097VBqmymE8asjWdlu3qt1Wg+8MXR6dxdhALgPymw
nk+kH5VmkpkzK4zRgi0zXMdq7uIi/NJY46aj0maRsfoPg+KtSW2NA4KhnZuMtDYMINyggaZ8juzC
bdaAPEsrxu0JHQU1fDIRgoHOUtPod+eGUaL6FCF6sh2cZ6BEckSmtCeFtb0+ostTlRzOjGLiFKL7
WBfiwS6NKscuwUF72fNEob18addeoJePt7kUyVkHI4EOnYv4firUvC3s0Ye6NPxieRsZguXuOPjI
TvtwHT939MOXqGuYCHnWh+vDu9zU56aFoKFoBgXNb0yr1nAzKLSLm/AxfJr+GrN+PkRLSB4pSdMP
jRJAP2wnrhl/CbJi36zVXC+d42ww4rVReWEfzTnNzaQAqwZbBlHKp9oZXISaPvsKOp1VT9LTWTmw
Ll0Es3NIBGUcKGTxHin6mhylzti8BH6Q6FDln72/rtDN80f2gDsXNq5LYHXpd1I32ygdszv2hvOL
tvinRhqLI3HH/rpTLA7ojzFRw6JztJhYBWOB9mtKbyQKyfqK310+hM8HJOKPrMDghaxhQ5fuPX3b
mfcRnOZZqu0r9bZWdlPxQ5X+uT6uRWc/GZfghEE0OaPiYdMJ1WxbJdGD0Y067+Jc2tF9vNb5tDaN
wvmbyh6AuxxZIll7CbznsgNruNLLtWZivmROosrAiYLJ8kNWyv5OQAZgw7X8lcj1UrxhXqqZAB+U
2Ayqnj/ixAidl4beG4zDcB4kFEvLh1x3m9YdtKOX3Bjhm4USqC+76NeXxpOe0Ebmqs3Ki/YSAyh8
xby4J1/hZFoBfwZfMaAHqblqMLgqTN/xt2B4SlGg7r2tiVpnt3Y6LzrNyeiFcCSoEKQqauyO0atq
IvdzhB1/S7nmum8ubgjMOIBT5sqqiA6upxZmFg87kk6aTmccignhnkdl1aPpIJiherKylWrtFvrW
68bnMZxHCrQTgSQDgWfb3ELCo46GZGNUVGzHpX2rW9I2IfPVD9qHmVs3frvmUPOd+f83p4sdAoNl
l/moIlGWEN5Zv4pB2fqeq9efChqhq6zaBvk+zfqbPli5zJfW8s84me1zHzJDuR5VH8MZSmylZt74
YbW3VPDe/irAcj5MLgaJLA6PS8LLi0s9aeuhzUJs2VRj3E6bXBtwf2Yk25EKmFEMu/nvq1p7jJXk
yLduJ3uF/2xxz+gn3yDc7uANmizp+QbJirw3MrT9XWpmvKmmvNtkMqQ7veRPB/jzxtsiVKundKgO
Dc+vFdLRxQgH9JwJH8FcoxLfpgqKaORF+BDZBELWbLv2GFk/pGYfG3tfd3MoF3omiVzbsHZ8zUfg
xTqAHpjZQGeMobDmpRaFcLXlHJH++KhJJe0a3koAsOhWNLoYPCf1mTL23K3U0XFSWO6Z5vADHs5Y
++nMxBkrVpbOenq40CSigg/8QrhOImnQpLyo5jDDuG3N/Bi0NJSN368fBZecVZyzNIpxCFmAjy40
T6ykCBU7miPCjiN28OzPmSWlM+ZBhoShNT+PqmmDwe6/D0X+T11bL6XuQVaVau9eo2srJ9PisQhp
K51rpMxIPAjHb5dIXEoVkJa4Tnee5n0Cf3lsphIZR+TlvPBFb9OdMaQ7P1mJFn5n5ETP4X1GLhi3
nSG3wrLG6CNoUN5t4uK5ModDWOnfkzF20+bTpDRbxQ9+IUIzp3A7Snhd8bWJuIH6Sr2pjZgYTXVN
5+v11Zk3rPhJrIlNStfkX7H9ZrTqsqR2P7+NEYTqXlJtPMDQ4nre8JjTnu/FayQ7S759alGImQo0
aMZxwmIRTSVShvq2lpOvISkTYxXts+Thp7YED1ekZhrUHlsxgbTTw7ZdfC76ldtn6a47NSKETJUh
BbXiYGTk+I2i0g19uO5uvYB3z+76ai29R05NCQ6UJ00bwMga03KhbupshwaiFX54sb9VkcAb/dYt
2pUjf9kkChig+zmJNOEmj/oijDuT0cleiaVoU8XqzejIbms6j54JrWD6FEvTihLB0hlr6b/bxqGW
gXDzfKdIaWWMgcIBqOm0Clj2Y+ivxUdLyzaPh9apOf0kginyQg7hYG+4uk1rLJ7TsesBJHNgGNsw
KSC58RuUhGuAQu71RVxySuSsEIwgec8jXTiAqiLlFpU7FEzGp1jbN6iW9f/lAoGLkOvD0XWqQsKq
yc3QZ6HRo9nafpOmRz94D513cy2BtzgSWLJUCoI2hWLhJgRlNibcIviGHb62bfc5quim66cVr1+8
7AGhWLBVkYa+aC2hbdLz5WEkvHMejGBnxnd9th8rcDrPsrHLlZ3G+8C8V7q3/7BSJ3aFoyoYlDbo
Eabn+Mj2ThzdaOWnPJX2160sHcGnoxN8PfLDyU9nMbXA0otNpVm/ZqNHB5DZRi0yax8WrbIts2wF
bbFsF3wPdT0IcMSdbfRZqdWU+eEcSzdhat91lvn/SLuyJjl1ZvmLiAAkBLzSe8++esYvxNg+BsQu
NsGvv4kjzuduDdGKM/d57C4klaRSVWXmepyMu9AogsIytoz9vjzSpV2NzfyvRbVxNmzzpCcAxK5I
Ga08fut3up7uxdv91ITiknjY0JpFMOF5IYgTsLM2cXQfDd8qtkJlyYbgYthqNvTSEfkHBGShkgxS
DWWzhU7lNBN34CY9qsjOOwhOVzId1gQNTYmQx5bm1+YwHi5PpsaqOplo0JAp0JcYqbybKgiL3Nvx
qzDuG7oX9arWNWst7fWTQappS5/4XQo8DDqBOeCHVzEBPjr+wk44taHsN0iOliyyYYOmDXRdA4fG
gY1kthjXYwu5TI053ZCUjTfmXjrWJsy58UcGTEohN1oNoqXol8Hh58L/3KqjVgRIGrV1gzt01YHG
PNladh+9o2mZ/UwAONj6pVU8ydJLb13Zimk1isi4Q2EXFbEhjYbruM6yq9bxQC9/2XsWxj7Tc9vQ
IgUXMxLF5xesVwBP3uLliuTLIYyOjSsDr9fSVcwFVSW6RMMACpXMBQGMr0J+oJOLPtAe+bFhqJ1r
w6vt+yh3rjI54Lkm/N3Y28Ma4cuNBMt7EPNy0gxz4cSZCXUAYAUxBjD7ynGA1kyghFwE+xMB1hRk
ebgsLk/k0okDE5BbBCmGg7445TqPpjpsnQgxWcmu/HYvm41XrjL3ncYm0Ic7OeAhrCkyLy0eyotg
SZ1Jzz+xfWaM5C0t54jTuM7YzkDcCfD85XEtHC/s1AY7dxBhmWhWaguc1fXaMvGKXk/5TZi8gEQX
FCPdF0IJSFCg+ohH/RxpKrOI3umIdQRv0cQ60vhYye9eookpF2cNyQI8/eD5gMOejyivaRLHE0x4
Flz+55DfjK3mcYnS9YLHz3HyTNmOErBK2tNyKUYwQICF0Ujql1m+9odjpv0rRK4qEJeG9vesKfxD
mHDj1i14e8xrtB7l01Dtw9KMDxEX7TuVoflR8zLcm1Y0bbnhRHhVsJLsyj4Kt1AJ6I5o0u4pGv2L
6T0dwcfIIpklQS+pWYEW2RPrfOTdTZtk5npsWLVKms6+aUbXuBN1KFtoeY3Trrbq6MPmVnbD8q56
CKtGXlOetPeZITq8NuMKvJxp7oM8rWuidWTaP7wpBbV+QZvQhopl1T53XZJsaNsnt2U/IYSWUO1q
VxWKo6AeiV0wmU6Q3HptGajHMHHDY19N0cFyamvjhwh0gq7z6D6uZFkh3VyL64SQ+ctCfuihOrS2
666A0jmNQe3sl8O2Zo7YmsXg5/hHudx66Ge/Bo4hiVbmFJOXKJu848AaCWKMynb5BmdTXgU0N+m1
XZnhPhp8NHNXjdk0QYdJ3A6QElw7aNECbpnlxr7vsgQUA07vbznrk10++ewtb+P8iMyj8czR2v19
Cr3wrqkGujGsmHTAGVGSBQkKoXQN+WiKlkIztb6RyfZR0ZbsKss766PLhP0PLRPzfnAzvinRUY6A
GVCpbG0UZfYtT9lQg32+zH4VoSOPHDIcr9zq+0NZWBP628f8Bv+9u4k9D4CZzCU3oTFa/yAoiQ+e
tPmNnTj1WpRTUgU1Ur3f/NpmD0MR+RyC7YJUAA562bAN8yjKdiDAsA+l3bQPKSf1Fmhav11xQsYj
er2G724fmxtYA9LJScJiNwDUKwIK/u17D5Cy2yyseQWtivkMhwLPU5TmxWNZTKxc8yquDl1Z1+8R
ZbEfiDaM33kZMxlYHRAxV4lV+S8crZFbPmXVMexM8lx0FQkPEKtOwGNqTw/WQAoAV0ZnZYSG++C4
dXhorcYxdz0NSbSpuzq0AlYg57qiPB37XdY08iGr+rEPZOaH14Nj5EBIGt0+TCoDUAhZlz8AMIyf
CeYlDmpwaj9FltMU68Lts+eSU/lkgwjyu1+B8zrKfLMNeMWL54L09UcDFSXwjVce3bnQuPsdp3H9
rR/q5snpnMQHaIgQqDTQ/MobZLSZOvBTZGUzPNv1aIsgMkT5W/aD3FioJz7bLAEYL/NQLApyuwRv
fZ748RNJQ8gVJk48QHqvDZ+shGPfhx2JA7M0M7T8h3J4JSIaDiHwF7A6MHYFVw9vI9JiE5emI7GT
0MsY51V/NQyp+T6i8Smw05q2AdjFwxz84aV7mws8skH25chDHSYGjg8m0hEapJM4UmGk9yOfujKA
PFZ9qD2WbgunRc7MmWKBDIQjgUPj6S+0dQ0vlet3h9zLfNS1kQS8K/BOK4CujNeVKMVH5IXxLU7E
bm2IfPzh5na9nSh450hfyDho3AoUQtM4RldJnyB89UcW7mrK8yeJI3tr8sbuAxiKDgBM1Vv0eaQ3
tCr5oxGO8Z7FxMGWSMHn4rG43UQEGiDAN/VbsFim78DVGAEd424Dvh13D7occF+yyOnXQowuEn+W
jZYQUD5HWzq6ELGl9bBJeEE3ZZ86w65iTPgrL6fOFIACofGDAUyZ7dqOmyzGw0ygOOxUIJUOetAg
bkBO0pKVC5jOhllp9uxxgjRJ0UhjwjHmiHEFrOBUrXyzSX9D2AI4cFnW7Wtd+uFmJKJ6d2nY7vs4
S7fgkGneSWS0AOsAWyWMrt0IV1RrMk86WM+qR8+c7By8AKkXuG5aPqAxwL2OWr+5grLPdLDgiZA/
MGKdLs9SLQC0pn+vOiWEjAGWgvYgEE49eZySrYlihOW+2/43E/XkiQFfF6TjlurUkBZDurldcOZB
QTZZMSvQA1Vacy0ZNEs1BCwyoWusXAx9TizMX3BSGIy6yo7Aq4Oqbjd+r6xfsy6ID4QSI8gKJT/9
LLunrY6xYjGOpCZYJHwkyx1I3p1brRuXd9JA5JDOrY/Jwem3XZ4EkFJL4r1MvoX0F681D/KFHBhD
as9FpyISK4i7zm0mTQy29bl+XYa3SRIMbNtWu6G5CXUvu6XY69SQMqUQoRv9fi4rG+K5E28kOnQ6
hdQlvzg1MX/CyarxOhRxMq/a5B5k7oCknfz32jhmC1Jw6FYEFbYqxlOikY3acwHOH66Gcef6G9/R
FKXnqFp9MEHWAwh4MLawT23cVpM3ptXPNdvJux687NgmKYRyE0hf2+vLAf7SkpyYUnsyhOs2VZ5h
NKH35NF7iLxautbexWj41Iby/AL+dCr8GDZAoroCaSbixDKAwnyQ0nEfgqnABllc3DOI7QDXTPwV
QqvALKwg5XI/QlBU4tnWmt9ddAlcHr1motX2Ic9N67CZWylEtPHJ69AhvXCMdM1QSz7poIkHb0yI
xOF9eO6TrM8a1C7x/LTF71Q8x+LlC6OY069gOIFqhirdh1CoCccGT5rc39R10AJlAoZar9B1UC76
Co4IPOY9sCWoml6DzZHBSPHGJeHRNv6pe9DNaeoMOhPKCWE6Y80HCROd9+T3CSASa1On8KqzMf/9
5IgoU9F71MO72St/1+kmLe9k9fiVFfk7U5+ezWAgqwYMo0K8VjvfvPJ7mK8GoSsiLHrWyYoo7+XE
suOIObBTQLCKvPBekxzWTZVyGxk1XkkhxVTV+aaGOmrjvFr/WU+Eokv2ZAzKg5ynNmgwK4yhbY68
+yb8pzR8uLwcmmn6c+merLgfFugGFzABvH2cIXYXX7gTQOI5d6YiaYcY7NylRrMD7jdHoSq3jgmU
T3Fjm/9ZYWqeJ4RtgOGBgtpX6/QmIPC132KXjzm6WYZ7z3jonJsIDexMcyouxQOnlpRNWCNwjgsA
lFajuaPxPhJeQNkDWMvL/94FO4+JQW4UFNRz3ud83myrCuuCw1JvgdzgdqLbfvjK2gMThT58JGDR
Z35uQkhorVkhqu1tdeP4ZdDmX9nrfw04yhiyoi2ZF8+ne/8CkDiLr8pwx3SwpcWdiBYqAKTRe43p
Oh+GayZF3XRzIs7dDdHWqNOA6y7qpdsQJMnAYaAWBGJwJQ4sqwlw2AEFthiQ8jzapmwMQDFo8c3l
7bhUyWOnhhQHg6q8oHk7G2ra6hqZpfRYILOxcdumuQfiM1yJHmzXPWPfpWmBKmJythlLyArU6LqI
e8nZcS//8UOUkG0lOMlaMpWTja3rplvTloDTP0bmVQsVRGlpUo9Lx9CpKaWwUVR2jeQKTM0NvQl5
GKAndHlmly2AeW9GgwHhppxDJIO2Ap/zp22zq8pb0ms206KHII3/7+8r94FfgGJQSPx+XfziHV9H
BVImvrshiY4H/w83lxoD42kH0BFCR/T8K84IR0RhCwSMK69n0NZ08Pgxtk4EWlgkrtrJRa+XG9gR
pLTS8hoNy7ejNxympkN6rA842MsJSNSSwd931m0X+sh+aeZi6X14+oGKEwOd1k3dPBed8c1j9zE7
5vEmLiFqfKyrPdF1YCxO/cl8KAcAEo+ODy4zlBdRFWuSNmDVCGjhPkKG6LITLR01pwNTgpfC54CO
jBgYR8ckeWmNW9PUnACLfjorRaA5AcUL1U8Ho3DACIGuC25fx6mF8FtXAl7c1n8tqPD7pMj8Eo0d
aBaAzErWPDfutsjesubaAL3I5fnSDMZXtnXoMzHUNgYTJ9W+5Mk1JAD3l00sL8n/5kt9oTfEHiUP
Zw4b1u1KMiCxVgSZm2mWRTdpikvXfSqoFWLlR0CIQYrhFmAGTNe0fxp4ppk13ZDmv5/EZGMFElhw
EOLabOmalS85A7bb08zb8h79O2/KeRiaVuL6DeYt4nsTXaCiuRmHm5ohgILkmLXzyfbyQi1fbT7A
5FBsAPuC+tar+JgOlHa4TpLrJD+G8i5D87FtfQO3UgcWMhpQa4VycICX4lf27dyehQQ8AXxPmdFC
TimS1DAdN8eii1cmsv2xTv5pcdlOjCgz2tNiNNi8c31vx92dyBv05GvqZ4sb6sSGcsvURTI5kwMb
EnwzxUxq0GmcT2dBCQrByFUlhgELmMsgNMpVr+uqXfQ8VP8A73L/KMacu3cJUStW5mi9Kjz+zHGk
BnkOqUnQULOVC/42MN2MjyiffKAF7PAFH5yFcIGmtQHS+9R2nw4N91qJKqoTPeQeAbjneWhqJLOr
675xV4U0H4T8MbWvaIzfUOM/sw3jpQJyNQSqM2rY/ZQnMCB7JiyMPedWCgJ8dzT3tDecX6CTSq89
r7ReLo94ySkx1dD9BsLBREP2+WTLZLBmHmc4ZRxYKaQwirspGjXba+lwPDWiXIuwLZOKwkhMfiYu
Kjr7zKnwlHxuutfLw5l/SQ19Ti0pe0zKeoz6DuFxJUFbCq4wIIxWNqpEpH2/bEk3ccpOw03CMlRi
EC/6H1G0d9Mn191cNrG0EWYEPIhuwRGCF8z52th2XTfJgP6yIvxwE8h9oQhdoSxpBoP/QYxtHf24
bHB5TP8zqHZEeVmHluIGBu2SbJhE0wJUxHNUQi+bWV6kv2bs83FVpWMJu5gXKd2yYkPpusieCP3C
QXUye+qj3ylAId/VsELEW853faXJNC8dhKe/P//95BZ2AVSX0F3Dk0RCzxFa1Vx3Ky2u/3wbgpsC
kFf1edzzJgOfpYVmZfdJtOOKy1dhUlQTUQg9JCPKRDqw8OJGRdMrMA2A4ANhez6mqC1d5Kxg0beu
kxCAFL4toiEYOgtx8/ayFyzO34ktxQts8P87jsD8xYCAGgyN85qz4DNt7HyYnlhQ3kGFNxZUSFio
0ZbJj5V4KqNHQVdFvetQIUbszI9WtAU5P4Bdq6LQvCgXAxrX+aPzgEaWTwFNOIA3sgvhgUZsgbov
d/vxhSYGKs6CeyXA0WGB0p+sHzOX5XcMKKhyNTci3FgA+IFWm0ZCM+eLGxyYDcAVQHTzibXftSPU
2kOCL+qfuL1phmPraw4tnYl5859sC5L7Y51kFC3N3L1NO/CpFfy2EDqC8sW9cTIS5aDH6dt7yQQz
TZ+1V447lAhGrCOXCVs3Dj96fhYDjR5d0brUvfIWd8mJbeVcHtoucXqwjq4aUoJbaSvSpzLegRcH
GJgv7JG/llQWbs6b3osELMWtEwg6E5j+/zxC3fEuKV1XlLCQUYSj1dZG1w/NNaWJxa1+Mgxlq/vS
qtDDArfrrVcQxNry6fI0LS6IR8DaBIAUWghnnzzxuYJzKHbVqEWBbCMwHfD8rzkYJcN7FMEuW/pT
HFcDDES2eCfgYAH2QBlKmlk8IzOaA/QAQUiu+v53FoIC8daAll1bbgayd/P3MbypnHuU5C5bXxon
YkPAnyiUvIC5OB9nyIyCQ8Mb88ibDxGjwVx+R4fZnXSeSdpoNvLSDgP8FMAmABToJ1FKUIoCgTF3
+9nUBN/PVc5/SOIFTrmKi6s+XTftP5dHt2gQ1C9AdYCf01GZfwxoF9tV2CJN45VXY/PegK3Ck7ex
N6ymMHqe8nENbXvNlC4dV7hEPROLinZQtSTt4tnnFhawJCkFgx10Z/qrUcsDtWgE1F9ot0AjMzjT
z9fN92SH1CLe0oI22yacDnVs7pqIaVZssaEEzO9QcAMyD3lM5foWgz3T/s2vhyS7GcXdBLLrWDS3
YFXboOF1G9fxPXSXH0fegNL34/LyLW1y4JXBPwVEkIek8PkgmT8VrPYR5NcQbzXkdV/+umxgcRZB
341iBCrByKOeG0htWkuT4Dp1w2k3V+4qw9xGkafxiPmC+rTDT8woF5hJIJvsznGJ7QKjZaNVN992
/Il+AfkMtsG/w1E2s1Va4KJFM+gqREyXoA8nzT9qCyA+XU1qcV+dGFJeKokXsq4Cgc6qtKGN4X9Q
9HJmTy2969x1USb7xvtCSc9DHxfD4YGyukqlVw2db4oayfooPY7Tm8n2lvhCdRVC6ijZI8BybPXa
MgiYdLiBhI3P+cqVYKnAFalLhC559KkR5axn6QQuogJGwEh9b7LuwS8eL7u0zoJyMBBS5CX0L7Fn
oPtlyTsn0yzFYgyK2p0zw9iA9lZreKk5JtEgsCsb75tZAjB0NdpPRvfC4wcwxsc3xg2SadNXXngn
VtWXS4zYM3PmB/+QTmiPeW2FG1TeWivpMbuuuldP7SgHXiTMQYIiKl1ZNSt2iT0+9PKbmPx7Nv3M
AeoL3PTH5RVbOoROLao+UaSkTEtsptQBOmHWR+ke0/+su4qHy6kRxS1yu7EjEWJYvb8Di2wAJXFw
kBIdJeXSSXdqZvbOk7CpdJuBSBdmKrzAMjkGOfvRDvvK1KAtFjvzTg0pJzcdLZCdzwA96EuvovFj
CrFgN2H1CK1QqM1BQcOxEVB9oaQHrC8I+JBUBlxczQD4POKNPV+HWW8e28K97bXKJPNyKw4IE/5M
uAkqqk/CT6FTDhJN+DDh1rf1/EyupiCJuyDnBHCZGsmao0uK9eC8yejNrnRUCgtLiIoi8xhgLMCp
qiwOrO+sPLFxiZggDhvKHUeXhvnd0RFkL3j9mRnlTgQCOKKpCzNti07wVt61tP7dFub68uZa2M5n
ZpQrse2muk9mQGXW8BvISAGbHaQP0vVvRBkG6EXRXPULN6OLdzCqaIDffq6lccswa97gquesfqV2
uYm733EI8PnwBJdCU/EPPxl2XxjjiU3lNjaoMTh1a89H1lpMTyJ9CAJSJQFvNSXzxTXDOwFxLQMr
oUoOWDUij5LZ0DCCqdOLt/2UH+sp0hCJ6Mwo4yFSRO5gwoxsdzW75802i/eXp2xe9k+bDOKcePpA
pxYR0/k51YZ1VaTonl/1A5r1k40vkMUBUicP2i/UaKC9hx4R0DLPTJTKheKDHBhBGUzJeFh3bE9k
t8p0+YPFKUOjCH4N2uTgcDofT5MTYCUcD1kY4Oky+2VEj6YTaW7+pb1kmWi1RSiOaVPxiVEkbSOC
NgWAHdYujJEK5xSkdXRc+70P5ItEIjEpNSu1NDILOEGQJyL0+4Sr4wOLAZwB/2XcQh/OF3m9dv1+
2CZk0gxv6eA7taScSNPkMiATMLzYh4RFR6+L3j9E4B7ETXO47H5Lg7JRb0fjJihHPj2EwXcSZn6K
pGgloWhtgk2Os80ofE0+ecnLbYZ3KJSDGF5xipfXbudnZYJMjJ8WkO/ZQfw29q6YG4x8e3lAS3N3
akm596GXOQHmjQEVxhb0HgFzf/T+pidPl80sBLfgDP07oHleT8ILy7DNCH+FGWe6cwd/V5Y6PY/l
kcxkndhKzieOfYjYQLuQILGUF79H4MT9b263GXSag4sOAL6of60oR1ySWqSO56xpV92X3WEEL4nU
3ApLJkBng8QOIM4zzfn5XCV57nfDjIBvx1vpvBqgqDUbzW2ns6EcO0IOAncdbHh0S6O3wQKFmU4I
c+nUQe3UB6E+BAIB5j8fh8zsFFxiuA0SPv2o8vi6J5BsI3ybgYHUqb3AA39scNnPlm7xGU8w58XQ
DK7GQE4p+ADtJdjsKyBtbzkO7DovAxDxrli1AQxz0GWNlvbqqUllufrKzqLKxF6tc/cWfR8re8h/
9pW1yX1v27u55ljVjVBZOSrQmRYyzOpYVuWqpfIjrIzmkPXNW9mb76Y/604l/m2OfjDN5C4v6N/J
VXwfSqOpzCpM7uRC0MqskLgCL0u/hvbDhyzDd7O0biACoGljWNrXyDmC1hh5QNyUyjUMORZ7rIz5
LByu8GwgMg2mZCXC35c9Zylhhj4qSOj8AfGgb/PcXSnQjBIQd5wfNrsxU7YaM7aGHPCuNvhVnr63
Xn5wAER0onEfOd3Py+YXvWhOZCGDCl4DlQ2Y9X0vQIWM4L382aY5HCfZ2lGPK+0jN7hmIRen9MSY
cugTx0xCUIMhKQNyvYq9plN68BtIuBhfiarxc/8bljKpDqB4nAkMa4yBqja9K7dwERe6+06Wd7w1
1yJuA2/StsbqRjj//eS+KfBJ4MmD3ZhXezsTK+50gQNUBwizbuQ4rtAudx/14ITh5j7s2qe8Yndu
Ahkqo812ddoFlpaqcnGJmQkGoRnKDj6m828CpDYTQzdvH2Sus3jrgzedrsF3EOhY4hY36oklZfSD
K0CFEWP0VH6nJMizfYZiiMXXYVRA+UPjuvN3qyE5CBv+Ny7lRCpH0BCQeVwJaEzM8S1EntSCgurl
DaKzohw+8ZA6hpPNnuSgH3UD6GeAaExjZPFwPRnK/PcTtyGt08XWOC9R174Rv72OO7buw1eg4TaU
JZsk/ijQq3t5ZEu16Vlt5N8JVJUUeB/zupqtSifbkiQ5gLJyZfXFpnfbPaJnlFf4GswYj31PtrFR
bbzowzSi+yw+XP4SzRyr+uZtbbAQaL85DW2vaWyDHDPZVYZOZmcpGISqAx4GYA0EY7JyortZUzl+
ijdP5DrbgbM9UOu7r4zkrwn7fCHR8ZyA+h4nXNNHR+7GaCaNX8Np0phZPGZORkLOzZSkLb12xEjo
GB1EU91Y/aNVgH9RMo1nLhUb0QMH7WAKCAa6gJRJo37bGCT2ERWCmA6KbpPzmIEvjry69E1O2y68
c4agoD0YIDaNDnGqta7MZ4xQtaECA7WRWyrpA4uPsbcaqiuQ/GbdD0CysR9Bw97baLMaNpcXc/E4
Oxm6MsuNO9SdmN/IZQKaMr6a2C5KunWUvxR+QHXwvKUM5dlMK7djFMVVnOOVt4qnW6ffVGhzdfrd
lAjEVY/EeMzsteSaqviiI80djvOGIJ+wjYafDaZfwmYVxodCQBUTNdzCM3Ydhnh5NhevoZnVCwh/
imyl4kj96ORjaOO17MRQ9EWcanR0l+GFMdE3XFuaI2VpYHN/ug95HZD6qGXIsYyoY9ASAT9xm0Ck
2a+29vuVHbEkmGzn5fLYlkocqHmagFY4IEmCrML5hoxKaGCaDsyhU43umrS6bpu6XDttJA9gRWK7
jpGfbVI3gfS6ck0kOPyrcHrKWaXjhF86THGooz2A4ms+EcLaeUskoqxsxTP/SLt6RWv3JtO+shbc
FZWv+TkKaQLIk6rshC2PetsjPZKIyaNXfFT9Qwm63hEiOQzV+U1jQJLL1fjQ51WFTaTG0B5LINGi
ll8Nz46TMoRNnq+s5inxBEiCD+Wg47zS2Zn/fnIfu3bHoSqJlPrortruaSy27nQn6LfLXqOzMu+Y
EysVH0Cn72E0TgbxUw+gLeuJmqiMP1+289kj5lmDe6LJ1fRd1TnrJIbSQTuPJnsa+ofCvKt1xP2f
N/e5CeXsip1q8v3ZhHR/RO7BEuuoRDvD70lXBfh8hwNzYtrQevujZKa2n7RgLDHGuVdYVg+R8B9N
r9PkrBctQGGGIs8266OosZjF4zAJkZDvxKrl3yj5z0fuTOkJOUSQ5M1iKMqqd3E1NvJP8t19aciW
hADTh3cFIEGXV33Ju07tKIGrLQv04A1IfbF8HWVZELlgVUIxiGrGszRfKD2h+IPEEajTlHO9axG4
VQyZKeHf2eU/2WCvLg9kgXEZTznM1Mw9PSdBZ/8+2ScCSIhiLBAedk4VNPLZhOJn7OYz+0sgyhvf
/00Zf2hJt035g9k3exQ4njubrE1LgFKrxBlR654FCw7voCN6Ji5H+QbUG8o3dVA5A5QfISvLrsKp
uxKJtSO1sx3h++Okq14umYOWCFwfOUC4jTIFZQmOh8HFYopmqt5HNwRRTD5BXHRVZlmTBXy0KHhN
Oug3FlB6jwJKezeYpDscI4iEbPxuymYd5LGEdHXnocHO5H3zEiKJdO+UPdWJtC19L+okDCKzFK0R
ajdcCIVo5JExPSPeE0GYmmtjkkcvKa+l0f4qkk7nIzNM9/wxSCA9BwVim8IVUXA9X48R0rky8uZA
0RDQSWjM9UC6a2C71u40rkXtI42TA3c77NDKqFud+cc/GYcvUHB+zDSFinEgdxqjmxDayN5fi8Hc
G6a/dU100jrO1uig7J0MCHnQTms/91WkSVQtbEAHuw9iZbOiJ9qSzode4KyZ8hAxnBP9GGIvsBvd
I2DhKEEj15/CA2gwABI9t5D1kaxJHyJrG25ofKitKwmGpOLt8j5fuKbOrChbShaxBQ5GzGLvHoQE
xLa+873NZRsLDwoCIzNVDvYR0l3KZDViSibRoDpUOHKbAmwQRJFvrdzWGnetn6aQYhjSdVaCjVvy
Vt6i0wzJG2twjk3ePfTtNGq+aGmnwHUd4oD6A2pjyqhJEg4UDYDgR7V/o5IQ5N5taBr3nT+gViHX
muEveSpcFGSeeNHZcJnzlSR9g7L2/KSprBBqKXlz7YPpaxPXZf3eJ4xvESnctdHk3oL1+oZ7hgtV
iFTjsH8mWd0vWADInFrYr+jROv+K0PFi2YcgpJAVG1pAhHNiriKW02fDB0VOm3YCTO8yLeIr9HDB
6RKeokxpAWR+cF0uniVJQVTVGi798PqIrEFqO3W42vL0aNZjEW/SCb8UNC1rnks/sdZVWM10Z0U7
bqKJ5S82a52Zx8Z6Nltq/K6Lpt753LBfnTCs91k75mse0+k6TmiOSkgYxkEEYrT7LhJS16j0+ZmJ
tUdghnAdcQ1TtQxSiYe33RfZyrOB97Ld+8L52aKMkFoCFJ1kK3VNjAspZ1gEQcB8mcx1eWX+ec/o
0Ll4rXTjxvceSLQuum+F+xz3HxC8S5CDYTdUK9+4tL9xGaAyC552cGYqW2/I7NGBjkS2GmIwrFqz
tEt6xwTVNAMsHVZQoQSVB8Y2v1DOnWvIQJiXSHRCZ50PLrdDUn3n3htzt5e30tK+RbMLdK3ZfKKo
OauhFKQDtidbUW/Y2DI7MD9dxw0NMvIeSaq53xbn7sSakgeZervnXMBaO4FF3LY3mXtfS83MLRsB
Nz6aked+FGWB7DiVketDe1Dmw89BMnnvuf1LydtSU2ZedkDoZ6A8h+osoEXna8TRwiOG+XVehgN6
Tn80IzprriY/iCQqgxvbPfZAplY6ruh56dVzh/oEmw1iRkBwKq7h0dYNWY5ZZO3L1D3J6hhxkA8E
qfFiir2le6ssZAWABECbPiiXQPCLgvr5MDsI+OXoooOPtC/ArUuyMtN1mGzaNHD5G8lWEayyW6/a
XfbNpYjg1K4S+nM7LozBwzi9pt0lrtwPow4XtuT+8xsJk4m61adcqmiH1s7AdjpDs6vmUA/7sc7n
vuGSTZqHzJJbnppSfD8tI3S9IQJeeRHkpyK295wsMPPsCxv61IxyNUZ8rCcRw0wIUHEl72X65ufl
Khx/xaDPvLxAS0c+eomg2uPjzKdqn/qc7W+KocVOA1TDf/S5H/jOgwifOghMM12i317yB4bDHnJH
BDRm6nlv1UZfCzIHPejjbK3Ar57sCSu3MeqHJnwFFtygN130MZar3NuT9HdT3cZuhcrNzuuvTPpL
GHWQV0/ZtC/YOil0HDxLznT6fYq/srohqRMhHgBvNDeDftwK94E0P9pEE3n86clWTwDceGCvwWsV
t5By8BDhNVbsYCaEHaONa5eNqGbMDLJBmz7UbFzHFgnStthkJS7f7HtFQAe0yuqfDjmm8rXwwDkq
VyZ7kJHmhF+MTE8/TXHzzq4IyryYhDq/AhsVJn+D1JDga+I/83zL+LpP9yVE2KJ8Xfx3CBYB3hLm
0S8FriX1DVHXSHogEwXRYBCeI3cahHQ16DTzlo7fUyPzzX3yjk+byi8AMEQAYL23beC0Ozffkvh5
cPZ5eGfrGiSWAoFTc8rpW9ejEyUjzDGHrzwWUHIrAZbzda+jJe/FU9+EPAAyv6jwng+rGw2HWSVO
W5L2QBwexPQYg5iOWh+ZjnVj4dzAdfmnjxjdbcjpnZsCMJbnCYWphD+xSADOCULi8i4C1yJZARB2
+ZRaWK8za8p6DdyOMkPCGkRTproE4jtGXzENmB3k9DuIdtHyojkYF876M5PKmnEAkQunh0lbkI3Z
duuhvDF1jrGwYGdGlONmGjgPxRxMRUMe1NkRBUdMawC69b7WhFT24ophPwEzi1QfiiznK5YXnGZ0
nOcwe0rkYUhu24IApLd2og0tnhNOV3H/qyl+Jew6nPYuEeuBsoCYWw985MmhjbYizNZWtwGyaiWz
DkybW0QUKeTx4rvB/++XIKolfz9XmRqcj11hJ/h9gR4FH81Llti59Y/B8Dbur8vetcAriuLziS0l
GhMeMDrTHKWE9Y/SWTfGtwTpUL8N0vhgjhuRbCty7Vsbu7xvwc40FqvafvSdtyyPd5XuClo6fk++
BiLS5wsF+bJwME18jY9pRmE1ggrsyknNoOkPYCcPwuGtE3LnOPdFvh7kFyoOMA/YHCN4mQH3fm4e
7NWkkXNoGtb30n+2J7SIlEcZay7Axf3114wK5jWm0PCbBGaK5i0Rwzqq9kVdfGUTnxhRDkSHGrFE
WxOm0vjegBi7SzZMRxS8dDbNfVkzrsIFA5Wyr6xODlk6l6Vj9iMLD1MGpciDcEE2m/4fZ9e1I7mO
LL+IgLyoV5XKtfdmXoRxLe8lynz9Dc7Fnq5iEyJmgIPFAgN0VlLJJJkZGXFZVa/Ty3qwytYNc73Q
/EPRCFBm4fNovQZ8bzRj381bQg82fVz+4Qjmo8P/MyF+mtoYIddew0TbXOfRe+NsSanY3XIvoFqO
+VYUm8RaE/jjl94kI46P5TBbr1p61aqmyaQm0DlxNJQJMWkqfJeYGXq7uPCCTY9AQc/ZFbqu699C
1nkED9+nDSFJzTYEL6A1gvhq35ZvFmru3YbYv43k28DucxyL9lAobMrdwjsHM1F4QYplw6buB6sC
kGpjt8co+khQPDK/r7slOynQbvrPhHDahrpGC5TiwdIabkdywCXcDtLyZvG2Rqd4f6u8ET6SN0d5
bA0w5UF2PdIPY/IN8Oh1d/jfEG7a+Eif7ggfKRvmsdM12GiS2U9y33JfZlr4nn5pqhpEfGXWTAmb
U3ebNtRrmBqrnzq5yLuPesJDcb/ukOw1j3qZbnB8NC7J4qNtSUfIoUAAajPjdgfMJHRbdD8c2KXb
OJvQaPGSq29cau5nO7yO3eg+bhQTp7Kkd/oLhBCpgYIFGQN+gUmPbP7tsCfDRIv6AiQ8Fd0lmspj
nqiFhcVkmW2AlAzj3GAvPT+UmLfE06jbqBO20FKJ/Tx5dqttHl5M1uJP3quJEnKPt+Pfnx+YPwBq
HjP4kPkRB2uztm9C0Ij+SVOUBkW/Z9N2/WNKVhKDNVxMCrJWHkgUzj2rC7eemgSqZE6TbHq6c7R9
bProvvl2EuCilapKXpIYPTX4J6edvH0cAwIT9RTi01mpn6c1sMTHZbhKTUUvSrK1z+wIZy/TMIxu
FR6KJVBfpy4K2JPf/cMBf2ZEeKq69WCXJa6lmxjDUF64Mb3XUcXJLMkfoA9AGZLDSxAJ/N9PFixz
yFKYmZNv0Ba96qoBElbpZT8m24rPb7JUsW6S7HtmTkhXYMSBQIeGmMuNX1mT+Imh+znZQvicYi1V
U6Eqa0L4tfaAm0AJa4YTtOl3IDF9qz1MWWAb99nwsR7rX0PCQvMOiQdXSzxCHME1TQudcnChSeF2
DaoXUDJkflnt1o18jW8YQR8cKtToiYP74fxz2UuBDugUof+KbrQ1BA1J8Dp9cMlx3c7XjQs7JmBk
aPbiuiS+p9IlqrQ6gR1d/8jAXAtFs+bVgO4fA3uTO25iW3Fj/hqH5waFT5VrY6VDExiOhdu2PDDv
ouvfoWil1GqTFMVPLYEp/HwJgRepx7KHJbvtraMDAcEDGk/Jzu3D6Fo303SXeJDEqIu2+mXFTvQQ
6zTeO4OXPa2vsdRlCOpy+QpUNcRGTdh6rVloCSCfzXUH2HFu3FP3fbKDplXsOunXPLHEo+pkkxd2
qrWlC0vZWAcebnGN42sAmVbQEhtfmXVv9YqrjzROTywKaYVaISbBTVgEEXc1bhfDBaj1Nqz/odOK
r4keG/qbeNHh8Dx3zZriEsK6MKS5m8TZ2HrnMwaGNs1vh4/QetCSp8m7ATb+X77df2YtIYggsZtG
Tsn908E/BJYvcud429LbaqOitCFNK58OiqAHPWpBPVDBErG2dn49Lnf6/LbujOSmf7aIlnDQ6ITU
7hDHgFNzbgpI7KEr1C8dNOcSYGOfWeqT+chUXAEqz4Rrj5a4Gpt1eMaMJSAAF07Tt3BR8dyprPCi
/Unsh15Z2DUPkMS8jNPHAcLmmUogVBrtSJUgaqKoTVpCtNdtUYWLBxuN7ZdL6lPATkEQEKPitf6l
pCnjxJBwxmRe2Yc638gT6uoW+Rk11565XVq/USlHSVKGo4NuxXQNHeBWEXhFwiH3FjfC5XDc2uUt
S4LefWTVDbALWRW4xd9HORR8AKO10TVA00BYwTQ2I0azBAWT9MrV73L7rfj7mw5aMicmhLVLwLuZ
jjMK/1l51xt3LXtuqs0y3xrD3x9l6P0gIeGURutaHPBsBvQ+XAaoCQ3vcu0xbTaUbiwTevfzYT0c
ZBv3zJSwbACfUbd2sGw0/+jJmwM17E1Vz343XOvNi55eR+GgeDVIYv3MpLCMObEskPXCO1SpR/1t
0fatd1WqWsj8r5w/iXj/7HMNhbTO5qxbZgrHPP3XzL5D/C70Hpr4IU8OoaGIPalHoD/j5RremhHz
0DB2MYT/0D5G/ZEBj5F0UDO8MgfF15JkIogNfNoRMlE2MsPMetiJllvDDsL6ialwV/xPiMuGRcMe
Qi8EACQhHsqexpURApQeGoBjah+mqnomNwByM3C3oUYnPuhMirexu2DAF4ph0JY3Hhe7Uoz7S02g
aMYb3oA1ihDDLNbtEU7zffqrqh8czMOs7xrZ9+ZVuf8ZEE67uNeNaSkLFJmKew2Z2shu3fwhVokC
yz73qRkhrNq0YTi34UfcHZfyxW38NFRElOQ44CpT/3kiRFQcdVE8ZfCEVi8kefegqE5Q158zP1fx
EUq/CnS5KTW5/IcozU0za9Q7DW17O7my+nrTFY3is6gsCM5kuLpVFQerQOHIRBWkVunFST/IiQv8
309uAm1fozXgAQBG4ufEejJnkPmOii8itQFcDx/jQi9BLF5F4VI22QTwVTXdEhLQ6sosPtbDV3Yy
o338nwke3idu5G3UZVYNE/V801N/8AIL0Mn6uiHQTG6gzaqaKJLlYoMCb4uWKGrjYlEWuDboBZno
M8TzrnG6wID4cD4HxLlCfm7AdrvunzSoT8wJ/vUQ8ADLDMzR9mrUD4n74prB3B5qFZ5Y/q0+/RKS
5cgoKIgWGBqmb066b1CdtRTPIKkv6PfzYSwOQBGOMdp4BcZF0Ocz66exfk7ioxUB9fqYpv9w5zA+
DYkChc0wDkXRIPFr84EVT7jD5/WGAYXpKMYQpIt2YkgoQEQGBYYX8NaNE7+SvPIxiQlNQEUISDO0
hxYAeFgwfyJGnAa4fAqGB4S46VvobLU00AZM6Spu09KMc2JGiDS9T1M9jmDG0O4JeWtIsB7J0usZ
wM/4xJwBHVfb861apU5ahhx/1CxQhiPxJU2zwEyMgx6Pl9p4M5UlIGoGdJJLr1M0BmRraOISwFlI
+X+C7R7szOZSIvQmeltluW+nh5EA+3pc91EWDwA78TMIFUIqkg7GPTOXjiIeKn1vhL/ZfDu7qjqo
rGSD2/l/RkSOQXDvD2DfgJGh3gCnFhj0OnTfLXfv2RsdoInyIfX2nUplURYep1bFUJ9NICO41a68
TKDFWf/9YJoFGDLCApEOUjmxdtEabKmXGuHRT8QZNpabdnsTw5vNpnEzB/Sgg+YVipiUfq9Pm2Lh
AiCJLqPcZlN9L1woVb8Pw249JORhf2JDWLhmZKDxWmBDd45xp/tjawNgdZf3dwuqll0YVGSrGdt1
q7Jj0cTrG+R/mMQAWvh8r03moqMHAaNhD/UVH3DhlIGijzTQmOnp3h4NI6i7OrkmfYji4lzo+/Uf
IMv1XMGB0/rgKSHiy/OcUHPI8QMsXCxyc9tg04Ve7pP8xSgV1wzp5ubdIpSaUW7W+Fc+uQNohTkw
zxvwOm+TYEnLbT1WGUSIuk0NknpFNpaGzIkxIU0uVZmHU4O+n1bfzVbQj88ZVYSMdO08rj0I0DDn
FDv3h0Sxm5f5iIhpStBzEN+l3/HMBNAVU3uxrXBIGiqf1kTVq8ZpegDN4NCcWI8xfV/at8hb7lEJ
vtRKipMT4ymWCskrzSYnRo1zF/OoIUakw8UC6FB+hWL/UJPEpBwGozHegruaWCksihri6THcstIP
cyH+Mvqm7Xvls60apZB/rk9Lgi9o4UxxxyNi0DCv0/mOtzGTe8bQ43v/h02FIXY0O2wcouJ7E3Ju
kdk7E+oAgAi5/Q3k7hl9AoqchSqVWFmY/8GQo52uc1a28w/kZHROzAIfaAErQFaP22bA29B4WXdI
tnNBAYSZRjxueXnt3Eql2SUoNme8o9zvqfkxAQvchLedo3hEy74QRtUwZIBhJxADCil46IYxamOs
W0SuhuioGTf5eGlU94Oj6JVLz+ZTS0IsaABTDHHPv5Be75fWu0x7YMvM0gS5Uj0EOsOoRtXsDYxt
TF33q7bf/mFB4SGQNqhKYN+eL+jQ0mXpPb6gYLb1iBVEzbZH5og+1u1Iw+PEDn8lnaRcSkiOnrKG
FaWXqX1ppTvSKc5mWV6yPk2YQlMhmxwIISdwZWKvs4ei7nRIQdUbmR8z+lPGfKOp9FKl0QiYjQ0M
kYNWnxAmLp2NUQ/hVIFelzVvHP0jBvW+kShu2tJwRGGXApwJpIMt2CnmZDBSG0GSLQc0YuvkiYzb
rr61VXVDqUP8kQp/cKkSc2A+RF0VpQaiMSdHp/2gHvvp5WDYaxvFDlNZEuK+zcNkDltYGo17MMFZ
xavJRcOibLsed38wb2JND7q//7kkXGzwEgbqNdThUkOvF1b5ptNuWJk+15310GbDVaLV4DB9MuqX
MonvMAPnk2TZjvTdwvtsrtvt4iQbt0mPFlMxCqkWgR96J5tiyO3GsRr8NjDcdt62tq61OGjJw/oS
yAoQKAdDrg83O5wEQvREjTcaOgM+hk7f8uGDsc2SHrXmYq434691U7JTGiRxoILH1cqmYtvDmlN9
pKDB22TTbaXfggbBXzcgXbETA8KKZSap56yBgcbJg9S8mvsgb8wd+5fq46kjwmnmGhUrnAF27ORb
Uiy+rd/r2Y91X6S7+sQX7uvJ18f4P6Ca3MY8FH6avU11tMn0GPPxD1TVwpauGwYaLShrUAhhC2l+
jBhegDNstTWoLN+mztcgVaJqSUoj7cSKkOQhoDGi6I0MHGPrOOm2D30gsQbtjoY7iz6tL5803Z8Y
4/9+snxalI+mzoFuiXYdAvjdAXu+8/SnONp07aFJFFcpxQqKj+jSJQBGz38Oyreh2k81oFhPkYrX
W3pM4r7GgXt/qHHOndLrCkJQ1YJHM6H7RQcNsdNfh717XF876T49MSOkBDtBHyIEr9gmhgJ2AiFu
43XdgPQRCyr5/xwR8ntjmkVmgc5hsxgf1qD5TXsYvRfLejCa1xioJShQ0UqV66U76sSokOunmEHX
PoNRu0ZuR10I98MgS2Ifl+PAdH9BjWoXlw+Dgxuq9z4l8YYMr5VWPjGMSzdpBeLn8Xl9IaRhc/KT
hIRFBi2y6wg/iaUjnmWPdY25iIeW7NfNyD4opuaAQeMMCGCXOI+bou4LVvUOaiFGkIDdqFgWxR1E
5siJBVv4oF6UOW2RUFhgr5MWTO697r6BVG3dD5UV4QuGKRbLbFzkxPz3BJKIKPP76VvvfaybkW0z
9MZsPtiBAV+xsOyMVZdODZwpUN9AK8a2dgtkCNaN8DUXbx4nRsSiMjVqLTZaGGkwtlNEj14TeOk9
yKC69LKr0qBmKt5iWf49tShsa82IPMyvw6LTgLd4MxjYAYY/l1fjr6xUtbQUa+gKAUG9gRnzCGOk
esqGYGLPpiLl6tJo8Di8Cw0NYDmFaOh7YrXzgJqQ3XZPLgYwD9Ns7NxmeQODZ+ZnIx33U9fOQQKW
rwvq5G9j1aD8l26r7L4j3ZVdjDtzWnoFIEyWZ7iOBPQkuF6GK6yzZwxWrHEQPGUEtY4ErBAhClXf
U8fvVdKmsmU+tSUscwskISkg3bepm9FHz3+ztD8tFUpKttCnRoSFxrEd0ZlD7csZsIRID6qc3RQE
XML/1AJHNdpAIwyPaxAgnGcqXE1o3EUTDgY9sMFWHJff17ed9OOcGOC+nt4LUhp5bgEDkY5hQEDP
zSHxQ/ZSWVu9VIkryvIuSEpcKCCA580Uqd4Gas1aMlm8YfmtHn82427dGdnXP/37gjNNPFhuFJp4
vSzxJjK7IHaf+kk1NyJbslMr/N9PlqxEEyYsMAK4qdIjs/ehhrFQtskpXkOP/+APKD0weICzCmX7
c0v5WFSQZsY5NVvppul25hDuDFeRN6Qf5dPIn7vJqTt2yIxOg5EQQ2PU3cdMNZsp2y8uMKemgVDG
DIDgRgk1pWpKcUyZzWGBQlzpl9ND+i9okRMrVCholK6NiqcBP4xoV+gfE+hd1r+GhFsXjxwuQ0fx
PgSyXPBjGGzklxkWHHQWSuuId6gz3CbTHlRYNDzW7St2aNbv6wiaOdiveAmt/wL5Qv73A76Q+xKS
toBR8/JXvGmpHzrPVfc2seO6Gek2+vRTpEGJtAQich381PXYp8lPO3/0VFcX6SbyOBU75/OECMt5
aIez2YH+BI/5Evw87aOdHLXyWHXbVIVSkp3yECn7z5CYE4xqjtIYpRNUnIzxehyfZ3Kw+re2OFiq
Tol0K53YEl50Y5WW+ezCVopWzAKiiTpRnKUKb8RPUxmT1c0Uy2YUsd9laF9c0eGq6QMr+5Y7ij6/
zBiEFyG5glonqkLCObdEnpUPPDNMWbVLDGMzuPZxWNpDp3ugdZj8vq0VjWTpHuOKqwCA8LEscZzR
7MMkCXPck6pkE5qaj/aIaSaghboNm6NN/ST8jYubnzY3mXHlZkGvUsyQvsVOfwH/yCf5kNCW6QnD
L4iqG2MKliiwx12dX8fRddvso/QhxNtkfcPJbaLQwKvnBig9hJUGCqXvE+i0bAoMJIwW2jZ3SX1H
2svY6cBGiIl2dNwwua0wy/+seOf+wyAK8AOnihBOspzSsigdmPVKk/yqs6VDDRjSCMNEimPZcTAp
8Hf7BoNVGzdNTdyOjXH50Oii4Zeh0cmG8V+AMmDdQzkMRDQYbRGSbIMaRektfIpLq/yyf2voR61k
epRt1BMj4pk3oe5tjR6GnWg3QDxVQxdLsbay/MYbIuDnx6yTJz4x7QwkO1GfFHiaxX4V/RzAtpJ5
v8r6TjlwIUvXJ6bEWotuzXRMkqjYTFEeQB/lKpniwJhGRQ1aZUa4xg/pUmWtATNh+9CZr3lrYjOq
SHRkJ9ypL8L93SiXuS/CuNhYZEvjC4fe4lKVjoqPI/38nx9HhKvk8+IyosEVvEZ8tzF9VwWWVPkh
JJFQ0wut1GHBzu7HAvUv2LA8P/6XNqwH2j8QVPOMKV5JMqpVTd2COZlE7UvqenetTiDLO11iqnXf
Gf1hPWNIF+7TnHgByYoktZcQUc3sYT/p0/2CE2HdhDTMOFsCV2QDk5IQZo4e2iwqYKKrf5oYQ83i
7Ri9r9uQfB2XSxtC+wC4SbxHzlP84HSR3ZC6gBbSHFr+HGraXamV+S8Dr+bBHyd7VM4O8cgVci3V
bS6wjSofp/Y8twn539BkFvi0rCL1U4KEal+F6M4PLvq/m3rJfDrEBz2/M9t+BzUTxREjOcvPzAsb
S2NGCg3nFstq7Qjqy+BkY4EH5K6p3WpEcUuRnWdn1vjBc3KGdhgiyrIE1kzzocd7bOm3IOj03fhl
MHHYoEJxFfb/sKvPjAp7zp7BtdsbWOG4vq2jERcw1f3bUH1E4dYambQqSA6/CLkP7V1Ht2YcBZZ2
bYdvGdkmJfHbX2ZBdmm8jZPXOB04LhLP3o0LUFxyOTo/teh9bp4oC7frMS1fc8eGHMwf0VCRpQHz
b0UDjsQCuLWXAkwD7Lu97Maa7ov2yVoCBB8QwqqwluxWPDgAOgR1O6qDYm1Hm62w0blcbTj5qfni
VNdpv1t3THKS/pnOBx4YNRBXHFjPiWZOpgv2h84w9+7008h3c9RtpnI/qVQaJXnhzJQQQU2McqBT
wVSsBzkBDPTglftZxTIpSaJnVoQgwpB67yHNFBua7SfjtgNJ/PqKST8KLuz/WzHu5snug95bZdQJ
DKQGqLKfE7aLEwXWWIbEAJAQbW8gTo2vwx9x3IKTmWHgwE20LSZoIMC2LbIfWRgk+pWJwaBslydQ
SNNUdWJZnJ9ZFpI3MXOQqpl81KG5h5RrVQRa+gPVBFBCJ3UAklnle1hqEgNqoHxESxjVGOGerHtp
mJsMldV+8HOwz2J0dwDDZO/38+CnxYCJRVwlgr/+ioA+fxoV/dRoOmccPFkud5Vzp+kfzvRz3cQf
vIpwKJ3aEIvuHevtUddgw6zHJ3toLtJw9lOg7DvMdWW9GfTmR5u/OfojLuONc1VM8Van6PFSX8sw
emjHx4Q5u7mANoDzbIQaBM9+Jpi/BXjFZ3Z5N432bYqx8fXfLdmnZz9bPEsTFut2h5/N8BQ0qt2o
v3hJQEpFSpWcmTirgWHUcBFBWV3YqJEVh3U3A5M7O4v1knhe8S1CdICizTLjS+wK3CD60mkrLEYM
auJ1J7+mCRDkg4cWtxRQxH9hjxrzpsDkeAJ0QP5YaZdlrvDua5b4fwJ+bsLGPJrgXcHqpA1T/P0O
DReviTaplu087W3dCwmiBGYAmEK9DPV22DpPRrytaUMJDyQMyUMLrs9sp5n7CXJlUQR07q29BA3z
Xe+q3zRPtuX3mw1Ea+vdospYMnchWAvgOMSxQEEhxEwf13o6G3C3qX5XmXPVz2Q/D4YCoSah5QRH
McSmQckACBL6MOfuLpo2kFpDdhodZ4l9AojJhx4XzuVcGSzztbwHrrBvFsjlVGYHeZUcc4BLobdm
oCdJdVf0hF1DqdXoMVvpdU5gjqGxHbuWTZBRHwo0n0kZgeF8qdhubhL9JnSH7mlcKiyjqWX0YISp
6sTi3+g8TcApwN3AzoCqjCvmv2YocsdKW6ydu2gwbSa73MvBsE4o9RujuJrbHJe6HDNnKfkHFAus
48IMblWATYEeO19Sok8e5CKwDav8I3Iuw2TPwle72K8HqjQ+TqwI8QG9C5bafNaEdg9ZFugtKC/0
53UbX68ygFZhns1yoCnKwdvnngwdQPe1yTgst74zBvs69sy9Ey44QyqfklBxgsgyCB80hb41dJqp
2BDsGpNE+gCXWqCbvdbwjfj7ukNSCyha4RrAZSG+5JCwAu9ozM8o19l5Vgg2CcUIkHTJTiwId5m5
Qc+0zmBhqu4Z6KTHRy299LLO91Sywl+zPT6Ox2lOwJKt43+EjxMyaEsagOSmyw3AkFpzCONtOfo2
hcDjdn3dJMyEZ8a+oMLbMGpLDtBum6Awrsd5XzRbmm316OBYu8kMqu62SIIqPFBTpaUri/QTRz3+
yDm5HkKJBKAB7qjWXLUoinuHSKXxJksYpyaE918de2GoLzAx5MEwHcEfgDwPVYDU2xG66VTy4JKq
MV9OHC941uPriY/rqcwyqwRMZxPVu66/05Y3Iz3Q7naOoQLxm5rH3PpWkxHNfQi/ad87W1Ebk+0D
ZCecowDy4YrIl/xkScPGidLBhL8FCE8wxeMzQ5GepBZcDnQyQJEDWOu5BW2p68xwOAbJ7Hy9uNYS
FUOXhAsNqQKrCHouzqYuboC2IVoDVRccXTY6S5fF/KB7B5JdR/22coLIw8xHB6wE/lMU/WU778Sw
uBkyl0U9YzAMfLpH9rr5I+1v9Pm5qy/0v4cqnjkpKtalM/Z+zZ2so2rXzd/rxbggcRKs72+VR+IW
a8rcmTl+OwadmrPc5uUlLsGh80PrD0CSKazJNvTp+gm7bQDyo8s07hPa9+63rr9Ix/d1h2RpGENj
Gp/IdgG2E5JjXdsg1+0xA0RDC13PNvmdMIP4YwXtlHiKli2IY1T8I7JFRLGM87cD3UepEPITic3E
41iOInvse7CYb4j2XOn+7F2MKnokyRLqnLX9zxAoRo8F/0CcqFfEga3eQ2nMsJynuneWXe6C6HB9
JSWpUQfTAIrcXFoQw8znGznSINI7gtlgk0D9Up+Tm6i6A3b6huj1RW3exJq5ozbuhOtWJcS8uDh9
mv3SJJgGXBFs5I9k8g4YsoIUixtEyYs5GwdCnIuufmqj+JLFXYBzHJQOlreZoXyRLhCXcp+tND5Y
g7WxdMUT1JR8ZfwwhBWm/TlYX/jKbZSyyi0RvLTCjAMZouwitivN2ORekr7gSbm8Uy/3jok5jIfU
mrOgHfpx9Gujh+hrv4R+s2Txa9nWqOGGRhoGWoeJ/kMR5YPtV+PUX5STOUEhsmyiHQQw4p9DyqIx
IK1j/xzqMvodh+Al7qxpnvwxcYwfLmvtYznO2eUc0WHa4KxeHgav1REUWvYedk1yxMBLtwNUrSuu
SDl415nGKkX79esrF58M42lATODdBJm080jJ01634hrdfr27wHuBmL/m6joPVfNVf5QChNs9ZsbR
aeNjTxipFm6+eP2yvoktdAFZW2qbOI7ZNdZ0/EgG0h00awBthZPV0w9aWsNNOY1oZmgsq7fZlHUX
ozu1D3lWobzbg97vuU2s7K7JyfCj9siiWBJZsIAhyAZmnjMEi8ESDZoFERF0pN2ZJHviLMbWabxj
Xbft0TRRCpopDf25stjfH/CQygIylZ+PEOkVvgVesCjp/+mUdvcgLfRdZ7u+QWUf+9SAkMN7K+op
QaBvQHWC2klFaj9MtE3691UljADjss4pGPF/xEROGtYMCW9MUafZDkN2U5qDP7BWcaRLriugakCW
w2uRUzkIL52yYE06ZiOK0XQMEoJNO23WF0xyIuFBCMJAzLZZEJ4S8sYYQxyPtXDEmDctCMWhcD0Y
oMVkfqubCluSj4N+tO0A9MP1bcR+IdOsOmchetJx5bPyWzvd9tU2VUloSdYMVlCewKJxvR4hxjLb
Sww6cyvlu0OvU1X3QvX3hadUPLOF5bxPTKfS18g2mkrFOqksCF891VKnLwx4UBrZ0WHpoaoP619d
/iU+14gniJOLdlPHebPM8KEpo51nghpmenVQh/370S5IuVDU3ri0MWe9ObdjM72OWQE7hX6/2JMf
0e+9eeOlsWLFJPeOMzt8RU/8gb5UNwPMVWB08m5m1934Sob39SWTlOrPfRF2SuaERjcx2FiihzQE
RLzYlm7qR+OhX66N9j4pj5r3ff6HjHbmmhBuDkhFSUJ5OFsQ+cSwOC4fTXhtqj6VagnFoIurufcG
uBfSR7u+baPJN7NgfQ1VNoSwm6slLIweNtroYaGHatwA06y6okl3DyqGmFvEIxasO+exMFAjiawO
C9Z4QKPbgQf6sdnnlTVXe57BMpC8tPljF0J7E1jdIX/C/Om6m5JGB0KF37mhCY+CjshOVnUNwNMV
wn5odqZ7z4odQAy7qdmEhedrAAFq01X+9zSzNgQ2+e0bGw71duFG7DrZMre6i6tpccBQH5hXaBe0
bLvum+TqcGpFhC60XkFBxgUrdvtW1oG1XFNW+yAx6KZdWLytG5PFC8fg8wEyTmgrxORS61lFNeCL
8jZoWwgRuaiVPvyDDdAx6DiZLP5qPw+XEbccr/EQLkn5UUZXPShXVKe41A0TBx5kLHE7F4G71dim
YzIhHDhmIeY4QNTsVdT/srD3Po2IuN2Jxm66LDDS108hGujJvxS87FML4krhijKnBXYvaWof7Uln
uAhV7M+y6wjwBYA4g0+e92vOv0Yxu9jTI4A4vX6lTcHA3pm7M7PjPL78w2e38AhHKQjgsj8NiJMT
A+S2Bdhp8dkd7bCEQdQeQ+N53YTsxOCsIsBf/lEAF3fkUPVM6xdgcPT8vSYXeP8EFdvOzkPo7qi3
z4wPV9tVrqLUKznbYRWaVVhFHYrwwhLa8RA66OsikUNewoB2dhIeGjzEKhU6hX9v4cEDQ5gNBwMb
OmziztHzIe+MIgOiwBm2ldn4IcVcG6ZhJgDB9C2wGcDWEuCnRqhsL9mP9dWVxPuZdeGax7JMIxRg
DSBcJ7+kN3qj8E+6jhi1wVQH2iaO2OnKXdb1qJrDPSTsjHxM0wOJr2PVYSFJDjDwaUbwo4/NPmk9
mDGjK0gusvhgh7t/WKoTE8ItbDEIbaKsALIRpL1jBzRw9LRuQeUE/1gnu4m0YDw2+VqhBOFX3kfM
oGFWK5qCsmo/Rnjw4MKTC2Vi8dkKzqqMgGYMgAyosNUJnnYxBghMvyxv8OCGPfBwgwG5rp6n4TlU
Qb8kFacz6zxeTnyEji5LiYaAK1i67zz3UWPNJSfOikwHsCxMhk8FArHbry+tJCOemRXOwCRPIzym
4PRiPnThVW5fT/q72X4zVbOWX78h3oEu2FQsyISjtybcH4puBFGg5qboqGqxnw3NTeEQP9diRX76
uo68uQByPUgX4A345U3QD01fzk6G7l3nW8N1PT2OzbwZzaMGNQtI/P494pbDTWALOsLYBWJBfqoL
J69rN9ugnUz05yx+IN37+keSrd2JCbH0bg9O6YUVTNQAdLbWmzk4QTcH60a+Zrw/sBkcVhTHMARA
zgNwBuH3OE4QqG7cceukXTCq7hBfUx4sUAwX4u2MPqdYKiss4pRaAjFzl/k1OdrGlpkg5GIv645I
zECMnZdNMCDAg/vcEURZwbwBGIJieLa9S3OCIPzToCvehDIrQL+D5Q6NLNQ3+Dc72a82mR09CyNY
yUOMkTThQ64NN+NCuqOuheSw7tPXbUrx4vi0xn/NibXMtdOFmFBoL5Mm8636+1TmT0b0ThfjMPcf
68Yk4QY+V1AqYB+Bf9sUEnqa1nHYNAhnr4pAqPB9An7KqR/XjUjCjfJPhHFT4HtBHHXuEWDJfeVy
vrIJ4Avbx1XGvcdJSX+tm5Gkgz+M25RLbgObKKSdOfYKveGgMDfcZctbDEagNMEQWFDpOyCAUShS
jU+iCYeffn5zoYhyVLyALjFAXC7cZOOFFF4cgVXWrGm3+JoVzhgZ0cI7ICTx9dwYT24/xjz/xqVs
CLwxHv3cSJ1o07dZWfsE1ZluY41kBPH00o3HcSTWSxF2uIokGqsPaW1mS8BMZFOtcPp4P4w5VAcY
MutV147DFSrI7U2jz9FwWbuJdecsDvbbMi87o5/jS8cotG/GXNHLKaHdcUB4JRgjK5CYrcXS0TzM
MgKyochzPgqtmnaLRecfCZnt+6oLi8cYnazXOqPDpeVl086GjfuaAvVRl6URB8XksQsrd5w31sTg
ecrmWPenYeznQI9IeVMlQDUvWt5Fm7nV2HfO7dntQIVWHQdnQdpuR7e4G8u2Xy7RZR3DOw/w0lsM
vVC2GUGa2PtTGVdH147nl3po452bMHCCVjqYAlDQdPZxYkI1IKQgPg+iYcYo0GLE5DY3Su0ta5bw
vuq7BP0T126OBSNpYBWtjvZKWg4+6lZxeVnWWXWBz2hGW9PL5t9GY1QF+NOy4gnERTXe2aAO35Vd
l3x0fZMbO+K2Jd7ErjtkeJdHw1uUps0Pw13qDxbT9AdUG8xtGw0WNDbK3Lyy4g7Vt94Jib8e8V+f
0CiJaZwyzwVKAniP842V4JyKSQPSZKNYNhZIIAzS75dU2yfgaA5Z8Tslqr6VbC+jIsGFrz0ws4k1
ETuMXKsssMnMbOdEpj9Mfw+zg1MnFoScXpe5W/WcNjWCjizJZ38sj+vLpvKBL+tJhu1nfbDmP4kC
4dUlN5Nxv25AAn8AV5GJwwLiV+hQiKmoB2a1KvsZtY3KIN9c5rrvRucyzNlWlOxBmQaibg90mLvi
/0g7rx25kWDbfhEBevPKcm3UaiOpZV6IkWaG3nt+/V2pc4+mKpsoQjpjoAcBvTuSmZGRETt2BF7I
ScztYfG7KIj1fZfq+d9NaCR8xLi9r+JxqPfXf701+5EeJUZD7I50veT0szCYxtCEHDH2nxRt8O1o
o9iwcmFi/n8A4hc4W2C36dJS/ylzNOqvqY6oIywMa67uCn0DacsU6QRYsZsnjhi22FDSgIFRbU6R
WrshHd6lPL4R9KYScGlL7MX4aMFPwFvtdefVQ/Ewsja+yCoIxUViSrCoeV+CmE4WVyMT13eK+zy0
x6zfW8YGxNo3QZX1F4T0OvTgrtpBQqWunb6llr1PerjZxUgVc0vrcssYaXupZV9Wo4Ix7XyjNXct
UfkWE2ElRnLJ6hAlwX2A5SOtVzzM+oDzE0yE4ogG4TE/2R8iZJbN4PeFXRFHOIOS1m0q1TydFdKU
QRXfMP60yMKj1e079SGKfj/yu4CSFm7SnHBIAxpdyynYd3a8R281K19NFV13xd5ddwJrdweamkgc
M7YGWrsEVofl0LceSzhWu7iN/Spiat4NQ6l8iwnKydamWN1+Z3CSS2i11JwLBbg5D/x42M/qv8Hg
D9nrdavW9h6xJkkW3dTfVlPRPOutzII2IjwspAQX4oa2bCk1baDIU2TnIlTteCagTdCecqMn23yx
t3SU1xbszBK57S5fmqVOfw5DrSz7NBppQ+pfe1gQyKNgFCQfri/cFpy0zeOZgedtxsIZxo/M+VEQ
0la0EEXJ5+s4KxUNdPwIHKjbUyOGy3/p6hqOUxP0NMwPXL65tfOsl17/oM1kP+J9VB67ebt4uLbX
BW0Dwjsz7dBFvcT0IhTXwxJChVEWorXPuC/7/kM/VvlBa94P1HEUb4MYseahPDT5MVH1HArVl5DE
kKPhjCgPKKPZHxTjyUr7AO2GQr2t3PoL5O6tctUq4k9lAFTCxIjrS0S778y2TnG75Zw5lNw05g+n
Y6x909NAiXa1WQfZKZ/6fCOZtnIFQ5wybMclIYICsfTs4hMXqT1SWiki67bsH5ygPl3fMyvH7X8k
GW3YWVSlJMuUjMnoZk/2W03T/GAtqEzaTTvBx3D++QMk3sI0JXiiJ1SyZak8m2QwXiopSYroz71z
qvT6cB1kbcHoQxcKMjSnvEmra4sbNWlD8dWyZ3+iH8vYmkOyshW8cwRp8zkLg2FUYyYqoi6fPCXq
UTNu8vxdOf9BsC7YvdRIoUcgcSU+3VmklxZTMbuz4FVqdJP23q6KflxfrRXHRA2SchTEdShGMpM4
HROnMioDuRDtTh/vCvMwu/+W1tZTXn/rI0SJFf4NGvIO/0qf3sryfo5FSNHOZXmse7Rqi8FrFt8p
LDvcO17kPsRqHr0Pvagv902Z1+/HMcs+xHRf3GW5npengGbvxK/r3jzodpB9EOnyd3oyIeOrM6v9
plUiXX83oEKAnHWT4f2Skmasgx3Hs04KIbY+ZB6SMjvKIfZt0rZ1wwtIU4qNWFDYcpm1wEqY0egm
k/525apyMKdh0FAq4BFnqYd5LIKd2bbK7dgJwLqbD7o+midr7sdTM9Tu7vonfXuegad7BbVjyqVv
xosyQXSM04oCIxIm9bFz0vCLO0MdKYLm94exAyV4ndB4oKLLTnHyEi0pEiqNWT/MvqMV8W1U2a5P
986WZsiaVbTJCwUwz9B5HF8eBRI1SjlmdN5Gc9Xel65dPetJ5353K4NkzvUVfHsoRNMUrtVyIeIi
mn+JRYTj2e1AQ2lVPdYGRSXmHQ/zyayUjU+1CuTA62IGoG3osvhHqNu1U6QDBWdojnOs8WqN3zOh
59Ca9ct1m966RWz6D0ruKgoqs1SXDqjZRvevLR7nvvp6HWL1E6HnQknTNbw37r0287ENKiDGIdzn
gfGUMpcvSueN+2qlvIQpkLOp+MGgxarLz9PHHvm8bKbSMh775SXO7pXkNdRvLTq+Y8Zp1vcLs9OT
91UGMfPjdRvXlhFRAzFxmwuGdOsltqoozhCnFqViRjjnfbHL4+N1hLVVdAUFnEAK2uKbFFBvlYGN
B97F1Svz3xb9+U/OkvD1LmJHQqBQruzMYVo2S0M355jeqDnDDJabmFjquh0rK0UwSCmHr2RysRiX
K+VaZR1XroYkyKzt+vRAJ8kGwsrpgS1PzkBwDVT+u0TIa7oIoyAqdkXxEETv4/rB8f4d9Y1n44od
oteLwQH0AtLSKTkDBmcWXVqkxW5k6KP5xd6ahLPyvXGcDJ7mjqf8IfvQou27mW6eYlehtjume714
NPqNKYwrN5INzYBPIXJS7N3LldKzwLRJdBW7Wjtp+cfRPZXOZ9O+Va2XwGKKCj2+1z/+qlHwNcTQ
AOjuP8OBs8BFS+GshyOAQ/LOsl4j52tKa9n/DUMyak7VsC9dMJbiMegfSV4n8YfrEKvf/j8z5KEB
zbS0kLyBMJf5qGnZzUy/wO9D0BzBCeF/urokh+KMZlEjKlHsFNpYY9shW5/+gRXnEJK/bGMnIskD
RLY0vkf387DxRlkJ7mBekMDjZURwJ7ss2xqQ86qbYmeXsW8WH5MvlFhJdOxtajbT9+sLtraXCVkR
DhNkMCaMXe5ltpyX9U1XMBTrcR4YqUxztUp1zUaT8DQH9kndGmW2tpl5STB+iG4BZOslT9YnUelV
5YCfsWPsucuTv/otcd41X3aOIXbi2YFpjEbhbQaGUvjxv0P7WQ33SbSxEVaWziEHKmaik5Oisn8J
Eo16MDXKyKVl3St24ufRB5uOyMjzNfueOVL1suF3xM6SImHInUQC6DVRrNalIzq2OkMn55lv5X1Y
lHuTmQL2zuigX8xbAmQrH4nODR7Knsl18GZAj2sOBbG4WuyafkZWnDem+bGetuozb1CEhoBN16zQ
V+TqlI6SqtKfQ4wGCbFL6WbaV1rhO/Hp+g7fAhHH7Wwv1JXmdcEEiBVA9UZzzCj+YACbkCkQqrRs
aIgkcoyraiO9QRM6BYlOxt3Yj2G1u27Gmy39EwEMqreiCVy6OLu+qmiao/g91d6+qPeu96Jl3k7d
8Acrq0WAQdM3o7tFdl/8/dlqBWVTEUZXvCzrjtGs9DTNn8PfDspoyWf0L3kSvjrhn2SL0paR1Yip
VkVkPBv9sLcKRvKFG350zZRzFP3SlDkbgz4JBApMSltVT1rcPxrOFlNpFcZgvXj4m7wSpVM5TLwZ
7YWWvCGz3nWT8eBAI9Hz/ve3MZOSidAEh0j04knWLIpuN5YoVJD1dqCc1YZPGen6Jntz9fBhkKkh
piFxRRe72IRnX18v64IHpw091LKOoxcf6NA8jSGsnix5mZRxH0VbijxvvKgEKfmAxK1qZ+ooWeSx
SXf1Ia7+CoNun9JzZ2ZHszkhfHXdSPETL9wocQHva5EAhN+BJsSlkc5S2pXVUbN13ZaY3UGypjqg
4HCyF/dlCPKNiPctH1bgiWqChoIx6Sdpt0cBwsu9mNY1kmzss0NlU8A/lcmudD6l6aumPUfRFy+8
+30raYo0mSxECAF38NJKYuQxhjxA2qS5CyOqNKJ6fN9Onl8OG3JOK66JFBTlRsoY9FR58q4p0myp
S6BsXb3NjeBdn6WoGtX/9l73fN2qNShRKlHhaXFlyI9Vsyjb0RrYLZY9qH6rVf2DG83du6qtFb8L
5z/wVLRPeuSeqDuJzMzlKo6622qBkIVudPtA1RWJa3Jmv03/ZofAmBYseULWNy9IDyIHu4cUF0r7
zj51QsdfsuI51jITUkZ5nIviy/V1XDsDsKWFbeJ2l59JtdMMWSOGMqRl96lr3YeIFpHUIlOZuOmx
tbdExbbwpFipnVpYVRF4dVt+XSz70BbT3UQevlXqZ7v57fDl54L+Z550xOeidOosZUHdAvVd5SOj
e49lfLi+hiuO34HCTLBP7YQ4WQpki3L2kMTDhinVb2vjuRusA9y737/3L1CklQvzvkkTkeWfIv2o
NsGXvqsfjOVHGDcbVaA1e8gFCuIgwQypwcu9bixzkizJjCceXrLRo6lM8aMt57tyw5CcI/nOPyR0
5avfpAe7CRQRUKraPlI/q/HnoE38Imif65gxrxv+YhXOYZNDeoOzL88wnKcIjoHogm6X6s5J32XG
381YH+x/Kqrjw5YIjPgW8s2CwgFBAIENqyj5XJTqe7UdiDhSz/uhZOg7FvEGjXjNARKeGTyeCNOQ
xbr8SBwi5rm3+FqyRLdqX+z7cf7GS4T+KmvjnlzbD8RPDo80kZGWn4axBlGvcCiXJM4NrEI40Tet
nm2kHd6yjziq5yjS5WGbcV54Yi5bl5n53wq+4S6YjOYJwav5k6YsDj3kdnWitJKRm3Ta+6QiG+I7
Vj8itDMln+z8oI9bIvZvK7/SryUdBi+erSCyMV5ByScbT/R62MsutCJmbe3L2tiZ0andugfWdiul
I64axL9M/WckcRZ+acjwOgvqhLuq6W5j27hd4v5dkE03M0cxaPq71Gx+P+IT1apfkFKQPJT2HBQh
kCh0+J1p+5P7owv20K4O1BOLeOM8rp0Qwd8lSW+iGSB36fRZtRSZUAvQvODJQKV8qj9d98qrB4QG
aGaWirerTBXRQ6vw5kYgwEiO7wY115LTZGh15CeVFfzVRUP1J2tIugkBEF5+ZJovz+Qwz4MZCg5R
V8Sn3lG/FGp1V1akHBz9oZvRFsy3JtWsWinynChzIaQpe5qoXiYroT9i51AUMBcVEcXi3iw9OjGs
jazDavzKxxJODcA3DDzdSVIGp3J3B11Gc+zom9x5TnhM0h+T4yvG+zr44OhH09lwDav+h2PAQTAF
fVNa1ojq9pKaopjaOj7jZJ5g6h0DBsxc3zBroQn5wv+FkfkxrTuHei8OndqEh7B7VSgW1OUxmhfm
Hm+41LXPRvqW70XaCA0XyaTQUjQmfopAb4JQ1Abu3149OjulmyKEadLTdctWnRgtcSaPHMoGvD0u
N2boDS5FPr6W3Rvv4+aldB2GVJfjKbPCo75kX6fFYpTFY2JvdbusGnqGLLmVoGPKTWuxZ+Is/zKq
n5fUeK5Izu4oaB2vW7m2TcglUvAgcCY/JoVhTj0UQZiIULa2Ur+yzH+9Lr+jsLY1hGvNd1EyxaU4
5OA1Wccw7gymBU70TlJ8/1rWXuQbm+q+q+uGVASPKK5cvt3lF0v6KR+LDozCgUuc6X6ZwKU3ddQb
N96Hq5uDtz4pHjyW6Ae9hEIwZ17GhWqz3XWudtd5Rpg9EGxWk28y3gCy+pC0rm+Pevre7KzoRY/0
/t6F1v77eRoyjYjm8Sqn3Vk+FFZc9a6n8IukTfeJeJoGNz3ZF4jKbvjpVZMhVYkMmig6ytWBxNKi
zK3xmoTBd4abhH7KCOagjb4Fw/j34umvUW7s9LJ40sx6w828/bI8WnHVrDeJojfiM5YxWmNFrLOj
+nYYbWTjy32I2mVRvFw/D2/9GUCw1qh6itekHCEaw2j1hkd9ImjfFfa3KQ/9rLjhQU5lZMOmt0fv
EkrYfBavIPRVGZMJlDYzac87eCXB4taFvgUiRWKDZbW1Jko6TDcJ2++eMvBQvb2+ZmsY1D64ZsgK
0TUn+RD6Php1Cknlp3Tg2NlwkzvZ0VC2UkErMLCOCBHozsJhyYXDWSOorDSy6kXr/EVV/uQEOOSw
CjeumQ0cWZiZwb0lA1sX9lo++1GlHFtlOgTWFtt4FQbdJ3E7E4fIRHDFG2alrW1WbQ6GneqWru/Z
JYpfffD7zkqjykK/NSkk5ATkd1xYN3iqDO3/2K783D24zi5NHtwy3rvNN7uKji7dQctvt6wIpwQD
g9yLBvfNlbaeHbdREsSguln2EZWoV70i7FEVprbRDWTR9paH3uH6VlzxE6L5zBZ6lAgtyXtkMMIk
65e4pAlIPQ7G92weTwsR+cwcoetIIti4fK2yEf9DkndJEJdhO00gde4nelyISQ5KYB2W6ZulE+sd
6q3a/BagFI5kXRlA5QIwamvfGYkY3ycj3W6fY8c9tMoXZ4s2vrqWqJ/RqSc4IPLN0jtmb01tWu40
yItz9Dzp814N/MHZCJHfvttYyV84lBIu/WBTVmoV2BiWaAaZ68+mt+yCZKdYX3Lvs6tsjbl5G4ho
mIS8EJsSuwxpHZ0lGqOwwY3U9r0+V76BGPb1rbFyshGTEmK2VAFEWHVp0FRnJBro7t1Vrq76szom
h7RDxIVZTlsy6WvGkDu2IR6Lcya/CKmoZUqmO5TT0aW2rKfNkOpnAC/tc5RhqNTiQWAQyoFO38DE
bQJO8WS1hV8F1r2TW91RmZPHSFUe89a07gJ9fKcpyp3rNreKXn6q6+Wh0sMQWXhOYRs9UUMyCZuH
u5KxOIFCRBaqxrBxIt+KqHJdQ/3mCqJdhDBQeh+MzQCFKY1KOoTsY6XlN2ok9OPVfTUwM22CGJ0E
O3X6ES7WPtFCobm3kW5c+fLIDNBrTa6MhJlcNmirgArkrAg+wF04OH7YvCBxdfrt7QUI7bOMz4FA
I5/LPMvrvJpDHAFxWNCqJxsl/s15eivhHmUPHsc87RxoM3Iw3Sd1oRkpMOWUHor+kzMLhmw33Sy1
ENbp9zPDqLSKUYhWuxVrrq4jz0qBTkwhdzsSBtZGbIFtJqhjTd1uqrT7LNqiBKycHsEz/wUjPOB5
BFY06DH1wMQl9Z3Mft9FW8PYV7y2KAmaMCqJXVE+uYRwa6YL5QrOzW5ezOD9UHxBYqebXtz2i2ne
9MFG7LKSbmCw0hmecLZnJnVz5wZznJS7pd6Xzft09mOS39p+XO5M5Ztn+N34SRlufn9HksQ3eIZA
sSKcuQSlK7fMK4h8uypXH2ejvJtC6zFWvvw+CrUrWsBU9r4uZ20Qm4RsmTHZ0crmQ9PNt3XT7qH5
blxHa5vCYM4oVCs4dm/S0GPiRjXxEJuCRhWj/YfY//ftMHEQug4/iEqcFC7rCW0Bg92yudWPmnVn
MGIg27Bh7fxAsRMNX1CE2HyXHySgN7ukcMquYzpI0dhCbsTfvBvW9jY1e5iCkE+57aSbNLTd0iMf
wkrZ9z0NJ8iZaONzGu2L4J9m3OflRhwrtpF0FcEPER1s6ECQMxdWn+3tbGgaOtPpdzZQ53T6ydfH
5658it3Yz5LYr7dGaa2sIm2HoiirQlkjgL7EU+bBqnnZlLu0ED277o8h5HIx9C3y4MqOE3VLWCPi
IidXd4lTGFoVRLEqQslGuVtG5k/kg7Ul2rmGQhGWHCTrxxUprZ6b1qxeNpfMHLmfGDK91ai5shto
A+aJgXAu9HE5Xab3DrprET9faQ6VSio1pRr6UWvfoeCvh6d5i6W2iieKlMSnaDrIBTf4KdbYqaya
U053vTedyMT7tvev4XwnZkGnzzlRN/7dJmQ8nM2wPzTZPJX7XVrEcSjqMSXE4WLqbpxwZPT4lrbT
z58hb3PM0oSGFMlbOYgweyMqEb0tdyHJByQisvg2Vh86ImLmZQ6f9Nl3lyfm/ITxX1l/GpbHaMuf
r22V899Av9yQqTUNU12Y5U4PFuWOAWD6o1lbP37bDQpx5V9mSj6qMVKNhcTMJFUPCn8yEenWQXrs
OszKK+ZnCQ5yPqQV2rAubZk9dUZ2WxwuwoiucnfaxISR+LGm9ec60pq7EMW+/4/0M6A6c09Ws8Rx
lGvlLjOWm9xEmcRLDstov1yHWTOIjjXKTlRMyHNK65alWp305L92Iblnxwu/T038oBLxopu0FU2s
YFEoRWBFKM+z76XFg9uYZ0YIlp5U930fPi2zfXKanMEc7jFNuxvVeNKg12a1jqj5e137YNvNu7C1
/Nr43qTphulr0c357yMvcVfz7G57fp/FCj6Xg3YwG+3Oqoq7JI2eWjIbGTxIh3iValOEnMjGll25
gFAXZJIRSiswvGSXMw76nI4d5MSi9fxcu520HVMGMz3e5QpR3dfrH3plP7n4a0GAgyBEI+3lzl3s
sJlzFMsYQsa4Z+s0Z38tw4Y/28KQTroVlGnmBVG1a+LCX4JTMYf7erN1cHUbnVkibdmwriZVa7HE
TE9u91WhryjbR8nh+nptoQivdnb+osqjL7bHFpuJcCFkhVuefbr78TrK+orZQk6DQclI8V+iuNqS
OGzDapcxoF2jjT6LKT4dr4Osm/ILRJ4YECGroy6N+PTKQ2E+5s5NMu+mfoMNsbqdyRvQuER33pux
XHXhBMnksGBKaxB2dLeVUb/r0dumWV/fjVpw0setZM/a8onECy0mxDoQsS+XL0ucFDlYWrNdNyHz
6b1T8+Lkddqn6wu4coMhyEIGEJcPkMwarNM60eaqZi/Y+gMjh09l8P06gni4Sbc0Enpizhga1UIP
6tKQaGx7vTEIDh03zlFVQx4gjUa6zNvi2zgnPX4xzDf831tMpHrp9kUOn5l4hpxoX3LF6jyTEKuL
94P31TQOQX83mt96dfe7xgGESLTo0cHhyX4/DjSjb0vCnKr/Mtlfg+Y27F8b/W7Zatp8+50ugGSH
3paIVGUjd6bWfHFSXPbWSHlxHC8/E2PAbcrFvOXQhpUTZK05LGXX2UQZ0/3SPdnFSYk+N+FNPd5X
+n3YbpA5177QOZw42Gc+qAyLpG964LJq3s3qLerKpyD+pkw3XbJF/lnFovMPFiJUJmpVl1jDwlx5
ThqXofraucmNaS3PpdEclKb3qSxtxAJvD67oYxdEPfTj+FPa75bSJWEpbopxzH3HOY7up6A6XN92
b92ewECCFk0DxrTJ+gJlMrhzOTKSuS//seaXOnkXzdBANh7Ha3sOhjZ9rgSGFEWkddM0hjsajkDR
nu0gJiPyfN2Mt36VoeA4VZ4HPz2DtFS9WldFVSfVriz2dsVozh+h+WgktzmjWtMtsubaLjgHE7/M
2Y7L6zLqezSFdu5i+nF6aznPllX5jnrbbr241rYAbEo4bfDzYHhJVx/CtmNhRSxczRSOrDmJUXBW
tKUzsIoiBktwJwklQWn1oqa0SBtnFeOonmcPoTPvRXG2dFnXdhpX+C8QadXcelTwtIAsHM7yto1/
LNqdqm2Ne1v9ONQYiBfJxTCs9/LjFFXVOmkMjJta9zkNuzc8TREwDadvTm8/6GGQbxyhVURmQVMm
pZIC9/oSMbKiwlID7tcg/1tcsa2zq5VbZaz2XXm6vs1X1/AXFJSAS6jBLLo2KUu2w3yD6l09Vr5n
EdZtwKzuhzMY6bjagVX3/QhMkB3s4WsfvVTx63VLVhfNZpAJ6UWGpcoUNEZLmA1Um2qn689Dcuys
O9ULII/s7C0G36oxOB8VyjPeQU7CRPTWj0aOMWMbH6vZ2CUwfCZmlF83aPXTnMGIvz9zClk+ujZz
Latd2ufkxnZTfJg12+/KP3Clotvlf80RC3uGQ4topiO3z/OBacRG774WS/gnn/8MQjqp5MZCxuQA
MYQvVvwYe4/LtJFXXP/8/1khnZnW9PraEhsZ6apjFN736alGsiIymTiz+aQW21UOSM6WTA7tkeIY
29oErC8i+lLHlizZclKsb3bv7jsnPwyLua/tPkEwZLhJF+//tp5y1GA7NHWhCFbBOnnKq9fBPAXt
VkJzY5fL03T0DFkCtwIja7y9Ez2qnec7W/SZjT0uU1Vru2R8ti4MCfdedxjco6XfOVtJndW9QQMS
vCeyIAzhvdzhhjpHkTaBMlY/mP5Rz4che86CcOekW/Hc6qpBJ0bkgzY1wrpLqMh0WiScKxyd+tGo
D1n+j7PlS1cjkzMIERqdndckzDrDDbDGLl7d4vuk/ZV6u8H94I66D6HmuhNaX7r/7JGckDMoWTma
vMEaBeGjuN9H00RHrD9a30vr9TrWlmGSl2jDcFDrkrWLGuuG2s0wfbagfmjGV716GPQ/iIVpVPj1
pSSHQaU8bUITNL0wv2fOHPtULI8MUrm9btVKvotI8j8guecfenJF7Z0l7MJDE3y0ir1D+XBJbqZ+
X9o3ZYx3j24CdYs8LAx446TOcKU7d9EmhIxpZN0FTfo6eMmtN320AoFJZ5qX7DSy0XXzJ2HzGaiU
iyqDpY3CFNB+bI65/lzVIzNdT3r7dWREcz7+uL64G8dNLsPBjq5TVRy3ooc+TE9o01UvmeJsWLW1
lNKRQ6bXWoYcGLX8YSW7qrtzUIebvZto3M2e325Ftltmib8/O+JhVkXKZIAXzA9O974sP+r1h+sr
t/aAOt+V0sEe6qyqPQGxjB+m+bsxb9zHK9SDy20vOd3JDUI7GQBwp+51mZUXzUv8SoueUdphFIp1
HxePVUaHQG5vnTgRtF7b+ZIjaVy9VpMYaNssX428f5dk4b3jzHeZGd81nrpbqgJJavtgTeqGv1z3
YcSfTEeh4eqnMzj7cgVtrr3R4ZwTxdxl6g81iU5Rvhw1Rs3kTfJA5+1GtmJ1r3C1wXflOfeG4W7Q
IDBliThxFsMB6vFQaCayL1vk3dWL4AxGOtgMsWy8ZGZNu3g45q67a8b4cUAAOTf+ibytjvLVZaQX
lNQsjAtKkZcHwG46Y1AjqsRaJ+Qz053XnzpU3NTF18vP6eBfPwzrxv0HJ93aJhL+LcLunLfyVYEL
435uy/3SHo2td/GWXZIjIfcXhFMLUJ9+UAsaqe666b4zHxX1zjT/+b8ZJTkR2sWUMheV9rn/yzFP
ReAn0zstfvCS/XWgLaMkVyJ4qb1ZAtSh0uW+T4JPXoBc1ktZvJv0P3Er1G8EB5ZAyjLFL3N2wDw1
MPOUHv1dFLu3ZfRZNVDly+ed7UQoHVFgmX6oYfYh8LZKusIK2amIPDQth6iEop1yCWzZrdUvI8Bx
rN5OineP+3xOGvthiKKtw7Z235xjSUaiIFiUaoEXmfT0FIX7sXzulxsyNgdP8cPIRG/N/YMjcA4p
fqWzdTXzsKqzGPPa7N/cvVf6f6eOiSkByrxb0tZr+0U8nJGhhANEXewSqumHbsoQ89gt6dEJaLD9
prvvgrk86vreDbe0ulcvonM4yZfkpWNUfQtcTUzpmLdZpPvodrshxTLvnVseqvyf3rY3DsXqdjkz
UnYpUdYhhCk+ofLgTqehJG0Io8HeUhNbc//n1kkexSjpTevIUe3K8Vuq7tToKZ03ImXxI97sfHLv
TFSkWIaq2OX3ojTSh3bNDVO65fuhCl6IuDau7C0IyYUUjOt1y64hwKqCd5z+A03yx+teanWhREMI
4x9Ew7q0wUkY1TFDmiAe0SOlRV9bdfKTLQW51YP7C+QNDZokF1M7JlyhM8/flu5j7EW3Mcnc6Xur
fEhi7dlF9+26XatLB0uMUqbQaJa5vQVEApeJ2qSJ5m+N92RutXaubuSzny99mkkt5kERIXZs2zeu
Fz9GKXXysFQOwbyV11jHgv7LpS8mHUjfyI6GGAVkbKHemfmO3j7NY3/TmPGpjrbKY+v74ReWKWU+
e2fK9NQCS614l1Wf/6dzZ8Orbhgk86lUgk8nzgCxMpodM9+lz7//FEcbJ3TVo1qkwpkM5NCoKrm4
Qmm72TWAmQWVN8yiXZQzJc2a4t3iTX6VZjcjr77rG28laELAiFYhRE3hWL7hsBRWEkFpL2kNOaAQ
bw6odfhNuVe81+tAay9oIS5G8xiCW3TfSg4oRfzDzm0PwpbVH8w5PynZcgyYpZk1y01n/kNB+r1F
iiqZ7XeJtVVhX7MTqg5kRdG0yp+X7s9e1LEYE/gqZl/3e4NJNQdtTD2/RziEqTJ6sVcjVKKu27xy
quGgwzCl+k0DgsxR04u+mAON8lMW9Bkqrt/HmW7L6xgrwgM6zFWR9/0ptysnsofFau28pxZkz+ZT
PkAJAq27dzW3uFNmRkspk/JEvsm514gCdvqS/EXvLuQhe0j9OBRSKb+v2SN+JWivNK7TKSiXeqtZ
V/PJwO7B+mHVH9Iw3SM9zKrPfmB7G65zxQVcgEmurafQqlY2YFM4QZtRrHmnozDlK9H8/fpSr9wL
IFGr5IXGI0o+K0VN0sVria6aeWAcXRQOfhbHyl6bldt6jq1jk3maj0bMP91UfryOveKDLrDFVjuL
7Bi51yN9RP1KWewdLTOOvq8642BuTVlYOyfnNkqndE5IEbYVBZhwbt87xDt1cTKqhhkp6MKWN9eN
WltQhhHQzoKOGlwKCSzqlkbPJozqWwbq1oaOVpZqT6+M8bHIghZ/xxk6wWUzJJ/Ups833txrSwr7
zEU1kt4jxAilJZ3QcO0nBfreUjV+sjTdk9W19T62ina3LFO/gbe2tHQGWULRwRBSwZd4NL8NoZli
bU0349C/eu1dH9xo4UPcbRyJtWiZlpFfUHJL3FLmphWb+ARzsgJfs4bdXEZfrM7epXrwOe2bW2iK
P+ZKv53VP3gdX2BLD4OitcgAk/ziQZc8DczoDi3tUSmbXTpkfrU4jj9YytP1jbT2KYX4JyISGkkU
+THiJrVbjaJS3fOfre6U4JMWp/s53PAAK1c0DOf/cPTLT0gBtB0SAxw3GPcPxb4s6F2qn5T06OqH
6yatQhmGoJaifgY79xLKUfq0NyycTYmIYRjnJ8S0akbgNNqNZd67W30Kq3BCHYM1xMXJPKPAqnLr
Z3WlV8P4pl5sDcUYiDJzXs7vvdzT9lkcPFQZI/Ou2ylOmfQuQbWK5BDC2UhKyCQDo9ZppZyJeqr8
UajzIKerbs2yWDXuDEP8/ZnzTNLCCNQRjClxvndDeh/E8Y6A+wOR0a0TNb6hOPvrZq1BOqjRiglW
DHOXCWJDPtbuIiiQo/ZRUXZe+NVZbtvxY059Z/MtvuZHz8Gky6Hs9YDx4TBPHEgt0fC3maDiCilS
Nf7KlMgPxvvY+m26KhMseYRRqCfjRi/D5ZJWUTyoiYBUtOU4ad3d0sXHfrSP15dxpZMQHF20fKgs
JLKhlzhLX89tLW53fWRIpvEhjKmSIWoCx3qvhz+owfDwV9y9lW91aawtKoKugnPHcbBkybxETeCX
V5x1lWIZs6oPefxJdV57+y50XgojhpXwB3f8TzUVekKEErt0QdD/Fiatwppqkf6hp3Gxz/VDRPtJ
w0D4jXVdya5z1HlA/w+WXPx2pwjWSMq6munfEVK8eRAUO4hUn5owPsRFeat3U+2rlffoquHrdfC1
i1CIHsIuQ5rzTXmVKs/Q9iq3k5cNeNIXj3sfnpHvKeGuqDaIEVtg0tlYFvp3Eg2wwfjhhSe9y/ZZ
8rmuDxMjz6/bJX6U7MrO7ZICimZpadAVdLZBe9Wzv5Dk+IOfT60TEiUJdRoOLs9CqHahW3n8/NbL
P2jR8F3Plf2fQHgwMBhngKCiBFGpjeGVVJXQE91nqCeqTCi7jrDm7wUdUoyvcWhllg900A1jQq5r
56jdzir8uUUGeKttZs37noNI9zSikIbbiDSv4X2qnds82+uLS7+Yscunx/zHdYtWP/uZRcblZ0EC
aa6tAjB9UnwN6RBT2/jwq2vm0GCMug00Z5mqTSI5dvSG7M0cwh2idzrehdknLWn/CId2SE4l2nzy
t2FQB6dFMHxcNxpPKnHwIYVOvde0divvsPqFPNRr8XREbXIwrKhJmrUW/sdTm0Nn3yXx3ur+sarU
V4uPRvDy+59IaCdA1YYS8KZR21vQ+y0cXjXV/Lkjg6NspRfWvtB/ADQ3Xe6BuV7cPHMBsMe/HIyo
nbtoy2dvYUgnJ6IO2hYJGLN99JJnw3pPpHt9ndbi6HMzpHNTqb1Klh2IcXgXJQiW3Vb93mw3/OSW
IdKBsZBk13sDlMZoj3mdHmdYSXnXbOzmNc+PDgMxNJRPnpni1ziL+hxF97pROAEx78j1I+9TCjEy
tX8U3r/Xl23VoDMksaxnSInXz8S2IFVIs9vI6ub2KWs3Iq7VRM+5PcLeM5Salqe5Glm2IV7+H2lf
tiSnznT7REQwg26Bqu7qyT0PviE8bRAgZhDw9GfJJ/7tKrWiFNtf2L5xR3SSUiqVymGtBy80It7h
3sytxHfLl9kak5yM2LgVtS0/cbdxBvEt3VdVcdd3i+5jVPHD8cdIF8XqeoO9FlB5Cckrx/wb3Zp9
BXSjoMmvFteN4EIuMECb5OwvWqcEvsb/7WsonbUcT73JFe1mGb1dlu8dYLD4DpgSK0ivraf/aWfl
weo6T8MRo8ZI/Qb5oc6AYlmje2rSIaFoDCiUzp1v1evWBFhNzLL2NovcKYu4DhJD5XKP102KhOrZ
73wq+h299d6yY3t+GIdHu7zJ+0Ota0fVyZLOXjV31rYMYo8WflNPftQXYFyfh91c5PfFTMDwN2t8
lzLpIcCNgIqGNyy8/On56LuxWTvRUodxnfRQrQ7bYx3fA5YdCvAi4zVUuBhX5K8NIVdmt7b787ai
0BnPPbz3ENSgsC0/oecwzZ0GrUtx1uRwZz94E+I4xh6/cOerQncbqNSFONdHHRvZZaTVT9WtOl4Q
H4TCcZgbd66FSN4bkUqi8QiykBI4cGvu71ZziMy1ujyvqcJcT0RL/q5y+3HoK2jKrNui3VXda51q
RCicN0SgAdP5TbcmZ7Vrv03pIpo5iu6hmBLD3RVkn87Xo6PpRVDqAsYuDFIgCQjy19NlnNfS8miA
ZZz9S3u9ypvXgj+fXy6lLkcipINXGX5WphQiarorptsOmHzAMduWS6KD+xULL71AMMX1RxnJJrae
k6VssTFAGGX0am2/Lhn66L+f10cR8CK/j2KRIHFBF4V00IKy7vMtgMURDwx4qOCMOi5N1ab8kfCp
AlvalCzWBAmmcT8vN+FwYGny35UAdAlAJXCIBAzD6b4DPsWeN1Ft85w+RUoWY52If5km1FFtyJEU
OREbtJNjthyR++S+j27M7Ou6eBu3i/O6qDzPsRQpMnRTNhk5hS4FAUYisPaX66rYG8Ubce7q7eG8
MNXeiKF35JcF9qs8ohFOmDoHggV6d9beRrbJHyK+tfkuwBScZvVUhgZfjmI/JKEXT9LLmPDUgVsX
pR2eDNt4vZq6YrVq6VDQwYs6APwfbPrUDLwwn5kNrM44BxY2yJdB5Ntc2EgmFQ15cPPvocMO59dP
5Q2ASCa62DF1CwTNU4kjQl8OijKUARZADM5dZBuPXpVF3mpE1NMMFuuESYFF56CZobJEDFzvQL8c
r8vVsBX71QIqtub6Eysl+55jvSRHKpo/wlLMO83LnQk0N7A8RWmxYywZ0hHd4PcGgvDzS6kyxWOR
kmPteTmv84iIGJ1WV2VN3kfMGDturquxqowENoK8OMDw0Q4qGcm84XGSGTjFCxoZ7fK1C14J2jOD
g0Uv01wTWqvX8V9hMo5zM7K1CWwIa7P8klc1Ji+nS1A/HahbR0aw/bL9ZYpCw9TNiqh81ZGW8qR2
bhbcL0TXd+OF0dS9LJkdbfQWqMSabbM062lLVjmlGMGdhYrcbr/llttH5uDFTbneBO2yY6aTFGb+
ZQk/TD9NmvDFMNuLYrCj0edf7PY5W1xUeUC6BsalvzAogSYJ/CxkJj614ThG5bQBzubiZ5fDAIdN
x3+6rdf4a+WpROrzN46u4I86dQHWgK5Yx4AL9c3nIX0anS99fbH9zNa3v1DHBq6dJVAjP83XctLN
RrfBf5aIfFc8CEmAOURdWVypDaIA8DcLbEK5FAAKe5Z3LqSYfvmAb4lLkCylwHZhVXM1WrpLQdVI
gia2P/Ik69mabYMrQziFZ60d9ebPLf/aLCAqn9w9CjG3m7U+p+ZLMPSxX+nAs5WH5Ei45OXKxZir
MpvhUM3qOvSemJk+lfm2D7Cyf7F5R5Ik59Y61gbuICxrU16iXWMtvk66iQilMkTMWQKZwcGI+qkd
tguf3aGGMjT/2TtJWO/pgKl8HfCP0k3/ESNXZ9uSMq8vIcYcMDLTNvEixkn+5ugeCZGsgoxktmkv
gmz+1PHLangsssNf7MiRCGnvjabKwCQMPSwPCoDOyM7RsaxxjqrFAmQy3nTwxWAKl/YkY+WUOg2E
NN0N6Bb67ibXkS4on44o/MABCRQ/QOyd7jttzaoMFhNBT/hjWp+zPIhAw4Axy7sJfmIpIrt4Ctlf
lEcA0P5HqvAjR/krPFxWAtoXXGzgDRjN2Ecb9PkNUtgzFMLTH32gYGSU+0k6FNJxNuFX3cV+KR28
TqiTfZ8WD90doy5no3B76OlyLWTlLbwj5DiOr/7mjwPOp2H9xDBz4q/lwajXJPSGyCl+nNdMYRUn
wiTrDpbMsnMOYay6mpYesUfEuaZSply9I4Uk8walyeZYM57cG3piNvvFrh5LDKTmxs/zuigCnBNd
JMfGB8McWvwFE/3ygnnffTCul4x0SR+S23VyXgBgvvMLnfnpllD8/Mj8/M0mM2div1Bu9NHawBog
ZGpchPh2KQg+0U06WWE4ZQBihW4ZsAxYCOrmUddGpNNDOkYTUnhLlUGPYnGu0YSPMQICRXRE3YoY
7UQT8fOj5crBPtOA0BDWEFz440047pfeFucp8kYWNxqbUK8bUAsBYYlnkXwTjcxiHhngvdu1SZzh
uqM6TiJV2ACF/hUh30Le0IeizRpZizyaeESsm8WLgdkSAEt5KaPJilEe9HVi1V7ij1Tp4OZkNkar
gdSq86LBeWDso11u5nyJskVzfjVrGEjn11loOXQik+UDW56vF6Ghu8jVJ/ePMuILjmyiMeamHYiQ
gLddyKMl2/HigpUC+x84zhe8vjzvKnSrJ51ZilLasjEIBIYuZu+27Z7yMp5owp2v5yWpT9Uf1aSD
y2vCemZCElCc1wkZJyuqLU2Dt+rePTFB6eh2bj2MExWB0Io+zsSnb339dcSk32x+rYtktaNZh7qk
MwrpGGMUCv3JLvRyrNcp/apNo+nWTQpXrG4GUPmC3z+S/Jux8kugiL2Nrbc/vz26pZOLPiO4EeZN
GHebuRj82QNlaciA7wh40/zWr5PavvJ0kFjKCxEgqgC59dAe+jnPics/teECQ54llJkHBymawPgR
oDX/vHrKXfpX0qd8Z29Rk00TJK09pov6JmqHv7HvIwnSk7MJgmkyhTvvgQYbzD9AnJTpUImUV8aR
DNnXhd1Q9I7YI/bRgdo7u0OZeqlGjMqj51SzZErXIDDJA/RFA2xecg2WwYMOg7I4S/aDY1WRFSbL
cDPRL61xcX5zlCZ+JElyDSYppql0xakdHk0v8cwdaXWeQW0Af7SRPIOT2bTZOLThBmKGeWc44662
d1Y7Rp0VNz0HWQigo9H79lqyj2aO+aQ5YbovkBwFIPoQXo7Qcmh++s4PlDnPr6Ly7jhaRclRbBXZ
UrYIDevXjD8SC0wZ9+n0vHgJG0DL0OqaoDUGQqQysbfVqVuDJC/OAMgWmHG6xTwD/lcez7pyhU6U
dLh83tvbZAlbRMrMEPv1Ttf3ubzydEikOknSEXMwrcKDQUjiBrpWr6mRx9YQ+cuPJdQcMKX3Aygw
mleBEYnU5+ll320rQF4x4Rmb4ZsxgifC/z5694OuN1d5uo7EyKfLptWQiRzVFnzDbMjMb/xUk1FV
mvaRCOlwjeFsTYF4PPHwKR//Wd3DedPWqSAdHa/ofEDzYqXsuojMMkvM6cJJ//nfhEjnZ3W7kM9i
nezZB6kYwwj/hZO9/09C5FuW9X0x4qmMpxnuocLebYYXBVSHxaZZL/nl3M8oxA8igWcFL7n7lWYX
1V8ASWHD/zXeUIqFuxCdmKEIezDjHXvzK527uG9uSnpjYZTu/KKpepRPhAn7OwqLDWrnZdBBWNZ+
S0HNk4482dp/0uW5zPu9WTggtzV3IyFJ17G957OP8x+gvHePlJWO0DhafrWJx1PGv7rtiwHQ67n3
95VlocDkh1FdljqySY1zkDEom3xOeSiu+rEF2n8ekXQHpKnI0DV16ExFOlqBX/fWIlSz10O4JIy/
aVHedSKkgzX2m2vi5oOpkH2wPNbVd223tUaEnO/v6tBYp+z3aj1X0z0ZHl2q8XFqEegaF3VFhKyy
j6sc3pniTK3bFOXFZZm+oI/ovJ0pLx/njwxpMybfThcrhAxarS+UjRFd3H25pFHbNh+1q+tFVpo1
SvPA4AJ+MDIDp8eq6z20Qjm46wKMMgBkLCLTfu5p0rVXeXEwdQlkpUmj0OyiQRRzH650tfbpVpI1
gDhqfrjrVdgd8iZm4d/cFUdSJF/hlRVy8fWKg+PcoHXGXN5yQyNCGOynHBRGasDNCj3QXHu6bryv
bJ9lyLNWGDAzL61yNwB70F6SIbtwgyXayrfzdqG0vSOBkv/pJ9soHQM6VeFq3/gIUeJ08lCyMFcd
xotOlGTmW9iWxbJt6Kcg5cNW5zHNgutq0UzqKU3hSCHJ0G3Y9JBNkOJXF6EDXOd7Zt55uiZ1Bb2E
6BX7s1Gy5/GB+b4QiOFblmDmsDL7yM/vuna3NK8zRrLpNWZOaHo9D49rAciDPfmrt00gBpSAhyIw
NyVbcQG4yX2Rk0ey3FluvPWrr3MbSns8kiGtpoOiueshLSreT7mTMPY9GL+N285Kf3burtMNlSo3
70ictKqDkY1mn0Il13331h+W/eyTa21CQhlTBsAzByAmqgAyGmG4Vl5Ti70b1iWeu+95qrFBpaUf
CZBWjbu5S9sAAvrxomRXAGgC1Mn5c6tysHiuA0tR+HTUiE83H/OjRh5m8HjO2tSPbT5eEQ+dIdtU
eFcjZkzuMhM0AbY76PhDVVuEDrIQbURo4/1E7Wov9eKReoHD8B+D4AGNSot9XepetKoVdIA57mAI
3caokWQIIO8x2i53xPGykxR4P5m3gQfPuTi/igpLEHx/gE/ASG+IqtPpKg5AHDZoCNZ0E6OhgG5J
zQiobDrgInEQJad+IkW6N2bSBcvkQwrm2+/bFpioXbUH4P3TgBS2jxz2eaUUawfGGwdAFAIxBjDT
p0rlY1W54SJ42ad81/TDD2dcYt8wNSlrpRgHCUiwXoOaU34JBABPBlIAOK/non2vZ7S0W/090QFr
qDrnkeYUIOMwNtic+IyjAD2gPvPcHGzUaVh7u7Ari8elKt/5yKcddaYblrZ3ZeG/NegHjObNv00z
5kTmuHXRknbkUA6eDmNGtZ82aJRFDxgIRWQsgXm2MUrcgSxa9FBy0mxRPfpWFCDejUGnlEeFr4Nj
U4oU6D+Ytsd6y6h2+RJkIBJkLF6WPZmuUq/Hv68rSFJbXYu+Kl0L8rs/sqRgyqX+XPguZK0AaGX5
ZT0X0UBjc7sbt8RxHlYgC/TG7rzR2gq/ciJVslof/OnNsFRAKmClgGpZguLWtprha5qG6204UueL
lfrer5QvYbvPxgk8mpVvpofMtOYHvlY1Sgy21aHmuZgHYs39HA/9gDJe60wWqD0NYv3Ih8zfcZrB
sYxowV6iynbay7Sk2Uteu2uVdMaY72k6e5oUrsJdYywLJxJdg5i4lXtJHavhhiHgkDcPFGvO00QO
gCfM3Qse3NazpnFQdTKPhUnBN89gucYEYRiOte2IG735y8JM8+Nk0Orj/L7pZEnbtlKjbLoSspzs
cXQPrXWRlvHfiBAtq2hadgPZ9u3WwWTEhONWef8s9T0I4LX0VkotEM4JVnYMY8uD7BNpCsp7OBnT
Wy9KbkaoKiCtqWtAUmUb0GMFhm9wm6JTTU5t2NVU2tPv1aJNtK7u96z+wabqxsaM3rRWP3sriC23
iD1WXm5gkMlKen9+MS2xIfJl5AjGU9wMnu/J/rSszNHqHbFhYCLYgUfmzSQG33sE4w5dVYBX2nOf
zD7EzIVJrxePGh9BUT0ya/J3AEsxNJurcmzHnyPcwpF7Z15r0U340tnJIw4ahHK788bYKq8YeT6v
usrDQG8LI2W4nEBMcCqqxsR7PpQFizGDhNmHKUvjtMZ7x1rLFK+ewRh1NVelROAVgRsVHYO4jk8l
mmHNS0dILJxfo7XjKMB326WvK6foxEgOOwXJLLdaiCmbu7RI2vR2KmBeOtgAtfWCAA5VQR+3EBF7
ebRXE69KOnQli7MyKPZz20QFKW6KdX0m01teV7d9NcXhSl7CYLuoq+3g2e/nt1BpLWjiFcAageh7
O/2CORvY7Hq4mkYXvAyvsOVoaS56+pPpGmqUDvtIkhSzgZ4STFviEuxHLyHle55PUbmYUY43D534
oU25JgukikVhnWDXAREAbghJNyNb594RFyAC4iVi5bIm/eTqehpUns4VYQs6xwCD9MkkV+qC7rHG
CnZJUb4sGKg1t+T8LikjCNc1xRAQeEZNuRUXbauB2xkIdM0MwENXy/o6hft+uwmB+Ac+CCtIAt2U
sKovGWQ3f2RKjiSjKRhPCGTaIEBqQE4IT9Z+m507J913drL5X/IuXuHojPfOjisgUjRmMrKD3xxI
owvBFXzfmFtFZQrz0QKRST4qpB7Eox1fw5vrjESe+ytdHtoiMtKI209+Gm3ZzgKvTf/FK6+dJkkx
49pdTdOu5R8V3TXF/vyWqIwLDb7/n0QFlHvSe8pKmdE71sDiaV7myBQB6tg2g2YeS+WIXDQ/ghge
tgWYrdPjSZYGQXo1sdgzf23De+sHwMMLMVP/F42WuKwBQUtc5BaR9DsVNJXDsHguZ2jCPhDs90bv
Q908teqkwNmhQxAUokDxkZz3QMNmwlwOi+vVuwy87jZorEvDGjTBmlh5+T4GBiteS8BIEWgsp6rw
smqyiqAtiw81odHGLfPLDLi7q97sWOL0o/kwT/Z0xdbR9OOV5fXbedNQ6umI3UKl0MGf0w8AixPd
/AkfYHSHbP4w0wum2y6VM8WQ3r8ixM+PLo6udVa87CCiYzmOwM3m7+iWZLOJPrgQiIW7v9AICCV4
1mNV8edUnNOVzhD2Qtxsxy4jt/ni7Va6PZ4Xo9TqSIx07U4dehjGDtYOVD6gVQd9H9XGmz88E+PQ
avt+xW/7ZCdH0iQ7sTNqby6HNDzsx+p9A6RUzl5w9+bt2xjumsaMwl9mdwAUY3Rez9/R7znR0l1o
bkPaNyvWs80vbPNq7nc5ua2NmHUXWZWEXXXRm1d+20eD+yMNd7n7gbHkdLqnOlR+lX/Bu1tguwce
xnSljfU6NLl6IdbAKEQj92XbJDR7JZvmsaY6EQjYgBwJqnm8O6QTQXjVrRZYIcD7bV30i7UPh3y3
po7GTJXXJMjgMHBsg2cKVZJTO808fx54Ly6JFWg6O8Zz7x9j7qcyWlO7SPeETukOyLLjY4WQNYjn
GmVTvAlYPmpubJXGARA2xMQuRpLloR6rGKcgLWeYMt8T52vNItPQ9VyrjsuxDMmASzTodfkmLocs
2YKotC/tCviVzR7AA/5f9PJithrZLzCsiU2UlnYCWiguQyjUb7geJruIiqn4C8d5LEOOOJixIBiF
jDTElBGYIK2DPeTfAzb8TfbnWJJkkCg1BEZW47qrnofmzh+/LNutWXyhT+cPunKHjhZNctMs5B2a
u7FDafmUDW5UgU3aTUC3trkXiLo1bkVpc3jR40GGeP4TO2bvjf5YWWL2x7sOi4vKfvB1qAkqfwFg
1f8T8fsAHt079ur0He/EuvG3jf+0h8TqY6abCFPFVsdSJK9kU7t0Jg5FRvBj29MQAczi/MaolgrN
nph3BherCVzBU0fhlS1Sjp6FUMS58TB5ytB/qkuFq+KQ35lwE94VSSrpeJIFg2gDio8oiiCveLFh
MpPhzWO3WbS0F2NdJgXfnVdL6QCPZUoXi1+Xlg8vCH+ebZFb34xZj6naa5Pt+RoP2R1gNNA9d16o
WCvpMgsFZa7pOSbI/eQ7xBizokeDPN4J6IOeBXIZ+1WsqKz23x0dEMLvlMKpMA8wuiLfh2ouRgYl
N+Rl1VQHM8YyJw+1aQxE+uEcreVuDnzw4/0MgfXHvffWWiOS5YiT9+XKopL84xTbLUOKaBou3eWG
BE+jefDDx2yqwUtaJQGgd3QNoJ/XRXwqAVc29t8DLfqpjZmUrO3G8KnVsKP80WIfeLzNJt4oy6/z
O/DpvACDV/CTwi+bQMCQn6ADAQzukPsV+EnBHt9t7hiV1aZjQf10ZoQU4omUKzzMp33G7Hvr1xTl
CYy8b1dDM7wsxAZFXO2//Hd1QExpA9feQQVJzunNzpiWZEO0YObZN4Z02WZn8XkRnxwzdBGQXsj7
o0plyQ0i9Wg4FbIeSOi2H6vzNG5AvV4iK8uimr56/u68NNXKIaOKZxwGOuxABglw6nYtN69HmYr2
r56V3YR5/0oyHbifwgwQoItBXRNjWESuwlrgGaMsaxD9mM5bsA4PAyLb85qoRNiehZE84TQ/PRPN
hU8LwZGK83byY8CVjvA0OkSsTwcHs34ujjbeo4DM/5Se7ilmjgEXwGKrQgjOn516jDPv0XCdeHM0
heVPFxpkeTAFwIS4ggxVOqQ0ZTNZKxdrFiKJ8I9hJWy7n5bX88umkuIDCAc4Gh5Sl0QYyNG1uXoc
ya/GE+mb5aFwvmNo6batQ/Apbhpn/DkbDYUAMo58lDiiSE+ciurczGd1AFE9wJuX6Wp2UI25JM2l
4V5bXrxsOx/JkoJ/FME1mpb+u5542KOE56EoA/yYU+FkAmRpO7MamNxNnAcXQXjAezJCSUMjSGWH
4FKCAaKJGmPMUoQQOiCvJSsEocErBqv53ZK5D+d1UYtAuIt6pA3AU0kXuzH73AWSIWhks0M7cIxP
zu2P8zJUdiEaivH2wjsBw7Sn65Xl4NYA9WqNItb3EOms4KMHhbH5nynlYBPYEhOWB0vHY08SMxUl
J36P1XKvm47cMjdIMHav2ROFlzuRIgW7KHdwx6KQ0reY36c9eAvcn6xmmnqLcs3wDsG6IWGN0s+p
MiP1CtLMEJP57xRckVUadUOineP/PCEnFu1fObiMTuW0/th4BYecqh4So7vYlq9Oc7XldpT7IEgl
dw2yE11c6VCLFFfTiVzJtO2OVNmcCrnuuMPUWlzPJCqqcDcvbuQ6jybyBP/ZCoEnbHnocQDOD7Jm
p5rWS0rHZQSLC3wXIMqaiI48Sp3XVDeTp9i6E0HiyB25QR/9+ZazQtDgVOwpoI59QHm3uV779msJ
5GmNXoqVJChLoZXCCzBDLncVTAamxy0HTmJoy1dAnCVjNk0RRrKiwqxvHSTlUtfWyFSpCIokvI8R
W4SfEiplYAEcuZjq2Fl84J3N0ZwnpAbTQ6fJDCtOGzz8bxhoca3IWU46874LA7gO5OivQlbnkW+h
FuAEOrgXlUYIXgPbRH8X8iqSdZDVbGdeQqMV735qP8/kwQE7Su9oVk6p0JEcyThy03D9mc7whWlw
Qa0stgOWlMO2P2/sqguSHOsj3cVLmiNTxaBPutVJWW7AS9wPwc5f49a/AtP6ApDfzkgGzHFO2zV1
/muTj3grYe4RFoJA2pPrBjUAhcVgeR0TTBRYRrmzV3dn2c3jeTUVMdSxGHl2IXUnqzIqiMlyPIPS
r9zpnlyzSUbbumxanTEqpYmLWKQQUUSUfDJdusXg4QalYBZm21yb7ndKf2XzkOR4/ZxXTXExA/AZ
VSDUgzzXlQ3SMgYT3UJQzaH1vcGcm6D7dl6C0hSPJEim2JlrnzECCUExx3U2R5s1PoKsQmOKSkU8
D3AJIOJB4C6t2kjrlc1g4omHMHswg+XJobpJOnE4T57Lv1/mYITy8QIlYAw49bgNxX+zxoOxL+lj
KvqqmucAyQ63jcKnut4B9jJwb4NfJrD5azZenF9HlesAGQ8QhkWIY8tw9bU7dKm3Ak+9CL8UyEXV
/Aeddqm5aVyHytE7gscNaoZAyJeOdO8xbtkULUmFE9yiKzpZGj9K1zIipLqYQyuiTHeVfU7hY2XB
ZAQgISxsAMah05WtwJtYc9etATTpvLnZcvDBKfc1qJzrdvRu62nw483Nn/0+eKR84Sjsb2Y0Gf6Q
bFXADynrDp7bO/t27FiUWc7L+aVXf1+ABh/R3IYCuBRGoAiG5CMoM+KuGyIvdyLuu5E/o6TCl+Jg
N+ne44CaMrop8ooyttA249W3JcY+ZvSuzx2POu8fr9MNuIllkQ0SdzrewB5Ori3nb3AIUl7kiKrr
MUhQMIXq/5TtcNFYL/UWG81ty5LzK6E6zIGH5k1EAAR06dIRaANjRPm8qmMLsIaXnVm5cenky23j
VP7fiIJdIIQiwFGUD7Qb0iGtCZRr+u2WrKhML+azH/Cn8xp97uCEjABS0M6LMsenjiNUPX1mitB0
AztoUOYv80hvh/nXmv50OD+E+ZhH3mTGKOg+WXTZeYBLTwzbBNfMZGmiftWGArEc64piuOfJbdN9
61mcrinem9yKnCEGAGLW7UFDkaIvbyXPU67xmiqnAkR2EKXi/gQ4u/yYqSaP+n0GC7KzKJ2+B8G+
breY6prklIodyZGeM2EX5EbYGMjdzy/jcj/XB9PDzBVqZOTWavct/4uADsCOQPISvhpFllOHQuEq
jZTnOLAhsMaRYjcMHg29pfGVquNwLEYs71EM7o5jMVggCgXg0D0PmmjEtEWoawxTOWS4HmyT8I62
XAHHOWCMTBRnbrlL81vWAwE7uCTmfqx3uY6WW6nRkTBpo3KzbwZWFbjjXDPqumubXgyAsDx/5lQR
zrFGkrsvh2xAOxs0Wvu9EUxxjWnCvLkZ6Ys9/42B/9FHZnGcMYHHqwyiMuujDS+X8qG3nzsdPany
GB1Jke4Hn/ByGTxIIeGBtG9r+wUN5zPXRADKQ4S8BuwADzHMX0nWllVzQRlefJmTJWT6ZdoUKde3
YACog0H3lmOivU0XjaoMQkBrERDV4G0ke3xaNDbrAxgEQvkdqbqo6LNdqIOLI7biKjsWI0WJowX8
HINAjIGc+ctUejManwc6FrvZC9YnF+OB6R5g1bUXoU9kYklrkfkbrmSerMTKMMkXzpURl7llNY+h
bYyvy2RR0dE0kAB90z1Mbc3R7kT6JvjO1o08zn5ftcg6WOFTkRbkYfGB0jOzdPjo8FtQkkX7xnvV
gZx3zJus3GeGO4+oOAFPA3XhFc31lduO8GX1vF7UpBqxPms6AN+16IDPbTtmuXcBfNXupnDY+n0w
VD7wbDcnGfqgvW/TbmMRLaq+iqZ2DOJg8dp9hz4Glo2Yex3cpq6iJZ9aEq2oE96RfrS2yPeX+qcB
1tD31SxHGtGgM2kE6BK8shZ3Q4g9dNkUu0Vr+1flHDiJHWTmE+/mpbid3NW/t3JGlh3wGHi2Cxa7
+gJM5ClBH3PmR7mLuTS3Qk8TZm/N9NWdw3K6sseBZbuCO8EXq2f9Ic/6YL8UM/x3GmaIfrohZGZC
1iJ44UWXjdE0zdWF1Y/NnrlhW+8LMg6oPlKXX6NLcvmWmnkxxXwxWrAQ2W2liR1U5/HYmiT33298
A7MfTgpDFW1I76b0MUCuKSyfzzuyzyVCBA8oSgm8YqQNwFp1eiSHwnRzS+Q11+VL3VwCT68w92v3
ArzaqC2u0+DgGJfnZSoP5JFI6c5ZwnkIagOJmB5tya3d5ciKtA9Zu32cl6NcQ9QhUZ9GGxuO/6lq
ZOi2ua4gZ1z6S45ZgKYrXgrHf2wnrtku9TL+kSVXwpe1Bq2vyEBv/qUVfjfXh9Gl8Rp+c9vdtu2G
EkTqOpoY67OCos0adSQf+XXMk0hOGx0fWY+GYeQGyW3W3Tf8tl9+ZPm3tYkLb78O+4A+48hHmHK1
2zFq7ISW72P1/fwyf3bqp18hHONRCIGppDAdc3zFXKLzMX3q1zKpzSVO84S3bzmN6aB5x342IEh0
PNGlLDCHZb1rD3OuNB/ruMToUdsZe5eGB57qxChyvpCDtwmqyz6qnHKhLuWz31Zbg0uR+08uAf3v
nPeXY06ufAfFY2aXPM4dPPpG2h9oA94swHWH/920xFf4AlwZ7zaMJJ6ub2qhZ9kqEd6z7pWSX2W+
Rk6PVTU+DPZtXu8wVrxuutKNcomPhLqnQk2WVlnvYlMXb7ssLP99zKd907uagEBxbqCcqEIgvY4Z
NDkjYaJmmDbAWQU6O0AH2V1PnhmCAPYlBCVGv2PDLUt1zcPKY4NxASwnqnDIvp3qBlKdiUw9zGdg
v/qhBJr5XZqu6C38df5gKNfwSI50MFJCmrUKoFs/XDXV95HtLP5wXoTYhtP3s1i+P6pIttGDXQdt
K1Bl7B82s4kWYIufl6BbLMkQQnsIvLyGEiW6q+G1DyUNHwLA+2LORiNK6UiOlBHreeRIWBsWqLJA
mTr8YgQ/jcGPtgW4YmmUWjfcSqMBSDv/XTucKNGtD5YQUDaciiRONy08RPbXHl2w8XxZ6V09072j
g1xRmcKRHHk8jeeDs5o55ORWfQ1Gm93oV8j8ZBpfoRMjW/ZSze5kQswEsBGC8aOc9UnLdG3onwdV
wD0CTxT4HopuwOKV5KDlq6VmiIxoS/mGOgpP3b0N9L41WsrRYbcYwkIqK+yMO2rSeef0a/015Gy+
tgdBDsl79AOd30il5kdfZJ9uZOD0LmJqfFGYzk9Nav0cAjcJmqfzUlQWeqy3dNysetjaNcX6BvyN
jC0I7TCQ2j2gDSE3NwRn76inn5eo1CvEoxnZMRFeSBKzlpZtbiMpTGmY7ovO9K4aZy5RdKx02OEq
X4IpKtFjg15KhIOnSwjqtzFrhKhpcm76tLmntR+f10bp7lGmEtYD/lewoJ/KyNOyGDcTlYEOMP1Z
j+H6S9u8HOc9IN0scm/7eTROmrkflQfD8qE5HilaBEmSTMMgYFxYkA72liwKrDGutvXAXHfn16Nm
tz4nOgDIgsS2aH2DNLnHKyhJ12/UrlHqY9FmJNucRZb/0du3Nb+q+5fzq6lU7EialOkIGB83xiAt
R+orBBW5OSIJMUSNDj9Hed5xTyLWJIiDMN16um3G1ldDLfRaPRMYzuPeISyh6MQcByMuAivh6xu6
uuO1W27TKtinIIz577riA5AKQ5uWsJ7TL2CsacGWhWsod4d9yn5MYZ4wdOObhGr28HNqB44aqVSU
N8Gt+6lPbwtL0lJRcKfDcItseX6RsnBKxhWIsWRbUXT3cvv5vHaqU46mQAv3ECQiqj3Vrp1JS6iJ
duDMBxdXz6ohzjqe7qbW+nVeksqDiXY9IBcIrkwZuM6oQVJADNag3ujM7+a68R4UyFYAJqzBDb81
/jp88WjG0ciFciWeg4hLNQusDKsDHwtsAllF0GqfauvR2c+WMkBevE7/H2nnsRw3EqzrJ0IEvNkC
bemNSFHaIDSiBO89nv5+4D1nphtENEI6C2qjRXYVqrKqMn9jK0pHe/e5sOw+/a4N90F0n6v3ur4f
i3p3eeyLs6xTAMIjllLSHLMumUajep3OZUn4Iai4DfGKT72Vt8lCNV7iJgGUmDK4AYlzlm700k1k
DWypY8i+XQ77LHvow0c9oQy076q7Sr+W5d0YqE7HPUP6RtXh8iiXvrAJ2kBlPQGZm6c7uEZmCkpy
Airdt2a3mxC49YNm3ijhsesD2zDKlbN3KevRbUMdSmXrMO7z72nyNaUqZsS9+WOUeJg8JIDbK4Sp
jH7jVWt6sAsblETAs29KSHRLZ6lALrIcrlYxQcHN4roYVBMDudJHcVkNg61CkWlf12blroxyASnA
0U8bByQbgrfgs86HmYVyEycJcdNh16v3nWa3VgPfuOXhi93KraU5jfnbpKVGr2IjaX+s0T7RrcCM
wl+Facj2PY/vos4idDXSR4l81QU/1eLR994vr52lRH8SQ5mjnAZDczW9JEZlqY+y3NgJpge9+DPU
ohsQCodSb39Jo/hGqdOWG+mYR2vKpAuL6ewXzJIDZRyuxia/IMMs2EI/raruUN+51ut+o4G6G4Jw
LR9NO3L2iKJv9uErAUHwE+CpiJWoGSU1c4TcG/W9oHXlWzN67uQO2NVPPpXcx0IUtGQnazjA2q5m
eN6N5KnRwcizVtk1sSpehZbZrdGGFq5kCPgq9Ec18Nw8j88/ud63WZ9NBQYt1PbCaO7yYA0VtRiC
vQQhAfmMT64+rZ5EgzGQjNHZOhYyVV9QGpdX1cI9RYJ4PXlPTi+GT2/8ZiissdF4LSTJQS48DP5u
ykC2Ld9d+ZRLkaj0TRp15IZPgFM9C+NI9sjwQdg5IcLUmXWlZY+e/DdxuOMhZaFIU/f1/LuYsalW
nAF8l0S8lsSfYlEcqp5MG2prui2LW1KlPU7vEXlBqiTnsWRByVXfiCa5vTu3e6EeY4v+QYojXFbu
hexFb64b7SppX3x9BQy9tBVPI8/ul20ql4FfcisRh1ujuJXSoywJWALeGf6LNB4uL5KlWwHA+wk1
ZPDU+eTHFKq+lwxiljm5pd6omfw0tF+sNt96XrbLw9qule5WFKMbUzCvKsn9djn80lhB9eKuYEzl
4o+vcFJ7CJpaa/Ccm05t63XQfFvOFIykTbzZxDcW63XtralWLY+Ym4g+1d1hH812t9APiu96jLiP
tC89xE9hkDa9VEdOpHs3utTBZMGMNVcczX1P1DUawtJNBUcqnpW0zUHkzA8UxfUlo63ZLVl1Y+bc
5Y9mV9FvHsCDH0xra1p7y93FqNKFlAF30ZoY3dJrUNIxaZ3UO7j4zqlCpRW4VYOTutOFR4meVA1G
QBV+++QGXTjEw1F1b7FD+vMvDZAXeYYPjMIc4g8S2Sv86YCBkx7eRHWZ4O9T57dWgip7E9wZofuj
jax6pZ+/lJpgy6BZAJWBqv38XFPKNA7kOnPUQsHCOLUNncsuSCARAsjlES5ckFCGoMuKxC+46Dnt
1c3VUjQyuHKt9hPfkD0ad5uad6FVl0cD/fzL0Za+Iu8JMC6EooT70aU42TpN7CIBb/Gk4Orz/OFu
LeOBIkZbySy48T60lui0jbvz6EheDr0wp2eRZ6lRyDDC6abHTOU+dG7o1CkIptjbKcaa/ulSFiYU
h9dkhMlynd1xhWGEBpOQH+pRuVJpy3Ly3/iCt1Hychslqp3k/i4zn0bdvx47fV+Ja9XRxcEaMumJ
YiWbdpYt0jEoZD9lsKPwHUhZJVR2Xj9VNJwvT+pCJoQqQq8BVUCFTvRspI1J/5g9yTVXaq5Ks92S
qh29kH4KaX0Qkv4Yu2s+HAvotMkligOVXhaPp/mbRc0NAxlgYkbBUUP/RbuSvH0ZH3h7pubBHzeJ
8VUTblJrJ4cv+EjZmOpqxn3zx6q63Kt5UCCqwumtYnp6ftY2itX7wsDvCKkuRHtV+WJotyYWuJF/
bcVrvh2LX/S/aNqMUtD2QxHQaGem8Syoxa/UGjZ9r9r5WspbSggUM5hfKm6TpuT5sNxYHrqmGXn0
i7UD0IJmS/OUSvm1r0RPvVU+Xl5Bi5uF5CNDDYNXR3fiPF4l9mLAWzFzJGsA0Zfj2LGLGtFW81uE
cVD2dYMnN30NTETvgi+Xgy/cZ6lU/RdbPo+Nt7ckljTNgTB6YMfDG8lfw7FOO2D2XgBBCXyQ2gfq
pvP6BS5guW+6SEvGgrk1QQFo4sAtMDheHsnS+Qzwa4L1QW2d4CvnQ9EayO9qTTO3Kq1sH3i+ao9q
4j0mpmdtWq2P936T3YaGTnDwNNWghrbvDVwMPe0F4fX62GbJsHKZ/zio5qMHQvrh+wLvbw4YSAYu
DWHDxy2p5LexZHeYXBfaOzzNa1WcuO0kYPWHFeh2rpV7tSkdtNYPQfJQmvoh0mrbpXca6sG1a+p7
XxaA2K91+JanTlMM9DyoUKlzDktbNaE3WKyCtMVnPrxqorfQtYGSoF38Eqr5UQ3epEqxZb37Iifx
LgxLuxTX2B9LC4XlgWo2zxEut7NUygeRgoi2nBMoEHcCVeoPgJNBqlflylV9ORLvHvODvvhx1Tw5
g6nfFXEzPWFDVT6Ykn+o2nirx8b+8pJcylh0aum8a1SCobGfr8heVIQQ4iqmP2BR8uoQRO8BFGN1
TbpgMYNMYGqeA2gpfSpTpgO0rjqELJ0VritvfSyAdppY1lwkhPalNQfjq9RI0iHxjfymMirpxtRL
6VpNc0T2JMtby2hTKp4vemsqv4BphRk6L9Di3ywr2uRiUZV2G9y42Xsj/JbrrYGMsrwv0n28ts+W
pvo04uxuM/h5WVmTn2aYfitEJ5apCw/3nbLW6F86G07jzB55buKKWdUQR5DjnVAAQLN6R+irIy7c
mKj4K+lj6XZxGm62gjrFD/qgYyLj+m0sUQXIn7vgSRQ2mZvZmbW7vF4lbUr3nz4cTQP6/JOS1fxm
MYZJaKQKZywlEHCaSdn35b4C7VVt2TL6VVnLhbL1wFfvBoysX8W8lB8EzRqUq9pIWnqVudTv9EjB
86OhUOIBiBuGR3nIRMNRRkWJH8g+xT7vUtU4BG7U/4gk+AaONnjK1h890qBnetF1VVg4X8iQSEv0
+tvM3/aaUF7FYiZsg2nZKqnsIvnTiNK7VYvVQa66aNiIiSUEm9YPU8Opete804QiBEEomfmD4qni
l0KW4jdNTJDnEiRz5JZfiZ7oqIHkQk3M6vDYJJ3CvXWw0GyDVcdvMJu71nAVzY5FwfshlUG+oepZ
PiuF0uWboSm6bRPW4ne4DOx1VQx0mEKJ5+s7zS/kK6/DUdiu866OnaTqNH9fJQADwDNOKhNSrE48
LfFgFTJCn3XcyKNt5T34jrBPC1ITyvdXXeRbjVN4ofme4dDhDI1h/Y68XDomihXsqRIMGyuGnHUF
vh7tpxrxPrvImGTbq8Ih3GDm1zjgBzElbEQ1+VXkQ3Orj1ZWoW0Zug0isw3yGpi2aL8Ty61/SEE9
mE7kVeXPppLS5wxTKdfWisHc1KZg/Y41pvfJyAzvDlsNMXS8Ic7gSajjjYrY8bYtI4wVJI79tLPM
fZu6cg/vvT4mdRNejV2XHil0yUexpgxe9HkX2HLq44RbVqwwoeyV9ErTBrrjqZaZW1loA2+DoGOK
PF3r3opyLpSHIZUMbxPJonCbNKxde8jk7E0uB0AwLnhB1SmHsSg2HY5s2WPeh/61Xg6K6hT5WEDn
6YticjDLKm3bR763C31aDoI2Ss9q2QcjeGj82m1ZyWTpIdfaFGRnJzXerVCXyk3fydVW4RL8DyT4
Yo/gBljVnJWRrDwxFtP7RPqgz0ZGVT7eAyfHVVnWrJ4Es+MQyTVX3vvFrdx9i4I7JbLT8KBkv8tx
Myg3urlKiF9ICLxqqPFAA5103Wd5NWtrq6gibgYwh2/gjd1p3nuEGwgaMHuZcEPX7uiCXxdJYFcx
gHg1W0lKCykQFS1g/SDKUPee9xFSQRwTX28yQBqSLTt77abpVHaliB7EmkvfQnbnKkw/k3+4is/T
X5xXajIY3AuyqEKhgZK1i9pEBNXRkmMqsUapRNcQDcJ8Jc8vBYYFBasRQpv2SbRDEmKtkmqB2lYD
4PcuT3T6qYfB/eIqwcpqWppPqiqoFcr4eZDlzy8l+dCRrwsA1G6lUkcr1OxKEvsmttG9RVSJ9NVs
Rk+KUnts9G5N7mbh5kUn0wQIQ20HtfZZ9FoZqmDsiK5iEl2JDQeZe4yDNXvMhesA0oGw9lWeBIAZ
5mEoRZq5n3MdkOptqR2wpuDE/mKsPRWXrvdAJbivMpNUAOarc9D7XMm9AP4fc/VW0KelGDfALHJq
4Ol4p+oev8IPowEkd6e6uj1wyH1326Yt7NjzopvUk4xrv2qtg+/p/tZ1c+/aDzphK6lxS9Gi0iN3
E9UdfdFYRz5cLlt/ja2zVJRitkD8yxP0F/zv+aKw2iDVxAa361ynWuCPth+n23j87iupLfnf4dPI
8SZRpZVlv7QaTsPOPlNUpYlchoRttG6bJ1+UYdjHa26B02+f3WnQW1F1gFcTlGZ+Ga1jpRpakctx
S53aU/z7yGtWVBXWQkzL8SRBS1nJxvYIkSQRX9j1H+U6+PM3y9SjpimEnulUgT6PURai0cYV3lKm
mD+llfDDc+MdbgMrd/fpRvlptk7CzAoCTRCXem0SBmf1PL7PoCf4wW1o2bG1Vdqvib6/fOdcyHwM
iyHBctXR/50tgaSgephoFQL4g7/Jsvo+HI1t3atwENyNkQwrp8liOIQvJrLr1F2bhQtHvdAbifu7
S7VVGuOtVuhQIdD5UvzbfM0+aSHXqvSg/402WxdQMHohHIhWCvdjV9my/F5Ft7W28+nQpGvJaOnT
QdSATcgORvlptkLUCElOv5tsXvRfqrG1jH3f/Y7DL1bnbormvVfXWuxLk4k4BAAnCyQcJarzJakq
PXVzLypA20GTzNzcHmO1t5sodAbfGJxGb/65vFoWEgbVAe6wkOWn+9Ds8yV+n1nZpNuQZUDFev3e
87S9zO3YvhxnaWRcDxXe7egif5IcMofBCNhrYGurbTteIzhqQ6HxSy6HaxTQ5VD00si+iETMMbWK
i9rBGAOgMsq3TBSBo70M4Ppy9zCs1WuXFogOn+x/Qs1htXoQcY+SQKnD6JLLu04vNvKoOwa7LzZ/
JNWmXpNjWbq68sH+CzlbIkGTomzTE9LAcq/IXyzubWKfbFUhegCFamcT25Zu12R9Ie5jy3I6V17B
GC1cBibYFDr7FpcOWkrny5RWZVuGIzMc46QaIGdtCeVtLYhHE8j05XWzFmpKCCcHQSy0siJMWkFF
XxzMQtsIXFzrPoLBt3LkLKUWIPmQLXBm44vOdoLSD1ZpDsBPwzbduvgWbGQhexb6bhsaydaMhW3f
ZytH0NIxdxpzls4ML9T9NiRmjOl9WipUCJ8vz9/S/jbQIFCpQ4KumG8GF1yfWg3gFnPNRYExRuMe
wJ25Iqi7OHf/RZnvgxQqWjt24JLHxqJYIbwGkXU3wXcFAyMkT9233po52tLWOxnYvMaf1bmkjxGA
a93/qscPpvtb7o9BtR3jBz95BiZ0eR4X1+HJCGeneFgHshhM4Xz31uwRMNuO5euqeP/iejiJopyv
9kCjm6hM81gadC66kIJ65Csru3cpP57O3PQjTrZURt9H6iyCQL625f4gNe+l+qgFP3Vt+xeTNmnZ
AZYzyfuz4TRhUxtSxqS1NAVCsd4owQEfJct9vRxncfmdxJmNKKyshmY0I1Km5dZEP81cdDop3EWx
9U1z1as8iv4mW5yEnGULI+20cBwJmdQURt2N7z9VA3qatBC1n3671uReXH6wlqHaAdSgq3X+zQav
MmPZmJKTJ9hxe5eDRGuDRy1aaxksLg6gEBOlDzGz+bYa3XaQxYRAVfxVS26FeAd12UmtbUE96S++
2kmo2ZZKKckZvUKoQbgRI9mWk2Ybx1cetZEoutHW+sqLe+sk3GwxKoHii1Y5TaFY7CLfvfa6Navx
zx4ViE5QcPh39mYLMQmsJFAbYvTWj0J5HHAb93vbHK5q5P7HHXQ9xA7j/FCHB6ziHD146awnvX4Y
kHCrhC+X53fxqnD6a2ZrFLwoovEqvwanrKa8pptnGyBG28qzc/3a4gomixCPr/10uyqL8dHxmT97
gIDgI4g0BvzF2T1F0DGNMqsBGQRT/hYhay4X3Z3QcDeRov1gZfaYlpu+/A7tG/K1u+ZiuByfogwS
INxTALaf75iWnmgXCDA9Gkk/KkqLo1lsp82LqLe2mijoT0L7Tdwfql6+qeJKdljq/4GRhe1PH38S
sZuNPlOaFhQpo2+7r12qb1y53AwmvWeq53ZFP4U67zbvI9ZGv/U07O46Lh16fVMmq14lS7nj9LfM
9hmIWlxnamYitWC5+1vR+sXTTCy8w8p6mwY1/+SngWZTXsNgn/hY3NUM7r/Rq2LiJpDbVfZFbxvM
HfcF5ZeQvoG/1kRaKrdM7icTQxV6BtKV518bXEHUFhbz7SmZjV6Apr8r4mMibUOcIaLw3h/ukr8A
YZ7FnE6lk3N0VNlaTUHMgkp+sZWDQYk3eph0IEeC/huciu7p8gwvnXOno5zuRCcR/THIk1YiIkqW
oXAd5YgzZLbfO4p4G8ZrpeopPXz+nP87p7AlzqO5UjGEcs7nNNLsKsiqQw6m3bB+XR7T0oHz35g+
gxnGEvTyNKahb5zMLbiO4JgXPCcWwxzXupqLORFfNphsVLBMa46wiWVJzxr8kRzNx5FndETxUVNj
Oze+mPo/gHbjbLAD9S1z75t0ZX8s78N/Q8/hNlUvaJE5ELou+l0n75Km2SQ4hgV/oakwuUx9gJlI
P5/aG0bZw5iSiZRkr767KwdH9m5lsbMl5SoON8bojKt+yYub/yTmbDcY4xinUkZMndpBZOxikQIx
xf5wJ2jXOnql7lYXNoH04/LyWWJFnI11tieC1hSaWCJumrROaR3L+k7Tye74P94A6RSFekNZz892
jWy7+toeWfymIMoBNU0uUMrsiJVoBQI9BCAfZ+VL04WPQdc5nf8aC2s6U4u78STS9EtO9n7dtzFy
10TK3HiT+/5GgSecC+n28nwuDYgCMqtHAX+KrO15mExqe5A7kBVDpfxV0pi3TY80mqrq90hqVp6/
i8FAbuINwZ86b8OZRZlIgghVSJC5MrkKCFHfSYTiEb1I5/K4lqYP7uC/oWbLU8nlGM0fQvkClORI
qWk+Q/fe5Lq2vxzpo8A6z5unoWZTaGip37YJobL0upK/y9aDnt81xY2f/4zwVx2/i9Kr5B7k9msW
PaFIZa0ZvC6l1JMf8OFddrJUaMLqFS1lrj7Ze5JciebNZDlpyg9JsNZ9WjqRTkPN7jlt4aqVBULe
qUbjd+S/RmlgZ3q7yQUYoSBSWzVemd7FD0mhEngk2K9PauxCqAtR1bp8yFQ7gi5+aXJ/U7R/weQA
aftfmNmlSTF9emgqYbhFXteZuhsJEfTaAWzfikHYwhzCq0YWUQcIDS9yNodYtv7P51IFjdvZUGTb
TkxwxvCMh5Cq2kYre6hsbVWuXCcWXkToukETNOnQUlScpvp0naCZ7yeJnzlaFghPSpMYToII1MoH
m5b7bDvQNKQTO/nkoS812w5jobhZovAwRj5EbzZigFoIikLfTSocMQZBUrnCt5aXxoVSP5V7bCyx
QZ2Nq8haKobFBHuDVaBAgY5JY82IV12joUqgHfCJ2AayakeacFSQIDQMb6vVwb4eQ7v0OipX3cbV
u+2oG1/ETLJNM6aSGqHBFG3y1HIiOdpcThoLmVDDQI0kOAnKUDE5/xRDjyVVnwNqTKsKf08uI2hj
he9J/Xg5ztJa06C+8gfX5ZNtodGmAlUs+vF9vddwoXT9owcCEeEctT4Y7OP/W7hZ1s2kchSNcQrn
vWSWb0vWXdje++5L2rX2qtz/0isAqWtggdjfgh2fE2yTvAj6StShMXebGN85q7bDSNpUMlBfu9KO
Y3abrdEyl77cJOcNqIOU9KmL6MmN1vtxB9mh3NRK7KTxr3T40olrPLmFpP4hG/6/cWYJCQFgugsS
20gzDy0CQLqtCaotjU6cr6Ifp4fafMuSWSdTDUXmATBfjV5flmpALEN66NUHoUeKrbXRymvqFqn5
HYT7LN8hu8QtYW+ulVoXP6MBam0iuk5tzGkqTvJSohuhngz9xyKtxZ9R8d3QdnKL0iVWUugaNPu4
X9kXSynjNORsofq126eVzlfUq9IZR+s5UYSVbLv4AU9GNcuDvq4MndYSQij8m0JDtxFh0rYMbrUo
/tquylAuFUDY4v/OojV7vsl6XOVmzSwaRfde+vcG7iWx791TA7vKleZZ8MydRaGyVt+qv4I5nUWf
HWpWZtVDbjFavzpGxbYIe5CMT0Lz7nqvpn+T5c+SuS2VL7m6cqdcehCcRZ5tlECQ5XQwiYx3xUYo
0fCp/RtND+9LPXup8ng3dE8Q3/aC126i8HlQXqV2TT1vdfJnpZBI0Yesy5n8qHiP3UcQjZvacpLw
vv2waEhHnmJfqzXv38VchJwxlicA46X5UTsMntinKlF9aZPWz0b14Ha7MF1ZyEtnCFq3/xtlLgg6
gRszQSOKpnKmN5yuu1E6yNp3ubLL7svlE2Th9kBNQIQeDCUTQ5zZrgmMIYX0TyqyTIg30V7PXwdL
eC7F1IZ+haeHbMeav9IhWQk6f6mrMI7+P9O9zTZZ+6K51yHvSV+jXnpjeIGtpyvH/5RQZwl3guNB
a0Dyg5vgbLegMGd5APC4I0mPOSJTcnkc2rUW/MLqOAsy2xhaoidurRBk7B9qHumxhUQDdzBt5dBf
G8xs7QeCKYEomOKY//hl51QIaJl/bsoEgBGA3/RE/WBTnp8RaYGjJu4WLMLYUeNX+nHmuJ0URcN8
7eMszhvEJY53aimfBC0sGVR1JhIqd+/H9lfRPRves1b/+SuAAf0XZTqhTg69MaKjFAtEEQzqpLFd
mFvd3RbNN08paOGvLLilMxZdZwlav84ZIc73FZ1ur5KncEZyX3r/dEqBb/Wrrj0a40Hqtl2DDMHK
ulg4AKnPGgbkePA0FEzORwjo2FTj6TIYazW2rqjZGNsMsLN5U6jByviWdrBBFgRgy5UMKOF5LPxc
M9k1J9wphsRZdLSkFz97M/ve1uqfo7ItycCXE9XSKmF5IFvFhQn4zixRDYUee2FHRA3AolC7jqCi
0TC6GxmK0v8p1Px9T88h0opoCiV0TtRHB0H+qkDLHzNzrY+xPCqeUBae9fQEZ1exypPdvPe0zBnq
Mn5PYYv/Y+aS8AZSO3+uDNnFdzmLvWtA+PFNPI7GjT7IGDdIkuUfcYjnfSerYyah8ZtIDabQftFu
RCVpV+5vC2cS8AZZsiaoL+2m2eznWt9X0CPANNOOpbaqVw9a1tox1DAl8xF8+3b5Eyyt5cmLCyYs
d371Q4z5ZLd6epO3eUU8vy7sKEP15VvPdVwXH8zgLygrIKbgj+B5g+rovLchqGXWKNPYxqKUvvay
P2xlI78tEazdAE67w1shODD4FUzH0jPaQDdjUubgqfhpv/qxAj00BFmslbr7aqbi8ASUQ3oeg16W
HKWN62+drkQHWU2034XWWD9gr7bbqm2U0O5p+RzVtNLe2PHeYOt1Yj6ZYaRFeyFTu26jF63vb8tW
j75qvoCSva5UG3R0pN/eqFDvkCRPWnvYLJxM+MFQLqYfSU1i7m/Wej729QPW0qjF3mVedhOnCmAY
488THWojgC/p+6ERNAe9Q1o00ZmOckrhdgzHQ5SfKX1b0T9Kt7LsF9Ic2ZT8bUyCFfInmmGa+pka
THy4wobQmg+4tVVXZU8Rtd8nmX/ke1xe+Es3W0JCiYNuD499DigyhbLMC7wdIZ3+FqM9mdaWmsCO
E6fto11kfcuyV095DdMVUYEljvZp4DnGqM+bSKwVAqtoSxZA6ithE1oPmvtDjlu76CDcXFnFHrnY
wMLW+KE03gLv25jdVWvcgqXu7tlPmZ0ufY1RTqPzUwShdDRktjqJ/nay0cQfoVE5SnmQkxtv3EAU
9xAsARub/oXeJHLZmGsC+QfVNadUG4oL+0oBIO0ilBFq976v22K2kuWWbgmcomwZaKyT1OYsrcpG
LSeuPiG9KZJ1u1j+4SZ7c1rI5S4crkr8iHRjVVZ6epnObsOTBCTelNDIwKVO2/gkubo5P6WLJsR0
9k1Wb2Ur3mj6Yy4/ynK/8furSt0CHLi8rhcOkLOY00F4ElM1kDtXTXCbApybMYbxP/yYOgVaHEMh
A8IP6OZyxMVVdDrM2dnaD53XG+oUstyK2S5T98m4n5ASknHIpdoO8qPl3arWpi6wFHnMrdfLP2B5
yJPIAiuIJ/Ps4/LAyOM2hgopird5tqnqJ7OmeT5uQYykpOzL0Zbe5czwv+Hmj6ooKKLclfiqoeg7
inzIrLuhPTaFIyQ4BUPoc/XXXDzQb070975U1+Ivr6r/4s82bYbuAsR1huuNRxyG1OBrDsdOdIbg
xVcOPS7NXrgSc+m8OR2yfL6ouoCzQZ5mWJYf/faXON6pze/L07p0ApyGmF2q87aNx15kVn3Y+Rko
KlHaaWAgrOSAr1Y5fdmVE2Dh6oNFMeRoSEAoOc4RYkInWd2oAIofrSu4i2Jr2lb5T+DujdVvthSK
2ioKRYCMlU+OZFaZqO7gdbnTC9+zdKONYKmirQJbrh/XgG8LN13o6x9i4FzeP9Vx1Voz0ZruoU0k
tOXTG97j2zD82RaHyx9sKaeiNE79hNzG42R+CZFaUXeRLeAcazQMkVNDhSqmxipq9VWNJdpQiZwo
vSWmN7pgwtlNwqaLN4XXJyuNksXpPfklU4I4yXno7apiq4gYl/v9YzX+zIK3GmDAENEbHdcOzcX5
tVAQQ4dNRdR+tv1MTfFKZBsABo24rbiGoG7QoX7LLONNiMELXZ7lhWhci1D+gJKHLNBc2koMELIx
s7BAEjL5auZ1e5ADs4QPnUePrTuUx8vhFjY6SHgDCiDJVPtkAuV7bWAWFrwNMRxNPAhcAbRXhvdI
ra6pTy6NjGYdnvMaMghYiZ5/tAA3VguPocKRlHzvl+k2bdtjHxiHuqlWrlxTyWF2DoNogGzAqx3f
vHk7pek6mo4VocywPiRGv/eNNWm+pYmDEkLjExl56ZNSi+sLYqEr+NaGNc9kjE3esbnCSmU0fl3+
QkvbDsUIfFBJKFAX5leZgqJbnpddAfQF5LPYXIOn2Fqte8xFYy/W5V0kF/ht5jvJNd9XYk9rez6R
BlKzXPwxPabucv7N6No0oW+MhSO7w7Z2x21WxwiOtTu9KG873eecr+xEQOgs0fbp4Icr1ZCFjT59
RIpXwEFR8Zud9GWT1lDrxYJjnQ6nnxe9rXTtHW0ef6uGQmKLRiNtLw966cuexJwf98hksChbqeBg
wmnJ+C7yGEpjhKIvh1naDpPKrTypdcAumuWwBAqfYLjyxJiy9mLX/ywk7aCN5UFXpN3lUEtPH5xq
OIxM8hc3mfnWK61YHTXKcVknOyloSrVVNx7oTqj9m0gE2toUm6R9jbhVtK23vxx+4aQ/iz4bqdmD
FfMKoldNb2wRpIbPEXS7LleBlgTC4JDL7wfE15yxlsSVFbS4faBvYy8JKoKK/Cx9Q2IcDVrnLCE/
fNBxoobf1xwLI/siDfJV6Cr7BtB241ueTdpYuZwvfWQIBJPwCdA9WLXn+yc1y8EsLaNweA/ddlX/
hE7qk+CJb8Vofbs8y0vL9iTUxzycnInDkJtgWExC1Tlc6iFN7sNW9x29VNdqsEvp1aS9SeOfeUXz
7HxU8lCbCrh+Dg0KoTzlvnWq9vPyaD4KAPPMY4GDMECqTva+s8+WoGg4DpGcT7ZqhboRi+txeG+i
Qxwrdlq9+bV+rXsvQ350++dCeg+t3CniWyHfJePBSPfqAAZzm3t7fLU65Xj5x33+qjLCOly6UA1C
dXwu/1j1mqdmLUxvCdYcvlxN4jmD/DO0nv4iDraUuMFPYpNzu5XeapWWXiBaPnizazQjwo6mFSp6
q/YCiyNiSHDIPpyAZ3neF/LS7QLM/uCr42T4hDrP4N73yY/LA/q8cKAIfVS2J8ABwj/nC8fqMdI0
XepLdRfrmEPXaFi47hqFfWkw7ASK6B9itvN7atUIWlX6vCzavI+vuY4Kt1kpw+0F3ugNXbXS//i8
8abqLa01yKFTVXW2UiUX3ZLRpdRQGi73pmavNYajZ2sKUktzh3r2pPepwEed05XRS1GiOOXR3RuH
xH2X47fL32bKwucbjmFAKGcssHS41Z5/G9xP20FPICgnGtKMtpsgAOFfI2dmh+pRbX5djrY8mv+i
Tf9/kq0kyQ2UOCJa0GnbUUS0NTY2l0N8PnYYELIWlqRq9FPmu7SwlMEbM95FYqPcCbG5lbJvVv9k
yK/y2CBb0vD0K9b00y4H/QQ9V2Kz0LWah18nHKpm52v7AXmhPtkHOiAUyo35GjtoYflNLrmcbShF
U2efftHJTJq9H1ptr1BzqgpsFnbCKG6iVbephSiAvKCF6OpEVrBmi9ztu2zwGq67sZZs9KyHxCtQ
jwgdeQi/DqH+pc1eNSHeRO4jzJafeN1fwxEpLWVToL91+cNKU/VhtlTPfsz0/ydDrjqq4e5097as
RwGPuLxG6zjYRByBdm1+TZvsugW6YY3CNu5u+35YSWMLk8FDkDoyhx8MwTlDR+6RXA6zvkAu0PzC
e81DUL+tnKiK125un++/skqPk/YtgtnIcs+mPculIKAdVzrZgClei3GqnY/iQ2F4PzW9uY+KyFhB
ECxsTKCVKAYAbaZvM28BaDW+mnJZlyzg8QbE2nWdFtvL329h+tAlAKMNv4p9OX/QdIEWmKEso26Y
fcmHpzjdD3+OJ5lkFtkVSBWhyDrf+6NmRoUbaaWDCMGmR7gEYV0kkb0/t5glDt3vCduG1uR8toIm
br0uJk6Bijgq5q5yKIKjKewuz9jCiTY9/3SOl0lCcN4tKVMeotAbS8cTbvT0SS4OIxaJazSPpe/C
zsYPUeTShVLu+bayUM7rC0Mt2dsNxD7z0NTWLujUP65wMGcs5QkkBy3UmB00kacmdAKZs2TEVuPR
cAsb/q5JbewvJu0kzuyIGRL0uDOfOG6i7PzJfcDQX5AGS+1sWKk3LGT9syFNM3uSkIJIU0KzIdSA
nICOW22nWZusQClbal9L/Wdc4nO9Jmy0UJc+n8hp1ZxEFepUGduSqCNoH1T2LPnXICFURiLKbEM9
opTH47iuZRD0RwTKLk/vQqIAMID5G+DOqa02S02l9f9Iu7JeSXFm+YuQ2JdXoNZTZ9+6+wX1ymIw
BgwGfv0N5uqbrvKxCnXPPLQ0OlIlttN2OjMyomtpQZMWdZQiAj4HyOg/X0A0YHqoQ+LOMT5oHlfI
Z7jjUqiiEESZAIfzPhflcz6vxAmqgSDkQRuM5eORLHNCDCbpWU3zLsobjv6fSCCMuz5Vio2FwO23
BekBbA7dDBJAWGDBwenKUOsAcvubUeBIxVG0KJvqkjM0FrMEGFK7qBwgMozylrEmp6m4i3Be/7Yg
HQ/a2Otjw2BBBA95udEo2PCAUk5Caq0UmFSW0PGCxCRo34GcW1bszLGtcYRbg1wzmqqbliPvhCDi
R53HPNlfX5g1Q9LC8L7K8raGoQAeJgzIaOI5i3oS0AlrZU9Fcw26q00PKQh7ufscyRYK9yAjFk0H
nT0BAbdPTX3namAp/O5MMbidufhu29/n7g6vdctpQ0C/e3/FD1WefvYJrgSsbaq216cJnzADXz64
j3a9kpdX3FPgSkBN30XosKCgLxdO02tKIBLdRdwwQ4GwpU1C02hDdOFfXzjFgXtuSC6p+9rU9cTH
SPQJUG+w2N/Y+XF5HeNl7NhbK1tJR6zZMy8HVteaMaQu7PXFnrK4tRGCbSsnMrSQVb+8NWdRHRhn
8yhfkb4DnJTDMY8zpB10NJt/S/kKQGrNxPL3sz3WcauzobyOpQIL9/hWGXflGuJC7Q0LkBvZLQNv
sEsToilITnOMYsEYNKc+3WTWblwTIVI6tY36Fxp0AKGSRRRQefK0ucdAxkIHYroKg7UCrMICOMLA
XYGoGIgVGbVGSJuUjTk1kYsAPAQ4JwaFeLcSFS3bX3rToKSGHlvw+ODSk98UtkdmXgR2A/m6Ntbc
XUs+oZwwQw2R9ffZGjJUNSRklfCo8FFV+IAnakrbndsMGTy31OdnlzevUxa0f54YQRrmtxHpxEPL
BYUUFZKfIm9DqCYcuWvjwnD3188CxcwtUAtjqcQsJRLp0GmKxCgo5KUjNLhl22bwALKBEmFIaX3f
tIH/lNhN85KXjbNiWHEoICkH3Rs8zvBCc6QtxIcs6X1ALaJcP6T+pg8eWndnFLcN+dJxMIE8Xh+n
4rK6MCfd8HaK4Xv20l43uZte3xCNbYqmRbQXQy9kxR0VDgK1DjShuYC9IrEgjS21A9ZXwYDYsjkM
FYlKoEmuD0dxOlxYkIbjlaUDdbIRw2EAjlASdcWTXd3W3RhfN6Sat/OhLH8/O+kyAeJTyJ4jUNUf
O1GHNIWwfHNj1GBiBsrzurG1UUk+z1wI9Na6aKN+1pr7KiPjptea9JHNwaNOubkyNsUpjg22VI8g
dLacgJdjmyAyxyYH5obgkVaHNv8RDCueoJq+hWjPRpkY3AMyiHNoyFhN5txGHXRtnVD0e0GAMXoe
/rw7A50ZZ4aksSRmAjAngSG/2EMWptAfvCG2+3jKnrJhJVBRufdvW4iYL+fN74cCAETY4uNzLo7+
X6Q4UHACfRRuvaWrT4oXpjQbR7e3cDSkLWqU7wVa33VtJVWjKOuhtwTKOtiiyNV8oEgTPGtmhOzY
QmmcjHHZVXHqhp3+ZvJPvNz44wnoqzn4dd3FVT53ZlWOvSpwl5ndMja//sFK591szY3f0U//zYr0
vBR1GbBKYGwII3cErRFVWR8tf40HUXV5oI14KTShzIQq+6UjJAEFqZCNwXj6r7rci+pprkk4tOEs
MJHfro/pn1hEuuQBd/1tTTrzzMyGRlkOaygLu1/8YiQHN5htAzn3ZAb+3rJAPj63D9xIncihXX3y
ANk8oPDfbXStzCPIlHeHrKjcWLTc33DCflz/ROXiAi75Tzp5UaC5nA8rL20uAhdfWD0IcleijVh/
+gsToDWCroeDJJNsYvDL1CcVJsGZIUg8EPTddyyskmQl/PgnLpNne6Fvg+gn4gNk5y7HktcWnSp3
wh1GzM3A33u8D/rMjIsi2Irmu+kFYTP00cgASdGHW25Ndiiaedv1n2f/oczag2bYRyQf7h09iVmw
pv6qOoTOv8+6/D6ReWaTFOi3rck7t2+rNcCWyrfPf3+xf3bx1XZhE9vGIWfiELKqw8yH2MuORfGQ
DIDZreTAVJ5zbk3aSRBi0AoT+AW0Zn2Z2iU58OasAT9Vt+u5DWn/uL0/i4ZhxsDuVpAXCy89EpvT
ioMqIAMmCqGApS+0kyhASwuTgmF/rEoMZTbfROqhH/PQAtZaewdwbrjd0UZOtFl7kKnGdm5UWq0u
sBo/ceCtYngtyYtT4rV0+xf9ehgaQtaFPxphvwxmy71+qEDWDyuMbPKmQn/b8DbTPxfAvDQj3X9+
5Sc6abBQkJCa6ziYIP4yz6DXmkIoUYa2tXKfq5fsbFzSkqFbthP6P54xcahCAuHiFCe8Ck6VVcRi
kRwpQfddAyIdNGs8ESrPP59TaeXMDIh2S8ecJvpj3n8m/a4dj9fPTFUQdm5C2lya6dWzTgzEE2P5
NPhmOEG1vvPalxZ9EqgMrCTgVCcTIM9LtQ/EHh/wc82sOXmXwJxbaj+nQnyjkCa5PiLlpFl4r4FY
A12/MrZBpMkAdRXc73njv+dg0TNq99bPnBUzqiQ5WvZ+25E80UDzXtOWsJNV+WvXvOZ9cHCnEtQK
U2RN7+Os7cyhf+5ysUnFIgyYR/5Uvl4frOqleP4RknfaXmXkQl+uvMm675MMilbdpijtk+amRxRJ
Ng50LGqYv252bY4lxxyI6YDpG2ZJa4XI+ITMAP7KPVy3sjY4yTetvOZAdsJKW0Y+hjG+WtBntwAg
+VqSmwRl4Ov2lAfl2YpKl4Beu6TJvMWevcmSGBAnGryjxesvrKDVCq65UMzI0su0zHRopePVSK2T
Pu6cNBb9rWWsRLnKEB59pcBXoqyHrKkUb+Wph17EZTB5/dbaZpgf21+eG3vmPQgOvDIeh6/Tmnqs
8jA5s7nEDWdxQco7y5sYbEKfiRS/RqcPxfQeFHd8ld5QFYJA5RnoYvQaAoshDQ+U3h7Swdh9jn/b
0ts+u23te87erPkRCMQ/X7FzW9KwelObp76GLbvMwszdsCS2ocSliRV/XxvTsh/Opg/kSnntQowq
yvpyU48+xJV+5K4JugKO/norQpSy+U8jkxGpEEnpmzZdZpHd1+lPb3jNgYYN1qCSKr9Y6v7AgYFO
H5fp5cAgs6sLzUM90fFA71neueI4O0OY8BuT7a6PSHUynZuS1mq0y7HuXZiCMlRSf9W9g5P+/G8m
pGWiNeCleD0j0jHAApM/aOx7M/45iHcBZfw7ZfJbOOhsUiXG4nN5b28KHcywRgddgByly3sjSPTo
+qCUvgegATJnaOJFBuNyiVzOfCDZlufZaL7N6HGNZneMWzHd6CVFA4b1jt7OFZuq8xasHAgXUYpb
MuyXNgM7M9JWoNBb1eCfW050Dk2HuLSfr49NbQewfQu1P0C3pLGl4Fyy0RjRRgEVB4i0F9DvDLQ0
YtOK8y0/JL8LAd5EBIwGnQUddjkgIBqKrpsxic3wtWMACFpotd6NZAMiJItujDWRXuW+OrMnXVgV
o6kwR9gz530tQsuMU/7ZM24p+2O0MaoTBogeFslaDzozlwMzK80oeV50UW0gONwIfptADMw8/Ok6
wQr4AkyEhsgOy5ikyiaOOc0l9M4LNJ+dgMJtx1hbe+p9nDTgnpDSX0TtkdaX5T1MOyjQd2+jnt3G
kDGG4FfFQIb5wNb6Jz8eRZeGpNURfpoBEWOhfmR9B0V5hTdy9+36jKlMACZtI0OL/OaHfkXDB8Re
G/wOLn3qjF/u8L1e4+1ZMSF31Y5BT7g5w4Q5HQrnYOk7KOxeH8USLV5um2UhFhQ9kilAZC8rdnbv
Ma2ZdG74SJXlkOfgKM2n9UrKRjWKcxPStZBahT7OQMwDfAbSLJbuQcmyaXr6x68pjMTSdSSGQHxh
fIC6WiXnNceJVgvnK8kqBMdoEroFWOhJCO5vqWOueMDHIwcWbQugZxQSbbTQXc6dPYFLHIyTiBkA
NCjTuzlwd8OArq5Dllkhb8NqrVr08TS9sGhJGe6kAY14Pyw3LLra62YzNvkXKC+eZndYa+z6eCnB
FNj/QLOBxCGS9JeDM3uf5MlyKYG05Yak/MmtkNTTGvdlFMlTrw9x7U6v151R0VR/aVRylU5vwMGq
47bw0vlhYKBlqPzvfjFHgfdl8jzIVebbqfVLgL20R7fu7iCcstO9V71M4sAejtTxtoykK68GpQOf
TYW0zg1gRElS4asMPm+Tvr0bAQWus2Zl9MoZx9mIVLKFW1lupbP9vO/9EfukGr+43A5tCDhAdxMk
HvO47zwtvD7ZqrMYj5QlPY7O9g9M11wHGWLhY1Rl9ZlbdOsbzWM1/6KDdYOO95VwQzm2M2PmpTc1
gZt6KOIim9JBvIaSPekOegCxlJuOHwx/jaNEuWJn5qxLc23a5k7bYirnJAnFAM0cR4/GfK1WszYq
6Snea66uDQn2yMiDULO+Znms6V+N4n3wbzztx/X1Uu79szEtYz47qQcI0wc5skPoGzHDMTfjhv9I
R3ooke/7b5aky7PTaJvrSyjl0l81QanTDEn3Qv0/B8Rgt+NkATgVnTBQ47ocEZoiba8wAoRslh0i
d3vHxzLMOrK/PhzlFXdmRlolNHQiqmK4GBgnepzUubEH14G1uW5F7Qu/ByMtD81tvfN7DMbtTmjY
21rep0EcGN+5WtT4n68bU/sCeOoBGoJSsy5F785I5yDR4N/gVY60HtGN24VW44UZ/XM6YCwSOKv8
peCyxIaXi9S4o2ElLmbPzMFG6z5Zzbs3aiB3eiLUiAy24nuqUwnvfXQ0oucGsDp5Gq0ZVb0M0S5t
nZC0dy0kOmr2OA2f2jVqRtUkAhFtoYUPbUUf1Nup3U9+QRHy1imaNIc2Ne9Ns8h3lDkPIM/iL9fX
TOWGS0ES5FWg+wd+/XIiF9iMXfF04WMpNpWZ3k3puL1uQjF5wDNhMIAQQ2JLXqvaSVt/LgBJDbTH
fLgtrNDwWOwie+HnK+6uyHEtveV4NKB3BLVq+b3V1rjJaoaFygrwrs7fA6bF0F0MWT5tc2QxPAtM
xbqYkAObn6izBhDD2wTzJUWuaL1Eexa6NsAgLBc9itqvJocQQC9NFPudosg+e+lENgYX+gy1OUJe
aKKJjW6l9UHLreo7r303GsD//DwwP3tJOIKIdEIVllCNb/0id/D08bWTsNrhrueGQIuBU8MjmEWa
72jd7z6RcrQipzPYJ2D6/SwaDaaB86Yev+ma5jx1je/dtWWQgImyyvaAF44/896tLLCqA7vtQ88I
ekmz7v5yR153sVVm5oHNo7YR6VweZj3zKjBzElA82iQrTk3SoXxpBH2jh87AzSmexsn1gDqwqQiJ
WwfmDnzoNjq75srONoXBIOja6V4HmK3IxKaEvszGS5Lh19CPQRdmXpHlUVD0gRUl0EY5TIY13hSG
Vp26shIvPpnZW6c1r+jbfoCpYT/W1ANQW5/nIeReAE7IzKwWjSnT2uaDKL+wLtCA7gCHWo9k9z7t
AgNtDCb4IumI9D8ABXnLNrZLxADor+7ubKe0Nm6hFwejpOamNPCqdSE1ecSm0cAf0HYHrR2aozMM
/mECDAOk/+WYbfig9fw7SXojPYK5rwROs2I+JOvdvN40dutZR5GNZsRJXQWhNYKhOKrKFrIkKAKz
Z7vNC8StBHc0dNTfKtaCRkcLgu04JEAHNJ7bh77d6V/GqQCJUA/pDTe2gxSgQKNIii3avtG02bAh
fe7njvvPZTn2UzSgs+adCl7tmQ3K7MidK7IFAdP0Q/dSYGpa9PlvKo0Mr1AZCszYoIlb7+bGhk2z
dbJ3KCU2/tFOm+AFQXe1n8CcYCZh1STW7QzisCAEgRj6NqjR89NoMo8eUcWxbVA6mPqGNnpWh3WA
KmNoUcjChzUNPHSv5oxhD4p62PaU2m95lZIEKlqUHrVK1/csIe1+RHd65Lczw8leMhsvJmJ6NCRp
8uIMlhEPoHK57S0+blHVNo9dRpt9ovHgZIkyN2E7JZDv0Hm656UonsDAPB8AWEfGex5zY1MnIDG3
xzkNWxYMIJ9yHJHGrPSGA9TjIQgw5qMRN7Nl/LLyAXQ33ZAjiBrMMQnddExOlqaVz7pXi5/B3Oeb
KZjJ4yRqvgcQ2/gJmjYmwrHw5xtCiySuUsd6bDpDi/IKRBKhhTFvnWYgQJBqafsFnNW5GXoVSz+b
RYFUKMuZLx4SSqsjwKAa0qM6Lx9t0QXP3GzShwpQg89i6iZvqxMr2M3CTOh+9rTulBmlh2veydNN
xYn7OLASWtfC10rjxPWSPTlo5LgxNbf4VTsIEUMxB8gi23YnNn5K+yB0iT+IZy5oGRVFw4/u7E2x
U1XFhqBZaFo7rhWXHfSfQLqwcKRBJ1mKtUTgVY7fVTgWeqrH2gw267GKJi+IgeWAWFDx6jQ/bciU
hhkOzj4kx29TWse0vnX08dv1a0rR6ocH+tnHSBFZp+usS8ly85YpWAteKlrFhfdlHK147tNfdfO9
SZ1TliDo5CCe6tbetsrL6/wDpCijhB67T8cl2yWKY0H7uG9oTDsTaFMbIkbG3rb5xi2zuEI1wLeC
95UJUN1dGD8SFQttMUgUL2MBDbJbAKrg7nLbbySz46zLthbtvjDjx5zOeRigzMHdOo1LluF/xpVQ
ROkMyFd4CHzx+pPTcECdQYLLA7oaGOF7J+m/YascB3qkKHisjHTJSMi3NDBY/5paPuXs1VJrEDrg
PeDiGmviPNjoRbOp0YsDmdhpeHPz3Zgde3Ml4lfE4miaXd7QIN2B2IM0vUQv7QTZYASRuAKdWbxB
I28/zzqooagXsZY8aWvdo6rQC50t4FRBFzdY8KToLks1bS57mMy7PBJQYk7NDHx8h6SM+JqgiiKS
NKAWheSjgbeLJRPSDzTrbGZNCL2s7zwVobfWdqTyj3MDy/yeLRqOQbOpfRjoeZOjPdGu7qhIPpVQ
ucebsGzi606y7DbZRyy02oEz8p8Et7RcAHXg9gZuLKLDcyvesuI9dVeSg8op+21CbpLJJm1imoCJ
0Rpjd+zirt39p0HI4T1NZlu4Jiz07Td/2Pfe61+UOCAjsehyoByAKodM+GIBwDERYuAFkWfA+EBF
pG66UDOMT9RkpyHjj3MGYelGrBXEVPvJWgjHIB+I5i25t5dYJVq/dbOLhs4Ah8A3vdogXNOyedOV
L6O+goBVeR9a3QIIhYGTDB5+6X0Qses7a7mqiPEC8Zly/qZ5N+PayaSyAp0bA4Rc2K/INFxa6TM8
M3UL61XQ+w49nskYNhau9D8HNlhADP+2I+0lhwVc5ETHaED9rNfevpvLU43AsaT6SqVI5eQQh/cR
/Sw7Sa4jjloLFdgMy4Tr/1T68wlUK/s/93KQM+LeWB7peMZezto06DaubhRwtN5L0W1GvbgZ8ySi
JupGf2FqcXVkoUG0Ix/iImhJWXrBEiR0YT4eKf0JvarrNpQzhl71RXkP3evO8vezg24yyr4JCg3D
GR+I7oSJuQJhUx1t7pkBab7SLM0HPiVdlKKIjHaq0G5EWK6pEii4O7FZ0CUKhDH+QeX6chxunjdZ
Tdylk01v9h0lyNc4fJpiLSu0Q1YLfirmBrlQZjmVEaW+XTzPjd691gLiKUlljPvamukta0GUvxJ6
qub4/NukDcBnvwWpIFympQNAq+Oh1sT2+jIqgILL+CGutPAWoXgv3SCNXuSW8MF1S2Ybb0Pr2Wg+
CzPbE4jwMYqqU/WTMf1xcLKVUFY9uH8Ny6omQEL7XT5h4pPC2Aov21JjTWFs+Xb5djwbm8ztzec6
M5jroG2Q6m+cmfs06Xazl0XMs9OQNCnYlt2Hjtmfr0+qynXP7UovhtJqIaamY2iV9tCU3xrt6LHX
6yZUZzBAq4sgLYRaIch16bZQTRh9L8Gyof/JwyPTuXeBGdE/XbeiXKMzK5ID9uDaIPUEKyL/4bND
vwZ7Uf4+bmUcvQu08p/HxtkhMrsUJ2WNPT6Yb5o4EX3Fu5UL4eroCEELOMQDpIVogd7xRhNV4L6F
sJ02hlPzOMz6SuJVbcXzwDuLaxevj8u1ECLD+SAwiql7qsWmmR5asnKxK00gU4irA8Ee6LovTaSG
zwcucNo20z/hyx1w8mC/6v7Gq87MSOvtzxV+18NImuLg2ARNCHvbfdOrlbK20nnPzEgTFpQ6shlV
CtjMtK/YiXiHXoOCT3TdeZeP/bD7f1uxpYqvCHI6lymsmF40Fye9/QJKpcA4+OPGWONEVo4IiD78
BxEboGgu1wcslO5odTmPCuOUz+hVKcihaH+gJXEFiaxMAEB873+W5FE5SBT5OLQxqinq2dZ3bxz2
bkzvGT0QWiNMOvDisYJWc7pWGVTO55ll83KMA1INKacEnZwZgAJPFT9Z/dvY31XFaWz+HHuHawnM
WwvTJ7B38s4t0dvpUsAlgWW9byGQrD+0ItQgv712xyp31hLHLlQESCcsfz87ghBUFFWRYOVykJN3
thGK4NuQHa67ovKcOzOyuM+ZEeK2vA8KLJrmJKExPiFndN3Asv9lX18qTSCR0RccnPSGJmyoQImN
tZnxduZTFs1peVuPQZSybke9duVNqHL3c3OSK6TcAu6OwVxfJGFpp9u+/YdqcA10vDYsaXF0v+UQ
s4SdwP9aZUd0X00lkrL7vthenz+VF5wPSFqgoBeO4ByGHBSHQYJWZztTrJGIKygvLPAJLT3gS975
I7i5q3rQQC/HK92kWo3c/E1avrf2AXSGfXGjZ0+aHYKgLbdPhflCaJRkK0G1akLPv0A64PUETVaC
4wt4dV9Oz8hshsixIxkUBkX+F9ciSgzYWOjGRM5Funw9nVSzP+L8zad7U/vRVFtrLZ2jWrZzE8u+
O9tXWtsNpraYmGrjkRbQ5HWTLQeL3nXvUCY9z+1IfkigecN6Cjs82AXl117boMczrX9ZDrrkaJxN
URXcj2tK3IoDF25imdATA7/mB2WIGVKiCAhg1Wib0DC+DT24hcFCaDyPCYqD/coeUGzqC3PSph7q
vCxRzkKOJG0fGkpjmxfbARhQRFArE6o4Dy9MSa4xIyTzhbuEM0O1aTk5pp27ub5ma6ORXKMdNM+a
OEwM1f1svE/Gsz8/07+IyzAQUHj7UO7AUkn3fiPswK1nXFOjeEZxwMkPlK8si+qFdm5DRq4ZkKCi
nOGGmvwyBgA4DlJoMQXGZ+7VoZk2Gw4KKEj5gGlterw+iarX8YVt6V6ZoNMROAK2dftTwTaCHEu2
r/O3udl02Wvq7Ln1PDUHwWJbf7TclRNEcVpdWJc8kliZbTcjZrdK7SjTf7QQniVZGia1/lazNXqW
NWuyUwZlVpIlhgNxhWH9tAcobdMh1KsbFJlX5nX5cum+xnMbQczSUWkDNXx5cFkFMwc/wcicqblz
Gu2kI8UlePrQFBnSXcnnmqIGzo0nQZJ7386hlvDp+icojs6LL5BugrrytcAgGG0xDpDc84WBwltr
gD2oWes5U07s2WClTQJin6rXKQbb585NpqVbZjtHKxhCYpZoQ/vxNwNDUhw3LLju5chRT+espODx
jpzmALLDuUYxdXfdhHpAv01IZ0uZQy1dG2HCQL169EJGZqQYTmTYFeTtuinlHbAgNdCuvZCwS06p
oxyetw5MTeUeCoy6dQNBOtvc5PSJuc3KflNvd3C+AQWzKPvJrKZwgkaYeonjDKrEHcB/tbvU7eew
mIbb0ulCB8BR0003bp5GpWGGNfSze+c7MDUrEbNyis++RNr6WWaM3TwsESYQnQLaORS9dOgnamOR
rRywa6ak1dRNEXA3w6A1D0qGLpBZnMRt24fF8BNkKWtzrCjrmVAP+HeOpViCFSAldxjMTdr7CCXS
Hs3UC4NxCkqgl8B9QL9CmK/xbyhvQx98TRBSR55Fhhxps+n2dQujSU/CCXkK32WP6B4w6jXCX+W5
cmZp+ZKzkMxxGrS32bCUIv+Vo0UBsB3dW3l/qI2A4gVq3T4ATNKJkvsdJ45e8UhwhCc+2xadv830
NU0L9az9a0a+eUk3ajPxYGZEe70W0+QB3EIiWMntrFmR7lgfPanZWFLMGNk70y8ePBQ0ToM/l7VE
JLnQ4vz/nFnSjvKBfpkM9MNEuHr4Qe/y79pAm3dKip/GYGWb6+fW2qCkc6squR+QBFOXkF/utAny
F/AElOn2upVla364RgMUvJbufWACpL3keJ0fZBPe1WWaWRubuWlsT/lfhZJnVpaxnrl0PgYZQCo4
i3KoJOEJtzOhbJVADg5wpevjUZ72gY1X/FIJR0/JpaW6rHLLWE4914OqkIlSEchav3K4RnCvASL9
36xJIcBs9xkyTfCIseU3VjJ0YcM6ECoPBiB9lg6pR+HmYRUE9coZqHSOs2FK27cnNtAdS7ainZ5Z
he5AgHrovCtNK7o+wuWHZP8AmRGkGXBzohVDmk/bG3pOc2wt6gMXxaFSW+fhZGobggygPndx5QeR
sMr9dbOqZQT/Hhr5AbAED7Lk/E1up+AmgPPz8S6ooqx9To1DWn3L2BS2xZpIpfKBcG5OusBq0GgN
+gBzXgYWNOfOo0VY6/vEenDEa55vqz6i5C9859ymtPMGBsrLsoTNlEN52D7QFhpJzh1CA9179NcQ
AqoHuLmw8HsL56CLQ+xyY4wjOtJ9p0YiKH9FP4LFd52GfGcaFtZp4bIGx+Hox166Vr7/R272owf9
NizvfdEkrsZgeEjokkIu/K81e23wrtQgLeg32B+Wdpg4CXuXAVDaxrXT74bK2kG4OAyCfpuwItap
tXW1NeLoZdDXvk3ybt50KbU0ePeM3KiZPFH3UzGu7CBVcATIBDSjAJ9AnVey0bZQjG0n2NAydGVN
AdXCLhMD6tdlvwEg7g6as2KFOcdQ7p8zo9LBNFTerI8pQ4jk1a/FKHZe1scMsN08r7doTowGG8Dp
5jPT85vC+WWR+dY2XktdCy1QpFEQyNrWfGoTuru+r9VuePZh0sGlu2k/DqCti6wRjLTau9nvh2FX
Tt9tJw8pGDPYrQc4WH+4ble50JDuWqhDIbwmAy5ogUcw8MmYj5HuHY/vTT9FqXqtGqc+SFBPxJkF
2MWHjB2QohWQd9jUQztFkLaL0O6+4Wgec9CkA8LKFzur48EDknTOVqZWdZMvpcz/mZbOMFsg/xUs
Z1jvDse8aQ5Q/VhxZfUs/jYhnSFULMTWBIsXAJULWUocISRkyPj/zWL9NiPtGEaBKyuRsYlyMsZd
UGxKt9sIMDdfN6O82s4mTNojKNL1XrdcbX5+cOatXz8FOPzJqeihFbnv19on1yZP9nwOQpN6wvqU
RtyJW9c9ueOP6yNacQEZaFYUiQjYEqBq9cto3a+GccrfByukg+ZpgLFkelLw+yJcnJch0HvePjfB
/vr3K08tyN6AIAidMeAgvLyjoBVTe2WHXcp1chLEDS2jeHbYi2uzfeuWN8O41ke9/OKHC+DMouQD
TeXqTWDCojsdXCi7A22g7Z36Bxgqrg9NufpnhqTVF4GeAgcAQ5l/33cOBC8BK1pj51GOBohadBUt
tXr5qiFi1goIIeMIELhgqnI86BP4qTL9kw6uYT7rK+ulikINH5gfKJEBIyD3S9l9nSR11S6D2nf2
u2/EboDiwcrZrfQKMBwi+IRAClB5l16h1QlEUVxMXeqWcctFWJQNbk90RqR7mrWhVq+8IZTT+Nug
jKvJeM3ySsBgU+98865tN7z+qfsvxhrP0Zoh6d2aaj6UTJtlZBoUK3gMTjNCvplGFMwrVSvVzrU8
sGZDsm/hjVj+fvYAS7syaDx/AFTIRG/vsDGDtfq9ygIK98A8L1TT2L+XFhi4JIOAol8FJZBoZmgs
+AvQJCAo+H50N0EA15UCSbszrNlIYCEgQ5QKoNriDJGsJlauH+UlDlgLyObBDuJ/6GQr+FAkjQB/
Q2C8eSUSxz9d7zSQF2K+FU6ckeOwltJaXFg6hhwEC6BswqMVF7jkCEnbVdnYQLt+dF9rcJRU98ze
4ZHl+xmyW/f+2kGhOI3w1Ef9FMzgUJ2Ts5SmCbI31wDTs95Uw24MQFoM0PqAe6lcqwsr/AIMBRZS
vXh5AD+87IEzzytzlg/oTkULZ6BvfTZ9nW19xbmVozkzIR3iNB9w8jkwYXRNCNngmIv7YY3iRXHW
+SAxgngIDjt0B0tL5DZ9YeUMRmYLb8MUnckYDtmi0HD9olB5HwzhpQCKbOQx5Es2NSqrQ6/ZwjJ0
HCGJgYrNYO+sJASVCAX2prxl2fN1m6o1QsIR7o6OfICepbGBJIMVZOhByOxXW5qwQ+m1K2eqKvDH
sH7bkJJns5MBvE9ggzCQDEBu1kIzOV3a47Ytj2c0aM1xxrdZ+ueJTiCKQF4TAFWE+0M+lwLK8sAX
Laj57pLkZz4+12u640rXALIMUGtsqg/JCn2ENOaEMm/E2UsTGGFqfffKAsfs2/VlUvk5ZOf+tSMd
4hnN0aLFYadmEbGgn35n8JUIXwWOAoTbdJEnAJoXqOTL7ap5eTlCfhDeV9WPc5GwfQK6j3a2oOmg
2+keAnjzrtUZPdVGdoAa2+dAgPuQzmn1dH20/2TUpUMRnwLOVPTQoHAj54AMm1qJQUYwkZdjWoZd
4HVvos7SB68c2ffJpmi3LATzoM/gOiQeOurfZSRzI6tHVyPEuQq6x4/XO0o89PY3uJxOo98JDyJy
blqH+Tw/pIvacK6xcQfOwebEspS/OqCvbIGTZkIP9dTJH+hoOz/AMBy888lE4necvLc8EAaLM5B0
PeYJMeDAbThCxg30pGZxX/fLCyJhkw+ZiiHf1mSqf4lMm9IQjQ76JgUt1oNBGwQyjdGbRxPkG38B
HsH0gY9skeAMILJzuZIgD6pT3Ye3oPp+Ko12p2v0lKTpXxy+KN2DuQn6mPhs6Xx3xrRyWTEv3HXe
PQMzy4QqcOhA6PG6O6jORUhCIXGFOqgP5htpPHNjiMGrMJ6xGNItiqzJFvKSTdx4Q/Pcpt0Uzmlt
RmZpiNAFe/jGBN7k5fpHKAK2AGnyRTIbtyfKiZdzmiUjK0EoBKLIGvG19VwwEoL6eRCvYzqtnJiK
U+XClnRg2kk22NMEW1pwDNqdk/FbiFqWnrYSXitOFYjBItWKPe99FBstBuzBOcW85pnpPyZGCY2L
VOOvs+vQ1+vTp7hnQI6GVBicHLtIloCgI8nRoIwhBZC3FRYQkGLtUa8czZmJZVbPwo2Bg6JvAjlw
JKCVVkD3OjCmmA9rcvBqM8gnIYTCtSlHA2nuG/W0eL3dfmsrNBMnz4X28/psKYhmFy6530YkD6jS
zOn+j7Tr2o4bSbJfhHPgzWsmTHl6I77gNEkR3nt8/d6s3h1VZdUWtnspkpKmOYq04TLi3pidgMo4
5ijQHjQm77m4lqQXJfU0YKKUPR7wDh1qqpaOxZWoC8LhkAIlBQVofE/hHAppnhwRq/UG1G+rockA
nH9I9I0e2g0a7G9P9ooHbAG9XUQzJOjEsarn+5b1oO6danbay2Htx6onjeMHXgC2RdDvVDWn4qyu
NWVYMKlHoAbOyEAuq8mFt48WDk7uILQMHQznJQdUilm8wA4BgTNzZ2teNaZElAmN/XH0GWg/YtU+
mZNMQjl+g9a1Mw2AMSg6yeuPBFzuajOsSsDkpXK/kM29dtiQu4fXyWDy0KV4vjYpSnzFSsPayG20
HfCeXhTjZjTe/vkOnErhbk40m3mHdmtczqYcDirgSIF5aiZKQ0Q9mtdi3iSPiWh5geFntByH+9vi
r+kGcIOqaJkFPAn0+/kkSz8Q0EOEGxWPjdfKxUHR/kWcgJauPyI4/ynt40zR2aXVxOihF7PHOBwo
K/26PZNr24V7w1pK4bZoPD6OOjXJbHQ5wpHaQvHM7MrlvLayaUHMMRvGH11G3YwQDh2LCr9ileH3
tawWIIYJpaogqYWrA2gMbbDFLKk1tw813TX7anwyu7I/lGma2Ckw4/BDAgZJIjFqJ2KIYSOTeGwB
4ANw4sIWtVqYqCU3eBsaIhRWgTjDv5PbOByJL4rjzu+NeaPGfgaoazkOSGX51VvrW8DWCqWsJa3e
RruhqecHSx3K5ya25k2P93G7b8vZJFGmA9OjADdVQJSyjGMKjxpVtAC96b8ULQ16p5CLYiXkkmUH
Y+jfm4NcwbDLxuCCfDUHZq3ae0o1WjGRG7NGEii8r3tARItwCtZC7q+TQpDXhqA5Ujkrbl4akzsP
pYWnbWu6A7bw7KmaoO60CgEJCdOuyMBrWZkz6VG5+Z2ameVNczO/TrUuZaToheS+F4WhIoACaX0y
AbnHQQtn/zymo+R1VZb8EoJIAr5BpOOdUgCZ8IJ+vOr+mGCelmBuwHDLx2iyJTR5aiB2QkWcsQPP
dHnowNixVpH1ecVzuA8Yjbwb7VIYzYNkdnEOdIrpn7PcKHgJ/jMKziSlSDuWg4ZRDNa8GxMDOEyd
d/v6XLMEpg4oULQUgqSeZyUf4EU3al9DI5sS2OpCRNtlAE1UukJafBZigXY3c13qS8nMa76dCWRW
sPzKKBjmn4gsCwiRSoOcSC7t5IgWQoDS0BzJxlUpLqWYrvl2p7K4jEXWxWNm9FjG0qiA9tKlmQs4
t+c2repHINr8Cy4DbNvJ3DgrF+GOC10BeeGcjiRKW5RKTsLOjKLfSZjuJyMsbQB35I6YAySlMob6
5/amXtOJ+AcAGINyQg3ZoHPtXkzAjklbDECqesRAilU4/jR8+kKzVIN6zW8BgheSacgVswbec0nq
WBUxnECYMdV/y9O+p1aFuttWwfu2Bp4IEZXgtQa4k9sTvHZ6TsVyOxoXZeErLKNW1QZLsEaGrSbw
D3LkbZYoopmd4hX/qSxuN/O6brRYwGICkY+kOTa0XN2ezfXt+s8i8vyE6MQVmhhyaGQedEC4D8O2
Tj5vy7h2B05mwUNomZ1ozX6LFQvyn6gWCMIP1FwEd23VL3R8LUnilBbADACjzdarRctfMfVUHZ4U
05maBRdm4QzwnNrQ+so0ZpiRWQeOMbuFldjzbFfDE8CkFuzB0pzYGTmJc3KUU/Vtgh0Ss4h01kjC
EliaTtUshN1X5QDqDEXWaDFV+TCgC6xWkZlWVNrQLnK71valahJDWjhx1+Ug9Y3MKkIA/jRU/QQc
opLlnZD/7rufGghVquaM/s+/OHXsjfy/5XBnoS7Qh6IYWDdJTl1Lr3ai5r/GqbmBQVtC+lmaE+fS
Blk1NamBlLFm+Z86cj4kQAVIU6cmGQrj8f83Me5ATOibqpoBExNw6jKgXumJU8rPfrhku67ZZzAE
/mcFeVUuT0naqRCUjDkxutEBsioRrddZmWgTJfdZXQI2vlpI4y5JZWt9ct4RgoQaWsKhX+PNkIp2
qe9ABksmCaAqGfxIN2wz9/aKXr3OJxPlLIkYDoYIcjTE+L1sI7IjkdQ9JXkFD1mgbbHUar90WjgL
EnV1j743iEu1iSj+Wu+BJwZGmSVSxKtyAOgOFioU/l4QaAxTkUvThES8maZ7KwxtDR1EAhJZer5E
+Xl1BU9EcVPK9MTqgRzIHmbgzf2ljytUdIBoIKe1/i9q0C0kIPG4CYh3oNRwRrGTzaHMcigqTQHL
9VT8ZYTpppJlwGjBPNbquKCwrj1onArkS5s1Q+jyXoRVQVC9Fkt1o0fNtgnEdd69g0bxTtd0IoU4
ppmIa5Kubx/OqxYaIbAEhl/JwsvG+X2oxrQAhTB2MRVKO64UYDB++pq/4NVcPSsnUrgNLDK56NoY
UgY8ayDPuhPD2O0SBJtasXDBrwY4qPoAjBUCWuSbOL1iIutQBxlkCa0j96mdyBGcb1sGaF+tEjOw
x0Ah6r9oXraQI0f4DKRKlsA+X0e506ssHfA8VE2+O+pDSSTQe+lCu5DDuaq//sjhCVemUBj8TGBv
N4kF4rAP5KeHvCO96cV+T7X6S7NU5/YRYZtz4SaeiOSS1aMp55qgQGSKDbNwz8FCmdGm+oilHDmd
hf1bksYZ1tksGdAtFlJllZRPgfCoW/tQfQrRqKsuoB8sLSZnWAc919VchCy9r5xZsKfcbWe49q8A
eamA6pgsNh4vSeSsa1IKrJAMEqUpdlutt2MrcIZZsgPcbH/MXtJovNO7Je5M9s/e2kLuTkjowurN
AmIDMGFlVYoHJ23BkbxWKmrBtwMWILre8azCLaacG9AuETKgkbAL+9e6em+brRLYkryKC+QUwJzr
znNK/PjBFEOiA8tc2xrdWilBEhvR22f2qlo7GQy3znWUNf2UYsK9/ph1k1MmW+SnF4RcXdUTIdyq
psoQa0OFGSfJRqlHwI38Cww7vFnKaBNSUaR/wXZnYKvStkemUcASSv13o/pEzAmwchZ27+p6nQhi
CvzELUpUBcXRFQShXAl5qpgGyqukL+iuSyEqQDtFJJ9lJMrBB3MupEabGrCwmCJRByr0kVd0KoIb
6R9vy7kYToPg6TlQEgV7b8py7+Sm6DtT1Kb27RN2adLOpXDHXUDdD4BgMBlzlu0sfq3TiFT+56B9
/Bs5QNxmJcd4w+HkmGOpxakO30dtQeFuqqvaMkqiDK0HpL4lRu1L9YRJAeIDBSOAZQSjwvkOyQw5
eVSRu+9wDMLpSUHjrWGHwEIA9jUiedzahYN3eYfOJXKblYWKngSpCHumzwfEOKS1gofbK3j12B0x
+HQQ3WgWd7Z7YywMcJ/jEinpZ54P6hu6XnzPT6wlnJtLPxVkVCrKGFnJNp6BOGcqLYV5lCYVbw9J
sQFyV9+iugJZ8eoX3nVuT+rSTEIUaKJMDZBTuixzCm4Wq6brRg3aVtrU9ZukP0vxGszIkwJttLCA
V1yqc2GcootEOSiEGcLk1JbUvaIBMyMioun2NZoqnmrfmZcIo64u5cn8uE2bBtCgR5EONzztidJF
ZAa+NvyP3l8tIoVeW0tFR1OLhUcQXecZilDd4PeFYGDbCjIKChktpOb7Csgtvd3V2+zt9tZd8fhZ
+eQfedyZzyNDLWMD8vLkpVVJKh6y8gMRBrWKvTCRcXTNjjbWgsK6dreRvUW9HrxTvFJyh3MsRyFM
UmDqwcPwY4DJW6D7caTQIkm5ksUXU13fnue1ewfEMqAkA3oE5W5sQCc2BTwfczJVENiiN7v+MIrX
0f++LeLK07YqnsjgE4yVJpdyWwvs/bx+mvPZ7rq/wNv9obLMxSTdS6W6LTUw3JuDV6ElKpnfUF64
YHCuFDudj4JTm3EahRgGZjoMJS21z8rPH7KxcCU/pxHY8IYA7vJOECKv7jvAiqcLtTPXLsvpKnAH
KikkLUM/EPNjLacqSzKrb7O00+J7Y1zITV47RaeiOHNUIGFYGQ2mKiI/XZc1CQxb6b6VxoVDlzQr
o/83yudUIqfpCk2JjWaGxGR6jisPgN9BkREBnBBt/9IYgROKtBb/eW78fEs5lTfWMHozkzoaLwUy
buqSXV9aSE7BmZmkNQ0jdGnyOSRAIwUdaE+aPNr1SuEoiv+ao2hzzrXH21fmmrI7XU5ODQiNX5ao
5IUaUHqijU9q0hKjBaB0+DuO19E/j/zZOiIONyTUCKM66FwJzG0VN2gHQ+SR/Qxtj4Cf5JadSS+3
Z3Vd1/wRwx0SvEb3ksFuQDvHK/BN7NVWdUS5WvBgrzl9p7PhTgXQHwKxUSBGbB7zgRkl9ipMjVhf
3Z7P/6JS/kyIOx5K5U8x4LhRIYaE/Ji2jha96bMtG54yoBnMZWGiRufQxiPvgmtx1T4BAhwdGahM
Y8wy53tmjo1UzGoArMlUG35niTp6ejLHa7x/m3hlzPz+USjV5m3u1cru667YqHjNdeo4E9zby3BV
seHRGVhdQL4CV+/5SISwTBIzwUgE8TdYoobaLYVtgUSYuORPLUniDhArzorDDJJMK6CF4eTlcyG+
B1XoFGWyYC+uXv2TWXGnKEASQO3KELnM1EX7E1rLK3VC4VBJMi1Cp/mbFL3eXserHhzKDf+zkNxx
gnUWjFnHcdIMDySMQueI4AiIderXdt89WBNi9G7pHLHdOc864O6fCOVUjVX5UdcaWFOlfDBAgSRq
27R5S2fJaaTAzesWPQlIuzygurW2NslS4ePSljJNeOJ/KKneRUaNZc5A6BzGzwwbBmGMqjpGtPAy
eOx6vjVVztfxR62PkgZTNerOjoYZMiFsjl+qRKe19StTwItRDttWS7xK1n8ZoEQQgafdj8NO7H8E
1MtDd65T8cuSQoo3GE8ZBS+O/MeqjrdtU9DUWmJLPWZCLwfNYArhnIHphzuHlTIBtrYF05Im7WDw
6ADyGDVczfEB1xxspiZqmvvxESTF+vA8WBtdfDO6JQSCq/YIzH3/MwjukEjV3NfYKIDaCzrIZIYP
BKcRWGAmuxMrQJ829thpxsLRvGouToRy2xXJWVKkIYQmNVEqzBxvkuUSMxxg7a9egP/MjQ+nOxDb
m70GMcEoocioBgKy6yehBLKuenwB76r0KIVDPlBjCNtN00VhQ+Is6n6rUqyqJPEn61ME3ewWkPXW
XmwzsyVBbqnTwzz67a+iT6pdhi79D+Qwy1VqBFrrykNi2YWFcKmNRqEjbVlaHQkBjAuWFzOtNkGs
tStUjSjbwqiQTqoE6WEEaupTUXcRskygyVr5YWm+Zc3gb5I6QLF5MfidPXUlUnXKMB9yw0q9uDY0
z6zmyKkEkOsNZpfvsrgxbGTFantCO9+LLpbGrlWGkViyP/xMKOPaWGWT34ML3fgLMH/mPuvmsiON
YcqxPYcZ0tktalneGkByOClYst0cNZ5gCkTL/lA2yq+oTbr7opGizLbQmI73szm35zYLn4W410ka
ZuZ9m/aTQRS1BkqfPs/SCtzUWo6qx0n/ErFy27AKWLuu0YkoH7ZKsCz3upgepjhGHazAiGw6y6pf
zbmfnsEoUN2b4xjelZ0SbIOmDoC2rwr7dOjFn6iS+4eiqMVfILay1mC1wD/mm3XmlpNRTXSepHZd
I3++CRLgsgH1MVBsJNTNF+BEtPuwmvQSMJdi/u2DkscFp1Pn0wAFFSvJzMoMdi6t1U0XT5JO5LC1
cjcxJ/R81r6vAXrOT7qRIIMtT8SMZelxGpvgQfXlkPV2pP6hAa/WPeI+MLnqlZl9GHXgN6SIgzLC
mteCCehtw1qJaq7ei37SbsA4K+wtvWXgNKIZO8AcmH6UUrWokEyD4t02S1cNIWg7VR2A0GjM4Mz7
lOIsA6AD1MBtoZJ2qva6OpuO3w1/ZbH5ldTdzsgxaq2Y1rclX/dxLGRPjlVoQKw4Nw4C2vvLqstw
NZG+85UmoYVpgXG3Ut1a6QP0iArQw3gDJ2IKaAlBQmBe683b7WEws3uhgU9GwZvlti5MEblqijzy
AUBmniqs58yr4sG+LeiqLTwRxGnZHti+AhLigN+uuo7kXdKTMvZ3mij86iKT9PMSBeJVjwNl2Aor
1DJNpBO5BU4TC3BKMfBNh60iHQF7auNJglpqA7iKdj/uY8P557Nk1BGMzg9ffFuFiraaLp0gU6w/
GeHboL3pYGA0uzdt6fX7+vyQ2QAjvAmMID6wCUJQhqEEA/RD4nMwAoZiq6V7KFzbRLmWoboRmIIk
aWGC1wwKkJhRewyGBOmC6Lq3oqDs2xx0EnNONADVhm3klAh3bq/jVTGolgWQhAhBfAFS0E1Z1fvw
Zop5VSeg+RL2cvtzWwZzqPmjr53I4BxuxBKKpciQERhl5Uo12r0rcLYtLNi1C3Yqhc30xAf0p0np
KglS+qEGOGAFHt2EDrJdj8GCU3/9QCgIcvHMhXQ93/EW6XkZCwJEaUPtzINGBihR2EdaNcVaq1qd
5MhbhLVpg/do6bodVeXpckpA3kLrPKre4RyC6ZrzaEZDKIYqMgZS2gNtHHB426MtEIGg3MQpaGiD
W5rq+ELERltnpIMtUZ/ERCQlFeyB+I5ha3a3sCpHLLOLcckanlrQcC9dvCgIaSAOgmkNpHLYuHq7
t1GCTRuMayZ/xmXQiMLTo5M72H+PKrFzGtg+NWyTlgva8AJLCHGtiFYlNBQDxeiydkUaYByRgRmJ
Oa2jlEiBXVsEekN/alzp4K+EbKuTDiv0EpKn76VFkflTyYvnIpNejPsCXBsjEUICyh75wTRovv64
Kyj8OwVYpyRa+265+uppSnJSksNEfoBXQJceLIDMxl1D4F+zImkZLgUSn4hyzy9Ilc1Nr1SxTmzb
3tr23t7u8SeXfboucddrQvDb3nVd/ImsideSteeRRw/f/ucDgWv+SR6Jh/+8xu+P+Dn8rMP+O75R
9knxYbNvlBKbPjzYK3xuV5Bls2/4ovhkP8J+lP3F/t6+Prxuv7elXeJv2y0+v7fs/4JxbhdOxLG9
8OycordXFFH0g9OgyJLFb4kW5uKYZibRSEE+/j6cyl1rG2RyIhJ5vYvacTujvwe3oqbi+E/zJvWG
7UA68lraIvn5NinaCe1pIyyMTbo4Lrg5jGEELHsi8Nh0Toml8lhnhZCGdPuekYQEbKm/3qhDHxaK
NC9QR3FHAVOg4jjoaLKGrPPTEAIvwddyK6SyV9vYdM/bNXZKsB+3lf8RBf98uc8Fcdp/UOQxmSIf
CLskO6osoInidOuOgr8pmCT7yvBr+/5u7y1nf+eS9cgm7t1/qWSnksrWnNLRnC9yD9eR4BmFvHnO
E109fH9vl/ivLpQ7i4+B8K2gqghky1ii84XpRvRjyw0yQeVXrFK0kSFS6jfT+/A5/koXrO/FLuD4
4SxaqKbApmMjuP0G+ovUz0IR0nf3013/vv9yDk/Bomq+LNhghTQg2cJTEFiQjYtnL6FUunDOIvqq
Eew1ITusLqHOauFUHR9YTzebzQc+Cyi3QHDMEHTPF0/25bSQEXJQqJe9+77/+8OFVtlDubDPvxUF
UxZMY3hMf6zxv7Ov44fjECcnux2F2nhY/Tys7O0DlMP36+r2ubwwDBgqiMh1RhnE+lhFzoxmVaup
ftGB/ZA2FEovOmosulpqUzw+THFrAmQv9GUCowgJAt5ei0ORJdmExWfaDLoWk3bIwi27tsOAi5OQ
hQOxD3wCzuuvFSvLqgjshwnZbl+39v7D9d5wfd6chS2WmDd/MZ0TSZz6FPNA8q0Qkrb7PbYNuulf
bAwafiV42+AoBgX5+RmKCquIm2hmAmz7fe/+Jh6OA10t6NpLsAAcgFM53ESkPivCpICc/cfH5/Pz
cwA35RmKhzkrM/6Mv0G0s3Po6umnpE8/TwNhv34mMpGQ/bbw/nUsOOWXFm/8KFwwoZBlHnCxRn8g
uDIlnBR2XdZ3MMmwkTCUqxUM5e1lvsxjHqf/RxgzRSf+8mDACmoVEwbzD8P/CCuPqa6Ygb4t6sIE
sKsGGG0TkOtHY8MFiCJSFVNrgWiUeR3M21iza8/uP3MBju7Akszra3kiUz6fXmAlY9dULWSi1pvg
G2Dn8P0Vs03ggf723rz73f1u5yxs4mWqlZssZ1i7qpdDMYFgaMCCuO6z94selpTK1ft+uqScojUC
SS7riE3P3hvEgva893BSX5aOyeXrFDcdzkLpUVpL6PqEoHfbXXvksCThIp45ng4dLjoKJVBMw3fR
KXGRI+P0905tDfIOBnDHdmH8S+frqCrpit2BheLT69f/RCx3/RPFz7JZglh2PhLy3tH3V2AGwhxM
tLVZ/AKP0H0ksJTM62jhdRDvDYCrx5gqJQjy8Avrv2CYjlhhF1rgZGCcYTJBAjzL6t9by8yovT9+
w8Vhl4dZVJhKdlnZN3zHxw6/Hy/T0fnGauEaL9xhdl9ujIqvRhYqv+rEs1Edx+baf1tvNgo2FhYE
OEdLujQChR1pfgRo9EcplIygG7Hv+Y0uCivV1Bp9lkzwMU5hoQqLQt4w+wPdMDVpP7hLTs0xl3Qm
GL2dGmAuLMS2qGlUOE3ZxrkQh6YCg1SQu4AEJKMZ7clv/GkmI74HzJtyMAaCoXi7e/q4fvTWjoMh
/fw8fMPjWrvQPQhytoiFHl5ftw+rjvwEiMW/F/3Xi/yfDD8A6DfAgIV7jzKg82WqBF2LO0FMQOJF
5nf/pyHKav5MP4N1sY4fS1J7yfNkD59LhBOXBgVdCxb4ufH8j152JOXOBQspGtZHdIsy63UHe/r8
zEwK1uBpIvCqVkv7csxNne8L2r5MJGHA7gqKAJ7/Dbx5hWpGWUbd+CnbI3Smq+3D1v6x7NVSB9Ol
Ewf/DW4tpgakEECRcJPzQ7VFl6gsEN2bv6JVunbn1W/FEzbla0Q/wapBdSIijwE4qqUYgRmMs2ky
1xEOATw7YCbCITpf10EPdUHvDYh+kb333k5e0/UweJKXrHOvWVUL+uciBpU5edxxr3KtE+US8npX
epLe+3eZPibUb2z5fjfs5J1hi56xoF7+F6EoiEdrBcvWMAKHE2+kVjshHgIITVNqBPZH9DDv+tVX
A66Sn3wLbevineWlWnJm+Xj777n+Ect5JpFvRWB8glhLptPjQ/YjUoBL00jcDr/eJjtbv6CCZbF+
nmmqix3FpiJJBoAOdByfT7YTcT9nNtnZItVG+5K9yTP31U9rP9/HKZnuQqwxElUkfhG3unNbk18E
uMc5n0jnPKPKauZKBcA2mTQyo+jhFcYNSFS+I3jy2xLE8LGr6HKueB5AXC3jpnKnt8giVJgAgojE
u+qnepWhOtOtvpa88bF4HzdAzaIVmAbJkjq6KhhONC4OghVknznBTeL3XSlAcAakBkd00DpTeflW
e0zJsJtc07UehtXoxc5ipo2dVX7Kp5I5DSwYvi/7KttezI3Im9JV71tCgl0T2DoxyUuzyr0HZa3d
L+3tsbf2TDRgPcCmrYG+EQkuYGudn6wePEKAQM+QPxqRTA1W1p1C0C9k+y5gDt1omzjtNntQaYC0
MCDMX+8HD/jx0F45ye6bO5yBre+oh8Ps5bRYyySwX9KF+E5m0+fHeLzliIlR6n5ROj03TaoUHSgT
bf11JIYDMlJHOXyU8LdQ8ee1u2jT02wdkvigPaSP1jqzoQY84blwtPXCZbhwa0AWAMWOKm5Wco+I
83zBLPQMiEWphnR0DZlEDZEd3y6dJvAmmQhYw/l7QeKFOuckcqcjsFBzlYJ9hNaCG70KqDekFc23
wa7CdVC/tP9DDpwZJ27FzybJeU4tmGhQfw2R3SYX9mUGgb8tOlLxPcpAhkWkzEZHlHd7opcRmAoO
YDgCloKl1bDj50urCPrc56Me0t6uDgExiLkx7rJHYA/QwY1/dBvFBsiCJ7v88KM4AzmkVCTmISN/
DST4vD2Yy2wPNxjOqOGZvtHaAizUE3KPGuttUycCEMkdOM4+W8d3gX1S0QKvEDLRC+L/46ohTj63
6+gSkKtmxmJMyHtmpDnUruykzwXNHtuVtJq9F2AMuCkBoYrdHgDOtelWObUWihovlSKGYQJiCK/h
yK9c9BLUARzcqEXSq/1qNNKjLnwdbQPHXIef80G807yAZqHjWGtp6aKx3ebO4Jnki9OA+omqh+TG
KVLSv6s/nTffNQQlMtpe+Kh2TYRbvqQQL/02uGuSBPgZJNTBXssfQnHq9VgAORmNd4odrzNncCwH
Wy/AaVe8+Cd4Nva9SQFqZI9fHe1acvvgXbkF5wPgDl5k6Znio7GYhZmusJojIu3Mn3b3/m2602a0
g+24VX9kRyWot8q3ybMKaCUqbg4tnhN9AmDupRFdmCcsCXNi0b2He2mI3IjSdC6TroefFSp0cNAK
L6RQxcNfMzHtFsyQZHJj8po8wxMJ6LcIbtSFEVy4P2wADBYXQHU4gsfI/MTXU81RSAwNA+gjXEGm
A9S74H4gi77Hpd47F8TNtFLjNJVBsEm1p3RngFmBVCkpt9E6o2/yl+yaFvEXrNtl+oebHGdQkiwH
rrAOmXjseBY3IlV/dVjP3+ZdRGtkD7PPfEnktfUEeA3aWeDlMCfrXNEabSWUvQhXWf8Y79DYUuEJ
C/a+XwWeYeGtdXacwZ5wqjJ76TBd0auohUN0gvCLbabOmRZTr0cpMtuUJqu4I+NT7loURXZOA1RT
KuAJ2vo963TeB+44k2a79L56dblP5PNxgxhHpaKOkA/Spgdjrdcwp6Y908IbnPXMqv0k+nT7Sl9R
omdz5mtPorGPu1BloUlBUEdPko3xDmLhz4RWXyMmb4fO6Phv5X7Js7zsgcGdBUoRnBW0nGlQZ+c7
3UYy+kzmAG9TO+W7duf3bKOulX0Nk+agDiUn3er2XK/ozzOJ/PrGbYNLBCICKk5U/ShWox3fTfvg
sV+lJNuPFNqb5g+iG72A3MnYLLKjXGQzzmfMr3UeS74Y6ZAfroU76ylA7Fu9xnayM5+nwJlXRkJy
Wj3Lh1lY0FKXISknmmmXEzU1SmGS+AqbutfvxHiFWI1GvyeLdGhXvxvscSNvEUXYyvPtNT/CQJyb
SiDWIjA08FQPZgv+Pqd+pwtyWidU9aI3FbYJc9wVewWh0lZwQBKztnajrUJpI+thz8R/fgd28Xrc
RM/+e/WtLpyBK3cM42GIwIxXGj47p9KAfzNrWoq6Of9BfZTcYhM4vYUKDtmFv+AmdjkQuhQlXL6M
qjK8cjzAIveGB5FjAvxk9WsgEUq9lSdUeQKQxORpKCNRfxWedQDwd/za7ADNt+CkXSbVmUwZwEVI
CKBs5Hj9TmTGfmhIzVglUCa9Lb6MEemJiiIak+CA78w7EVpU2LYuqgGWDttlVADRQK9jLByMyYTz
D4s8UYE9jDVGboVEq8CRf/m7zrU8tM8/orN+obfroi4FFQYg7wJSK16EsaumfH64FTUd6yERmC8M
XeLW7+36DlRKJtW9+F63DRoiTH5vNzqxvPInpyW1XsDag8RatFTpdpmQwFjQaoMcKwP4vcBfa+JG
aaT4OBaZogdUC0i+Ql06SC7uos/bl+vyPYMTxqnQogZsfZFBWIjS81X9nW0SalD1S7RjZ/SW4Iuv
Hin43HA8kfrAayZ3d1SxqgJfgBKRH2p4oOn6M6LBHn1YGcIg+d53m3VeUPMQ3C011Fx6BWxV/0jm
TpRVz2Hg62FC69QFPP9PsBO/6tfYMxZiimMvP6euzgRxK5pbSeTXIQQBaMJ6Kl7d2UMODf61SvTv
bK89Irag9QHAiPqhflliNb9ijTFPlJ2xljOwbPIol40h1LJaYkP3xWN7Z96rJTIeFVV8alHUb38U
99N2WOvI470tHCW2ghcTP5HM3SHNCgsrZEepfTc1cifMRPJ0WzFI8QUSjsmtSWQ32+gz9vqcLgZU
7F+/JZ1plBNlFQlgoQvxMkGrVxQ8Bqs7Cch+r4NdbgQvchcdrWsKCrULiBfgYiLJzx2nXkmBbdVC
N+oP2V+I5w/zSkCVYeeilbGj5V9L2JpXDcCpQO5YJalmBnIGgQOVwFR5P6/u+y06Je4VD0lZcbeo
gi/jIswLGO0qoiK88oicwDjNNL3PYHb9h/jOkByooX4DRjHZUb79x4Wzw0IPfvd0QPGyCgewFfD6
ftILdZRj6PuOgnggzGh3yF1AADqVrd91a/De/kTP3ZO5ZOIuQyIZ5u2PXG6S/WyEQhlBbo5St0N7
jxeNcROTb3EnIwckQc8vPkhduyYnIvnWGH/w2yS0sK7pet4pW8WuqHWwaOlE6+ZL/JKJsZtWGm7t
47xg5a55Lqez5fEg4mZQGzAzJDR5tXbqw2hbrg9/efjVbn033fSPE1mSyRbwcmNBOGCx4i2ZV/hS
p0ejlnYJnd+HQ0WTXXI/bxQaLSkfZjgu5DBHATU/jLyLi2372Ei0MIacBtnt+QmpfDfalG956QRo
Q9tO6+opfgHRETy29e2ze/nuBhN6rCQzFBR0XMBuZb4lz3k7wlehgxc9prbmAkFhpb+64CGi/V5/
j9wQh8p0m93LRJoVvT2Aa5752QC4uY9aZBZ6gAGM9h7Fzl/Rtl7/Tnb6Oj4oSNrqOdksgX4tyuT0
nyJHY6tXA/TfPuwJnqisu9jVveghf9P2yCsKHlrHJSdCXejCbNlrEL/TBsMYBgkC49TlrqyqB1oj
sNlWBstXOrqd7YTf2mZ47raLKZNrVgVpcChe4IMjrueeppIRIeZUzfBXNnVPgcRty9+1SXt4vEFL
pNiu3YXpXdOEhgEqJ3ijoOniHX20s0mTbCgJfUwtot0h//6rIW2+ErfKQ2bXjvwI4aula3rVbTDx
Yg1uDmhDnV/VXE3COSqYeXmwXNUrHucVww9dt85usg14xWQHbBy0Iy+5S1fmaygoA2Qvujp8Qi5b
U459loixliBB1NH0u9xFj9PmWcCr2LjS3BrZKWOD8PZOJvkhcIXtA4s6lnyXy35FzBpF4KgJBYkY
kE0570EHqII49jrLJOAYrz9kJOjtyvE/Gm9y0IxGXvfyRnE1B/pyJm8ZjkG/CewWz1fCf3F2XbuR
88zyiQQoh1vFycHjfCM4rJVz1tOfooEf6+EI5vkWC/hmgWkxNZvd1VWxCbK0N98JrHA/eSxSy4Xn
AOieyW6HrJkK/hIqrDJUVEe5moN7eSxFJ3iQ3vmXyRbVvRzgHcjYfbfuGmB4HYUKaK8iFUkX17WM
m2q/UEm6rnns3jJHepfs8LNACyKQ+TUg2J9gnn9q9/qWJX+3UAiDehZhCwWVIL5CJS7+RwSHFKhR
oUUqsbZYBOTsUA7wpk29bpCPRxfeQ2QhL7oDn/iBe63Nwim9eIccOXoonYDhZG6aNzB2gCFBpYjm
Dcjl0agRoSGZFh/fIh1fI0t6bpwLUlte59x/EBhJdPeRNQ6S9yRnC8Io2Y52pZluikvgzo7kaKfc
0x3G2tyelJ/fBETo9fzwkxAMA8n9DBDPMQcHrDlO+57y5mmyS6DCI8zElluxHK54GyMhnUl4TkG4
BAgzrR45VuhxK4wotern5E226hzQr/4R/aNusJMOZjVYshm+bTrMVbOBtNvXF//KzH8QN3Dt9fER
GoSDsD1BNEm7iQmsU/rYxaklQFEEzdqevuHfkL5OHgsv3eahNW/Gr7FxRZMx67eBPtozSfUYThm5
bBp+G+dSpOktStfFQdhmHgSzbJ4D/E1Bnzpah+bYHBmcNgtJxmuT9N0qaB24Q2BS9PJ1dHefr9GO
LjyRDqbyC2vthQfhLLxK6F6q0ej0+fuIl80bpJuKcKHdSBvWuV7J6TygPnDkQyu4I5SQmOiD4cyH
yIrWwb3hgQBrsElm1z8U63/IomMCfnwB5Y01js84aFSlqEILrnIJ78Gx29vypvLKbRUDpWFpGyt4
4Z9r02DfwLd3Plgc8ajDLSsBaaSRc/jDD0UhKAfFGuPnVv6+eOMac7yTawd6uraCfmgzY+axb4NX
WASWiodyDzbad9Hsh8VMmOahEbDg/Fk9C2sEVOK5+ZMBo7BSL61mcw8+sHVWhCcJ06ssHSwcLQTN
RMAHMLnr0YYZmQFZSRE458/YcMewd8EFYgetjYW2+RhiEVbxznxAL47ZgPAOXpmEOY4O48pJmkOJ
jDnbam7/DEk3k4dSRWxOp9xsToqnXjr7De3drHB5aX3RGamSOw7jpaGbuRIFehGi/gUtJmc0pcD0
ka+fvc5NPpGZSJjLyzJIOW4VKnIBn8NgvOu+8rW/6bdtYEK9ff7ioZBhslJd4pJBDR1tSJojcL1p
GZALo6uNSkQdE5xbrnYxzAiKK6Yamqed+fQ0WyZg/I5qrpjdmIuXxU/T1LLG2QBe1xGmpWOX2c0d
Z3EH1L28YE/e8tW6tBxzdILLYOcP8i4AouR377UQyCKM/Dt2WsE710GMPXNCaumvwiU4FI+CjQs6
vvzhXpuTcN5Amtys96zC+kJiE1uY6JpKwLOQYu71MSqCwQ9yH6Vj5FErtG99cccIpezSzbcinrs7
zRlgfXbUQ7hhonbIj9OXI5iXIakHihA8galJF4ai0asmyCx0TvWGiTHvkj1EE5J1YsdeF5i/z/HS
DYFYFJ1NKqjJIW1GRWqZmtY9MrmQM7NmF5kEK9gEf+pV+BScy3dsbelOL03xU4TvgN8CdCpfJ0+/
f8NCLgNPBhmdm+irgqInzaAgRQp4THR8w7Th/8gvFSnwojPOSu4Vq9sKa3Td8rifGVYXvBaCQqQX
IOlG+iaJN/3hqcOYa3NOBGRodCdHfPNfRWdGRJgVbvAnPwCVeTSQa13HZ5YTuc0aycD0QlYUTasG
xCSoJa79YJYqUthFTYIHIYNmqutgB5p2nbG4CwdIQe1cVRFooeKEpM31ENs0F6q0rRDwTKZyj2Kf
zT9mG3+n7UGDiUz9PvvMrWybbpiB5u02hmUEHQSxhzc3nXEUfAhwyTUKyfFafPXf0BC5A07yYqCY
59vFc4+DuxoGdBlssqN8CP8w/ebtJEN/FkkkcMIbSDDcpOa4DC8wGTd/dWjOPJqUHwwAlAbvM90r
9h6SP6GteU/CygzWYDlH42WJamRu6Sjwo7+dmSm8vZoRdwLLTUJPBJ40a3AJ/VVDLnA1xx0swJWs
ih14acutvwpEFKKQJMw9ODnW0boNeRHpo6xukConymLUDoiyEkgZEN1Y4rl7xOZ2JEj22fx63hQu
VDv5+2b1n48VEdGGoCXA8gBB0nDyfhgqSG35qTV5KGqnpmgVd9o2PfonQLO+IKOWRKYI2AhnsyDP
C3clMU24OtBEASYoarCylLR+ksBxCxflIm9kh3Pid/n8rhx6JLytZI2e9G41ZSYiX8kCW5g3sPzp
N8D52n9ffwMV78Z8BK4kA9+gfEjAAPm4rkmlNRJNPnS6d5WV9V7Y51djJi++n14sSsM+DnFfhOtu
X6Bzx/Z3EHRDsLDJTeHMedNTB3zMo3TfvjBW+vYxeT1UyoFyXCqlsoih1s+g1VtHut0/oaUZ7Etk
oa32LnFZm2vhGAFYzhO5DpRUUbu/Hm0L3ex6irCdaxBD+OvyfUb3W2VCRMAMjopV7vm7kUM3HGOk
C6foyixZhB+THHNSjH5bHTAkD/HtanQD06y3o9U9V5dqyyw73sZ8gAX8HSXttgWuGudKRJDZmIEH
HB3Gh7LNAecmNjPPx338DB0IO7y7SJvaSmObUMTHrMtjaWf9/ArylT8GXYxd2foh5npG3sRM9pAA
tcKL4fwR143ro9mmrMxuux1Z22p5sgGhU8kjyqDLcdAR0JMausloOOltZdUdMot7y/Bi802SLmWG
QItHlkj9/s8gdR93aE4VG4H4SE9IXd8b74MzAPyzJaDx5V9gdFhd0GqT1xKPFglqD3dggg0mHw6y
s8aPFuuYmZqLTWyKlwi4rvI8WizdqoWK47VNagPrudj2aoCjOrryV7IdHADJvGKXHqo1oAiusmZd
eGTOaDf4c5DUnKZKW6taD4O8F9xlD9EuWY9OafF3v5/MxT36dy6/o9sfe1Qpo1AdapjpXc3tYrNx
FQynZ2xJlhXqXonzcBKkiszex2wHZ38nFri+pPXvY2FM2fft9mMsKAn7bTrASrzzPZDKPDU2lPNc
lndZSEJf7YXvGtgPO50gt0E8wo58FuDM2m3tgCn8Gcif8+8DWth13wEuwNjIwgNCSV0QvmC0Zdjr
KBgKeEXppZV9GQCpNhLpytFeub16Sexi9bvVhSgAVgkhGsIAHUkBarVI3jmMKh9FJSe/R+rZytwY
yTdjl64bFbj8fCXlj5pXWufBNJCdNnbMR9ztUqK/H0M2FAjLa2j9vXadfCMaENLJEASY2V3yKPRm
4MSChUDAjDaR54ONRAKAY987gZtdQKr4+xQsPKiu7ZPv+7HEVTqLjSEBqdttZlewU1d+EQ6TK5rp
g77/1Lw3Rp5xAb15ZZA+hx0/1+C6g0H/VRHMASTaj/1WMA1H2XdI/H2hrsIa4+3zjSi046nMo9BA
0DHXY4z5iauVEctc29wlPlWH/hJrtroDj09vzp7xKliJXfmWpDC9zkJmBHwmWF4oniO1iXz6te0+
q6owaDukFS89Avfdc2FpM0CjMqgWDv02AgWTgoRUZXen7D10dGxB5IYk1hTcVhHwGeR5A55j6Hvq
VHZTGvyx0Fs8JA3fVTpT3E/We2bhPSmejNyWztU62iGtumZ53YUMCTKMuL4QghmgPaTLO72h1OFQ
IqnboUKvrYzLHzTefGAKaoRjAJ95/GrYGqvyeTBs1s2ytLlB6wOmRR1IPzTg0AtfgSyUMzD50Ztx
D9UB1Zx3qo2nZoDMDKKkHp02ustC1932AJOcDBqQkWskb3barNqNAXglkeTUe3ty5H1oi2vJzreT
m9oElq3bIYCjZpFDtNHOPfttY+kOo7N/AZN+/RFUtB9ppVLL/EQeV3hI4mS9G1vfbvYROqCNvW5W
n8mfnWgmx9LWGVft9wCvr/Rr2/Ruq2odXK+wjQ0HdkD59RXl1ZcPZaMfERqa6hndba/ZubhvD/O7
GoEN3hIc/43h2m4fHddfQblWqKzkUBLBVwAS9lJBp280y/fsYdc/cl/6Sr5rE1TsfrcpLrgatO6i
Nx/HDXHiN4DihzuVogiKqTOPNAqUQ44VRLu9FrR02vE+1swP3gy/1Pun2uQMq3bAe2mjwAqUXIc9
qB66bcyCby/AEpEJxs4HXk0A8lKj3LvaKloS+nKGR/0wgelr3OlrJ/ESDz1HYHBB+yeH/TCYc2c+
cB6zD+R2CWAeKVIcCKg5wf1cez856ic1E1QceWWbDDYQbG5vjudoP5/b1Kw4901ktm4voHpJ9hul
DSRFF7CQc6kUrVIp4CcwG7PboIrbxibUivDQ7QDJPIKRDwDqciWB+K6eUGbOLKBfIaSOeJDZR34b
EF5/jHg9A8kMWc+0wcfA6wLBF/d4JQTwdO0pdrH+/LN2BywsKAAj68C4ahfCm2vblPvr9DwSkhy2
++fka9rYQuBUpnzqXj70z9kb8UhrV8NO1cz4rHkFeYwzn8O3r/DrT6C8UIfuo7Ima1E4xkV67tE9
IO0VD83l1uhw+7N4LllMAbcIRuSwgJiANhvS1MjsXc94BwDRENQFUjutN5FWw2YP13tsGic5jSxj
C+MDTANqL9jhuOfp6933QVWUFxrkAQ+NFz7J4JXciZ3JX07Jc+gE8Qqxc8O6zBf21JVRyr2KXJjl
egajIO3ygpVg6hAGXTUv5ZO2F1fiUQH1NhgYsq1AUra/e7iFewX1BvgTnfQ7iQBjXU+vZsxj6Wd6
hsYL36v28VrfBJAIfxdPgTWe88fIVtbRS/IUXWKPlUda2tFo8IKiGsqlAsDy1IN4RNfm0JQVLk4r
vzeOpBNHEewuReqsidFES3pYk13g6SDLSx24+afcY8ZSt1kHXOoouQDbCCgw+imvZ6Bv6zRvOXxE
5aShE5+yB33Hr0VoC21Ip4IAOZp/CGGvbdJ3GWoTBafAZr3TLqArJB1eyp2MTvoMDKJ4/ln6Udvk
Fv/fk4bXhqnl5lItMsawRrr7nJ56m1TYXpStiAytvtYctD+5xqPw2O99S7EZO23hIGs8fDgI3YHQ
EulGFLQqEwoSiN76D/ymvKjEnOhWOjqAJtauXrSFewp0tihwAUl/vaZR1k+gF5mQioTOHGrS3JvR
2wAdIc/PHNeCz0CC/a8tav9wcxKDsBy2gD7ODtle/wxdgiEXXfFoodqw5995hqjewvuaJPX/2qQO
jlBUkzgIsFk4Iao7BW7G0CYUYNI+PLTmRmdmt1mjpHYsxwukQxBlQA337gf/mAQoI01rIGFtA2yi
gpVuujWrmLTwurwaJy0uXGS9orYjxgktocZByQwKFZZ8ybexfdLODWglf9+kt21qChhMSOcFWvzh
k+j3TZPKcywaUYEIW3G5w/toZ2+NWaPCXTWmN33UT3fkbObbXXIEzcfjhbsPN+UreFO937/kdonx
JQCQgjkPiClSULnewklfGlVZp0Afr7jW0888aJDFl1YxVVsGh0vvJR+MAOO2jQgmkTXB6AlHKPCc
1yZbY0hGfYTw/HwMd6PbryEwYQmvxU7+ANEyyxWRUOnqVUFZo84NyGx97GBYa13E1CvAjj1hW2/n
A9qZR0R3jPm82cDEnKGSSBKUbIAGXQ9OwwOq47OqsCQBBAEtCIBm8xsDpkIod9dvZusND0tWxff2
wQyzSEfhesNLHbcLtYy+Uot+PQ5IPq3jo76/Vz/FNdr9NjwSYOjBa2wLZ4qLGPv4Ftn9bRaAJFTj
yItZvh7tlAdaWJc9ds8RFeDeDggvhX6PWCbxtH2xqx/VVbU11iwmkFtqAMowtYeUkhvyMuuwV73X
EYbnY74bsH1d6VKYyZ9yV8FToSjXIrCJzeqJ2zgdIMNvEwDBypoZr5P7jN5kRJvhf/NAbTIVGkEB
r+Jz2sZRVtoFWM+tCi4U8VIWduOODjouV9UuOiZPFpTEGHtuwTooulGARwkePLUyFbHHoRaoGZTm
LfVBf4WUCMhgGss/GZGJGwJFJHveiILJ7XUXjWQM2wv7/co2tQOquJ6qroJtsJV/ZY/1Lj1JW6DR
dAzbKK3ZkiqzfOCfGGbJz1ITDm4iFZgSbDzkQKljBsErpH5LmOW2KlhvhJ22nbeGw/1p7AmKAia/
Zdadb0cKqA5BlIKQCZADlbqaQmGIRq0vSlLFcbtNdCgOxQPWdoW0FELZBO1V3Uq7ZwyUvHWvB0qs
gtNa4EXkhOgQww/bVEghVmiVeGmhQPeSb5Ha3qNPzYb60efv1m4f/khA/bRGuZGkHRuQIFWoo0yr
zAGh1yPhO9IO/aZeJWvjAWRfTu+0aJOTvPousktmZpmclJvxknYGIg+PFi/q7a/GRRHJWVsi0Qva
d5LvUdfVvl4FwDmuYXYTj6bwEq+Zy3t7iPAsQZYXC4zqL1S48WE/cjB9iiJDD2dmTWcFfPNncJoU
GzUG3i9b508ok25yb7KTtQ/oNst/3IKkCHYcYSSaTpFuBlbo2nhe8hmfJhk08o5FhL6CcZ1406l6
ll31oppv5RcSXU7hAN3uoS+JVRj6rghSk44SJAYPFgpo/9IV0ZRPm1yWsLW7DWEKmM4I2c1EhsoR
kCP82l9Ndu7ED/rTf0fgYeA/LOuU65oTYw4CYlk5Zof02LqAHzqn3B1bc0ZbBTlUzXu/rytTYb3I
FhYcD1IR6GG0rQPEQi14mnF9I0LJGfp9EA1HCTx/k5wOyU1mPos4I2p6Ee7oaFwB2g9MAORLfmyt
JFLVtAiF0pL30ya4mw4RQjxuHawzWOtYj5Jb1wgVib/W6GBWKyDVFHJ8aaW7EF0P5S50oz3emm7g
zZ7i1cz39UJAB4tgKUbfE0qyaES/Hp/OzdoAZUlydGZ7OqToVv6sncn1n8JXzmUS/ZOfo6dTB5UC
BglhCmDPrs0FbZyKQ9qVUMtxBDR+4g0fPfAnxSeP913J4oi5zUsrwLcDOYjLFaAQkbYHveomh2QN
9qgrrUBx68gW5KS23ANYn4YX9DVY4j0E0val5ztJbSbv2VfC3EMLq/rzI25wVrU6Zp0KvzgGyD1G
Dg9Q2SpHxxMYNWTRqo7c/Qg6kdZm3AgLe5fEFdDH5HWSoKYuWrTgVGkyw66GattqyNBm9iqeEGOe
hENlx0/8GtIHpKkF/Yrocssrs9oysXasj6CivdAvciHusAKtK+wEiMMBqSw6w1dmQQJKXROkgY8q
c/7Iu+fgvdk8MiaBXHvUjvs5Cd+0wz8O8CRpJbTiYD/eQe3HE+4itNSMJz0xa9TrkZnMkQR9El3/
Ln5Sn3hzWImHzjLsB8nL7Iy5FxYOACI9pKkBtwconm40zNS8ycZsQrn7rnlsoH0C4ahddeJQDD7J
h4b5KF+4k6/sUU4at2auDwXscSv9PDn8PtpIhZ0+lWitEtaxF2+Sk2Kx8LPSQsCFWhhENkCDB8YN
GsY6T3GvSB2QZyD/ksHcIoDvCoGW8yHYyJq53TlwpI0GWhEkeHQz3sRrRPpOtoJ87nrcTk7uQYbV
uYi76pKj8+v3PbHwcMY3/f06jToYZTZralbh69RzHTrCVgTkpbcgwV64k5sffIe3v343uRQlXJkk
PuLHNpSVQi2bASa1y3PkzGvw2b6KVnjcCRZp8ffNLDTlXeRKqPr/bpo5WuoEKrNRN5UI092Xdj8/
98d3hGEedGA2p8wbrYTFc7bwoMX0QqWMMHOhx++mqU4gmEM5wVgDO7wHRDwOzfRrcirniL77p8EO
LgLyNGuoCULyh5Gg/+4Apw482idR9selhvI77W01ww/CWu2QoHdSAEhAJuR84xx2vQjouOI+D6bg
asfINA6c2XhdD6BxYb2EjgSOVt0ct4IDhuGDbg+FuWqfJyxK/zh7vnkubX8fOgwHdZteB9ibKPLo
AunKRWrlemckcRABcoPvTR6RRprt+h39E3h8/em8BFyc63CnnAATcLqVevjvWVAYB8YddLGkGxTx
47VxKYm5OlOAc0cP1Cu0NMf3UbWV2sXVn5vS6fedeJvMhzV0/4JMnNDCoER/bU1T1TyMgx61oBqn
XSPoTM3sX54Lj/CmqJ+Fp2noQQOrErebrY3yOa1YXfwLkaOqQeaGRI5A2tHUCHI/5mLQQ2K9fs6Q
7gjxKos3/t2E5iCHMVoyd9RG1IEGAOkgCK3A0UKFjlGaBF1U++hcsGSrvwwyKHnNCQJtj9G2XUtu
hoRSfmeAWh+F0ZOxNrwuR5+bakLBtwEA6PfPWXIDPz+HbphRCz/Ja87IrHyneyqqKYGT7P0Vcgvh
VtpEFyYQZCHsuTJIhZbBMFVlEWP8Edh/wReHXrNzu9Jganz0wYpRep+MId7UaRTEzn9nXKX8+jxk
vtQnsDhYLRQtTTAlbGL3hE5dFEpEL7F/t7fk1K/sUZdr2A2DnlWw19rtTtrNvWWYCWru+VG2+LcC
7K9QZ7QPWOIQaR3stX9w7VcfQB2oPKwLtSm+P6DZN6KLPaa6H8HmCZeqr5k89KfB3PVfR41g0oCz
Iu4CzyKagiOKu6LXEkRUkyXY9RNKJ3fvOMlo3seDKIQ3PW3Qs3HqIGzHqkXeehA4DQCr8MwFugo+
i/JXgoGu1UFra2xi8ZUwd0bOx0uM/vzIAVeeC9oEM4enfBigcnb+7+ojsA5KVbSuIO2PP1SKRda5
UBGHrrYaXF8gHzqAngdmUXoM9r0lPUo4y2jaze5XCbPZ7/alhtoX8kjogkIjFmnZuXaewaCOnFQ0
tSXuQV0GVmF9nVhPxXOxTlyW71o2RlAkoKFDKzYNaBolv5OjFvPMIR86rwyLRArZenZQT1oxXdPN
G4EM7Yc1ahuH0HWeVQNDqxx1E2w4MzymdhSZ6vFF3uYx49jeglwpc9QmQsdLJQgo6uLNW9slEApQ
s9BStPwgY2T9flhuy1OULfV61VQhBlCxg61h0znv4zbx0BfwTLDjnDsemdmgmzuHMkftUEHuwGFF
htY+d870pm17kDkBdiaD2CO4tF79cGaeyZtKKmWTSq4i+6QPQgGb+jlbhTaphU1WuIM4j5SBrqAF
RefoIb7i3dxjBU83Hp/YlkFxTOpfEP6gPPCATrJmqmFb+DA+kzfX34soOnbuiPT1plgzl/PmNUnZ
o3aqEnV8UpLllPccgEUDQhXCg1aBvx05L0KP2VrpXrdy7/d9dBO2UHapLdsOk5FxFeyCc8zVY/P9
TvH4/0f/wfL4SPCOLikoNFD7J4W8UigYPTzcRvS6P9kerCBAs2UgOKqd/i1av4Wbbosuqd+Hdxuc
fI/vr11qDxm5JMVyjFYVwj2hEgVIf1e/144A0FCemg9nVl+6tOhzUAsQVFBWYftQK9nPwLDmEXw5
ic6MXeMchfVkHe+efagGkL4a7SCu99HDH9WcXsCAYAauF24jsG8a9w/MXCpxA1exIsYPqWWCJwKy
SKEFMLkiFookl2vQkKPRNVrNiEtlUzmjlbsYUAKsdjyIauZTx7Mc1NLpRXcL+sTADIBEILWzQhkl
oGbia5Sze31VnhAVWo56RJGCZ0Qri2P8YYn8/48ncMRDEyMbYalyetlC8G3mBmM0txEZmUeERADW
E8K3b6TgDxuJnsmNr6nwfx8j9DbxxPA0gDvUtb4Ds+eM8kdoHgazAOODthYZIfaydQQICnwSurPp
9C10tbKqG7GK00bM7F6ySjzgLMHDDr4bPPBqKGbIOTDvhITt3EBrsc3szbotBJE5APQaAEwRjWI0
x1GXR6GQFGjiVffNm34XZAC+R8hwTB+ai+btN2k2pdfaCe55YNXKj8g1esYyLN16UNuENjrZVERT
9HqpSzFAXrKLGitDft4tj2jsdZU9/9miAlWCPkk0/uFOv7JIbS5NnDqjyWHx+9UPitHhZAAL2oKG
rWZVH26bwoia8I/hUS+7rBxVEC+EUGH31HNod05scynIxi+Tp30yPOPC+QRblgAsLzLZmFHqhpuz
JuVrKEPihsN4IK6SmdjLI1rs1P38wjC24BTxVAV8GKZQxqPhHWOkVmUAzmM8lowj78ygCwRjIQR5
3mIz9nB0GfaIW6fc3pU96rpJfDmfJTEDZAfA6LPsEWZxFz0KSE/ZnWG2jnQmF09pFrvoS7lnWCcu
/jfr1KUzBkOlzjmsd1ZBHhCH997lUXzXbf5SfNZW+IdhcOEWR0YUjDfgmwLggFZlEDmxmjmxgAr3
HsDvYaN6inM8HVEPKFcQVPNSc4NW4A6piH9oZCSSxz9sUwdkrmtNbA3YLs69iXqA5R8Tr3e+Os1k
lUSXVvWnKWpVIXIvpkNYNmBOz3fhsV1xe+7MKvouuTkMCCK2PDKMaPmlrLRaKwLsXBErM5hsWtDK
oJYPppd1vXoJ3eLZ2Iv34d20jRHMJO/JxNi8tzxm3zP69wMoL1BnczcaPPkAYGKnswpsku6NEHni
PwG+MmsndAF9Bz5V2IAS19WgLRR649EwH0HY7zC2FhktvZeRYNZQUgCJANJs1x43qaNqjvga4BUE
L/C7yKh1hxCONyBcBvIqsjuQCfIea62XXoqgEfxrmDpEOQfxq2aEYXS/zGselzsP2BThsMIBjsp/
ULcg0/7XIM3A0gdNDHF5GHwNNk1l/slNEes+A0c52TzyHWBuYsztkgv+aZH4kR9BhTJWWacIsBjv
eKv749+nW+4VNDsHiVWvvAVlUYOjTmmqov9SaclsuuEaqN9NbmeeASwUBpegtRpSGivxSb77fYTf
z/nb3YOOKfDhoVZKl/IV1AlbVcNWNi7qRttKT2CDQIP5CT2ImFveLa0nbGUrRTzOr3hbeGGVCRcj
BmxdpDeQLwVKh7rmQmNM+U7HwFUPSQAr/gyBqz5EJ85OHXSfrlkwzsU7/KdBalG7WAfvPSojpA0T
adnBfHoRzeYyrQq2iiL5+Jvp/TE4KhxqKoSstQ9bhcP7joq+uMTkUYgG7eYT4WsixZ+Tf/oo7wKn
xUs9QV2a/++lQABWERUCcAURDWANqZM6+qEADZwZ0anne9nX7Lbb9xnxqeYAV34JTqUnBwgrft9a
tx15sKooZEnB/AkEBZ22yrXZFxKpBmK0AKWNk+0Hb8SGVswcAmzo3OeR88aZZRF+3AJjiGGwqqAI
BL7eG8yXVCVj0+d4CmiiNW6rjXDHWZGjrkHiOZ+7db/JIGgwvgifLNGrpUMMFKlugFeT51ECI1HW
D38x1gWhP5lIAD66MbTmglWKYyy3lr+SL4AkbUIZ4VTHfEWTfUTtM4ChDfCrAFCK+ab2mYz3VTTN
Al7Rtgb6SvvYeJHmmKLklHvf0eGWCTEyMxxeiKOAhEZGFDS2yE3Sjy5dHVvdT2FWuoC8L3W1Z8mw
/Uvjzta0RuTmNpPN2FUL1x0UHMBaCGFQoi9P+cliFvjE4BCQ8l5zR3h50FGMmzc35ZW/QynX5m1+
ixcew1Eu7mZErMCTgVUO8CPKa0wzqvpZO5L8z/wMnLv0HiOTd4g27ZO6bs/lnRqYwh8mbGYhcER7
EzCTmqiQThTqdof676BNpYYs4t44DGDVf0pW5Sra15v0QbAaqHqtg5Pv+H+MbpW8M53zDWgBR+mn
ecpzSE3Y8AYx37vFAb034GbM33EJAsjYrMKCFVjduksJeiAI6/CCJuxjVGA1DcI8Zr3U4BnNIS4X
8bdBcCUdxI3hIs4rvEbCpRQDJ7zR1kjJNBYSMywH8l14vT5N+AzAlAzAVHnkwKlJV3teb7kEP86j
e7WykENwJa/Hp4CraNUBkhWCzD3xcjhsDioaypoHF6y8/4c9B5w9cLKEjgzfQguFy9PsD/yoN1bw
WH+ojoDuiqPqoezyR3PyVQwebmEzMeiaF+7ja6PUkkeKAUpsYrT9mNAkqJnzqt5FuLEaF6y8h2nF
ONC3ruvKHk3W2JUiEQqEvcdyrUPaPTtzpoAE5+7JQMGw3Qv78+8Wb4/UtUHKSU9ZAb3SFAa1i/TU
omUCxMf3OVsm5DZ4vLZDBTYjP7dxN8FOvK4BA9716JdwQbpwj13kFOvJRbVKd/Lv158fuazM4sIr
5do+5bECNfDlhizk4PjIysuH1o1fMgceaztCzoqEGxp2Mb+O1oev8SQeRQinRe8+lpiVc13Ij11/
C3U/FXweS36LbwkeOweZZXBwoyMK2mkgXY3fm+fykfPiwyXcD1bssbg/FgKCa+vUnWEok6IkZCWm
jer4np6aBpBGAropSVu8/pG8cGd9xcxMkY1EuRG0iyIYwLsfCUmD8mZcNk6c2MKNqK+53YJm41g/
CYfSydbFZ4W4nlWevXXWYLNFnCXgnkKRkg7zJkOsOCUzSLA5PmvQUcqcbYugWrZm0FQS+gnfBRfC
A9ypORVmvckZadClif7xBaghXsc/xlBJYzLjC7gVQOaVs8+c9h1dDV4KyvXiw79vTsNT/cpspFm4
N2AXRWkJyGQkYSmHrWhyV+ccFhi12VdopEFr6BU6m8H6UoF/dZUlFvNmvI1DyGT/NUm5SSmY5yHx
MVTe6tfCKuhs9dS3QNoLFveignIg3ogH7sSvmHy+ZLfS2wpUNvhHWlLRoXs9yaJSTqHU+sg+eONO
fACOMLbBHrPCdeQhuQwigkvtDdvH/+w1Md6/VqkTPOv9OMUB16ArNQ/Nfht/of8XzSKm8Pm7oYW8
ApnZv5ao05rnapNEMsaXAZZ7aJ9z5LA5p0DTHURiW4/JM0r84G/zSa1krfulJvSwB3m5g4LnWeU8
91AEWPsX3n1rVkwlk4WL4WqAlF+Q1THqew0GpQ8wBWT7mbfEweyem/tgZorrLdS8wXuI5xf6FBBG
3hT0gT9EJbrCwk2p3T43nviC8GGvHxWgrBgrt7QzNfRIIlAlWAW6lgVds8qYs6AF62BwJ116G6Dy
dhc/Q233TpadDuqB7RuolVghBMsutWOiXJWSIIFd4SNxwsfcjqC5LILUWwOkzRIP8iuSrrxH2uT/
ZcRAs4MBhLDSGdQbN1TFTp9SDXfsptwJnw2kMeGC+AfAy4I/O24/v6VggJZYXB9LQRpwjlhWdA+i
zkKjbPO4GniQXGMLHUc3tCrA6Q78CVJKH5VrrLsVU8J2oU6LbQT8HBq0oW8N8tZrr8OlSi8PFTRO
uze9c6reGTfgzZS8dBOBshy1LBDggFtbemHM8JJr/2mXWlshr2NBrYndzeBpR+4O19u+6Kx23zqt
1b6wBEAX3vAYKOETAVQbuEwapy3VwqDxXdRaxsckm8ZTeBHusn1CJPpGawBfKIcyFr8tbF4zGWNd
CIUJGz+aMcApg25Uao75OGyGuoLpRgN7D7/xc8DYZmc6gZdspV/SvVSa2ZH5zFiKG0BKBlA60upo
m6D8kVTkVaLMmOIWVJ3II5v+JVi/hHuDLUJDfCnta3+YkqkAIR50I/BnjLAESgUJv4Pynvwp9tMR
XOmTK7vKKXH51+AlZKOoFjfS31HerOs0SEVHRknapJDlhKiEdshXLw++VWzZa7nok36Yo14ZQj+3
KRQJManojhIg5WZFe8goWdIdUZnWduk++wfKfaI/jywuSuBod0SW4vqQivUITLEYtyjpg6Iawsgr
xRztcTsIICbFK1557aAfAoLl83hi7N2leOinaeq1UY5GmkPUokVUonyITl4gC5UQ6fEjuvOMM6Te
vQAoMt/Jmc5w4QKH9yUSHkh+4eVOHRtBDAdxFGB62iBk8PeC24BoATfdCeV3ZSOv0nPs/T7cb8Ay
tZFhE51TkKsFboPG5BnCmAh9BJvtPSkCF+hZLhH5BRC5RPzpkBaS0clcVEE26gH/sQvNYSud2G0e
5HD+9iHUPqsSQLCGFB+iHFPrMdmmoZmpltjaOvRqgNRcvUGvtjK5+/xBWocs5rEFj3U1DdSqF2Od
GENBpsGFMC+IDp6b0epXsW3cCXetE5oaUs7W73N/i5vXAU8EuABoBxClg877epdHeplAQivFVtvk
uz3u2/4UnyCkcY89DuovE2z8bvfJ2f9H2nssR85zQaJPxAgS9FuaMiqVvO0NoyV104Dek08/Sd37
tVgQphCjP3qhDmmRBHBwAByTeZvgufcDbAV7DCJGIKa3dOY4GoxcJsmUtW5VQ8qd7tBG8DeGMGR2
We/yXW65N+TeWqKtYMHbTXfn0T9T/uxiL1mSz4sc+mwZT52ZUxhOUYv3Ve5ErnxhXBjY6sYEAd2F
UJru9eOwuUouXm+gEgce4nsIkHvpQd9Wmxxci2AWF5IEcQpzUZ/w9U2sSy/loa5Vo0Hi6vpF8sML
FdyhxW36jNY68DUkz2Cv9W+p7Og31SH0UG6Pjrfz08K7m3zyLS7ybWikZzcjrctczWxol4EDSrtQ
QY4cLWxrPeIsYAq6UR2Cu995TF5E4wST2XdTGvS1YQHzLQQl8OX4LN9MN/JL5b2CBgVlkPC4XnSh
HTDrOyGTKOdwOQFndsBgq4lt5/0S0Fj6XAo/mFy6lSDYNEBWRXFicPhawogSd+MtvJb/zTOz20Ow
WAQlBay0m6GdpjvFBaXI+Dbvl9WDdg2lNM84mojAE2G2metw19iMk28n3HgnFfOtXiubGZl0XHzf
7gxUfBqeciHfyNe2q241MEXQ53uItDo/oOuA31l/ArP3+7ytByPAJ5CjqsDEWv9udsaN5H5uvXyT
vZRb80IFbcR5W+PPO8SpIHxpQKabffGPvTY1YY95B30bTKuBX+2c/kUFN4qJuE55SCBSgJc/CEUD
92dHDISxkIIA9FIxeOpvlTwdklgeP6MrilftJri+N8z64T1/Kp0/yEA8TA6I5t30yRLmLnnnGzTB
0HQAwSYbBUqn4EZf17SaAa4u3EK2g7TtdfYbegGufovTvQavUe8WrzXUuxfR9L1g6nkH3BqeMfmh
iuPMGJexg4LkfXyhxwRdw6UbQiUBwkX09yJSn11/nIflOlUTghALL8hSzMjEJMxYHUDgj0RIDY71
2x6RSvM6B61ouae7ATQ/KlLkOoWHQxc1mmoSHxwh0aMmJCn57mjAbAAmWagmqCDQZHO4XVMQVFYi
lUrg0V428v0I4aoCFmd4NkWJ9/ASut0baNDOj//zIDs96E5xGe+qNDG1JgOrazoP1kV6Od80/nzd
b27BJYXfdZDF6PBrEyT4zoPu487x3GwllDrqfu23u+RJcVFpjzOwuCywT4dnIenG8gXnvpCxS6so
6q5Uly+8jrbRA/j4INdnge8KX3AoURIILoQLyyF3EDOJQEzXi069zywU+wUI6eCiDyGThaTvdGdo
dOrKgaDw0by+Nl5ReL+tPVBsODWqodz2UOoOUuz7wn3HJdT5Cx05eUM9aZPCP4nKBzn2qiFx9/Ut
jL2mYYiiSAXfgvwzwvoo4fjzy4Y0QfABNwnfhNsvfhpOvRBv6ntJHKDglHWffALb7l0YfZWkOj4B
ieEMnUAEouzG/q32sjfdUT8mUKKUz4G0dA4hDw8+FJS1DK/q3Tv6sDfFPnUHj3qihuPPDXJmkWzG
kLUZG4vK+CpyjO/Q2fwL5GT0IvDecyfekusCScznAfnqaYMnr2gbcS4pp3PCGGkWNYXdL8tibd86
2OAuukcOeb5F5dTrjM7S5BYhG/PSvA6uzGWRRKzM3503KgNUEO0hX28itMGY6KzYtKuGCFRh0qXW
Tp460Rf0Az0mUvpLCTDxKdpTWmE64HuAFbB4mS2UGovrYq7JOu3kqjRQOVvWu0B1qLLtIXkLUi/i
GjMKTuBNUflz3mV9PyiAuaToZSRr4SqZFITWTVJOlspgW73TiVdnE7y04DTiYizsGQjj4p/MLOeY
VbNdlBhXaoSHimxJX+7K8s/5gXDqozCSFQpz5CWtVaftAJR4IVad0IdQ0LsqGK8bzXKVoO4RmK89
bZGHrPUH9OWJih6+hxJOP2CZhlUVTVAixFxksNqWTi8GGnrGOX6X1HInd5VTt4Vg5Xhn3Hq8jJHq
mdIPfYDx5tG27Z/i8bmNn3phXJG7F6C1JKMCCBc5lqs2yKJMKTqKd1JHP2bZ+sjI5IOy2VGb8LLX
3nu8KOMONUqdGl9oJHOCibzHQX5Zx921bUQJmO8+Sks5xuiP09pcoEn6PTK3TPq/z7OYyFxuGm0c
Bpj0YXaq+DBbWxCj2Tqy1zI0sEXljnxLRr0qfIIJ+UnGkondNkG4TEZuTU6Zo5tUKvZanguKGfhz
/gXDmPKoKQOKpQCT9M9ted3NuD5rGyu13AnNjLNrJo1/fveIBsbY7tQqQRX1QJSz2W0tKF1Zk+IW
7VgJrFYExFhtGBmlpjTLDJqPVL9CSbtTJqICL+78IW+Eh52yxBOXv692ombSMlYa1MkH4NRu6POQ
XIVT4jXB7zne6shhN4aIRpq7G9HHY0G4AMxWLC1RWnadESyV8rG+sSprOzTQmT9OnbL5wUJZSNyg
EQzMxiazULSdyFxQ4OjN5M7aPpoVv5Oofx6F68pWKMwqZZZWmwk6OUCKXl7mzZRuwlZ6NVtU5BHS
3RZhIopQiRCZc6hQA9KPZY6igy7YFN1rpaMKXsaVpwsvSEL358fH9Rqr8TH3PnRNJ0ZXAa2v9pLy
mNQX+hDdzvXgFdB5Va14ex5PNDrGIPNs7pO4Bl7ajJvMVG9Ko3E0K/XjNrkaC5IKdhnfGv9ZCesV
rZakphnDSnoFNZzjQ938rcyPUbo7PyxOkhbe92seWeoSVFHGSZkDp7XJr4aCNiUL++Kg0DpxlXE0
/Bzcq65cZiioIP1fqS1FlAaikZLTrd7E8FPKMtJa2hDLK1E726UQETBF0QzuEqJVDnsOdcFgaDoF
somREXvCEkblMas2I71VSkRt6+co2J2fVa5xrpAY7z9Ipp3PI5Bs8tTKjjJucsQQ8trpqOWApOIn
trJ0lC4MJ2jmZDyKJg1pG/fLGlZAihUvg6xhO5OjkQ6CvDN3sVZQjFtJalrKJSgBXFQu3FtkeE30
yc0HY1/rtmBU3HNmBcX4kyaRcsiEYRK1EFkc20DLfPemWUItsu9JSOyAFQ7jSRIN4rqfrUM5CKJm
L8c7hUSll8M2qvShhVhOezNbrt56541ENJWMR6FmNHZFjamsVM1piV04aQ0iXKi1DLkuciecKuJl
lGg9Xpqsl/+eGn+VFSVkOYGmJ+OfFBkjmYTX1hju2yx+CfIMneRN9zeBWhK10UFlQUUkabykCjxI
8j5rCMScH/2Cxz5PV9/DUsP0kpmXQ4eGrRwBJAVV1ZYGIq7I8PViIxleavvgrvrBjINuUAcZIIp8
NZWxKKlIdXXMa2DK6HCGbLavFZM3lyDSJpogTM91rGswxqzSXipQuYT+lqw6qP1BNlwtvhwyrzAf
QU6TIr0fi24wnHCtJq8xmUXGK62FwP3SHqZc5PF11mIiS69N7qnqGJ2nFcdQ3tHER+YqaI+TtVOG
i6i9M2O/Ng5xKIoC8Hbw6nPYBI0kTWqkpvicRg9/DbT5MAjdlmMgyAUu3pQ1JQSAwOYBhUbwszDu
TynDQo0LwCRmtx2N/FWx5tvz1so7OtYQjNuzQxXhd1QLu1rSOI12aHDwz9KNQp8C+ff/BsUYqWG3
ltkq2Bh1ozhRdttI1aYEXTGN3WkQvFL4C/Q1c4yNtk0UZCnkvV04IlcGA4GE+kztRyCLQA+kl9FQ
wAyIjrYVNxJ2HW3QK5lEbhYGh1LNBUvEO3MNEAT9B8OMpY7TIqjmJRuYH8f6wZCalya/KtJ2Y0Bu
OQK1j+B84oYr1ojMbptVLZeTFohdPrpRsbP/YHDq1VQ6F7HkzpPb9fnmB8aBfgzUX/5/rdmnXrzF
HbTtls5HOUR5Gzp2JXPw0/bKVh5aVUSFzzugUJbzD4y5xYwlVTMzxPgiPJVlshuHGAYpuRAAcINy
04eKo/S+pjwV9m1VI0by1IHEXtmorciX8o7o9ZcwOzzM53S0awzbMBw7+DVqdxHFsexrEs6x0g+G
2rG068Z8PT/b/BVezQCz7UvTjMyhAW49UwdqgnJ/W4BGjmxKKH1JaeaUBpK9mqfgfnAemrszV8jM
psmzXkryCchl56cydACMcduL3jRcxwk1BwsSM4gfsnd/aZjlQgqXtOIse00LRR+17V7OD4RTMIgz
aQXCXO8Hu25Ne0TlgGJfQyq4Jc+2va2ly0y76mPI2zzbZNu0V1bx3oqoObguYQXNXPilimpSj4CP
q6Jko9NlZ44fpAilbLXsGpADlExd4BN4txoED1ALjhJJ81uZhF7miRzOS5lE+TD1x9Z2zHgTlCjK
UCFO3O6swhdMLy/ivEJkz9jeImkz5UDszW1LfKO4mejsBD00/6LWUfHmaEpHTkW14Fz7BMsvCtyX
9l32yaEqNnLyOmBt+SmPaz+WUf0S9jvB6LgWuoJhNuDY2nQwCuSfLem97ZzKvIQjd6ygciVwcIPj
uzbvQXcnJz6JfoXV6OiFKbhdcL3g6hOYnTiqUZom0ZICrzJPjvQN1e4mbbypO8EBxp9SGzqtGsjd
v4W8ktqCjNqIvF4hXTbjLQ2Oebg/P5/86fwHwVJTh11eFV0HiCpH3twsvSH9SXQQiib/jYJtlc+U
AJLByyh0dCnWtPDC6RAJWS24Vg+VAzDNgCDd0pidLYdKGksWUFIaveL/W6W2drVZ+kkwH3Nd3Q7G
bQ4hHbwoCsGxyHUqK2jmVISwbDbHPd5DqfJUjpFjp70zxN2+C17V4VdTzYI9wHUpK7zFbFaR0CpS
9GTolwm15606j1syyH5ZECez++uwMrZLbiJOFe+8qYiGyey8bOxHVV5giS09ScFbn1aR06rTplB/
KX3mD6QUhBa4T1RIooCaFnkmZJaZRe0iLbPbGTMbE2gDk/FRmctjrJRby0I5l/IYK9NuDPEZ5gSS
hwC6yo4tPaMp17EaKFQbw+b8FHB3C1QWZFQgQCWH7aLSxnjqEt1CG3k1blPS3Y2RKK+2OI9vT5d/
EGCpPV3cvsRLf44AgRqTQb/CqzChW0vbqONPvNgKaLlhraxI6nQzs0cU4gZG4MYBlIzayCnpvMsj
UeSZ68dWUMyBT6y0iOVlGft21xu31vDcKqJzlv+6XoEwtpIb7SxPLcZjZiFCpKozoPqIoiUgaN0k
91vTJ0tcoRGl7ITAzPbPAzD7R8rSlyxDBzAInRmd7tquRw1UPTqTsVOrq8r8ydGwGi3jA6y+oFYi
ATQnnilpThBuzaYX3F246/Yp+YjQKErlGRA1T7PRWtYtp9ZujEHNMBm+qaju+V3FNfkVDONYKmJM
VmIABvIQTle+1QWo9xaahmQTBKMAjHt4r8CYwxuC72ZRTwCrptyZ0qsSLHBT+LspZoG7FAEt7nS1
v4xQqfH4BFCc3yTDFsx6jolcXyzIlYrWaDksVjB6iQOAJjAEGZ0/WZjdR/K0yarm/vwa8WFA2wmK
cKRI2bJWcChHGTqjQXGpQrpAnZAcuB+J8iOD+0JhHEVOyzpEZgI0gK2+U+zoYaribZLbgvgD9yQD
veF/g2FcRRebadhZNnwsAipztNWC3NfjXYt3ehV6sygsIJo7xkFYdTBoXQG4sLiKCOj4esju/qS8
BUz3/8bE7FVEwSLbGDF1GUK+Xo0aGFAUREXu0LLaxKkF1kGZIlRVZYPqq+ncPZw3EP7LGOcV2vug
TAhukVND1DopaochAO1H6+uQx+v8NkKxU3FVFhd260GHukNVQTiKBr7M3rcD8wv3s+5otQHycK6m
nmLgs4K2ZtQsBKPoGsK9W64gmKNy6qU2TRVAQNnYkzCK0twZ8LYkcelI3Ql1v9BYD0VSVqKRMbvB
zKHqlPawG10y92PZPc11uj2/alzTXI2M2Qm6EXeN3GDR7OJYZznKbB5MmOh5EO59dQXC2D94LSxp
mjAOBPgdTdo3cIU1UZ0GC2aM0EO/mCXBFVk0dcxuSAc5yzsCSLAkumWqXUIA5tf5UXH9+2pUzKll
qAGysRYcb4V637w+5kGx7YxjDAGPnwCp4Bsnqq6izfJ0YyVGNASaKoHtxRxulCwJXZKjy3GEYISl
PZ/H4h7FIJT5D4tZqrpq0tawYQ+ZfkDsYFRqT209Ff0dINY5D8W3ii8oZomaFNUweQkoRe0u1XBy
E+1uzMDEIHfhW1+ne7S1+0MZEMF08k3+C5dZN02mEIilmE4CR9+Bqc8IH8NxEAQouUfMaiKZa4aK
VqRAXUZnaV6b3pVajPI1qDvqm7K2/TDanJ9MvjF+DYq5bMxd39lKhkGlod8jWdaXW7X5pRmiGlIR
DuPklXTorUrGsAgKbsblAVjFSNDR+65IRF538arfHft/YwIV6Knd55aUBbEFLDt6jIc9WDlVCvLC
zp0HSOjR+9n+O8oPhdYKfAeHOQLxyX9rh77bU+BRMlJjzgAcNyDhTP42gR1urFF2WtxKKipts/K+
7yfH7iHPgndn2Qcb0kNaUYW4Qm/ejVp1M2WyKPt93qRAq3v6WXlrak2fYo3b5LHtD7p12xbRRZI+
GcYvWhuCbcLfniAQU6A4BxlaxuuoylRC1RdnXp3KYFB0+wJ97GoDqaj9mP+eUINlRwKPwDUuE61s
poIwDt4bpwMcaUBIXMNpI3zpmJHftK+N+qcyBA9ffvx5hbN8x+rGIHVTkjQBhmZW+zLfZzG4q97T
epf1t5OyVQjO2o+6e6zS20kLvPMblbuIK2zGL2hWRVpjOdPVapcaKEqH3g7y+5216UJP7ob/cUoZ
vwC1JyVRWsCF2Z8qvtJKt4IotC4YFPe0XQ2K8QqNnRhpqQKlp/Ne17sPpSOCK/t520BS93TNUjmx
yzwGRFyhlw1+TUKkV7pJq8359eGeDiAxAHm1DHEPwtigZfekTbIQCZCxOEqaejQy+cmozbvzMPzb
8gqHscE2KmkXqPAx6vCMRKGi+glktxQwEoa+XHsSdJYCJ+pkwa7m2/4Kl7E/MklN083ArVGsVvfV
RTCrDl6QXpBDkpCCLtb+3eTRe5mAk6lC/0TXXJomCq/Pj5+7nKvPYOxSDeZcHdrFl6XdRamVhwbl
ctmIjh5pFkBxrzQrKMY4M1svBzzBIFqQfegwnDrBC6/cNMMzeBt3/9OwWOp12tAgV5eHZVhvwih2
gWVPrqwJrp5cJwKxLAPaxegDtJhF1LTRSMwBRlpNW635gzqossi8WPb09rGWG8Hu5p4EKzRmrezO
pK05Yq3k4RepH43+QOynIYhQ7XvIy83UdoI9KAJkVow2gaQVxTK8PHFCiERJR6UmTl1cZaqvG74q
iglx/dfXCNl2HT2KUHNM0C+BvIIzIdwwJ+3DecvgF+KsMJhLRdCgmCofMSg5lW/teED3YFr0TpER
cECk41U1JNdy27zX6oBacG1+bIJ5Ly15rTq+jmslcus6TfwiVQM375Hyglx35iR2IAmODL4H/Gdc
bJdQAOpWParwoYk8X0hIZaSldhVW0FY6PyMiHOaCAXqXpExMmBUCizs1KPzKbBwoQwhg+HvFXEKl
yMGCR5E5OAytQAkbhmMaj70xO03mdS3IL8C5Nt7KhlDOnHtrBRUAyB9ACQDyyFO8cDDHgGqwpZS6
qTk5RXeZIdM7Rg8jGOXynY1aZAl9I7moB49rxCvg5e+rW00Y21JaLD1nk1ltpXHYDqJeGK7TXiEw
Z2MaZToOdkzlCNa6fN6URuBRc1doIvIZrsv+7DbFBFp49J4OxUwSeywGmEYe3emVH6OsQsYdSfPj
XnQQca1wBcXMWjCSXs7zBaq6RYeGYzQyyp0TgUcToTAzl4URyAKWN6cUX9pI/8eo7MxFXV9ct4lC
ZlCWgg7+W81vNKAuDP07KKtQED+PL6fELcDfrDbXduonFISpquAc4vATaeAkRWPbonUC2l1mc5Vp
TzOKgiC3RZzxqN9NN8ZDc0Vugg2Yb19Ao4Mrxj78iyvGed/B29QrXPacJTXNE+UzJDLvLTBHo0g2
uSHhoVO8Kbk9j8Vtm1yDMZ4bjF60x7Vsaea0HWjZh9AFAo2hY9xkF9m2PNizA8Xe9LHahB6FkHEA
hpXzn8DbD+svIKf7AXlNNTY0mM88brrkMKH2qnuwas9Qfp8H4uay1kjMzgNjY06GEEgkOcAld1Pn
qfJB11E/ou5qY1OBz6USBS++S7XiXFyjMpvQsvqQ9BJmuHGK44xL572cOGPoIB4fPbePwd2hXVrb
Y+934IeihKsqMiZmcxLUUco96K4gmxhtggfjJnluPNOPwVU5bUMs6G3iWZ7m1nv9rvKkX+gd3m9B
EwrrLt1mh0Mc1OEgVt2pr/VGvpUOsejWznPtJlo5wfEDmXSN5d5NjWmmSYauQHO8CuLRnYTHFs9B
mZDbWlohdAUSTKcWVudZm8oTDo88cPQJlWzZNhA2JXAfH2sUZp1rtESjCRko6HiVwbZupkeIvmrR
h9ohvZ9KG1vxK/lxlreDvdEn2RdY97JP2IjSGp9Z6TSQWjkzgZ+qKAdtwq2MKjA9LcodSWRUZdOL
qG+3WkndEq9MKRn2KDf6SY5r/RHLKbs6pzWkO1EniY9QittBAqMzShWzXJR95D4w1zDsG6HNJDWj
sGo8yWtr0zSX8/BkSAb6nF+a5FEudnq1r+a781PMuyKsUZm3glSOqDBf2mW1Srqgs3kY0r+Skj43
k/RxHklksczRU/dykecWxmdON7ryOPX3bfD3f4JgnwVJl3a5GWIwhM4uiYkbqPNmTnPvPIxoqVji
xtmyI70blknTNhJe5LjudNa+Jte97g/KR6IcCsWTjWx/Hlcwg+xFP4zGXpEjwIb6S428Wa/c6uT5
PAbft/7zK+xtWLeSpsxKrFI8oHC1rxDukF4sazjUOnlLrPvGinfnEfm+8guR8TGTTetUC4BYV8dA
xkUbjCGimxYXAxWOIGYEF/q3sqS8sRo08y6G0UVXhT0gPGJrRfd+fiTcuVM+ZYVQ7KWzcyejDGhI
F04NUhneJDmTfAzSySOS6lXGdYhs3f+Gx8xcFs4TTZZee1rd1dp1QDd0ukys1yy4HY1acIPjGt9q
cIwrNuU4ofJCizD1M0rx9zVtnIgKCvO43mgFwrhaGvYDUt4ACYbKR/O3K8c23t/WNao9BGYnWizG
3RphnhAqA6pAwb+NuhW/nd+m8V4lB0lU/M6dO7IQvpngWvkWmjfbZirTANclKNvr03ChgEakEhGV
86+9KxTGHHKNlBJqKVFoe4yu6928Q/Zqnx1L8HUkDhK3ECvz1H3uSsdsI2cO9EZ9Ilg/jiIQLoar
b2CspO00SasptkD/fq3i3v2Ewr6Plweig92m8npX35rQqJ+eoUvvqhezDuo/TfAN3BrE9TcwRoTY
6Jg1IeahA7GVlw2ufjcemi2IBd+q9+hW9WkJDqxK8c/vRv6leDV2xqLSnExGUwEX3JmWBD3v8dDu
yEfwAfIU5JbkDXGqN2RJr8Furpr+D+iET+d+sfjVPSXQNErtGPj6/dHOcBEPLgcUVSdAnhzrrjsE
d+QqmJ3w7fzAuZt2NW7mYE+MptSNRUMxAW8aojTQOJH8RpQEEqB8PoRWozMpeh9QyI2DqX5LgoOe
ujTpnbkSvJCXj/124/wazOfRv4IhehOAHm+ZxDBz08j8o+IlYyuRI6t/50jG40pG3FZUN8t1RivU
5R68QoWcYR31E1C78kMKNC+luwDCo5P1YCBuGDeb8yvGZVxabZHPe/8KLywzW+qW+OnkVq5p4nVs
vuAHWmbNK72BgOKr/Na68p10mW/bRy1x01vpctqe/wqBV2SldFvw5cFjwW4qBXtlUDaF5kKT6Sfn
1mpqGY9UgAG7jxa7qercCYzK1aHbQUVXQtECMj4nrfOlTAEocvLeKH7TeVX0rlN/opWTCJXIeSHL
9fIxnkaXxjozFy8r9Y0zmehrvpFNL+47r2u8CIE3vdyY7RO6QQU+TrRkjIshXSVDJALDbLstAg5j
+gf11IIFE00l405Qn15ADxcYNnGG+WXI9tm8tVDwByXKzWwIIjWC/c4Wo+kTCHL6ZeEyy5c6P4YE
VI4tmOxn0ruTfRglgdWLjunPv6/2XmnB5uMai5fuUcNNLqB1W162B9tPnfjYbBKnUd27afOYbvuL
wdGh33x+23Hvwl8b4tM3rPDRghAgl4kRS7T1Q9NEKFDgXhbz++5DdWKDxR8MhCw/T99JuqoRXK2s
4qmL9qZ9aKunKPVNVTAUERBz49FHqSqyhXypBAPa+KGNV+jiTAev+1EZDbgZ/g2J8SJGP2TRiMZh
Vy7e0XeOm2mKXGtRCCod+GtjmcgQgqAY3Wen58CUqLKSGgvlEOpcM4uiGGl/fvX5u+sLgdnBkxyR
2TJgfbOSOFNc4XQp3MDULvtCctJQ95rBFBypn9H/7/bwhcnsaGtJ11ULjV2cV8+UmHjipTkEP+00
25lNqalOpUnq7KSWRt7jTsvQZoyOeyM1JbCNx5L6lk158WbVZX1Va9Z4KQ9j+Utro/QOLZYaOK3A
QuSgEiDegftM2w65rftV11p/UVYYPHWTPL1BxBK6W9UIjleqSrY7tahHoEYY7sLWDDZZq6u4tZU2
PZp92B/NaQr3aIgDO2bbHps21hfVG230KluN33trgtwUtfXdbDban0iuEohw0AyxIUn3E3W8l0sz
29JKv1dHyd5pBQGxoxTfFHYsCRaUH4yAwfz/NsOyzEzBbKI0ALML7gsJFf/j7GRJh2PupYJGonQ5
F4/Indm9iEmbfxZ84TJR9nyKFIIisiUCOYMeRXKC1HDpz47vLxTmZiSZaQ6mJeyICnxneucG/SYK
/pzfE/wpVEHjJkM3YSHSOd12YWVrNJ8A0iX34byVh8dZ31Jc+tCkkcUbqXmrl4q2nxx0K1TmzqAt
ks71CNSg+R1XT7GSgBfvIPV7ld5TXRQC4S7XCo1xLakZ6yC/Bpokvcbqu4aWq9n0/8eJZL3LWCRh
YAMkKW+D7prYV6NcOF1xMUVeg8h8XrgDci6lKAXOPQhUeyE3BDMI2MZOF7CM7DSdWzBlmXWwncfR
zeLoqhvCq9qcfptN9pMDbgXHrBy4Gs26I6C1CZVXrXImKXZM1dHo5SicUV4lO3qQ/42MWTajHmxL
kjAyOyF7Q0qcyNqV9quEO7liHmiExmDNx8Y7v5C8WxECWIsSKnij5U91uNUdoQKToJQv1HfTmDl1
k26mnLpD0YEiKN9GYbKbsgbd5vLzeVjeMlqLODcKCsHvxJYw5hA2guYddOSDBgesedvrCYVTbvDg
s48ykqTn4XhbYg3HXB+CyNQleQQclW+HtPEb6zFpRW6Sd+CuQRjTNGvLnoseIGHxB7oWMfX6FFQL
YFkoDiQwBDciZfGH7FmLfh8kdw1lkRhg4OJ0HsrRBvWIQSMnDX4PloP6ZU8NwEr00OHMayAzhs5h
e2qdQHn7wYSCZXtBByMBGwBNJa1MrAId5Sb5gJ914/m5FT3QufO5wmAWrcp0taYLfQaNiBPP2yFE
P12CW/sr6T40EbMU10QssEyipkEzUOJ66lgslRahPmCn5yqCOBHYht5GvRC8QXi3PgSm/wNhT3A6
gIdXWtgEq6J5inJ9k6Pi/Ccr8wXBHNZGOUt5J2EcTRn7EaJT1dS6Rv9xHoW7f22ZKJCWAzcia3y2
2tpxnGBteuWppS4xEpgAcrFgkzb7VGDqXENYgTFOGHGZmRQUYHZ/Hxg3ioVWeP0Nnauebu6j9gdd
e/DCNqrMoR0CpZxTQwi6vDQDZVEQIOU2NGsnGXU/p4INtHwzu3vXKMvuXvldsKXqhd5gAxX2VYDS
BMPcUnKTpAIYnntfwzDJ424Y50lbKC7COd+lrbZtepRZqtampMTpQOacj9eyIiJL4+2lNSqzc20a
hPbQLajk1e7+kvaC2A/nDVA0f6z3g9xLQxRAdO2I8JmNPE9pkdcxB92TcnceizucpcdWsxYSA5k5
mXMzzdpeA6nEAEuQFeti0PTXGvS652G4Q0Kq49P9gPKQgSnbIpmUDjA6nm4o5LJvulL7q4bFFtW3
2/NYnP0LOlOy2DjughCMPjW/Oom1CiXF6F+zdtcE0ktDf6XGIh67ZZ0ZIz9BYTZuPmkFCBEatL7U
u3JunVp0RHDMGwDQQZPBHE4gtXM6jMmY4okGANBp42XoY5wVDWymD3MNgcZAeo+azGms4P+9gQhU
t8RGYRjolmSWI8sOIkMN6xbtZSY8uBw4o6HdmmXkJPlle1nqojInjmGc4LF37RBlIaiPQIlavwH1
QNIUuzTbzw0VjIsjkLNw+H4NjDkD88gw0iYCkILuC22vE7c1trTxqf1kDhtS5ejt2Y3JVp87p+0s
XEhFFeGcrbb+ApbzBJc0fSgJvmCajimKqYi1o/nuvO3zKqlOQBgPny0NxvOyflSa/GBEmUtiO/HY
XDY2AhJmgtqqyImU4b7A9Uuwyf8v4Gj0Bbsa0VH8fmqyKLyYp4F06C7AY1pHu6VkbdL4OdfuG6lw
AnMPUSkHOpTnx8zdKCjY/A+V8S1SmZJBNnv01XQbJfRy4uKiupGrbVg4ZYZ0sohcn7+QX4CMzaLD
Ls+kGcOsmyP6WuzRrUbBZYo7lai5AkemAYHbb7VXk2YGZVgOMFc5bq9GOxo9uZqgcq+okFWz0dEK
Av4OzVDIjOnabID8qxARJPDGqWDXaDr4MQ1ch06XMzPaSaLDjLYCXLWDkKB18Soqfp9fPZ63XoMw
NiOlKA+b+2mphA3dkb6kZCtDuct0h1pwLvAa7JQ1FGMorQzmtiDFeIzRR33/WN7G+nNU3o/t1kZ/
+FD6KT1G6Zsqb+duN6QuCkjj2CMiNjeez1t/B2M/bWzJFoQR4fNAGVKqT7k8eYg5oKp+FGwN7gpC
XmMRhUa9LPuUoUgboaieYMSqDr73zUQktyw251eQV46LqpQvFOZKFNlllGopUBI985TGG6c3S77o
5UNUbQP90JvQZCKXMT0qpjt2rzr9G8xvjaicc5k19kBefwVjrVMpy0PboV9YjX0TtYRD4XaV7rSR
CWZlxC1bQXSBO7cQ+gXrAGRf0F5zujsMywxSyQTePNullzY68jsm+a23uih6qPLuGhCd1RfR2UXu
loFKkyqiZYQJ1qEoWfmjpzvImLkU2tDUQZIHMuMDRO27xEn/1rtpE18mz38gsn5NrmJP2eIwe07d
6FLeiXhe+XPw78PYgmjEdapuHPBhlXVPg8hR5/9D2pftxs0z2z6RAImaqFtN3W23p9jxkBshcRJq
nuen30vBOX9kmruJPxsBvovPQJeKLBaLNax1ynTJm0XkIDALCipl1d5eY9y+rvq05HmpYza8fW5U
+IgUiBlX5hpoRDYbIlrnvSjOFyULOC1XHer0XaCibpEBLeDyWZFJ4FxQ0fT5lK2QUIEcpdMaN5NV
k4Q3x14Jzruk81wkxggRSXoCIEZsBFPxPVaPKdinlauoO2sySCeRFYCm4A/7s0WRtfl4EsA7Xyyp
tlmBEao0aDBsIBPxp4LJn24CIIKNpwAhMT8gGRkxXg4prACMrldd2B0cx+/ek8PL4g8hKIH9yIsA
weEWtove6EDWCi9y2XvxnGUoVWHmy6ZiAshRFX4akbFtXCWr5N4XykGsD/YHjeqw949LSa0JzVwJ
1Fzmu8TyjfSHVd2Z5PGyFQo3bCeFc9gqUaYN1hUOG9B4lnK0GDrKZeN0orZrhGSAjrBBQ2SCPe+j
LhPJB3uskDN0aHGrqIcWc5b0OWLPw+rqZnWdOfcF5Bs0xKCIIztpIvEEHDMUeTw8oQBS+1F8vlgs
1qoFfYwbbc/kz/aDHb+Y8zspn5TGjVcf3T0Uh0K/IzJwLsEx39JHFF3tyOVrJnciOhvvT9B0ohtU
VX7SuvFZZ8pQskQyNvx0UOThrYsH20f9hmzs+sWxkG+rx9rVFjMEk87DZUMR3KmEbBk9hA7IhDqc
HuqkWVk7gsHZjCkwS4MV2BUt/T0kQQe26oSGl8UJrP+DOM51WTHgC5KNMFqZgMGl0BtdmTHKg5je
nI+XRf25mjiHAiZLBJeWDtJkpD4+Ll8MlPc2ctCIP11VGMCYvAgMxib4v/zhqjqMKSZtquAH+v1c
88voAeoPPIPMfy/87Kx7qmtj6OLyF4nWevdB/F2qOLkxrQY+aB3Q9f1rsWMfLjsGysvIbup2+YcH
MRbAQDsAxktBEMYdz5GZmKArIU/buMBB32v40Pq9e42PTua+TYVb2W62eJe1/ENW+Xnd/4rlfA9p
R6QnAffiPRcBsC0Y0GgPYFlyo5Nxn5zXoxOO17k7u07gfEPpsnC/O6fv3RH4drrLwu7HLRDT+nDx
ouDyh4miWKyHDegJPF11EIh/NAjWJ8DQjvBh0VclrM/M79+BZ0n96MwCDdhL21SZV5z+AW3pg1jy
UWzEckVbN1hg1oHRUh9d+nJZMVE36wcJ3Ebr6mSOjQ0J8/vo60eMM95Wt+lr9zXxokcTOWCXPRqv
NcJJtCP4V3GQub//j5/AbXpRZybLGSijwdzqAqHrh3Y2/OrrfXHz/lbfmIfpJfKw04pPXdNfrmUY
1qJupQ9LwMWQDmEMdR4sgXK8me+K39TDHIp1pKf31+qAoa+odJVvxiN9dA72w+L+vKy+6OH5Qfzm
93YJ8blFH5GRQH3z7o561mH8ofkzWmvZA5gXa1A06x4gG2VANoJbHuRimK1CVwhuI97DOSCuqos1
A+B0FHR1aJIE2fHcmy0fRRq1v1HYFVoq1NSjaJL8lsTBLCsECO9g3TZQRyOgg0Ah9qPiS23Xlg1O
GG/t8bjWezdTDRdOGXM6B10/Vc4d7VwGsPaivF3pbS17/4ouFHTUGtDf1DHKxp1pZQbBlTFA/mRe
09Rn6al0GPLBz5c3WCaGO8OThaHsTsX+Rhi0XZvqjInwd6WNv2i9jGJCRHlKdGpQCwg5NrrwOZVi
gGlr5mZLADH3ej8+RA80yE/zE33SDvpxvJ6/KDfl70fzJ6KOEFdJ2IEQeva6F9mpEnvM3adwardp
BzQIBaubgRjYH/EGxtM0DQuvwRilN2Oa0x0Parhe2afL6y1642wxj4ZGMoAEIXnx0a7mBRNEmpFi
EXowl9nzQSGO14NZdZoLzHUkyx0SrN8xvxqQToZtI4q7kBo3YFd4iX8qZQAJSW+aBceKMEz6/Bqj
L5eVEx1bICoiKsGRwWOKj7kW0wHGBlaVxMsyu6yubBbOGstBYlawJrgsbfs1/jreS+NCrpQ13dLM
kJb3/anEqG3f6cFCRy9LgEkRv12WJlw7qIauQBUIIny1qbM1Ng1T1cPlJGhh686zmkteUKJEP8ii
gRuLDqg/GdSPtsHSagFtaN17VbW4IKNyV/CfOi0Nsqi6HsvyKprAVmEkR7s13LUbvEoD8W2re8Q0
JY2QROQY0AMJ/H24IAAOclcvGQumj0PbA0uEBvXce4YTXRdLfpij+ajlJCzLPLSnR62yvELVD/mw
nIAW7jYU1ABmegZznxeDFnIAQtMQfUvL7xmKWuZQAxo3v1kSOgHUIUeB1ZaEacITBvQKxMe6aeAG
4U5YZpBYYSq+XGte7emsOS7p32owYsb3Zu3O5bWlSpm2N3/B2+Je5raau2vSisxWVTvIZF3mJqhO
l7risSkodCVUq7vZudHy3HUGdNSEwz+kD8leOHfs4jwic7pA+DApX/suvbLoU6f1QYqxyDlqXGP5
cfksCKOCvUT+6JXU7OZ+UxcEXxS5oLh8y5C4tAzfYpY7Nb4OLhPAe+rAz+p6N1cPYHMp81/Tcm07
vyRfs5nipcXn3kOon+RMnfE1IAT1nfn8p7PU9MkcrFEW2NF9U76qSgGwppcm/6XQR4l8QYsYsZHk
s+DQDRRtuaNiZlrbxGTA+pOnFtGQET/jlU7IyQRlth06GfpjZDVc0ZNrL5MLS41E0+rZGHuvyx/j
MaTJ1aKA10UPQR/pVkzimQSu1qE2ntIo0GmornFHyrTVuLRVtKMVXe72ivPYtBQUn6BHTb6Ntazg
ue0Xt58fpHGHqY201mLJ1nJXMhjNTQHE9cj2K+tLNnVu1t0YuuRWFktEjhucZlsXKqcfWrWMMusQ
W9pJDmIvpOSMlxQj90OhP07Db4wOAqhN1r8gcvcOnmx4xqOvBW1+nN2kRjr2lomeILBTduYtAfo6
IaVrtIE6nUgeKGvuGQr6Nr+bQwUeiFOjHy+bruBS+/AFnBXFy6QrzMFK63b1WnZ1fXJ60kquEqHx
7NTkFtdIJoVVWwtXMrITY4lnmQ+tlXioJIW98Q9NvVAJZT+MGePiMnhnkPZ2Ma/YSidRA5usHk1e
tCR56isaLimsVqslxrN9/ydz/SvR5ID2ELZp6Ths3WPoLaxJfow65mVSUhDxXqF/B/PNeBr98cm7
K0axDDpVKRoLFTzJ3FpZv6ky2jSBU8Ha/RXBufWI6PVEtj44NS2PSIwCazjc2g5K5s/AZiPK62Xz
E1qGQ0Dz4wBmCq7z462pzwkayDbSOaV0R0UPu+iuTQ409/Ry8S+LEh+2nSzO1MfSARPUBFn2Wqn3
S1/fOIn1MKzOoR7RqakT5ZEYCfC0kFF25y5f7sGVrgeNGV8NeZHe9bQovkq+adPvk+Xsvok7Gc5Y
T6OT4JuiIn0GIei3Qq1v8zx7j6bnAgXALIr8SYkOZpa6qwFot4i9Ewus1Je/QxDqOXT3GZy/rSpz
SOnWsgqut9ExrzRwzEXzsy0jURfLMdGaA3oem/JjSWtXVqhTQU7CPKoebJadKsxdSbvDReEJFPor
iNtrwxznRB+wriN9V+PhYC09UqKR/ZXF5VHP3ywHrI1AU9GX3i+6l46M94PpvIB4ytXK7DZdMGLq
yMAjhIdr91HcZlco4M9qjI9STZfYZwNxYkcPhf0cdVaIJlfJpgq90k4ct6mKogxKS7DYw4Lcd+/P
o1+hn+ZfLAe7uRGEgQ2UizwnFUygc4p2v6b2QIUUAjPcNdF8lWmSO0S8eH8FcZ6pSq1oXFLQ6GXl
T8Nc7+3kAQCwZukPy7seTRKPLjbUv9K4O6Sd4i5BqykOhK7j5eqqTndQtPbWUSVeafuhzw7gP4L4
q6MqAMFnFmihjZO3DlnzXPWLvgDm9UsT+zbNrgFKd3nHRMP5uBoRr1KEHmAd47Ysi9C5+KcReS3m
4wy2Lw3tDCUwmXOjus0AFKlYdUjNn8Pw2yx/EYzP4iUInlfHt4ZC8jEiG91/C7erq0marCxw33RT
Wrot+gf8qdFj30ji7HhZb9GW7kVxW1qbVU5TA6KyiZ3yUQPc23ACtzsAwmTg/RKt+InWZahnMmO0
yDM15aZqkPHXydGyJfUt4YW204gfY4XV5JUdQUyk5IchMV6UCh3fZh8oDNBfPfEyDZ1sk3XYGIuW
MQ3sBHVDw3CTSUZkJzqd8Oog7APCBlKlXGKPqtOgNCbMuGOTl4Pd0eptr3PM89T/SLT5cQL3pMTz
bGbKnxwAK6KzgiKT9oldZUKU0sYb66q+6F+dFhQCXZXmEFo2fqOTxWdMxuYl3te/IsnHaCWqI8xW
bUy8Nm1sjykrDdpkAi3qaMoKXNuCfdJOs1DfsnFQVf6mLLRJSWwdCwpsqJuE/XSA+UvU4aCCaCrN
fttmiigQvIhkOFXqKPF+2+34STjSvpaFpuct+fxRT6qluj41EF4vaZik5pdsXCUJfuFS7kRwB5+k
c6pWKxzsYGUh2vqPap77VSyblhelgoAn+lcV7tTrJXYp3xx5mp/1+OsUx2gKfuiInzVXVgxUBfVV
wVTcP7gaHTl7AiK27Rnycf3KximcrsOlaA146xRRWKbDwQbZnEJjSYOR0KvtRHEmOZgWxmQNiIqp
Fczz4qbLhKqzcwf27vvLWgnPOGoyOu55tKjzI5oZyGNRd8VSKrmHaBUz6yWwDxBTtcUPk7J/WsO/
0rjopWVZZ+RbYBFpNxZFCTM9OXHiZrI0p9CN7LTibB28iKqdL9BqYcVhjoGfUv921O5qjl9G8OJe
XkLxbv1VirN6cAs1JN+ms5QeCK3OTWb/6KPprpOZvSiqcHZKcVZPyqTPCGhqvHFJHL9hUYZidP/Q
29MrI9PtsEyJxzB/cp1bqSHbOaFw9HagdOYY2zToR+sf0YqkagWEm4ByUGp/nt+V7uQUiVt1j3n9
W4oUK1zVvwIt7vldMx0Ddw0EVtphar4Pve9kL4Uqm1UUwVE7zk4Od6xRhW0itQMoW+/jCLAgOUb+
gFZc13DNw3flZvG7uzUofPaonK3gsuUI/eVONnfOR2dMF7vaZIP83czT0CbOqdBll6o4ONzJ4R7k
qwlWynKAnOy7EVhXJDBoYH6pgyUsvzSAFsVldwC4qSQKFlXjPiwt915jEx5ztN7EPldBHvvKMQqM
m+nZ+FUcyuOSgy/Ka3+DisuUODXhuv6hyzTQBvyp0QrDZkkVRRBMyY2jYSCz8Re7lam37c6nC3Un
hds9hfSJrm2Wk7YHs7szwdxToEl87XzwFtSsCthyaPA2w4XkjE+XLUd4OnayuR0tC3tMagWyWW9c
LzmEqM0ZACiHNrGOl0UJfelOFLeLgJQAPjmDqFKZDgowY8iSgjwNDQtWjo5D8+tlcbK92/6+y4fN
dVQPeQlxmvNWaw/V1jctc2ay1dv+vpNh5kgaIUmK1WsTXA0PRX9k9hX9h/EaNKih8Kfq6OdCyeuj
mK7X+5hmKm6h8jpX/LZ+j6WgbJsb/GSE1EQ9DA2N+MfJaPqxLihBVGf2Lxodrqapbv1pfVuV7gaD
6MG41q+l9pSV1ePlfRIGDjvB3K2XdCV+cwscEiT4nMarVjiSPnIn9EVZKdiGLfMfqhXOTiJ3BRUm
TRaLbqGKisHXmdghMBnnaHzQmq1XTJXg3W12fWFl+QsoLtU4HrdYJe0xojCw7+OCQazLiyiTwV0+
JZgMHMAZA/AUu4aXQeSqi7pIhAit/e+6WZyfWvLeNIYOQoahBpiVanoRocFqawi/KlkwJGqwweTT
NnWNLj40u3Lnt+kabSELlq1Jj9V6SKr7NHpDj7fBnnodCcjlhZinIb2v41MnK+aLAEc+COcO9jT1
VZlso7BGHmTmtUFumPViAlZhdnMU1JqzZrp0lNw2wtAIeNSaQVSCyJLTeG1qu6sSCC2V4mWOMd2Q
Jv5ESFCbhtt1FkgSU08tlPCy7YiV3cnllJ27mM7WFneuaPFZEpRpLeZGdAnm6hnYHJ62PJcgCavo
s5nJMlxS4ZzfGbpct9ftNdRnI3oXbqry1jbfwSflJ/bVYB+ayGftMZKlR4S2vNOZ8zoKW5kDaGr4
ABJ0KX1oBss1oybU7OfLqyu8hnaCOGejmurU9jEExXZ8WvCYpEoZbuAul8VI9Pnz0t3dRGlvpnNt
bmJmJ3KbaX6JAdikoLqvDYPknSLbsz9/3wmLMwN1/QbCUvJbq4NZ9yJ2ilDObzbgpilUh3DugH4s
y1mLA0FMdJuYG7YA1Mq5uaooAAbFEMv37eQyICZlM8MkgXKgeuHqbXUk+YL/354MNQ0MLLSy2o85
BuBy53nRf9XFcLq87P/LUvz9Is4n1i3GJZcW099j/QD0iWm8G3PM+8VXJqD2bf2goFZi9YHDJMGU
qMkbVB5/BXOBWwcOGbOkWIq1eWuZfugt4s6zdWctBiZw7KBWmKulD32xXI10RsVOPZlxcdLVRz2P
rxwzemqsHxN9KzviqQOBmcRXo41C0kTiQ19pv7q8DRjL3KbSVHfsUPvYEEOmRkbcJQwLd4pwYSGx
nMxcTCiSj/djf2Lpe4M2IUP12bxIdkvsYP+uGedg26genWh7ezYEXJyPXTQf1PpB6+8MvCkUG2WX
p8vmIT78fwVynpW1am4ZE6yjNiLADznHTtUwojkHl8VIrZB3oiUmZMdxOxfFHdg7Ggowm8JlKpq/
TlnmFcPgAxR60qTVgs3KPsY2JviJTYByYYwNuV1uRWsH3XxERQBcJ+cuSg6RcWXB4vF8GdIfGdJa
c+qN5Xku/HYYXZQtJYp/XmDI17ZRRbRLqjZfYFKsUe9QlEYA3gA2p0N+K8zUayMhftRQvzAXz67u
WxWUi6W3dl9MIH3n8Z26/PeIih+/g7tOCMb8h7jBd8T9WodIrkzAHwEarVG2d1GVJi4QqZbwsvJC
3cFOjVydaiJo4DzAtJKMZaaOcMy5zY0ja54yGWT19tmfthdtsNQ08MJWeVq0ce1QBl0wiBNZNWoE
oHcwQWFCDQzlxMR3onOHuRbJTSZSC+2n+kYljvQ930ukEBsGZUCtebm1AAlbLCGbf11eus/hMm6Q
nQzuXM6Ww9A3b+BBFXtUgdlI+69kWnAnMlmaPJq3zSlib0SOfrlt8tfLSmwfyW/OXgnO5gZkBhxF
gQi7vFPsAWBSgcXOffdf55A/rhUXwEzYD207Zt7c3OjzzwoDDcUD1SUlDfGOoMkAWRZAA1iclGKx
Jrbk2JGBTG7PwqyXbLl4tf4jgIeoiJKFLmoGAfXy2LZbXT2OHskYSaz38xWD1QJdOwDSKNC9+J4t
ZoNWyNlWKxoZACvR7g7Hu9aR+dNKh/KFmUr2E2SJ/dMapSBz7/IskrwihIr+mX7SVB1TV9xKlqkx
qZUBRQmLMSZ+KlS3szO3kAGVCi3chACQYyFlYHOx2Gw3xdIBXhMDdN/oiOGeCIA+1sNlG/8cHGA5
d0K48MqKbaXpNyFGfqDJ/To95uMzLh13GDrJzgktcCeKc6cVi7R8NSCKRmcLY5vlUHiXlRHaxk7C
9gW7sBlduFatjJAwGa9FcpzBQrjcavXXzjoa6Ws1SYpoIuetYaIY/hsn6hNCQj93LYj6HARW1VOp
A7EEI99t/DOu3w37W1KeLisnXL6dNF45DBxOCP9R1VqOTf5DqSVJG+HiYZpvQ1GFGD4/lekZm9io
wNzGl56ddfU2qxFaO2+28ZoCJX16v6yP0Lw3mmZk3ACXxz/Gy1FdCrqy3ktHA0SKmtvVKdq1ZYGD
TAx3E7V24RRTDTG5eTIcTALqcAqyK5UIN2enDHcbralF6LIp04bVLZArTuybydzOxNBfkD+bXulZ
t9frT/3R9qdXinHA1GvPQIy9vKSClgScZsegGwooQkZ+DlFv9BXdcwlmBXKfXM1+8s16w4j7MXKL
cwYCx8B5UmqJULHqf2VyHoQqoxE3DgZvEaFa4xP577s5PurEuY22V1ItjfD7sX5u66PlfHVkcPJi
G/mrAne0isSZFINChEVvFfPEaOZKcRSFt4ZDcZlb+pYD5m6NkSYryGMgo2g2UJzvyDhtuC3dfz8H
bWJgDm4J8F/Wdk9+9IFqNsy4+LbJvdGCS1+z8TGPaIwZEDqQH3MWV//9wPpHiZwBrI3OFFZgoKqc
Xsb6SnW+XrZq0crtNeIMYM20uhgJfl/rjvX4e9LB474cxkKW4hVdhQTPHMgCLsun7shF01JMVcEB
qrOvTbFrkuOonujUIfA7XlZJZHB7UZzBKXEJwqcG7qLWkcZZM1+PXxqa+P83KdtX7K5DZbR6lvaQ
AkSdQhs9lGUtYGn9ixBgq1gbiA/6ZT4KWQfiWL2zqQKiF1BpGABHi2WDzkITwKje/xfCReItQzMO
iyEkwcTSqie+hYHULNNAN/50WR2hJBvjVpjzUi3gnX5Uh9TI6qUajo9tbLyYd+l8jNRglBFXCRpj
ELoift2AfkF8+ic5v9ubOVsSkiAv64224TWm/ZyCktbQ19bFhLsLxjZvKTDbHLHQ6mRd35t18e+a
vWzO+ujS69WEUrpHytUbzPZ+dTTJa0MUTAD5geJKRC7R5gGOWLzGJexla+tAYy1opEff6IBTmw4O
Oqcq4JP2bZT5hLZAeJsGSUFIdLxwBcJgAPpiwOF+3MTRJpG9JgiVbBDkUAbI7ZqeI9r/w0NAx0tq
m88DBgIPjTvkimMg5EREFgUE02VsrPweqFxOE142SqE+fwXx8LjNUk1xbUGQrnYg/NXaqH8si3pS
8ZgDC6bkRIttcyeOu0KQiqyWokIYbSWzC6ZRN0/VI50R4eY2yFyS0usddMfOd0O9yh4JopgaCReM
jyDhAvBtbuv0Uou0OaF43iHfZDhf6joGtmNzjjPiG9rPHjA9l9dW5PXRe4AJIBXPOZWfHbOdYTb6
cvP65tS6ah8zkAsm5ZE0gJ0dUSVqXv9vAvnTR61M71sIdPIKSeHfzFLdtEKQaI+uacwvl6WJzjom
MMHECt41wMlwYQea85pJH/BYNWbgpVILdQMZf7hwBYEDgp40G7Enf9btVU31YrNOjcx+aQWLmbkt
xvIBsd8/XtbmT5TEuy7MAKN0hzgduIKcaap4I+R51yMYPDnH/pXc6EC/c+fX6TbzgCFG3ulpCtdb
y/1a3lh3y/1y94be26NztAEBgrHe4PL3iFZ3/zlc6NNMq7rGNT5n28Q5qlAUfr4sQQA/YaL99K/G
3IFIqkInYFPuPT00b6MbQE7c9759tG+Lq+FN8cer+sZywZQDLYtzGfSyUEV0Ie7lc+bak65BQxnk
G8DkzPMzTW6jSvErlCouayoAbt80peB8QTl629+PXjvN0crZTZioxDF9VXADZkvpWzOQsqzokBd4
ww89aPwwVYYhUvSE+Go1yFpHhb7PRlM+UHOBzIeCy8ePyCNtbYwOL6g0G64iMzkVFnXTdggHAiSE
nLnjcp/GgCqMf15WX+Tj94K5EAfF+AbvOQieWekOybHEBGs/ny4LEW2mDeeqWUj/oqzALbFaO21m
WQilFfuwRkAvOVDrh7lKPJygs2C78wE1gQwdKKB56I5smAxjACKOp7F7C0S0mKr3kiw/jlp3GrP+
mJjLo1W/YWzXW1mJMXHtipSxZGJFqKuDqBTdssDw4hOeikKIguZj4Hf0uYfu3LRibtEGoB68vKai
G8v+K4fPe86l2lF02MBiyvSLnqRBo9Xf1kj1R8Lcuvm5JLJ2PVFwRXEIVANjJGhw5ny6sRaYn5iB
UhAlOhhT9LU4thWSg+kc3et6dTNPY+yRSok8ohEZQZPI26MhfiPF2BKH/AUNOowubRfAMOjmj3S6
H4tf6+TNXTj/93Ok22iBDgotG13AOp9mxdiCwjICx2PRl7o7pelbl7xn9dugvstgMwTlPcgygHVj
ojkYTxTOyaZTOSy4/rGiSCkPY7igpjWFWnynmSHVQkrAnEReiCxfKczX7OVyznXOwMSkAovNU43w
5+w9KMeuDem3L8ozbYOkC9pniZcR7p4JfItt3hP/OPdmrTmqMdukPM0xmGueDdXVte9q+jWWoS6K
jh/dSeL8WW5OFU02SXj/uCCyq9XvU+YZMsxxoa/Zy+EOA5ttfaabnLJHp6x2HN3cLa/0hx7pN7+5
byLPfLp84CWa/blCdk+3aEr/3xom2yw+JmarlyoD0VTx5bIcwRQlrBKpCLD5AGOO8Nm8tbMrIDPP
uHoPlqcdtaew8kAVRu+0b+xx9dJDcw8wj8ld3y4LFl1Fe7lcVNNvpPMVnWCV3Q82ngAhx5zwsgiy
/QYfyO1lcCduVHO9yhTIGMOcuOQZHOL+fKKnzo8eqydt8ktPB1Se6bPvuXeN+QPvX9I9+y/gzl6e
2oqu5FjdlZD7bFVDAF55Fho6Vno/Nu1JorBsUbmrdzHtfrFmKGw/Wocq0N4V0FWDdpTdYqximXzN
z/3kgHzT4K6La7yyw3qF4dn3+JmGssTQ/7L6W8AOiE1M6nOr3yc2s9YYTlw9mGF1iA6nwrM01w61
28brAOoWGH531n9pJ8w6l4f0YH21/uGNDiCq/3wCt/zzGoF40sS1OaRX6H4l1onKQLuFBxU8SnDr
qgEaRs7ZFZ2hNWq1aVn/HNrfjjGCLufRGn9f3lqhT92J4TxdNjc1erohBs3d3fgD0BFRdVORGezn
0vBULAuooA7mt4EKxFlRtmbzGkeQxUA3kA+odFpotPneM9OzJjQNWJOHRAXeldmv3kp8exlvHLPz
19a4UVIaKvn9zDKJPxTGzLCk/3zUtg87h2h0RRSNaoNLBaTOA3gRlMJzltMCsm3rdW2OVL3VZXm6
zTw++Q9AQeno5cRi8M2rausslU5wcxZUfcgK6xHn+R8CO4zo/kcEp5YeZ8q8NAgKSKkHbepN2kHN
MFHDTotyFZcyfyR0EDtxnLV2g9Mr8YZgpCPjMo2Y586RCDRkONVCC9qJ4ax1smptHiIsnJVpR9aF
Var6yI54yuzXskFGoUpI4sDLINJ0/uB57gyDIQ5NxxqGoXWAQm0s1+iDfyGIA8sBMvMABTMI4mJu
4ayyzXtEpai9ab9j3e+QidONMIk8Bbi5RerFFlBdjpfPvMj8HG0r52AeT/vUJ2mvs9VQE5tVF8Bg
bPXbfGolDlLkvfYiuFtYaQCu2yRQS0mQMo3v8tQtAe2k118vqyIyiL0c7i5IGuB1gWEOARSaGGh3
V3bBOpduXAW9jKlTJorz+Q2ptKwzICojpQ9U4LolGOP12v6cJ++XtRJWZPdqcZ6yLTMLiMB4PijH
YXF74tKb/mQEjkfu6mvQI/q5m3lasB6u6F385WvqfWW+7KG2nSXeSe2/gfMgRTtMg9pvljmUQVEG
01qF0+C4pnatMDRE/ryss2x5uYPQAHRjqSjEAW39SdmQd4Aciv904ZpmgWknh8vyhBYKfFCkhzSc
BT5Xok3NqisDQm+jCVf9XBs3lH1fZUYjXMSdFM5hOU6SF2RAWigpDhMdj4piukl0PXdFUNN7JoUe
3x4MnzZtJ497UJQNpgSiEVoBApD+tpE0eNV99UF/ASEpG92aecrz4qtHctuEfRjdsMfLqypymnCV
eImiuwhQQ5zhjjrIzeMF+iooXmRAa0oMz5Kx+gn9104IZ5lssWLlz6JGVeKr5CUBXPFlNYTpPPDc
WDaGULcONs6vrBloSuZoe5gpd011XzJ0UaNd9T0xfrbjnQWQvPqGKYdMfbosWLh+O7mck4mItmbx
dvC7lYFRBHVcG4GR7HEmtJKdFG6XlHYsxhV5Wa8pb43ql7GcyVC4oEVidQmEtDyorG+X9RKetp1E
bsvmqm6cst7sorty0rdkvGHdmym7sgVSAB6K9gR0vAL4ni+HjGqtrj2BlDpSvNTWw3yq3IzejVoi
eREJZl0hYieK2yiWgXvJLvEimgEi/qiN7npMbtaDcmPct61bnJi3XDtvmqRoJ3AnG+8Kxv1Q4t8g
yj4Gq3WnDDqbkJsEABVFNclq/XWIXUPbiHkDEPVe3jWBNX4QxynZ61NuTxnE1eRcKF+09KgpXy6L
0GQqcbaIpreJNlu6tTW/TBi4af1ivBlyH4ClSBEG2vi7N8KWXqv0oR2vzfK+S+465g9wbLFkdUUv
S+iLqTJURTHjyGeYtU41lXVC/bz22a1+B5apx+q74X1JzuO5P8ZfhrAAT/YxO5co0lzFXzsZwZbg
EvzwAdwxKSNwepkZPmCOwmgO69iPnbfRua1jWcFCqit337aNmuSJCVE68zFDB1gp5ho/4/BXdn5P
w/Sl0vzkxO7B4H4e3OSpPnyX5UhlynJ3I6UVukQd7PxQ+JPhG6xz2yJI2Dc9fb5sZDJJ3K2Y29XS
lxZ0NRZvjK6b/GrJv3TLY5TILo7tRHD3734D+WlO9BPoRtpCUkvOrfGtzyRxtSjZq4HU2cCLwaQI
4TlVOqMmkbGRJYAnxYzuMNQw52Gjh2t5vcw+lEOribcastkqQ3BMAaWOQwFAXw1dvVztMmZdV+co
NgN4Wvdb+DewdKMCk/bAx52CnEZumnnMsY5Ffc3GGyW+BjjUYl5b+u1kvlrTQ1ImLlkAVM0OWeSn
1Rig/D6p19kaTpVvr3gA6e5inFIaXQ8RAIzpHIzoQUR52+vm5xHwLn3/nQxbMc2zQSJUZ9dLe2f3
ajjHKEejgwGEwjIPKLAcAgh1DQB3CAUIf6MgL1NVymoiDoAHZCDhAe5G5jmo4pmyQX/RCu9Fcc62
mkDpmpNNVHIGA04Xe/qUugmoAZhv1RLPLhSGIVJLwygpwaTYx4uErRNgCXUIy0fHBQZlqAL/tdde
lelcDbdp3YeXT6DgZt4E/Uce59iGbikTPEXxeFKeVRsAv+SJAbhuHYLLcmR6cV4NlJp63VmbXiba
RoENSMl7ZR70NT7UNj1RKZKUQKCuYfoeSEt4LH0CoVRITCOgcg+eBtxVVp+S9dsChoGyuUu0QEZG
LlhFNKlRitqVCcBO/vovSrtZHeYA296MvKX+ukQrEgThVEqsQ3Dvf5DDmWKt6bHRqfbglc7dnN3k
2lMiYw4QOMoPIjgD1FfdSfQG69ZHhkf0ybP+YQJBRwwIFCokUFEz5kyBrLrFyhiLZcTDS1+u/ljH
X8pUEjMI9dhJ2exjlyUaNapYiQopGfyb3oM75n+Y+7LlyHEk219pq3fUENw5NjVml0vsoV1KKV9o
ykwlNxAECBJcvv4eZlV3SyG1Yvrel3mUhSKcIACHw/34Oee6rD6cjFcWTjx+SfLAFDMsyPpFyMQC
vSRFtvTzfXPGyKkGj+00VoYN0kcj8C+dsx18G573DEj/zLs6Fabya6k9u8FIjN65zLUZQwog/nwc
H5WdXs+6dZJ4alt0HqOw14MMYz4W7sGZqmgAr2Q3WbEo+GFBnPF8wGXcCNE6gno3j9BMH+ca3JOD
sU6H2646Vy5YpugkKnjzUCdhO9cl7wKCt1v3935zK6eLLNsztUdxilaJ7q8/fwkfuol/rphfqoqv
1mSZGpqX5rImi2GtC2gcFV+gLppWZ3q/zs3nyR7udeArESx7uCqv+lbua373+UjOWTg5NhqZBf5o
wAJ6YlK+Njt6Zt1/lP5/MzUnXsIt2AzJMrwr5hh3flmWoT8PftgH09WoSRJU/mosmrBTNwG6nT8f
3VnjJ84jz2bq+EOKDWHc1WkLQHAk+8t6voJA21gG0UD2nJhnrH64GJH1wtGP0sO74oNqfTezSa6j
Gh4r5Ulho6sb2OcRPYLP7o3x/9BaZ0G+E/zvwJma70QS/dFWAjK+Go2o+mfdNncjcmE95bEBTOaZ
F2p+sNFe2zp5oUPnm7WsCh3Rg0JTcRZWB/HsHdPbe/Om/d6caaH6gHAASK9XQztxzX4KljnKYU5/
Ny6KB++2upheZBCKvTdFVhI72wfnOjvn4ozPB+ksn7/a3sIzGWRSYBW302T4qevQOdrbnIU5mFbO
GPvIlbwa4TtuTioag4+whXpnzEsZzUC2lTe+vf585j46f17bWSb21Zhyp2RVV8JObQVbl9n7HCxz
w3QuQXTOzIkj7mneWnW3mHGMyB92JbJr55L3H4E6Xq8KZ3Fqr8aCTlJv6hcjZIOaxLp9LO/4gcZ8
3zzat6UbFmfc8Idn3uuXd+KH0VBl6GqZJMUfsmeo/n7tYhWSpACwsnNC8iL25p0GOP+aPfz/TduJ
f4bfZG3RwrJlfR/8B9NSoTTuP7dxdngnLlpPFSXGsjbcowWQ01cadvtit7A3DxhS8zjvxqsqhjiL
ufbPXbfPOBTnxKHg1HbzUcI2yuOyDumljXp86C4iGcmTAXSBdyZG+gBVtcDToMSHvkLooJ42uKcT
GrpER4F5FgXu9pc121UlJMRis1ZxUd5O8sjTTd+v5RQTeVFWZ3biBxmG5QHAvojmA9SnT+EV8wju
G8YBug4AKa80i2sBCW1AraC8nEI4dTvlLqRRkvoc8ST1lrf5Nk56a/pk5zR+BtSVh/boyt1nHkqT
NdhyN9WwhYQ2CS7r5tDKx8Zat95D4IQabTSkSSzjhdJnF3cUJzTG6hoo0TDIjMQCTeZw9GW6mXUV
eeIOWRJoENRNGwfAUSqhw679ChqGqOsusxnKGWJjmTnqlFttqxWUWCZ1UHOFQs1XfyYJ6WyQDqyo
uSnnRNRbR+4awhM5bDlZp+XW5XPY1dvZB2H8utW31XhMLdD18TArs7jmP7Jin4HI0kVUUTdxMF+x
8pKb6AZaQQReiM3IL0vILE4ro0O8yh/AfWekm9Lb+MFDI67B8gZlgz2brsFi49Eq9tuNJ2/9blVX
Vij0wXF3ZXbtNgei73PvS4C6/3yo2n0D7TtZbb3mpq7WXD2nwx3qJjy49fSmcUNvWkO6mmP/GBqc
asV3ZYOn4nKYV2hFSQowk9SPhnpqvAJs1ymUFpLKPeZQsqP3vLwlzbM1QTcnBaUFlMjcDK9rQk3N
3ikSB8V3s3EiO3sypguoIBBRRD0KKaYuN7W/wvKLyuY+lRvQ3M7dz05GZXAw0kuksbS696tvA4h8
QKel5fJC9pC+5sEYVXqV2Yky1Jagt6ID/aFjXjJrCI3GX/vVI0BDq7pIQKN77rx/HzotnamLwott
oCx02vVbO1naOnm/YHIiuvW27aqL+6QI2UGFnREaV9YRjLYJVtitkaFP9owj/MC8i1yUHQQU6roQ
RH97sEjmNH27oAXLAzpkoyGqIn7ZGmEafrl1odvJd99ROPqiEnlm4B8oaaLq8MryycZ0m8n1Whxq
v1BC6BfayXD+AgXTGqFrdOMl3lEk6jBt8q0Xi7hcQ70WDD3xuZPgA//w5jFODrpcq6bLBjyGGYFw
DKbT2F3DGQ+r5vEeFPBhEHuHKnwMfnz+5t9HQW+Hf3LMQaMI7BAe6mXgk8rrrwKkYEKEvXVufMvz
n/i/N+M7OemMqgaBkoP6VR3WF3Zk7fNVhXHKWK+7JN2rTR+dSyl9UMh6O7aTE67OLTPofLzT+gFC
XFu+klA6TpB/jJ+74wVbO9E55oFzozyJmpkFup1fMF4v2FnOOh0vLLL5fMI+OkVfvcnAOImR80mg
U6ldtoqbfTOczWzwrQAFrBqeUXGKAzY+d4MZelUOdmMfXTboTBsKfb20ZX7+KB9I4b1+we8IvYOA
mSJYSvIIBq8DaMWs+LaMq4s0/latx3i+wakWoswSqpUf6mhYAfQf75wyvP38Qd4t4sACSByYXAtN
BcDAn2yegeQTM8wUYdTUrkxfRhLOVXlHc7r53NC7+YUh9IcCWuGC2Q59cG/dVMBmJlzoNiHxBtZy
l0NtKLHM1edG3s/wiZWTPWlqa2ajghVwq4Lie0Z8FjYlCH8Bwd1aEYfMLIpX9RlPeG5sJzuUi6H2
MlkOaAO97so74ayGc9SWy0+8cQInAzvZkMhYEmX0GBgpDWPLKll/MYnlluBbnJqj15fsJ+nL8Uwe
86PVgQ4mD133YN32Ty96VQmYjJ7ZgHLg2lDoBTMfhnZvWo9npu2cnSXgfnU5mm0TjMITXmCAuC6m
48pdZzvzCcyA2cG/5Tdi7xyrrROpc4DI99ey5b2akEpDFcdZmE/eWs68ORiCooLExBa7busZ4Zc2
1Im1RntGsrQtRWeGuhzH7ybylcGTiewz2RdtD4PusTsUyAyvg8i59r4Oq3Gd7/yLs+mId4mBkxGe
OFbiTHzwchiUzmqMm0iHJoVqfWSvOLQ1zvi194X7t9Z+JbdezWTPWaPBmYT+mZhe+mv9vWGhmhIz
Wu5n89q9VAiM8qh7xmqaNufOrQ83Iu4CYH4FfvJdM9hEm4abcz0AWAVkq94MSxbLcc8N8sPlakEM
1F46RO3TIoLb+Z4I8FoRbPU/oaARuQk5yJ34ll55SYt0yEV9la26c1K7Hy9WCCOhdLGEeqcqEL0/
95nrwy4KS9/ta+DrV2nMvpl3c+RE8rL/dmatLtvu3Vp9ZW/5/NVkOsRkXZ43Q+SZQLJ00NwMrahY
o00xHoywx+3vzJt9jz9Yls8riyfBrNenzK0JRuh/zaZQIk+9AiGnDsuVG9MpVJdT7K3JFn0im59j
5H0VO3IozzT6L2Hru1GDMpuCdwZv+hQD2DKh/MZanBE72PSn3798/lo/HuQrAycuAMiyAZyk8OXd
6ALs3YTSLqPS8G94D5RqLwLgXVDKb9H+NtlIQedQTkORe8g3mSgjcBCEppuGwSwvBzFsK98K6dDe
+o5Gqo8U5y4Y78P8ZU5ePe6JA9GVX0nDXE43d+t+HZ4he+au8luxuRGh2vjf69U8xOXO2o0RdeMx
muLbfxsB8/YRgpPAzSL22DIHb6yet9L4Svprv4gC/wtHo83nk/Ph5CPBAm1J7Ot3ksyldmRRKviv
GbUuPouLcTTWn5t4nyBeRgMCCbC9oR/X8U8W+cg9XE8XjwxKbwdd5Rf9xcrZg412eurC7M7ZdWDS
j4pVu/rc8Idu65Xdk/tambaVBRkPLOzC3NpiPqBKDdLPKcnz759b+vgt/nOEJ8EelCWcuctgyQ++
FMWDXSSf//6yQ063KFAugLwAPICg9QR34imRg9lLYklmzloh6ZFeBePNwNeUs4v6HNzjo9G8tnbi
BmtXzLlisDYFX/ps1XTnME/nDJwsCNcrnJEuBlz/dmGE0JvPX9dHweNCoIXqjgOgzimrBzUnkP7p
dgAzyzd4VEvHqlihqSXIos8NfRh/v7Lkn2zUZkR3rVfBUmEZOuJ5joxzVR7r7AcUY1aZaQFcyrqY
6+DLUHC0w/HuwdBoanD85iJl6syKf4/YxVYD16kNkWHgTN/RpkDISFqa43mqnzSkQdwBVKTC5nAB
kBISIp1x5ibw0RYLfACAIBAVAEFzEk7ahQXSLamGKEt7yH4chFWjySZpVPzrRf/H9/E/s5fm6s+1
rv77v/D390agjJKB7vvtn/99KV74367Y8/cX9V/LF//xjyf/t35pLp7r9//05jv48b+M4wb//OaP
hHdFN133L+1086J61v36fTzm8p//0w//9vLrV+4m8fLHb9+bnnfLr2VFw3/766Ptjz9+Q0D1asEt
v//Xh8sA/vjt6pnVU/v8t//TNYy9+97Ls+r++I0Ah/Y7AGk+NNwQJCElh+06vPz1kfU78Goob4Kw
zKcL8zBvwKT+x2/u76CjQE8Q/hsYddQk8ZEC1wI+sn//pW0BZwPlMhvRCf3t7y/gzTz9c97+BprH
q6bgncIPv/FcIPxFi8ufBU8D8DH6K35+FVLVpd+jNbzOr8cBPJumaQPt9tMs5mAvHbv6c5W8WSSv
jZ10jPxpDVpvGDLGANsnR7eBLqK5L0h2rb00Bs95Fo4o0g1DueJjt6kDiKikgbmqGz+s2mbPOoJ+
uxYrdvzijVboDtwOiVf9JGl27+VmUtMxtqdy48oukWZpJkEpfOAz3fGMI/mFyHjl4XE+4v0APwWX
5SFj8MvRvH5Pg9W1lZ27V7OnifAvK4WmHrQ9BcGYz1eGP7ueZiHtUVm+WoRocy+kdkPybcF8K9hx
Poz+Hh0JmRtNUlUt+GGd0Q/dXtvIVM6gIAkbKhWy/lOGdLdZk0kexramECeyBjfdQguwKSIvUHRM
+tQiJOldJZChL+xcAJbagoMJ6A28PdyfB7u5Y4YK/JVXmuZUhH3rS+ge5Kqc0Zn6Z4zyb2/+2659
eemOz+LT7X8svreNan52p//1v3D/L4wW//H33fVu+yeyf+6atnhmf4P4JH95fu0Clq/+6QEo/X1h
P3KAv4PoLnjPsJf/dADO7y71QZsRoAMSRwJUM/7hAKzff/03PgLrKfWx+v7hAAh+D5ctfI0C3I+M
h+n/Ox7gV0PrP5c2ngfQMxxFoCuBXIgLOd23t6qqqhvR8wlCKLlME9Km0lpnrTe+zEYeNCEjlKUA
QU30TkxG7YVjL/m4rjnt2iMTmTfEtYsaYWg64OoJR8+BhkCq3eoRss9OFo3GgH6NPiD996IxyLMj
HYPtbSNXAjxzBo6i2XRIn7Tgh7wz+JS6Ec4s3q3Aduw+dlbvNmFjo1PISzmQmIRR8FWldj4iZLRM
4L7RZC7BApK256hc3kZ1eDGQjkV7BsQV4Z/BJ3kSPGT2PDrCATdNVky7wSzIA6V9vR3ZnB9YSei6
DMrlMlQ32ZdX6+gvL/3aUb4NwP60DIlyXHIglIQZXrz2K2+T0962MK4Q1G4u9CNFdzGNVJy5V/5q
c3o98RS0xzh0sDJx+PhQ8XhrZRrk1EKcMlJ9SbPI8uQAbcC5cq4NQqfK2jql4nrvdY6srok29HVJ
eF6AERAdaVWihtkF3GLsRQWe/qkV6GJBP1B7sIkCmqsqpxrBFstwj+iZqcWqnuwOXpF7vR3mgwJK
23akd08D3fQocnYSvINkHG3waDko6Pbd0DmrLrP62NOTfVuJxv4xCSab2MidwBpuqtljNz0Oh6dW
evlFlefmz7YZ0ZQtMmOadzb23bNleNCMzc0J0AKTTmksG5/zcJqk+BbMir0IrsUMbFNgyV1tZXYZ
k2kkZdIysG4dR9cK5thu6qGJVKt5lkjbkE9VOdgS2HC/ffFdPaHmUs2+mVTzAtZvSuVBDSxj6dLh
1rvGxpZMTdcpVvtVkLF8ipjZQK0WMHn6aCqdphC4BewjLMBv91L35jxu9CDH25l3hr2uRWCCM6Ao
cxI7JYXeYWaItNpXKdjjoLHGQIrn+S3yEcJugC+fUdYbU0d+s52MTZEZ5EqdufCcpn7Q3oiwBQvT
9ODXEKacrFAyN2AbUj8aP292jmzJtR47FGdzHyfywNBoJIVE7clonoa8guCQb13UHNLPg6wgw0zz
v7RE/q0z6F+eLG+C0SVM/Zcn1f/CM2jhk/vXZ1AITaPhmb85epZv/Hn0mMHvuOCALy5Y2H0Qw+Am
9+fRQ4PfwWoEYgo4GGoCyoFP/oo9CfV+90B9gIsKotVFGQOT+1fwSUz3d1DaYDfgS2g98nFa/P18
/B9EnxR9GW8DUBfrJ/CQ2wCnONgNQAn21gkNfpcZbVeL0EEvo45bq1XVN5JX6JS2GQX/ou1WmYq9
1LH8SzIZjRuE4Fvw+6tBlEURO5JMNG5oVrI4w0swjkVN+gVcMWTpSgMW7yR5bbL+kPVZFezQLMz8
0B9BCXTvjeDw2YIRNEN3Jh3Vxp2nLj0GQ8aejWGWdcR1ToOwJtp/tqy6LkMUPq5SBK3PXmnlSZWq
6rHwGmflDm4eShTqnmzNgfpx0vpbEAAeNoNqMfY9Vl6QLCge0zEFCQjtjBjCe9YXwh32FSQ3PLFl
z65aBuZHUJl2iW2MNd7AknSz2jK/8iedFrjwBwaoTFxCIswadpLhTQQ88sS+M0chL6Hkk6LtWjbZ
dT9m/r4OCmc9u/N44fEGyKu5BLC47JWX0FxbF3TolI58Obo/DKmeAjOjkYcrMEROWnoFoWvQXHhD
2qwae+bJlJYgNrZ7Oa7nrqqB2pIp3RlO36Fl1238S+WlxTfKDQrJXHbnCI5CbT5md0EmBAuJ9LON
5UKYe5oK/x7aa/heC6qrxPHTn60vnuoWXStTP6PIKcp+p6hrA1036tDKA2dLXMrWNUSb7l1rWBG0
4+SNPajQmjO6agg0BXOXg2ol7XGPFkBvYsJIPFtK3VedpJc5ZHaLprovrAU8PvltEJtjkT1A+ijd
I/9pm2GT6hqds3kRE3j/DbXqEeAdxfKjOxAgT023bUB4Cuee49nqCCzH4lIpPe6Uh9lCYDDbYSOC
fNunLQlR5CG3gQumMETtdkxttIgL7qLCkufzSua9jPrJcHYpM7uw9PW0siozYcBCw566cLNxhgsF
d81YlevME3SrrMmLfW0deTuT2K2C6RBI98KR3NobeYq8NJtIBIoLc40uneyYmoO446VXg1CwK0Fl
MrsdAEMIYhigf+vRmooEoZR8cOGbb2YuRSQDP/+uVC1jNVuoVELXMO6genkhXYoFSMx9i9d2VVi+
2qra9KKczHLHpwr5wbo+zFUtNjyjMrT9vjTCbBB5WELlBeAeU2ASavCbIiaGXokz9YnbTuBBwAF1
Zzs+vZFkMNdlmcm1WUz3ZgEyeVyAXWgoNvkUM5/v+hqd/TPBlYeb9OuAPrZth1P7Ji2DAbJZNnOi
RrgVziAxXvp8zBMrB4ObQbQDWIixnmejvuyIw1daltbRmSUIiO1ZXyCC7Y9zAbLJUNSB/aPJbAuA
MjVslRyLvSxyUPd46pG2NEsaWYFh3pv4EZET+IYs9yGDEsy4z4BKQ/cY+gWByMas7zKDLGTachIQ
TrPveCoX4Ffeequ0z8bHbm7ScC6mpJ4kZjsvUvbVH00WpSW+1rW8xbIBgVIzZ9hWI/BUqeFc+vlY
h0WVg8KpNTMIl3Hlh6Rty23aujJ204x9Gdze2smB2vtqJKBhUJW1a2iaGF77w9QVNOuFdyWnPke3
qFNESkwLmz5v1MNYlzOwYQH8YhBhPjdk4BlKjx3IpPpvila5XvaWg9xV23i4qoPLNQeZUebQTaAN
/lzZ6KBjnR1A9tB2j6nWOPhLZlg5BijpjacCIFoF3lpbJZX26GF2MrgaADNtFWY1Zu16VBmuxzQD
HaQ10AYZOraymv446nyjGkNszFZsGasuydwjaYC1tjGzia5pbcVVMT2ITO8kNSMXNg5GoZMg9b7Z
ttiVdr4Snr0qO8OMpD1Blj2/yMw6jXTDbjurGxE7gU+RydhARIpP14oaq3pI8XezYe4Y+t703S5u
DfABEt95kjMF5MZY0VavG20eoUAKOXRQQ7A6sRZN6NLfL6iO2mZ7XVv7FDSxTY2Hntv1nMvtVIp1
rviF3wLqARIcoYOkzgDASOfLyZoSPvRREEAHZdJmRGxkGToUK8UoRGQotSOOA4E8CzjMiqQ3VjnC
E5ibCqdOz9PDwJqY2NNVR9pwRDB5B28W0JBQqMbgyLLDEhebHPI71ehEXu9O11Y9WGHaCytZ0kJy
4DzRPr+UlnVosvK2qqtVy9p1S8o2lrVhbnCdsy8YykI/iGnP8w7Va3pNW5ysOalUzP3UvZdm1gZJ
Rat7tKjlG9YO8Hi4+fBwdhE9a3jOVTsU9coJGEm6SlRRm3lO4nTBT5PLGlz0gQFYNz1wO/u+EDWH
bjPMoc7RmLVokW6DcfiWjmV3THPQbo99a20rmaeX7tjwWEJONOJWsxv9gKOTpusTE1S+q6C0d/CB
OTJLEn2ZQg2x0YqYNktpK7hsACeL+q7P44r4TQwWfpE0qSeTwV/2bqd/pHNzpMW49fyq/zZzNJ02
QIBas7lJh6AFArC5dYz01iE1RD8kee6A9AFFpgZXD8PNC+LMERzmKmdyNZTkgo7GfGQecPklG641
DsHAQVZ65HAfbMy+lFpn8aghKjmpXZaqayOzDnIw4RE12/i9lQJlYtRfhhrYSYQMw6aTFT9KPnnP
AzAwOxZIvk67VAGFFoxIvUvWh0PX06ccpWnhwmMrq8j6xKsDxD1a+D8VRV+9W9d1glJU9Zj3Bnka
vPmIY4MhseTzIEybwH4p8EguN8xtJ0HFAq83RNyhWei59tdUQ2Q1M3qaoHuJDWHvMb4ecv+JjqDV
Il56OzAQGJYl/B1S2XYVTlqLuGkBCEAuq75yzR5oj75bAQGCUpSYv6TQHImCll1W8wxcqUO+drOC
17NaJLusgx7mcsdUu9UDeaJFsfIN2Ue5r1ZASrOoVNa1M9cm8J7Woe4LyL2ZlKxJOcNTmOSnEoN9
RP/pzWxUN70TAL0nKNav2HfMXZG+icc8qH6WBg4JMhM3Tq2uCrNiXpc6aDaV1l6cIyYNAz2BUKhF
A3InjeleFRJcDwxRl5gIRKKo9eTT+qeTluZKIhm7mYTYu6jmR0Mtv7hl4US4EoqwLT0d9mndrlyB
olmsbUNiTHkrjiId2Q4oI4r25AHaIIiX3Np+TnETCwup5m2lobbgaRkRTW9y5V+WpYO6Rwpt2kOb
e+pKeV4LsaocVD1Tx2KZEneNImvzIzPnlkXUyKd7anQB6kFtmj07igOS4jNocxZZrayQk+nQjGN3
3eCNhUhIyoXryngw0xFEPP5gxeVszqD00vi7B6UN2dAK6OKQZHa1SZVD4q5vPJEUmFNQoUsgNnbM
lVDEqescENVcIgdU8sa65spiX22SwaA5+5dpWbVHKPqKUA5jepG543zVCTZbm5rLeYgEc/lRTab8
aoxDDvLqjG4rz+hxGo16K3MDC81MnTClxD9APdEJW3PG2vZIZYHKW8gVomxvN3rlY1l3Gr3hdKZr
pW26VzSzH9UkEd0whnYJZEnQg1WrxM+h8ZTTJnTG8Ruy6nRTlePIr7KuM0Ts5K2vH+jok3ItutSD
0ybusJvbVkHIUZfNBRCs076nlAAnQscJcOdINdxT63JsZvpjdGa1IUGRj0faUcONkSy/Se2iHjag
8Znq2O7H9j73DWwYp+P0WQcyf2BWOqPVg43OQXg5GSCEoLsBCmJZ1v6wCBiLw6EimPyJmjl0oya7
tHZGXxfusQGGhe/hq1uyhhtHqzcpeNWFbdHgMjH5Nrh/Z90ZXRFCrzlFrdi1S2Nleko6YVO4MvjC
R+mrG5a3mJJ8bEdyM4LhVmxs9CpX4AbgEBvEZnddmYyZIt4ORQJhPlajoPZGuH4BAisn9Zy4z7n6
Oo7CV6FX10UbV7rMAOfFsWNeabSmw7nOkwJxnD3hMhbKGYplyYwsrMCGzYCiTyvH+WYbaX0nTTDM
bF0XnuZW6jo1L3CrxDHtSbcaDnzqZRYG3lRJjWO21c+8bzhBtq+3i+scikdiZ+XEabZzawHjrgtG
wSqpi3FX6Ur0+yFFbG21NcaFMk44txM6M6ysy+IWVPihVTbFy8R1trU6Wn1jOQ/ifDb1NYhBna0/
cfcqB+9e1PRzscL8LEwxyociGzo90E8QBLE/kvxqNDW7KzI/Zh40+my69cENElf57IYlAHpx5ZF7
zsilVeuVWVF3m1rK28jKi61SNZc4NkQYcFxd6xwdQMwXidtLmTQ1Vk8V9CtPUXnTF0UHWtQmuKgG
XT82jf+cKuVvbFc/8NGSUU28Nu7thl6ZqcxvUwNcgTWesxX1PZhfmqRGJqxK5S6osyAq++GqK+x4
EIKuLEb2tILWd0msO2XSqLQFOlgUewCNnlhNxVglcyBpBD24a/ARPrV1sMOVIEUp3zRCIpq1CZ29
rnEX5OHDMAQXw1R+SfvJtkPZj1DUdMoHTPVTJ/OrvHFwtyPymaHm2QHBx7vvpdFsanc6zHPtbHSp
ntwSEzAGUd0h8Zd7kXYHCs4huS2lgBvKyYPJjRupjFWu6WUftICS1XyXBsOLEQgoXGdBc2ESdWuj
azNkBrBX9pKslEcqzTFSmoCTW+jjmKp96plXHViYw8bofqKDOkSudVel43SwrBxRqEb43oxJQUwE
xlJfzw17nAL/K67iw8aq0q0rLeiDurgOYRu6hlgvhyAvNrX8WaZgS3LTK+bjKLOshHX9Cs4X4F3D
/cq6eZ/3bAxloON0VvaKpOV6xgUjY/63bsL7cKYtCMifJqCBuR6KpylXY5QOxXaa0yfml99tgNv2
1OBfkezYTq1EC0ndxfWUzYnZ1A9jZhpJb+t1b3jPJM1ZTFBRCFu3GFbaGOxwsppNi1MQ0mEXnrD1
GGlzfu5sLMcCLfDM1yhW897e9iM6XqSxpMJnK24UHtnEL5mKP6F6CuAebqmh77MfbUEAh8gXxmXi
RyYt9yMzDr5H4lLQMiSz8CHGSdFBYlg3g1fec2S7VanX0nHa60KbuN77eMu+u/WCYguJ8w0wbqCv
bSIotXlrv2O3gqhNVyjcX/g6K81bA6G7MWbocRofRjmk96yvE1aksWfOF1ZQ3QN5EIvO3+Xa2DaC
rIsZLTGzu2lbyeJW9SiZsCQbFF8b5rDXkBdo02m3gN1zVd0zE3A+nyXUzrY84LcLkSDyM2xHkXyn
2i4OAHPvOgF8YWFvLUXuU1S7I9EXL6Ot7KSSs7U27G6XTjzJzODGmlK1ySdscJzzMvRySMPRykEp
UkZsaq/QRQQuKldeImmyRX7msVTFjxSB4YwjOva7Kr0AqqA/GIMGqVTdPLX5ZO0DYfINis1xm8Nj
lJrTuMzBuVu2JLgaBi5CtJeDrN1QboJ71MM4UiuC6osdFsMIcaa0q69ZjuS1b4p9AWDQuu3QQVQZ
7JLVxq2rZOKXJCxddfSL9M6pHKC8guCmz3IkKUilw0kYoLmSSGoE61pbkYeUzm4W9o56GQT3qsSu
OrL5v+ydx47kyNKl32X2/EHt5DYEmaIyS3XJDVGii1prPv18nn0xfwaTN4js9aDRQCu0hTvNzc3N
jp1DNUc9lBlsuKb1sVvwW7M6crdBL6TU90vtmB66QblPjYN6PfoEgrg+UY68WRQKMQHzislwYxV5
4deq8PQxDw5daf1czOhrq7h3IoUBZkasOoiFdjTT4tFIjGOjurd1SLhKWxBVtrgT2XJ2cpekpoJL
xj2HTnZjTqryoDSPTVm/YcQiPYw0btMupQaiOafUdY+FGfwuaDCoNLmNanLIJrpTEszD5yZkXKAO
v7Slgce2fsuVXfJmBFn2jnh9KOrmNFrJSXTk8bkwlAfdSj8EgetlUk6k+5BVDArVzidVh4JiyT+g
SXE23ea213mtFeToGimpnnq26PuDuqgUBkvDPQyBZfI2X0aPJ3hJDlH/cKLlHM7hX83IUzzOEtvT
QgVgmZJWx1atb4ZS/7vIlZtFW/444MqyPo2Rf7AZFlLB5NhCdoOm4a9YQL+m8dPbmgw6sz9E4FIO
TuKc28KiAKh29SEW9W/Gru7GdPyeJtFDNgZeRwfCzpYvTZV909z0aAUVyUplU4opymOvjO+c0DgX
Vnc/F/XDSM4hoJWjufQZwuTukGrxlyRPYWNrjmbf3he1+RgniniwcmKHFVDEQOChoBsZnu3Z+jY3
5tvUah6LGTpihtkFER/io6bTbkkkPlel46klqXhffqN4djvZuR/0McyYQWjcBsH4RnVb9Vjb1HV1
hSfh1OufwgCVozzMeczBJWAzo5csvTg4RfzRUfNvTmq6p3hSvXZs54MWq/kxNUDpWYXG4B866kmd
/8i0PDxYQ3vop753bjVoYomK5jdzIqGsq3D0MpN6dhHzFJyHqrmrcpNtiYroSC3vZ88nOCHaJ/zR
bm/IB7+lraIeGU0+21kdnEhJq+PQuu/zJPtUBL07fnV5RpHKxubsLp23ZNmYgUHO4zIAhdmKmo95
4+Shkqkf8zbKM+2sONU098pRxI1hoKYXFam3OLlenfQqbaBcUrTgQxs5s+HFThmX92YC8aCfBYn5
aUEPh9dFYFvibI4MVuZVFuXHoY7qiCdcWX1ryNUzLybCtjy5xuB3KYJx8CAus/4AlhEfymUYP9Sq
k6aUIBUo8iayJ4FeYEWMCDOzp5xZKUuLJHFTfRuNUEuPVTMrJS8pp+Cmy8f0cUlG5UM9WtVXa7EE
gx5ZWddHfY7mr27Qynlm9KVBt4WU4Y9JRJyAbdKJP+lTYKeHNmiN6gCFnbDhmy4WaNvqms/oTkmB
R1Sm1dR+ES0C+L9b2tqBz24AAEnbnup94Sj+NJf5dz0xu/ej0yxvtSmFWqvQyHn/gcD8/w7b/7Ho
b/33Dtux/3nRXZP/9X+gXcL8Hw2KCsAYrvrE9/y/0C7H/B/XgrYKgTZVas7Intx/+ms6oC85wQJ+
A2AXwsOA8tp/sF105ah9y3FmW6g22MjXNNcuQQQWipGwLwFehzgWkBnaW5edtbLuOq6bbvDJ1WeP
V0h4iiPC+7PN2IAqAF6p/hdE8I8Vl3samASINRSjL61UClnBaGeDr1SDcZhqmu06weYUK4a703Te
M7UCqiSU+FWh5YOPPPUvqwM+GUBucQybVN2hlpL/p9WigEUwtKGq9CfN9dSI44yZmenQuMGrBsNp
aSlv8mGEYZsqSeUPrlv5OaO9nmto7TcKfQYe9P88bGNTNz4dui+g7dBp485Yj/BqeoMUMdV23+51
+6AqbsJ9Y5Sv/3SWBJXTArV0hqrkfj9DmQBabrUgrXtfqxTlHrKr8JZnM09Drcx2TG0t6LmpFVyA
AQOH5L/o/bQ1HC9J+ugcRO7euMaGFRQJcUbbgBwTfaTLBRUGevKOoARBJuG+zYCbfEQ6c09YcsuK
YLAaGjXTVfUnjO+zbevFGMdZZXZ+5XTm/VxOwfvZ5Wl03QUuwUdP54rWPC124oMqT/HlWspOd8Zy
1Ds/1IvmttbQyqy4q2jcZeIOwiFx7EXknvJY3QNNb63Pofwt5WtMVrmyrJLs5F3RdX7fzz0jhGZ1
HmN7fvVhFmweodMAdYYPrjwCSbsyrrnq/SKAF7acauUNqoSIsNRLs0M98jJuwHpHMDSFjjFXW4Gg
A9eij0e/xK+1nNqS3ovbvLSbR6aYX6cgLr8awj8At7gPgOYy9nX51YZB6auqUdABJLofgJHKnnOY
3lz3ja0FPbey2rsOVAIKVXHlgyQTp6KFgaJU9MRTFl3ZccOXznC5oNXeGfUEaivPMNW1xk1pptb9
RIfu9l8sSAMfzfZxZz5BFJ8dqTgHLFaHIVaWcL6xIp0yMl3JU6Lme8Ism3v3zNRq7+iKUsVZ3NKv
ktzxo4C8OiLPPNHG35MS2dy7Z6ZWezegqB20Ic4QzLA6itBi3jDW/76+dfL3Xl5VfCAH1Caoaonn
W4H4UBAL5kB1Sj9prcYPO4pYsdrlJMz5L6JhtuN6m2simUD22jZlqL108ChUwJA4ovQzQa1F6SKY
lkBkn64v6qUV9ORMw7FwBtPUxOoY1YMiijynwJJG3ed+4vFeueboXTfywhMMyCK4L4TN4CQ6wavP
AyBCj4NOzfzOGZg316LutxF1tRdUjb2nXv9iQU+2XDD+AmJMwLaX27aIKk1iA1t1lOlfgxCoRmvO
0y61mPzNF96AHV1lx0g8EXp0V5+nhCM2Bzub+bxqokfFdmMq2e14HlOLx0xT9G81CsgPijHWb+os
1d+mQPW/9H2xMMhHj5PuX0T7o6fQLeim3nMDtB8LY65eNZdCnJS/k/I+6kR8ZVdIVNizAx/ofWzF
XZz5fdi735susB41u6x9OkLipCaD/dowBs4L8LUUKuaQ8M0v7Zl6PBRtKDKfLt/nWaUllalieq3X
YoQRARVLcB+j/nhpJF2KwEoBDUAdnDWegEjyHFhDv7N1T7Dj1TeWVyaToBowTADkl2ayGlil0iup
3/KZfvDqNeaTrRiFfihMB1xFm1S0F8dGZV4wn75SSHapb9rqX1xN+iHS2+qjo4X6m5Fc701usBGH
WhnGlHZvu5yBfJbeWJU0sNRpqN5fP3MvzwH8uhw1TRI3wb6wOti6MS8lt2Lqp9nsQMzSyQrw7Oyc
7Be5E6StEDvADkXuTAa/OgUA7dTeqfvUD5oq+DZXiXYsxzn05sGO75uhad4E4/y3WKLu4/XlrXhK
pF9j2VL5PrTekJhY+ZlBUVhx7C7xRRQlIEmmxPhoLbP1o6RwAFdcL+jjgjaf3s+JmgIpqOhTHauW
8sCbynFlf6lr3e/p5NTfw8ie4RGyWjWM/pnY+K+DOC8uDX4mXwAmYHZJ6jFeulBv5do4hXEKNhDO
rjFLvltRQSO3y+fjvBh7uksvnlOYgyoMkVBeoTYzNJfmMjcs3UZdEj9lcoXGTQk3fYf0UlomUNXb
XRz4gBnN74kSa+8dRaivvbSwjzdYrkXCbgM2vbQf6U0yt1Gf+NRc0NyJOvuomzjhzseX/5vLg4nX
mUBnSdmR1VyPNRZxaY9xkzEMnjSN7PyAyLaHfPrQtkjsyiLX3Txr0acligKJ6DJvx3oITEQEUKFl
/td9/bIN9h3gL1oMDJmtjkFMu1gDDMeAfK7C0DMqkoYEIYbry9440oZBQsAQCdPpTJFcbm6zzMx0
MQzt95Ey0WGAcU1L+j0J2D0r8sg/uzC0OJj7ijvDH2eRn1Mu9YNepMpO4Ng6vxxfWocM1aDZt2bG
D0oTtufZjPx5yIEPqsbHKA4buCsjCzBYJOq+PVb1bNLlg1H5r6xUexqjehl5TgLgKXbtsuAvXf23
zsn6U00CHNbr99tyTIpLRFHIcla3TFfGihYGTuTTR0WQenGWd2ZmJOfrVl4mRzqAbCbe6INIQ6sj
S9cI9Eq8xH4M3dOd5db1QXF5tZO+DzsOJB1kfWzkBArDTC650YvTOWatnjpdRNdm/DMlAkoOsEhZ
Jz5VVeAljv7z+tI0+YC9NAhbFCOVVKwMSmRPfAjPfIkZhWFppiLyFdBRPugf5hDjIOxONe/4t5q2
jL7S2N39RGv4ADSx8KoSGQ8+pfXl+k95GYc5OXL6ClVuxjnt1dkpF+jykiGOfJ2E1xNunt5YWj/7
E8jXNzTkzJ2I8PKrXtpbnyK9VGc3xV4F4u4v20mglHbokRuxne+Y2lvaqlinmS16hQGm1Jmqvl1W
xu84TacjIwcowjAIsHN0X94xvEZkgmc70M4/Ddk9DxAJCU/nqmXkGwC9QTioACVjwRzzkf6YBtd9
A8W2qIpTEHTOtywJtD/Xv+WWW7G7JnqGZJo2c2OXISoyUqVuNfw4rPX6fTP25WfBEPKxDwLjfmTX
z7XIMz+bzfTODRm16x0wZIdXSgLKHETGY8fQnKci1bp4GE2lYMioifxp1JRDw7GjtdI39B2B4V5f
85Y/UQSTNqmWMtF/ueRgGkBDl2HkN42VHpc5Tg/pPDuMN1V7tB9b/gRbOGN4BueFy/DSVFcmk9Nn
IqTtGkVAb6bxnAMKOidzzJxclCU7/vTywiE75SXFrC+hiXnlS3vpQOO6juGZSlFxvS+aQfujiqLY
KU29jH1YIWeg1Ezg46a+tFJPiFi0tQqbFbMHX6oMHu0+NDTQU0wNTDzOTlWT7NV9N5fGaCHJAaqR
OOul0ZCCI/lmEfqZoVYfl7If30eaMe4EgBXXwT9+yPgQVzG0RMhBrS4qRXGmKVMSVHbpNL5HV3X+
FRIW7ubECB51OATv2llEZ7PQK8pXSXEcCjG9E4aT01uGpvS6q64m1v7zc0jrdM6nZTI9f7nqCByE
oSc5W2245duUDO4zjTWFG7Stj26SGh9Up7CagzUb9d9lohlnlYnFmzRIkodKDwFqFSDfd37V1qfg
nc57HZoAOF5WPypXtVGJlTr0m8o1/lbVAtJnexizHTNPVaDVlcfpBNKMiIqseqy+xTxCf2p3Uej3
tKZ+lnrlnrOmqe7dfLHuK0Zsb2e3iW5d0HewxlbV+2Wap71McftXwFBlIAnEENkTs8+zixdfcPtA
KIpnzMnytRgbyaxa9KcOHdZj3XcOdWA3PXVLkjwusQCqE7vl1+t+sLHj1B00GDGkpC1SR5duMAhC
VmU6ipergrFWxmLPjps2O86/Ea3o4hFaaYjxFrT0SyscO8E00qh44dJ9VrqpfYij3CtqayJ+uTuv
zi1jckiYyMgVaIhVwd6IK2NJh07xpiTtGf93xZn73XpnZYVzT9RPP7x+C4n61MwELA4Er8vFRW7i
WH3Wszg5Gztq8OoosUh3xpO3PhSxkW/EHspL9dJKX4wkTn2jeKKHsw1oOrlgMO3VbORvXR0MU47m
kzdwPqy1pAjzsU3fLTwkkm4xH7pq7O7rbnZ9SFzNn8IYg5vWcQY/qAKxc8FshP4Ly6uvRo8lWhom
Z72hsZJ34ezkZwaGiDpq2B77sh7voVGIX7+psqOERpTJLCR/Xm5qnBhdm1CT9rQol3hjon6ijK1/
3UE20gKcEfwlC+T14K68P05tbbSayfW03M6OU7MAwCrB95extsfEtWWKewyYHxQJPHNXacEQNFo2
Ro3rRdHgwAkyuXcJ0NY3DqD10/VVyZb92lfILS0SdsI1D5ZVsNa7Um0AxLue3RiTN9lllJ81kJiA
aCb1lwEeAxVYNf5tJ062oFEzhL9Ks9cedYYIfGGnwwkmwvBd2xsAPrVFABytiIbHdliqh6iwnNPc
9+MeVftGdCAbZc5fSP1Ybc2oqvKyCRjMdD0rzapHMxvbAJyn0TgwkuZ9nuMAfQS7glDnD+iMmMPB
VaP4V6qU6Qc9tYJ30SzgMAdrvjSHjO8Os7xZGsVxHpmofXd9jzc+pwMxkiZp5dGtX5NH92UaJi5t
Tq9Xm4bBf12ZI5IDoMeBk9vnf2GMviBFMNllWPMf1ACcbUXr0WwHrnh2K5fR2lHJzgJ9np0LeHNd
z0ytDrs6uqHddJPjOW08veViauHamcYHhv6CnQ++Z2p1+Bj6CQJRMn8YpU77F7Ix6o2gZfOGedPX
8YQ9pVQOmSubR4wmcZAh/Pl9TtlnmObG8TqrWxDQdpYziLG9zG3jIsCKIBXnxnHBRVxayTA/Jw2f
iRo+YpdFqxyqqMh3OgRbh9uReoUycMGusrpuUsda1CmrHdjI6vpzPdX0vwPFfGNThj1Qpgx6JiwZ
x1F7O+/BVbfpzn2wucxnP2C1zBGgaWCqLd7IFPcBSMB8CObR2lnmphUmyG06MPTvnNUFsCwuAMe0
whG1WPP5u4gdzf/DxvBf68vbVii42ujAAS9Z+aAzJzOj1IXjUSr/w8BV6GlFPew0QjYdnZe27IMg
4rzOJnuqODw4iRVx3ZuPUaRkn0fmMf22CvZqbnum5HqfOXrZ5E4TQrPq1WmX30Oi6PqdOYLnm6r8
9PqgBFpB3p6S3MdeJVc64+IS+uMAkQ/Lm7lL2rsJWcKTO3bifN3U1ldyycVpIJOqaurKVNLPgP9D
PG6x9ZRhCSQc50TJd6xIv11lWPQh4XnQeLrZFC4v9y4o2i5FW4zPNA7WXT3H8V0GZo3pEc04xLrT
3A9FVH25vrRNo6T4bCAwIOprl0aHXlOKIbWFlwxjdZZ9MAaAzfG+7LrlLXXj7nvPGN1O5N26aeHT
oIzHrDrwvpXXV40rBiZ3HK9KEGfLxxEpD0epzlbWiwcRGdnrIwYpnKzvQ6FBIr7yyiG1lkrtOMuQ
VKEzw5DOySrHPbHYjVXRztTgmZOdIl4ul1up6jntoppVFTwlTlpVF8dOSapjHifv9Gwwd/x/q2yA
PYfuIFKVhLmVvyRlXjUDe+xxnSY5rUm9fW/0pTKfDbh+UsiECI9QPzFR11a2V8WypQYA2Lwv0lC/
hUD+P/xm/zWaSYsrDyaEwd5MQwBPXkczQ+3Neabx4bllEJ+6jnqFEdAlRQLj33xSCwkLqneG4YLB
utxsE5Rmk5IYeeCf4/fDCL2UGQ7O7fXTsXHwqdk5JOdPLJRiddXYSjmqLQVprxO4Z68m+SnukXL9
F1YAsMkCIXbWvGJhv7QJSG3WAi7LS0T/Y4FAyX+9EVvqBJDaygLkKoalAjn1LNeEF0NtdzZmuF0a
y3w1CoqPQRDhD1iYqQiuzoDjLnoMnl14hts0R9DlzmF0on7ns2z5GdAEA+odmauvC7fMLGWNHbXC
a9vZuRmVULsLlCh/b7jqnozvlineZaCDZOeO9uilny1hgRTNDKXFyEPR57EDfwSPD6+I4Ju6/oW2
TNHW4blJz1nyCV2aSiNtEMsUCs90ptZvZpiSCzNvzmFr7eVwWyV4WkjkinQ8acOuoRGaxlBjD84D
LgYLOSYlPeilcqZA/VUozIYqofhUSCnIulCJGa3+fezqn/9iucBMcBSTRuIaPcl8XJCm9AEJX33h
lZZDRS81i3NTu+NOqNxIWWX6o6EeS3QmZbjcWfgjoeFRZ9trK125D0tLh/hM570UaNqDFevFYRqL
+gzh6PDeqdvwX1w/tBggbZIQVRgOL82HLoQgHD3by5zMPAizgMeBWHm4vp8vvylIXtmuMx1hk6Ss
Sxal4hZzPNRM3cMycGC2MUCEhE7Ab4VxStSWYNap2sA+NyUqTf1oDl5c9O07RkUYyLn+W17ETX4K
QROsjIQvucYq2CwQikzp1NtexxjOvYks5509qF+uG1nft2D4SFgAwYD+FQDAV+clnN2xcuph8IVT
lw8tefSx64r6S8hoz4eCkthecXh9QJ8MUhZ3gWYAXFjH6coKU8gPmBOwm7o9J2mGknc3IBvX7NLG
yYvl+U1KxU5SGlI6oUEl++uXLuNGSmTpxTLQuzbnP9QMfy9qVZ3yJqxvUht+qGlppx/X93O9vCeb
DnexQMoNvN/q6R3B0tPoA/tpZo1+WsIpOahRiWqZmOadG2/96SgMgTp3TQY+QGPyLrlcnsWEYmgU
du0HhHkPosrq1Jcq/gkkT2rMuK8cU5D2KDODbJFQzBfPLD0u53wYemYeC6P1ywmShSFMkLTv43SC
4gtldjrJNoyVjX1Ppzkydxa8PhBPP0C+/Smc6iav5ssF1y4j4wHzYP7ctRC2WQTgQw5zWbxz8F76
Dbr2XFMUt2lYITp4acfpNZJgnakL14lDhlsLffg12YPExJdFfOtovYF23fzaOqZcHu4KqJt3LPno
yqwZoE1r0y7wERj8njlOcmyq+q9FE3tDNBv7SBWDJwOUn5wLyR37/H1pVM6oQMdR+hMp320u6S7m
UJlvXnsSgMJBk0cfiEyJGHNpZQkZ/K6GpvSpg4xfRiNQbulTIHHL/Oxuziyj/+VRZ/CJWCk/GK++
tbGiDgy3L6LcrwqGB+Bxq+L6vdlTajyDXgnaYzGWXXBOo8mB42WoWkiM+K5vZZ+O+ncwLj85uBma
ripqk6do1E2/qoyqPHbMqt6pbdpOhzQqq59WKcLfaQRkkUohTAP3i932M9KFdo+cBZ2831NnxH+N
OQSxDMvN50HVm7cweDYGPEhwTkG/0xS5P4p5gW0qhk7zRqkW47PatWPptxbChwpZ4WkONON7bfCU
BfFs5OfKrtUfMbPYfyuzqc6nsMuCmbIb80CHYoJcIpLchOcu64MbU4Fq7KxXZQ5pUSqoDOtmCJte
0Yg9MYKXzsTOgz1Ee48RC0tfRSFm+Bs3mJPCj2AdOphQOBwASu5N9LyMdeD5dCF4jGjU5tapllrO
akxpIffrsE9OrobuJD03fzShkm2VoHl1pMGcbHJxSmS40S99d4IuJC3CuPCVcnCPYIlCL0uRK7l+
QjYWhZq7Jdg+ghp16EsrbF2y5JFV+tDifrHzxTgmqXnTdgzKjoo+nK5b2/hQnC8TPOIT4mxdL4Dl
XlgkbaXfQPuEcmY5e6OrvhZyy9vLMCQSliRRFnpWp94MFGvQaq306yoz4QPTps9GqdY7O/fylsUK
73byQAFuYg2mz+YCqsrOZAxhUQOP6Shq6bAT+FNutDuXwda24XDg0mC7JJCtPlKiwpGRKmrpM7XM
LDqwQNr3/eK9/uPg3eBauFgJY6s0TKG0bWVTxpzIOGpHvVo6hhGUvSbglsPR6wCIyyQouPTVWtyp
JABXLmRYae18jeZWO/eza59Td4ABTdTB7etXxdiVKy9sijnrklHWa3la60vhI9DmehBjRMc8go/k
1VZwBFbDAKOgIiZX/axcCiX0qBcjFF8lkKNz0WZg+u1S7FjZcDkTPC/ZFnFItiAurRimGjZabJR+
BCvNDe+PHKaYIQWH2rk7pl4gFzhEvClZC1VJpkXWteYKusxcSbigqdt2TyQEVmt8oW/8s4myP3k2
QKZSfCxn976Km1f2bJ9sMyXhSD5yYpJxuc6xCbKRugO0oX0IMZwGZU8kir0lbu0mRTI5wUuTk0rf
pRWdsNgGZomVErmQpiPAJm32PnaavbAnA84qMyCZs+RTSsoprB906ETZCoMSEPfA9OIFdW8dnNbo
feRWkkfYXPVjCezjBjRo+KHOzHYnC9oIHyR1mAZDJj10dbCRFRQVmnelL0p3PjaKbnm0R7sdj9k4
2OT/XMFAdHkKrAssPGRz1RqYYIo6q32XLArY73gxa57kpA6HIkWO5vqhe5kjA/Gm8KzbcgjxBao1
1fICEsC58KEar+/tsp8g1inNh0ZL4DQlGdIPgB3qZicabx4NbhVmeGSUBBBy6TgWjF0F7D6EsGmh
ZYW8x6ewKdI76CzNX1NpwhHYRwaMT0Vzp5Okf+4B/+z8iI21k+c4XAfk6Y65bkTGZj5qvermvoYW
+l0yJdmDqVIJby2Iq8pEHx4ACuxBDzYcCeievB1UJH14KlwuXNWcrhkrMqAGQNnNnEbuQShh93p3
tWS+A6RVzvGvwT0x0dqxcj331XoO3y9R1Z0Uig7n684jKxerM2nxEaF0x2Hl2bxcSyREgVTiCDdJ
3cVvy6XS3zJlWsDb0UWnoGIeM6kj5VDWfXi6bnkj7jBhzysBB5LTxvLfP7srOtjuE6OB4TOv9Pqg
8kY9pMZceouujjvP5acY9mKVPOo4/cyigF66tMU/BVM0Vrmv2PYvXhtvLKV76ODTT7LmnY7MlT3C
ycPs0G0916cUEQAoP2+aqvxyfc0bnkPFmvk3hgGZtF4DqCA0DYuOS4sJ64YImBc55Lrp8nrPYUiY
uqt8xNo8BS5XaySMFWXhwsyhqcVky4blhTaccNfXshHo2ExeHBL6TNt8ZUWdmlprc3DNZl8uhwKy
uVsFKFoUwNwrHOW1XXIuQzlhh6cSu5lxXCVMRjBpfVeJ1I+bSj1lddFAuD4uj9cXtRFP5AtKjg0B
KoI843LroEUcY0NLU99y0+l7NOnteV7gcimnxL2Dn1K7S4ZQ2xsSXamVSWgRvViiuK3DycC0+so/
o8VNiohZDh+YajkeoLGH8ZwpnhuR2Z3kxR7PQT7r7xct107MKdCFhqjcG1vTPiqWkx1Dnq2+FdRi
JwV50ZTjl3GVqSCvqXjI4tblhsxKxo0dkVyVRgnLuCKJKyP4vADXvHHM5DEIoFjV1fCtiPI3STE+
5rUDn6s1/b7+YTZODqo3FEjJLsmany6jZ9EiaQpzkDS0nOBOu+tbt/bmuR92ouGmFRgQaPnJutq6
MV4N3dRbBQydZg02LoOn+i7orF/Xl7IR+Cjyyk8NQlq+Oi+3tC1gWzRnO/Fh5pTslND9uSixoJTT
71jaOKK0enBkxH0E6M+VWxkTkNwlmRMfetT0GMbEt1aEfD0y/+XLEqZ7j8EXNXvchbsKRBVFe0yv
myBtMabQ2DMJ5yxxCF3jBD8fzE/xxxHZK79yJ7gAJ+g7kWJwD9M8R/fNXCbHxY7zHc/d+pRU6uWg
MRg4nvWXuywzpUkL8sTX1KE5o7OlHBVQnjsw/q1vaUqgr0M7hNadvF6fuaUjIlRdSjVhJLcMvT4f
6pMLyOY0m4W6E5peLogRRnoDT1klD+BVAFTnyBxFkOc+c1nKrRlMP9vRVHeeiRtJHVZ4B+CatKPd
tSTorNZJ0ukGo8xJtXwZGtf+VieWcnQ0pXlf5ZH2oOWmw33S6HeiUIOTBimZ/9oDIn8DRSyDqENm
t3pF8h7K9DmxCIH2EnqTPiyHqbLaQ2eKvdx5a1MFFTNTdjo5lat4349pr7Yu4/l6bUfncg7SE2nm
618eSKeQ6qBbTkGULuWll7iVYRU1lNV+lAbGjZWPw2PGONarfZGARbNVqgYSvdaTe5EOn3k6j3y6
OKFTljipX8U29PEIX3rXv9DWtj03tTpcZpjy9RZMZVX5lzowXhAEubKTtb08W6yHVw2dI9njd1du
UIQL3NDNkPlDqEKCateBFwBxhNdu7nZMvQyUmAJWQmZBuKB0evmBFlAls2pnfKCmKu7aqtOZ+Sxz
FY7CBhmLrJj2em8vEw0s8pWoLpDf02O4tIgEbuw2EEj7Vt0aD4Lq/9GaR1g0nVI/SqoSb0iM1xdO
MEoxUM7mQNq11phP04S44kaZbw/xeDeUKE0Ihgi4FCCcfLWHMASBw5NEMSG2HnB0pnFYisJNfTg1
x4cs1+0faS3gP369GahugA1hR77tL7dRtHmpqo2BGUsfH/W2bL91RZjvRMWNj8WJ4lYj2QVRba6i
PFkugp1AkPykROQjquBHrWNVm46M/moP4xDbp6ERzg6qbNOqxeUCNFVQKV4dMib3UGWo59QPmaDy
ahO+Za2bkkc7SFUPlZLks724lv8vNtRGQ4jyGhONUgHq+YVG0VWXVZLUh1h2uIndLjjUAm2i61Ze
VoIYxAHBIPMf3idrK3MX2eYEfZtvdU5ya5MQoS7Y5b9gJkk9N25tP0tcAPJzHjl3RheY/8Ztntlf
bS2f0tRaeKB9tJ7CN1MVZPmhtIZyJyJvfEFwcwI8F4kIHeLVIW8LfQ6QVoReuTC7x8GaIao1w/o4
Db1+GlqzuVXyPPx8fW83Una6ieR7vCqkvtca5BW3c55UdQ3pgjXE9ZmLxn2MK4RnIjgn/4yO0/wa
GlXc06QbDrqaTDeRoui+zSTeg5qnwY5HbYRxOlIatIZA+/DllUch6pLpk1IlPuPX45G5QMkyr6mn
OjKinXO6cS1BnicpOHBeqmGrezZ3glnPJh4JZBXIjER1ei6Sfq/NtrUg8BkUS0AFgnBbxRwzVhv4
avmqAcKDvrEslYdMkvNgWONeW2pzQbJxq0tcCCu6PI2iVAOtRiPCj2r3e2gjg6TG0d5o0JaXApCg
eSMHEalOXBrpp4gxCUdPfMNBaSyZ6gmxqjl8Y0ZSUiq07VugiXsvha2VcbnrJEUUKV6Ag6EoL3uX
bWMgPRgPdBnHD9NQ1p+un4WNe53eFJeshPeDrVzVKCD6Ckw95wEkrHh8m6J58K5IEF2EKNvtjl1g
WDsnfmtZoDehaSDfo225Noi4ZDeEDQ95rXR8SzFbD+m6PQq9rSydl41hghOVVcg1cidT1HwwkUDw
3WwY79RonG7HXIvfGFWfvgtDxopJZLJbQM/xj7ZdqP9E+VLuBPGNc8DWQgYGAp9n+ZrchXGyvnCW
kDjjLOZnV0niQ61CrtCg+7SD+N/YVg6bRfeARZvQE65cdOxRUc7n2C9KZKYQGsE7W7c4XfeWLStk
Y3RyDNBQyCNeWkl0lOBLOJD9XtG+1zkAQqNmmv66ka1do/3GHCq+777oQlDm5N2NmqoPXy9ifm6K
Or1mz8jQGN3OejZNyel8IYHiSJBfridfxsJuUP3wtUj5VodTcIpH/Z2iJMG/8AQ4diT8nR6ZWLf9
uP2qYRaQp5TCDlE+bdWzMSGupAWvHl2g5M50yVMpiEcq5c3LNZmwgjD8r8PTYtbUoxqglqjCOOfr
H2kjP5HRlglUmsC0i1YJX9JYQ64XTuzTlILaAIB/EHtQudntmdGD6TzONlJNAWiM5TBmzCGA51Cs
Had/Ebx4+wh63fIeJzSvufAk1LELW84XPIzl2xiFiiNqDMFB42dDQV0Ery0bS3twA8hSH8+ttfu7
ndZAC1sk/iBE7rnq2B8cswt3/P/FISOBBEUJmItnCC876bTPKiamDf0rD+7Y19zxV630w0nVUAG5
/v2eumwXBX9phVkCylBolvLsvrRCcZqSZlzHvkItoTrMcQtAQYGXLYta44MTu+mjPSZI0ZuI24hE
62PEufT8AemG5Bi2bZofXW3ovaUNW3SJoCdtjHE6T4AKvcxSlFMTR9YxqvsFEnOjnt8pc2x/vr6I
F8dXroFHDTeX5FJYB/kcCsRG79gpM+ra9gQ9uEmW6tiIb03kzTvBAu3wVSdIM6hISqeXtQogXJdb
ZsZmmoTKCHuIrsNDEM51cnYCSnZ3KrWT4K4VY2kesgZ1vjGY6t/NMoePbok8MvipUjk4gebcMVhc
/I5sQ/HLWUerEG3A8iEuxPAYpWZ4rgQaneQa9EE5uYcBJmTU2RbztusSxy8GtbnJR9O4RYnqB+jf
vZnvl77HEiWgmOyYAf11RSFGskSjTQ/hUJlZj3PaJofUrOKdc/SEs7p0Pqov5B0QznJwKcdc7qSd
QBifwXTsBwhZHvpF99RK/xDVqDkG7ue21+9NEbyDMi47mLnp8Sq+dU2kk4OiOUbF/H85O7PlunEs
Xb9KRV43qzkPEV19Qe69NcuSJQ/yDUOWZc4kSIIAyac/H93VJ1JbCuv4XFRGOZ0WDBBYWFjrH27m
Vt2nikq7NnHFGvRwwKzNiRckZTpnfqf08XpNkM6hYuQBR6LAf0yYgpwcGS6dr4PbqkXFbec2fQwj
wHhnf72OZoxDHgZMn5FetfuyClkHqO7hoUlX564IyvZ7Rxm6oXFcNx9XMIHvDPjWxDb6AY9YoEnU
TV9+hWoM5mHiajikkTLOIrxFE2fO6z9N+MCEbEWqjf61dQyO7iMvKkJFxQ/qhhj0mTvJYrepwf3/
zAXgAgk6LyiwcC/n4judXEXDXEq55FeZ2eOd01TFO8+n1wGHVw10J6ocZFuvQrM3ytotQNQfMtYT
6xq7xiYtH7WDbW47vAeUeGs0BGKg1gAZ4kMdheg8xAm90vAlZC+wLsVPTYXdcws2453Fe2Pnbbmj
B4XA3rqiRwNJvLc63O98eGzZcqH7mrqCE/DSUZ7+1C/+e1Hm7fFoUm3QO5KHozSycD0JbQ56RLPW
8pue0J/0G2SRJHqUe91Z3uff3xPbx38ZbraHKFVlgg19jmM2yFq10kLpyj+EtrQv0twr91So5sPv
R3nzc20a2jROfsmdvtyCkMsjBL22WTkAZ3LgGKejs8yxt/jv0fPfWkBuPsI0IK832lZLiBifs0L8
oKB9vq6980HNwHTXS28oxTub/vXqbYJ66LDRV95kMY+eFrLwus5JC+cw2Bg25sPAh9KGs//T1fO4
WyHt/KL2kiq/XL2u9NaZYexD2EffV7+yEuoK0WEwp/qdquFb82GXu+TiXOMwkl+OJHtVE39s+zBE
Rg0835t2TVanfxz2mA+4TzqyfCYS8ZejLE5m6ixzbJqwZYkj8WR9MkZruv/jVaMaT6sLtB9Jibml
6X/LFSNEGfMu1fZBLAgCopFSHErhmXej7aXvDPXGsoEqsLdVw/qd6uTLoVYXjeAunG2y/P5sVK53
MTXBeyp8bw7CxwGUgbQ1N+HLQeY+NVHuZRC/bhd6C0F4XmjjvZ7W6wLglneQ9loUHmltHReocExG
9bRpLCx12uF+yCWIDK4Wmd8aLs+IGyvVIxqspqhgb6WtMGMB2Tg7G7K6xmF01HlHR9ZT7wXG19MH
VvsLGYfBAZH/aGuaWSN1AaPj4GZ+9VyDN6T7bfbv9ElfRw+K9CZ1cwYINynel4scNUsz1l5rssh0
88JwQeI9qy9Vjse519TDOyf7zeEgOdKXhUMVHAtam6UNv6bBBZoDs561wrUPhY9aUaaaPJ7N5j2l
0leLuK0c6QaZFGEfTOrL6am0cAe3db2Dq7BBAs3e7s3V/WNwD6OgEwH/BcobN+dR4VGYK5JsU+gd
xqX4gWNokAzj4sKnl0+G4TXvvHTfmhMlER4ePtBkjuDLOc2iKMd+ML3DLNw6QZxd7LPIqd+J9K++
FHOCy4ssAKhhbuajjdHD3yuE4bqHKPezkzmi5u+qFZt3EYCYdPP3hCl/PTJfXMwbHZUkYFMt3KAr
R4tYTDSJJhRED2Wf0rcUmKWm2GqMNTaQvQuLxXWFyCmE28iej2tte3E/ZPozHhU4tuVG6H5SjQg+
1SB+rDjMtbT2dWcZDpdH30kcdSWY5FqL5b222q+a7+u/OjoK5M6UH465+NboD83Spu7Bc0pQ8Gs/
WX2shwZvixqrzYOFcvwzDRQjPyda9G6M8od1jtlrtcYNhtWURdwCPzapO+SmMImN1InCP/hnpwMs
ByOMdZt4SIW64Ab85XhnVepuHmzzUzCiHrpX1vbaxEdate/UBrbNdDw1noHA1EmWsCE5+ipTyUcr
rd49EO7mLy2Qiv3SYuTsCAiCiCSFl7OenXcGfR2T2QuorvDmBCuHzvfRsZ3mcDWDjNdetub1dbeo
6CJC3eMixOzyNO83g9EKY/Odlwmj5fv64YGyanftdmX6XTn+9M4j9Y0jR5kItBl0abBax2WYzFRC
uSX0/KjN3esFzSUc75fxT9MEZr1J/rOBtvT7+HVE8VHiKiORw5DuculqgbMxzqd/Hj5IQdD3toBc
A0c8ShMGx8aaUVfuYcHgI/EUmteTywn6fTLyRvgAGLZFxM2qhKb2yyBVUj4yizl0DvM4ZiGGeI0B
aNYw7+S8OJe6Ct2Pvx/wjU/Et4E7FWzgLc7hywHnKlis2iEzNWjIxiAtOBUyGt5ZvDeOA5BxsKIb
+p825dEounUns59M++BuKt6RxTh7hNWsXarJVOKCcB8DI5Gffz+5bbWOTiFqB+wNc+MeM/rLyflL
7aKtuZAK4QQfT8tc35d6DvaWWEJKg+m078LUvE3D5efvB97m83rgrekEpQPPqKOBeytAo9xR5Mf2
NO6laqbrCh36s2XyrdPfD/W6CkkLnUrHBn+AR/qqoloNuFnjpWQd2sIkmA25qBOE1kZmPQuj2qWU
Lp9yt/R2wLDDPc3+ae+XQekm7trJPcpxwzkYmHUnicagzfvhvM5yfF4CiaovpraHaOqKCwxyrThf
7CaZCkuM7xT339iG9K4BtxEtAEEcI8QjNLhMPg3WhN7gnxpzVSYpvad3Ttebo6AYYqNevAl6HEXl
sXFNClHSOhj+8GEY0+BGpqX1zqZ74whDhqOwAeMdKPExsKwbqQnP5mQdCmMl1BbqeyQaG1ExdbaM
FCB+//nfnBKJLgo9KEKQdrzc4m3h5FM6YnUtMT2JTekEZ9WKGdXvR/lFsDva0JA+tkcSAZAjfBT9
WnyAhnoW5sFsPfxaIZsPD5iIUVmloBR+N6om/9zldlkks4NaGyXZWY+HWlHrxbd5MqE6htb4s3fm
VMQD6p7PTjCujzodVBXPYVW4eygO+LUag+vVyQB0ujhBQY8bC6fMVaCrHfmPXiOwJnedBfUy/gGP
uXMshZGlkzptXJRu+63Rafgjojn6bPGwv1duqD/N0ihckE+O+4BDQzXHEOa9L242QgmA1oIJqqm1
BWDVDkEB1m5mzkmDou3HsFJmmGBfQocJvmZ3Vxe6esiGfs4Sx21slSizW4fEEuHcbiSYWsb8xRdv
/x9hFwR5OGK2qVJcamM/A/cbm13Yfn/n07wKNbxZKTij8Q5/jLfPyw3g46qiQrteDgsVO+53OaGg
2IUjNSHvPRbX6832K8HYoho5m3fM/Z14WGqrFMuh6NSQZJMbfch1Xv/4/YzeGAU8iwfeHyTHRnJ6
OSOrUDixL+18GJR7BWkfI1NcTsP30s/XMRocMZcSBU9uiFdSKlFYixXgnXmweHPt7bkW8WwUYjeO
83siV6+h9xxPhDcgEQFF4mVwlJiZ3jRU49qvB7JY1SbacGmom4g5xFbTFMPZPJTKwGY3L6cdvtDu
CW8y4Ih1KeoakRndXEwFNrjJQl48HPB97p5+v+ZvLAbvWDIPSlSUmo/P9zz3ouygcsE97+0kgiS6
o4dtxbbo3+sBvf68iENtfinAvDbR6O33/1ZvUR1u0Y1brId6Rhh0raPyXCAX+scZB6NsBR3uf8rm
xy/myZSGDDtvQZc0pQ5h9am4tVZ3gRTvZsYN6ma4FWWLg9rX71fyjelt9bfNDoY3WXScUHnSq/PU
nTmPOlrPqy79GXnafGd24a/yysuATJ6IaAUdJvhbtO9erqJYWznMVjQe0k5X0WkfycXYN661Vnsn
XeZvrtejhWB2GQb2voz8z6oIcVm3eu3jkdOPabrLu7m2dsprSjtGj9jALF06fRFblrby/RwJz96T
Ms3uPvfm/n6O1i5PdFrMJXoLqIOc4rBIDbNvork/ZPUINd9DqXnfolPgnK46F/hNj5TfY+7Keojp
B5RZUqQUQq9F02AVs6x1UCaNZ2df+0WFRiJClYe7qBXhJSDIzD31sx4sczB0USwqbd+b09RnsdKN
Qe6WlpnaKx6R1T7NmuLWRwahod+XhTL5JX2/SyczM2PHJqOOkaEZnsVgpfXOsRZf4JFtN197f6jv
IS7UtyrM/B99Ohl3QCLpSfSGsO6C3rK+TM4Uwk4TrdMk2J31bdyPneeDSrf1lVtbNnB1b44+tNPQ
pXFUBaWXLEsXzIcx72s0lwNj7S4b5JRo6q8dzB5VGFNGyzfkfd6LMCqueY43Jrpsgbpj19pWjDGA
+alXYV0klXBUhfbK2jTxWnh4whcOei8nvS/yBj6bnZY7mtHWR1cPhbPXtT2K0yYfps+OlzuPdOIl
KjGbdkUx+OraN4y8jsMMFfVPaSHGiyJf7XXfu5HON4pc55xIJtsmoVn5uzKcmzB2vcz9GQ34Yccm
EEPwk26eOXipLdYHpYmxcVVo8zNmNe5wIHvLoj07ZbitO0N1mA5YmExZqy0pk/l5JOMAKcjTsaf9
HSN6aaTcj+uCCXjVs2ihwTHNJ2PBc0yMPF9VJDjCRUEvs+68XCQ4DXdUuLP1u8r6JaeiEZLf6rUa
LymTrc5BjMq5VyqqJ3JWM5cc9UxHiW/Ptr+3/Cn/2Tqde2l7urihXY2ShVGHxU1N5v4xzPqaFDoK
WrWTfUjrxiwt8TSsGnunKag1EzLGtEu4JzWK65Ojzru88r5XIFHop1IBZj5NtLr7rMyWn2KovDtb
Kz9Acd6mxLFIf9E7HfAoSjCUpfSMM1BOZOrCaT0F2jU2SSoz80b5Bjx9H5RIYjc5VatZ5+kcN2E4
g7YqC/HT7rz0m+dH/UMbQrGMRx06t+OmzZ3YEQ9u1Eis4Wr0PwQqu+wLkd5r0Rs/w3oeq6RX09gm
iNEGz9qdhweMc23rZIhqdznYymmai9p3pYx1UQ5PMLS8Fhe/PMwP9pRXRTyEqrxuQXWXSeAu4aPo
e/VcUGe7ZXVStE7YOnNiIgn73EX5FCQ0bI021ph+PqLJP90vizbFSYeGNP82iJTcOY3ldMmEuHUa
r5ga3lNELuoEU/LciluUBb6PERWv/YKJp7eblpR9UdVe+pU/VoAlnLQfV5kucUH3+mAP2NTnDYPt
+keJ1PN05pVVGDvWKG9qRyBeho9qwGYc803Uvoj4BmMb5CJ2gEBfRNpO+7MUsXR14CBFH/zMDbFQ
mxfwGK7VDVk8+jaN7AJhwCCmQKrvyR3XIeYT6pKE03Iuws5fPjpNaSYa5XAqVubinvdrZLFprTzU
56OtBdRenosyQW82a2ImqHHSC/zxwvD84jb15dzuqrb2MJpRpnuX5mlz6+f96PMJO2zjfehqpx6t
n5su8mE/BbTLyEeRTer3o4sHgxHJFtDlVFyuCL3d965trQc/EF5/3uLF1ydjoVAfXsZojZJCVfnl
ZmvD3nC1Px860QTqsM6ya0/UVIqWkmYbtqcVUppAlYoGnPHcjV9rejljktPJPgnTzCXOiha1+WbU
3mU4DXDSa7u3rk2QdX6im3K6svoRvbMGV8gTfD4Jnm3uLMU5htGZxIAl19aJ5ytCZY/Azf1QlfVT
bhs6O/GKcM4OUpVtcVLr1eThyEPAOSk8HZHUi5yIVGaF+MYAM8XrnHwE/m1k3eEMUqmYD6R+9F4/
fHO1M6h4do2lSvI6qL86vvSNk2FSGMXhTWvnsceXrPg4hbCTOWpmL3amNOxi2gLyaxMWZrj3ShN1
nzZw1694eOMAtzbSvg3tqj5zJoAmcaH7bo4dBxmCfRlkxXiaEofNnZ1NgYHiXBfcZQijg/GafeMh
LMNGnAWBMEyk090tCSzb+rkupsHluVRkDyAthosOadsUjJ81UNAWAY+XZRXLTRqthsIqp20I30Pq
zXFQlvDHS8Nt+dRonZ/Vc+rFHU+ok6kPzGTN5CU8+vFGacMzDysJXBnbmKGNB08IxRIge4EnWraZ
eAJGmG7cYs7KGJRh9jB6RjMl3qAgXtCcLM/NyRM/OoqRNteJzCuikq4JmkNliF1dtmWPa9LSW3Em
/K7YLUtgXE4N8qcUobz8wXGlf7UuvS5OiJbOvBOGzVWWWyULpdzGT+TQW9VZ2pfzjTeV40PTpXWX
OF1QLARUr0LySVsi3a3gg6q409pTOw5NHe2zRsnHlUbUCWrbS0hduahO+4H7Y1cGYsweK6/y131R
6cw6y1sj/xaYyhU7J/fscietDGu2ubFO5Fx0h7EQKEi5TtVbSbuI5pK1LHm8Ft3YJcVqZCKx0fK7
Xmtot98xZO1EMlXSvxeD5zznkQ/T1x9rbe5rGSKV3zLZKS4tburYDAdChOz88UM1DP2z7LntThBb
BCnojOnCi5jQOz5negq5mkyq821qLl8sZ26e1WqBfqr6YXHvK2XoJzn8yOuDVTbrD5yqw4e5Xlty
OUEfYE4lqCAb+AoinSrw+x3fzaMRPhjLLarN8klOtfrS4Uddxz3c5c/FHKgfPEpI7IRvCR0v9khi
56KiWN9tmcltPi1GfqLqHInMCBMyFcMkgQc0eHLSCUogc56s8wqBzIwKdT8MdvBFhJ78WoXFOF2j
c9A+wYCu/CQcrWCIm9QYroN5LH56srW/2o4reH66afqT4Mb9PNoutSpsZpss5ue0Hye3tT5VZhPc
qX4xAWA1Rj4lYEDqfjcT6owdp7GOzkig/HlfddZ85q9sJ9Db2+6poKcguZLDnA0zGdziLFbV8ZyL
HBYpIm23Zlc72U4bsn0QaeU9V6iKkT6XKvpkeHbuIGXgNc9jGhkf2mFpr2hvzPtCWdWyb62h2Twd
iumxabr+aeklVMAmTcV6r2FCWufBrMWXkrT6tHPG8mGOHPcyyCorwNUR3bNYpbQ7mEy1wJBuu+oT
K1epc4VOzOe8M4oaRk1niOu1Hyxjp0wqu7uA4C9iCn7cTmVVeMGJsCwKvqhMZN6uzqRd8FYZm/KD
qf2l+zQWRI9kHBx33VWzCdaWkCBvEVsfRNJGwSLjhj173Q6DebvUho/9hqmJc+Rh7RILSshNbOW4
ycbhVEZLXEXoQMb0Zb3s1I7wvsMTbx6KmB6/mPaVDLPPICyjHx1tR2CbwZyvsQR8eVf1PlZB0jeN
bw02LSvZdJ1/1DZXalwU1PHmwU3X2M5pwsRzl3VdbKR8V85lm7XnnrTmHB8N5Vw3VFHtk9Gfip+z
bKfvdmdX6S4q5yaAyDhvz4/SsWSCi4aYkgHxUeNcY9JVIFER5vdlgBw1gXAx5s94HS/qNApXuewb
HoJ4Rpp+D0YBN1bunMg2PEq//iQOfroW7WkPoeTSHqRcdpVTUmfn2Vsd0sLuRhQNHe/n5kdNYqrb
0Dvrpm7+AdI3EOeN62RDPBpBSmHLzpqkgufy1XE6jlQlA26Ubpjm8YONu3Fzmg1THSWD9opqZ83r
/Ll15PSYgoHNkmpS+ZjYWorHIiqGLAEiGzy15YpB7NS2qx+HNd8vKTD89mLXkMMXadIvBavXhI91
N6H7iCoe1bqm8bJLpOl7Y29K3yr3zihy3O+4pp14hpeQ7Wq/NLOdsWaK5VmLTSgyq9bmRNkNlBnc
x8oC8xaETU78oEacQ/sT5eqs7Bx9jYpGq2/UGPifjAAhncRemnXYCVfbj4CQtHMfCB7wLPdsnPb2
Iu+pf2ZuYhZOfRcamruXCpxPpykNKQ2ixYvAIsDXBVwzxcbEy1RvnvZj7dgPNZ4r07UxjiJM0HZq
r/Il67uzqFry64bcwo+nqnXbmBerfECrSN4MFkbr8bx2XplEBglsQiSAVrl69pQmrS9RhKltIAhx
2C8lqX5ZV3fIVNVOPKk2wmB0nEYd+whXt0kTRqM+keyK8KSI8PBIwixX+YXdOtFyQTaFIUUgrPCs
7gWKwm2LRm1Sl8FwV1vV9LOtiKA7XS39R41yzm0zVTwUyoyX5EWZjjWxBvYLdmeik/mlIYxhpoM6
CIXXZlMNrNjMwZxz3Q0xkkXuIxT6Md9Vvidu5hmrllODtOGkqmjh7ztlpt+Wig+yG0gHqySUvXkr
pp5E09FmV+7VpIxhW5pguqXI30U7WU1yjMM16p24bB0WTjp2JshBzW4i55nZb16+AqAApOlZF1VB
fDrP1SA7MpZMfAkMUxZnFQSzh9BEnWG3rtmw7pqoxeG81gu6nGRc8kROlJgRYk4xKpVLMD83NMrP
R+XxzlUr/mMxHEYUi0zRNylRLWxUjCRAdjVCYL4Jc+Hf2kZIiLf6rDH3S9indqx8Mm5q1WUVUFIp
8oixpkokUR5GIrZXbT6FakCTzhaz/NGXwH1OYTKmh25eo3Tnt2P7NI3OYO7+w8lVJ7Bi04dqezt3
lU2y2Ruz+af+G2BAAzCBrrlxdja13ZdVoXKZDCUsUx9MSLhApuGKtebynt3M6w4HLsS4JQIDpCX6
SjSIqDfmGSrvhwhxxqumzJuboYnqcyv1nEPfhc47Kgtv9LU3igQI4k0BAXLoEaRpLXpn9bxMH7SL
fZ/HEWkGxf3izJ8NFEzisO3dpEehOfZW8uimvC19EtrhT60N0dIBvAqW1KFXFVJWfLm8g1TcqZkt
kQ8q9akW+DC1CI3+cQWRUdC8AdwNkgRm7stRKnvShFItDzBbIaIPwcgFjSvM7+uUryq+lKJpUUFe
MGFpg2V6OQrVqbroMoWIeKrVVVlj1EFJ1Nsy2/pPm3vh1nIDJQRP24bReDSUnKXIVlU3h14GYzLk
bXEzzoX+8fsJbcvysiJKzxwkJ2hOyqKAVF9OiL+824x8Fz5OTRdHkXX55dOcKqpexgMUPQDx76Hw
Xy0i/C0z3OiFIGI3zciXY9aT2SzS9PhUbVklVlMauwBIXxJE0R9zGalhsy9IBjgC0HWOpmevo7em
nlwOLg40ccGr4WQF8PLOrnhdvd5GgRsDo8XFOvKoOF+XTasnt6dsLox1Tyq7xqvV/bEq1zYX/rc5
pm/iY0cbImsCHViyXQ6GOfuxR1HpUEiMG9fR+Ldo9n++sNcY//u/+PVTJ5YBy1159Mv//iCe2zs5
PD/Lq0fxX9sf/b//6cs/+N9XxRO2d91PefxfvfhD/Px/j797lI8vfrHHclcut9PzsHx8hjwlfw2Q
PXfbf/n/+pv/eP71U+4X8fyvv56gicrtp2VF1/717986+/GvvzYziv/8+4//9+9dPzb8sbPhuX5s
OUL/87P+9w88P47yX38Z3j+R9d6ErmhTg8Gn+PHXP/Tzr9+yzH/SXAroOGwmA5uZ5l//aDselv/6
y/P+CQ2T3hxCbgBYf5HFxm769VvWP0GGO/xbeMSIPELs+d+/2s3/HNL/+SisxL9//Y92am66opUj
U3l5lLHzATaBxA/MuF9ImKMIaGXBOI5kKklv2w++5a2HSHT2HvVc48Rrg2b3t5V5Y7hf1np/Cx2/
xuNvTsMIvZEArMjLY4wlyophN+ONmLxg5JCuTQJwxD6oyG4P0lfyJEotkhLHG5De6eqvQ7gYcYki
7ZkY2+Vc6vnj7InqvEADdWdMdrUnorbv2dQfhZvt7wlim0+GvMbWht/W7W+tsyjq1rUta+rfwfCt
73R+njs9Bbul798h7Lz+ApvU0DYaoQoZj6ORrGnEkA+2SaKivD/R8+yf2GUY7HFa6r4Fc+S9E3eO
AELMjKkRTGGIwxKn9/tyZoVdF1DjuiGx6fIkSDi6SV61ReIgNnM16XbYWh7vdSLfmCQ9SEZD8wvf
nWNOQ13WgHjdYoAdFiDcVDciRtSu2g1YV506nfHz99vsGKnza5JskY3ITP4AXuPlJLvIU0Q9ql8T
bYjwAMt4/FqiE432y2QZdw65frRL18G/6+vQ+xGYXR3F2hGlon0xgMGtIcIF+8U2qyLhL77OOxxw
/PvaUs5TrlvzW194rY57Au9dIZl17GX4ZDZej3bm7yfz1tqxQTZfTDCnJJwv5zIUvVXTidlkJszw
kjIAVvfjvF42WdXx7qDL8vvxSK/4iS8P6cayBBiH8gK75Zcq2N82P4UeupM1PUWew+N5ymux5ZFl
TzdFYQJwrayxOOmAKGz+HXN25ju181X5XXTRoSG+xKbbOOU1fQrlxSUPpyJ2w1aoxDb84hzvYH/Z
F4Gf82KEE/jsNL33FeM3oznL3Cy/yscGjuZc2e54IvKhOq/gzDr7YbHazxMESh3nXpjPyE+Em1Ae
gMUrvBG7cY9Hu30unCG7LaGIUWgIfIRO6COEddzZFm2SEG2yjzMYlw80rczHPlxcCmtWPWA8Hg3F
HBeU5T/K1WvtvcOlue7tTnY10BM2EYVr2X+OCLPDvhO0PmKrK9ShB1qYx/CyabWtZdp7p+4kjCd3
au3P9B9pLzpYYX7BO17IuJpGr0sQYAlOg950b3EZ1TzndAb5Bpatd1nMTf3QdZKOOcXu/ntaD+En
d0CcadfkWbTTjjMbcROktBmRtpunndap+aSd3n5AO9Wob3pqYsEOAWrYmrqrkHzQ7TzaFPZW6jX0
buFx5z7g7EQBqsvjAZdpve/60uoB6+XgWlqh86ugDexPA2jlJTYKpZe4i2qrSLzWobDGY5y+2VJ7
4ZVhlzPQAvoYQUwfOSxOJyWMYFd4VTHsXXyjFiAlwfRJg2+IknzODRHDqnMfRm1iGKAE9VS6IUJ5
+2VUwzectKmeFFk3EuHnqNznim7FYQWak+MyZ+FutQL9vxZtiH8k/TrQdUGvtRln7QoYfHSk1PDq
RjBaYOCyGq1+Wko7w0KTLqFO137WGNhlu7AsscvyBU7WcaM7h//vmu2XSAiwZENEIlu3EZ1zdrim
k9VOq04i7AIuUTqdqLUhtPJlENqNki6MKL6hOKUfUEliGw1Uuh5p+QQCmxvZ3+TeuHXBIynCNZ7Q
WMgPrtuv10sOX5jSDtDwXTnNyFVNPqzSHN25NXFzGny7SWb5GRr90r+hhRTIBEafhV1blBX7Ssky
itOUUsp+ygt9Vei6+qlW0YOZslT9pfY9feOv5tQQOyjFJ+VSZdd23U5VsrCl9WGpHToe82rrD+SJ
1qfVNPqJV7ktzvLGaao4G80pRsE5Ugf6XbrcaRn43zWSstchUJI6nkRreXHODQbIY5gAgCxeW/wI
1GStsQfJudijCmvfgP8OXWrttZ/twzpHljXHs4w2atjPZ1O29hHHc/bafVGGxgySLTd/svBowksp
vHW3Ltr6CXCtMKFuK0PuqZUv0W4N1qHbexWI6gTHdOMil6FFqcYFprCbW3Nd0UUvvCi2Vcthz70C
J1Cvos+iJtyFdoZLFy+h+eRyV2SmIXfbMyNLWo/e175FPV7HoxTL9xI5GCcejL64kUYo51hSXZJx
MTYmRSZ6j19tQ1VbyRcPil3b2XpPwY3HMpZH0Y/JQg2exkhh3LeyWm4bLQLzRAlMSekNNKfCNNOP
26kGj7S0vZ8QoNSD4YroC3IfdIAtclYrxuY2Q18C3b46pgsSPUewgFZuUVNf9LPlAawLF9uN85wG
NJ0Zm+xqzLKOK2pSinZnB7HboYlwWdXSW0ifzNqPF3/wb5F6JCb4c1vxbhzz7pONm3YTl0BafwAz
lN8gryMqrtXoybOUg72z6KJ5iXRUVMYyWObNY6GbPvpt0Yokk+08HTSVPdSqQ1riidaziZMGbIAP
FeT0kaNPISfxAihDse9tUXozujnJgxTljLnOnC+2HsJ7saSmPAGoMX2L1qCnyyc1QkAWyK6vS97Z
kPyqxhv2hNq1jbN86q/kghlH3K5j9ZwHeXTFeRTfcrBuT35pjyBFx86eCPyBrneUENUFbi3Ggg9U
kH8wQ0Sr9qaP1xDgl8z7sXoGitOFIWysJoccvbAxEh9K2TtTrNps2Tr1lnllTSHNnZw8pzoo3xud
JFjcOfzJ59TtRy0rDwg2gtdyVzW4ELKpMvtHmWY8oKmVDrvZa4JPo2HU39Y8MFfoItYMqKfWk3ne
8UyQSS3zCOZuU+qvYZhVKffI6n1YgSHjUoJ8dXeagjyiVG8uitZY7owmN+wwX4oq1A3IydR7UiFO
P3s6zi3qzL2f2js6rSpMNKhKzTlvsuAsbLrB4y4zaM/M5mKc0fmGGAqYgNI1/hPABnL6hLTny7W9
LH1Ny4J3BLWMPshdQnqw8pYd+9YwUIbvqg99NafLrh+K2oijJU0/LSSoYzK31JEALDn1F64uSfzV
ntgLcsU8KUW6fverdsz37NDlrgHUzmo0A7f4gnB+htUp3Pm4x5UpI0jW0cDv+pBoFL4IToK7K+21
pQ2KsyYd/TUOmir4DgKkcrgJtKhiTEQJ7lY+rGvMt7UvOz+3h2SstylkTj187t2+y3dFHVRVXAAG
6bYyNIcyUzKM5fh/2DuP7biRbku/S48vaiHgMQWQmUwaiaKRm2CJMvAmAh5P3x9Uf/cVk7zMpVkP
elC1VokqIhMmcOKcvb/drMyv15bnySp1rEeLa/6qxrii9Y8cCxGTvomIBq2sv0Dj1fKwwJD4XfhJ
ml6vk9t+HcUgK3KsFuvOWvkKQZ+Z+TUllppDIx7Fd5d58U9Hq2m96tRRDAXG+Bchkg3MXk5VsXfU
2twq3eBakCvVIssB93WdeYP5w1ynflfWa/O1Ghb7fUyeugzWwlS3ZaEZNxoAZMULr/ziOtp862Va
iksli3skFrPe7/yxLvZVrnjJ6Ga6J+emOWbw1wPfbfIplGaNxDZptOFn02brF9tOrQetIZfVcGWW
sJnsVLqr3aH7MoEvs0OZVvhW4TM5NwyLmMLlq01y0YrENeTE6TfN7BpLKHJv+DSiFv02D37HWFiu
xUPc1AbrqsHrJpwwtexiq+zltbTd/LNlx0x6fVl3e0MS7oSxvYCnkYyUu2ihMh4svSiHS5wrLSSb
oTXWyNv+Tsird/kVE5tOaSTMVmAfl0T69Pko7hlmx2Ykq2X9JBtCNqNutpd3eSN9J1DF3CXhwC3E
lL+ffXU3WxNUXEaF7oOcWvxNxtw5NihG8mfSEK1e5+/zOu7niH1E/G0wTPWjm7riAZOI3galGCCa
6HnTPVagVPKLuFP2Z25a9yFtp/aS91ziBn7lzhqjJq+qI4pCiTZbzxw3kGWTMXOcvE1abcgeCnne
tvEuFyVDANiQWXqpl15zlJ0+Zwct1xgOG6VhfNYg/PDmqrTWpEG+Ehy1tEZ6baS6qQIm+8YTrquW
uaUO2nKX+VX+JAl+tCNPoeUMJWBFdseVzK6shcDtnSpL/05nSuFf4IhoksDQ7e6+j/kfQ99Pp0ex
2vnFoI9LHnRWXn1ZiMy5g1no/2gJP3wQbr+sEfMqfQ5qHVkA0w93XdiD6PGXuByZCPIiKGVglpqR
MHid6g9dhqQpKt2KxPdcT833Mu0sERJLxcgSRzPru4f+5DGrnaFh/rJQrfX5pms0KARk2Ni+dqvy
hELNkUZ9HBlq5oGpacUPq9Ap+5g6th8WERsu18kYkc+2CzqRYfSKgIog8w843xrE6Yjh5a4w4VpG
td+ut5C1VUl14LY/cHPwum6EAY0tzjr2h20yiiMaSOfCacoOVYln7CzeJEU4Ipe8aPpBcGWGYbyd
l5QaPR47lEDN3FngbI1uea8500iglpH42gfsb+YaxGs64cBDjvDTGnIaULA4XCb0htMTPCtpL8wV
fPogs6aii+ypSaeLpgCB05HwM+9gpdKTgeYyfFHKXcxQH9ELBDGL6U/pJW40WptjkDzktY4Ii8oI
4wRQ5uyRDKVulNQxzRy7IDso7I2i5l5ScfNtpBiKsQUW8RgK1RK7JrKGZ69UqXuTy64w9+44z6wD
Tsb8x9UJ8tOEmnHSrNDTQ1Br+gcr28akbiYbM1xR3mHqW/rFiiYp+xvXXNYhTGDxrkHRMak1ed9T
m/O3g1jZUxzEmjn+RE5m5mx+bIRWpqi4hLNa1QXjedHveXrJvEJgIi9HZ5wfEARN155qCmasFPzH
Ag9TAcwCv4cEacOMumytu2Gcp8sNbPVpFDpek4En06TEl/PX2EASAm5Kl3tmvrhDl7w19p0te8Uu
jjf1Dtvq/CF2GTYzbi/cB0RkyIjmxhNN6DXDGu8ELacOfzNLTqhRFjShno/znbXULGxrZonbpFnt
n73oqfBlnOaBQkX4CwlI971IE29+l3dr+8WGl0g5yIgPsiGjVRU2Eo3Zh6GrzM+DWjI39KzUQkzg
0y8JM4XTJkj1jgcnYWBb7FJeuWlUm7kuI8wv66euV9Z8ZaiZnh2jfPOdKGtsJLqZsxCXriYvVrWw
pZu5652AxCAr3hEcvgheb1W1n0gTKUIfRcocaPOiPiI99ceIay/el0owrLNHgmrKgRTgqNU7+5K2
qGOFRj5uEvbaT6/9LmkEkmqHWTu/DpPJJJr6obBTx4uqfi6+y1L4N3Ne99d920zoXqVyVuJD2vLL
5Kr5w5TE2k9eC3EepJOuk56HdNpFJzca+FwoXG/WZFtSphg1yY4yyUe2jSEQiDASYtjSbvcFzWrZ
XYDQyI692c0/fB+rzIGh7+BEyGqzJFpbQWPBN+3kyRpMnQvWoPR1KI7McJZeScpqKaZi58YrJ1QK
zWW/LPU8tApiQkM+U4LV2Bt8pGu6qeX7HmvaRWrJGJ25bRXfEIlPdrRoQ3VdaglnO03H7J1hjdYv
rS6tJoCDmv1AkoDFgOKN3dw8+dlHY3XtR6NOWC+cGDVMSKpl/n6hWPDRUncliX6yTo+qB3zD+Nyx
flnm3KyR2bU8EujQGjOI2fhqh6W2rTnCi2FYYAaUfkm3wia3uUnQvpBQRRmJQHk5NnIuLLaSjMbA
IMt2Jhioy6FZxOw+o34qEC6nq5d5u8JV2tVskYCOTDnNWYeykZ0z1ulspZxrv/dGmkvS0ZPpXWEW
69eZmf41Ehrtq5wr7Wup0+gOrbkxeMMvfm1eJlKaVAi8RftQm1olL4t8Q7iwe2y/qboHy8RasBhh
2zdJGQ4bluedJWr9vs5yd9mN3gQxmpap/qOfPYhdbNXQVCH/V/e21pAaY/eT9bnjMZ6PVS+tn0s2
rXfS8owkRN+Ljkl1idNy+wm7h0q7yRkTyRYkKOnOXBWswvxx0XiPpm5X/iHDWd9EJjIQGjU8B0VA
g67k7rQWpOmTOXrXfl1knOYxTY8m2heB3DeV1KT1YD65Tl4pjCxWVx8xoiLHc1uVX3ZFPSAnQjWP
eq0pXRr+8ay7Ud0DYt67E603lDl5f0DX4mA8zJ2hilQFzYE+cqrRA60W+yD7tfsYu516j1hHduh3
2jSmEeTU1r6SNGrCGun/j2yh0gxWqj1SRDHofajWREsjJymKzwTCsTXNpt43j4rHmZdMw9B0h7O+
kJdp3lFLBiAR8jiwO2FLysMqmyJ+6vXvp7yxnzKhRl5FuDB4G9ZD/slI+9pnZGEpN3IqQrYCwEBa
w32oNcVB0PD7NS25d404kG0nD3b1xDtuvu5E5aTR1ppMqTgmO+XGz2M7EvxrlzD4ryOrbwiSYWGK
3TBzrPhWqpLSJskNT17STMmv2FEsSNoHdpShJL9jvdaydTLDZaSpEBRj2/Wh3/oZ9f08+qLAFG/l
9X4aNCsUo9sFqjcddkemN1hhYo7ptHMWY3ziBTz0e9810pu5iBP7SACmWx8hVtuUQK7T2Ls02Ro5
uVMm78smnz//l13VQq97jYtLM/G2HeV6NyGre/dfdVwsq1NNMrTKmghJnbf2hSppkuzfbh6/Ml1g
qUasQF8AoO6pb20pYjZ7ErxsqzsJrB8iyLSkzK+Ei8o2XXsfWb86x0HfRhan/erfYBSSnLfJ9MlQ
yawwwAgeAdp71K4D/O79lEvnoOz6ScZiiTqXV1RcuOWZVvmpXGKbM7gm/zimwTLHOPx5b17X4q2b
wpzBHI0JlW05lWlQqbY/Gs3ySen9cmhxMzwIJ8eM2arhqqEtrYdy9drot2z17dP/ynwNwQhxaFi/
bZQcpxQuu6toWCtOhe4W7R3RqmVkjLQTyPT6OYzTeI2PqANOkRfBqvXjcbRUeeFb3RwWiG3YEXru
lV4p+cSIxjjGiaDzi3nuzF3yyoCBZcPk7NlITYzT0+ZIHMEg4iSTJ82ipzTU15pmDhGzR+s66+yZ
Fo2RMR1U/iHOnXN+RLGpWE5uGI+JO2ZEjHGm7m4jlz8GHJaspoEsERni1ymRaunLFExkRx2UBSVR
JyTnKAxJ1hIjhCirIfyo7izHbLs3Tj8EeFX9XwsbXIDnH4Kcn65BqdWizx2Mywwkx2FBa3/v6P25
GKRt3PXiUB7qSHBfaFCsE5+nMSgHty/vQYsu8NXM0C9EPm1fvH3zvXoUnLGMqrZZ5mlES4oku4Id
0ZLVWzo3CLYRx6np/m8Pwp7FZ2FBTbMNMk+eOM8EpFhI6mFp6TNahqrJQm71cjgzqX55dTzkM5ww
BEiY/U/1JsQ3xeaUojGc+UsXssG6j7KabnK/ZH9/KKg8Bj5flpKNrvH8RrCpnF1sExsmJJNXWhO7
R6PM9R0p7n8pbWG98lwdWz5mUCyNwJefHwocxOyRsdBiK8zNAKtufkEv8VwcwGlskAUURaAdQ4tk
IZFDWfX8MLbtaUapOAxpy/Mub+kQ81L1nubRFGjAM8VeMZ6jOrVRvpQNVQekj6A3YucMPOrF6wgp
siEIAuFBQ0d3iiFIXEdpA172UBuRc3vj9mKqa/uqnBX242w2IzPxxfHtW/TF64iDkji25Y5t+Hr7
REPnIn6VCKEohrZNrEntGMRSM0Lguxg0DGBFo957UZkx3Hj7yK+deLBnqBZsYs+2XOfnJ14slWlr
Gd83RVgXgBLwQ4SlBrvgyrhWWiLCCRjKu9xRxtUwNhTvOGRAvRrn2GCvnXjuMR3pBM8qvKSTDzLE
Wl+w4wqLKutCLcOUmW+Tx475XULb4nLVPXVm/Xl53klcc6jwEVMg6TvNOnLYcZu1pDvH2749LKMh
wxXJ2GWNRzKM3aZjb22uYTom9Zkr/sp5ty1oy3B3uPZCP41V62PM3FPqkFHpYLP1qQCuaOKw5ybq
+uPcqyJairIOeq1Idyjp1S4ZrCpinH0Ox/xi2WLVQr+5AYbJfwWA+Py8z6QEVarygPj6mOZUPc1s
qKnU8wk559s324vlnkOZwtE5yqaUOw1XKyc5Gr1NzV/UHs6esox3tnmWjf/yKNxFPE7EZEHP4bXy
/AstIk2tYZ4wyOm6OhhZld3NmnT+dgmG5IhmElskOUviJVNUwKNPViyabcv+cUyr4pBaBVKGESnA
26ft5ZPhbEZ50wLwuQlbT56MOJdjOpgcSlOpPuym1tL2feY5uyp3xtBfB5plZdIVZ5S9Lx8OXstU
AGDttsSb04iWTCqtq42xCTuXLMfF1syruYzr61FMy3XXG3pAgkOPgf3cavjKBeTAVAOugaDN2LR0
f9ZaAvlk7PVDE7rGPD+U/pxGi6kXZ579146yhTSw5m2U0Rfv0HjuWqetmhBWiHdTN+7nOdfaD29f
ulcP8ptmA8gd0fdJxTaC+RDwzejRmaTJT0KWt+PanIPV/+YWPKvWPKR9yJbgisG14/35/IyRKGCM
SQI2bNaV/dWcRiaK1ETXTivbXWViBvezMj04nZV+gPSEUaobCklLOzeiNM/rC2z+WLm7WXsU1uye
eaWeEjZ4ucM/wb9DEg3R3Ejfn388Y5wzA/l/E7aV/UvPEvllaOWdg93+inTr/JLYYniTuHfyAPHp
cON5Vr0T7jC9cxIM5I01MxcU+fTp7Yvz2g0O1QgG1JYJS1jV84+l/GHBOAfqsmpFtU8a7BPdKJLI
rxygs/ilk7Ku9mLxf7x93JcrLuUFN/Ym12SQ520//2MvkTGXAvPBTVE49FbG2KM5EjNUnHQ8oW8f
6uW+hTtCQJ9CmKhjPfBP9i2ML0dtlTh1ZFGhG2pLParKxdxVJQqpfin0cEwy/12Dtfqd7a9VUOJP
PbN3e6mt40NQZBA9j4qQ3ebJAlbCuRvovtThaBkxArvC2JUUHoGrd4rG7ZIfxTL7l2ioq29+bvWP
hQGw1HWq5Ognbfur7FS389zUuK1UiZACX7dzny4MaFKTrnFkpWujM6aJ44u5wfHLaEY/p0N95WZB
2m3AbPU2h/7pRauox6a4HWouWjJ/sZPMu4vpC+1gitR3qxtrnwTqgRvNR5b09jXcLtHJw23Dqvzd
LOCOOa0UUkvvW51ZQVgJa3iagKIddPSvd5QQ+p1c/HOPxStrlrMloFKaIB+kLH1+e9YIigw9hSVW
oiO8o8Ie3i81zIK3v9UrD4HL+TRp/ICBE6drAm+XLBc+OqM6lfJer015bTF+fe8Vrfg7BuG2/PAq
Mbl2bGOQU5/cfnaiJYkzqypcTVUf03ndx644x7R5edZQO+nUz+L33s86WemZBSXFMFZVaGmCwI6O
srFFl3jmUXp5L1ADoMJlG8tjTfnx/Nr4APNKk+DfEHJl9qnGPx6R0DldgBrT3jU1ff6/vUocD4Qp
CwfcXvfU3GNphU71yPEso872ncXUnLlxvE8hqf31DcGhiILj/WXgojgV4GYM8Eo5w8dzh0Ed7a3e
WQtvPkIT+Mv4dm4IjuETCsVTBQVIP7kh/AL9hVtWyDSx2eztyrEO6Si0M1/o1WsFZoh7j6LNck6u
lSdSvcAtTBsROQyXyVZXBMp4YT9biEmIXThT0Lx8orZv9d/HO3mtuDN0Sk9JvpUa1nvpeGOAUDzf
p3N1rinw2qFM3l28OE1bgDZ8fhsqv4snTfDVEuhQQJtcERIdoK4A51hnNkqvHWrzzEEb811midtZ
/uNlmUDgmMXICDhve+s49kUcmJj83zV6r0Vv3+y/86qer7TI22kGkw7CDAQY8fNjVXaNzqlHAVcL
QzxJp2HfTd7QbesYZr5vGuWEQ2UNvJ5WRFmdWvZbl/YW2kcc5jb+xaCWsRf12aYryXqs3RglxJlH
8uVCs31IbiqB4hqHzslCo/fUge3AwunMBeHRAlMjFE3/zELz8rRDGMLMYGx56yzUJ5soZsy0gkYX
dAWqwQNMk/IopbNGVmHLM4d6ub3ByEJKx8ZD3zpnJzdTkw1OibOgRE201kWEAMD9CHXQR7YFWwUo
rQu8avSWb39/tWk08RXJamMH7p8cN/aXdbE6GwnFMuHlIxuiYxwt+otRxFec+OaOi99dcquv74zR
Gq+Wwm0OadptKTa0oMLcHbPHWRS3uj26D9C71jOX+uVFoLXiUDttdi9moiefMPH7ucVkuyEXveFe
05PmZtDpEmHwPNeAe1neYOHk5YWdhAWYXfPzW39e8Rs2TVHQ9VAj0nJzMwR2H3ibqneGAZiHeC9o
H3iZzz11L+9nmLMbsRCSH7620yo8b1EXyJYeCPi97tGbzOXOU6ujzqzG2xd4/mxTtZlYKnWsbVic
T75ga8d24xUz3TWGhJfrjGfTHJjVIY/25k1ojfhlnLzpqDFbDECDn7uYr3xPNvGUwBsOlJ3t9vM/
FjIQg8I3KgGPiZVu5zdDvivSObl/+65+5ZahVYu5eNtceL9dYH8ehcUS6XTX5wxrzfGuX8YPtFyr
z3bJO+ftI732fWCOAgyCbckNerJYLhJHOtEFqBR1n1zmthqfXN1vH94+yit7xy2Tw8c0SjEKKPhk
kzaUnsgGly+k6KOVyDS9OXIXoGoZ1IodhJYlIpcnDQEsOdHsTN9F0cd72qXGDlEXYvd86VEJ9udg
0K/dT9xR26YKTyabgueXcx16Rk1Th+QoS7v3HTrfsC4Yw7MLKNGUGKibDCeu961TohOn/Xrmfn5x
+jkl3DCszA5+zRdrAwukigfbjIM8H4vHVPOLG7eLqzNHeXn6qZmpkegsbN1his7nX7PQJtiBDhni
Otq7hWYPgaf5FKMsr0tG0U5ReBd+7iHtFIiqd1W6frNEOpJA3g87LRv6ndJK9zFFNBD9vjP+Y968
/ffZPXGLnvzn/2wJfWYjfdNi+v+geXQbwf7P5tHgJ3L4P62j21//1zpq/sOEkqgUemf0Cbfwu//j
HNX/YeIMdoASipqBgIU/nKPC+IcnmGcMQ4yv27+ruf84R51/DOq7zT29zWcQf3h/4xwF5PxsEaYO
pjflEjC3JZ9s9tXtpv5jDYSsEEOSzAMEMjba0tFWdHpABUhR7+26cPeGt4ksx3SVgGUFRAFvRzps
83PS1hKM4dTN362K/iMqrG5xI7NVDXSrOS46bCFlFm/pwnUZTbX0U0bm0rB3yvMK7tZKoIZFYice
+tl23qWm0tIdJKm1DNsSq9qVmhXCyWmAKnJTTNaKeHRizBbqE7/yYk1jelT2VAKSYVgwNVeN3WDc
sQaVDEe3y4z0Npcavou2z8kOHJGu6KELkQ/jKrM6JCfsD8OO3pJ3CXJrhpmpIIsFU68wYWjtuJ9F
q0oKOj48HDtruZqTDpACfoXNvp5n2S9sYPndkNuLs+NXWF04YLGzw0TMebqXpiUfQCvBv5CWih/j
FAQWVKfZF2h+bUsFSKy7e4CTLfFXSb+QPdd20B1tFG/f2I9jX0D6oMzdrOs1GM0VRWWE7UL8oteu
BnRNkA8ie81LeUi1ymp2NExBR1oD2Qbvq3rEVyUQK2Ejie182JOqIZ98cE2oc4uOxUMVEFdCrR3a
j3ghquYwgxxCAmiNibWz17F5V1sYWRFn2qmNz4bOVZhMXg3HulziZWeorjMOhkdA697U6Cns/Tl2
v+ZywMiUG8PPUUepckVElOzfo+ckLnNm7zpwGexyOfrIjXrMZhUqGcTuKouAcsGfojwEZklan7tE
eDLAroFrjH8tsTYbh5kz+nkx4t7+kNHk/9rYUCll4GNT8RB2SXd+nMA14krKXTM7EMcBbWvN3L7Y
FySpAVAdM9UFvTVWt/ZM1s4ubfz8C/IxtKcEYThWAMpqQq7a9ebXZmndbzkbcvswr6a8xRw76oHR
Y3YJcohGE1l5LRRC6RVNFVUo3a6xTLaoc7oxIQgEpB2TQ89CTOfLonGRQid00szBNeP3ScXuJjTd
PbGK+BEcQ3rf9biuHu18Gu6HESrMfvEKpONNVQx0AufZ+5GPnfUpn5ppDQ3lxmiv2iV90sWgvZPJ
GOuhPyQz1LNxnEETgyX8PEIx/FzIPMU5KzVPv9Ha2bzoRRb/mpIyvbLGMvlRy4UGFkXMt3404wLT
Wx0/9RgXfmVlq74Ywygvu0xZj3Hs4IZAMIXpNwc7xlOTJsu+saWR75Rfk03pACaAbusgfQ0sPVnY
gLFx4b7keZzCmb7uFxfQo7Y34hmfeKZwW4AO0yF9NeMIeUabKmwyOCbQ3MWoDNPA0zxE14kjB2TI
IiO6TWIIOuANlCHAX+ySuS3K20zV5rg5LKs0arEKk2fojZ9NL+sfAbAl9+lAh5B0FwXLnByD4afz
+1L3kBXfJTCjbrm6GxdU9EdUvupJ5QTHRcZsqSctl3wpemRohNwOx1SgJk3zYa659s9kwWsaparh
AU/b2YezOWbia09I4FVvdLKI0sKiQZN6CSo020xcf18ITGFQZ4bhIdN7SDuO1pnxdT2r1As6uY4+
KjamvCFLFkwvIFP98h7Xmlmt+5llodwNwsoxM0F/yrJbdJwm3gC8Oh1IfVBI9PDlHgWyegIM5jqB
ZredFWlNXqj9miTVjY9+zbmGPY+D1GqVFU5OLfK7TPqN2ANxHNuDA2poOJpyZXVEciDMXb5IQ+Yh
E5Ri3iFQHGXUY1Dfq9HIN7CwcB4r0TY+HysXjnz0VlnpEZqG9KjhW51vZIdJ/tBmnkfmZ8xu/BNG
JLF8XyDqfzGJHGp3RsnqhqLJam590LoqKLyqg+cG+XZF41QO72EQremmFseJSuODrOZaM6QZ2D7A
QsK2jXq32jhc+GFsQJrM6lTfJVPRPmaGqX9N4jz+aJQOiZ9o3ej9GKL6NblwrHjlsrtb59EV2ChG
+9/By/8vkf4Xe463aqSHb/X6rc7oCPw3YeP3//JvnWTp/1iE8djw1AkXRExGU+lfwobh/8NchsYq
W2HKWhIi/i9gQ9P/YVYk+DOqK7ie8Df4DP8plDQh/mF+jniFdigMAX7J31RKz4t7Epco1hgWbnYe
6jVUZ8/rpDErjKTXyhz/ykxVDbCm2Weyns/N/rfm2X9virfjuFtyKe0kneEhU4bnx6HAWaEVD3kw
uKiGc1mrj3h+1EdrXZtPBW+ZM62el9+LQQYnnBqTOAT68c+PVxjKx00Acs5XJFCoBMHySvrrmQDE
177VVmVSbjJg808nu2ln+hXtHoh/i2Z8sPEVDoFvZOl78pTSNvC6s8Oh57tuziMdBVTP3nbD0Jc/
TZTayAOeVHgEc6uDZ11m2RylZm5lYCeT+eKPW/k/+54/ASznDnZyEqW+rNNicr2kwP98KI3GfET4
j82E6ItzzbkXV4wOFNEiWwQ58yDuledXLO2pBQcbsqAJU/BD3rp1lEy2OnNfvPKVmM9sZBsGTvR6
t5//sS/AX+Mg0x+KwGuXHNSc2R9U4a5hZxvWmR3ta1+InN6tmcBmian8yaGy0iRraCLWtm/FEW6Z
HfJQT4e3r9FrR0FCRrw5oZ/c6icPcFkNVJwLJiDVWuJQ4PQNAbDlZ0Awv8Voz55frs42lWR3Dt3n
RdfO0NyKJjHVZ5Gw0YhUNzulx0ls0/5Q2SPqDHftx+6mHW35LVFavlwXQy3FYZbgUoNqrZR6MGae
9rDu8ETu4xl4cpCNdXlD1CsTBNHHgwjGxksSBhcUogcrG2oAyQBQNGoSkfyCAm7GUW+ucC/sMfe/
OaUrN+eNmYFgs6vuzscLJI9Ztq5eVENT/gKDQ5xjpj1vyPx+BhFE8uxtnJotjfn5hWUdSLCw0eby
l8LztlRaPcB7Wn6An1TcOSMk5xKF1b6D7DcEaN78vxoz/v4A2zyEuQEBE9ut9fwD9N3oeGKy8czo
4HpxosM0NKdzU6VXHhXEsnTDNrkgY4jTnvAKPtpFqh3gvFtCYzTsK7PXxwi3s/P97Zv4xTrKYqZv
lCG+FoOl05Fm7th9hreCfWKh6h/uPBY9eXzmivVRmdl9bcfGfyqWZ0CwP9e2V56brZ/GVAPPCrPh
k3PIViFrMo9DCoHefLDmcZ9l3nLmBXF6FINGFiIZtD+wmvwXc57MrFVmCrYdqtVEEQ12RtSDcqfx
HMTo5YHozPE+2F5FKOxO4XqqcDpKWoIOKU7TS+ysFPMo5+/fvk6vHeXfcsFjJ25b23X8Y/VssMWn
qcb0yfNnUKZDm0cmeNW/XDgZBxlIH7gwHMV8oZapJmHBd2ZfyLSkumoaJwHiUmq3b3+X7QL/uaIx
iKHdhCBVMPHjXyfLc74lCCQExYOAWdsPGQk8ICeM5YeofhgDkJ86PaeuY0t9ekwqtk3/g0KJIzK+
f37+6tlJ7MnpiLeslEYOJ90PFaSETw07rxVZfcRR53yyxpFcFlIHKiNkpcH7CLZKHtaqxS8p9NIo
L1JeXPRJdNF5kXQScklyJYdql1nm5NGyyfsxVEO1PHW+wD0I6wdRQtGo4tcqpxJHnNMrI/IaS+V7
x9wMj5s7E9e9XiflpV1YbFw34hQgIXP1RDDnhvYeoCL0jBrcTU+quTnd2/5sfU06LtB+WFK2nmUS
A3wGVT1dKKN2AGD3qprCWlOxIulPdj8XSOErZjfDWcJ42pizNCLMMoTbP2XBzOtSD9kESthHcZl+
pl8Gh51OU4710CO5MiKbgw5R56XVHOSpaBa44xO9IV+ZAi3VsOV7lDVvsK/lLJwibEaPcKdqnLFr
sbdK90MWK/3GWy33yWoXTT76+uC5+OUnK8E82NRu04SgeHKSCxK82eslbnzwRNLWG5fmGqZnPuHM
muuudYbNfBF2e0hrCQEUrcT0sPIiYthTOVMWOkz84i2PAyJQZAyep0GRVnoeNf44uxdJZ8I28ImU
+W5yE5SR5o3OU59W6fRRa6r4m9uMa480l0c7AFy33Pmlo/0A9U+rCz6AfCCIwdKeWkdfHxhKGRBp
OulVF40jpvvEs8fk2NJTAQEBnnWlQ+5L7VF6NeEF+EDF597p0q/a0uoo5nyj/SKTOgOq2/Vul0T5
RIDq3jIw0oWydju8jkY1gVgVc+LtnTwt0zQ05CDNy2JcxnxvwZ392uNDbr+6RdVbO2204nSfl2wM
DqCtTFCPDrZDgnNGU9trXWLUQdWtMSCnfMqNAz6pEY6DrrlftUZ0Q1CD+sZ8nCbc535hmnfllo4Q
1jnSoR9WphnLVQe6QTt6tsww0+owzEPNx4u/L2Sx3nLeBSY8XnL6dyxlZf+4gOPqLga4ZXlokH8q
Ihp+7udkrpnqJHBf7ittycwjJH9ObO2XcjxWS4xHNK/GLXpZnwqgBAtRd0FO39P9RWJPRZZEZ1r5
984tZ+3d2Oi5G5CNZGaX8Jf6/FoOhN+ATXLG9qnTAKyzd0c7AVhodNL1wuaJb39Ivc1qWG2TcqJl
gIyfBA4toQ8Ir9J6R/9Mw/aLAc8OQBqTtV6I0kEIMFhM/lMoZV0kl0o+CiOxsKGWbVVf+fPokQYM
nCZBAJ1ZmzMzofptrDarblBdGN1NmmVFVe8gReK0PHQ41hybfB7f1TYvLBADLKpjOQNGa2wLh70t
i+KSUVqVRwkbvQ6eDiiPZUyMY5WT5HzLkpPCvBiVwBZNNoUNucPDt6i+MO0d+v6nIsCipVWOKtSG
ZDc7foJKO1V1thYfUYkzhZ+nOXs/ki7eBKLNIdZDNhA56vzduhZymoLRUKnorzAOJnNAkEH5Lea0
emCu1TDv2tbwH/yEN02QZMNMHM8CIG32RvAKUzWDn1gbs4R6O5WjCCbLUSTsVJamQosNgk9TyhTk
m9iKGtVPlQszRmj6FHoFG4ULDbezioaydIYfE5byMjRHOXRXfUFzPqipUvXDAgM9vrES6tRdWxAG
GLZST6soWyv2omTm6NYFGR96ttPHLn+nzQ2vbBuI+LTLgfG3x4wGHMryxmsrgO2mf0siIQmIkvQJ
0HVULQRJd3l1z5DBm+5wNLKBkU0s54Njx7ILBtIQWKdxrs6h07b6B63U1/iyrREX8qC0yS3uzOp9
lv8OASbr+57f4WBYH2Y8eYXKuuKqKT3WZrF0ZLLQrp6A8eReKo5rp8/1nnaYd8+Zgihg0tn83CyJ
G4eiccqfvWSCENSTga24XJEvhiw6dXZpkrT6pHnuMkQMJaghzBzIS9jS73oi3sOF1pSnxYPJGHXY
E9Eg9SMAww2YYGvjDbrI2jj0XZZAU0g88oJsvPDl3mVV+diT/9tG8MGNh3mu2T22YkwBfMtkZhqC
8krs/jd7Z7Zct46k61fp6HtWkATH2zVqtqypbd0w5IngTIAzn/58kFyn7eU6cuz7UxG1FZaWRBIE
EonMf1jhmb60bJ0tcvsual3SchGhaXqKtatwFIX7rAGs3HEG2oTWQLQGirc+WYYadXDpSE4wbfvp
ksUB0zW36/bayylSbvRgIz2+uknno96i0mDTtACxt2ABOx6y99NHHEpozSKsqyFAzjg9fc8a1sgj
t+k357qikswEsnL/0ypRZLvsKzscLrOuhzFTOYhL7QeNRD8y/a5Mnj1+bdg5nQrbc6dzkBvQmqr9
Lg4GD/k82SN/BWHfTe+H2fPlXkAdr7ehdid6S0lZ2NcdVjvdjsI+2mtNZI0dE7Rwm4uoBKG+RSMd
hYXGVdZwjKml4AYjAc6dLyiKj1c1PPv8MiLwZPvZxbUVF7Z48Z/BdheeTY3YL6bzCqE6RDRitWRP
g400wB64J/+dVOUnWL/hvlBsRVFrG9mEUFGtpcjeRR/9VFGhThBR0D+mPBn6I8J+Pr4G7A44HRCY
s7O1c5ZoQ93TdSHg54lzRuVKPuoiTSBuIkGyADyPEuyFM+xuNj4WHCXCfUtGSJ0kthW4Ihk/IS+A
CG1l2u8uEFRlNwp7N55QuctS2lU1emHor7laUMkWA2ZaqLaxwDENcM5qCBsZWzPiddvK9Qf3PEc1
kNG1immkFD9NRyg9xNBMcRrc10HBHsbxuCGHMZLbF36MLi6SRiRlC8L3kH/qmPaMovp3gy1NAoia
tMVo6bNvHQcYS9k2n8Pmx0KYjbZRJtPH0LE0c5JIkVwiAqKDA2u/yDeWTal6x04XX6djANtfUSJS
2wlTGW+Hjkv+KG1nEjsMS3x6RiVMqH27DGZ8aaU8VdXKGonK0mGT80trPbA34HBaZhbHco3CkUgt
zMxjuYxi3+BhPmxHXyxPA5XrD51SUbBzYx38iHhpNlJ7a9ns+yBIbJqsaM0gfUK5YP4BwtX/DLg4
GB9mOYO9p0uE0AGNAVTIxtSHjDSR+v2PKNAHy3y7ra+KdiDKr3YdEdZQnFwuxITQ6NarreKI7gaW
ApWf1Z1R3ItQ7CilP6Gc0MWPuS5lDepcZhgIzZn9KcdzKd4ihTSQf87arQ5WPYQ0UJJG3HtVJTSq
nyLEo0A7VbgrdcihPqzwfMGACCV6hLZgXW1QmmKlo6fkP+B40Xzx8HLLjypNsCTQRFR72xRrj229
bwU4jMbRHH0M4YORQqW0OG7QQWEPdPD02IshK0B34I91gVajHOA3N85DgA8f6nlrUb+MPdIeWwtt
p9eNWOMW6iraqd3sUabT6K/OG84EyJpShxHfBqVD3POy0vS+JVpSGxrB7Sc9FfO6Ccq1omxYF/Gy
Bc5Z0wYPVrShHKTzoIuzz2LiGEbdx0EwyaFqDwtGdTUGTDuQGkh2jcxJd+MHnffUDjY8NrK18hJX
Ro2IfNfaKF5548zppcmWj+8f3sRpxYCDFHAgDodgDewQZtvvJymbTuLkrH21sXqSngus6zOQI/gu
LFdNikHhIZO9FR+XNsG6JsR2K8PEY11uV5B+5PKIskI0Qmp72cm6XP0j9oaoTHgBShu3pY0Wz503
dojPSU5s6yFKrdw9T8fc/dw3Vj3u15lo+JGjdprhEVxn/UY0QfAZQpoEn7eG4hyLoiDcRTRRn2g1
z0/5KpIYJZPMsY90qtLgaCWJFW8oJAFAqPQ0jJ/fH6M/h8h3gW8bJAZlFfjkvw+RVLiCpfg044vg
OI9WsCZnSZzjhOVjmvOIu9/w8P4FTwtGVAjdyFjbhpENTvVUlxrxrNAuFpxAZpxOvq6WrnYcOsiT
m7V3/lIj+A/XgsBrGy6SIXqc8pCSVLeILmVomxW9OKwD63CQajoiaR/v3n+sPw/tgEiQK6Cv61Bo
dU8qRbiMwPqvUhpyUfspzlCiXqJM/2Xs/rwIrrsgt8kcTM8nND//pbKSqximyTiTmMgh/4EXq8RM
o53O/+mjsFhcUIFmzRik+O9XqZBHywSHnI2My/HMwctuiyhHdXz/KickMQMRM3+fkgpyDy4QxJPL
ALkvYr/TGCiOPYG/o3SM6R0qt5hldtq3ttGAqdAtzi9F9hgtvRPd5Rzl1j1HdtR13GXx3Ct2JhWc
L4OzhOfSSYsQwGg1//OXy5p0AgPQp6HmnJLORYzcFYdpxj3s70TrWOcdwjl/6aP8p5dr7J496qjU
0E/R3s4Yjy46rVQzO44h5LVg2XdL20Z/k+P+Y1WgW8G+xoUC2m3wDn5/v4ibjUr3qdpYQd8fLDQC
kIdUkbVdPYwH/+kSpEAHZCukVgdD1T1tRcl1oHDlAwChgKT3a2kBah6iJ6RY7d37E+qPUh3xywsp
mdlQUmwK3r8/FpggJNbsZdgweYcN7s3TObtZ/iGTmPckQRYjeBvb+/cv+sdLM0ETBC5VdtO88U/G
Mo304HYRzQMo6wnyiFVzcD1m8+tV/n/j/L9dgwn8f4MLH9kUv3/7r/v+pf/e/dY9N7/306AiCP5F
PBQGZszE5k3w5t/a507o/gscd0xrHF4XoEFez09/itD5l/A9etq0xh2XJfKzc+5E/0Kbg447fdoQ
igeB/B+YU7yyH/63fmyu6CAeQdfNhbSAIcbJ/CgdnKiQSPO/R07C9Nu7LXA3xObaMVuffB9RqBfq
CX53AIHUoQnYu7Mv5y0SGvaXtNbkq9vGnYvwIpY+x+ECU1x1NsVV2V2XqEJYiNsUmEl88Ys+n5ud
FQQQKbepwQt8D+dmGe5KOYflC8XtNvkqKqGCmzTIVCsQDc06bsVrfV19kI7dT/RSS18X7aaZ/Kq6
csJFcctpVTnLpVuJOv9hdWPD7/zySv9DA/n3hctmRvObniZUYRAODJdZY7/saqFTZQP10ug7/X8c
DzBS9UrvDBhep0POcGmfTUDY2jL7UdrY4CWH9y//2qL69R1BXhHwDCBRgjv9k3ix5iLqEBvJvuUO
imyc5RogVZwzceZT+UHPU6r7nZY9p5SN5VlrW99OHhAwd+t4azCJiz6QNYl10yihnRs07hQ/e/8m
TfD65R6pHNCCop+P3I9HZz88abORSKJXrIX1DRmc0XZ3KbW6UB3KyOuFTZWQY9Nz4dtJ/5dc4OTd
mOsigGKI77TcOBueXLcdsCZvLBF9SxfmXLChalt2n6SXIL+H4FA2ZB/qRCJhh3Rfw46/ef+xf2+i
0qdGu8YIn4ACBXzHGvp9alAXy7D9keKbFdLEFQBeEYV5YSFZ/XkDrLG8ySynca6xVV2G+6KzbYBR
naSpbv/jOwENQObFISKmJeSdHCVQ4U7KfLH1N4/TYzEfFo5BTnHwSck7b59FKGM/azTU6G900D+D
5wYRax3vR2qjf83Qft/BGRaQDzQLsdGkPQSx4uSt9EFmI4RfJ19x7619fWwUju3LnsM2Ik/HJdIz
U+T9N+GI0xloVAlYJSxU0Nw0qE5eRbzmftz21heZ6bCyzuZemgVRzY3EwXaYKL+iQVp1C1rAM/wq
BsLPbDncGyfOhe6Oo+v7uEKOs94pv9HuHVDUuvvy/m2aePrrOnHAN0CBIOUgtWS1nMSSYYK9bgPY
+zLrXjMJUAC1eT/2PCErg06iGK371kVgm0XT45nAl6wFMf3+XfwxWIC1yJuBWgBVp816ehvgt7t+
6YLmC7aAFjEc4U409SAt2f1CgzzxiftdisnxS4UHKhEVn0R8LM4Ao6PBv0Fsmk4PkX+R/BYF73K8
9KDXQQ/6y42eLjCgQoiYgYAi8ySDOdW2mCmLtHG9ii9d4gZWRVW5Q4nqVq191tbbSS2KmwPWMfKz
ZlFVs+wiTsjW/YRG83mHbC344mrFU/iykgoxyk0d20HSbwcfEbI7nO1T+Itg4XDw2KIhjgfKhb3G
JX+1yBIUcP+yTE90bIhUqMbAHgiMhB/H2tMskJlZq7Ee6S35+G5ST4dVyFRMkiFGYZ1Dt0Vop5fz
Gj3LweNnw2s4aZ0k4kfzhJqhOgyT+Psaej05/To7XbINKA0x0lLo/P0xLQBb0oeSTfsMajjTag9q
KvKuXUeK5VJ0OAmB5E7Gcn2q5IzTNYdVPSm5JeBPwV2q1sQ6o/+Qr09oQnXBTZQFJkGYAXOXMage
37yeBrgZU2gZQ3+8QzizWJ/WMihAGNllaTatjNHnBTVIV/JNgU3a+hRV88y7Ez7spGTTrXaKvFPr
d6I7BCGmsS5msmlGgqFeLx9T6kBwLkKDnT/RkDxw55lVm9ygb/2qeEFAvFbtIaa9M957grP9FWWn
RG/KEu+mCknFpJop1rK5fsYePvGeRhvKc7UPEfPKf4yqbkhR3p/sp1GT0QeJgvQEyjW4Yr3SbX/J
M0Sy1ClNYvwJnKpDW2jmDNZ2eMwgSWmc1ycCxftXPI1GQDrQFwHbRVbK3n16xU7bHaLWYvos1sFM
xgnNJMKf24UFm3cwKj94TnKxMgknd+i79DoksDBP378Nk87+FhXFK36TvYKjigte4mQbXcU4KAtV
1KfKq6teYBU++Nb3RklFNJJFVzt7jbxUdjt2iAjRVUf4Pd2nUY/czoZCBP0vtM1SdVkmUXA/C11y
KO0mJ4DSF9Gd2ip/nZtLJhGFb3pWCUBwL0H1lcUubeZhM0qyi/MkL4CRbosRxM0HgH4hSHZRaDGP
fysunMS1SLBBkW4AQ+FpDQbq990KJRNZgyQIH1FmtEliKRLTBXbH1cxbBJQ870wimcS0nYtY8CXt
XzNbK6ATzqoY8slN7pM5MFMaIUWQaWdZ6woTIhWNLeegyrHFRWrFpJVVl0yQRsWGfkPF6gwdxTL6
y0s04NdfggcoJOpLHE1QRqZ8Btz390cCz12tDW4kjzimCNYWRpnmBnpkJ83SfV3H9LAX7g2zBLPE
iZUmpFAEY6OxpEMa7+ADwLcaVXTFSxnnoXeG544ZB7VMTXBDZ5BPZVKYR1zSKugOdIDo0LSRHtHd
XNgveNy/PNpJlsmjYXgL6Zmlgn4D+d7vj4bitROWQ7M8UnYykarXlLnu1hIW8NfejrAq3ix9o9an
0K3N/ljR9+eFzPRl0mW/VoHTp4dYWMP0SJaqGY4pzOnNXogRD7wfdWbR4j56U9ma6DYQNs8yt50I
az0ZCRfM+sTmX5yxHIaiSj2Gou9DafX0BoacJSEB8PKvt/ExobAA7f1/D7a3by/yV6jZyRqF0gby
wtQvIo6d1A9P1qgzrV6wBMp6GKuwITq8pbcu7AeMqDlZopX7t7Bwcqgwl/RAnVO+EPyfrOn3Ycex
gay1ncOHbnCYIf3S0zU9svczPl7eeij0Qi9AtZ8ugFgY8HJMalIWgh6jBKCw7G/DgA5afsD4JyIY
sCDHOwSG+RRi1ix8GPNsVD9fW6qmmqGcSxSLUVfubPM6UkQpGHorzxy+xLQOxzu7qRruxC9weX4q
gt6cU98fbYpqp8vJGCQKgoTR9vvzREU6CBkJvf4HSSMVkf9+KJAXTdD6ym8CFynmZQ9TJmhp7QN9
zGGJaJUprCgGAS4GAyNlXeq0srzrpJIhYI+pmdOvdlbaZ1MyeMGuCJGp/ubl5arvKny29cu0oiX2
wRsde8bEI69jpFMV+WOHz9DkR+ONVsalZWOwIs6VsDUWf2C/8BjK537QCQYKkcJGRdYjEvZbiE4j
i2Fc9QR5brb83MsPIMMHDxdxDAZSOsgO/sDHFmiIk5C/JWl/3suQzGwbruW0YrwkmYrt+VwsyQDg
ps2DwxiHhldXWfP6MAWNS1/WA7K1E17vOtuF8ylwqiDtuxgVL3cqtqlfpmcI3vQ7zGym9TKJa9s+
OpMj8Wm3AGHZYBuayntcQBoV1iN9YnTUZrg8/bXV9bV1x44RDt98HQT6ccVqCTeStmmwUfuIzn5Z
HNH9z+fD2uDo3Gzw1BSupEu9AmL6go9uVH+TbtuMM3bk/aK+x0OPmxpuNVPn5Gd9Uis/2nEO8Mvg
mFRWEdwgmmoVxRFhdhe7nO8yqgWE4O3siEh716toRqb06uiulR9FYPeBva9rr23D8yHG3bu8qv25
UOkeBliPIvHkJ2mWHbCPabLgzu+1bs5xbcfE4MBcCUSxaUf8d+mMdlE2xZuUbo7qdzLRK9ryU9pZ
ErP3rGK32Rbx5BFgxzYb/E80DTFiOmdyTFaynQRpi3MztGRdFDMXEc3BhxIVA770b9+EZFTyMwOb
5HJr03nqyzqoGOMPuFRt6p5BOwWogKGDXwzhca5zh962D7eRfdEGhczjpMJnU3nB8ggdHoREZOyn
H5apxfHrNk/AYIGlKITltucFnmDR+CF4NRKBkxabrDrUvS+LpzClc7Veel7ZMVLWogjZ10RtJf1L
SyQ6LK+cTGXQ1nJQXREd/5xAkO6bjCK8pmvrmltaRgAp7t5O5YJLjN0WOUXxurctv/6E6FTN9aq8
jOPHIY2U2mqO3ows8hQZO8iW1pv5I9w/KctGqdjk9J7sePptK51aBIdcTmbERNkXfGkAUlr3dRWa
kO+NfRqF23jqGybAWpNvHPsYqCJc2bdHlb2/Mnwqp1cTspd0CVcrpcMhs3bQcQg+OK0nXf9/UK01
41x7cU4tyRoszauw6iKS3nf64DEnDg2wmD8yRbQyFK1WGs5U5BsPXPVTn9dDVjNeFspieOytnjNf
I3xqbjnjTbfrfcDM4gqCH2G6aM1mgiEda968v1h8r8SAh++NI32OjC02UhP3MIJD4hl/Po/WQqgv
FNwk3/PntgnuC99LYrH1ppgC0KYNpcNY/Jw9ydqBW9uFuWUeLsH9hi9qYNbgzfqW48b+6pt/0acp
roWNqOz9z6G23j7+70F++xyVAhfhALetuAGntuT4pciCNtPHrBYLD61cpDLKTeqKNLPvOYCnTbzx
315Us449U42TNyToc5jHS+JvnALbtOBDXNHSXu9Ht0IYiyosNTa9pcyRwGQs7MUkvZirgEZAciXF
tjJ+G8EG0iBP+POZpJtxRtu2TR1MztkyROZ0br+92rfpESRFyfgEkBL44oelefg5WCTzNHW0uYwE
38c3l0bZoXxcrcwb+gueVJjhfZtI6wDIgvzbFeavOBB2+T3A6YLZ1fXS3PrbgFrrtPKPphSNF+4t
G856fr6i+TG3x9QUkez9hGUeazrOU1P56CbebzaGrvriBGnN9Ol8MlYeXo8ku5AnOVvzB93RfIEI
HfGlrDHvwltt9c391wO+FtMjnk5lmh3qNOLvSiWcVJwVcOBB24m3uZLlXdyHx59DHuej5nbmDM+L
CWuxueHieZsV7POjo9aAZnOn82jcQezpQdTYXZpwcT+XDUemvmypbQIONpUbXpOE5N6kZjkP7K98
r1iGII8OBcmiQXvEXTk3Z3gu20iglbFXVuMm6VLKhhCnBj4ve9XxhaTRL28qBT/mZqkm6nZANx1K
RYpafnlD3zihKDDpnKs7Mm3Gp6BOZk4BybKauT/hMk+ReBYKZvcm0tAzo31JK5OPzFadxN05bDe9
zp/tYM6JN2lpZG3OfpaT876UgKsHCZyq/Yr8D/DcszaXDMdRvK4ZoH0lA4bqT5GsT0JGzdQ/KoS9
p+Csf3v0OU47hki081rwRBi7dv4e00yHKNdrzwyfM7dm1lCvMlP8rX4adcXECDgDjAELb5vM5Yux
M+bzKqP6aOEcv1JXjgH31hB+ZbYE1TXtT80ngsUxZ9jRHzrm1VuRZXX8UicHGD06AQiRKJwHN+tb
6S3hWE7VUGH7QokycaCaP1cVZ6d625cUJvzLqgDkOoEGmUzHOcUtg1ApAkOSvemwtWWYOeuZwRtg
SzC+IKULavF5iYehfwnAkqf8PJGeJdbFhAeZzm5ikZsiJeI2hJ+wSETQf/QoYy3Jfk5ya5GHYGr9
ssPuksaztwkpAgXPQLwdjuRshjEvf7XgryeHoK7MtgEqzUw37WqHyfc2knnfUIkWmZ2J8WIC2Z2E
H4t1mKx7TTJNVWFtcUF6Jt4yv7BwWRmB3LPNMyRtbRH8OV6aKlWZka+SWcdVM7XPQbxI5Xzx5jIo
b4JA4SN58Nym660fUwayE6icikXp41FE/Zt+eemE+omK5FT0D3aqAMJuE38Rcr6bQnIb9S0eAUu6
n7skojQBpQ3xgXhruQhFPq0eUNAGz5uAA8cGOGVDTon7QTw4WPQC441dvL2axQrRCZjoTM27n0/y
9i5Vi8Gfv/XBd5nHeg03ZTma+BcvqYkmZP9m8eI3aj5Rv1bvkxzeMtAvx7b4xJIu5oOJoDpR7Tm5
m95GViYtSzklW0xu1h5qwD5noZpVGVfmJz+nLDklkShG8pMfvZXgTTi1wDzi0oSWuONqO7pFViEF
gz/ZNQV7bwF16p5PqjarPLVWUw7s6BPxxSMt68/VajO/PbDm5Q11S3PnRUan8fnnhXwds6UpIz10
/3Ziw3RnDWFe1vAwPhZvAQunJvOXVeSYYrQFeM7cow605+2qtAKQCzQ7GKz7IfNbnrmf6OKNFxkY
bcZDejPXCEcAhRQrXxcctjDsI+BdB7PIW8RoWZJIZZs5iRuTi+6HL7u6qvYSeQxm79uAUAc2Qa+A
9cjfRUrDyi+lK8rwbwrAJwd6ajnEB2YwGpcAEf8oK8ueHgL1avdeQszhrsM0nVkNU0OYVZZnVlA5
UnjBxDZT5t7/crr7/WxnLo9MGSLq8EQdrn9ysAXb3VhTF1KqeguNOTVgM/40VMq/iAmfFJpYTTaU
Rq5FyYr/nhqBTBG05IRU8t9zBI1FmCEKRJn3IYzpWRGRA2le6pDlvGHINB6v7GdwfP+xfy8h+EjY
UBVCyRcuqRDMc/f383wyCpfybZ7eo3tDGMt8TE3VoeuiUOzXhtT5b+P85wWNFBMNdxA8FBdP1XwL
qW2nrDD+VTNkmue0YMc/D9GlM2XN15X9/gOeygcbkR7T/QK2AiGedtRJkWQucy+t+5JD1lvEmDDd
YhItgVh8/wC8MRoPxnlVfxwmseS7aqhNPBea0GB1q8d+9Jc7+n2mM+YcpbCWozUKMogS3UmhcYGG
MoWLUHfl26LCE8as8XkoEuJ6Bu+NVyA9UJHuDsaT2RGVJc2N5K1Qw7qFE8D69CvR+Jj6EVqWLaFe
8XHWR+LcZItwBaDct35W+xZm33+I09fIiwMkh6uGT0kW1vPJqLLvgrmerfFGAvdmONfXRKjt/Hr4
uFjYOv2F7/ifrueD1bHN/ww08/d5Gs5kI+CFhpuf296cSmSM7IbIiudVl6X/qLQGtAwKLopoLAxk
27w/woGYEirRY5bfvG1LJMnmbYRFybqoAcfzyO8PqIkv/1uqpT6LEB0T1YBS6BTz798fcFrWOdOr
X5yFkNoKfxtWVSieoY/AXvlHoc5c6hXfCOUaAil95ZNQVyVutQxpkJ69pSJg6k1Tc3ZVxZf3n+on
FOOXB6NWiOgughOQRwkh0Wm70Lbpy4QIzB31iiZzt3f92aARBiBZQ/OjW0ECB9umS6mtIpmCpSdm
jNAaeqe6ZLcGgoOFbdFS+blyPWoP9m2V+Lh7ny3kBn5zk8xZ4WChiZtHR5qiVMUxSOeuVysUwofV
7dF9Q2CnwsIVq5nySqCgI4Lb+K2fV6Axa4kPcKAcNV/DQR9jIDPDGGQONZEcqMYZB40QDRxkuVpe
xc8EJbT4NQRV3tIKMvSIzSJ4DWNvR41isgndk6xcQjdHQ5MGTKNrkdA2gF3LG4iofIAUKxjCG9GV
JpkDDGyif0tzlNVut5GzZoi29BW28nWHVlC2CxDuzMFv/yx5KLZNufmZyLxmUHTWJsZ3VZHZxEM1
CnXO2aII3H2LzaZ1XyEhSaZg063Atbicq47zFPV8PKgfBWlvLG6CpY+99jwPbMsUA7pRU2cF4WnO
YfG0dAIje/SVKLtSgQnpMsCY7KMm2WIJl6IBv8HZjf3zNlZxG077VAWerx78JcY54IF+g+lokQPa
bnDT9B1NhIcM6zRMrQ0g14sPUit4SLBTSDp/LBw9u+jCD+bJfXb8eenxKsR6tv1YY+WDEHteY5fL
SZjAMfdb3Ut66fu6WXi3WIC58Kg2tkVlYkROzXb8aLt4SzJdFXHXdxiRl/mUcZqOI0Dvc4YP6NGz
y376EsC+WyT+5STcsAnDutKfaiov1rAB+Glabj9jkaIfniJjVRG38wMmSgG2eD/zLArfJk9c6t5s
Om9To3zNBuuwLDiyYdOeDe1m1HZQOUSytAm5DbcoXFgo1hg/EMRhQ7U1RJNDlfmpv5FpCkV2yfx8
h+1ignniKM7gkawwY+bxjEpGcwdjw93OqJDdhLjw4b3mjfohYVKfwRxrug2rT37JdVt+Sm1MA1BY
g00alahWcNilpOTiFwS/9bkpWI711AZXsE7bXehJydu1LX2Akeftc6RvPyCn1tt7Zm6/jxZbIOXQ
BdVX2Q73CMK3l9qz0stq7Pq931GCBvuSno3NEO9kPEFYaPFtK3AF+pZ1KtmVEkbC4tX1DmqNuohW
yBNLUtMFrlsfL9IiQoMfL8HwMPEnzyPOY1/03AxHcA/JNxUX5bGYHYxxlzj3DzK3m/sWwd4VBrEN
d80STfqILVz0Ulo1VtFiqB6myIUr5/b2BeKCWDM2uLJdeZTpDrrv6u+ooiUfKR4CxZe9iKFxpx7n
Gad17lBwktmhXWpr73RVf9eNHgUHQgGiyfNwITqNfIZfwW5LwjiR0adsdGNU3Pxg+Nq5Xu7sG0wF
OOZkFYTGER7u96j3Q/jiiaUvqhg4ws5z+vwjFlIQQejVX/od0lt4Pcvmxc679mpGEfGyCxwzQxPf
9FDTcbqYSWev7bAYja+9dZEVQkLKJvp9c6YJkSdULCDg9OAKP0+tmr4rCzqRmznrS9flUC/ipAU+
iJEhM1eWLUwmp9Ew61b4HRfBkEJ2tJ02u1mckEDMkWo7TqIUFziVlO2FnpU+uO3gXvqlIVML/8mf
lq/2kCSYjLJ8xm7od5QWbUzLZ/hpO39pxN4L+/qmlZ7+vLSIJuQ27e0UumEBBqLYhhncRSwnhfdC
Z7rZCLesjw2FAiy3q/7j7NTFxw4CVoG+ap8+KrmoT3pucTpX8zBvkf9q803O/dFxjai5sfBmuW69
OZpuY7eTJfzzMX/Jq3bd0OSpnmo8xjdtOzofY5oI5y2WF9tB28mFl9XeSxcF81VOvX+k7eANXDTp
UbazsO5Mh/QqiKwmwz27iF+0RVKzg2JOvuLnnboNpqA4EOiDYBtna3gGSVDegtMB2zFJ/eg2dXtE
08055u0YvGiRPE6ckx+RBVujo2q9BZWjKsVxNfWPsg+HYU8auNz3OvbxnfYUHdsCJT1bjuN5EBft
UZGHwrsJoSrFWJ9+EXMrHnK8qr+M64hDIhN8h42pe+0BLDja7BQ7Nav+nvzS2vhTPV5ZuiueV7up
j6J0EpBZlJNv5ALTFKQpEcnOM5QCer8IzgBcY67b1fmx8Af9CLZLcP+jewEfAGffQHSfqcup27iW
+sxZyvi+qvR6meInuZ9DQi7H4CpDRtHuL/TgTbd1l+gHFDC9r6IYCQ6uWsYbb6lYPNS0PjjoFVzO
KF+cZ7DF0MMbovqYBJW343gMwpKyR3y+ohNwlSRSf1zdSD5GlE4+40bZP7Dhp2cstvB6daweDFOA
/2Gc+Fd0uB0BRS/GTH1dMLm2waKhAmc1t+jFytt0blqcFDEjOWhsNz+3/QDNJ/HX9UrHHvRKim9U
B6rmIRVrXBGzq3kvQqRmHXp+27FdvQ+4tAsq89r6ZiUuGLSrxffWDD/iaibX3YUDJe3oqvAFoo97
G42FEs5r3CZXkwXJlipLeWPhjf1U9vqF34E81mfOU1eRwcBAy2/mOAd+6aP/cIEqnPs8WMkwbUvc
n6+B+gwou40jOphuKbxtLJ3w0ksaGFaxXdXxRSVR4zHu6+tmpN+9i3BWQcwAM9NxU4mkvmks+v2X
6ByEjHVgT72+UvFIo8eZtTOd156qPojZs6CkxTC9ca+QzV7Grb7L02ys9rR8F3lZZTjj7Sxd+4AQ
k8SxjuHYdevdEkFjl0eTeti7WM0N8nmMWjOlxUXBmRw/B9xVO+MWjnfUNdUSpDLF4KQPU7g2y7ax
y+AKuF7i7CaHFPGy5yDeP/kZpz/4I5Zuex+tVDutgRWdjX0QXvjubNf5wyqWxB03C14E8XDhEuzs
c+zCx+WoyqXWOzl2/nAfWylsyMlNy1hvtJWkZbG1vHi+x8UiDjau9FDtWRxrPU4cNHOcSZVrX01x
Dm3N1dTxr8OScLoDILfuGipbF7nbI+vghMVFby1zl38oFyuIV8Hw1/Zc7ajToAYASqt1/epD36Pq
3+8gXKI8T4G9a1gPEe3NLbwWt9p7zlDKq0LSnd1UNWVeXOFmVW9EtdD4CYe8wHDD8xs0/vzpGmdl
EezyOZvPRIoo1A4tXRlSEsu1c16kRhasHfxw2bgT3W+ErvobC42OcFvlCe7CoVcISnHU7J6c1tLf
xpjUROh2cY9Nk6CBmI7ShUpJCifRfqc3DxRt2oQyuFssrwlJzIZoQUaQSNrzgca2sjn7agTX82gv
ku4T1F1njvdFBWdL7lsXUrt/7VhjMDzSy62Ss1xF3ks6js/rCns1le1zGrd+vuGUUN0jN5EbKW19
tNk7bGJEoOl+hetlubjlDUpAw2GUOt62qkUaKASlCW+n8qt7XZfBTmvkEgdkfQmvGBx/7WFgHpBl
onGVzsk1DcbI3jpzN6kdrqazdxt3UtyH4Ic0NGhKPUwH5ssGONz0zWna4mOr6g41lTBMr7qmbu4H
1fXpfpiRIz2naIx+qQUjybgfKwR/ldGcSPz7urCdfdzL5hLWqnXtFrN36bb0LJsUpUy0xNNm57rJ
+ALZdDius+uWG+hUZbWz41F1+xae1A3wwak/b/WUoE8z2TOuSikSKEEHeSuGxQuEFDzkcN4FPNx+
ocZ9vyY6+5bQ9lbHnPbaTrMmJ4jOhb5hk2fvz4Ki3GU56QW3kNyx6WSHAbUvKOWtfMqz1Hmm8DYf
wOzEx8aOq0PYhvmtldt6O2JH/Qmq2CPmn9RTObcdQjfJPzeTC2MLC4Pms7ATfTG4Ipk3icbsb5tR
G71IWpeHTm0K3Nk8bjnrig9Q/IeLcXKyr4UU4TMW0s7/4e7MliNHziz9Lrp3GRbHZja6aACxMLgv
STLzBsYtsQMOx46nny+qSt3Ksh6pNXczJpmpVEkmGRGA41/O+c5radozgW8N+gScfRc2E+NnZu9W
eT7S8GfZkL2u3YSkzJLF/ny+BuWHLM+98NrU54f2YvXv0F5EvqtckBbwOuhYLjBAkknV63wZWDVt
2Ps7by7MyK44RkJX5IVzXanees+ys1vKggfRhEXlZT7ZgcSZMP3imshWRcq1O1pePGToODWlVpme
atUOYD4Zs0SlIsbkB8/dGSKu8OcJSkTpxoMqxDHvHOvbWTawN7epxFG0CnXrOEvxPkKn4elA47lv
xwQxVJs49hWbO32pVjQloU6paK6WflTvpTUsedQzZZzgplXLxzCs3Cvck7Rpo2KI+TmxtJpCFnLT
rikm+8SMGh/7nIMSOZ5Vo18SBWmyr71suJQr7VsoqEaGuCJzytmJDi5JZGyT8zz0VfXdUxPRy73d
x5UhOuNmnD3zkeWaHyAKooSD0T5n1WGmpjpx+DXzbgEPVVDJBVSeiDhEe2NnM3E3Y3IW4q214aid
VhMGAwQpZ2CFBHVTyHLap5PLJqUmMrykRtO7cxc7Rcna5RYltd0k22vTj015a7Xm3Mc0FWcSNxdv
u6lIm2NarQdB3lwjb93RhtpRmsTAv5G+45FgMQl/KZI9+7JyMa5L0AJtENFsL1KF45bVPeRmnrcO
bmDWV34Vjoi55Ro305rU5eVKCKltRP1I/6XuqonhkB0uqLyDca9H1eWvaVrKNo1nbhW2KJhxAH+F
09K17rBPKdWaizEbRf2z7/plIh0d+RPIFadj1faYGND1poNCJwVrV69SGMVdMSooCs9SoJY6UzNH
VgCAcDDXmV+1CDwSeKF/YF8OVLY4rw5Lpuzx91mtUOd9w1AF58moZSaLuoQ0et7cIxc4Lyu4Dzfv
M5WJsbgHZNUb91tn9kFOWN6cCQAHPnMuQWObFLPLE4LjeHgeoV12/tVAPbncGEVgrDIa037sysPG
cotPiyde0Rbvtj82Uw2AZhjX5tIeeXlbiNXasnpAVr1dJ48AMVTu7lx0qrl9MsaxW1tkSPlAiUPr
kHZ7zJEF57EY2rhEhHQNdwlqQ6ICTswV7kI/+PKQD169rooh7MQgNY9QVI3VLHdps8i82inI5W3A
6KBp/auNys/fJQI4LkuwKSHZJjRlF8idt262PLD2q5+VP1bfBOKaIbRavGehHLl3dohN6k+jKSmy
EL9nGjCG2wdZPAG5AsS0WR27x80d199E9qcAPskdqLbpyBg4v2qNxMam747Xhbmu9U7ZNVqtKWAP
rET1WATL7F10VHBeaDdqlaDH5rI56MFAxLj4am7w5kzlp9oMQHKJlnVC7JwvxxgS4vrQ52JeqA9E
taMApUFMCuU4B+1KCM9J7S/vYksWzKdmOnfmg1/mpRPPedN8aBKyNDjxic6g2cREM6ILM9tRTWgQ
SZlTTp+pWM4DFwpq65ySlaV7bFpTIvb1aPpoc6yObOjEkG27k6vRH80e6GI1VRIukAeiGJTWZuVA
xVdv7W9qjKRjTFTOOLyifEA1EWqFyC5C0tFN1EemhayI2dZNSuMNtaqjDL9e2LfBpbHhEXilW50E
yDGU7PDotUJap2qUG9Y69rHfOGAJPDFkB2wLfDDekorQRlp37IhNg+7MvOx9Q6/AtZEE96MwWl7n
pvauqZa7lQ87lkHiB7sCacWXQLvE7LBQ6ZXgGO5/0FvO2b1X1CS49MiY8iMVjHvSAGjzd45Iez3Y
JPk8tLOdXKOSTD9TbfLO+/O2oFaDPxuWG2CHUOXG/O3Mw72bgVLwEnCxsRz2INXPXNN4FUoneDCZ
HnpxUJztrsws8nhGGvMy2xIboVP2EgQJWLRu1s5jl6TtfrAa49XVvQmNEhlipqsNgX4PXxzH0XqD
pdLKY2vsJzxdVYM+PshxJl+krkac1jcbatA0mYmcnwPI5LOmGY5U463WngURa1bDxlcII8ueOHoF
dgfwJ8pDXWinPUyjtFn7a3tU41VqmQAODSdV3h4dhHqaF29AdDw0vErEAN4PCQs8DWvq79tOnAve
3pf+OYN4XXOiPpIANUrZ5VnMA71AeMW05G6rGQCEm6uUuysn9HWxbYAt2bqF70kd1HSoRmoVT7b6
OfcQs6DxLNE8OOt3j9NiugQ4Q7I2QC//oXf0MPLjHKhwAknPya6t9tquEusSJmTpoRJKiI3UhFRf
CpFZ74AbytMiVH+HVK+IkIBZb5hixoY1g3cGaDh9oSNvlvkajwSY92Gl/SHZjVnuV5y/2q4uC9Na
nf3gzs6zSKCp3zC4Km1mAW29huC6zO95gOAhJCRU3wDU6Y2dNzsrPUFgYWroEsMh98QssqfSWcC+
8NykqqM8hwCsOzj7LKZuZxsuBmOXNrnxq9p+7RBZpOE0Vt9twtVf9QDKLssbRo8IKtFJpROXfKW/
p2I2UmqrRUSCyuMaOlkd9YxdfjTpKC50wU0d67z0bgfCjE6D02H10F55xVjAO4rE8J8ZGOcel0Hq
vitrI91BGv3DpFfrouzbwYqKyZ/P1ZpRo5wBohN6LDCPZwSeG2+BoHCq82A5NI41VQ+YZfNYM9uK
NZc6aCvbGXeUL+Zls7YZ0sDZfCUpY3kNkgFWfz8aOCedclf7VfITVbERS0cO33zK/YMpE/Md5E75
avAtTigW3jgU/69YbvzrhR3/QU0Dd50/vqFPHu7UaKwQr4bWMLkPtrsgFSUVjSnrA88D3dBm9Hbs
e2hT+O6rubP0S8GsI/YXGpUOrs8GtM5sn4VfyccisyVAQIb6F0o1JpswhJbA7D7WkeG/3pUw6jv9
zgOqrKeYFfgZSEdD29bqQcu+lc4tVKyOU74nVhtpku6wP6MRWNai7lg1sG9sb+WKkmY9zCQZs1ew
W2MZsgtjxCe/XaDjXodvSb7MzofTyLY8Fq1fDzJKpDZIt/MnR86aw6tEzMJKC3lEEZi5a8To7syN
stE31jyCMqqN5QKqMUPM0LUWZy9lM/s/3KYZOFQ6VVZLxTnmZIYD66hBphCL1U1T9CwSiRVqZMp4
RFUrVmhuGlTs0kEJmqn2y+jECpCKfSY6vV2v5rUk2GHL0xKxkEqTs4aca7BjC5IW6WZ095PtQ1zb
5/biav3c+nMyFTF7WJ++D8dQvhQ3RdFCvIn7meROc2coe+y7d0Awk0noQpGqfI1mQn95Am4q42Q4
JrgkC8IPxHp+JdJNjaA6ZCnc/O5lFOkGfC9PSPeqQqTwnrtciqGnX74s1j6p3GiBbe1N+3+xnfvV
H8LuD/90gFWWHScqPXQPvy4dG4Oeo1hU8GEUmEj+WHpbbumwfdKQvRB7zv7U1JFRS215oacrNJqA
1wyewoPdLN634rc91z//vX5d9vJreazpcauSUMfukFXRr79W7qygRkCofpak11Be1r/rPuoyIIf3
IFq2Zf9iT/nrSv78E3Fx826crcNsfM+kgH/0kzMz9AcDu8QXmQ3nnzj9LqqxnUazme+9TI5o4CZj
ETg+INuBfv/tJf9buIantua//+uXOKffQAIfrcKKk2bD/zAt6vDV3rzVX/2f/6pf/maCqP747eK3
4e2X/7NrhnxY78cvvT589WM1/B1ncP7K/+kf/pFb8LSqr7/95aNFeXX+21Lq8X+EMvBG/6fj5fy3
//Fd51//b3/5jyoF2cjm/uu3X+ji829/4et/RziQVgCAyCYID12KQ4XBR/o7wUH4f0U9xIeJ7dri
orZd/ugPhIPt/fWcdXb+jy2hARtYPFghD9nf/nKmOEC3xioPtBfOEGvxv7/sP6w4v0d3pV/tf2fN
8f90SZED6+Lhw056dvSdw+x+vaT4OEHWlvmpnQW5uk/4+qS85gqi+AV7C1t2yWNfsZeoqX8wHBSH
NNhKLBrnlwu/CQeGGOwbFkbG93qdU+bcYe0qqlEmpHYKFTGF1uWB18xXo2MEz7/Tb0U2msY9gyWD
BU89sh+0fji0zVPznbItyEB7C2uhFtsyJ5PfPLT/AMjIp1se7R7SeTzDfZ/iZZudaedv1Huh8pvu
csisZIYOWU3Zfm2N7XHFDWbHdpClN245KHg/PGQsuGLSRaCCee8ztX0mRm3BXOcCSqxQVyYmdDea
ECSCRewLRyAyRc189HBz0t0H5jTAbBeiEhHHv9MV3yXxkUsWpZneWC1Y6HWfJexAo99Vkzebj0Kt
i3/oS2mn12CK5yfm40F/JPqlDO46xJjGDszxUjPaokPYz8PokhTPYpOVI0Gse6tBenWW3ztjaDUK
MGo31AzMRngOMpRMZ44cjw2lK2mKDaseFtMHc5V+Giv23hjE7J49jlgG4dZ7H/n+OO0HCgvIqX3H
nTXukIgb6XaiFgDFGhaDksapcvLlwnfREaMKNfV7WZpMnrra6+tdxzJwNAJ+HUDR6b6bVuZHMXp8
eqcTo42iQoaXymZ5hK7rpeSJ82f7BIMI4OCgXBrIaZuJUoCDu6tvjAAmIOW0tuY9/f3KmEumgo19
nzBZOW6lkzFzas1tADYoYGzNwvfVEaQbdRhq8I4UKHfxNuIeSemDCMiQP97WvptP6eb2NwjkevB6
jD0xx9CeL8eZUbt/b9bBtu6Q6ZpTnKQTRot+IvAxOkMazSiw1uabi3ntnm108V2VwXBGovlMszaD
GKai9NTdJqA046xrhyuRaH29ZjwqQi9PaBmCHjgkTTMjiXiDfBCEZlU2z4M/ZfLCYIn8k/K1aA5s
KBfYtEkqjSv0ZSUooWLBlIwSpXKPLjjAClNNHQQxtGlx64q2c8IZRYBJEVoEzYloqux14cS3dkNe
aypn2/XHiNo6B6vazH2yN+ql/yiRupvRNiGz5HKtxZ2pILVFqZUyZUEOH/R7ssZMOm9TuT9MzAV9
CGA7IH7KJTqKXZG9lpHvk7TMmhAvLQLIfDRCvz5zoVs0yfxemSd0iF3Dfev5ma8TreDP0i8Glymm
meYxjK4Ku0A9E0WbDgOFr+59wUWEQfohaOsRbYsPPfiqXZbse6U7j5YOvfGM7SvP052txuBNLBhi
4rLJ7G4vNCcms8NWHxyDbO6dR8H/7LSlZzLF7NHcc7dul43bd28Fsou0CrFsIpemq6ZIH3dGtsnp
JMvKzncpC0I+tBXXIk5maykYuYzkn+E9UoP/RvBUHZyQ3NVED7dGa/I/kntt3tHL9u7TOLWFcZvw
7K3ufbR7A6xW0sjqGHDoULc77Vdj8jZP87QkiCUHAY4YrlOWfS4dpwQ31tbBwuxV46Rx4Ipgc279
LGdWx0hJG/aRxa1VvjAE9ptjQDoSuWY1gufHTTRz80xl0A8AgBc1dI/n8TJdy1ScQZa1nFjIgnRs
OLE5I1gY+jt4FuSbLeBE1/lEJVVWbewhVBuxofWc2TuryeuZQSCJ0QxfiokEb38ws+AmNxsGLIC9
eLeAbDlJ/j67deDe+gmjt9AcgnIeQ0FGGiY8yxy8Fy+3But4Pm9rGkMG1VCgiwlb/GcNnc/Q4Qx+
gTceJAOpVpm12ChsGtXAIJHgzwpV6DK251q6oQHOS10MTeO/DUVufZ9mS4jHacKszRk6yns82uN8
R6FuvmWbKHFWLcXKjrnngQJ01bSyV7NGs7yHT87KZ7ZmxBiZoF+Is5HwwRsfAtF8GF17lE+BP2p/
h3P2jAeWxI2hnDGfKsNkxjLgnPFArjaoPuAck67r+R3U0hIfD+GJg5dcVckC270qRJ2ik1A1zxBl
zRNDJ0b93IWtEjEdEPsW1C71wdbb/G1qOfBI3ZNdflESlBaE2zxxV9Ex5Qn+gGzpY8wLkwe3WXto
McgD7LChV20guXpI22LKlyjzu5N7CyoVh8Qa3mzhiEPaceOAMkU9fejXFEnSQtY3Bf3IlDkE7bBt
4Qx1pd2PABotPJmVz3uTtdVDBk7WiR2Z670hZ0KS5oqnBnB0nabHJpMdGq4SYifRmSacVcTg7rXZ
yzO2f1K+fbDtavtZ+2PHvjfR5g8u4bwnJgg5eMw+KUtvxwm7cJh7dVKcgrlT17NZrd8ElpdyX/Fu
ljfr5Bu4dz0/IP/HyDOz32UZOvLQQDgSnBA7+fu06xABWHmBpsppEOtEQ+khFKcDgqI+75rScmho
i8zQt407SCNiE884pzKm6bFwC8DRcyfNn6NfVDX4hwpULErpft01o1pAoevUu6vo54tQoX8p97y7
09Na99hLJaFkj1Oh3R9YHHC2QkJgXjUUK3lkGTJCNCILRI5dKpmgnesbl3RMTqEHAtGI/aisuuaE
A3TzDk658feWSOx7/B+jfRpV47c7k7rK3U3Y0PpLKqtFYwHbeJTHFm2dPHWsoXMM8F3fl7sBOBcA
dOLm6vkb5kqN3sFsk4+tFU4bGXmfPg24yczL1Nvy5maYVDd+tIs3/2RkwCfLQtStoqoqRRZXo+tM
4YhrTIUGpczZQNk5x1wzzD70tR7cWBXM/SNEBGZ1n8i1FMfSyXNv70OE78ipcd32FjtVPe37ipkY
PMCm2zuD6Po4yWtMJ0ywsYTPzXIWla9MU+r2rOtBvzh2UJrd9M2sJ6ONm5Kt5THVrfAumGmW3xm4
rMOtWSlPPaAbHfQjmQG9Pph2q38GVb91O9lYSRLmM4LlUzn7ebVHdtNw7+Z6dnd0BOiTV9xVxSn3
izV4y5sFRcSAOa+9g6SFgi8XAM1eoTH31R0q32J8NFcsnetjMrlT3UeQX6dyFTtRn4NOs0PGDr9d
RtL2eDE9tzNAg9zkxjSyIj/HoW+p3V8lOit+pgJxDC05zjk0YibpnRvTdTQ+XTvckJjAgr3Dl9ai
vfS8BG0Qzo9wCFq+hKTUbTgxArMYySjWm0fdu5Jhe4pwiAoIB7jY3OwFu3F5T5WFAggb9GiGSZr4
xoXN9eWyj2KREE2uJb/7pe9j7XNaKyFx2mWpvgRU0ax/lP+mkswewKPgP4vMtBUFRVYt0CE47Oe9
adK3ZBadJSaJOb1RvawLJNqsciIS4LsfHg3kk9dh5ooSfID3GJmtJW5JbwbHa9bnYVfRbt85JLsh
JE7QgEnhIQ9NJgHUsbZ5X/d2nnmv6F6MkVNKShLO+lk44WgbxU+EHJNilkUARdgWUj8vi10OyCVb
6NqrWtvvnamMd/6J8EDDJugAuuHM7zh2LAZDmEc+yhfHU2m8eZbxbjqYqEIyShkVaua7j0zHShjK
xWh/spv16InQkarIc5XOo6pN0e4ZKBknXIcVSCPCMrZjSm4Crt+GOM5DaQgz5wlT6teVjUITGRar
FHQeDVhjAK7ybcgX46tIErgkbe6NeldUBZWrFNM4MnNxJyLT6T3+0HX/W439df6h2779Ofy5If9/
OuMZW8s/ad2btK1+6dz58t87d0vSg6OhQAF87tGh3Py9c6endz0MbQGWBYevOacT/tG4C/lXoFge
+0TICRKWiUM//UfnLmjdDQaF57ANOnj+yP53Wnf31/ET0FESlQLDgoBjG7YB5+HXzr3NDNaF0tt7
SHIQ6Fbotypm52M+VgdiC4y7Opmcx7U/P7KLZRsuFpbdImJjtbLWQlwTNZlfv3Urjptw7MvlVW/Z
fAvKQPwYcrrf2MKL+aILr5MRQffzjQQH6F9W40CYjgwoBUNc7+JjkoLmLBBs8ihFm4adjMBeF+pi
rQgdLsfgsXCWUYceh+YS+VAAJjKOGasdktlPgxcDwJIXbtRtT61TGnovyyz5SaxzWsclirR1Z1Yj
uTZGX+XP61p0LUdxzk/wclU8ebQ3eNnZZbQxapcKj0AyjgXbSWMpYgYZvmSDbrVM+zGfTFHemMMz
Vsx0OSkWjfWuJ2cVMlnaOgFH4zLP6bUodXXwjGZql3hefbXVNJxWke9qZRfNz3+45P6bIcx5avdf
1gM+SIepJS+daQ/cDufPWd2zUpu1uu5FbjTebWl480uSLIH6F1yQP18uAcl1OHvhNZ2Dxo2Ai/Yf
Z4dBxbZmsszbeWL0Tlwswrejbsc+O07pRs7sP39NxEf8+qpMw+Ha5KrkBzJdAhH1688D6VMmST6+
M34ibLuzy+q1Cbz6LQ+Cvj1uuWgz9H6N1e2ozFiuWm7G8nJZYX7sMhDBl5igzxrgIZu/g0aQFOZ8
aEQoMa3wzRbJwRo0B1WZ6d1SjmDvh3TwDZqTNfEveWgPM+UFz5/QchOuvXRhBxXanV3RrehlOdl6
aXgG1hWKDWpPdR2YrNvvbHSuL75Ef0FIyWDP8SbxEG4berOoEkg74pGhUx2m9N7+UzLbymPVJe16
t3mbTV3sKx2zNkeyTwum1bHS9ryevNydVCxUbRPBW7TjpwFa5XXl2kLeof0C48Qqp+zYM3o6jptm
otPljvAPjlM5XwPMhNPsoE6I55LxfViUzGmCYYecYlvW2Oro96bxjNUrmohYKOdWeytxOXrDb0Jf
stXvJTHjMkw7xgPg8l3B3gtftXdAR+ncLQ2phKfczW3s+NDKWdGg0XgfUogle545uR9tllcaseeY
JEw4rOwgzxm29YZ1fCVgoKxXM3KFziWQSmiN+wqKo/WwbUwyse9mHnAc1Y43yB9658odELBExjQn
px7CCBT4aiyDS21VvsW2T44vmY0YJly1B6uPCJjFO0lFThcSjqK72pDd1BcFqLinFp0a0zC+39pT
4NgvG4Wxj0pgFGT2Fb477JC3eCx4ZZ2dX5VfkijBWGhAv+jzVrgIBB9ZrxAdlaXKzuEqDoYMV5uA
hcNiypx5xlQkfYRRZaYX0IS8nOym9K7aoarJhrbtRVxkQ1lkLOBUrg5Fhysy8kgmJq9i7oxmh5WV
9HPWYuZzyYzpa07X8iuT/ohoVTD15W7c3O6kUl1faEuw2C/9XhHHVC/bccA0eOWzqkbLpo0q6jfn
xiqoHU7AIwoT53hB7lfHsjHq1815sf2NpHThq1ON2nWnlmH+WphJvuS8i3jDiDxTSBwldooUTYHF
mqQe6wjbgmRcaU36zvXLlaQb0s6a3dyshYWTnoFVPEB4uh3MTX64vMcv1Krtg5OlejtyrmjipLRZ
4lpZIZsctlRnqLK7cXAi/Dt8JJUFjiPGxYGuFd3I/Ihcoh73ymZ0RO7hmo9RnmKoSIxxhsyA0LLc
D7PnXwzu1v2sOGXQpbXNbMbd4ADT8cVi7hrb0k9mVi5fDrZIvCi2C5ZgMUV6wMasHQr6uvrioyy9
OFnBBwAREJnCADK1Mu5WN7lvK/Jjj8WmJsC49QbFG3848RCwhAfNfKP1331rrK5ZzS/mJSle/k9o
GfJWVu78BbREaYRjbGBiQ1eV4AbTOXnsc9VsEVys8huccH3tqW35iRMJ4QaIheRV1ROSPa6R3I9T
U3FWbeZsPQayVw9Up3wZdxI5Gxa55iv2GeXdIqOiS65Ix/L21YCqa++vKv1oUqle7AwLUDiQKcI4
QFhVEGMeZVzmkBufRxuWH9bMdId75lXBQ+Kzgg4bD9US1/Yy8uuucK/iJjG6bwnPyDIUpUy+3M1x
C9acNvDbNqiMNZLVhALKslt//GiWhtJadF1RhwnXLF8z97V/RcfY3hv9ovKQvJpOHwN8tKMdpukm
24MNQMsCpGRt50kqm3RG7JjIplM3nhfDFfMsETsW64qQM8LzQlkH3mVZnfVYm9Tq3loRBEU2Z8GE
3sXKbzfPmdFttyK9XtBwejuFceUHisvaP7LFbL5yF+wPWSPZ+k13InFpnkTDfszX+XFo+h61sVsW
TdymBfL2Q9Pb6iZYp9GLaU9zxiN6Xc1DVaaqZirQuopei4IgTrLyLHlLcsbxY+Ybz3M/mF866fxP
p3Z4V4c1zW5txxKvy0SgAdxAkf8s0tXewsStuvGU97l0I8UbSey939d5BN7HGSPTntA7WBQ3kjPA
mdod/VtKlJeBuj3EJWOku0p2PQ6vnLBqOFnwasJ56ZaC+bIrrXBKoEvQQQU8A/J1a54YNYsPJsXy
e7ANwy1/n/fSam18NEmSwOZk3kjtQ9YhSgyLqUxMxMk8RCbaNzbZqUHM7FmJhahJJ8VL4QkhI2LL
nDyW00SmEt1XAr6krZ2OEEZpv2duTTaRY60zhdyK6q4TxnCL1gksRloNVFoS5aNx6dSt85waQ/44
cMGDSFid8l6XFqc/roXk1pIpekRofk4Sr+w0OXHpGr+rdHLomMSWtTEjvC2LZa3qk0OIzjmdM8Ok
x6OwvJuLfuTRswatE5EtM9yZGxUlc1Wz+oBEq3R45u7+7EAyvJYkln36pVFBhStS/9WfRj59WD0G
CpOkxqxiea37SaIO+nV/OUvV7ICkzl1VLu7Tpiv3bWA4+70GuUf4Vz/wZDLKvhv2jnFWDVvpxiSI
IYJhhznuVwR0rCJea5L3XtlKbs6exRexc7jAym6pLst5VgAdmHgzrHcYe/wEV36eaMveulm4zX6w
BbY/HG8ezvM5gbDPI+KR4EJg6GVco+OZrpTvVZonO56dO5SrBdP4bWBFlJfFkdVNluGaKfHKeFNG
HNXSTVW/R9NUVrug9CeCoRNob7uMnT8IOaerWECpfDOvHHvZvIM3VGK4DLZeqZc1tRMZLSIX08NC
ltMUpfPcPDogsaybWfRLd9RiG7giG2lhhQnHdktw2qG9GEzUk652zPcm6dIJx7QF+IRkSIpMyjO3
WxtnPJRdYTGyH9lpolu1FPuqFxKsy+rUOYjgEp7rfloi3zybBWC1TDQNyK30lr+jwMvkcU0rm0y/
NsE5UyEzt1BZ1ZbHGJpCJ6nvhAsLbI0EWBgLgTSJvPT6TE2KmdwyPhg7cqvcEnfrNm7llQ9cNyGp
z2Cm/GlpYqL2NYo0767UDPU+WTTzeghpy3O5A09b+xeGPxnBOYloKY0x2uYG8ghs8hZzXmIhzWqR
chG7RQwvDQ2bv9U79N7Y5d/6gDlhFeMeKMbnDS9G+40JfW3tq740kqexqB3b5GDYcndPQWIxGgtw
KhG+zDTUus8zG5xoCFhauw/5RguSRjkgzRaVG/5IcyfQr+h4KRE4YjpJ3Lb/tiIQC9iGZUSiInAT
m7djICj7a5G1WXMFCGear3uv85C/K+GXRNdlC+3vBZKazrgdO8mAqwbpMN8rRejVo9Ur372udVrh
0bXX6TkQ55m/WUJqhHFUU+SgE6xJ7y6k/TKjj/nZs0tE1FHq6bxP68h9bVJ7fu1NNSY71sXTZeeu
uR/2ZTJTpNiaxyFBo+JJUGEvIS7szd3lSV2YlHlQXq8KKCEGB+W6EUrFfuJQm4QsRcqfrddss1QX
636U5rHDF7Pt/HZzFDZIAJknE1ox9lRmhSyXMGKQo8ptyxk1eD2tK7iVHLgADs/bbqjsbAesYip3
q6Ywj3NQiupUIFTJd0XAzq89YzJDht9BQZ5brx8Mp86340rMjrVDlkyBv5oQKBdoILPVXhYTZk6e
3V7CCxHkK2B1lRTDXQJNO3Z8WT3MrIY/LEzRnxvdb/oqDFTZldLpfdo2yGYRHzFcxtamFyaLy/xp
GdhC7xLEVd0O7bTHeK0JxpWX3rIMRg/Kbcql/YWzX2WhKZb86CNHY5mlfSLTlIEnLvR8Ry8XU+aN
3xZp41viMXjenHUEcFX4LTxmWP1877dtX4RycQ3rgIq68iNBz0uYJxuQWxPYG2JJbCFPhnbr7xv1
EjMunhAiZqFpV/sOTTa3UJZu75tXoJtk1151YdsnTBOQKuTyAuW1/9ElXnpPHMqSxIXaeKaCJcAM
VgW2wUOpqJmblra5DP8Xmpj/P0dn557+/zw7i7K3z180L3z1H6MzG9FLwLDUcUDr/y5f+V30Ytp/
lR5gfyASqF4gVvzn5MziT+BZ8G2SP4Wc8V+DM++vUjIyC/h3iFVs0nb+nbmZ/FMqBkMmfi3JM0Li
EUdQ8RuK5R9o2fRaLDFM9zQK2FKMd82kni+0wPSHUDAzI5/qQ4Dx8YeaKM6gze5JfuT2pqzIwpF8
wYgDfAueApJI5dF1adX2ec1e/HIbuWcuz1EfD5a3bXPkpuRF7gvJepQ+a4MMSEVQ52oP1szS3zJz
DAbE5blpLSHPvdyOU5U6eJyGCkoDvJQxx0xd6LmnrZlLo45gamtuDNeYjpKQRokosCvJgVMMRzhS
2uYuyxVVLDU3vYY0Dn1u29mB6VVDAcKkf5S4JtySEHOzbo30ZtGiMW4YapooZ/itjKvGFeXrNrVB
fcTLabqvPiu0t3RQW4yCZNpCWBnWHauCfhesZGPir/IcgKtV8m1s0KL4eLzZIaMzJYZdvNj8FSBj
xWo/zGO96ZuuxO39il0tcQl0CdKHosZnpiN+UbWUEXOqrroibLp2sihJa/u2QS2dPRhiHamiCbts
1OcCVgC+JFYRJ/KnEmbXBPcqfUyzYHAeHEG+DDWibtf9umWc8DZHnvm/2TuTHcmR7Yj+i/ZskM55
G4x5yIycKocNkZVZyXl00kn61+uE+gnQEyAIbylA266uKSro9GvX7BiIIftW7dr8Tjt/+RkYezou
W6Ptu8RJSg8PKYxbGYOp46iMq2wrCVFegqrW+T0jM1KKIYW4x4MJr547NFuxPKmt5SUAD/snF1bR
PpSxR0IC6jaz60YkSfvcZWF87HF3rs0l8Pamo7IHaMHFflpYBrkDgyUpBDnzqhKp/bRMlSTYh/uw
YnmS+VRS446+OSQjEilzw+eX1e0P72eIS4QlhOQCnwLIGKBHpgSbT40dUqcXeZj1mmgZiCJb1Ney
jCIbpdswnQFN2IOGb1nHLR8vMwaRH7gF9DA6jQhOQzKl1tp27Hk5JJbtE8prJs84jRlc6t0ce8FV
xIM3HvWc5+nRY2hk0UkNkFpLhrp+Gwf+WO79vujqgzbT6XOY9A8XlonyL0I+xJLIpi7UMfj5NPKC
DLQRma3XnpeqSu+MqpLbAfUdalvYV3cjq3Ra9WJtXOIUZvcWYNjytPRL3hMqX8BlW416IIuw3POG
d9eiWGihDnA2PdC7AydilqLmQgzX8ZdlGPVepI3LZ1bzZGwk+6udo8YWI1Xcl0+iCUeepCHtDm0n
nIdZ+O3nzdT9HvMNA63JBT2P2F+2zWoxtXahSNIZsKLi024PRLUqInuMGgQvbOzsK3qEC+Ocj8Xw
6sVu+jwvnXMXEOohpSm6WA6HRaSy6l6GkdaZGeAvUS2N12JwUsJJOL0MHqqJe9HUDeqLw8GxRyCN
HXn5FYgUgOa4vKp55GvKGxXzqdiFfT0H1o733jD7G3Dwif7A8CIncUolkfUnbofKAk8Ycr2LGA1z
oTd0uuumOhShrCHeEL20Vc5tsIj9NF8j1WTT2YRs02J9xjyieqz/4TBJWutLE7XuFLPXt9gNet2M
ODjxonW2Pe22ZOEo43C2OAWpE49mnw8fWdcsnuPE5I95sSfpTtMvAhXBAo816IFkkQdPSxM2qqRz
fZW0ZKIiTwnij9KvVfrSMEM27aoWDDafTpjI+ldIGsF71yX27ucAgxFbPWts+ktYDFlPdFLqjJkm
7UkVNtNYj9c+nRkQclaOrFKLqVrXJMJ9tEPX+xw7Kg85qzt/X4WZsxvsBNcgzE08CywLEA3Jh/Hp
r7mXt0dblcYTyI+ZlUpJqahX5cXWmzkeFgG5FPZD0V202/XHoPCCx7TuGE8Vl9M+u+F75yAYjV04
YnRj/SDfbXsSEWUSZLYNW49r4urVNhsVJY+mrK3dTN7/V7q4iELDUk8ryEH0bzXSXNtDws489Z0D
LDHjfvTaKZp6Uexjr/ZoA00YQlpWHyusRu6HWrCuDFOVQhObNHcwyUogVc055FSnU6bTy3PRY1WP
wtIdNhS62OuYRo5pJcQsdoLoR79yFhFuHRtnAeXf1otbVI/aZCBtkmo8EiT48RzDevZvER/AFqD9
6r63D2HaQgRY8CWcIMK6O8xyvwer6PqPNOFAPo5kOLvvuLRlc2lZ31qbIvf5B/d8X/6ahUrzCPC2
vbxnlccABUy8qZOUecchedRTFf5dZDL/dD0P+cWbxyI5E37EThHnuRGveUDICEx8ZVYyESS7Q0LP
QeRksn6YfYxCGVIrDWT4MPGN6pk0Re1YVGMHfr1siVhnOJzMJLhQfiOBkBacqbA3h10u5BJ1PZGM
OQlzIyLTuVyBtDh6Y9f4JbFaFXl48DrK04sNDix7C32BGlcLX5Im/7wr7Tb4cEdtrruJ5lQ2zEb+
UMHywhhYeI8DcRM3ksSocbxYIs+REmpjb7L++phmRqpozHCMxsa0tJtbhQOlFtiIiaCmw6cCgJDd
nDq8boAkZIX+khhs07sYtKq/XaqhC0CSZ3S2QAc6V63r+is4CLf4mpH+YIlLlh0sLAxinJDjWP29
Nfr/LfS/WT7pgP/5Ln33p/0s/+tl+j/+/79v00Hwl7iteX22aTazuc2v9PdtOjD/ouCA1whDqh3S
x8SP/KeD3PzL4T/C1/YgtbFdZN33jz208NhRkx4I4LOj3aJl/CvXadZ5/7ToM4TlUAjlev99oYid
beGSk/d7WND9A2+w8T5FJjtA9dcbNzCMB8wNZcYop0BG0ZwdhjvR42XIE398bAojjDqz6Tb4z+N9
li6czrYYf6oq47rIF/f3ZI9qj7LAgZ3kufpTppm7MTE+R5zfbDKSBq+wH4odTK6UCGAu71LGXITF
mju6g/UnEuMETryKkyeNIL9JtGX+KSaqwXNn6bGdmoW/t5useGALhgdeTeazbvPGWuWkXB6LKrBg
0wzBmzJd+s2rsvytia2/y2Kc2Wkifm89KG3raaiCE9bn3ESjLYIL73XqNSR3joDb9RGrk39w/Cw7
dJzNj0iJyy0Y3r12xNQ0TFTIxljJrdpfW6ig2xn72h+kzvmhIyFIBdmYGu8+4Dmgon3c3nXZAgsA
ZXaTZyzvBojiXECTk4QxdzdU7rzv4ml55PVdvlXCTV6yovPcFfLAtO8ILgNSSG39oZphOBF2whtK
d1H2FvvIjhucEMGuKJ3hPNIk8jHzal65iyd/7LEz7nKnGr8L3t5nGNizZGXjBitjThFKRxIDhy7X
wevsFRZKiraPy9wmGVsMDnWOkFywc4Gc9Boj6sqIdZL11XZL9dWIinviINvvZKx4d5D9PtM03D6q
dPauujXYQ9AF08J+KENwERhhG/rN2MvccSH1ffKit1prFRTGDyI8Kc/EIltL/aP1Ce4ah67w0XLX
Va76NyHd4MBmbfhdZanxuzGAcWnLxeHELiS8H0GrnbVdX2svzi+ByWWr6WHVrVrZ/TCImJh7JhFk
KwPiwTcMxGLTJfaykVX7PbWie66ruQeHx/r7a+A9UaxQC62bKiIajKZzW17LmQ8ij8tkJl3bsDLD
onlwgxakgIZsj1ae4DNa0b6DacEyVfwOxTJ5UQtx86jm6/mcCahAluHXGI2D4iuh/nEXWzZoiUGO
4FY6BHcfWsdBF6yAMHA1wZZPoKcnKCOQW1BkH7FI8X93YKHe/KJKnuamin9ow+hfXTNpLkY4xu2G
dSnZeG5v6cpG18PtHStBkD5rirfGnShuASggj43Nrfp272hfW+Bkh4TBgytgb2BzVPyxNq5D5Bdg
ts1mtFC4alal3alXuEZGs4XIlvAaM5Pi9vf3km9Jnc3ac/l/ecHpyBqWtNnmgr8QbndasSP4bc4r
7HGfHQfUqZd2aKdPACHkJMfeTl0WjOZS72MU/HfBnn9TwnLoTtqY24fGYWRjNdWDBbCkVZ2VWJpH
A+QUGuPc3feTS5E9xLh1aHRBdsLsElKrMcx4FvnyRgjZ804rF9BYPMANoxfQhaPvpXLe+vSL7dya
KxlUOGfTN5NLOVg6+vjjRqSoXpslXR6L82bQnrfW7asVJvxom5vJj117zSFvlwL4gVKPg3K9k3Kc
OWP+sQS9v3NmbfmRIcKx2h+72ijYUDXVdvbZyyTaBifYDjr4xhwJHruy2+cSgMuhwrV+wU/bdse+
7BCeM+WGD0bbB58MFt7Oce3kT1pxnwZZ3DYHPxlib232ToX7sbW9fYapGAOQdi+LXVk0XQzGe49P
hW4Jd+TEqFQDCYZY2rJTczr+ccxYfDCYAN3O6mJ6qYuxf6cmhtliMOU6z7saV8UyfFh1R+gZB1wP
N98m1r7GjJrfJylAjD7QN43PhRTCbQVPcEpc4YiimQlYFYKjsMLff+9yIEDu6GdxBDVUB0R2i24f
a+6yUet37gvHjXqoKL3aIFPeu9LQkcB9SUcJppxnzujkaimrf7VE3fxRuEofJwzKH3PcsMNn47DO
KQL4grJf/Rrcqv6yfWbNVUxXAF/Mwif1mdVeyUTQVEm9zkKWI1vAfcFhtofgjFrbHQs71j81t7Dv
CXLhhmPSXXNeLec2rr08Ygw0z53jtJc0ycj0QZ3ARxVYzPu5UPzNZUC4r4Kzfgpx1lb7dGrQhHEl
XALgfKdMaZb4wL+wnrM/OHhkxkFV2cVb7prOEzf94amqrWRTu0rd4ZNPrgVlIMio3eJfLJyzjMKj
XYQbGFPjoe4E970Gg9VTms8TglGdMN1bwrID3mm4GtZNNRVPw+LpNzJqySku4J3wZErrrjAc9cE/
n9a7Rkt1Cjh9ZVRUNVH2KonhDNJrEu6GNNTfWczrRyc5i/CkjN1DTwSGvQTLpM1g9skTwfH6vV+6
xDviJjV3MehZ9HIjwfxc4/Snqcerz0nK92kV+21cYqluGG1sejXC1egvA4B0B6dlbrsgP+cWvB3K
Fn4St513RtbHfFsmwd3Yx59QYJ++MTObtq5+w3HzXzs6bI6sALq3mKbeqLSIj61Mr9YHQ+btJ9Kb
PvbegFPZCwZNZ1Fov881k/rELMKyllz2c57OYgOa0d72GNXrlWvn6gmiTHdMKVE9kt1x1yF6I2Oo
L1EgDEXQGXuOA7SA27nXswWW7juL21Su2OVMwwp1CNESMExM3UUhg3OW1RAU5mp5Y58yf5N8UQok
3BKolRKazGLvbVjlgNGwmGLXpWgK8H+eYV4U0IA9tYfdUeXae667cGiiTAftFUSde8BIFX74wlou
fVw3ny6IDrzLzDUYiCxr3I4e8wL229RZ4x4MVnaTn2YneZgWAm3r0SUeDIaV1WjZmopumLjCzj/m
Jfc3M1bDtoY/ctBTht1PjFuRZb8rIoJR6EqocU26trz8izXDubF8QkmcRqiuF8uA5KXicg3asL3T
edfyDovrKwDthIBMHjzAvRQQGJcCiFzQQdFQSZnv2qEMYDQIsoemQlGr+hQTgNmjNMVWJtaNVetj
Zfg5R1kxEzZsvW6nEie9r5fRfErJsO/YQ5rbWjcWikQOY7O1ckBwwC1O/ZAHyG4seEqBphSztdvO
+AXXBp/fRg9gUAqk6LvUDGifnG61dixewAGzgf6D1wyZDiLDxqd4ZVUwJyLd6mnYu14mjlOZFHc+
bo1Hn7RMEU2Bqw+x5nlfqaaNs6gYJQ4NYljDAU1h/J0wXR48H8xJTmoqMhO5iW9JE3jeEw+9zmBn
LdOZT3QgC9i7YmvkGu2C3qqE5g1QH2CKCQ2xNLpJkNonwB7VZT/vTDer7heAIufY8AOUa0gNP3NC
qevKby3ibhDMXrS6ORmcUeEjMbmjvI55N20kHa/7Xixw0zT47wPnmTrJnsXllualsluzbM2w+0nH
OnfJBNVUVUNEr1e5FUDNPrCwASCEJsKboB+9rQ3W4RBbVbt1+e0AR/EVXwE+Cj+TeeZXK3J9h4ak
t1yo/ZpK3EK8kwaaAdW0AhUj7LeDtg0wWXEsd4s3tCfsW+W+mKt3nF762bIM7CrhJM9UScZntq7z
XTC5xbUALXnIm7na2vTeYE11li1HinPw7DHl7QHTIx3nYmMWtrlTZYDaVaeNAwPSVQQFAygcXJYl
GO2DBToUXivgwd+EAHzKQMb56jZG+BjYRPYjEyn+QjuZu2nnbFGY/4EUDWHaX5w0KO8nq3FO1hT2
72EY98uxkBgN9hChqrNJIoTEmp8Z8p1KzuG29Av0nsbmiqxBa+8Q/eJ5m9Ss6vZBklhwc1o0FwT3
BeNvfSrrERxkqYxsXRUDthM9jS1DDdCDKweIl9yxPQnuhAelZF9WVDaufZgFj5NqPIApoRx22jHi
R7M1Htlo8k9gBIa5R7yvjtAZ518Ad+RrMJSYGEtrpJxIJQcACvOlDxp7J4KPKkAX8iRZs5XiXvDE
4pqkmrCRNYTptxuXMqcHWaiOM4g8At3uBJl3oyqZsKbUvi5D5jU7nvY4OTtqItM4ZaQawLtMXotu
rsJDyZv51NkplL9xJDMbcZIrvQ3kcCX3EnPXHtNLYNUWWothLBtVdX5kx3lYfvPfWvsrJ3MU4dsk
eNhX8F9W3OcGWLLUivLlnwawmgLdq8hgnoytdF87z596TgXSdqMzzmdkSWBIkFHPzTLHsC+l+5ih
LN1abDWNxLTbXXo/tDcNuaWj43hyU5h5QlPhWDyG3tKqqIIVdUrC0nkjhQTqxEE0NmsA9x3G7T12
QHdb1PP8C0bNE+709AH+drKleymxVpyf/jtzXTJtJ8dzTmEKsthRXm1ejV6D0Vr6yb/zJ//d4er4
Z4RzhKB9y1u4jupWTGxzlPcwIyLgPeEBH0wbX62yxg5jp/qlEt7Wk8AiGO9f+h4juMoc08T1mGNB
WfxNOS8mbTRYESKkZTRIfGPlG85w53EZGuM1cxZnM5WQoF1oJF1k51BDK9tbXvm4q/PkgDZdGUZc
nOhHd6Jy8SuIdR23qKFIz4vUMYt6x7HfzTQIXzXF4jvXqQAugxlPlE/qDCzc60iB2AOTtOmjS/KZ
ovsqawMxb3qu8sk9KoSJTUFBD3xFV5dETpz82YYlQCq1Yr9vEx72Uz5UriIUklQDNxLDn8e1z6pr
jTABtg6sCY12Sp6WoowfpJjk85LSPciGrWKrsbA3nyg3IdPe6uZQDigYWFMt3Aogkza5pYK7thBw
iea6udXu1Roruy4Jpq4Svi+X3umHfg8aBqCrZ1bqqjE3wkjxW+eyaJvQj8HdZF2ZvsY22bbtCUQI
0ZNczM6Z6rZhk3T1g5qMkCRg6HCWj4ICZKiW+Uousc3ZNywHv+8mOtgsQqLprO6bhbgvazxofo2q
I1jVuFQ4mZdgnVmt/6yaMpzWFKkw/JW8WD69SfvNxnY0nY0VpiEYxuUAzczCxTYBSN7aKqNvUIBR
faXsPYQ8iKxwWXqlPl1Smw8kWecOuF3gUFuUT2950FAtZ7vBrdS36O/TuImre+GMntyjn6OI8xXb
6dZE/jBCMOPSICWVz/VxIXf844GZoybZ11fhMvY7s50cTHi+Gxuj/vw3veNfUjef/3d4xv8hLIYP
l+J/FjU3Q5o17T+DMW4/429Z0/H/CgNkzTBEALBN8yaQ/i1r2gL7APMNBWPolqYniDL8Q9a0nL+o
rgtu3ROmKZDEECP/IWvaf9lwURxoG/yAa3vWv5SusXhl/JOuCarDRCB1heXRbk3k3/tvAYa8XGb6
MQmOQRfoV14DzC9weRVuVdW7V9G6ncGFvXbg7s263YiSrNkqxfXOIN3L1r5Rf2tQtabGtrZWhTbe
8yXOD4XMh2ufO6J/G1Cc1tPia8Ss0Evo/tSNUdtRwzwbDQFQXN+yeErIBeaYEKwPBnDjZNZdHI3w
g1m+cJv49s1weSJQWJ3YZ9m3Kx2Hq2VjXPdvbshq9tKj7fX+ewOY8SBSMV7bApyaAq9yMnWFSbUb
AkzzaibbGpBw+SlbW11xC9pnJEVCDVwW1mbZhW+8iOObwXKUGxYpakOo/C3nTbGzh5xQDnFhonnD
FttlDI6v+uORo155czgeeCkkx8Fv5MbGd/CLq6O6xFONYuQCyQbr9EQIXl2Fqq2T5fXHpc5GsnN9
uraX9iOsUTxERpjdE03EHcV/q+IYFK5LljlW1gjpFyk1STrvFzFqA0CD/SsT0ot44NkTMkty2TbV
utCdgZ7sw/MAh3m/eGb5U93KLauyz7a800ux9vBUA923xS9btLjQ5uyEWvJnSl2HbUuynWL7HWXi
gyviLy2Xby4UB4excRFoNT2r6k5lb0ZgLgfaw32mTvooKq/k6ml+SZvgoqWT6Sixcq8aR97RXwTh
fSj+ONzhI5CXyRZKqrxjCJbrRbML7pjX147NNjkpe4sxXyxPdd1ZDCNjzLxVSUqHByjOOQSNk7bH
bKtsyE97p6zVi+8HZkSxQO/uOiLn1guRsKlFqjWyhdfJtGzMfLYylIc6SQ6TuWAn8bHBffRLdbNm
ScpbR+KKH348qGnDVjk072tnMfqdsZghtN3w1jsW5uNdGjrDnTJEcdaJQOIduKTlR3K2i3+wjL5i
MgN/bof3ecPtm/gkuZp36sLkCyYGzJcYbz14d4XFIbySjZQfLWSAtMWwa1o/OLg+QLeVHy4hAu5s
UyrHN7BiN/TWnLuwTBcWffrJ5Z3Qs2ivK08fMpL0MvgtzGyex1M9G4M5PigflH4cdcpIgS2yNYS0
/TRANm7UE3A0V5KBz0an6vSj9uBxjJGdjMzk2oqTJD8Qz2yWNwhdILQ7nLNfU98RasKUkh6J3xUf
Frld6k8Yix1e2bBHa0XBA1tnONlJ21o0CzuG/eSXasJbWjom1BZDjyUKAb1umI1C1ARcufBrJW5u
EbZPOAS7reXjK8/a4WOUwVcxs3pghfuZgoqA1VVS1j4og1bnJP8M+mJv0upy1LqHSE0GK/Idri45
rtZjGthcW0RHlp9pf438wVu6tQ6+Mfz2gmzcYT7AZWiZRBBcMbRIEj5FM/yRhidYaeman+89MqPX
ezYQcb1J7BYvY2oXTn5qDfpsu04JH4iJgY0khxzhTfkDhssPzwR5l1p5flrofP1KXKwCcyHEPlE0
+K1lyaebhwnyXqkhlDpg6Vcsjc7djJqD5iEgtN9y72lr7rPWhgTap9RAN1kaZTlcPl8MX1bY2h9d
vBCSrVB50KcwaaAz5HdKKVrf+zpYE6DZsiHCyIrlZtotqeHuqm6eeMiL5ui6xT12TS64sU29GGIS
YKAIiC6pXLcvb4xGsoXzIRyc4j7Dxvwn8wj5EHFKy8cq7MyvPrGtnWdNlQWJ9JYhEMGnlA7dMzG3
9je2aV+UhZMaEcjcmxR3NopkKlLMAKo0f6ll6b+FwS0QLwnmKAyYZVMeYoOQeJmLA0QZziJ/CljB
YNhxWWV5Cjo7OqXM94IwCc8pq3I828ZNUUqdnJUEMaMdMFaXAgFc/2jnvdlbL4hQZrUTKTPKlqKH
st0WpdGMB0S5VBziEOjcuMqJHeUXd/HlBM+mKaZyZ7YprlSTFHidRLaX5lTc0JWevimwFMP9UnpD
uRvyoXQ+Bp2YiGdE2Qxji2d3HB6aMNDJ4zAXTXyvZ3o5Lm4fFOouhVESM/wMbvOV1fG7gjpFuU3A
A+J0drDKOJx3eencKjowJLU3+koTNMc6RS7oVPCcWHRsiqnaz7m1583Oz7MNDKHBaRylfcFk8xIq
9AeMuETAu2xvDRSatvYF90FHn3vQMpCb12GQD10wLmvyAcixAq8Sitq4S5Fw10SyZ84qc25yZnJp
7ruB34wTpj6oUQzYsu1XxvyZ+L16dwRbgtH3jzQAZOeU7RQT2o6X6f2UDbvFmO8Zlrtt4U7nRC39
PaZYtXfd4Z4o0TbJxZMfJttbdQWZQfejCCRhRhoULAJlybjCwGOviAxthmR5dAOqJSbH7XcTGZqd
U2RrX1fyYMwgXJcGww6egzm91oPzrnJG4RDl2sewl/mTYO3Yg1eYP0RYP1pu+uC7VEqHxMRYPa4J
TMBD4hQ8sk6rI7As28RzxtU8Mftg+TlmndN8hnGIDkDrjMOOtt6VOrs0+XLmdnUEkRKsbbffMiV8
BYO3nxHzt3heWC0lOWn3wWMt20+YjWkioOQ4cIjYLfLTnwr3YsbEL0mgrKd5+IwNMFSiNdudRYjv
ZpkcHxK/ylDRb0SycjE3A0oIQfmy3laNXe5GmhFuX6AKsrEq8v8w/isvWVmyW3a8M27lPnRH1mvI
APPZDnPzTsYcp366dyrrmHcaE1mGIkI2Mbx6ntf+dhMgEZve7pI77ZnOZYJiENVYmdbZyOclhglb
lulV6NZyJUtzw9N+Idyyq8fpR6vgCW8+WwN88/3s7Mqg/DBl/pLMnrhMvDSvlJWdlyWoDmHMsNyR
INtg354AQDVY9fMi3oPS7K9t6s73iirdrVlyEgYGY0uN/2VVN8rb4GWEg2izbQymek1k7YvtRnrA
wWFc8UkpuAnBOK+Tof7EFxZvyYCAmJg5ysbSqVcxku6ahTI6uEfBbz+V9+xx6tUCMuVWBCT/GE7x
SuwrXk+JgRiTUHVEObHt/A6KEdOJtfCA2BzEDQZ9yU0zUzXHJMK6N1DsVMVnWcvvlGTAIznzPcGn
N4pa/IjMEjmtcnzOgLiRiGjnZCt02+wQkY07FIjyzsl7Ho+x7C5OEBsHZu7paPL0fes0rXm7OMER
Wkp39nKiAIRfx9+EfIE710bAgx2bEYkl62uRCBCeJHgEbIb1ou3ibAnH+Y4typ9RyL1XBFz+y+BU
GdQMhX0BUwK5uEy6OxBy32aZPFT1pDfOTU5xAHqvfZF7IHFQPxEAja0Rkk12SZaA+/z7b0HVm+bl
mHplfo8pKTvMTVi3XNn1sO+nWp6FWX3Deok3PeicdRmO71KB+40LvsmskW3WCNLYLm3M8ciNZ0VK
hotDPgUrSl+P1Rz3K+BoNvM4WLQ5zsDWOISDTLY8Z1e64GplGxyR58865RzxefLOY1pMZ3/CIObW
Fl/SgS8CJWcPBI6eRYoAzIsRR/1U4RPTWPWaV6N3+W7xdWJNtfDohi419gjkklheVC2k8kBOhW82
C6ZN2445R2Pz1KVQWqSC89yyVFm7GWvXfpzqsyfSq2G4Hldf2tEyrGfbG6x0V4NZWt8q4Eiu5tVJ
E4TFdhkAx4E9ZlBatBpJXEaYBTOaJzB/tl0BrkDijGJGEvna5ap3Fln1XoLCgl857ReG0S2VvlTF
D8wGBVbpHXNMfA5qG4oHxjtGI5m/aiccdh04j7uhZOjhSs45jmH2OodIxgkIsFWlgj9UYc9vgJ9O
VGpWO3fQ49MAcY59Of9QeYXy4YkXk2KInyRJKVApC0i0Dm+f2DB+O2McfiJ/LeekDL7AK4aRTdop
UnJJD7JAMcLn5gMvV0u9gxGltkxl1VYFGZ46mH1rN5nxBFgh90Jo7u2ayGnxyPuRvDeoO2tqrTXO
9uQp7rhXi3ZxDySCAbsbRGj8kXVhpiQ9BBRMsiRYWAGb5iGz/Ss6sLrWNY8DZXnhPZZcTstRZLup
YZWQMVBVm2XBgJ6zBUChv4fF3TTA8vwUJnU1DHso+/ze4NXWRdNxUe0kszQsvtuSyU211PjtIGRy
lzL85tmlLG1T1CzNgw71Ln/KwX8j/6A1r3N40EscGsfSSZnxevxrK0yixYsKvCl89UnXvWaFCI4s
Toy1YTsW80I64wMOq91Q85XrtDAuuVqGfb700GwjJCkydYHRv1kqS662r9MDRTbeQ4bEPtjU4wXp
K5TrfBXMRI6NcsQ+XuTvpeT3MnyjCzfBOLFbXMZvoo7yh+CROtT1DUqFgdFrKYXuv61x/Pb8ksCu
ztNtHZr+e5702MgLAokHgUUPTEWm/CeLrTLCQNwcEsNULzhWsaDjdG7fsP4Q3MkpF3+RbZNc+6z5
7fVjcm0M9X0DeryKUtx+RZ6dvQcp+x69JLmiMcRxlHeuQWa+5Ypy1mRZ5SYxWCHO/S0sYOhMR6Wd
XIHM/XIG/eAXOPwTbfhwZdnHQoBK7m7LcNyVRWFfOlHfjgDWlI0i8uzhxe2y3h5fKN0YnwgR0jvo
8DECvaPFuyZS4cEjjgOhXwP/9m/fhsM32iwNPp76rrKY/xTbGO4NawaALcpCrYJi+facKT00HUA9
FgougYcquZZcaRP0DJNPXLa9tfVI4JFocAHPFT9p6VQ7Sr593hmWoDxFTOJeTy3BtfaWZp7V+IKm
pB4Cr2Eph3+AWgc+Ju8rc8pi7QwGaxzfK3/5hUTDV3RVJM9GivfgzswGp/vN55dDDwAIWtHHELu5
iSpNy7ro1wlGsY2vp0uzxMvyzXoznU5N0Xj5VqoyBaMXuh8OEvcms8YU1Nfgt3d+0/UHCpjoZgp6
ZgJtLCqBg2Y13Y7Fg/FV9exO63lsI9ZJ7rmYp/TZzzQhvSSkR/vs96X7XpcEobYLqaxxBTUj/OEf
pmiPZqDZei31GAUV+a3M1jx2KDiP8eBSE5Qj7F9gzSbNPm74/FYOXIBVEdJNvgHqT2+bxVegXhWt
SYeH59BGwwl28zvj77HeZ6sLjjool18oGQgD9D5Y4FjVYhmHOggxUVsaXn9JvtMfx+XXUE2/legU
OkwgWrI1tCc6Wfig2IpbLzD3AbJMhhdZsvVXYumbg+Eo+4FzwTpqxYqezKuO/HyWzKmugFSPXZyU
KULa1DnLozJTm6BB+dm42GDlTHsNkU/7BpHHWiJwPExVaRxC9khbmQ3dzh+nkbaL0Vt5dWFT1tXj
24Huya5liB/iFKapzLW/R91TIBmmTrFwNFouAl0ayTzs01WXuwD6R03zVzCa0o6sToHArEcUqJm/
vsGDkMmO6oJyfPGy0pgPhsCmDOo1Ge8lFKfmIm3D8egY8z1KnUxiDgejIPuwaSXvnvdJu7S34y0m
6z44lW9Had0Hwx46eHK0ZtMyL0NV5fbJEh4dNf/O3pntxq2k2fpVCn3PDUaQwQFoNHByYKZSc1qW
ZN0QlgfO88ynPx/lqlNS2iVh3x50A1VAefc2hwzG8P9rfQvxQHXWACZDWIVujggWe8acaGGE6L4U
eGQsYhOtJDxLmWq/ZwD/tVVhKWc6j7vJLnbN6IP2WzRZLZUiXCEtWRxzTQ0viZvwaFSNhuWAUErj
60Sr1L6YtKC7mWVwA+cVPJsRsNcbym9CEn6kkSvnVL2B+NLkA2s716vnEQU7g4YzoM1m/6yz+zOJ
8voYTn5TcMqw03nDkYhTgw3DPHWd8hwQEfunlevOHEFXFA7RT3RBDrGPeunV0EfOdnCLyLqo3JrD
l649znX3k5yLMb/HlhFiZdRF+425LMNb5AfhZ99k5O3I5hyuMX7GZ2hHZ/0YiLBlcxomgq3fGDlL
pkD2WMu48RoTB74PDBnUmo8xijgmSgqxs6M3Mezh0V2ONDUvMUfQIO3LnKUKB5NnNFi3mjm7k1UN
9a8inOfOLsav3VzlPi4gMIHIvIOgP0SuEzReAWM0uQmKWeuealFM6XOclBxz/dFpvuUItHdsAcbr
DMAYP3ZbmC0e8LhAn05M/X1ps4BzkkdoMyX0fVmANIv6jgwT8wxGubnFKBSuaxepa43L39EpDWEr
1c5zOU5PQBB/Rg5nFGS8FwkLLPMh0VgAKJY4vDm6Mob4iVxgFx3nXLGnozZPxsoMjR/Cn4fKo/dE
rOJPyiizrzTHY/JQKkseYa/M+NkSo/eSUUbP0IDxyiimTk2fHy01fSvU4lKSzIL8ZoGX+ZHYmNb4
uQuNcq13waHURwQrVqVfVSncYF+Oxne6+efsTvlfFJS/l1bu7jjOWNrW5HfdJk2G+aMa7hpCyUbW
B928yfEWsouWj4QpzwuNlwO9QYLnuSuzgPK8tJCWoG8f4OKF7TqOu2yLsG7ec/BmHXcB3gyZ/Rnp
xoEG56UMQn3TNjhvLQ3iVpILYFOWH9DMxTd4/tIx+Vs9o/9PzaXv9o6OP8ruOY2+/aP4+Y82/PEP
Kj5B8Vogb/6/RhJYNcuk30NHSOe/adn8q5EEqA1xOpVJdq9y6Q4RHPAvffxfNj5S0giQ0QkJqOrf
jSRN/aWbugRd5RgQs2BX/R19vG0vme9v8F46LSnqRpK/ksqAsYC5XtlNoVUjZKrJ2LGmcWMExRRc
wpU2jAv8NVV+0dcaWxQ+QJALAz7/8TBCR3gMF4YUBJmFW+Z2GgyzGVoUc+ML2yyYFZwz8GRWseni
aXLJ1SuyT1OGIRfaxUJIYysT3VO2gpuWvjDUCnBu2cZY0Gr5C2VtWoBrjY3TEn6J3V22BgTl9awb
s7HvXvBs9guqzRxbWyJQo2mxGd1gvK8i283Our4RE1u7upoOYmo1YDm0LqxNFQlzL0WRgg9VoxWt
iYCjAizn2n8y22guN0PYpdBXywwUEOXpgvw/uJTEe6kMJRHV7OjS1eA/sIB1EDpmdgAauzItec7g
8j3pGMH09WgoOvWQwdz7mVC/x6rusOagwmuvEicviS9xU/ETibsvVpONFHftmuThDeOA9LGIivQm
LAQ4Vc6nSLAN4tg4t9B8mciSEqj6ooId6nqpj99F8QhtVIpoIkLUqDSOT20yfxqiCPccZyTfAwlG
AhRRKXVBwTDVrK1BucihRtrVmNiM9qmJelCyrpXbNzTM6ysEpKQRwSOmQzd2tVuu0ga219rUS1Oj
ypnGX2sXNWphBXRp2Lmw16pT9llU9GzjIjd6mm5k1QVInkWEm0mEVHLWRs5i6NXkeFLSrSwsS5Vj
xfFxrPvWOs5ZNUT7qNfJpJ46zS7PGsRZ0TozZRJu6XC4E437iZDOzAVGznmRbty6KZsEgGWtKXQV
vRzLHbo0c9qqoJ21HZHTenuRUKVoLyILV4gXUh4bUe/VurOhA5xXhybBhVWlthY/O/CkIPZyH9Wm
09ySlDNhVWJbiQT8GbI6JLcZKkJnnVfU3rcoIQTMdzrI3cUUg2JYY2iuXFaMFINTxe6t3mskHU6e
3ceJYBXuI0EhpK0CDTrYYCkPwFKSwqVCtnmokwFVSVYh5w4jmxp6DeoluqCVIOxj1MHU+axSCctr
LNtp+MJin5UUF2iV3qWsEPElEpLmMA52n51HUSv7q2BE43BdwysYzqoBBIlXzjmn8b5D9/vYSjcx
f3LfiMlcWBVi0zCAlAdulUKwXciivFUDSTHrQKd96IXIdaPtOA2KHOuQOu+ZiJ2SJKYi7OZNZk1V
eoWtwXau05yNPx/LqBkHYw7wtGi+0sUudDl/wURshw313xwdmsrAhnF4bQz8hmwivKq3Qgx1Cq3a
HpmyHu9cIw2LtQPBor4MfKzU69TvyuyK2GRmLvIpW/m9wJDC8q/7XXtDOI7CaTaOeeipCkESwIuJ
41elEwsDvDzV27NCAxe5LfPln0qjSKK9YVKBvcSaSY9i0OumuJKciezFvptS7Vhk//u0zSMFuQ1K
1gEvYu/s8rkcxDpuFBhKuwOpvEkikUGJMkJMykWzsJ9pjkTmJ5Nt1IK2MUeFkGhy7k034Xb49fmX
crtxDj6yr2qDTT7+kki7/llNvvo5JaMoN3kzFQ/6sFyddip/QIYo+OhRB3PHJ5bVJuRKv/SZ33T+
KahcppsQrx2/BJWXbeU7aeqZOOSvpQJos1it7auwn/XvJQm21T6bEtCAHBtD2r6DHf0Q9A6vkon3
ukplVzyEFqziVifmbt+YZv1zGjX1E1N57lK/LGJkhLC0+VjDFEKhaEDlKXCu3/0XkGyqSj7SnAxe
ssj9ssYwMyvgdeU8fXEBbXCKKSwQXny/C8B6DGKyUNVcAiQwOuTqstMHc5VGqo7OkD/HnTfn/ng/
6GZYXQjyj+/KtggTGgv1oJ315ImSkEvyNhUn3zQela4SQ9sHslDQROtIUHfI8BFfoMOFdUK4RUeP
O2awrUPUSZ8z8m1+RIMJUtACO3KkIYvIwh/h6QLF7/S7MFTqzPKlqjwww767N0XjX/bSxHNDyCF2
ImFRXK5Fy7EA2goURN/skKdR7m8vJKebfC3cKcs9ur8F2Z2dJFzcUe1dmeHoXfeGbF3E1KQQrEEK
d1cdmcvIH9s6vqa6WfOJagstKA3z1lrn02hgzqJ1nZ9X/pJPQnyqvKu4PMesLFehN3eTPGcX2LON
FDQDeXxk7/iYOzoRGnHpZ4C58XPSdV9YYNSWzn0376OVL0r9yZwHNCQtQedkhxl5gQLXRJxKiLtA
Wj9gn6X6EAb3SLyTCwtsXMJ8N4sv0srlRYrgXdu6YW+ckxZXP2gE0j/kqSYfdSZAZMJ4cu7Nhihp
ZCwu6uWx6nx7izCyr7YyqrPPoq1i6JgiQYlcO5lNzY4mC6lncVHhjp80Hd6X2cd0MrHhkEjdl3IK
tmDQlNgkdMipeKP1+Q6xvNA9XAM9Lfa8uStjRWWbLRAoLKiIcYYFeKBWiPKk3utN2Ms1ElQWuNKB
PQR/XVCYx+xiX3Ujhxa0K1F9bCUZ8EnnGLC/rNFhaTbgW60xy+J+LbOCEwfYpREWv4jEgznk9bc0
90m9NWszurFMRP+7oC1ACfVFNB5tw9Sf4UtFn9PIjShuOVEFIWKMSqJkXMrrqH5FcVVwQrscEE02
m1ImWbPyK1U/OZHuPs+dSu/IdlTnoJyMe9h4HVWkMS2+K1tS8M3SCNEq6G/i/iR/MS5BNy20VVor
84GCVFyBrgskn7UlBDIUnYTJDqNEhgeBpWON2q/5FtG+DddESDNY9bxE54e43TL3pmNWdPssExi4
rbfjJy1KUWwbKeY2yq1xf1NJbENbwZbmh1JdMB3SqQ+/QMWif0XBnJJyyV6KrSDtpWijKFZHq053
wm9NnxWcgWvNvGmHkUIIFku8TPigksSbkX2DlyPfkf5FQB10ixx/Bt/HcnQoysUANg7l7GyEXiRb
gSjf3JMEEd8UZQv3Ia34aAnoYkF9CT4AQ2Tlw5eIktR5F0sD9giwupG4zInzdU1tp1xTrIhHj1A4
wjcMP6hsj+Y7icgGaSeXWpCTCSDMYjiabm6n2ylJ/JsMpAFYkhxdCZRyiyKMYK+C+05EQJG0wPhZ
6yEx5TqSl4yBGXM7hGRmn9n6DdcEHsPubpJ2unTLqTZX7WTACAU7wJc8hZWR0WKe89RrSiqkqxAH
rLYq6dl8jdKuys7MziBdG4SaM6wqktCeSn807wmF7TSiXOIckB1vtNssYCe+V6QsC5QCo0LTIhBl
MhunHzEciKss7jp/TY7zdCxU2nwz0sWfNhVj/0ghhAWE4KgMjpYbkXPGtpmdakRUCVoKGi2IMxsr
u8FqSzi5makvAsHjQPvNdswNfr1lpx3ocbkd4VEQv0DnVp4X7DZvgyyDPTVkSFYBqgPFpj5cEX7T
hPYXOfU92y7dCr/rIXidTRX382ehh8XnGSkTdZJaUbSG+Y7WkijsEge+3aVbtlEsQ25fJGgb0sCB
AjB1BhHO1HqfgDKheYGEhVcsJ3APrJfKs2PQsbBhpdV7cLK2nlyhhmEeq/SQnM3aCsnqcKaMLT1q
HPNbiaq7IwGz6B/bqkETMsWi/Da0NX2woUpo89atLOZtzRKH5FnrKIE3lUPjCntqhi6snpjRHKVr
D5RWfIt0zCZ8rt2sf5rmIbgBKZzMt8pqMiJaZ8ReK1Sm/KLY+Ts27OTn3E5u6xebFC6LYH2ricuh
zuFfUKxH8UOtUT80CkzNzs/HWuPVUqnaOEoGt4alK4R6UMoJ1RyG+ButTv1HKCcghK47WpQ/ZioL
rdYxrzQJ6LKVPxnDZetYMvUsogjIq5gipBKCY8nkp8O9VdbdAy3c6ln2o6ZhcDCZo7pa4gDp2uRT
U6T+vHbzasIwUfXJA+YPjkRazNBZd2xVb03AdFeTbThfCCtFYYIBXaidJLXoiw3mCJ5iQRjBZtYC
ysd9xdalqmbIPaxS4TOZBHBmtIgyCzo90gRXC+Dva9bg79FArT43dIAeSTVE5ZRqAv5xZ6v4AisF
Z0L+OD9msAafOOCk/Zok5u5a1Wbz6MZxKvVN7vJpPHb0bDDeGRzgVj59dDgZZpZ8TkbX+qznhfZM
kjwlJIJF1OMsnUDjCCwZ9uTrzLGHqac71mhYQJyx4bkEuJP9nIdxfBhBYT/bY5P6W870zQ8ygKvB
Y2BlBzvPR2RmaR9TQYvJbFgFjUnay9Do/SOVy+IJwSqda5u9H2ZWEXaO5xBW0a8gA6bsm0eW2y0K
dOtzK416uHJjmy4RFm2XvlXWkiwLx5LOCWbqYAsRXXznJFaSA2EEZnwbAsy217Lo1TKBEaARwiRS
FCMt/iCHos7hU6biCvDilNFzaIsHU3Xs10siXImTRMn1Da+EqHcmlc5rtsVSXmFD4h37XaTT/KOu
OH8iBZPdNB6GitQPq60ZIXJq5IYoFT6UGgsG+0g0/gDgCnY55yyq1tavZgdVWkeRcuNUbBW3mZwL
/9KdYamuoFOZzhEMV7P8P+EU/zLKNmY3pTWdBvcxaNN0BlLiFP7WgLMtHyI1RjdB6cBO4eUBt7r4
35paOy2xgyip3xNkn0d19Py1jV7X0V7+lV+KbE0o/S/KXlTGBNhJYPFInv/JbbPcvxYptJJUsSwy
A/8deWD+hViNf1N3IEQzESwxmP+UZEM8AN1mLX9sU01TQv0tctsJuI1LWHDjbF03HOFYrD4U+l5X
0lSUmIzjtr+ZTHLOgoIWR9JP3/s0Gr5XVYLEFDT0psC9skp0E6exYM83dPhaJHjh7atX9wdqP5iM
13W95W4IhzCp50FE4C06CxfjVV0PVXCahZCabji2kuPNMVzoWXo/qhD7oZbX+0yAsybwJfNKoLvb
cpF+RcLda3P+ZMQsI23jYA/JnOZuNNJ619eLH7KAqgz80sSXlJJU1LuPY0Rt7f2bF2/F7b9u3jWU
5SgbAJ6rToqSIKZaejBafKOXDdJsfQcBNMbjCkOInILktqixYzmz0x6ocbg3uSMCzycdDN2GGs47
BDPfuqxv7svUv1LjIRPix/t3uIj8X5VNX+6QQyMICEMq4QLWeft6sY7gfU+4Q8KE9CN03/5n5Ocm
2VaWWmZndU6jk/qhzlFAdI22QaMFdAmYhaLytwmbpro2M3O4pbDcXNnYNneJC9V/0AY2BDoHw5GS
HE2cQIfZ2QUX7qhPW2twrA1oUf9XHZ9klP8QtHk6WqgfCRsMA4XlxUtwSkuJOoJsEkz314mBiIYj
WW1Ame+UiV4f+RSMnRFedziz+dB8cd63+nNFAeU6asCDY9mf0E+2AaEUKZoBtCftlWoTDp/sROp1
BSLjWxZrjr/OLJcxn1KXG1V+M9v48fGlce6c2zm9Bc+JsLmEIBgVQ7OvKhSIxAKwt6hazrJrfzYS
4JxpcT5O6LwXM0D6YNkVO3+/r64IZtQewRCVn9KqsXBSGzgSV00Z5k/4buaNkO0PfrJKrNKWQv2C
xXaRVOKt37htVD6SkzlsOXX63SGNRP3BkFk+uH8X2mk0WVTsATrZlO/RkBsn04OeqKoJmqj4RMFY
sFMTltc6pXn1/sA8nYV+uwxT7uvv3jSyVjlFWHxq56jcYZ0N0TnWKJYbspU42DuXpQifGIQveYjZ
PVj1/M41uruMl/f+vRgnn7Ft2Sb8HdKALaiaJAOfeFRMe2GQTVZJZRdbV2dY4xWOdcjlTuFcdEJk
ayZz1KAj8mWFB/InuhPtglM1dOmlfJhzJDhQvbLWyl7eGVSBTTSh3k1j0OjQ3Y3vI1DOnTSHfRYM
fC611ZyLLBG0osnPDowXeysRACns+YdQ78fLYJzKa0pI5HyGcbFXZaPfuOkgjvyHs1QVV/eEbTn7
91+FWB71za/v6MhbdTxxjrSFOg2JHieIjW04+sfSgNQ2zZcx76FZgrR0F4mBdbDwSgZt7EUDMrTM
Wn9w/d9Gn8PvQJsJsJLpWHR83g6LUlKiRw5uHv3ZrA4KgzRvdzhYKd1FxOgpFU8/+kTSTb8dIosW
At4AhHxtvOHPkR+KJL1IElrT79/XH2/LhgRmKYusImPpTr1apaJWyc5oRuNY0KyxWimuVET26PsX
OZmrbWt5dhZkCrgU9Nk4vL3IFC5RL7SNjkFEyt/C1R6pZZ51dfvBx0fD7uRHxpNl0GG2JbsTIU4u
JPUYFoaRFMc5zqiLFQXn1wpE8aahQnefFaSJvf9ky1/4dlQxV+tS8nikf/2CX716fXUIGT4VRnsE
fb3V++l6bOAmZtb3Pko2VNOhN1jZB9f8w1BGe+G8bJmkTprUyW8WlzCkXECPxxEz5jDXn0LyODgy
7khTfbZjsSHweEtk2QZV0k8ps93ffWYan0SXA9hkI2gundY3Q8bKOCOYw3gcgLps+tyabpOoy0HE
t8N108pnbkkeTAc61/sXXpqur9+2o0ud/Z3kNduKwbp0cl9f2cy7pqRtUl9TxJuvsAysoVMVh8GW
HCORQGY0ySLUpH5ReHOS+Q9mGPSemkC+VJ3TfWU5Km5iv5IfvBHB9vbtjSn6twDT2IgQuk27+O2N
JdiWE2Zi6xpNw3Tb4YE50EpD5po1/qeZWBFrJGavRaHrgWo9t4HdrxBtkSaArquy8dh37Fu8sCB1
cdbtxYfLOKqUxfIACvsXkfo/bjZeCMavRq3D54E9jd62NHS8kKfJ9CSAxELDcHiNCHzdGHiL+u5C
qEvXmPD2F17QSm+gNOCn8wc/4cn34ujkFiC0swEr6oL+2cks6JPggoa/na4n6lUUTqy9hLG0SjnW
IswXyiuqOd5TCf9g+j2ZgV6uiwaAcCvKEgaf6tsfSGCKgS0ZztcGXdlNg3Vsq9kgvWzX+Sfv+z++
3eURXr9cqbtsMJgM6DUYgsHw9lLdRHuYOKfkZkp1DW+8dpHPmobdhnWm8HFkTOb45YMP4+3jwWck
o53NMKJ1lhc8sSfjL+PoFU1+PR+hLs0rDJRYKRIURojr0T4hnsqwswfZmVF19tnUWN98zINeYefi
oM81MMpB6z1A+M5OW0qwq/dv72V+//crebk9NulSZ5kRChPu8l2/miXVSG2T9Ws6Znn7uRAJpL2u
jnaOMyEsxyewXsrtK73Tw8c4Aj3iB1FzFYFcoJWXDud2GhFxMprxJhpKa+tYU7q2GuHUtDeb8IvZ
N8kZlfG1E0c2aUJwXzC2zZd1YuLQGs3HzpmFlxjdeDAQyn80G7+dlH49nMUBd1nf+C/nZFKKKEAa
1EznYxqnFhaYqDs3hiGh+TEivAQJpnlpJppD7Dx36IHMECaC63bZLYPos0Tfhngvm7tv77/ztx8a
d7WcgzFHMwzlgnM8+dAMReWOXEpxjNvE+K6cLt+DPbTXWFyI64i08YuTFbVHP+Wjnc5v74MrW47F
NsulVQKV8u2PrdswolVeiGPk26lHzBMZGJMrPljpfxvxzCGGY1uMdZCX9I7eXsVvA2tAalofmeL6
XW2Azmgqe4NXW/tg9L79npc3aavlZVoY4hzTlieDF2c0NnNiYo+qjYNHVYhuq3L3HLkHimO6qfRy
ID28/+udrHTLRaknO7jY2TKyd9eXBefVF+OQCwE1RHXHmLOEZ5F2fWMBa6PJp7WfYiafbUgi930n
XX2rIwldOyEyXnJdaduYYHrQV8ebRff50UzzdqX7140t3/Diycdk9fbGKIPmRlP63RF6PxuQSIqn
SKLo9HFCnhV4TrBT0nliTaMVqJf5gaUlpnqQSPKjxouQU5iXmirYKWzvh7Rpn4vA+WECq1u3+dR/
sNKZp+Kq5T1K3qFrOjrDxD0ZJjJ3QcwbZX2sJfbFGQEGya+WHuzsCqtEDfOOjzTbmXZtesR4j8ce
SOSC2pjDJ/jtCH9A1ZwJMYcXPiDtK05Z7bOqWowcbuSfYxkqfiwR6IegRtGaVEF07pbUCXqzleuk
VC55V06+RaxVXsGkfNKTpLpnYqB3RHXMvkJXwXI3D/VVOPjusW9LB/oIakvirppDWZmoEQD/rfGW
hWcfjLE//JRMD8QvLHMzQ+zkQw1QhmSJHVZHDBJ37lT4e6jh5mEoHCQzdOWugzTU9v3QgRya5wc/
c9wv/tQ/4njKPCZeUHUWxmKp6iUYOZmuJs0MDzgzwROVlJbfv923W/uXgWe5bP0kB3gA3/oyIbz6
IuIuR0UbauURKn+7Bw5f0peXUH3GVG2AD87b96/3+2fPjh6cLi+I3b1hLPfz+nptqqxA+eWRo4b+
SCg0GWcUP2pg/Ztgai2CX2r5wTP+Pqk5FFcN21Tkb9qQLN5ekwYcNZs6qI4ArS08wRjJwtac1nzS
+ub9x/vD67SRRLJJcZdB8FuBT+t7y2y4lJM5S2p0HFwVMZ3GCELFIe385G9fz0WFSSCtoKRoUfF9
+2h2ZoUh+5Di6DSudjeUyA4DsDZ4tWirowYpL99/vt/WP477sENM1+So5HC6fXu9pmnbOoJXeeTb
svazQEroRGHvWVFjrUqLpG/0hcVZjSXwg63mUlN/tQFkpC6VBtgj1suxkBPL20uPFvae2OJRI1cb
voxVND6Xopzv25xkxopU24Gp1UsiXV5phHji7C3VWRqSa1oKCIOEz9EqpEb1kMb7uYhc4POY2ug/
g8uLdhZ/82Ycn3DFoDnA7bvPMTCvK7OrH0D7BQ+QDVdp7sZrPunIQ7JPb5r64LBPh5aOzFz8apf8
x/3ub4N2eVyb2v+y4VCEAb993LL2p2zoGUlBSFPSqfzIo63lsM9Np/37P+pv3+TJpU528X435bMv
mAMclN9rLW0e4RzRJsTk1YbVo5xa8cGwfal/vNm6clgCXk1ZlsMDIIyTaaBQQDfaUZGglKXVliGr
H0YTECSh927xaBWV2AxdZKwNO8y39SBvwEL2G6aK4krPCmT1NaaNLnNYE7OwNrc6kZBHF7a6VxJG
eSzgvFHJH/HMKp+gKK39sZwsthZaWbi8NZ7W1VzM8XnlzJtqxMgekQK6mTM8lO+/298mBLauus6e
ysXWwLdzshqQtQIhI5rToxbwJPSlOZWx9h3MsJCeOwvpvX+9k0Po8pnQ72HVYYalfP976UTpU0Mf
NmGfiFxrJsLaQyPawCtrBi/PtHHjjuYnREvwcmj7os1z//Yjcwcm7SnugyXwtJCBWpa+QFInR+xC
xMiFmmX+MGIDT2xvijvavsnug2deXuLb0SSYGjhqchQ1wLItU8erRUXP6UDF5N0fjaiyDk7vewZH
bHAlJpFdot6bhpwvQnOut6UWYruvTNzN4fhRPe737SXvnuQl2niIyykGnMyOHWYPajRBiqt6inad
64a7xERNs3J8PEpd80P6friXwehs/b7x6QYoyvh9j4wzUbe9Dxs4jMf799/O7xOJ4Ld46ZZR2nGc
k5cDpRKShaaAC0TKebBtujTzYEVblWji9v1LyT/8ELQBOJFyUKdwc1oBIdCdIhoHlWPZLBgzJ0SA
NtHhQSaC+2bbR1lw6Awz94TD51wVmvSQ8XeHaQjxjYsS1ySAFkoYeYyLVgTNykgLnzcnKf+RwXBG
EqQekHus1B4OEUl67z/Ass0+GUiOwQLHJoGAVcqBbwcScAu/NEGRHE0ns3AC5pFHgdX5YPaDifWH
yywFBWlLJkHrpNLIHKQcCbLx2GvBD4yo+yFyHorKmEB8q2DfKa1dFWHk3xpAXUgG7ICaKPKOEqpL
61SX9QePfVL6fJk0yLVXhBvR2lAvfK/XH5A/046L3Bwgd85ZP0NWviU9ND5EpXUHqGu+zKdrwiu0
c7ua72Q2dPv+oxPQyZGC6hHDdElNWIq+nDxPdjKBhs1Za4vhVlCw2Hb4uRFS6z8zZcdblJH1LoBl
5hl5T04eNbQs6z8o2Z/s27kBx8DQwvAl7oFO1jI2Xk0iRhwkdBL1+li2PfGw85Buyc+7J87wa9CU
GiZEiLuxVVETNhBQ/K2B9+virrlUDRkVFPHeXlxPWxWj32+OwRhBoJnMC6rw2d37F1G/veNlw728
Yx7SVnyNb69iqbpH1W11R2q6zs4wh8CbaYujNuEgTvg2Wt24tArsjUHhwflEMBuBtNEImLizyPY7
JoUzf7XiIrnKEbftUK76jxNIly9Bo0c7yD6hJ4n38XJj6jynbZUXdnImpq1ZAnS7cd8OnIKyPLj2
/YGCLWYWoEJ2srMFABsrzXbGaLtbfQprAmCmhsPtoG0nkB/n8zwWl+FYpcgj7fiuHwF86g1qrFA2
LipRNGthWDyRDVFM5/0UNbveNquL4IP1VZ5slpAImjpD3uGnohzDavP2HWa9SBpjNOZj5UbfjMkB
ieJq+iFF3axWRTbLpZgA/iaO5LDDzl8+BWHzJekoVNdpEj2XRdZeYn8tbxfn6zYIw8bTSmzOPTrT
8zLvnA3hvMO1CrEXuT2sIiV9G99rMclLg0jPTYNmaz9Xs/7Bo51MfsuTsXBznODkSnXrdHTAuLOz
wQn1IwcWpHrxqN0CEPdv3h+Ef3qB9HYWiiZNY05KJy8QKOXgwsoQxw4of4HtIoBIqlGht8Ia7Vb7
KSStTQPOEjHtJfCzsWnciGyXB/dBc53nBD0Z06WDprBzQWC1+7Ru70C9QpiNyHQgndngKGIM9yrv
P5oo/3DzlIMFdjdXMF3p9smuHMZ2MC/RJMfOLjKMJCSIIKHKgdzIMT2bDaiagKoaoA09ALSVpD+5
qoO4uDSrxsTWTUmpn5BAllBXEbUOhzl0vvWujbmnU+6BiLvittfpbGBwTb/DD4NfgHliFckeznag
6K9KiQcWFu4Ha/dLE+/V2sfPv+zXOLgqqjqSLsLbgS1ic8A4L7TjmBiTh+24pScNA2DuxxsSSMvL
JavxvrGmlggn0hMGe1JXA8JckttpSUdm5FW6jroR6kOA/BKIDW2rkVQZB4Dg+4PoZE/DvVq6zUK9
tIeoI740jl7N1TZwjmYAlXosNE1Q4S7cs5po03WiSe2Dw9EfL0WhkkarRHC0BGS+XhaCaZjTAH3J
UWaxz4mvSncuKgx8PHl/fP+pTvePvx6L58I1yf+xCL291oiIcZgJfzga8dztEzMQG7TOPbUq/ZxD
NxrxIjpLnSTYTcK9b91J7l3drzZtFMwbKfg69Lj4YPtocc23w4IGNkRQysGI1JgX3t6TWUClVXNt
HKNw+Mleuszlrrf829QY7A9+1T9eikWYH5RqFL20t5fCRh/aCvHDcRTZZ43EHFy+pBJZmk4CCk7F
wweve9nNnTyaRW4JZwdqQwsN9e31yC1gxM+5e3Q7A7yH5rprAc52k0cmfDMHucXjOEhcGRHEvdl3
tO8OLHGUPJBH8Z9w5LgpsWPgrnIeNGKCz2bM22eCqiv9PgBcH3yhv688FFxoZ1F6Xbrjp0XXoR8z
Cplz/AnIc77RZjl8M0Rp7NEnGXT5ZHdWY6P6YFd0ujVkTLLKoVSj0Muungb125eEsW92BQTuT00n
LQDs9Lyy3Co98hsn/HfIT/JuNL4yLZcQZ9z6GrJpuDWR3v36uf7Xk/1fjPP/jPP9Pz+D8GseNe3X
/LWAlH/nl3zUhs27VBrpHAjBzLF0AX+pRy39L8U07uLEXrQxxtI//JcP2/nLXM4dnDP4rpep/p/a
Uen+RT+GUyJazyX0jH/0P//9pmbVnPzvf0CkvykARjUIYdkTvfnG6Aijvl7GDio8gUDotP7RlYGO
tI5EIkHr5EIznB/wt5FQzMOFGYUWZILhsBzeD37RB3Q1wi8wFnSPVv9al5PcirouLgtrpMXX+LhK
NXz/HUCKLrFp++rQ0jqA1Ted6tB5N31kk29Njmp6k8Sq6bf0CTFK8rdU0k5qDHhJIb8pYDr1d0WI
9vk8Uqt4KF2wVg9l3GaPfWv3l61pP+N57G5TAn31lXAb7BIOnjWEXXpCl9VyzyroBrQjqOjqWuDc
hri1LEHZHNPQ5VCAL2ggXNcukjwQ3heuA+xhH5nZuitKYN1OSUojs8mqqVNx6En1W6N5H9etFt3Y
M2Vp5Tegw6LqKltoB0yK56HfPU314jzHNwyaCo/WweyziwbcMYWeQJCeARlxQ8KxtSMvJYHKQ0+y
gVYS0itKE71qvJ66JbYQ3KTFmvAlkWFHU8V9Q2skn9hawsJhDozx1/TmQmSfjewCKw+MxyIbt2Qy
bRq4GtZ11kIu1jPxs9Omyzhrhk9BlV3VHVufqzIDjbsC617f1zViK7ONLxv+ym5lgUcRZ76TcN1J
D8NrmSypN8Basx/N1AOqQE9cDl4tQ5fuOWmwEvNtRC05bNS9VtewbYcgmMO1obN/Qk67RlA/OF7R
Kdp2mHvDT51rtOd1OGCXH6DwETqdeVj9Yq+js3aueG03mHDOugroUl/e4Atqt5OoYMuxJG0C5CLY
wL4mBUEcSjTkSs0phng3abwwxVXeu0Mbr1KwrCyZAihK16ltIjH8rUqGTH8YWhXeBA60ChJN6Fif
ASedPtsN+8nNRLuqAQTnt6D9SNsIPRsnTbcu5v/L3nksSa4s2/VXaJzjGbSYJlJXZunqEhNYVwsA
ARUIBALi69/Kc2g0PpqR/AHewR3ce+x0diZEuPv2tWqZ7Qp1cy9VyJw3YylY2GFp7wrz9qQYXwzA
RLsJz3HDRPJ8CzU3W57dk9oH9RSpbSAwDUMxtjd2rYYNgJhg04crekt3iMrDYOWncZ6yr4SDJNMI
+D9GjQYAVDDvuK1FOvv2+sLQBzyiNU+IZMAAOtkaPYjR5OAqI7f7PcsQOTPYbnb+Wv/BI2w4ZixR
OzK8m9Z83DJnQ9XiE8NR5fJVmuYvbLeDJEyUS31ZV5bMq+Q7rDz2y2Skkb4ml8gpsx/Ap1ggGoXc
28B/UN/BGhm4j0pZUnN3mT50bNU0f1xuJlZLvWU+j5Vg5A+n+czSKfumVdu++OtK4iGax/G6zsS/
aT5iKcAw2M+P5AmgsVrCxMvGEy3nVnRpkDRz396CRhzOlms3z62Kopfc2FBFJKSrTFrLeVSGFdNJ
3HVeO/SbrmetcFOMIYDRMjSoVKbOj4COen29X7tuOMSlhstfRnaBtlms6qdNqNin4Eb1mq7DjNfA
R4pxHt2xerLHmnphGJS85l1XwsRBovbojiz4bJj3FdZBc2D6Nrj12D5Vt1FrHXXYSMNkSaG7xHu2
tvO/q1hCnnOczpsG0gqi6/DJWvKCVRCr/ptMvvgAFjBmB8O8hojwCKipVogJSHuYZafmWh1VH7Y7
Cy7UQ1ZV8/2tBAIxUEznyDLDgWrbOzQ0ykn4x5OVdv1tz91atDphYU7sY6XIjvQmf3PdpM53UYWo
En8aGiCNvnje+Kr3pn0f1AkPO63mjdsUkq+YPcx6Qlb9z0LloPM9XyUXVkkDpqOEW6j8zR0h7hGK
aUW6fzOFuaKDWzvruRuj5l5EvvxgKs/CukqGQ0XqCzJmqY5hF7968TACFgherZBdcfaH8iZNsC6/
5b77UEsibpaJj6G4SdGKOT7QX/7giarOQxnhQwwm4BAYn46U8lfmbQH57Pq2lrEpmJZgoFY6z+Jt
0wu9VzOkgM0AH1CHwXgp1kjdWSw4BknBmnUswASni49yKW0YrYdHCcriqbIaVMZD2X6CSC3e1pF8
4KZ33U8v6Z9GC2tNW0hI5kq+cV3HG2OiJ5ru+aZy/KcQ6wOGv6K/ZknwRyzVbzfClpNGFhQIUWT2
fS1oLLFb1NKFZXSyytRt1Ig5pPfASMf+My+l+Fy2dbRVuT9fe1s2yBRdKGQ0QXeeZfcXeVvpRntB
+GDNVIQNnq7Oz469eqMbWADOuA04mG40XE21odvDtDuBA1ayMhs6mKRVZcxWKuX1qeXn1LPSWsMt
C3EY1hLBBvowXTrXu9qzhJfmrKDsB7/lmcpuYvYO1TPxt+xC0VNuwwTL7o1xGyAyda38WJcoK9l8
c8av1THtqy5j6wQjon1YEX1aqbC8EYSmYkuHeX/C1lOo2tcsKtGFcPznOZm01dA9Wc6KQsb2oJOx
9Aq0ouDF9XPRLK6njfYKdrjKaHmBZEeyrhTQBzeuO/4yEbfqnjA3m+9IuO0fK96kM+GCdrcEgrOF
cbz+rHV5zyGbV8k6ZKyqD3XK8o59mctc7LypuMxxBEQXKTDUQba3ofdHg/6soqBwUrp5TrwfUAA8
AnH2/F1W2/VVV02o72xnYAUbLvIlYQH5M2KVz73Mg3vvqEo8Aj07MOKvtqJuf9HJ3JbGeHWaFRXr
G27b61dsxPa8od7AiYOKckPS26vAqCyI3hqRHwi7iLM7eMkr7bs5SOOcxjhLkO1e8HJspZnh/xZU
h5kbjxsuk4Jx3tAkj4XNj7MnrAQah/3I+jtnaZ/mTOgIbAWrVKxX+IBy01iy+I/Cr+HvUbm+Qq9I
HS4PtA7Y89TkwzQ2zqLNX3O9RH9A6z9lwtZN6no6Wk6+5CwFKpGE7GZdFtn98GUk8xR0HUGspImj
n2452Vc5zlHDnkA7ZfcFzS/gZKEoRwonzZI3JnCvIJ+SZOFRqNJaaSqU1rSfCd4jJGNK/Fc4EU5x
S1k/ylsQcOFSguhqu/uQIwn8Nd0abz8EXfhgXG7a2Ku2xSzyy9J18XkQUu/Lzryrgi6XdNhVWniO
FiO0BNB8Sdn6LBE3DYvCrFfVgkkIoDox8lN18n2u7CxHHmfPkLp8+3FwskvbuctedgHJoMY1e4vy
tGCpfqzQZLJobm8RN8KnnRvYWgUwWtgZc5DX5LbX9cSiQnmeROFaaZz1Rz2yKg7NVm2csv4D0yPc
iMpz70tbRVeyKVMPBilnN9hqpXtv8/L8ZtKpWBysh6vd0BIPQ/a+IsnG5NwEAzfCkp/Jrd/d7DEH
fmWO6V6DEseDqgZX6UXNNmxZE5XDubS6GauFenPzEJQGQIJfa7EcbfSFW7Aaw49oamFW0h71vkc3
m45j3Dl/+WHlEcNceEgm64kiY06oywGkcurO3rWM5l1leQn9YMdmbXMeynNupnh648kdj2ddZO55
AaqBEGeK3wrezPXG2HKA1IiU+9tYdvnmZXXzNa0TtLTO04fM1ORycunBNQR38RPuPukqe2EplbSt
/LV2rSN29Fj/Bh7nll2L4a+ykDdtllyxs7LOAVq9EegpOAr8ius2mUT9AYa9+V17kVnOZhV+fWgn
iEAQnaW1c5D+9Fu5IhdnXj1Wr064sg6Ob4l/LnYb4uHTxLodFDmWlq9AP4PgWgT+mGOuakvvqLCu
7hApseW0tL3f3gNMJgVMQx3OE+STbpNNeLe2/HPGewmF5KEROU37p+XB6HDYTib2Opba7cm/Jtpd
2Elhf1bjkUtbFgFMamVE4tx4Dr+FacxjXSzg6dEh8Ufucm6xdmG9GOvaS2KGQH6pOuJA7QPi5EEw
AbVOejn+ZBXacY5jmS/VZVjLbjOyVsXeNHOwiF3U/gnO8PybVBXtVLZ+OXcumR+8aj8oOUmOUSB3
sq957y7zcm163x9eeY00I2/qXGU7q6tf+Fmj7ly1yBl3c7PWs8JbUS4zImw9/AZamIz7aZIPySQP
kVc0b7ZaBnh5QHJSGNTxe+AaHuxC1T3aSHtQD5L2LwG9MvhukENFG4OX4NPg/tCYBUxOAqXpW71v
2PxNWZZ+VF3ETewVCdgC6iFybNHTvLK1xckNEdSQ80TZmjHIMby2FTEUEWQuB83EQjnd1AJSh0T8
Y+3xy7Hy79j89Ad7ogWd8VJly1dXIsdDl3lwJ1cdRvt+EmLatCOLRhBoKx/3Xu6EX7MZ0ORWsCHk
1pba/5FZTWjYsl6Gare4bbNAzg6Dp6bqeLUVjKTGS1nkqLEM+VC6kOXtRm1Y31ZZENb7LhE3u0mr
VDr4NIqjJq+OrTHtfdbk3fe8RHGPSqG030MLRRur6UWbXGy/6h6rRAb1oRRZyyHO65BT2oALMwEZ
9BpQmiUnoYXDe3+Qof2RJHXRs1strWtd5uHRdCa7V7ZFZBT+cffW5vjM90uuzVOdOfpbAa5jkudl
f4eWYGLlLKh9ksJuuVpALG1rJdGD2ZORewCrCGBmJ5KYh4pc3NtgRKbnYPLrNHeClQ7bGiCyyTpb
xzvNTqS4jqCleo6kLNITSB464IhjTDnkGQd/WhFn7IcHOD2y/dgvwAEkgclkzcZwY/BiHD3DM+Cj
A3GZnfHUTgMHeQItKHIHX6UicK+RtfrPfmXOaGSYh0P0AM4GzubRJJINB9C343AoAg4Fm2Wpkfi1
CfgwhzGEvXWGtoQxoOfmnJjSqk4DuTXOvMWyYj9b8/wSJwlVz6Rmj5HKRPJ42a6qxFZXL92ynXs3
pMQjAE/s1JnC6WQZO5qPtEqkvhYrVdnjkItEbK1EuOo8Ul79ghM6dfuqgGnPMZc32TBJ/Zn4WWVt
9GiFd7OI8VVwtXJSR1PytBBu4iUV31C0yfIcKqqpMUZ2Cz0BSaQo/Xs3EuGJ1svwyPyM3UirhYxr
he1H5LE+ygkkPiUQRl4U08cv5N4+Z4Y6dhDSolwFrprBGjGFwaIdd9qUaezO07ZyG/dipAOFvmm6
HVSp4YzPaX0ofX4HeKT3urCxs1iKn5zHwXZuswWPmSdISbqO5Swvtaz9v4XHJuBd1UOZOybCqo6w
GSI2EDNjmE9xmastvMywhWZRrkmVAqENoD5o1OPJt+VNDRBCzvnVl5kaeVGspoQPkbSChkgA/egR
aAs6IVjHtjdlW9pWL0J2L3bMT5sEv6GJ2+9THXFPOv3r3OGssi31iG3oouz6abLzY8MKMfETsTyM
HPdeYAhM0GiCayabI/kNC41T/kNXvPba4Nyb5psz6092SZ+SQZLudf40jrhAqYrA3TYMxOefboGc
0o/0Kc9WIlc1Qbqh/tnjYdyS+Xq3PO5GE3SPzMWeQDF8Bsp/KW3rYSKffGFXs6CH5nGYKboHFqse
aNXcTWTqwLCsP8H5fXZA5bdxRIIPxeKwmWcHV2cT/OrDyv1dOzVFAS5Oao385+xWRKqqyz9AO1gt
oIwi4IFjztJuMuAttBGyx5ZmkEANvXEgTMC0E8dGlq92o3oaLxw6udr/TB5XiWMg4zJAUSDLSmRE
G1Y8sQnZYFnyshpgBUvKnCPccwjOXE31FLyhEFh7zH7LCFMvItSev1U4wXfsf1x4P99nC1owFoA0
YLL5IeiTY7GGz3Rxrp3TnqaWvQtBo6MOeG45lBTA4Ldstx8haA8n1ke8beaKfWTPd9bQ3nsc4bMK
QdlKkg3ZfZiGdXGZIKJeWylsDgbdg21qjiWh/sSMtqLdKcd91ZfJyUW/h+BIPnDeYseUJkARtNOu
GeNwZ2v9Bqb1UTlJ9yC9/IJX8NXm+bRhHD/3byz4/3Xr0LvwYIvP4BD7DV2a/g4Z6XrvsP7KUYv1
zyg6xgoORwBvTITZn7xFVFhm60/CH58OJGSkktXpJrm+sLX7aGaEBLN7b/TiP3t1OFF9LGoj4TKf
W67m04CW7ei3vJtCSUsqAkZFarNBojj05ckXy0dSWHsp+YC8/TecW88Fp1X2qa0JOnR0mOv6XjnB
fMKTA9JniLbUkBkXX19eOisAzefdfvOMEnVtzHc2a3/j+tSBS8m32SFD2jaCyb1bz/oU+e0DkdqX
FZjfCIpreUjgIHwPfnwK8+wHeJmvshvPeDKjg1ctDzQTAHl03jP2KtwTsjwuRpSHpqXik05wFI7v
IKZBrAxA1Evtgb2WHK34QzC78gh87FB2sG94DXE58fROa7cZXvhj5C5euT1u9fQxUs7PvubwSyAN
g5cE591ajX1kkUfRXHavrQvLJaaFtkG6+KrC5jkQ2SfGY+xevME5bdAXsLM/NV2YKrGvIfaubVaW
mu+VBVkxJk8DartzV/gkaKmYVVJTRw875r/5dii84CNf7HlPA+RBF/GXl/V3nRN8dRHSMjYd0Mgm
dLfrJGdC33qfgwUXOi/Xe+j0XLDOcMnDSn+BUat2rFudQA6fbd3fgq6VTh4aNDiUkZhDsx25PZLz
w5jXAZRpn85oS5gcOXzr9vVvlTjTYS2qBKyks8LbIenZy8J9UkXsvYarWC8G/FeqpP0O4qfaFUGN
YU3gLsgXdE3pNJDmnep6eJ9BzYN5JZcQlSraj65enoesWM+ezBpuz9naO54TbAxGbbaP6GcMgLky
xe52ISRvGjP3L3hOmr1iawQgfHEXsbt0Arrm7CMBeRCp+TOC0jPI+te4WZ/Yr3vNOeZv+rGP7oxq
FpQJI9liiVXTPXCau7berLCnhNm2KAkuB8mC5VWAT6Z2eHUq3ae0mVAuszty13NIOcaN3NGCvOPG
DSHNc896a/+uECPiPCibY6NzLF9Q17dGRs3OKdcjS/bXyKM50VTlwyjst6UPAcZJufXpnt1Vhez/
WCungHyc142mdtrGyr/gygoAdc2nFuMg+sPz0DTZSy5H/Bq5cNQ2qrxTHlJAZuzPfcigxd20inv2
j46iaKorzA29U66pLiXA1M+yr3/hngo2GZnaDfH9t9UBxc/sx94W2Ir3pIjOmMAIhRXDq4qA5BTs
xipampIJPY3xpn13y2iG8dp951b+LYcWBiQFfRPMeste/F/8I8euYqa2wfHV7EufJy10bUClTx7t
DSpS/q2Va7iV4G7s69wHazVFqAht9VtM1hem+0e0gIeA58gJo8FvChxe8JYNAbY5aoxcM2CIW2wv
b3oK6BwovS/Dz3zNvT3XHh8+HvKWjE91JS39vaK5/j0F66GYo6+sbN9HvlC2sfnMPau1rPef/Co8
zRU8xmz949qmSNmGbeLtVELn3rrzmJ+YgDXpMCY37czg+fuyrwCPzgvAua7t8i3jtOw88pj64dnj
h0AUuIv7+EeUiU+qk7/eOj5Uc7nue1ffcy4EXMnKGwMvYPv0RrZtQcOGf+cLlHEKnoyfTqn1p+/z
AAJpGz32wED6zr8aL9Z0Exzf/Qk/j60LcJ5zts9jTU6rQ69HrMfgD29Gxuu+orwt51DzYGGEfGu3
RQ9Tofk1Y6oFdyiCC0tx8W7WADaUFZGaIiWO4zu8gmKbfwd2Nvx0rODDBt1PGkxFS8xdjS/sIWDw
ZDFhDDKQg42d3HPiar0jjoMMy5qv5mYnJ76CNMOk8WPuc1oYQpAhQxVp8lYGmzWO1jcWRMFeTrAU
NEWxFWKMRKSVNLz4atM9GJoKOd9xgKMHxkDXafFs1n4OdpBTR7GnkpqK58ZygzoNNPMZKPvxWfHo
+FvRs7/a+NH+uKHGLKYnp5zfgqo2Nk+EqD3GvTecwUaQ5h6daQ6qK3+7qHgoer8MzjUN2n1Dawtp
S6W9A02zhauwwqmVw1TNyvhraZpr5c90WkMiSBIzYiLdJe1uWEkVdHu3reL9hKYES2I/yHsrDq7Y
Ba1fJdfaozMst0TVsFWg6PbJlNFp1rzWVpudpCHbO7n1m8fNfbt6uzoCBDTEOYn7op+3hqB+m2UC
4kqNAk0YcLYBOOwtt46/hWbWQSfOeQmM0wPsOzJwXd4BEU7ig/QayfmbK0zLvYtakfwwH9aivfS3
CO3VEhdN6eyGFJteN3Gm8PJ9JbIaMB+JhYHTABQs1CYW+LI0iKp1P9IVzfcS49AHUcbqWyCRRX1i
gtlhBNKFuzGsU1iz/4Za/n9s4b/fkgb/59zC9k/T/VJgr379t/83VZ5/079pBs/5D2Ai0FHImrK9
YIfErf4HC8sFksUSBbswEcFsNrP/Z5ohILMAmSEJA3agiBj8FxaW9x8+mXwQQEQa/sXU/28Bhv9r
oIEP818CDWT7bzFh/vTbf1zIznz0/zUPZuLWWNZMAULviJIsoWXVbIaRBmv3t7MZNeHtlsQFOo/N
FsLvk4PDVzHOkaE1MJO/dYtBlSYA7QKGDVgWISuejE5YQ20SdLjbrFnX8gDTKHpkS6b/SRs8fykq
y7J3XgWPDgcOWF8Y7HVBuDAD3rUBu2efgoBmfVoyhKB15BRdiNaYtbgtK73lxc+FhhqYMMyl7zW7
75bf4muBAl+/DQBHaRh6MNBTjAo0Hzwzr6jOrFUVp3EyWlPLQpdLaViEv0gDz5986TrGuBNS2eNG
r38zF6r03sAGuYLepQakqLw9apiBnTvybHID73GtiUtCDd8BR7LNZlJ99lZ6Zfsr8AMSbyaI2ZJf
Smi5G3vQNToJXtpQBoG6czyz2q/RX5dwCw3EPdja1YhfFpSIClQ+/LxATy9WNQNX1jqJ+hsIpn/v
vUTJHZitniDHYKNqcTRKX1YunGlJkz5YlgOxXVjdrp4p9/opmT6mlrgIrBgx84RYy/or9rvG2dLY
589BH+v/XexqfUCwC/l6zQsakjp3Kw+qcBe9Eu+vy607Aeen4JrFs7Z9H+2tXClnrMzm/cppjFf/
ao+x3vi+T+tIaBW4+xL8Md+OK8YXe25t6nnSb/B8q+CLaSRAQ1Hp+EdgGOAfiJhBmMyG4VdF/Edv
6M7YdyttlT+eys0PwxAn5iq5iRB5A7tPRef7v4lc03Esy9xm9J349BFVYBy9HSX6x91qOhDWLmNG
nE6G+e8TGeV+YBTY+lZGFyaGd50Sti31tQI3jnuPA3qybbrejomSMP0PG1t6B9ME1lev54VpQRit
2SGYgNZXXkwYJxA4lTb1LQShvDyhnjcI7PQVYCSd32Fcc+K07EpGGwE9Um1MNJUMVIB4DvFTNkQ9
0wC/apV96ZtZt1U6901AH1C7PfZr2+e/46Rfyh8tcFXIICaophPYfzB2G5nBaf9aXJ+/bOIrp6RP
ztV5t4okMRebnYv1RCgBmrJ0e2uk59aP1S6p244d/56OEqkdZuGpMKEXp7qCdoGEhGzN1WqXwP3w
Wt/PCejdeOYZ2ZMgHVS8TtsR04/9Zuo6XFOD/Db7YgusbH6MfehO93ZBp+FuhOEVfLSsJtZ37QTm
193IsZeAj3PmQc8Igkyxn1kF9Z9RDM99Wkwy6w/2PE/TvZSA5e4kHvR+O9MRB2GDus3i0TDGk7e7
1Tb2i9+D90xdIcCRtdA0HwS/JH8MfmOiEZn2gs/aIsjBZl3vEL4fyvC7gQFXbLFTtBxdISyjpBBT
/WNCrTQRIVJzifgGRcFKzRJflpD+kuAYYKfNVDv65LSD/uObqomvU1Qh6c4bImxppbrZeiA4T6Mu
47nD7DwrvPHnwpbWC4VRpFMexKLcgvmX5dXpGz9jew/MwrPdhizU1l3sP0UsVVMMaNmR2yicit+9
4ClFSg5dLo0lfSms3pn/5rTD925muL3LWsBWLj1+0g3uAAr5LLDcF2h1onkJRFk+l0xQ8f3AMj5O
ix23KlUmNwDudLBmezYag6cKX9mvtYzHD6eK119FIwMm1sE8fTPFpRO08WzFQ3dT5132nc9DI45e
FbrDNklgkG7GEI4Aj42yKvc1y6Vsd68+35ssRYetkDuA/caagJUXr/XZJJRIqWW5CcFranIEkUBk
H7gOhltG/tb5r3q/uRYu7eitFZI6SKlzqQiSse4eNAlAPHIb2SfLXzlC6jvkczXf0i+IjlKDURCw
clfG8mCMXZ8rKXpGQ0nmZ/cVKZy327BX7WYKcKxQcC0e6yqMbsB3Pn5acGRFq01FCgTYeJ91tNAk
aENHfjK+BBk4LS3OxS6sh/4ZkLC8BOvtnO84DQatGoa+nzZjP0c4Im31w+mh0u8cU9xwvYxtwWeL
6AUgnxoIQQtnuToyr+5L2WR/2fEMaHbE+fra5XqYDr3DxXcMPUOEKYsLDpaBMzavWR7Bfi7nkYmP
4kV0G585c5T6jiFWAfC2O8Bv4UwbidtHreqh5u8ldInbYrQC2qWTJPIQsDNBmZnJ2uwqBHr1zjTx
8uSowP5Eg9CLHflHAkmBWbK0lJlBwkVw+UzxxT6CmpNkgNs2MxwtijF6m70CzZy7RKDoPVbe6IrO
rnfsrIFhDV1Jih/UcFOzKwRi+F3BztiFIzFVly+SluGby8Z1qtG7hMdqmmW/LaVt2m2zTpaT+mYI
5XZm2HaYAWJEWy1k/Eo/nN9wnJbkGfe5zpgzl+K75pXNGHEVPNaabKWr7zpIDKE5e2+G4Um8QTs9
PHBd2F+iD4ZhG0tEscRcAvebo05g7adIz591OzXfDnH9WyfFnfiaEYYgh28967UY/OJjrfrkNyBx
Vjo4G1QhrdicDxH0S6dT1DY279MiPgnc4lTetd8HF1v1/IwkMTnJR1h9OU/E08q1P5O9GqgL2l2D
9CB4iZO2nLYsgmKqtHKpQJPN/dBc4FwT91GNY/2p8iHs9lJPwofEZMnTmsfocTvfQaPGOknywZ3W
PYxzFTQI8wY8QCLp1AP7nFWcCt7d5c5FGfaYRVmvD7P0ujKdNacuWM95m4D0rxs7rXKeUUp3Wb/z
im70NqxZNkhXTGuXO196/ONZucZAlrtRVOyiSg4w1TwXVMdVUV8mELHyOFT0OresaS7rYc1XxmOQ
iJdPo7zGHAJj1r+eipg5+gPmtB3R0Ywg6ByHbPcCFL6EypO/4fla71XmEpxYchnChZqSbwm+nR6n
Wy9/yH5l43YdZP+ZzVbS7HlFexeVjSRP6cgS3eR/LI9mHmjgqpHEk1tbhDFU5jGuWWNyAJx1bflj
dCJ+n4Wg4X1tRjmmJdmLEhzmFMBlUkrceXOv3V1f9tnZDkzv7XrEOE8t59zfU44zcLOWQ/NCFrb/
Sswsfud6TgjWYoQDmm688qufyPTevPItmrJ2+dPJRT6KqcxAtEAapAeUVOd+msafnGszfj9nUr94
O6unTob0zUznRIbDkBQ/yqB0/rpqYSINFes4WU3HJ+4t98vYVvMMHfmWg4CDCkUBPd8vDA4dh7Qh
T77hUOfvS1QHP6MxRxBAeLj9lisPa1ZSgS5pj3jPJivI16QcOwF5c6VcZ3KhiLkLUTP39yaSK60G
XbmZbTxRN19JfKGX2jBuyMWMvrCzyBnbTSS/w76fFHo5ya6bVqN8zYlmHptiRm/X5nP8qHzfHYmt
qBGh5LomL0vLJCGNhnU5OTz2c8QP1fTOcw2lH8oczCotD28YfqsXcXDycAIzjqsDNqNvV4tbGXDR
PfLEahdhwyw39H4DArmL1H+kO6gvH/F6m4aELMRuKvCjbHxXW+/Z3Ey/QpZzXwVPDNw9miTzpuT0
/7aISrFOtoqx2yc6XI8rE2oODUQGEdjng5Wh/yA4B4NeG5SYsmDTJYOk1R1lgAx4404LIuSSQFO7
A2ijk6MWyuP03AsyO+BnS5MqUYU87zuf4EzGjIKRXy2t12zINJMAy5cM7r2MTLCwbgCdYrFwQbRM
nXiBs5ic637xr8Dk2uaokjUkO2vVE8fM0ITvIS16xomQARn6GI7vKak36W7wXTVyYxrR/ZlnEya7
bOLwSxZC+RxdWYvk1cH6/0/NVdKwkTbzAmK31P6amYJTixWkTXg6NPRO4yzScSpt/tBdOc3eB7+z
fHSqMvhUseWx8TzCLrespP7ItDu6iCYpv3baj4sfRZP38T5arWIloNqwlkZp5q9pW2XTnxXdts9H
cmyRyqEnW8ntMqIgTYgtZ249LZuVcSGS1dx20ftSA3bbePapLIlsYkRuaodcJFGBsNj789Qs9GR6
Ks6BWQSXka4ZVcTM0ph5MvXRm7BqI2vjjzxrCEPVZOzcMid6GBQ5+SQyJY08DMsMHM1xNNFV4S/4
AkNNVxZnBgLE2Ld6F0bCOqp7K9Ckr2pSs9doFsbdizwmoN4DFoD7AA2r2mpMmjg6zOyU+5Fxkw0v
0akHGDpZmxPuCsvwpfZE7W49K6dWjaa1JCThdbym5izUkrwQwtxDs1ZZCWG/u0mGvCZsT7cpMn6o
tqJUEAb6P2l4JFXkALKEvCNvlpsRfG7bAwea4RXZSleds9AmY+rVEh+kX5GL3tYSrNOWOEhwn6yN
F28xgrBj13DEPQz0BkkHhWOVXEfGkPNt/4i/WjUlyW+B/tSkPVMSQ9bDldleUnXUKfP+YTlXmdOX
x9rX5q2vq9E6yFDS9e2SwXXPLmmW/M1Oem3vZFlN/Qa2W81BtggIWy61A/ae+6VINuuwxP02mpWP
2SXnNYSioUy6A1OYuNijEi4tvtxYoAPybpEZ/x/708AY1tpSHxJdM8B8EGGODLxTQ0Q+PkBlq7Nz
4dG2TYemrrBL9ZEoTm5U5NEx58Xc3cOmUGBY4lxipsJAWR55/5c59/fNXpVg6tMn+Y/VavjHcKX7
2/+r/zFfxYAM7NQNoDETtLcnTDch4cffmRdJuScn0jb3xOoh17GZUffA+aGroLVvVnEQ/9i35D8m
Lj4gzfFK5crbrcHN1qVHmrMo/AisYfxF6CVYM3AO0e31vtWdlXjngo/G5GPtgvhhpHCv762o1CsJ
8h5fmF4WRE5JsPjjNv/HKWatN7+Y/49rzLhc/U+Dcck3VDVC472M0fESoLCz7uDbWRaN2wRtHc0l
t1fx3njjMJ2muYumh0UutrmvdTc2dw7PiPopIYBbEmQlxpMSSDHTp0FLTjy6dNY1ov9M0XlBMRbQ
f52qYd6zFW29L9IocZ64qut0cmUQ7D2QW9nr+K/BjQSh4HU89mi2ekpdMtSKlsqOCwr924yn4maZ
L9bxwsTppoj7Vxf3jzqOWh5KNpBfXRxd4Utn59aasTiZ26JnVFg6wy7EHCq+K9lZH3HUNP1ZdsPN
XuPG3bxd+IoR1rJspC/KGxbNG7VcCMAvubfs1h7Z7SH0GqrN2F8Fbap/RHnssibgPsXUOjufaDrL
dysuuR12F1Cm5GVCeSqrZhxOvOBHrrRAqfC593xmwiOsRuZiGLmaA0Oq/2TvzHrbVtK8/1UGcz08
IIv75StRlmU7iRM76w2RlftS3Irkp39/dE5PW7RGwsncTqPRaCBISqz1Wf4L7TlbJRj6Db/N/Z6M
/qon0z/TH807zRv7CbrlYgtYP1kEDsJs3qWLb6AqIxtbmrbO++2EFAgFryebQQyvsRyk7t6+9hYf
QsxVi2IzDXn/xetwhpjHFrs18WRfiDINVoYlv7gC2IDDYYRanb5VpTU9JIZObyGc09EKJpFLVmZx
SXT0yh8pBRiYJ1KXLKddSqUw2TWZW3rb5Mls0UKA5p4yAcgTG6DggZocLi5YoDkA0tq0+OyNIw1i
TeHimMxVMV1pJLyfksbzP/hDCREIvAF1dFhD7hcDUdZv05M5pEw9dAPCJ9PIHEf1GzraSQOKl3nm
tlwsJrMnu8nxyXrSghpdB6Lw/S+51mFOiVY40YrxZFqppSBt6dxU7Q8OP9L7vttgcTkMLZJNTbJY
X06LC2bfF4B4agdqET01byQUzQbVV5TGoqxPX3GYSiAX0zB26nVe90kPvqxqWgKpCmPiAle5MsYv
E8xEkgPbrbHySvdIbIzNNaKB5UTnxhoa2R0o2nnF1GzhW2X1VeYXQHh1p7ep3Go2khAPeuaDZVy8
fh1wXrDmvyOJKYCr5G7fmD81japf4EpZarcxKDUC9zABkgcgD5bYo1EVtNY8k45NALbFSgJcesqk
pvfU6CHmkxaoMVhvsajRurQcsGXbGCBTcjUAUO55Afzcuc5dUKrBICunviEXHOadlZHAxRuzp1y+
t0rYr80+7dzZ+Drkkz+8o+NSeNdWHNoWi+1E7rsy06fxZzvQUadskvdklbcKm8ZqT3FAJ4UpZATO
b0uSHHNdwNDy+u8xHXv1Sq8bMrsGFVbwTm5l4FtHva6IBIr/Siwew70sJvktTJsp/NIJJ+sfM5o6
VDITmnb4XvWVQ4FsU1Ztl04bF2VB6xMBNX1dO5q9dDsjSR3/EICxYxx7iH2dB+g8RR/Q6ae5vrE6
H85MAmU3fROxNap3PEihLSFMpPSteSa7nQWx6iY1o+k9VaIx3Q8e7HZUeTA80wFKURFDLX9jadZ8
TfovnQBiARSJCk2oQ1jNjrzptb6LA4TOB4yaxjj/qU+h/FlXifEB4xms5hIlgRWa0iI8RIQorrlc
x7TGAQ1SR+AbiNXSvk2wpmg0nLzdGuH/GzqIY7VRtRfCazNo521Gs/TGvWcmhrWJopo42SAP5xbT
6ukBL/ek2KhWqg7vyT6HUsJ8E8PKzCMqktD5AkB9GRQicBViW/sATSkR6fKTb9TxDw1SmL/FVkl7
QHDCr+gS1IXYoRm8OBNhxG0dgN3E94PgX9qGSutepb0HbkNJ7BsIlDpAzYk92vcgQQQoh67z6MpF
ZghyP1b5j8orR7iEILKDJPdquCo07JBeU+1i1eGGCQRy3C6RDohx2SsafGphwtCXC2hrRC2AAm/4
Ls3O4joXJuw9DxSvsUsn1XxCOgtTWi8Hr5OqbhwCo5uM76RpoEPcHGkSQOJqi36FtgEtId9jNpnC
tpxtdwi6TiDPWoql6WIMKvWAvXoRHJMuBFOrPLLx0TTARc/17H6pRmXXqIyI5ufg9k4XSPg/bydX
7yKAN276ZsomJAvjRAfGH4L+fBMi6N/uJqru7yzSlAq6RRr/7AgU31EUYY6GrlEP8PV7ODJaE2ZM
TGvfg1utS37iiGyelnKeaREUKRJmjbcwVhDfAL+oVepjYesOmUZtza98N5HwacaZMFOrQ+LReUjJ
HWn19G4Q5qGuSL5SywiSOTO/aYkPq7SC0/OrivLu52DSpg4pFQWT5Lq4w7yURxyZcfIZxOagM0FD
IdsKNa37YBETT6g0RTQAlDapR9z9/Pjg51qk6FIlo4foAO8utENXvRp9zak2DJ3+JJtKbOYYNwQT
08TiqoqgovKE1B5dFjboQSSWJwEF5ckvwCC4FWN8QDcHyT6qLBaaafbrVBn6jLO77nKz5LCCA/Bd
4JY1aiXGruEOjOmgRxWBMm7Dmyrzcy7mDnwv74qNwtcsNeMximikb6o00buFDNKGUKEgUUNAioj3
aZVBYaNOQ7fI8QDpb+pGo/xB6us8YBnpfHDd0gxRLiuiR7PRJXspnfE/NMtm/GY2RIGbtCwgVSH5
TVLeZ16v38SUVyI6P3J8b3CgLIASRvu67gu8wFyn0t4Cv00SyuQVwN2oxSFk2+cifGwsI+yp3ZoG
2pSNRk4vfXoir4kMvbf1WPVL0xy6E5X61geBRwnYvZ4BbC1sTRl/Qt8bz61iMFFmDC1V43FCkXgL
CFJS0XGmAlzgkPbFgRRQPJDAuTc4uUXWrrVSe8QQoS5cthZ9u40YUmMGw1cCMTSl2aSf27nqfqUg
RLMNfjvDD9eai+yd07WdHzjKiHHepGiUbT2v6t8hU+Brtw5z97rz7dHdSLhUn5wi198q0rBub9WA
Pu5aft8dLic+aiJ9OH+waEXVW148E5G+oax/WXU191sd3Vht02o6lEETpaB3Q9FWX7EIklkwwWr+
gA8YDBwdA5XvTy3r/2ve/6dYBJf/5+79+zLpfv74j//XfP32H5RQ6eP/bJ/LDzz99d8te9v5C7oU
HXhX4OeOLBKN+d8te9v4yzZtYaHvKFy0tVx66X8LEAjnL93xkaNbxNYMw1/a6P+SIBB/oa8E3Nyi
3Y/uxD8zgl/a8f/W+KAEartACQyUbZDOsJEIO27XOz45Bs7SIuC3wACw/PIAdt/ZPJuc+9//3nOh
g2PtsN+jQGfykWIFhwQy4HgUD/l7Xqcexzad5IQr2/yi9X11HXd6cme4VETk4DTB3MXmh1zhlnB+
+GNMwtPwi/oDysYYiJliLbKQzzDSQgeb9EUCdQf8k+zEiM3AbHiDzw91rJnyr6Es22YYjuGTAuAz
5R36HtxuqDMF0HCurGJ+VE6OdTOGtVTi2oSHrQTDJJLP54c9sYzML8YGLCL/Z63w2AzYoOeFxhfG
qPAUtDav6jAc9udHORar+P1xOAQxlwKBqieIyXNsRyao33qhzdOlxcndNOblF41xYcUV1h0a05fU
5J/2xWp3cl4WSRe8XFyE7473jV9LdM+Va1K1Hyj+2F1xoAeM9/AM86cJuhztv62TFQsGVTi/1Fx8
SfSqvKrRSnx//ttXooRPH89voWBM0uVZ9noTtRgQcbdGVoDM7FJSoSU3Jm/CwgmwJg+3JtR6eA3t
K5vffPBM6A1J5XyJUhUFmt7L7fmfc2JLH/0acEDPl8IrEJTz0YIM6M4izGq3X6FA6jd61er/TPTx
7w+3FkUdCwFlju/xULgHdSqiAsbpaf3DCLoxr1txyYmMf+TFSjMrlmFwJTrOSkaHvqjRl6VgpTmp
N6ZumtuRoth1Nof1hV18cuqeDbXaVFbYwcZLwbPqbhxvI5cyn9vXr3CnznbnF+nEqbRx/GLauF5B
D66k3PBnoG/NjRTUY9vsKleXt8okTT0/ysvvQWma08G9RjxgrzWnM3CDVu16FZoopn4g2poOQ5aT
mfV9+wdD4eSMTjiKUL5hLh/87HaLWSbM7jDUhG/UfYD/rFGjLATCc2FzQUn75dx5PG34NC7iwC5q
eMdDdX2VysbX62BakP4xzn8bJ2/GCyu0bKvjbcfSwL2gBrZ4S65VNScH8VX8WnEIJcP96bRmCr/S
8be6A3tbCcf4loohvP6nC3Y8qHn8aRCtZeGGqgYZY3gf4BhBoE115D6MHFOz82O9nMZlqYjn2YZ0
4Jeo5vmKVVKOlg1JmxULKeCOvrwh1gwviHG/fBh8NLCedh8mnOAIj0dBDjIvwsEGEgP169psa/d6
seTZLASuvaIBfcGG48Sy2YuKsCdQtxMYfR6PR5HOjc0GWYW5RcMAU73FdNkd69ulwHcjU6ffwfSr
LrztLw8aZ9haJhF3SpO6yvGoLk73pl/EfZCh4L91yqa4yaumCzwg/Bc+8MSEYq5DHZ/WE4Kn3mpC
Ywy+xmgc+EC9H95UdgPeDUBNUNUjYgqxD6Du/D458dQucvxEmsQtgmtk9XFtRAVcyATvGx1tHdF2
0AiFIykU5Yr2AJU53BqxT7O/1q6VgRno+u4tlBL5NvElBYLzP2cZbXUuiXuXUM1zTcdaq4gmwNbc
Iu/Q7YGg6G3GLidBNlBTm8AiR/Jdm07kYtPoLFlYijbjhek4scG4l7mzMWNgQuzV8zqU1AhB2DcB
NT3UskutDnLKIUHeGl/7lCSfWnt34ZtfbC+HNACPieXe07EOWL0WkO8R9ujanqIBFCiYCuUGPVmN
OnT58/zsvlxshvI8xIxtvo2LfDVU3ZmRh3F4H9ATaHB7d0W49/QQlUinM/WAepa1x5kDwOPUIt0j
wtg9eMrqb9xcySQ4/2tOfDcORq7pe9gts99XV5QqMWlE27gNOipe1Fdc+Q7pmvhRLiTn80O9OFZQ
J1Faw5DFXra5WN28c+lNIeTRLqj1Kt41SepuKXSM74EkjFfR1Hufzo/34vZlPMGrAr4UrDZ+Psc3
hqMNqQtwrw+a2Pe/gypDbL5rtMP5UZ5m6Oi0MIwJG9XSYYzYYr2cKWSNZLYVn1Vn4a3R+llCvafK
A0AGwrgBq0LXDjAG+m4oEAOtTREfGlG4qL3uvtCySEIEiqw7jHWT3fnfdmoGbIvQEb33RTd8NeOA
4wa4yCYHWTf1m8FE2Wqu8vhC9Ljs19UEcDEvIRBDOMYTKP1ZXJL0IZ1Me8asPEvqmDbADFNqziIo
wbIXezggSKxxpSI7GWrXduL72oVN/DI9cOh3oA3IOizX9tppJJJGZkBrbtEVyZDlc+GhybCstqoS
9i3lJxg8bU1lTC/C+BN71L9vVV/sAFJl9OOwS6t1/ObPT/7JabExkIAXQBC6vlEiqtBuhnth0IUo
hYGu0skVALp2GMJXcXat02PYqgXVOJU6UJ8RgMiFS+3FRcq0ODzV5KUOkeM6/gCmaWuju2zN1JBv
amYDCMSUHSCx+79m+oXs0dm4cMxXPtKkLBS3sGmm0oAX3pKKr85dj/JUBP944aZ/tJrXZQV8OtSC
UoPhg22JYTkHk+beGE+36Xw1lNnBdH8MLfJ9oFrsiL5tNF9QCn05EwhiE/hx1QHyow50/JtQ7Btj
vXGmwG5MusNgAF+3tSHvZ4sQAr/e5o07ufW38zvg5YXHlvQxhSFGMnWEK48HnSRiKZBbdbDKbno7
/cranYWOzo6nrfinT6bDDW7axmJ0iL2FvZrzQuGT6c3ZjNRe0rw1i7TfmSWac1neYEaQJ97dbFri
kkbtEukdn/xlVMpk1Dx4QJ70NZ+dfIM+XSk9ZjXxmMZYlOlNNLftdZdjGbbRM/wkzC5EUggaJaiZ
BmA5ENrXnajnC7fwy2eMH2AROvHELBbmq6kGQUjnM0tm2Cx9SI9BRbch3drPqsnFhaFeXqqLADLy
4Cwqc70up9VpvURmMyIUuR3+KMoQLH9vfj6/dV5+Dz5w1Hk4iNjr4M9yvHVq1VP79hhE6X3zIA00
ZLQqNr9nDYI+54d6uUsZinxAX7wMdeK946EUcvYjFfIpMPomPzgt0Ah8yhJu7zbHpjCZfO8fP0vL
W6nr8Dp4NTx3PSLfVfV6NwUh0K9rs5HaK6HQVD3/XS/XaRnlKfGycNhau12hL9H0Zp1z5KHdBEZq
Q3NNi+zqD0YhUsZUheIUUmfHszf3A3CXpJ2C3CCKKdrUue3TaLyw506sETgRV+c2Wcoz7vLnzw5a
1tPkwymMkFGM4lBVEtERLZTvLPxNAwOS1YW5O7H98HJk9haHHIrkq9AJjkZaJEhRBYWXaDcmoA14
q4gHuRuE0C49lKc+DnV/d1klAm9vtdfbHHC+02p9oGHWjeyYvk/16JeuI/ZkoSnzj9eLDIucYrmy
llfqeCaBsDWOnDz6po30yZ4wLO9i2V+fH+XE/C1nyYAiCEEKl6zjUaoehArEkz5ATeYnCDKLsMf8
3HEl7f9koMU4juSRu2L5Ic82htY3jYnMNhg+QFHvJDCfLRt/vgvn/p/fSOwGLDqWFx2a4Srr1zzg
C16o9wFyyvW9Wdkmbrpa/TDWo3lhjcQyPcfvylLl/vdY4virZisWkeeSgMvaje6GpgYeiDJZMm6T
0sB4JrMdAL7wvZ1g8BuwdC6pebeXpUsIaE5t5W/d0ESwpLMrpFQnJbpuWxqDB2Cb3mj5qNCK+wm3
TCAflhUTyhtzlV1SjF+5XS2BEN5NDmEX+43uzto3RWviNMbTawjsKdJ3cWy2r/qx6z6BaWh2tl/4
OzcMtXRTWLN2J9okvJ7QCv2DrbhMpoVWOnU0dxX59BOp7SRQCoJLIPeRIOKtAQrtKSTZF4Y6cZCX
iI+Yx1tudnu16yeoTjaMMbyTcpkhCWHCK5wiDb0fUUAgik15yXf25Ig0F2ySV50Ns9oodskSDFk3
4MbTjofEdHoQ0pGFkGofGq8AA8X358/biUfF0i2sNXTCJTp36+tjbj0WfFIBHH+wyIs0UCScS/7C
Jz7L4sViyZ6CAH/582enusutRdfQUoEEYRDAaOtvZJY217OeNG80pFiC8191aqdaMJNtCrEkR/Y6
pilSkTqi6kbERtSwiSbZX82RKK+GNK0eJ5lrXwtYa8DSaSa+TRrf/+b1BEEXzr1x6rtpQjq8dLgL
mvYqMIBSgZBRM4K1tPrQ3gCC7O9GBLjfADwabicRi20Fjh8cxwjuEP0xFKVE86rTUHdGYlwePCsq
XqEma1Pd7eIrsvb+QiJx4mZfmlA6qQT0P/vp6nq2NBNJi55Bgghqb0rQYXE0VMcKZdyXpVLfzy/L
qc3G5ub0+jjh6d5qd/toOeh6UQB+iNEJdJ3kezaUlzxPTw7CsUWFH6sta/0gKs0HFliXI9XjOrxG
+w8WqT/EF3bYci5WNzr3IP5ZiyMKbfXV1ZDMBmoxpq+CdkI/Om0zhUHNEPrfU1eNe6cZindyHEOF
kNfgX6hPLPHDi7EJ1IkusM/67QLwbMnGxEbmGYV4eK7afJjqpLjLoybdKjiAt2pKbnqjtr6dX7qT
22Sxw0CSVof2v3qXpS/sARDbGBR4UEBPEltdlwpUDA4V50c6uX7PRlrdFS1FSiS/GKkcSvTcQE6j
f5erC8WM099jkcvacIdfWIAVwgL3azR8jw0OqYl6HZnhbob45ub6pz/4IgQRKF7Q60VE5/j2A2vW
S01xGWUqM64m8GGAlfX6whedmrel8km1Yim4r6NO6aIpb9ntGFgQs3bGFPfAgcfpQiB96kZ7Psrq
vcgMvZWGWTNv5F8PfWUPwYgE5qaefPdQR4sK6PnJO1FdphK2VFrZeIsR7mr2QGpOeoq2OVuhVwEK
7IjUaGW7CMbgBKMQoroZUeP/NMJgeC8yW7sLuz65tSBIOxcO/enf4lqcAbCeluOs9iY0dNPXIA8D
CTcA9Gv4aRV6/HE03GYfO+UvyHNBibDqTdIhaOegN301ecmFJTi50NR8FgdBDzjLKr1IIRro44ys
YuPL+hoQF/aFsC8vZGjGchmvbxnaU4azRFoUt1fz7taWV7kVU44Dmns7ozL6NiPwfM1D2QJFhM1z
k7SRC140K79pHkS70HC9T4LK3NdpoLJzYSOcOrHPf88qXrfqzFVwotDACnEF6hsmgLZEvauAOV8Y
6tQMWz4XO5V2AVZhNcNZRkxBR0MFxoQ9pgqtKSjqLLpw0Z16QkBsLaVFUkWUvo+vhaZXyOGoWAUp
ATdceRB+FsqgtJDeWk96zIOf13eLway5QVezyv5gH9GuQfueRJXUbnWUab1G7hzZKqhiv7iRAxSP
Oiuad+fP76ll44rVl0KeDc7MX31l5tVQKyKosn1pHKjbQEaLzMy7x2igGC5M6cnBwL+R6+Mq+aKn
Ogxp1Cp6F8FM6e5q9iodJqgrDjEGoBdm7+Rd4IACo0jHf164eAoZZ33nUYlpzCn+mgsbrK8799qj
lEk+bXB9Q8Ddznz0M6IByM5h7gztoxKthWnBQmi9cP+figrYHAvCwaVIb66WU2ZSH7MBGScldPO6
iDD00lXn3s+eV1w7lY2SgVXYj+dX99RzsES3mE1a5CzrzmYU9YnICi7nCajsDqeT+16r0i1siM9G
p304P9ipY4k3HLA0ojvaU6vbV8DtGeFOKGrevbgxJWoueorzw/lRTn0SE8jNJ/hfMt7jDTuVsQJq
Tq5SVnH3sRB29hhWXbR1oljejIY+/MlXmRauaNwDoPyWPf0smsPh0nYLbBoDuClQY8vifu6G5uH8
R526a1xMdukdAjfwrdXmSKwpJ8WgPwJJcV6oCIW2i1SW08Noui8oWvu7NDRbvIqU8SfzCYzDR2eK
RvG6HEuHckgrQFKBiTQg5dcmvpG1ZsS7AnuieFPoRfb+/Mee3CeuQ7GZOj5oldVLISvRDy5YnEDB
7AxsM7MCbUjSq/OjnLpr+CKghOhj2VR/j9ctQQMRD0xjDMKwMF6bSOLf0IuCyNRl44W75tTqoYNl
cbNRGQNhezxU3liOZhvZFMCeVq8zX1jvoTCX12MTadj1OuIAcF19KkVo/sFUUmnWl2owAYe1OnLQ
AVpaxBrhnjkmH5KqNrdFgRnR+ak8tWCUcijDkRW65NzH3zdjLJAMuclV2mJOUfiqgNAkKhSc/2Qc
4M8u8CI0s5bf8eyo1YQvmOlNYzD7o7HzEULeOxNiHv+7UVYHOorQX4H9RJbrdMYOuna+M2a/+YMk
kN4w0T5AKZZmtTISmXSjsSgt2FaoXvVJmKP32+OU1eh+4wTNVGhBqOfqApToZGUFhbdFHQ6rOe7I
1RyWXdTpBgmA6i19sY5ChzLspvY9d75zHQ7jcGhB2u7nKh3eKDRS8TSVX87P8Mm31yeEpGhFmYzq
1fGPsGajrYyRs5erUFzhDzbsB0evv6ZtmOynubR+6GI2P8NBalGObPGJRZDNvkejcv6DUPH5L1ld
rGmJj3QWz2RdTt3fGmUMbd5v5IXFPnFAgObz5FGloW+yDtXsGpJWYlekP/OAMcEQ4QWyQRLTuLC6
J8YhpyC7IYAiv1n31+vCEHXRdkZgx8i5jGk17BtaZxfmbAn5VpkFvfTFdpWggb7j6hjGqrKtCYBD
kGGhsYHqZ7/BYDC+8oWBFJQoxbZHyPsGaXd7m5km9jDnt8+Jm/to/NUBrWQsJ92MjQDB0S5Qsrdu
NPpUN3GKfdofDEVnBrIGUDjXWA3VxE2cxRHOsr7R6/cF2ekuQSr5waIh9AcjUWYkjue3skuOj4Tn
G3OUIzcRqNabbiV01h0SQNqDbnaXnqMTuwQUEk6lS5/cAxF6PFSi0lohdWpQ1USNcXSRJhNV/LeU
55G95XOWx/KvrHcJ6TTgFeAXgGpXJwsllLBpbKh1kXRBiflOG38UVhYO1yUUtC+pM6XePirLrLzw
SpwAQBGNPRt5lbI4WRs7C88VnleG/WUWx5jwIryymxM/HLZVYZX7J7UomHiwqGdvNPZYGVkf4M3e
QqLcoe8lt5EVtd/Pr/HJifeh4AEXXa6+1Q9T2OilFRXvYDQZN8+wfWsg4gfnRxH+ywNC+gDAh7wQ
/AGp6fEC626vfA2HFKLD2VXX7jTLTzPONJYxfzaRKclyr8kQRvJoNpajjB8rt0YdpDViH3A1JoWv
I9Sjhy26TKZ23cxGZz/2SaNFb7h9ylfoaUJzxecP5yOcIjz9RhZ+3G0mD02lQ2QKjAmTpnGjwImi
haKdSf9LOCKQDlUwrGxYnZN9CxhjnJC36SeKLB1qs3dY4U4gOn1e+I0qJyRxikabsn0RAlQL3CmC
LZQ0I7gcPaW8gQxC1AIdahFMHhuv9XeGytFKxGwx93b+FOImhQPBe1XN+LpE5cz4iMz7UJkHS8FO
VU3Y3WQKtZ5tAnMFAWV0Q/FehboLp0+51DD1PlNYh/RhIQLpZ9VnBJx7cV3iWVRetQalzm1cp7a7
a5sy9CFFT918NUb2kKLRFUd8TTyF7hUsWnePb6cqbkQtPRVYkWmmuyY2o/62N+Xgb2lgzciUgnbA
ycdBty7vNSTjGgoK2qby/ERtZ8cZMSKDKS8/LBQfY5+mkqkyUMvjLm7nt8JWE3JM+YgDC/mkhh9N
n6BaU9GoRTim6DmCVIMgXZmDfFVJrf5ko+sfbQS6o/UEvYJ/LakrHAZj86GktpTBI5ikdqMNhGUb
H7W969qCBot+wORPWHuGnru1IzMdbnPRo2WcDG37rrUTqwsML6shXna06/d572SQHhHtuEPiEqdX
K5zFuG+TUf8oogIye2dn5ms8jWIkMGIRywOVudTcurCRxdaBRS7vJNQtgX5z26Arb/by1jfR3+KA
I5lBfcKlXGCEgyuvB0+v+zeo+mkfwnoYPjVT1mPzp4y8v/X60vk2sYW/Ol6p3iCDXt8iKl/Q3NdR
OCOh0p2rbEjVo24VC+3batSNW3kwacAywf81ogrFVODGBWqOkxd5r3UYphoeJCgufO49r7MRNBIm
3Peuw3hCdXmRBhBrzV8jwqDxRsP8ZT8gzf2rSqiJIbwHL+hKyZItrJf59I6LM/d3czkXH+2izDXk
q6hmIeAxxl/StPYOZpIUP6u2Se6VMULlR7XP+pghq4eaAvgvsVFxHOMLYplhw+YpQEQXfoefoIra
vD0U7tQ2m9yeko/loDcZOBQVVvcjxNEsgE0t8+3sJ5j+ujGeV1lelmhMufXwpcPWvL6WnVegeJVG
9scYDaZhjwxwKLY06cw3WTz6Nm3kMb6KQStpuy73UfmKCRi4LLBB6pFc8Gt95zZuHrGZZ/9NFuWa
t9FCfggihbiG5SwahG1/Mn40ZFSvS98cvkWIQmhboWwovbaXWR8TWBO4tbg1gghZnCZZMILwaXZg
0ozF5SbD1yfxPSK6ErK1uW3xyroXHO5oKyMAP9shhNKBpduIgaCB59/BtxILyfq6NBfKdI++YeMI
9GXyUaIWJKI0b/GYRIYwGGO0JKG6Z2UdIPM6pK8coSl7m8wNEq2YyzUQ+f2hgZrfYoYYkCGVn4TS
kVvvh6JK95PfcDrR1kJ8S7RDmF1z0nsMQQUSHAGdE9g6SRmilUPhsXw7jp79oMVKiiuJGloBhAAa
McLhqMsGiLUgQhmCdUYHY0F6b2BDaG8Nu8rUfnSaKdqUMnTmm2JoMV3DfVP5YKt7u3WBwWnoQxnt
N+CI5ai91VE0dZDs0c1Ey99XY+Yha5aPIbLy2/8qJXxGDwxaMLRJ+ZripP9gow3xaItGK9HV8JGs
SZz8JpVoY0QGop7CxTSnka54P8VGyh/7bfPeDcuaHZVjWHIhXnsBvMVBW9DOg5VBzRJ40ioVjQCR
DuWIASZqLQ9MVwF0DHmQDOGKAP8rzOfKRgZmmP3gmcowtNBwxgb4vEHd19zWffv+6TH+P070f4ol
i/mfOdEPP6fv8c88XzGhl7/030xo2sj0eMlTQIhS2PoXE9py/iI8WgTNSVNJZIT4bya0Zv7lAmLy
gSGQH1ueL8ib/6ZCa4bO37OAvgFUgJLJ3/4nduzHQRRgM49cDRgH6Dbq9+4TNuBZsYFuVSNw1MAJ
JkdRZqq8ZhOFygy6afQvRKzHceHfQwFzYN/yX0o1x/FaaakCl3IvRMFjItDBoGlTu7l7IW16OYoL
6Nck+2QYOk+rgpes5DTgFaKhcmgWASKxFgJikXfhBJ4YheYl0C9CCsEqrGLPXucbwryJUE4Z5+uC
W2mLtFRy9Wwv3f9OI54nF08wxn9nF8uU0Sh14MovUe5SSTiesgXhpLDYjbeeO/2Q/Z1EhpLXFV+N
fks/ZoMZxE2NzUOFiSRu99jA4xIfVUGlNxuEKVAAuRe1/sqd44fzv+w47Vl+GA8ssRAlda5CanfH
P6zDe72gDoilamGgYt4VD1Vkc714NIrYSWBMWx6w82OuMp7fg4Kqp0jLJe9A4jkeFIdA1YXoqm79
MvUOY6VVh04X2CePbru3sbYJlCMV9IJUHQZ/0LeN4bwuYwekg1nGhxg/501kR5dwteLlGaLJuSQg
lMWhk61hm40Sk99hrbfNS22agsqfrpARF1rgom/pIFU78ESgpaO9K4vwvo8ljAgzdT56qTZh5Guq
Ow/h7f2MFh4ixW7008/02Q38OqTV5mAi8gXJGnI2S8zvBjGMJZBN6NhokWD728KF3jZmwhtwfrpf
bvGn1i03kw5+40XlWDlup9pRj7eTO49b00zyvYxoOJwfZSkAHu9wRqFxC7SHOBsu3vGaokczofdl
xlvN1ucdVniUPbETDuqKOA6tKPfCJXRqrdiYsGupVLFiq42LmxTgxtHmREHs3SpJ5KoX2AdME5qB
5z/t1ATiAUNhgGufy2L1SCNslum1NGL0XWbU63UDi/UUdeLzo4hlhlYzuJAFORA0uOj3r2bQ6Osu
xqI63qKLWr5OlD6+cb1FsjDxrH1Xu/qVbiQ4KPaIu+a5574JMc+8mh1IHwrXoF08uOpQZw9d3NQY
bHXFfVygHofrAI5aIv3ioQUYVJHWXyFFM++EJ9pbG+fwXZ6awyIQhGR1Tkbs+WF+4f5biifrT6Pw
xnVOm4SW2urAg76uRhyP4m2XI66UIKiEiSntIJTsqb4BmAk0q3+Voct8YZecWDpYkLRNYGjRjVoz
LERjOi0FHVhVeLNe+1KhII0s54W9f+IS5dklkgP/hX31ukKlRjdv6IbE24FGMe/VhE3zaOKoNKD3
DXw0vkI99lLd/9Sc0lujGcxpA6O+/KhnDz61RH3gecQnKrbwbx/TxSrRQ99gEPK6SYzkY29O+ZXn
lsnh/E49Mam8y4QYVBg5DmvIW8YZmcF9JSghTv1WKzWERV3ZXzgPJw44TFJq/ssjsSDBj7+PYk9O
LRDFtRxsMHVaMV67Up/gYmE9fv6DVsBJbi2CL7YIza4F/OOt+QFiiglAutoi8Da+1EkexP2IiKCW
7lWz2LJW7UPkdu2Vhjr6PaaPj3GRY/QOxXtfJl6+r6XZH0aR+1tU0tJ/ON2/f5xLB4kiocntcDwR
iPVL4OT8uLm347dqnotXIdLcF07KUxn8+RldD7Pst2f7qaL16Mydbm3K2Eemf0L6Px5qGzXpaf6G
R3l8aO2wvdOrYXrE2SneVL1dBEkf92+TcbKDrgm/j9TgF7k+8wBOqr/SJtQngU3sXE9Fb1FgVyRY
OI2aCnOEIi3wpev9n+fXcomoj+4aYmriYNRcQNPAgV6jabiYp7yRs7XpPA/PiET+GJ3c/8DBTUiw
3f5bF5YJ8Y7IdIwO3NRG0d6YEKKfiLPqNs4/1wBiF5l9upRkhW60yyCPTBtZmcZDXiJVhauobchF
MtEaeX9AYUB2jjMckOPC2M4GgCG7jwYS9xmRxPPft0oZl71qQdCkRcpDwZX9Aho5h4Vy2wkV657K
SZVU6jNfle/GJPZvCDqqgDRm2Pq+3uxIitQ7NNER68aMNCwQEGtt68Ltd2LCIWLTKwahJl4Ci1oh
Iz+zJmj2yLx+yG3zlyYRS0WDLto5FgSiCxOwtPyON+qipmPCuKJ16/AoH29UEKFWW3KWEaEct+Ng
3GWO02+R9tdQ0i6aPfDiCu3j0Nk2nsRDNiuoMPiXKEUrksWyDpwI7nzCVy5f2O/HP2PysmZJKDDy
EHgxKj2LHjsEBbdE2/0dOvbIBhuz/UrkbXWrzdhiKF82mKtXHnLsuLpHkEq/1qLg9qiL7CZpYNki
we8/Dtkgg862fkIFvwCOWN+pZKGon4AkBnrPefdXZ5wSi4nCdadtqLI4Vz42cDllj022iG2fX6WT
IwFoI6+liWj7q2Cmk7JuBpQlN5qGDd6UDvu0bhCijPVL5OX148s3OUumKHgtFiGZ5Zc8u7emmlqd
DWsBZU4YGV8OI1ZiV5hXqmBM8Iw8/1kv9joASJQ7loYNgTSEoePBjDnupa+wvgNwKfYWkq1bP7f2
Fa6tOW3f/8/eeSzJjaVJ91Xaag8atDCbfxZAaJFab2CpCI0L4EI//X/Aqpoh2TVFq30vutt6kYzM
CMQV/rn7+fsX+/e/jKEXQzyiBXxeTDB/fDHG2iMF/6xViGGhwRhAoBbCnvBVOv2vMzefj1qMTP33
r/rTyJ0HmxUGXYLrMManxUn348uO5qxS8L+gl0pwIGp31xfjWYB2TBvvCFTokDnmFjbpiWPdL7a6
f3tq+DotuSWupegZ+DN+fGmu0INr5lxVuiJzfQ/VcNVnBhQuwt7/9M3lpXDUWtbSLINy8pOxIA2r
FpmPQ0welfqqb2inj8fKgfYslVVGZaI/VHW7+cV7q/MH/LB2fcv1eLzBS4jO/DmZ0usNNKuu5QzM
nWxbd3m6SrUSkMwwRFuR6cEM/sVJjeqyilrzVDPyudSijm6L6Fe2pW9/4b/9LrrNX49chM3np2fZ
BaY6j3yGcE5GZaU7csSQVXdQ06niDnIU9C2kG/WysjdFyTkTwRWhtftV3H15in/4NchdeyxHePoo
C+QT+fEzVwfTVGVeVIHC4fqKpaRCnK7EpuG2tTK86COzmnAbNwPUtXTULu2wkltAmgSIoTy/j4Wx
/fYh/UcD/Y1mgO+e19Vr+/qvz5JC8+nitfj8f7+dPqVoY/F9FeS3n/hdANU9YIsWiAMQ1yg3327c
v1dB6s4XvkAYnDDBLnfxZcX4owpS0d0vtM3plIjhFaA7YHkK/xRADfXLIomRI126GwEu/hP9kyHN
T6sHKwZWEhTaJUTnsYb8tHpIB9yBOjrokgRkAtuODpkoO4BOg/Kkmc3apJf9lKtM1lvRHVSjfqmL
fh/a/a6WEEgtNe62VtZv9IbhmUH/If8GtbO9HG8538NGqzKieO4Nhb8MX832oleTuwlCAJmyeuMw
OAw85wOk63tf6KrfDPmGNuyrJsn3fZu+RKY3r0D2SD83u/GhbEsP+CpDYsNoHrggrmKHcHoSeiN4
6oHMVnysW8NcxaY4lXmyBTF5ZeNKD+yYYXdZz/vS4RTe6+aqMrN4FQro7HEnPy1g5VSkr7MU3otM
hk2t9F9pyh82OTQByiHe0iy/tLOx8PNZ0ZgWtsmJDmyO+qkIlMwsfHZu2uxUCdOE4vP5bFrR3rOf
jT6tXhbIQEBPZA3whrW5hLoaONYE9IN84hSGbgb8qTcvKQy5Zo75te/Mpz4Nk4DaiFutUbHctUnm
i0YEtkakwZ0WOU+JngbcK37n0C5setX71KsQNYdbN+6UIJliSr+LXPoS8kc0WC+z3VCCHZmHeC6P
LOZZvrAao62a5ddM5Zo1w1YI57CDwS3fAsFzOeKrHrUKgqberH6oMpda4xiso3Q31pS+9DSk+NCu
x43ZmlPQWO66zsEyZYsDQOxAAc/PhdaONLLoYA/EtineTKu7bKb6vRZfy5SBcZ4nJ3Xob8nf+TFb
ZqjXNxRwX4/NvoOh/EmFMRYWL7638vlWBdgVef2FZ5VnMeYcCbORW0Yevdb1G/31sG1HQ/uqhPQ3
d5M97HrUo0AaU/iAHSZalUYcbUSSGHsSlYcO8N86BzXFb1FzN2+kFbCN1assMre2La+gQ38lTHO2
u+oRG0uzaoQ5+DCHLxP6sU6kBTd67zjgKyWMgNAag7T2zkkz7abEAzzTOod4KTlqp+5ictTWb6te
XdqfFWBP/Y1JnolpH3Womkj5vegszgAIMDjBV5AlJnX8sXXKuuaJafE9NJyzk8fTJq7VJsgTfbww
y2Kfz4S+adJ+xluYQU+t+7VqVA88RjyTurgYqsFhowiLNbjCNyPtzjA5ASE5BJoTQ9156Tk3+5rG
L3PYt1T8LQA6jBnmwF3JHDmJpzUMbWlPHN6g6SSaV/jOmPd+7ObvmAkKGOsNboZW4UabYrFrknuS
C1RDD0DVa6DKzKpXTmTzY+n47pXZqW8Z6tO4D1ZSMvGlWM0Za869QBy1RH8re31LODkL2O1BuCVG
wWtZOy8ZqSujCryN8nWcXyZQH9YVZdkx7KxQ2cBRINrC81Cn79Fw6jvDWxlJcxWbbRfkFPvhr2/K
U9dPXG+61IluDb2vQBFq9clWbBmwkRbrZh4kY9so3mtxvm/Cvn/J7WrYTFqoPTFWvbXAuE8RVDtz
pJLaBHNxUbWehRRvle+ii+jwLzt7hUU23ZsKZMGpzHiAh37tFl65Kh1xaczjOZs5w2juuKPtpDvx
EFRXeHqOLBVHmXsfs9PfQZZ8yAsraIrFdDsqn4nde+ukUMO1GoWXkV0F5qwfzH46gg7IfNtCXLLt
NBCTa/AiQtnJNuPubQ3DVgJDOusTfgvFBfAVJUEhBgB7/VXsdheEV8pAU6N81w0JeYhoOHaWe5CZ
oq8qbsK72VNPXaE81Xar+3rdq58MmVzfdeGmVLoLw6TUi4NK77ev4Xl152Y8qfgKtl0RgbtySlI0
cgSXUDubqS9vAQY9Z82NmIxdCTwT+2fHM2Tm67bHeoTSOd2F+X4WDQs2U4T2YbJ1eVYi/VAO83ru
ykM8DVL18UlJ+BMjXgzLHDakHSw2hAJ9W5urdzVLa4BhdnbO7PhSqcYo6PNW+moXx+sqb8eN6kSX
Q/GqZyXjIxB0AVTOi3wy7de+qz4SSIrbRouNwGwtgt7aLhbw/fAdCEAIaB+D38b2YYjmwNGSCyVJ
HmYrsRGWi0OmZPvEImtvNTCUFtixzXTandrPyVl8/lF+tEM33APZoI8rmtOg7CvgHTTz03lg1905
ad37xoY00IVHIJ8fKgrKHHlBZi3UOTc+wzH7bGR+rzmo08JsrE2M22Ut6Abe2PEI2DZeWI+YDzBg
hdxeQXZJSVdtPVJAEcdesoFkhw2sG27MXn1eUPfCYeYG6O81U5WlwoAv/wCtcwOJNzt7lMqv+nnR
T0IG/I7UtG0NFtVXCdrgvaJ5Z2pma5MqcCtLaas7HYfa0zjPj67dQYL6xlzBwQrkUR/BEFvVjhaq
PojLMaVdMU7fkjTqN9QTsGnhTrFWzhjisQgzEcRg5t/U2KCwHYDPTqrtsJ81AeqRfPwD4GLxPHll
ca1mFuaw3lk11qWF9cyi1NBC1mftvTUU87EoM3mXqj1+KwcWnNXuuSGam7iFfw5WrwwgQLKcZ067
tnKMYnIIXzyJbOFUSIqRSpDYrOON9MRhVFHEyvpzkLZxot2TXJNi1at+sl7T1Nv2pWPtgS2qt3XU
PuqTfau4zg1YI07jvfFoRmABrUY5GyTfSfXX5QFuTRkYtdbThWPg4Mmqdo+/HPY0088sDkIRXbaU
HsWeuu9GxCzUM6HDjsHmvUtCa9VA4MUwE2SOOBWohwt6GqDdA5yEUxjafqnnQIo8Pxykt5nwhQAE
TrDOAFmcMu2u8EzhdwUDErQomGfjcNka+hauKV9KO1otlfjZVAdqba9TwMW0FZ7UTlmPEWx7bCWV
F15y/LiNdONlEhoX0pHNtdkPibrBenMvc+ZpGiX2M9l+b6JiMqXQwOsdv/PydR5rF1rW+SWxbAuk
FuzLgLn5py7zrdBPperi94FD2PW+lUU7E8N4mbzDXDvOkrmZ3RVBP0LDifg2OMS9lQhrIXi3pDqI
Wt/mDFGqIdp0tn1Q2tbdal7DRw5Eb5NMEbgIc4abYV8YoscUVQyUV4zzvSA2zG+C9wdGabejCfJh
4UevzIkdrZ3sy67k77bUt8ixj6RvlUBO89ceGkwCD3DDFBtWs9zlWoSrS7/kyR4CuCzBTIm/TWs4
wLV1Xpi7XobnpGveGnmjqMNtZdqrTNKJZNwKkT/3VfRYCm1bQYmjgWQ/K/mpiJQ9Av9Fjao8Kmmz
EgvYbRxGz6/UZDPKGlZNM30VmftkgdhbFojMrp+F03wCUThaQ+d3oThJ5puD3m0Zqm5ps/MJXG8z
a/jo4a0mNjles3+e652ncuGuI87wzcYovJORgXAbXvpJP8nopJo34NCvxehRf2cFpik3Lk4/DNYn
WwXdEPbIBeDefTE2x8bkcDNF3bnLklcG1342Lh2jnsuhqSrf9Frf0c+zqrJzO1dhoEa1tWJSw99V
8s9Mqv21zHiwoQSaMJbhuc7eua7FpTCa616xNiwiZ24zvkOM0RqL9dzcGJKhi1qMPSO7yzyZgGPU
+llN4Fc19FDTz3LgYCUCBEqYHtPzyEkttPPHJMnPTBd9S2pHyk4eEjO+r0ozWYDF0XrCLphr7FxJ
dwXu5zmJLMxdwqD0Pe52E345Z3rvMbe6dAGCtppWpav4zejtu9J7aG1OL3XbHUAcbUbdaLadoVz3
hnZfV0/OaJ9G23vnSUqWUP+NHonSB9UW+lWOsZhg6lsZz97arbKNnpvmGTKVsS2rYjeP+kWaqleD
Pa8LOQE1l3boh90AZcb5tBd5u+mmh0TxAqueGQizl0XLY9l7zyOHpZT9TC2VE/VLjMnuqZ3ZVgqx
BsuDAmub/U2Z9KAm5GU9QjvWu2PGRhgro+ubPftAN1r7EKcp0sVz318Skr2YouZsKO6th1Mja4wn
Wrl9jWWPjaMBKaVX9x0jE/s1tZTP2TgminWl2mu7ptSXZe96mqydnDsMrZ1x3Yj0YxTJGa78Q6FZ
ZDjNaZ1BYh347eJQuYBZts7c9qCb/XpKqq+eJq7HqF+LivCz80krzq5Iy2OUqONFpFl+PISXVQ3h
XvbGgZ2bhubZ17FComrxnzHcJFq31xLuOrP9UdYEfWMp9oowdKiujh5A9DnD19wm+ryO6njXNM1L
5iqPTQWNa0rHjUXmbO02ehJgjH7Ni2GvDNGF1XAmnRUWGwNeIIWRgxakceYGYTmswXtE3P96F1Zk
9VXB+FnpeD2jUr3JFOY0jsZqnjh9u3LawdhrA/alxBGBkbt3YRU/o5Bz4uq7U6TpF1WNoXjOC7g+
5YBtxgYyOlkPXNgnUK09qpGRvjHNuxWKIbZgrl9jAPG+4Yp622vlfd8zrNDDeq8Uk/Q7pXkCe/lc
ZGXOGYjQoIzHAvdt+k4viRM0iGSHUAhnM3cuuWnXfosGcaPK0qLyDUwrrmb+taxiKiQvdQSyObIv
4NGXwNRxkc5NzTdKziA5l+aCVHpYgOvoWaEAZqVIs9g5mG22KerXSshx3qouY9ukFxIFsqgxmI9D
4NlpecgloE9lSsJHTYvu4trh8k172vKvdZcZKzHAN07JegPcUU96H8916Kt6WAHDghZrmN0xDznC
K010nadtMA76TeniFVjwphR8YrEd1nBzPxHqrvJm3mB51HCNhHkO7RxMWjOE5dlJdG4T4FlXjlsr
q7Gf2k1sUxllYw++TXozXvOWjqwP+0kvuERGnFZGMV61Ic2ukd2Hp0QUDECMStGPJsX5m6rAeJ16
Q4k1oNL2uEU4LtV1/hK6Y7G3lURyR3uHMRrAJd7QCOsnmfMkFNi6CjclqR9sq/jqstcaU/ESh6q7
ExM2/oUb6Pij3r8UyfAQpuVeMe3OJ9Z4mCVb20zLd64aJ73nMR9L/cj5NPdt1qpVU6BXVAwEFfNk
W6xwjibuKDpRvfWUE242BiXes7UUGDKTSAvZ/Cyd87CA1lpqySumdm1NQDrfMoHUIYWhvADKg1db
NZO3HwxOfmt17nOGVDPBYr59rB7hMY3C8yQNw2eEaQc4jRvOdfoDJQxvHdRkUmjH3ikvTJ5EV8av
EY8aTNa7xJXOSquydZgi3TblJi4x88K3XFskHRo8btRQsy2nBcSiLMyaABl6XZqdjwt+Z2vDMQK3
5Dc4niqN/GUnEpB6VnnUNOMi5ahW6OUBCfbT9LJ1YvYHLzF2fREfzfott8P7UbpX/dAHjGc2tLUc
HAzFfZcHsjPBp/XyJYSojMr71mTDBbbcI8JK5HSBKKdrw4wuxyl7olPsVGX1zuLQRoA8KLzkQD/H
NbCvAFKkLxsgs6UynEyRXhnwjirZXUX9I9iIMBC5fUwpwWD4OmL3XSbNlDXzdg7hek6xRneadtXx
XhP2MiHHpepyTJoPc7+cjgec+ECKO+BajL+BnACeVzY5EYOAyqc3WWhUSWkXtWJucMic8ca/0kCx
lob50WI36uo6UHT0jqQoN1oODk243NE5880GVKzRjblmdIunh21ezxxa0KleEyUUjrzp0P/4/s3k
CDrvVKf1NRGNrRg6zydLvI54wDBb3Hn1dJx1IFyyRbJCboUVv/TukhDovV1psnTGfbSdk4Qwi5Gs
mXn7hZZtwio7qGZ43UzJ5zwVt9o4xKtOnb8CBr1x4+TVK5unzDlkht74njNvVLZ0XXFuoGib1ywX
6qVVUL3RabQ1acZH5sxhUBblrYd1+mHAYx36U7OsL6kluIgcmmhnjY/TcFJagMJ1J8aWb4trstKq
BdDCIguvZSX0NYNjUtnAvzaWPSSn2Eka6etTxrmhr0yOGzJSgzhzor2MSr6fc9Vu52GIf593/Ufu
/21xkP3fjucAzb8Rovxe7l9+4ne1X7O/4O1ZGuwX8yBDdoaTv6v97heTfjqcFdipsIxid/oftV8z
vjAeYCy9jJSWQCf/3B9iv/YF8Aw1NgwKlqpURrX/ROz/Ueln2ksijV5XZqOU9OD3+GlmJDKphXST
rnq1K3d2KOdjbSBJpXhVfjGx+3Hg++cr8UK8GzTWmsuM9rvpcqsBFAzLfJWXro6LrLbSAgdgkm0K
R33D+K3/qgxmma7+7zjs9xe0MSFBtMJVQcLyxxeE6zvEppeuYrIS26YdOZKn7Th9nUj/c4xIGjYo
JP94NTberxov/uptpZ/Sc0hCGLy9P72tIfqnQJdYlYxb85UE44ZMqkFTWKmC1Msv3tq/erWlCose
Q/y22s+l4yjVbQkDblUBIdcfydOUUFKHhSw5VF3dX333cF/9/g5+b8H+q/eV2RB/GmNfLBvLGPK7
DzKhoWoQuUBSSIstBlxl1XKGMJn0QgF1isCtUuMq0/mvv3/dH4f43z5PfDG0ORI9xjH3s/O7t62M
SYNY9fZCfmKjsLLWDlLbeA+bHMuzgjLxz1+R0TlWXAZrTMmWGfR3f6leurJxiZxFajkQ7uFWufIK
uz9alR7fgl2cV3o0/GqMyyP684NLigEjDNlj/pvA7k8PD93ywhwzfdO3igTRC+0YkqKpc6DqWEk+
BjANZ/TG0Ns5oW7VGw2tcR+HnXqnjGo0BJiaagJFlj3dTIqe0/qtucanRknavZUarRoQyKSMFMKp
CkK+7MTJkIA/ggz20tvAtNjzPaGbV4pnN+N21KVW3Jt5Zgif3JxkECbHSKwtt7ZK8nnk7pgzlNOl
OaT9Tdwu5Y3Iv+V1xxPBpKihnHqdR1V1UHSRGNyd8lDz1cQxBoTd2ZrWYyNDfTVnTseViaoKGfS1
JsQRm3c2p5uxwYG70VvLiinqKbxsQtuaUowwOFbscsX5T4VMOqZIACkZP6rgUCg+WjBBT2kDnXKL
hTO7sYAw2VjnKmszmE1drqoYnPAqHmY9yOvSq1c5wMZ4HcUpo0qzSp0BKKzX90FqFEixAHqydKPk
zvzSCyvBw0zjPXUXaWU8C85JYsMdM7d8txHZS4T/gss0WCN95UGcvR8qjfCxx7zERWXVOE545ewY
bN3QyINZjdoLaxp1M8ila+7V2W4/Y9m307p1vfQDNtG0aCWSwRTjf5tTOrSHXSrM3nxgdlUCEB6j
rNwXnqwAe3LxnJ5TkaChDUul15NnxKBMIMeS/LpAI5MT4xdFm8Q6HWUZP2SgIlVOVLoVhquxraLq
mlYrlblDDQ13DBiGpkXoZ72Z1U+QIgZnQ/o/ji96oTNVo9etqzmPlmNr1peZ3sckfk1hpqin1Dev
qH2fORgKJqesgyXTQ2QCpOEblVBffCjUYTLPccxc0JcEnAWVflamOKZfq2kRneDBW8pTXPB+MHUc
lZbUW1zYrkhWLpal6VmPaG46uU6j56ehNuSwbdO+rz9qAUmaQdCYUUVMpq/tGbO6DZ/LhWaGSfSO
Rim0W9OlCm/jwgw1J7+qFcdaWSCUh6dZ1UkrVBgA65VuNWb4zBesAd3dEfRYTU7boJy0wvlKwEPn
4tVmmRdM2jzwffTcLgrU1sn6ILKH/q5watCtarQkwA0GCLGf2eb0FPfecDeNo5UGsioQOFFpY5dZ
RancRu4wPFVGUt90Jrt0oM0y1rha9JUE8ZuF59xpGCWD3doWwFyzQO3ExO1ZoezZH9FsL1RO9qqf
ixHJzZxhKvsFtaXxCSK44OuXTtptDDznvjDy6V3hTvTqNVn+DLJseK91Dypxze9EMD5Vc0TVWEWG
dL2PbAqr10EPrT5QOXe3G+LVaLV5N4WcbQtbubbrGKOVcCzjPVoM39zrS/O27GLup2pM0caqEE59
R6yWkV9eLyH1UGbZV0OPLe5d2OFenRYAbAAtXsiAKQT30ToxrGVSZYW2Wu57s0yftW6Y+Rdp3fsw
aolSoAxOe5B08XYrLzYztJKysJ5nr8ZqVncZlLfCSkNurKNaPVSqBUTWbvkfP5YwBFYDF9GHDAEe
zQDWPJp9rXPniUu7dBl/zW3jMzSdgcgbFVqVS28hXoVC1wAbh4Y4DF7JHAkXWnJHsHx2EY9xtQZN
0ltPlZtx9PdiZp6rJlRCHvbac27aJBrLIHbrkOedqq8X2SNtrFVI08XGTEXUcZGOFaYOBjFov5Bl
IY5hOtXF2fXwsAIdJrrvN1o0YWcubOrDdCe6kYx6Z7/gz9oTla3iS/SWZFgXjamEKeMT3Qx9GRX6
dFU1XZPsDWITzWEsOqo9ZnN0hoPJFMHeSn3w7M3Ity0kSFnh7moU3TAZ9uXJ2WizECKvLMW8sbnU
FCzvpdHf2uBkGHGlS6Q0adiQ/GIgbr4y06GZAqW2x5zSMcts1wMRYMkkEEQ3KZ+qj7z7iK7t6KTE
pRvuKEzVm43pKYpxbNN8BrlYjXn8oZmyb05N7U6Mj4l1TAgpdeVRsDAN9RXjkco8suY6CV9EYp5s
1J1X7NAMtYw+tQLhExEBitZ6IiTWfHj025bHyawK88wfNs9PsnNHlZFyGE1sKKaVtDdZGnb6Ze9A
tV/nOqWtb81YqIofNonr+nQVTM6pVryEBG80GHX0Zpd6r61ZCUwkIdkxb91ztTfEqutlkawqbrG3
5MtnY1ex9jGs6fV7itnk17iK45thSJJj6zQJlQtCUT5k3cmd5iJV+5PGSGybjjFUJm2y+erphcUc
jRA5eG7d5qU2mWVBI/fcqDkK1ypUn/srH61TKWyzyHQj3i/EuGYlU2m9twk/E+hO7fCE6EpPUUAb
XyjAuokj2yWJDGVo3Hc5MWzwm0TWb0PMbr7OvGWaYEZaVOwi1W3NDcCN8MHOJyA4vohCt9sMaTg+
kQni+qrZSnbEbOAunzg5vn2lxpW8nOYcASFzSGD7IdNPIgNp0528Tsj5PKSlpt0aY+w+yAjHh+9W
jjuvJUkDGZTz0OuQ61MA5CTEB3HbW6rp7mes384qShCO/JpayOLQO2ZfnEWpSRLQNQzRx6SJZvuJ
5bvL/EwRHRT5KnSbgEGJ8xFhknqq59Z7tVpbuYgGreSjbG0aw6iZeArrzJ52lrp0JsyNgSc8tmxh
bNpIDK0/2mNLv0hWuBThhox/A8HWNAeG0saFn1EDW+1M1nnqwfkCMULLl6FYAwenD6RNxCiIRB+9
MHOYzgl3sdzve84/vmHFyote2fpZ5hrSb23FDExaIE8lTZP2/AFtWp5EFhf6uabPlBZjM3aUjW21
CLFKAXPgccCfpGxkIg37bXSZjG4dheDmLqz5cLZtN8+ej+uhZhWlJDE7jIrL0skRow43cTbJaKO0
ZszAmHoI61jzTRJ3iYVZ4NRkYx8fVYDnRMcVhW1zFdMbwbAx5jCx9KrwzWiFwsWIlo00a1ZanZhP
JqsVsNqxTb2AyjeZczZwSrkeZB7GnNVkdFjCXkbQenH15mjz5IDr1CfOpN50nqfebdZNyGbEWafI
vI02TIRpmYywEKdjkmiMSDtjYmzUhp39MdiJho6cMRfXAxoLo/BrymSv2er2yJdSTeIkfSw8g3Yo
Eopm7L57iZ0yhOQReyDKK94UzyJBHulT3/h0XCH704KjvgqaG+dDKVsngR0R61/7MU8u8FeOz8T0
i5s5xvBHiACOtFjpCq37AQlJbk/t0C5f18g8GnM8ONvC88IL4rzGc09Z72tDaxB6bNRNL8AIFA5b
sWo8oclZvU+7c724vaYi0C1+aT8yydXgBxYfuC+ca3uC27op0yJ79caZoXCqaRxLunFSshMHhPEy
bnoOg6zFEUGDKYuyFeXD7bOUZs5aq/X1tGZpgEXeN6KUPudkU+FAIfXXOUnnx5zkTomU7iTY9dLe
XGtlTXS6UK3hbDbegnSea3kdy8Z5RyBObz2zVsC7GRxR2afIc5JkC+cr9D7V5gjQqLtZFUgDdGqA
1pOhprzRqmDvw0aVM0K7SqGDwm0fhX7K8tdOdt6VOeiWYgZGMfW1smV3j/eGpBcFhB63Fg5haOzQ
iZvifkbmr9ceZ0hnbXPfQDuXrUUgVfXiB/CRdupjdDOeQjCwjw6b1WMY98YxSyhjWWus5ye7n7Xn
RHIN2RiJlp1YiSM8h07Fe99AvAg83VSw2xm9wJrQh/ObMQ9ztfZQvF+60ewT39ASl1EW6j/j+cRI
8baJcg+3WU25jhUleOgQGHdAq0g/MNWe9CNtIFa8qRqtZVqaxsZdFXpxhnWSO9gxjUfTWWVxyXW4
UajjIxwAoXETxnp6ybhq7oO5a7oLVOZiICSoU2IiCkThgJNue9cOHVcDj0P2hepNi+4qbG52pZG3
J52qFITSMB3/CJ/8Ryz8jaTddzLDv3mDH1+zz3/tZf5afnwvGH77qT8VQxuNz0K3YhLKXrAE9n5X
DPn/Xxadh3oLGrWp40ca+MMfrHlfKFelp5ejLp2231J+fyqG3heCsCqcAEK3iPX/0B6M9PidroYp
mMQQWj1nWOpIabP6ScircGRGZWepd7Du9N1kRjdp4WZHrcN2hREz36DC97T6iLOoxD6ZE/Koltj0
WnGMPRvXpFm+muZcrqKWjS0aq3dIVpL7UZP+Agv2178p8irlCqiOP3f9l66aiJy1gnFT8kwumUkI
xzw/MZxjKZPnDj8qF8Rylc/c2799pv95vH9bYCp/o4WLArux/P7JXn7g9wfbNL9YBsIduyob02JU
//PBNo0vwBKpp+C5xXnOw/U/D7aiaV8QcRd2HYVnZP+XqNAfT7ai6V/Y/Tz6NBGI6TtHaP3v//qh
qU7+9P+/Vza/ten+r2RMHh15Huc9BCiUDnQufvPvBb+mljqKtG34VdQ1uNcUa9q1hBBvujlRb4w2
YlEdOktbQ7Dp39USXzXj6uJWL6XVrtNGnfeiLJ/zvMQRbkYN2U7P7JhZqWXMbjDbXMMHaoCu2OgK
7HRW7JzhCIWcIV27HTGTRN3dYFnhQ06HDn2RRpu/VE1ZnETZCGrd2HsVknnzKnLM8UwfCkb4tAqr
c04/whPhW/OW7jvT8SMpVkkR39eRKh6VwRANN/XK6ujA4E6nsqBHgRhc/BBD+EhDZUnitLGV4LvP
/i+k4p+jfbyhFjImQQd7aQYxfo720U+uTXlBxDKB5Xo3i645EHXL0wC1yL0Wk9Q+2mzI1/ZszjIY
2gGrNjJXfcN2lD1OmTd8nbmO7YjaAYMrwsKmNmBObhvm4fSfM6w7pDFByV02oBX8/S//48BieRhI
NC0IQ52sBdWMP8mwOXpyXk8lp+5yJJboWeG21KdxzRQdP3tKBvbvX+9bzvzHp+/HF1x+oe/kZiNU
49gZWIqQtnxYGpcFkhuFqdhAzGsqGwnyWBXea/egdsaG+/GJhesiz/UDY+lHPezXktvLmA27v//F
zB8X/G9vBO3k9Ecx0ACzuOjV3/1eeiPHgQeecrMxDH0UB3EAZBf+Ir70l69C16YFt8DiHP3ztkLy
QzpOxaOiWO2pabRmTVbkV0Tpbw0CP73JDBGWWRejBCrXf/qKG0Y2J2bq2ZjOXYVjpjAVvAlaGB11
Omkf4i7G357o9fSo2o360Fi2UvqdraavjTHXX2MVNTvhFYzAiITHrLZdKuiKIvvUCKhyFZ5DDR/y
aGPeiNGP0DVEv1NxMQ6hce68qLvSjLFI1yma+G2fy/KpRok+TBaiBF6CfB0lOm5/rm+ckGddllxy
tXxPvkzPaSsb571RGvYf7MX/7Fe/MXBcku3/95bFWezzX+Lrv86vP0xw//i533cuxeR0RSb2/7N3
JsuRM2l2fZW23miFMswOLLRQIOYIRnBmMjewJJnE6IBjcEzPpTfQi+lEVnVXlUySWe17+f9MksEI
AP4N954Lq+GWzY3pkJvgrzUZX7qVDtwa2KX8GwCI3/a3osxz/+Ja3DLgXBxM9Gx5//Po4kucZVgz
YbGy3wXz+q+cXP9c6Xgu5R0+dtJGIS7wpDJvN9c/3KJtTaLu0tPCSZHH+z7+NRFVt+I4DZgOZN6D
SPJdwOwErRt32D+8W/+Xh/yfNdjfb6k/vxxILhx8EkL5U8z/40Fp3npZe3RwizExxDzVTFvl0r+t
zMVWu8y0bPY6twm06lR86BqzBFLJCGZGnILwM2EZtk6MKjh3gYNAppZFJxHvafpjvyhP/cj/pLr9
gUEjYZuLHPPEO40BgbW2Rpgf32eWnD7H0QDcGZvocmSHFyJpvf6tNW0EL0Eu+72cM/srgzw0RXXn
DCnKsAERNH1Yjed4VqA02xkxdBo+yFlmP3vS/whVM8huY1A6Tq88uLY+K55fhlllJZ4t4mqi0pEl
p3zjLlFri/p77i3vLvBGBFF/3ub/ukP//ZYV+f++PSOMle2v8t/+x3ebff6q/u3xt9IfZfb5TyUm
P+GvNyoOSpbE1BAYK31Bocmd8Lfe6XYvugFba452MC8O3/MfvZP1l5uQ4k+m6S3SxeTs+VuFaVOX
osIAaoa7ma134P8rtylkgNth+febhbbJvZVBWDw9kuADWBn/fKeyR2MP1JY7lHsyoU0awbAa+14x
8DIM3927rfnT7xy1M1Wof+Ig79bN6PdXxVrszRLDdG3hHTBENES1TWIrfC1c/FtN3cbrRZE66Q9s
PAVu+DWbmwwhYGt6v4WTz0ePcf76z0+cmmxaG7r8mAugxHMH6GjViqB+Q6/ZZ4fZrdTB1Gp6TTzV
nxvUU4/u2Hpn35oZ6wdkXBJVDQJ3adr8WqvFf4nh3b5CJBWYRrovQAL8xM5D39h5udgrFm93o49f
JrP4XrJAqg1spOoOCMi6i8v+mmYS95ynv/K8FxdREpIGjN8+EDto7p2y+5JJbLxlleyvdS8FcyxB
XTtpcWFyhZsoNYYDN7i46F513wxXPgZ5GwPxnSR4iYtZON6zoccvjODziTVGyQ6MlzyO/PJpMrzv
xsjEPkMOuQ+W/EMkvIEsaIsrSrcFI8Ttz0hJeWRUz/v051UG2E2upt2IyzirrzHjuwrC5xPlWGtk
Xt26njx/D2Dj9njrvW+XeLS3ULvQG1J77K/akube69Li6oVAYWwrJQZd8BMm4X3zqeJ9s1DqHcCf
3jYkDaYaHEjFiwMFGcpcam5ZaI5bBoriwqpc7Hub1zvHRPTpZi6uI9txrCBccZfFt/lLDF6+J5R5
0vTqRTT7JR1wm5bmfkhLbDd4mCu8p4JIE2ZHX1LzM8fCYZHne0ZOZXb78Jq5x5Fbi2J3e3PzNMAE
NkmDnmmOve9clB9NVfIbnfFLtqxIOsOO7MarD7e3tXJ6sQ9d/uRq5g12GvmxoK6IBoNfKlTifwfB
3H57UPMPDirYfUlPs8+d7suZYv/ieriw8Ly4P23OO3Zmw6XovfG+mk1U6h0KCf7pqxmb91YZYx8a
iBQ5CJKDUS2OTfkEGYTcK2asVyNrGFn0pA4gFrjtFLQVvLJyw0nIpPHq9TNwEXbRDElNc5P4IQY2
prf1FgyfsTa4bS+NNPXGVBMmLM907ooKa6ewdfueFeiMfXfKDuHtPPM8Z8CR3E8gVzuRfC1YP/eV
qKZ47dl1vMdQ63w5HFsptpEahyoL1Xoj49ZbO/XS3fWJUkjxg/53PnplJIYwgbE6hUvkMu1bEcvR
XUcueFK/8tVMQIZaycXxdsIt/IfGHJ03pYPxMXdFvWkTAMur8hZ8lAzcCMvit6eg9CyWN/P4iNsl
v3DV67c2NaxNNbnNEHFUk9namMml8y11FMtobi1kwCu/4xyF6+M3m9omYMyYm/gxrEXKpdWH95pW
GrFn4UUYPey7Yg6XS6KmllwujBVuMeBWy0wTg+SQp1HbDnWU9OGwT01zxHdaQajMnCXfoB/3L72P
Z8LEAPRk1mwFmkCb0eKJ5FgqCXKWzYl/N+rC+ZD82u08ld5By/pTC797tHhUMkcdJu+IbRITWBVe
/Mwx1lUSo0poumcL0PC4GbHybhwzdjZOTLiIy39unYFbwgFfsrYz2z2gTY0jXUnML4b7WjdhfZ+i
h73kSLZfQDu1R4xt7keH4itZFTbWXsM32dnLpi+OsrN9BsFJgCxfWS+d6WdvYSm8N638o7N4cKn6
MX0WWVXTZPZgOxwaiMWS8z4DE8booEr7o1t18SvRLmmUFf28jxHc3GsfV0krAyQ6sfTwPDoFtgdc
9qfeyo07vxXxo1ksYWQCWAbLa2rg03CECbRiu7RVjDewRwVZ+aVU/LvtgT9j29gTtYC2x6ff1l0W
7rWhgGWhbxE9x08eb82JFYudtv5bl1f2AY8apsB2Amk8pZDRtdleeP8xE7HUCSNg2Nd0Bp8eNEHz
kozNLWjP8o4pypP7JJkMTBp9gDvPnd4nR2SndIk97modbroiMVc4sE1cHzYmXxtrkG7R+2BBbxl2
iOTXgjZq5bWs12je+rW5GD+gmoNDn9ra4FaZ6uK4BBC/Fq9M1nZr21htbvL0rJertqrwYY4WNtpG
TuHG0+meTQq3d9wPnwNEvTYPphX4b3b7hncqpwkpWFcOB9Ofw72Ky6nnFvXqUymls8FE094VUK5q
tg4Ja2SFd+cEILu9RceyirVamwvK8prH1FTpnm54ZDRJ5uMcxuOhNQf/rR1MuTGITP405iSgBlDP
3QCArq2VfOlUuLzeqESneUrM2y3hXEBl2jyE3dk+9ixhvJWf+IB0/NHwHjJy4fceHsTDZGXVOZ7r
Ze94YtjYdlyuwZVVa23EYmOTjnqJK/CpQdo1O3RV/gYUHs9WEz8lLB/70A7i2C2Nc8R+EF5tL+w3
U0PjoW4nFeddfrBTN38wkuSx1Hq+JJTCJwztxZceMUTVMWV/WVfPMWKraLCId1Ngn34n1lzd+VAW
V92suIpzF26JBtYKqeBJJvjmV7UPUB/N8/jbaRMJ8WGa8w5xVtftQzD9p4AI3AdT+jnkXkOJI/AV
qGPd0FxDVZhfOYSgU+cG6SuLvndj7tyTiTaKCR7OiW3oZfKhZJeJh5uHml83N73VQlajl9WPDirc
BHYqUQG2yuJrXzcPpHZaO1uld2TZNg9YbCq+weBqb3t77/Hzt54h77UBmzQbquEJ6dxNHWGMuziV
V5V6r8UspnvDjId124M9j5sEwys0LrQ+jBGwZXOvzlGCOGaFKOw4CgYEUil5FW1z3zkcAJm0n9O8
Wvty+aCChTELu2wL9P9nGFtcpn3gbBT4dG7azCMeYA4j+MJPTiasbQvpCUswlhw5s5GjvjEiE2gr
y6yU+XjaVwQiONa21pjaKlUMH8sw1T8hydYZgDLynxfPmnD+xO61qwxkOe4UPmYqDPGU4yAMw3T5
bsMWs4M5PFleF19hnOPCIkF54zZ2siUNZ4ZJzjkHrMjZ5U2AqjBr2r1dG+1mYJO1SUdn3uaz72zV
qN1PJwsq3KBiRrfhTB5wge7F53C7k/nUABafLePg2hoNVFUbNqnVLAajQEKMJOzXfMED43/O1lRu
KwrfyBNduulCX61n0gR2eu6bbRaIaeugtN8GAwEHCKok4KQJY62H5VdzSx8dryfYdnQibBn+BjOz
d8zzSu7qWoJMQB/TIDTbhSDXL6AL3HWQdf6Lg94gb+1xs1h2s+mFaxx82aud5+HWzdjf0oL6bpSX
DtbWAbeRb4wP080oCmsUUyEPRfIHRLE2Gh5xSe0t+xq07nZxWepiHHKjoAIqlaVDdhoaB5+uO+o9
KMZgp+Y82xEdYX7NaeHv0BahEIJ9gTDFi5FI6OXkIU64nygKqqJpPkEyyMjM2p9d6GTAEeb8YaFe
2YF+c8/17FIND8FFeTjnF2o3a0pZ8QOSe5pN69r7aYqbOGmiWs/BjoMBydQs7GEzEE3yyRbafS85
3T7jFPdOpQaurtpcrAOx1YG1NWNEnbh4DecOZQRJIBj5aPWdQY+nMKjbg3BL5547Vh2sxaXTVi06
0sbqsx9EnhVn0DP1JR7insD32Zue0dA2vzKFSFkRdbMPFx4pGns6YsQhv4M9uZyCQGJKbFWGVTjr
CNnTg9U8ejAhHiS6o3cLjr/JAMKPd6PTDTUOEwdwrAse8R7Wq/GouUVBUdRO/AF5P95TE3avXgzH
jhJpmQ+4rtyXrK68axb6/TbOvWbH9i8viQ+HNQANJwiAPChzLwyCvziN+uZhSMNKrBw/nnJILYM+
LFKoD8eX4ouDYsExNQz2uifc8B4V+7LrSV3DSBvoXdmM4nWc8hHHEkrtlTnU1l0SlvJAUkl+nzlY
QVf20JkQbQMnv0sL784y2nTti24BTNKkKe2OcJiQ2ojjaZUeDYtQj57CytdusEqV/FXgBFrLrhtO
wVRlG5H2TJ79kGnOkGFjSbwfU5fNERrTF0kSWlSJ4YsEl2yTSJOascZGpTmnzxqg82Yy6E7korpN
I4JfvULl2rSD3idtOpzdxCzPQ9L/KrS0+KS1sZ0GqvHEoFiPuWi/BjQOUSKHR7GoXVAgDuW1vs4z
cSf2WBwT7Y+bQSO3CNIGk5uEKDEN3t2Ud9kd+vXxo/Db4gJCxf22QmU9jITXnEM7z9a6QoO6zBh6
J8eUe8qfB1HNP2crB8eSDcndxP26XnI9buYx9o/C8pJj1fTGpkCwvc50c57gROJHU926Tdwav2y6
XBDcFftZDNZr7GHg98WMjt2oMBPb/Xko5i+encVqqdJgL4W7raH5bMxQbksjfI1b+VxM85PsPbnt
ffBMeTY/VzXOArKpb7yjl0mKIOqy3H1XY7qcapmLe1A31QsglRhuqPO66OE9lkt1r3E10wcCLGf6
vdwplXOa669MefWmkNbHJGvyylBBr3UArsRs4UOOMi+3ubO0L6ZRy3PO33aoqXe3zZI/MWI4iBRB
lUtm9o8yy6OBkfWVCYIDRbD9IKr+A1T5xJTfeW4nTskwRnJCZXtEpNJEQHR+GkWVR4zRnsBNkZzC
Nbhg4Tand6acw9afxnvpoRSuRHcb1/nG0e+DGHyzsy4dS62XOOXPrwh/0OS2/iGNUwGeRx3kCJgL
weOmyTdhV9h3Tq6GDYTT+lgkVJO9qTxWGwEDC1eVuyDJL5SlRN6Y7s2COsFXSc15o/xEHRa7vBFm
9NkhX/1zqsWMiEybA+Yta1mHHHLrPpymZyMRwSlYhvAnO8xuPQReshlKGC+mTbcfOp8mJ9dxLIMV
Y100yDXLculdEY0DeqQWjhgDMVQU+jDOTgM/icQcGCP2No7JqJk08g8//IkQ/Glp3X7lh/ZdloWn
IRu+R09/Oom/rZriyN4FAgs1RdZ7IdvE+JTVnJtMci5pGO9KxkCGk5+IFeLJZsKTxYdYbwGevRJD
czLC/KXLFJIeNRuPKs6DyLLrb5J9trq1vzzS7BNA9+vCopMjz+eitRpB/6o2mrt02PSW9daY4VtG
fRv1UJWHyjupgmMuYCOyqoPuWMZ61ZXAibLR8J8GDsmCC2JFafleBBPB62ix4C6MP0YT9o9hBauB
thBlNYLcPKG11vUudsUVkh069iBlbZdLvQbUIdeBzcy3CbKeln755gKHXZ3P6KlrcxfL6VUlnnxA
cQHqIKyOaB4UA4DyxbTgRJRGvpHZLXOqeTX68Kx0OR1tU/9mPscuUs3vZeV2BvJh5xkp/Jsk9u5B
5eZ73bU8rsbuh2U0D1Buf0tXvjVh+DHOyXfuBucBZkbiaLrx8DsprUNwiy2wSxvojQRyOrnp46L7
X2ndjCdYxVxtytFbnxifpPfbH8pAzc3msrj2TCGpFc34LEiY2XiGI9ZghQsKTcR0RenbK6Ntwj0n
niLJSSLBL9lZgekxGxZspWfsBiWPU+fs2to9yiqhqzP8fZMsX9UyQerowYUVzXLKcXfzZj71uAgR
AlyqIJ1ALg1b7ZQcq/qQJa0PRttgIlC05Z54pmZbVrV/rUCPlfRpq3y0njAWJcyZhi3yyRuS0iQq
LAsR9anHgto8QeLFzJO2qRT3qMN2NTHXweAf2gw/K13FiqBRZu4+cuU0e72Jgo05RWKsiXbKHQ4R
06HqG3cMm+IX0Y8l9Ibb5h651zAItaeOfzAW4477YcdPefSX/Grjmdwsi3dx4/zQT+0YzUH5Riz1
46A4KOP6hL7GiMJGg9NYXtQCi2tOke8lBdOMzk0fJOcWdur51Z7So1nGVzb/UZw45q4sUjDCRXhI
kyKOgkzvCZ9Mnp0q7CPT1+/47k70w80tJ8nF/W2le8WjDOsNwkjVCa7eNGUkXCuT/etSil9ta9OD
Fygme7hNHag5Wz12anhhSGjtuhIWXZqUZtSTwrJzMb/lmyArRvsqrRZDsa7NfjtkGvIvMaBrmzkx
T2REx0QNEBTkQFuqVAkhyS3fljBpD0FABNcjcufqSbRp+onO3HpnMubu8Q/Z96FtSH3lMPH0MdC4
6S1Y8Tb0ogzkSij4KnNHN4a5lHlxwRXD45utkB62toU2BwN73r3nLVGE4ZTz3wgTTZbc/bhrK59M
Wa9XZDk1NN+9zShPZsF4Eni7q8PsBfCgco94vZXXDfa0q1ILKE0/h1m1YoDXJWsDKWW5ka7rtpcR
xrJ9YePfnQoyqZJNPuqsXzG+cNKrMhWDVeXhrk/RvUGY6iUSjpL6cNtJe9NXLQr3JZmKmJxWtoUU
fTCB9sXUigdGgot5B/hDMnNt8XdESdeWJJ3Ow/MNzMHkLrTby5AGBhS3pEqmnaoVIyYc7az1mb4X
7S9XU7GcQmL6zHXIallv2gKmzq7H2XVBBOvNu3kYq13qmigpcPs9EUvCJHT0ROztNRS05hCMyDpb
kzZBOvwBTw6Zd+GJbbW77rJApb9p4Xy9q0znRl1KfWl1K2a6bQ7gpUjbFxW0iX8C7PFBTJa0flZL
GA7ntBv94IiZoeiGVTkyRr+5vDrzPDX+8G4DakvPwLzbL67eNtwwvhCYkiEepNTsZGaMD26I6JjB
TAkrzwP6KDYFGIRDyI5kDRk9H+4b6WN8aFOyI22bWTXcqQFjnyyWeT+lc87FSQbnp10VzNGWybO6
vS5TrBpEYDvD86QYhJtmN4e7BOe23Nu9L9odWYBO/6V9SXr1g6SxPWHlqaYoyczglV08/nGm7ihs
nUX0u3IZvqq8SpDoMGAAbMTXswHixaYv5wWpacBQ0fmAR86Go0aYpHf46CAEYvl09zQrsHUcNvrr
ZQqsG3wLZIpTfsAPt5xl3TjT+BXTmxLYUlYzxWhoVe/sCVrvMTNVMt21wFUUzxv3e5YDK1DG7Wlz
LvqevC/eTH5pbM1jewknlf9eql5CEck7BbsGYtR6DGphnfI5W9wNnDcvfbQBkVxVbDodmhLTstZs
WmqUIlXpddumXkoOfANt/LIlkXF6jSkD46cWK59eGwHSviywQa0x/vVhzY0GQxt7br9sy1KMlDsW
AtQgcmkvGkKJtbK7rv1hSphVt9a9fF14bK/zsFuMN2iZo3irfDeX24LFyrie66E4lbWN82GWiqvA
DnsEuErk4Y/RK+z2jjnTiyY3ab2MuMx+yaSrlos7EKSwm+qAZ01WI4hF121ar9lUGzA2ALY1B/zH
ybweyxw6Ax/Ly1J7nPkWmTEboXT+w/Q679fgDf3FGAfD2csssRXz5KLB1xInJDBBDUkppJrqIUgw
zzMss9Dpz2R+2HvBFXVK2DOuLQ7YhPuAuS34DopTOGj7rjFOiwlYZyzNpSWIkQc7M1RAPym+oh16
qOCe7jxbKW8G3qHTEYrxjHGL28vF3PI2dvFU7NyxMGUUdmmeb4C4ZKXeUbtVTHTrvjnbTdPSbeX+
jVBZTHbXMnq0XPIWhhyTZcDaBaQSgl9ciJUeMNdpqOhO4lbxmWIv6CMv9f3fMQIU5g9jzUkEjAO7
lCnC8qP0KridtW03Xyk6OedqF3WC2dMGOeMtiXU1GkgIK8Evewxnn0PeIcSSUR4ugUec5JN5yqUz
FyfGv0CP41hlV+W6ibvRI+l4R2wqDPR6TBRRZfYMDPJ4YdIQ1umDO9gCUCuX+8oBSBlAWXWMEp9k
mhsm5IrQjAaxCPaTMNnGA8wyiSS+KhZyHitlhOG2m5jVfE91CDmv5UEh4P6suf+iMI5ncoIseXAW
UCt4fvwrJV23M+q+Qsit85upkQCrKt0tqeqfee47vGl9/rvzCGlcTR2oj1DMm1grP133ZflqNeXd
QuHTOgV9b+bPB9cCR2lg4Y/qxSd0tpmqB95NgC3d/MMAwbgW8fwgasKYMsgW2HJseLHa+WSgmmC8
7d84aquzy0Q/nVN3m/vGT10vHssB66GnAvtqNQ8LvEurPnTlzho7Ni8ksUAaGE8TVdx6GP34rHzn
SbYkBmbYYdwEh23h4bH3qorCqrZXhZhRJFK2AZGcajB2iTmt06aPZnqBtnBWOsHrmxTNdlE6fJ9F
hS/PMsNocSke+Pyc58UDlINY7XlJ3IZlGyOBOsG7aPAYY8C2EdPQg6SsgjdEZVUVNRZ5OjlhjVEO
IkXVM+iKtpgXLlSeiEjhnbu2XqB7ZG32hr2O98NWXXlWTdU8e4Mn79I5eZGNm23FrF5DWswxRkU5
QvbA6oePQeXoqC5BLAJEGbbnK0rcGJgvA3e1KjrY9ktRexuXEPJ7hTXzCEmyue+ZBOz63tukSYwI
0ypPQo8PnpREpHj37qLgQpUHLGL1pnFzN+pM457qHqdQXeMnlO0DQCKeA4Uwmc15ELhp3YeoSYML
T1mHzASDVZ6oGRDnBzO4Ce9T60piGqQScu23hYt4sVpQ4Tdu8bHkndhW01Q9gRRvVkpN4KTi2d4x
rzQjWtmTnsxiByX3BlCAfLPyex/rYJcQkZMuN0wMdpQ1garAbpMkv29Cera07XeJqfIHCd8luWUw
YWA5JFa5MWhvDjWmF7yH67Fvkj19DCV5TNVyDMF5ap6c9SvD3vGXndV0Ab3C+BJkbwa5uafKKX46
IB0eceq9T+hUo74jLRu2P3O/0ex2fptsUIRvVbPYhxlJxMquOZ3M+LG1xmljIgXdY9hcdnAD9O9Q
xF9WkVJSVzfoiWSyWTrqtbjZosfOI3PVp8HL8U6BISOogompWjtdcigNB94wkR9r26P2CS17+eLJ
lG0WP5sew87/xqtDouUUPtudfz9X4mBUPUC2oHloO4JUVu3AtFam0D/tKn0Bm8tD0h1fPA++ZtqX
CZMgsrE6UwRXN2Na3rvzr2BaijP2L8A6+S1nQlKfOnV1DayFqXuQ1ls+UgJDOrZiwzSR3Bnkv4TE
6cEsmYGdrVkvelDnUIjh/Q3cJ2ZeX8CKKCjI/qRDyiF5zctd32gFCQp1gJrFi+GKiRMfIQRbREp3
RPvvQO/FznWYw0BFY2hsRPXk/syHLt1lrfE0FN+wWM9tFX4GmmWbbxM7jKubeiWp2udcMxbDtroP
LZwuLTREE7q3ZRxn6d/bIR97ZwflYQavdJnT+EHaw0eeP9V+DjCL6qghepM24mSa+cV1ejhwuXFv
J8rYSzDHK+3ID9Fi7VIJm/J8euuzarh4jSd3hsgL9tniw4a8Ewixd0yNtb1+gZe3H3K9lWVvfcZm
/yPJ0v6lNP01Ay6q1SL89Hzo3JKnUNv77y2xrJusSrao9TQcYWRotTrOpQMKLgjTPbrTa6L88irz
JGOvgVurt0coy+V0TVKWhPEAJUyH46YTRCy3AEMyDGnuyswBeZvudJ5aE47wEG79kYVfJwgwXvW2
d+dl4b3U03i1/ezqe+UL4cCHNHeztaHAkt7ABtod9vE0fIQ5crJQpuGmNvKLV+b02qJ9ASd/xE2+
Rk7+y6EMLBqjW/Vd9dl51m5IIBKUuIEYXVXpNe4hFtj5ayKanZMA0TP6h9CsT51VXUU27pcgXGd5
uXeyHoCv8k+d2RXuim0ZNdAA+TW3yjWEzKMr0RzUFZsMdD9r0aJ8pcB+SYN+h8kR0lEJ6bGeje3S
ucdeF7/zwb4UNfHLg2utCgKa1rkBb8GE3eyUKaOM4JYElE8f1lRQP9CZbzBFez+dgiXokKZZFLOe
WbFMLaOcli1qpO3fRo/2tjWmccWGY3wMdeIchtGizbfID2JQINl/DsKr1o0NQ0z31qVzOcHs1Iag
lMDfGufIwh8JHwJ7MbAI8VdyhP6DkUAqjr0pdXkQm3Po0ghXMJzjK62lcR3Lolt77LrCghdWjozo
FIfNMniPpVe8wjJGt4/saB9gsTYql0Mdf5bPc9RdGvzHbsR2mNeIvdOILNARkaji3RSk+sAodri6
reNGjhDGvb5xbjt4xwS3qUhorzlXMgjOZd6AJyzGh8yNgU4B/KsJxFmbhXZ3Oh6Co+6qYkfu4Kl3
2ktmea8cciez8jD9tlRNWWm66HEsf1/UPRfB6MqH3hmd+2aAEc3bP0RBEZ/zxNo0OtvTpjBlHZpd
ERP53rRwy9WH3d/GJnlvRSa8LXcJjHXmtYde3NhT7Rktxh0u5QPx6K+cSazep7Uj6xdVjoiV9Ah+
vqbiXt2Q9V9ugCctIr/H1hu2ft7v0XWyu5yAyjOD1vAuYbJ7TLMG39tAdbiOB8/98h0quqyR3wVR
JRFLNLnGB0cNL7rgAcID3oCZphuJUbjm+AkuI9O/swxqGf2XyrKfD1///d/xMPx/ZZb/63/2v//t
678dBoB0v/9RXPnnG/8mg8Zug+lLkANITt4fG9p/yCuN4OZMc3HpEF5ButpNKfmf+krzL2jtbTSW
eHltoCe8kr/pK9FV+zbhc3yrFZrI5oN/RV/p/ckk+7u8kl7E9tBpugiumBsI0Fb/LK+kGphiXBuR
lnHSP8OIDvssQkfg6+eupzwjuF35RvuOoL/KfmpUh/Yjpht6WhqKxpK4yMOkz4OvqTFAG2xTxSrk
C2h7qPXdFAfVjyVuc1yeKdOEM2Oz9qnpW2aK7Naq+8Eegg8kB+UHUqX0LUiZf/CAQK16wIw9l2zZ
R7iqt5hcalVrmb5DVhdQl8smZVqFllwhOwqm7Fy4Eh5lUFn6edBLTmQDmy+PPlhOLuPPungg37I9
KMREv1HQDWxzW8t11rwpTIRnCj3nubYMq/hhA97XF7wK1l540CUojhqa074PZUtZM87faWXZD065
UAAsgU5/4tAlUNc1k+EcGGOsWCr0vN64KGxy14vU94bzuOQArS0/KMw1az1veZglQnOOLOahkejR
073aOsvUOVNOjrm9VEzYCF0SMtj69uToyC2T8U2zpipOc5G6amOS0fFaNsInsdtKCidqVU1hPCJC
hegtixFOJIvz/s6BxdN/MLfKxQ8HFy7hGk1qqEjNberfcO2QGplKzeGKyOVZb2g+PPgUSVt0kaWc
Yl7lLOrIUpdmQHq5YzVfsQC8cBtjqzO5QjBjls5KLiH7NSLPSgf5kmE5/bPBDFlGzuLTuarerJeL
4ebzs3CnGOX7NJnup7CnhEd+OtQIuKA7J7gekUhFniSoc63bPGtWAmBft8tvT3ZYGxUrHdHrnPec
UhOKC4zgKx/67fBlBhDT3y+sORoGouWqcisLxjaopvc2KPFes/QMcLN0NrgvVJ3ha0V6PHtzbGUH
Bn8LyRiGSEg2YAFGLrHNZ7ZqS1amO9viomAOAKmVHaQRfI1lyEVXhmULirNK9bxuXVJEVmXax+Lk
IohLtq5Ywvs4GZdfaho7pnNmHForgryQqJKg4YvVotzpZwDH/ZGIEvGrUwB7VoGfIGMYCqYr21Gb
CGlmrDjIu5Ah/sqtcGENqtPwNSOopYkCe6pgRSf8jAZN84/ckNXDIMrk1iB31CENGQ9rosmyj2TK
3KcZnRQ8/KGd9uXQGZyHXZhz+5AXvusykSx73h31PeYt5OIML8eLkebylX8p7kFitwwqB90/FWnm
IPjMUQvmbP3RrTIXvilvS1mxj4FfQEMYDu//m7rzWJLcWLP0q/QDDK5BORwwG+tFaJ2ZkTo3sJTQ
yqHx9POBzWtTxdvGnu7d7MhiFSsDATjcz3/Od2LyNyOATIX61fYpG/M+LM0fg16NK7FpAL2qhte1
wHJXOYsx6ZvnYHTiaSkIm8eb1EhSvo+xSi8a7jQMB3FTfyaT1G9SDnFY7irbTGgkmJwLc/yg36gq
0fV9DfrFXoKEbZY+jr73bBpiba3iVlGpaDfx0TQy4KgaMkW6GOGG8F0QG2G2G+D+dphcv+p93XxY
lEPPKfTWvkx2A8QgdzFyL/UkFD0jCJ2YvBHjwqhFnrr7IFDNKdE0/SP18g4/XSslsSa9yO74S+14
CSSVmkBRGBJm7xARRHMpLQyMpjrWpXQ+ChhSRKgq/tyiSfBc4+gLL3Xll/eVl2BHLdAWHoNOb67S
t63jUFQpEyszwXtEJVC7kFnYvkRZTxlkHox5dSjzqKo3uA/EK/RdGe/9SvMRdDU/gzqWaSBQggz2
lYXRkAFKpVdnuugA5OV6ql0q3BvFKsAHcJ9ZETFCsGTqHkeJwtogmuzI5waLEjGpd1G0Io+qEg5F
8dKNK5WdhcyS11a5+VOlZcpYZnXXI9Yzr8JlQGIQ24URR6eyYcVaOglr0TKADMLmr9AzmAeWGXxo
Fg3mCxuEiUQN0tRnorJ4PMlWzsgWFaffQxZSnEZbnX/J9Iq1dIrGbhm1bX/Llh+ARlvwUy/AmDJ0
GgjFfCLBx92ix1arcGiMOZUf7H85M+J/4EzslVKurdx3t2btq4ajeQwFA9ZL8gNQpH21KINFjBL1
hJci0D38O2Q7H0DVSQdoecCsSCs7wCOo28wMXcQbQMOWeMSmY125U/yI9HdofXl+0c99mXn4EgSp
9ZANOvMr3y7qJ/DqyT6RqGiwWwc9WsRJ5X8A1EecMWsreyX8OMqtYYN3W7Si5LYaIqd9gsLK2See
5B9kfRnafNWJ+9nUIc5/L0nJ73iR4R8zis8KIgZ1xlynVJ49/7OAlA0ACRh1DPVukdeYdznTeOE2
JvpzK4CVVFCaNDxT0BT8m9xCIF/WuGC0leLTzlELvd81eUJvDBw1zOJthvgIASovWyYZvAfR71uA
eqyfbFRxsEcr37X6Y+k0iCDu5GJVy2sYycua+cO0aIYUKaJuSD+tABc7L7JW6pC2+OcNR5H7JfDn
x5gQfH6zZZOoWuPk6qsNoLSsWyVOMw1bN+dYvG1cadfnFvO4D5ujtB6NuNK+kcnjh95Bk1xMXson
a8wh69lgmPOwzYYjznmJGOHRYCbLFJvodbjFA6s9ZFnHYzCMs4s4z9MUAn4Zjixz+BTf6FWHTJ5b
pnj3k4mxa9bwP1gVaH0fQakwsZpRj07CNTfvKNs1fnIZx1fMWfJblcDhcAz5yU9Y9IlacPzjrFOm
03AsjVb9SKbbn8CQAMX3pRPfdoOHIMZ2BnPWNMVq4rI35FvCup5OQW0mny51IMGys2pB+63J0+bH
mfI2gEPou7EcI740BTNErqbLjdP59BLZUsPozUih6dcm1AxeTEZYvtd1P4Sr3mq8T0wTyampUuuJ
t56Mj9z5CP9BNmH6C8BKbdNCeNnRa13sAirJh7seCteXZ6j6gVgJBJkoT50by6RRgrM1aKxloOqK
AhlR29+lB3tuoaxwuDHssh5WgnWPjB6ySEbnRc5YO2S8g3XFifX7pnVFcSCRWnrbgmaKI3b5ADYd
rOObVClsjhH3kMUqE2BBz3k6y2jCr95mECBJERsT2n7nGrwNQsbLyL2yeTV90z3Cyu8eo1L2LgyQ
PN7m2dS3y5w7hm0oI/JblbB1WLHg5Q56e9kf69ZsXzXWSEh4BTVAQHuImVdO7vHm7rHmzRVNcb4l
KmE+ZwRi0Hy8VjvFgznbr8exeFew16Ea50a5B8hnvctGqWtADoLWyMYG6IxO4d6TCwyYvxaMNBaE
c0OH50qhEQOKAC4lNSGOfNf9o6Fs78cbcxrkAPTY+toCfd1ubbulLjj3Zfcm4pYQ5NRoKPOoybC0
Dbd/DcZRQaXRy/yhYp25F00zwRHMbXfJxGoY12lfxrtU09dSy2W7GOmA2uuNmX5bZRA/tLgS9V1i
NdrzIEzr2QeTd3TqDqtLkxqMIniXY3/ScaaAD0unHv+ZnfNR2iA7GkMs2UlC8fmOS4e9QVmlubdK
XIUVRoaM9zaBHaktZMpRm1tDqSXzesh+vF5le2UYTRtBrjnTye1VAJ578msgS8gyCczrCfcRCHE/
Y1hdEV1AzHc2oi5IfJaUNN8qs0WdNPocXpgwI7b7HjkwfARdQPI/q1zeGf/90/RN+Z3fN+r7uzm/
l/97jjt+FmzEoyBs/v33fwXV8Gcacoam/PYvVP7gNbprv9V4/a7blD/6H5SH+Xf+v/7HPysaH8aS
isbPosV5yv8twHn563HXtP82joi4kUT5+79t3uvf+h3/+GP/cUrmkIyI7xD79Yz5IKpzEv4zKyz+
IQxrBlYYJOk59s4EjH+GEMWMfOb47MALhlUyU1/+PCTTF2nQI8v52XVxmXhk4//5+f/M5/4d5cKQ
1u9xYQgcvLQ5vjs0wtMSZIm/xIXxo2RGW3FOA+TLm4D60osFPeq70Zj1MhKkEg334YKH29lmbNpf
8yDeVF24AwmrLxHUPHNRjfDQ/IZ5WOxTk4L657kao4LSk0cseOMiSJO1Mkcys3gxMLTgkS1GDiIN
AatVAzB1mduPSjUHiH2MlswwWqeurHYtluwjqbV7JNltP/BorXxqzSIKYpYNKEJ8jgs1+sG51Bgz
uwyib1xEuGWBWXdhaFHKAqiaKzEVeolGn5KQ8dnPO6RKwonUjGWh32+wPAbPgNuxL8v8RFwRUTmZ
9FVPUu4lG9DMy4k5jsmsaTXVIJV8h1JzX68fsy4WNz1Ru32KJ3TBnuQnSyXcebxetzq7/B+hRW8m
1ROrOU6xqouETERk1WsWZP8mJgB4zN0+uUMmMfZZiOE792pWY8xbpFr8wTgIP9AnxDMhrnZA1XgV
iDtggYjnzpvXpcbXEKe8uuqYl/qK5VS/I1DZBauqtv0TZ6fS4G+1pzPAUetMbp08UR/EzibIfPen
Cg0GXaHVJmvRSBdUPb6zVyx48+SCQfItB3j5nFY+/rA2msZbtuPZxeKpoC8mK8eFCKRFrNPtCSFM
Q36OlETGSCM6GrmEZErQFPDleHI7jLnD4LMG3EbpJu4vTPNx7jrLtu5whtI54iytNqbVqifQQQkL
IFayU4G/AgZBXW5m1faSaIRpPBA/0y8dNhtEW3sN7RQV00nThIBVDMq/wafJtauSUxFNClyplVPW
kA642kzexp3HtwEGvFwHTTTd+Kq82KbOy7aC7XFJmU7S+pONhymQT7LPTUrETXC9hUH9UkE5mjv5
44Z24zey3qvCIbTWDFP0HPlQYKeC9tHYYp6pi201CWvlm3Lvev50MyonPIyTuQ74LVZwV+rwZTPq
C/zePtmJfopxo+LU5J0xvsgqPgcTdYxudMRTxZjYdYARB2sanNn5BwMcEo2RMA4ObHwl4YQpVEIt
OsHpRiY3Vie3afaH2LvCdPwgUamEbqbbQaePIOmGC3asZePsG+vaFbxm1bbsiJeYn4k1rYcRDmqq
44yI6ys+ohs89Avif1uWo3bDhoXNvXlMFcOQ0T8HVs7MOB0WLPTzuwVnVNatvcklQAt/INXRT0C8
9oHmHV08fnu+qk2XDscULx05HHPbJcKYMXTGkm3qPo7CmjopMd0KkGkQzqjvhFYosfKl5T2PzcmI
b0dqgVz9LUrcx5DYAYG57ejSk9R6eyubFt6EG6zByMdWpEwktZ0TkgWA5+jHZlWRg0EYmYPEY68o
j0HpA09abe1C2kvpq7UfykfJIWaZ1JlgnaNoQzeNUxhz7BqS6KdI09sUTtViinFXt3r1Ulb9FxBu
H+E8lXuTTpiBKUo7pJe8qt+BCW/p/5h2jWV8UPU4BOcUOwEzsrrdjnHup3eIO7QeaQUJCH0qlrTa
b6U+RhZU2fLSMGAqQDjT2ZBPytpA+aH4rEvCY52FI6AHzC3BI6Wn+PQ1bxOgGzUh8RD8yWOd3gdJ
+B1xZicZyxIXuskdO7zl1CVrmqinNTYcja7PVrvao0+4dlJXnR3+VWV+hP/U1C4xApa19lOPDtBO
97qz8MdkZZaa2vVlwZlQtinaQGk8MWmF9JnVBe6GHHuQTf5YwzR2ZUKNzpAY03uCHnNmDEBgHbOD
bOhDUmVtkCTH72MIm55q/T6EW78UkfsCEbZdDGk87HuvYyjT6ScVxdEBC6R3YLKGdGjG5ck3Rw7s
qcdRD793mT0YaX+bklUNmzKhbKhJT5Wfxzd+3rD2h49yniBgfHyusmJjJ+9RYSF+Bfcy4igrC/3b
jZxd4PiHvC52XZRsObfwVrGc4RjgbVhrSfUJB+NMO85nNtAp5TOFWiZIscowPitNpcvextARGEgq
bUK3XNzwWhiwRU0T8maVeDotHZDDQfcg4o4QhVMCHSyBpOCADzOJpZvSNyhUSZv8MOiQvzuc4Vvw
TF+eAi6c0AcmIbVnsy8cexjumXAd+9kFXsVNVVG2HONLXHZ5uJ7tHX5V0pXGic1+MoanaXqtBc7a
2d3IVVZzJpabrSZI73X9KVW8zdBz1k07kF97jTQSP3SGLBgUP0s34bj86igcd1V/Ru98CADCLnIF
Po27Y4F3bFEIuW31nLEhTY3FsKe9iceAAZ8tu9ugKW9gWB6jkkN4FOcfkv3ugradsznRWVjTBZjb
qzFPz15lP/p03nImP3Rde0i4eYuZxIHClTvess0pbbYC/c1X4cXJyr09TstMnhmzYjDXDibJAs1j
QCmVhmcy/566e9BC4cag8JKzJQeNjqiH44u1FYutb+K6TChiw+ivB8HSH8S9bYmXsf7JZEo1D5Vx
gLs9LIMEgeNLkVIW40MHwwFxGxOkNdsQA6xNAivExS9GncfbXHSyJkNGGWdoHWGjYCJPPys92gel
WJuMvWJC3S2ocC55v/GGNxDCdHQ1gM0HYa3x4Jw9v9tWmabtXb3epxyL4TajSxLe4iYLa1gNwdEa
6YcJt24WbAbio5rJWS/W+/Kgm0OxiILu2mH87qaBPFGXLycvX7e+98XDyjna2vrojQsdP9JeVBZ+
pF77csoSZDIuKoIh3BrLMQ33RQZCZXK3uRrXcaetdOeB3Mq7CvUtstFqYrkIdFQUQkAXH1apnjdX
E+eRtNJlrlX7seP4S/4GSQDkqwUNFwuQGSdnupbwf6fZa1J/k3+7cOJhXjFu2mrc2YnYiHJagURN
l3jIVzpthE28D2TnQuzDG2djNN2qFNw07sSVB/GbETBLlH2C73Yadfz5WPjvWtk+Fj1x76x/nYgE
ZE5a7Czc98eh1mI+qDcemuyLr3KPlXvrk/jD0njm0cLwFZP+sw9ODV3W65ILFgOKPXt553RMT3AJ
xWurFedSVgj5EZnn0LwG1GPyTdTXig1G13S3GnPvaTBWIiTbO4UgwHXQpH29NYY5+tgS167vB1QV
jKg9eEI3K3G/YDSnDbHbMXt/wYCbP3RI/2tL1N7R07j9nE7XKU3UxMNoRS90annTcGnKuRYSWaEz
Ny22AKjiR8c0TxIZpK/xWHm2t7JVfWhGtJWgugOCe3WjbjeY0Vuvu7dNm20072T22iqc9K3J0bnl
2qd2fUKAneXAbjPpzde8kG9INPAeKLptiiSCBeOxIgWuTxxR2ZNuklJ6SODuoxf6a+Xai97BZNA1
eLee7ThcSN0miAnzY1u7dLwC5q+iXdfSwKvLyFjTz8qtDrpbxAShPfMzUPQajtGWLTojNNu21pnZ
PuXIhsbovpnp4B+ETJECTZYAosaBGT/jOlsTuttDbeB7S3hXsC50U+4tDWHyxogAYFhI6Y3olm2X
UvGJIZMHSeYRONka90K/qRNnMWTnzPIvdnDxo7cc74Fr3+AcoMlV24u6esV5zhvZZryC/g7o1aLj
JcHk01DtSwvwOsE6JhgIlVM+aw9qU+BpaHyO7awx75VD+hXlwY34QoT2IHsa6SPmWU605dy5Y1q2
CkyPm6endb40keo0H4IMb43YplpdOOukkP62sUsGAf5VVm8gOcdl7uZ07dlXyyWULiqNPpjE3fhE
+6pgpGxUGPtYx6gm5YmD3cbHWBVBjV/SLfBUYcaJRogog3cRY4VOlH54BiR+472W9u1oyw8jAOnr
DFtcVjjX4kNrPFuF+S7Azre59RCpJNxkE9Y8U/qLWKO7YbDRpYq8sqiWM/xXN6h4gebo6tqiN8ct
BQXUAppMRCql7tUg4bEVfjz/Gmz7eqC6oyHLuVboqvsGm8gMw08WkOytlRWIiWXCOVpY6DRhvfSs
zxD7fTLg2nxLOpieg+iWquuPbADRPETVvTHITVH008Hr62dmclfKotUzjWZf8fwu9ZOTBiPONMgh
TNEdNi19Tf77QtUKNHbtoKIM8S13sCLJVQxGvrKJjXALeYN7Nh3zQvvmmlATsZGafAIzky1vfqYE
2ingVXobexzzTENLznlXxRfEQW83Qs1hV5oqL1p3adwyXMPoR27AJvjYwanYt30i7tPGJDrnIrLj
cU/efG0ip5BPKW5Psz45Kdv5ptSmNy1oqmXfddoaQqN77ibN23moish1JpM10L69s0Gm0k4W9i7A
L1qrGwtNooGvjGyyf7oyLDuioHl/SfDn3QRCaclSTK7LA1VU8P2DmgAsux6F/cZALC3WdWSWxqlg
f9tXW0x6beFh6Bpa2hCaJKCdk5S+WrqiC9QWpoR29pkObrnTcE/m+BmHiBZ2Ntpjd1v2HZmwkSWX
DhI/uniR1XPo1pp9owC2dzAR8kVCQfDBxQ2Dd5fgU7VQU0KooywIEnCxjG6Bw53Kmg7ZA2mDjcVz
yzoa8b2ZHEHtlLDTZLlz1iDwGVakU40ljYH+EGJJQrtchantbPqEzUZPle+KzWmzc+KotC+yKplW
DbET7adao7mjDsZgNyqp0IhT76HIeBPUFhRBtmTFRLC6otN8kWQ2Q7Ec4+3FbyhQnAHTfIP8x13L
rnfRqTA/twEI+UXrJuUd0lEKkqbH1h1jLtSEs2GaPU0PwoZZtKJkXuPkSG4UAowRYYvmmLai6WF8
qgiyWBvH5lnCaztvO5nlI8SWZI4mnReYlL6scDR4UjM+XV7LOsafIi6x5UqBEXgXT4kO5J/ZtFGe
tc7KA/hGLhdq7+denp7iftCHtacMQNN6PBkd52o5SEVfelP1+5S5zXAftxBAvzm4hfI7yj2Wn55p
5iGky2N4yeCbnJrGnnYgkbOWPRgEnUG50c7EumFcK7tVVJPGrXH0DctjZQKONFJISpfQVjS44xe9
zc4a1D/By6Usc/ccOy6NnLMNSaxwXtJjWPBLbAm8gJxdbDt8FwS/6jPiLTMLL9EmteySRHwUYO6Q
kBuvaQ8+g+h8o0+jv1fCAv5iVWSHt9Co2OuNTHMNlF1d3pSDK8oVeEDt6tSp9Z0T2/wwTcu8gzdQ
fxcNO5TUSwStwmW4HfKxPpQEs19Lw8BPNmDNnva9PuoYBT2fkXuWYo7ORZk3QEcnOCFRXB662A/u
Yh9E3Yo8FkNAZwjUBnuruc9HKrBEFUYvmMrrI+h51NRaV2tb7+VI8qBBvmKcyPmBYcF34/jeXnSJ
d182wr1WkVuczaYVd3NFHGe2vDcOqi5btXYy4T03fSzuqrynqLZq46QnK1AzQ3SqekTQGOfpcpaV
87ffUzhaRsK75dwklrRPx3uMFNmiCiVcPsJf5JkHqbuI52HzoyuXe7339RGnZZjf59KybnLcqpsq
gXqe2QHnBeMU6Rg6apmwh8gMDJUOcSECkkrHQwbNxbxPWC5fPI7Nh9gognu/UexH7L72kLA6VDac
080li0zvpW5H3t5Z5MdUEPlD8M6QK9x2GWfiuK6Nz0SmNrn8zsie4mQUyIsBaCs8mwVEK0N9G0F+
w33ENJeYOvW7rsGN2k9dsTWbmlcM19nZOG500VPYMeuc9YVNe1C217jKDDINdWC/WvRsUuIOd8U9
YWZzno2hZDcTSIJYpUVlCEl3jm+TbTYlt5dEr6gEHpBV3oT9I1orAyITqsaOonIMOQS7ptC+sRwa
C4zUsrelbvlyYeE43LTDjEfB17AXQyBuleH6HNasggjEW6iuTBHiJbNK/YTiOUo53MvOig4wgrOD
5UzWJpJNIbCRF2yfNSP6NhKYjsvB8MeDidEBbg+W5d7KOSBA8F2YeVQ/kPailQXpud4ErRjOaRvY
HFvL65TY4wXqDbWXjeUeBY6OHde7ubNYYdh2qHzdDw9WgjJgIi3sUo8QoU1jxDIIRb1wFFIk34U+
HBPLQHdxVbdJrRhXi5Vxd/c52RDho6Q2l7YPz3rK61TEWx6rdKWr5AVj9L3S2QkXW40+8iELvujy
IC5pLzS2NrJO95k37lrPZlPBkDqaSHz7U3vq3drH3RIbyxLjKTdnThOwRGg2CtWd7aL3D7YaBYef
xPqC66ERHLXCbKPTKPCUpKxOlrHuzFu/aqIXp46Po1upj2HKwnM2DtZPz8YBdpetd8eqNMnNF+P4
ndpW+mpgsTj4o7Zyh1CtVe4nhOd80AYg29zS2zepVsfsCRlEbrk/s3DfMYB7SRnqfVkNiI4kmaxP
G8NSzKKsQWog0/moO5bximezvFi1bmGximvtPVCVbFdSG/Y0JrYPxmRQK+YS17kZzWC6o1fJR27X
G+cjVjaJ8ohtLL9p24pe3+mD7XyVRipPITskY92bSfeuKAohYNlUN1aeYqGthL6NJk1y5pLTNifP
wwz9bhjQhVr/OI72tEgbbDfYkcOXUWXGtqfJZOmRKFpmxU3AK3BFlMhZOh5OID+IvD20rk3NYlrp
tP/xIs8wJcyP5BDRpTxV567PYATlFfGWLjgiZ2HjIBO/tlMYIF2Atju1nvPUT8N6yK1dCVfrq5GC
tqyiPjZDRA9w2za7wnfsVTIJe0VzxEl6KPWB8O4zreYw29TdrmbixV6BUi+EUHx2FOsV/iNo+ngL
Yjo+FbD+FkPZUF5eECOUdfEKDgFD9bCKcYUQmIs5ZOX5oUWCX5qQdgjTB4euyZ60VANIVjEvHVtz
XZKD2jgt24Kq3QZu7u9LFxoFUvqj4XDjq86XN20eo7RgT9mgZa1HHNMQ0rRqibCrbpxS3Hd9UDKk
nEAt1dL/MN38yBBi1YuG1uxCe61KlMtiGBY2EbINtUxqqTEValpLrt3uKxY9hwvP3IGtxEbXdHd+
4FQLO+e6dGkm163bPVNIh0ElEBdEm/iJ7WeyLUTXrVnet5RkJ8SDoVfk7niFQkILUbEJUvISXecV
8NWLcVdYnSAu4xh7Utc8yrnqXkczzdhaA2SJrEC7TcWLcIttDVc8QNKlg4vDjeWMd0bikXAO4mM7
WsEOv4Q1LVw8CyAsGrkcsiQgGO+y/7XNG0s5yMORsTASnqUChjb5t5Ujo6Xbf7pTLxA89A3Ha5gz
pk37EnphLxPjikNg3egyW5sBMQTNqNZMYd5GvDGobBSCiLZ5tjEQ6pVXzfFzZmg2tEKNxvdFyj5s
2WgOdj+8h6RHh309NLvURnOMw0jd9T13TJIOF0YJDWudg3Esa9NTppLy3vP1MzgJY99q2UNtjCcz
GL6GQR6qsoI2IU9xGT95f0h9fXPPDl5fZEWW3pWGHL4ChDszDtUFjI/2FkOOvHH0JEWjUDBXeFet
RZqmRzebjQEmH6Ynf3YHQfKjaSVkPp60kKniyvNsne5sQoNtHVwyFT7aiPd6XGTo9iY7+3Y/J/Gn
OrljNLjL4GqEs0O+cwfeTj3bLzK6Sa3Wtdbe5AD0yyF+abpJ3o0VBg415ndxXYn3Yujcq/BgFDFh
4rbFPJAesaSyrRhM+2HgJLBM8f2t+wnnn1PkNFCgY2ZMV7ZdQ4tJL60Dlo9p2en9pfbr9snDeHYD
rWsDcSW6GvmE5Na4w7ItsdcaHXYDWrveq4px4hKXgHnuewNVp+78PaBGBDGD9J/+Nk6VsctxvrtE
rhAC+21vBTMyy3poWUpWQzCoA7jA5mOIR8lmlG570eZXKyJomTPFN5yrVhsfphVsKZbcwnfG38er
t+kWpnef5ExrApKQTU9yyteOQWLvzZz9uVe8lRjlydAcey1r2IirZmWXRbKuJ+TEskyR1FnYvTne
W5f6p9VReJnyaeK4+qJI9lqq5FhY0Q35bKI60bBA2ne2nJbGnRPq4Qba+NOI+NiFJhnczDu0CHk5
rP7ZXTLLgjwIQ2jWTzOF7XnIQN5QXreCG1cuVT+aGyOcxFGq6jUOKDcvYoYETLanZdUM7Ya4eLDm
vRwtgT1if5LPdVbcc5xNH/k4GQ6ivgJIuO8xcCRkw1grylUbB9BWDngtjzEC0i0+Uiy7o7iJoy8y
JDF+MlJiN9XY0RyPYZMD4WvUmcOHUoO46aK++YqCvoXZFVvDahjaWUmPKgySsO8YTBcaIukCi7FH
THz20OLE9p4CjiDakcm4dmONLmHtQIh3fdbcUn5Kh980P09uqSsN1zk2oDU84YrguAZ5BEZUwxYm
T2ta3OHFCbNHdfbrjqSQ665I4+tnw3GSaaUkgyibxPCnxPuCBudk32xGA+aHcbdsZEqA2f3DThxg
Z2Y85n/rI5YZ9kGYgPqtycYMO7cTv1rEYfozTsoRcRPTmzYXGBjLtGjG/4G94xx90vdR/DS/ezn+
8Cf8X6PH/28mEAEB+m+Q1O/l9789fauv33IS85/5Z0zC/IfjEFXD4mHhp/ZmS8mfDhBTkHjQCVEI
BwXI1PlD/zSAyH/ArCZfbQoOWfhGQEP/aQAxYMxjDJ1NI8I0pS7+W7B4e2ZM/xqS0DE8UrPCDzAj
IxDDfw9JBJnDbUiv2mLQQUISNeAffVwXrwLJ5NCxY2R1YdyKtdeadxyEgiMvsawNTNbsvTDiA23D
UF81rXBWeBGIkGepnrKzaOx32y3MY+vqGVvkqGds4U8mqE+eBPcFq7h2E7cJgewEnewZ2mV70gDh
MkzGTNaZhrVThoc8UxWMceNi3IatLT5i3dbe7WyEMV8aPWfaBC81x5MFy/7IS8btMUWa0eMvX+p/
ArY35+vw23VivbVd0yLzgl0Qbfv364Q7LGWrb/3ANTEfLVJuy5p+xX4rZjXCDtKMfZeRgQoVecVQ
zWk/xeiRyk9tif4MAnO41zg06Exaze5JdxLmKKrDxsI48kyFdplStK7zbsYIB+nFaNtonRMGPv0P
PgctBDYd7yY17w5+pF/bAayuDgjBFz9gKcJr5vvfIRmIbVqiQ4HiExSNFV942RmE54G1DbrQuXoZ
KngzAjYaZckRsQmMDz/1u4MvGmaXmX7qYl5KbhCqY5J39q2Vh8xmjCL6Lzqc5p/tL9+BB7YdmgKP
DfmHuY388/1KjLMm0/S/lKWnFrntn5zyl1Ouu/YJIAMh9aYzT3O72+rvr5Ux93/8/vd5hmOAZ+fB
mJtfZuvUL3/f1GNSpqfomyjIi5aIxzCdjLUo0fuaIk+Pfo+try3gqjMF594fss3f/wDWv950HtMI
nfUfk5Ztun/5srK4HlQzFN/RlM5KbCww7rY1b+3Cz82fKfUrnclzt4ehKKJ11enjR2abIfiKSIzv
vVHB28pgAZ/SwbwRuaSgtJ3S6q2D9bCeYI6GKwL8YKanTIMV6ZpOvsa7rz2Z4C/LNq9ARgUxZ/kE
e/qrh+sa0lYHDIyYbvFOPLp60HwX4labuuXx7z/83Ifx+9X3WJtcIQRKGZ3rs3Pu16tvQ9gOwrBh
u6K6alGYzngYQYO/qKHq6bWmz2vDpkWnhmXAiWz7AxQKyltqPDypQ5UxRngCCjUXLumLERg8rDnM
YmX77Gh6cwkde5o2g3DvHLcWT0M49Bd+iRxUCPmDxaiASBmqsyGK6GFw3TteynL/95/xX25o/BDc
x5JHkayNPTsAf/2IPCJF0CnxUVZyFsTSac2AYNaZjRwrjf9nbcRvHVe/dlpZvGr+ckkNk7/SYBkz
5pv6L4UDVaxL0xqrjxYc3QvOMrEeExRj3ONZDCPbM9+txJO7Dq4AMZ9yXCZ+fTXhP3FI6FiVMPp2
YDXNmDUWp9gnh/r6BUfKXIM96d5B093KwkXnNi3nS9gG02jWd5FbdQ+mNE3GXU3QP6BwrTBPTdVC
L6SFayknxKw0C/uKgBELaLT94fk3bkh0U/AY4xVe/P11/9dbi248GyMwEUWQvC4v3l+ve2ZHNv6c
6bNnrs4djgdx5Gqh3KvwSGc2J0FW57//K/+TS08fi87L3HUxhVl/CSOGEUqUKIdPOrLdvZc00woa
T7ASCSnWv/+b/rhrflu2eF7mdgtWLlrSxLyt+PXT8bIGoaHqz9HrXmadDBW2qZGPcn+p1yHOjraO
jGNgMTPJfejjTJll+hYphvCjTZr9v/h5zPnV+PvP88cdpwtT56fC0vX7z5N4RPRD0/soIHm9gvjA
boWspm5NIlhEjjtsKdSyj/Ix9nsd950dUPCe1/+HvTNZjhzJsuy/1B4hihlYdC9sphlpnAf3DYQ+
EPOsABT4+j7w8KokjZ6kRNeiRFpaJDeR4eFqABQK1ffuPXdABMiRuAAwdUnXs8xWuugmpqkqfkL6
wsuRAT6Fe9cH3Q5RTtOi8miKgxHEZoWaJuIQYMCEZEjyBD95nPOu7eSiTKhk3GA8rohwf+0XXn0b
RDx5Nb2i5yxFAg+JTjk/RAvgiZAZ/xIIr6Ql5hVsdijt6uuK1+cnTQx/0cZYQFcuDell3VCZWEDS
Tu7CjnN6pDtI4sC+J98G/M4vc5gzkhJtUmwoJuPWarP2mIaj9UQJo3+oy8C41LSOdnOi79Kgjq/T
iALpwh29fk6z8rgBQoYuacJBWewM0kO/pFnXEFk3Uvej2n9wbKCgnBW7c8p1ec5xN1E+WUGzjjLU
YXfrjilbMq16XHofT1Pj3c7TN9Ed09nnBlguc+PttDB72Q5taDw3RiS+0NRxZnEahXoy4XPKCm1B
42yl+yo/EA2kIIkCqkinJNvTAg2TFb4SUcNVCpZZnj26hrRpXTT011IgQsuqIsyVk6LTHXwV4srX
ZFte/7qC37rzq7+n8N9q6v86vZz84//+f/PIM+vN//2RZ5XE3zDLxK+V8vN/8feBxzJRqLu6LlBd
6Cgn/pW6Y+l/ua6OG9wjpJFMRY8Z8Z/nHeMvV2dR9G0LeR8bbJbH/zzviL+QzrP5ohWN1ZyV7Z8I
3t+uRbSMyI4ksNS1+ZvYyv8KKXz12vqlFuKwdJGs60O4o+uCHhA50vbV/fg9MV5/aP84Cp0SPul8
1r3TFZhAwMkfRkbx6HKch8CTCHGk0PfxKOwV3ixCrmlxPSxC88fcMKD7zYvUq6vJepo5dJVgCHaS
MjPRPUiCiW3wrryu89rtSIttVWMpoVCG8mKJaSnpV77Vy6sKP7NOc6sr7opxiJ01Mc16eQF3yjD3
WEwp6ZghsotNAaBtAKVSxlBsZeBPM0RM0fe2je7MSvQg3k2T6ra6S0YWLBGpj5hgA7rZ/JS+rdAE
Yma7iYmWqSGlVSZ9Uy0BVlFhor1mYbKLneh6F7RNXDj6Gso1TQp/ar2dpXC1uYHZzDQRBGeAXVM0
nID0TBIABnWgmGff2G7sxZeiVOJhJMMgxV+cpPd9T1rLOlRFibx7kNlGhjVsfy1B0L+tZQDWlpoR
AgNL4aBfND4i9kUKgMJbJaROu0v+D1GtmybSrXoR4+aGQRhEwUMxyN5b2mSMe9sq9cpqHWd+kGw7
dAwZSUZzHU6DnjjTYFAcLotiDM8aY5ioPdqAJ5+t2TS2crD8FQ9FY1WHJpmseodHYbwKYsFBUm8G
E/uOP1J3co0RK30TFvUzsl8fC7Wv7guvqV76HMEo/4ZY0JAK3ddYdPZ3FOTmi2X5dvFFc4OJwlmm
aCLqhTA8en+whOAOaLA/6NYMw1p6s8GJ8mST3MAj5/MD/r0nUqb22vogEj5ZtFlVla4s3emMr7LR
rGJVGoq8amlIK1xbEHOMLR7RCu41u61kNpn6APUFB6Kzxgn6eMMWWLjINBNJSCot5+HJ6zz6EJFN
82xX4/C7hCTX/33U/f/L83/MO6h/vzyvw7GSb9Zm/vjfa7Pp/DWfnnXhGbptYj5imf27FmVYfzks
vkClTJqxuphz2H6vzab+F85KG1qlh0eJP/WvtdnQ/6Kwr5ueyzEVNxM/7B+Ykd7uyoGB8HewWlpU
RDwUju7JPhEWaomRz6EBQnPfU6AYy2wPzWGR1ESdZiAq47tXN+bzdfrvEdmGzLtlNiPOyXmoyiMv
aiZaLilgbmKXtkjelx8P8atI8K/d7++r8snwhurpwLc9KSKgmJako3jhEp3v2UR3wlg5L8E+3sWL
S7X4yZVi8PzeLPbV0v/keHlSwPg1Nuccl2dmexbrN0/u9fdhzPQKR36AkLn5HrWXGWEikVPhRa5Q
w2mc/Y+5US7z8eWTa35bOGFczGvMMs7sDO5SsXk7LtZ04iUE49LbJ0SLFnujH8EBHhy0hyYE/aS6
NjJ76zlfPx55niJvbrZnObObjexJlBAcdt8OLD2txNMJMKG0SjwrPYZQaELrrO/vStMkVkwnRujj
Id/NWoacY6q5xXyCjV8F1lff4JgvRg40Zm6tjN9apfq9m3hyEXXaFdzbe5zn/k1L/+mTj/8fhmUP
Zc+7Iptdxq/d9athheprFxUCEZlTiPBo0I1vKckls8fgDBTiyvT31uBq3z++2JMNBw+WzESbEqhF
PYzC9cn9rXU6x+mITiTTYGgtO11mj2PmAZ79eJy3hZF5AllMIIriiA/A1PxK7n11dU6YoYmsQf8H
bbaoS32jkMcCPDsM9Dk+HurtQW4eyha6aVNspwzPmnhySU7YkyRecxwrXInK46gAECA++HiQ9/dt
HoSgYfKvka39QhW9up5qyjIIPHAjoFlC0neDJS7zfv3xIH+8EloJhklZwyRd/e3kz0kSbrreTJYN
StmN1kPKVxMIOfSrq38+EsdUviQW+gVPPxkpTPzE4B1nGkSEgGlUh/GO8vJ9ckF/umsWSEU0dgbz
4BTghPDQs4yqTDCmRXeuDV4pqz4ZgtPD6YphC5gGvLvIJjmBnFyKNugdIiKeTN8C8YRfYVxRVsX0
05S3GAtg4w0+mkq969HD+umu8UeiRIpO4GrodWOpJM1qRYrWJz/sDw/ToEBlmYaL5ZDC0cnDBDEU
tqFHriYaPAMxSUu+n0Wh7eMn+f7z5Nl8+Ty+uxzKHA5Yb8eRotJlG0Mdhkb9rfFJPMJbc0dGNUqH
FCGpIcqfvlvSD8pR9kalM5NG6q7dx7ZIz+sQnb6VKPustvCwuJ35gi6EWD/KL6tJoI3++Oe+X99t
04Ag6jPJaV6cVtEcWrOZb7nclfE2Uz/c4JgtkVWa9x8P8+vD+PY7wjhsSznAYa3kfXp7V2AQ9X6q
TMTNvbPvKpI1B8Lgjh4KdA2SMEFiYH2Ih16MhqLva6oG4DqQu4ZGz3bU0tJZi6z+ZFF8v+SzZ8NH
Pu/GIG2fLvl51Rpi7NDJcIhFIDeGV8rvn1O56+wzCY97V6BR+OTr9odpyKncZw4KNn+Uu97eCAfY
Esu9ni5ry12Xg4fbKC72QSk/ae384TXkm8Jq4nFpFIROXkMVk8YhwL9S4SnQe0vyajd56QU3Hz/Y
02EcNkH8/cb85YRPfLohSnRcUWgWkmUFvvvSj8xg1Q1G+8nFnH69TkeZf8Wr1R6scGACd+FiytpY
RWbo0nGfnIPRm/WaTmH3ycQ4fUin483//tV4kfBxd/Vcld1cWPphqh/0z27cH4cweedcm92+Y53O
g1J0jcTej4rk3CmmRY6hooSE+vHj0efV5vV7x5VYVOV57ajNAO87WY2MFMtJUqD/tO1wOCcN2dlm
QaW+9ODFwfk37XPbtmIT0ztQubpqZ4HyVHZ0qD7+IafrzK/foQtB254K57vLRTGtF603gj9CC0tA
DaKOoGP5E/ZaGqJfJ375yZz5NcPfXTobERZjWrPi9A3w7MG0RdETueN2amtVOVzdThWLwIEXBQs0
uaUtb68wrlLSIUXWMTVjo9LoCm1ghdr6OBX1znSvqUjVd7IOjh/fkT9MAItKLZ8Jjmc0j0/mmD1Z
nI3g0C+tYGi/a6Szky3Y8ikMAvVZe+azseb369V8rskutY2E1XcEaD8KZLSjv1Fx+cklzXP23R1/
dUkna45w8iEaJnbuoPG887Co9nDbl4NjXQKpuCGdk4pa2T27Da2Hj2/mH5YhajDzyZm9Gnv3k5En
0lpJ5mmY5g4uJ9U46aExvM/W1PdvE18vmvyQON35Mt2T+8g3mPJ/bLCtySPA0Hm+Gzn2wY8RSxsU
P+xKzJDhzg+KPV67beZHnyxM7w6gbN0NB0WkgVrFJX34ZCUMkZ2qybPIgwvDH660juATiSgF99Xl
0aXeyDvRGUSRmPBrg7OPb/K7WXQy9smMlWXvi7RFrdqY3wcyNQ0SBOnjfrJSnHTbXHQzby/x5CaD
HCnrgTLCsh5G/DMdwX3xs6TEsnDwIDjgx1J0KXXWnZkuNEI8StFKb/vtxxf7bsGafwUVdc+eD98A
Nd6+MqlbtyJuedQyTa5o++9jTUOFmtyaWbDGxvqPF0jGm9cBj12YoGpzcnM9fMIpqZt0yx1wQxZ8
D7JNHeaUY8+RfP83N5kSN1fnU7viIPX28kh072GB8Czrwd9FFf5/u7/GtbUvyFvVE/+icppqodNE
I5LVWFSjZ0A9/GyNPt2AzY/atWjeGi7Nfirub39FGrtDN0gI8BPWve5OtmSsLyeCvC/hAVgN/tNu
qG7R6pf1RmV9Zd98/JBPZzTtC5NOCE8X3SG7pZPxZdSPZjlwF4r8UhsPPkQUJ7I/udfzfH29Ks6D
8EgRvbBizCWNtxfZW3nBkWM+5GAdS+OVLda/wBIq+WRr+aeBkLBRE0aNxCbzZG3AKmflxvwJsVS9
hte4TYq0OaaoTm6w5HyyGPxhMJullqen6xwaTzf0idKQ12QEU1q92FADW7p4BUryVcG9fPyQ3q26
3EA0K3wsKWFaLHsnN1C4CSHNusBA9uRfFsHGae6DHOVcByHhkGFw8OwzRy8/uZvvPikUSTzqsBR2
qZ1Yrvn2sRWt0iYpOZek2Od4AwEbONE/rK7NhRg2JzbSEVSDCAzejlEmOEENxZVVKvti2x39pOjK
k/6NI8onGfyWlP5bucofL+nVcMbb4QaSH6YoTGaJXNwtprTeq767/fhpnc6L00s6uW3KsxB366h+
2HURkz00q6Fw133ASs334pNndDoYMwMVIdOQjTQ159NJGJOyHIqAMkMGrRLoQi0eAd5hnwBbuQrK
RPtk0p/ewHk8fy6lO7ZFYRKe9pt9VGQORoP7tyFvLsS+M4mW+HV9/fEd/PMgBMoYHJfJpZx3Wa82
a7YAMDjEAwQEBH8LWeNrNCPYRh+P8odb54tZCsdJFPnMaW+g4xm1GKdY+rxL0l2L4YcV3TTZw8ej
/FrcThY/hvEtYmgBs1mnnzWSmvK0SlRNDoG5wd340MbDM3wtdoXZ3kySK7aMG2SI5QJCJ3ITb5fC
njfcbukP3r0BGm2htcQl+aV/5Q7tJ/MH2vq77zxFN5ODEWV1k4r+6Q8kIxayCKGKeBvQ/qkWOMjK
Jtu0eYGcqj1T0OgISHLgla99GZS3JVUtSNxOZ5MHPyHpQpDSJjbpMF5SXXph0EWPUejZ2RFxauHu
K/gcCQyt0Z5ujckFiDXo2hOB2e7BnMA5fG2B9RIPLK3yckCXS85RFZCONyYJJBK99bpd2tTNlecS
4/Wz8GLjMhB9k977OllR7Eg60lfJBocF6q1bVwO0hDz4ejCiwTuPjXbwduPga190P27x8gyINhoB
nEfXW0DlztSrBzEYPaedyRsv53TSM+WY9lrURvACvAfQbBZWFwYqxmPi2qRBprKCH5K+2OBsrbM2
VYhyq17XwV1FUwivtQQhIRuLvJARqLSzHQ2KXMuCUkG9BcRDjYe8UXQ+XrOJEdftC9pK4H1tEdFX
IdH0SVS+gSc1KM6J9EzipS6MLjjrZWxepRKnjiGjw2AHAVbKFJNiauGNrBvnUWjp1OzsURfnQi+s
a6QuJv6L6dYhveFYx4U8gxDfEtbUeJu2izYB8OTgTG99dxmQYL0eiMqVO62EsvuttbMxX8quHDZ9
Z0FXNWP3sumlcSXJEenWuZ0zo3miK33Upu42REF6b0vVDlS7yfhdYVr287PeK6aDnlbYjWoj58bl
ayRFXTynhsK8aQVWC+BowI3kciq6Re2JeosRx31yyqx9aYTEPdOjmkTZg/d6WkVirK9yVeWz64z8
4Ey9QGCleBClRLqKCHrFos63lY2JVBDAQiQg5sF8jBJoChhakylbafHgrF2CvnDDWaF5rHMjvUKm
Kq55XvJSxbEAkVNP32wxu7p4aMArQjgluC0QMqUc1k2/eDF7dMwi8a7KuWQNRHUZJqQDDaUFDKUW
1iMm+m+uGTtfiA4gBKwdiCyZ8RqQMCqyEhxiKUp30pdOqJ0ZQL4r0yKbBxY9gNU0Xldw2To4J1qW
3icKgjKY6TOv17Bcd9ZNEP30x3Y2nYej9qTs8nIsecZ81wBmjARomQ3cr2ms9i44pyV/CJuUOw77
Zj5LaFPgkZKroxKtOoPwcAKuphI/1kRm15qQNX0DO+8SnJqxbJ1R3w051clsYMNRr1EP32WgmglH
TGhE2uFcUe/7RW0qCCYt56LWxmmvgvq7Sfbjuo6z6sLX9WnPqSy9RNtm/hgUaoml6URYUJuvU5Yc
qPnjrvRlEfpPrhqxbueXmZzuc/upChBX6MN9yfQorkngVWCZB+QXRUbgadT6RsGLWaS3g0YveCH0
2rjtxItFkPJKeN3KifwVqV1fJsN4DjWmmWI/BekBwCmPXt6llBEPbdJm920AlFGvE4w8FT3HvWRp
q3vc/1iUoN44xvc21pwNjHD/LA9ZFZCEkN+T6hdNZa3nLB1wuHC6fPun28eHNrP3BaBVmLXrSba8
QESSR56jcgAcNhGZwgBsYOpkjXiyfAj7DKM/6seFPsqFDlN+Hee4IH3k0OtpmLZWFO0sr12DQDuL
8jlIwf9qd8YGN8EKFi10iXjTWwXB2N2jctOVSGKGw/6pZ8RUknGIu0rsWij/8FzWjup2FXlIpgKU
Vi4G7Mu40FZ8BxY96BK56yvHfKzxD64AOD+xjq18QH79HncQocoVMHAxvTieXFpxBTcwcx+QfPTH
xGFZCB2crkRZqmqDNUX/posBA6eDxJB5gaUZhiSOZqfexAn7CnYT1GT6sGu/o0f/7kGlnESW7bzE
wYqHvKYm5E8G615LdMABhXeLGQ4ghm1FmD4maN4eOcYkRgf1jUINy/M28XdhrxNXgKtI6R3n+LPJ
ZSEdgx9eS3BbXCbpnZUFztlkRhdzeqGMtIfCtp4Sgm1439eiDb+Ennfl4HJau625C3HlXdlpX9/U
Gm5Q31essIVGpkNYq5ophVYFJABhdPm+GZV1nft0OXQFTgzXX01QkssnAqH9o4T0gzu+S0iPLepB
7aH9FVu/D7eB4g0PJq17sfKqE+tkjMforpDFeGWKVG3BxsyMF373dmohTUEPByc+AtFaxm1uXWSW
seetC8/BqIAZJzGAnDsAfoQWDNLLyRbQv7edehS9cqo97UqSE/sh+O67o8KBqcS0nWz7KjPzinpg
noI5qY6xiV+GQ/NKU2pFNYJAunHPOWyRNRWExoLTHfHC/Rhhc2zVLkafKeGaBTY9jA67jcPu4zEB
tWXtRYZK6aYNTfNno9dskquhW3NCXpMAf2GK6IIC7LYNSEwG+o1wM6iPcX+MW/oSiMwIZYvKsywD
NEUyrR0iVnXqm2Zsuj12w8FeCBjrvDpe8oSBZMz2LVJgfWHZyJajXCUo9n2V8U7zltoAlhvYG2c4
6psHH1IGlCcUw4DmDIIiwDdg5J/ZPzX1zwXzWZAdTw7GohipE7M3chZRNO0iKEx3Xt+VXGBVkyJm
9r3Nhqj2elJWohhquDvtAjD3K3Y/30NhEr1VTiBhSr16YrF6ppNW0aOQFtJY5Y/XQBKJ2iJV9php
feKu2kCoeNkGo3kE758TphYq6Jihj2dyNcchIjVHObYY9QACn9LKC+WOYgVsJLnX0gbnNGRZ8iv8
zgW9n5NHp4TdxDujdrt22YR+eEym2vtaN9WwJeJyAq4VAnVYGa2HgHbQyYpZ9bFf23OS5yPwGrye
zlPrVs7KzDBRIOdX59IAWFXVt4TTll9j1ybw1prwfTiajj/VnuVh8TAccycfr6LCRVIs/EczkTWM
M22Hsm6IVioitc2tyHnhT4WXuiKKYOmyWGuI/JATB9A4jXKqNqLI71s7oZdaDxV6+9pPLmROiHcS
huFTaJTsUYLYYxnN611F7GZCZuP0BeDOsSB/Ptk5obkDc7B08ORUW/xfCAsLdt1UoBWA+WDr9uVB
t2V9U0ZhvBqp/a1kZKW7HIzYOZTdMxkJU6dzEZLtnX8hKwPMYEbeR51eA8O9KzCwXwJcecQLEwIf
MjeTXcGoUororIZeh2alff4UTtyGA1zkFGZqxrwhJPdINIy7s6b+kjS3Wy+1ycfFac/qnOLoqsit
vjH1vsdFyssDSgcDKXkw1k1CdslCw46yt8ayOZCc2D5lo7ohAv7aDNSjNprbwc1kuMsy1phMrm0T
ISZ/IzjFdJjMfh005hxLIICimjEfGAmcZrL6K4ygcCoSGyopttSi+TZERf0oA6/B7muJy7otONW0
U3XXTdVh1GDYrcqhuoljv18ZktS3VLqrsqzSFzB1pI816qmq3DxbzHLLRZ1ZD5GdQJcTxrPbxT9z
EkjgPeDNXfsEe+8bt7uIE2MAbMdFlIVB2SWNH0yzLEkU7UiXVBp+wBm3Q2zKIbRLAvmyhGRLO+0W
Vs8WvB1jWILiXDYGPFmdjxknzduaHHkUykoBQaxAbZXxs9NES6ev3JfGdag9yiq8zDtv70BsgKiy
oZ6xdJDGWF2pbWXCHiCrzfJ80M1i15ekUTo4lXeO7hV8e71m5ZNCGIJqw9auVdP8Ai7LyLkaUcbD
v4awmzkY5McUjIatcrn1U0oiuJP5WBsoSfqDaZMYDJMm2DrKwTmpE0GblPSPxNjU8FGVyLepKcdw
6XIQ+d6FMNEGezCWVh0NX5uA3Y8dh98cQ/WAjMFbkKhz4+PzLuoxWvcCNPB53RDXxqIxSl6AKD1r
Or27qCs2VpGU6hJEJSGkGE7KTeKTCul0hLWt4lSEtPVpPyz8AG9YpTtgCGheWzELqKuahjy4KShe
yGfSzhpV+es+qROL76QL3yAxWUZzH/KjW8fl2khnjsUkk7Uet9+KkdO5DOLHFFPNIhnYRY1xzapN
4H21yZrO2mEfwmzENCDXLlUPBdlusDUARqr0pTS65jpxZJFtzMHPLuOY7+IOljOfqLgb2Hvqkqou
jMS6DAkjMIrnafD9miwbMwgPPSia4lwVxgg9F6gcKX0pSYw3Pmw5G7GNF6pVp3s9ULRA5unOH7pG
LU2XNFl34fORlBdpLl2a64GCKeVXKb9t1P3UucGNTbGQBm4P6gqS5JlNWvwyQtFbM1F1B1sNENd2
2FE69ZDqJhJeoouSuctGmJxxQ22GZMKBH5DAEkZWTYO7kp67SGUB5gwvaTk9ssFSydbkRKe2uWeq
F7Nzq2fSuaD6JGlasCOyRXY/toBy1gOI5nu6ham5ravR/xlCWJGr3nIrrJhmBFIkk7e+E3ZfOsMO
inVAG2I8n8yi774MoRfmW5AP3oPUdZIgIHHW1U/iufwrDhklCzCBYSZYc88dHqLO4D+HrmIsglgb
vYdeC4vgEooEGeJhBTzvnOgqJzyW5ihs8hJDsnVnvy9fH3lelZG+U81wMxTlRMRqbXMZzc9GpmoZ
2YUkrCvnWLVARNOY+zwtav8RbnDXHehrZQX4RNPfguHytzFbL7kDtD3zezk1GZUdpmu+04HDPPSP
oyWHC8Q8mB4hw2q6XAVFDWZAJ9e1IQS3T7/DN2ruY32IzqtmzDhg6Rg3247YS7uUlrpHOW0P/bYK
IMbexnGzj52SYzfgRhaBygFU5A0bvnFVHx3LOafa+hmH9W2TbMxg73iQNTmIh3s+nP0qtDiziq0u
ru2UQ7AKRUY2aWO6+S6aVrZN4PzA8QzewyqIDFIz7E6sWiP2zoMRY9GmkDCCPHMC1NBjaIyDgxnb
60qMB7N5tFxgE/5yavR4E5hjeQzjxsyum8Zwgl2SL0nvmCZm3JEE6/K6KuyVO10xYAkHUa82xCV+
TRM29+Gkc7C6mILHxltp1MQtdRjbLgAqblPOTZp6A1PyG+UNDWzgCJqagI3zqo3Po1rIC/i0Gvlh
JPNsWmcgm0kPGtKMFXjRNBbbXk3iJ5RFA3aSPQXov02vucvmeChI56DnWPybA8U48wa3e/0wGPV9
daD615B9VGZ8J6s5nSxZzoF3mrTODTBbGaHHRbsKc7FODf0IySgsWMgB5m2qYIj0TSZS4gEcLBGE
WuBubTjUdLQuIu2b4cwpBgpUGfQPwfJaTN0iIcmanPgFr8J66Ak4mUZis+IeGMVAECh3CHCtPuMD
8zPbn+oMZI2Ta/Tn5yyoNIxrSpJOdD2K3NQ2VlNG8iK3tX1kGF/9aVTfXaIPEMxrsErCwfQAPkOq
g/RZOM/QECmxFCUlmIbGXnHuQSpsNprKojXZaPGq9w0iVEU2tkeytwPKN2aAcjAS/GD2aNm6wzd6
J0cYWF0IbpBY7i8AUc7cJhjYrVmdGtZlyIwnFBxWcN1FdzVq1Wo9uNbPljw0SrePsubMtctzGUGM
mbMPXHQPR70AQV3wVV6nvCdgvOzwRvrVxs4cRP/4IOwz4Lz5chqEeemNbdtsMg3XwMKs817dWQ6E
NwpdNalL0AFXrduuRSjvlFNUzrdOF4SQpmDrB4zKS5Nv8tKYZisREE+WumITkZyqnXW2dpFCANuU
UbMfyv7Y4wGhzjYDSKrq2AlrXYAPXo14XVKSW6ee1PFOswkMXED5peOSa3Z6Tpl8kisJpHpmrkLo
rYHERGwYnvVgSNRyZFO9d4vcoHqQIt2ldIDVLOqJAu7hxF5NXjxx5HLLlyyLsuSaiDQBdYcG81Jv
J7DmJIk9kuwQnQOEEsVlWgig7L5UwVkH28sIFo3RgTUFLd9N+95uxbmJVtNbB0FJJJDCYrKA7jGt
0j5VySalVkEcy5QWd1Hqk3aIlfkRbmNSAGYzAKB5aVaTIwCEZ7gcA8BG28kY3XGvV+EdG6eRwG0N
uwnOFmW9CNyPhBinHAV7zUhWHeXRM58ou+8BXs+7ls/9jwwgmkaYEd4ZmxgYNrrYiFj15GWWJMVZ
gVXwmGhS36T8ynMC1jx6gnoS7oIJ384ySCWEv0WGZu+M/ge4Xg9jmLchu1zVxYYSdZXbN5V0iWFm
ozT5BBCBsqs4cn4ZYkxOxXfNUi38Kb11Wd0XogvRK+qbKJj4K5B+pNgct5MTIIyJqirMdnYRR1fs
m6x7St9XZjsVu5RW3mEUrX2pCDSBPgrlmQ/nkOxxyGR3Sc+cov6gl+0yF71ncQjLE/jb9UixfUcK
VzVw/WkDYVF7HgZ0fpqwgoywKDXYGUjnOht3H7cb/tDU+KW9dJCgovB0T7ra+L2miACsZtlKMuYo
c42s3o5/F6ibjweaGz0nbQ3kjNCxMNeRRGPNP+RVj8ZQtcT0RZeL5gHM/QRsX64nj8R3PnIyJXgs
4jBg9yDsPx73D70huk9YTmg+CRM7/9txIzwloZbRgOrzPNuKJkyPZPFVn0inTnsivL/ot3FXILjE
13d6G0Op4fjMuI2RRYZIoS/D3Kg3k+ttitzpz2QvPvOu/uHB0bVGfjqb6FEUnjRCI5m3NRlY7J0a
PQd8RvmsH4m2aBDjLE3kRJ9MlLmH9vb5EZmL7hNbJbp4mmxv76OOz600Kk4ZXptsfXjNmecdk4Yg
kW7cDaPcjFHzTabZ08eP7/1lEl6ENnh2NdAet09aezFvaJ3iqYYpmG95uislo6XdOjeB9D7pIv5x
KAvYw0xX8XEYvL1CVdSp0c8niJz6DN45ACnY4Nj/fjJX3r8JqCcQgDIZfcALM6fn9ZtQUHr22wrR
gQlkj5bJSnYVvZ5pPTTRasSTxvfrk9blOzExpAEBcGGW5tgodPyTt8Aj1aTRXN6+Dq7MYlQk9UU6
VMm4o20l7ls9/dKW7S6kwFgLdpMpp2lT3iQJfYWPH+i7q7ccNAmz7wufg/NOctFrejsSttgQrcHV
mtflIJaU7RdmwyYq25Gz+vF47+btPJ5Nuxa3CPQj82Te2tScRVMalO/W2ZU8TIt6hajvUW4/Hubd
AsAwc5t7lrHPbvyT1xGmYE9hhZ0YdaligZvDJcZlvKnAp/OhAN1n9Kv/3ojG22nkF2DUDQrq5OT8
aDLMA5lGIZNqoCY3Sf6ppGS+T6/ef1SC1qzuQHnLIk6j/WQGoUgCnOEhV8Gpv9edAFRnvqrYQXJ4
KUPAyIS+VBoB1b+JIf/IQwmWmv99iPTa/iyPz/nP9vQPzeO8ts7/Hvd/NNLNMV896vmX/I6Cmy/g
f/3H1+f8W/z82j2JBem/7JPmX/CjUKijgkW29Mrabhh/CZ4CUW94fDAS6axvv+2ThKEjGvPRz89/
YF5zeHq/ve2a7v2FqgHvCcv7vC7Zzj8xUKIEe/vF5SuI9gg1FX0+Cz/9u2+hhKDeaWSYgDLFO7ai
oNxHe9/Ia7ZnbVzQoo88vLZElWniBxuzviThrCvG4xDrIUEPHEuHH8pMRrlNvCKs9+CdBMQ42cfe
T7vorJjIyjzMo6MkO8PCC5EG3n3sB147s4J8kl6oNOtfDarz2RUnIQ40OrJ7bELUTq6nIDXDM18r
SKIJArYdF2GMEHZl1elEj7obnqwKw/SGbsrobTywWhA0xhxY1rIx6CSRXyOV6azCyhfNAf4nKFYo
YC09PSocWn0dzCkAdH81ui6srk7orUnH7YB6sv1Lt84k7IVu1uHXcjJoQiMUu4hlH91Nmt4fIlsQ
vtHM/bEqVk91m1X70S88fljb3TYUSzdxUH5Bm02RpCt+ZC5nO2PUh8PAzUU0Qd+909z62Z0JtCyM
01ng59mOMliztVWZXAjRXWqxVfA0OoK+AWUvdT9q12mkrF3RD92h5QC0ioX5BfN3v2T99A5F3rpX
Ri4CEitIcXKybhWIutsVygXgE5mPoBTnoqPT7yNLFC+kxsg9eT/mFp+490B4HYTJ0aO1GqBkTuy0
pcA+2qSuBnMSKNDlarabQ/uXl60BPqZYev44gV4M+3ZI7+2u0dWGAjXeiQX1iby5JsDbDr7E5Ms3
h46uRrBvdbDGo5Ob+s7Tco/rHzHWahEzBHkKJ6XALiyxNJuwv0z6GGFGEh6wAhjDrklz4q/tsbyi
Cx+Ea8/paCAXTsq+sexgpvIpZ7eOZYAgWoOyjnNvVIRpwEi9Sx3KR15C2qXwgC4i8xtJE2kgeOcQ
sIMGDCupVZIuAwG6yAEs0g9ARXs+hW4jA8+t+d1Fm2j9alZiXRPATir42IMxuo0iNNlED3f9l74J
PGtnVjIO9lPCUeyiJa4i3vPUU3dGp3wDkymsM80MunRvVyIiBtxsvgJs6W5Lp7DdTTiqAbBnCJh8
R1MEoLVHZ3xqCCiIKvlzsiX0PWSFDzDf6NNXo35V2DDuurHY+aZDQpAPX+6QexodD9G47couzaKm
QxWPmy7UCAOdTDJzvrdYeQj2TSP4teSgbNk8kjZO6AGeiYG9+BwQkDr+mReMlXHlRBUn3liHoMXL
MJ1bfUg5pjrWcMK2iDx+mm0FhJltIm2c2nz8P+ydyXLcSpZt/6XmKAMccAcwjT6CwZ4SKU5gohr0
fY+vfwvKykoxFMkw5fBZmWXlIMvudQLh8GafffbS+NflL7UzlflVUcfUujQYVQdtHL3szS+RFckC
swo6bUcrIRAwzmR5ldiq5oJjJ9qw8BrZR9+6JI7dpd7aN1qew5Co+k6idbRtny2trAsA+knrdYwk
HAmQ4N/CXOy5whZHVimKU+lU85sGTgkCqqAFrd6TuySfrSE9wKTnztnHrf7WjZmpIOp0VajxcZrD
dxaEwoYIYSfkbTZ0UC2ihB0XGOJAEZIUhR68DFUVutvckAPi4NU4WNBkq7cu6aBae3D3ynXXeZFg
r58gxtDDR7WHbcNzd1rZBRGRERqYtKK1qPcpeWwyw7jnCx7Wckzza4xd7bbwQ+J0/WT6MpIVHm4b
1WvUArA3kMD9HXAYZCsi25d1aen7QMMIsOj66RPZ5bdaTs4RAUc1KZ/GtBnbBL6APV7lrPwb4Wn2
lRM15lWTYtSwylD75rRkwVEzpGxUS0xje8MCN7+B0GCZG7us5cZ22x+xH7srIw7H17LJnmutk5sQ
98khKfN8gyBhXxmAaxHXee5YNsvMlN+p4ITXhOo6i6nPSIA0euu5J1OZcms4UX0hpBxE9UDAVz74
NGJbXXxUykb/pFF5l2T6DzfMgwcWXe/oOlOxLAFekjvEKrKsHAiK8DTVXqZI0k2hpteo8fONptvT
Kw0PISuZ50VHatTJ3pIqvncqKzsQwndLKM3PoUwpctiORxnI8fJj2pTTAQ9Ls8k9KR7iyWlfSkVW
Ksutsw/B3h6crvA+mUPiryULYgmmwOr3xlj3tyH7TLUuemM0lxnA67iT7hdzzNy1C+T6riuj6H6E
j2g58HZtozSRE0IUCb3UjoUWx4simKGPveIlAkao+UtshUkXiHOY2DcYBZ8yD6lqZZZ4utfWJH9i
mXmQrJh7Iu67bRV5x2DsVq1H3lWT57u8EF8Lo10aqr7T0hbqDJtmWmb6oyA4H9LdfTqQtuKYS9uu
h83kjv0V3NEJdGCRLwOz2UVVW26g2PiLLAEvqIfwdOYkq5afbVNZ4wOVFASJWK0qiwTmQLf3Fh7M
Ne/f+uxaPf+qvkE77S13G4S2fz14jr5h62e1CBIEcSpjS2Rw/80iy/IwTROlvTGOVwFC2rUBOM3O
U7lM3T4kx2v8RiR7f08tdQ/z/KmqR2uRaWQWFvBTirx/agnvBRGnqf6Xb2/rme3PvMvvY3wsXg1n
rDFf66pa4eg61FTW4wAIXTRwZZ2CZ7/sV12r34aVcbAFqViNcjZmGPrXGL1wXxF+Etjl0Y36Q+BM
EcYGn4tgm38WvdwFKufOq9ESLuEaKTu+ikp33A9xISBqk1K1pb79KYJNAcJwTDc4Eu5U7/Asw8bN
TX0lR7Uq+du+KE7t/E2dQqocwTZMowzWoQpi1iVLfwiIgnuK55r91IUj5MPS/+yUWagtTasepw3y
nnAXWRfhOqDwAgfSLcIm2NMbpsFCSAIIa1Wtkq/CnG5R/fELYaBYIaibK3g2FOfaic8wI+Tum+j9
ZF82BgjEa5Iz8fG16HGLzsR5E6RjDE4IDssimvyGfSE0N3wSgOQis/kcuMUbYgta2jBTo9N6M5V2
GqotnxPWoTFFBBzJBdWiNr2tsadR8LSK9iDcfPpSzXVgiaUDG0RY26ABXe1ey1hqFrXRo7ZbTZSq
raM7w9duHJ10hkFpHC2nyKBCGY0ZthCAPibYUdHZz9CqS3dtNF0E24to0zud0vXtVAtF6TA0b1v0
f0gw1Hoo6I4l9C4qVxEsyRk6ZiV2DgbUmO7caLRuyLZFxonNeD0NcQkQgDr00DIDRGq4+AHUiK8D
k1HTh/Bo/Ua/FgH3+YSu+1Vvde1nkkCT+36M76tCaLcx3N4lBUBrMXH+33aiGKFc0KE5yvYh1IYv
SPHMEg7lSyuPbzkUDkerLZ2EoBw81AP8v01SpI9+HTG7G6NYOlFFcOxQke0AlU2fYMdYQboG76uv
gCL5txxhdPIuspu+1nvoTNSG8xweQ0jkOQzaH6C9MTMbwSGwO38d2CFsIm1fq6j/KgFvrWQNFY1S
a7Mf8hK8gmAXXfRDnz3xs3Zf0qCtj5rvfhtmmwiJe/Eur+VzodXVDZcic9+3uNI0lT0aOrPWRpOG
PYnYsrZyllqqeZCBF5MVArYNpuDIDGvWDmXPjQOT56EjWXVHWpF5N/i581TUUfIyCuc6MUa5VfUo
N45Ayi7NKPiUDkH27BI1/9DMRWhiiKc9seqSVhWNjdZtvveteQ8munhJ5zh7O4XD1hjOUvW4jT1P
K9ZGOvjf3Ei4xxw9/wUEzTbwc86BqsxfwmnSlz4Rxw9QjR/1MEtfAIB+1wZ9nziEbrhVNH7R624T
dX24S/zUesvjOj9Igu4fmhbLW1Z5/huat/2Wm7K9rQLL+uTGFVVTw5v7j31PPmY9n5uv8gbz45Rc
UYUOgU10bvtTjtq4kVrabWNDr7daY7O/iVrbKixAryPS0W1Swgf0ld5TIgpLsBBW8oRrm4tWkg+P
egdsKWxJZiosAzQbJCThCO2LlQzZax2XwTpHpV/HQxvddoXuLmu6cW4TZ9S/0CcoNrpKqhUoiOfO
RK8ibhBuFnAFLD9EwBJOuI5I6Ni3ltsiuiDwhN7kLTHHTodEt3OMbka4xYdJciENfjarE96yq8Ez
qK+CFbx322bF3aTFZ18ReKVyfbqLoWHAPWnDgxZq8acJ3wCoYyW3fKcPQRHXByrMMxXHuw9GvBmU
2gxSdyHEkTgAlW0YvF0Ou6cLSafX7XgdtVHxEla6cd9U+ROA7vJqMP1rIq+pUKo2WDhcPndm48S3
uYaHvKjIv9JM3/0qazJ0Haf9wuwM7lLDV1fFZIhHozaDo8U2soxR2VYq9OFLe+MnL3cPWLv6XUSd
5iHiuLTxNR0UtDEkK5XRmjaQwxPMnBCcSZk3PnVdFFjruDUgaXD9tjaGxQ1wZNP5HmVE93PMDe/y
FAwd93aum57t1jcK6iw4ZLhQkVm0C+kE/lWZg2ikWKYf8LjWC64z4HZAzLLcadguCmu6C7txjiTr
w2NrlA+dqQtCJg3uQb5EF9BSeROXiX/tRDkANy5c7JXGTFUs8wXR9u6uHGveBuXzVSiaehPFNLZl
81ko7AGLWqL4BjZ0T287/ojYBSjokYVCgq6y9z09G9TqS31jVvVnGivAjQXkSsdNX3AZL/LdCOWC
TQng21IO1o/Sz17IKxGfpoDUt6y0wKMZ4/DG7yUPVIHnm3P4gndpeGE67ym4YzebkgDVzVJb2gSL
ksdX6d4qZqcmykG1itzRH7gaevhqUeihOeo1VehgmOPaBvNgxZHkSO1jRIbO4neOs/Wkd20JMj4E
5OxI18KbNnA+zRF4hp67+8J1rs0R5u5Qglbs45g3lbn3rieBSbadt57K8CvCCbiUPGm2aoytK1Bo
O1gsbKrltNf95LVLZ9BP2dT1bae7oF1CsZyMwL4dOdJeYS8lf9eYAPEl3wI6S3aBbNqZkqp2AvXg
1bOBOIfU0yF8T1ttdK+KtioeNVB0b50+eZyIhjV10vgRCt0xUXhDPPCCG9+y06fSjp9QkurPdev2
ty3bAEXUzvzOXeGrU2g3uZF9y2hS+toPdXVMxjiHchXB9sn9QtHgkMmFpmGwM8Xk4FcHiEwJ/jnQ
q3BLT6H6GhlKvgy9pW/pojiSUzgsWWSgaYkJEgU8ecjRgLV2XMhfzRxZgZaFF2UN35kiHp+Fmd8W
tdC2A4mwR7IHobgSG5WbecRJJLF+wu3rnxQqz8KNSONr3c7GO+xXyF4eBJ0wHnaNZn7rUjLaF05a
hytRYk+BFpx+GroYkbYLqruoLpo91ze1Yt/VVkUbQTAvhFxahg+GFFkF2OiYEwWYNBtfn2081mzQ
ps0QjjKY18I1yk9lh2AC3dsCuthP98KySC2LBbdh/ec0wBomicLf5Drfw6qItPqRJpzvkYfrwxkJ
OqszvbrOtJSt0qH2MOQYbipNDhgPzHqb62W1csZuuELk1bd+Od0AGTj2o/3M6YgDupXWN0UOCK0B
yH4EX5/jkEhGvGGNZ79mIZdhtwh+DiNbeeLY5aruVHZsoqFY255rH3MebukU41oP5Ock8MpFC5cW
X84ULdzWtRcyNHGr1dnwNWmM4aYuc8qvIIxWZTq9tFM5bcyxtY/hFKUMLawfmu9pSz3VrPukLTGe
AiBbGX6TXuNiw37KVfiQNaF4DDMd5whFYOSF+Y5nTuAWW4f7YVlo1RYOnTXr6QYYKt1e06x6XxY4
TvNKB9EtHJrZyTfclynYVaNxjWUVip9aPc2xwNFjDQOD9gc5A3cowNtBBvY4rowV0Y8/6R9yr7LO
VLtU2M1OGJHOJQAKCd62OyUiG9VFUBlRoWQPrNNDz/HpxnUaASa7BuicKqQPgCRGv7KQOPGKQNbk
+8FpNmTtPSSfHEAP4Y+UCFz00qReJfTX5CyKrreazNFedfUAnFDOObyUXTVtBMTuNTY55nS5uAp8
WRVor+x4RPAUvX7lAK3c+6I3N1Stb8cs3Rc0ClxRvi22uE5wh3o2R0fWB+75DS0Eo4WBxYnhJkYD
KhOVPmNrlvWwikVhrOF31fQE1Z9yf/g8+kiN6I3i1U+qtyRXtyL1qlU6yf5z07j1PLdq/B5hu0UV
vx0mArNjZf2g8ANpnk4eqmcq3hSajXkC/+qywqV3EGBTjh7ov3WRRfZdnERIsX63rak4wwOnFwcy
i3Fl4Tef2e3QpTCqk3y5icrRctDqquFNEjQfLbqyDvJtrNK4O4oGgGQZZFJuyAppp7s5sBTfSOTp
2cruhM/+QzwppD3lmbAE46isPWQ0tws+lzaQwBhkIuKki7PhZYDny4VaH+ioKFTqvPRTnc+ZmXby
THNL8RR2TLkF0ysWe7NhEVrZqkQIiQgV5r4XGPoAN8qsO/ZL/C9cM51+Rs6kBateDa7g2uMy9JmZ
J9SdjzOlWWoNGt69iqU5k5qkC/k8w8IL1sYcGnFPtZpbeFSa7UT4sdcW12ZfCYE1p3S5S7qNQUT5
KHH+SqOK81WHWGQ+mlqY3vT+mFQHEpS5BWAaSYdjqvTWXEwaQdFNZI8/O6X0BEFMh9Q+1DOQOERz
vqMk4O7sOgT3k/lP6dRGm25UHNfSa6+1PyWGN0G7QJTz+6R6wBV0KC0QEALSX4y5dd2lManNg/29
a4zpMxOi/4SmC+1MH8Bj0Rg2PlN4xC4VIX+kmjtssJ0IazaQSrzMDs1GUa372TIPp2w+njtls9LI
If1M60nV3Iu6JdZ7JI125wKiEmCyuuwhRFSK1n4HTu4xq/riSkckWsY1UmZd+elz3ELjWaR90V73
xXSTBHgRhUb3fh0QOJ6ISaOnrM8/D133nFADS0vgzxWJvQ9tqOFXMUa6JILxOAB1X6hSZV8aK+KM
0chHXM5cD1gsAxYnkW7LtsjucFAV+xjzMBIogvrnqfbsvVk4ckMecPUipmD8aeJK3NoijMaFWRB4
LXPvBX7sCCsSvqzZ+cYeUUBClvWin27V0qcWsHJg7ZJ5bVw7Q1XUmI574/tAkZulZCoAPaRqTMUu
DbtErDmSl3JnYmv0t8x8aGthWOMyxQ8+1PswgEpkYtwsK/NqEBHUCHI9vZKGoLLiIiFQ+rkpqxxh
NyOUzcsWnRvh6GZhgFDb1fkGunQaYd/JSQ6OLVnRvYPfj911XI8xiTWU1MtxmsqdH6Rzhs7St/v+
6JT9V2pE1JoFv82Ghh9svZM3rad2eh6C/A65+uBjZ16IgJZLm2rDzphQb1Ma9vZZQK9gUEBanPpR
P6QOUTQEUYEdtmTWb1VG6gRpxXjAWPXAYYKEaX3n2u2IxaEQsui5tnzxq+o2Ic6OXpIh3Yre8vEz
1WpHcrB2W8k2x2uZD7RiOfCeWeUNuVRGV+69onAwqtapuMqg5L1CarRffNB6x9KwwrUxmf1rUDrB
YUA2BVcdoNRSuEP5TSc4dq3r7Jxy8A9tYKbtpi+aquD3CWvI2IJdvwj8WFslTJllXFlmurYDnTRC
0F5zs1/8QEf+6wS6mnbc6pgaxr4fg6LdyCHof07QrLZgpsj/8RKiefBArztcoDSYN7UN0GrEUhA6
xW1HnBIpQo5mLQrUq43dNXMapjXOySvIQM8T2UKEgmpIuwPH3C+qrH/UObpzUjXqWJgFCWA1B2hO
Kz4iosivG5zfb13h3Da9466iNmw2nNRdKOLDcHDCgG4ufDj3QW7eKBfMX9WMW6cLb0rKT1Wh3Cvq
2G3FvhSVt67T+dd0fCUYct1+WcVuZSwwqhnLvKspBTUjpjS26icyjW+ogLA5cqm+L21mpY4w+ADj
7VqV9NJN8hBS56sIY6SrKMi+lFpeIkjbX+EZiZVF4xuNXZH/YIyB2qEGBPeJHeVrt7MEbn0aDYj9
uQ8w269H4cZvxQS0lpS1rMCGD055Z5vK7BeoAmBw7lOiA7+x3qbPXWVjo5owaSp9vLW0Wq58m+6t
JcnK46oyCbZaEArQ0xNVyUdTkQ1EoyrUDUEbws6MMGGNUyyeUGp/9Mr/lGL2vuG26B8lVNCd7ffT
3DKGbz91bxSIsju/4Ddc4GbHR0yFDjhb6uzLgfpTBVF2lZQNiLwOjkXemNpNa8hqZRhFejVoZb+m
L4aPOBsc7TFx8vKx6+KHMOUwS7h2t3Eoei6wqBj0P8Ai9hNJJrWdAkRp7ecsMnUaGejE0cASXoOa
4DLoVVviPOo3H2v32mj9G3t+qZVR2WsuctEKd+y4CjnVgUJ7qbDn7IA2cIyL8s+4fepl7NDfFxn9
1z4yJhIlOcGvaAF2MOzWFECx81/71ABWlq++ZbakcGOb+hO0eLE04+4ajAF3Lhjle9Mn+bLskahV
9EsxuyFNDD05G9dq6LVX28q0RcGiRZaETHEJTmm2KuMgeOosdrGruO+66masOS75C1l76iqlAuC9
VrA05Zp8RM+4ihs6P7rOsA5aZNZLMED+AETWvNL7giuIW3DqLa1eHUgTEOEniiE0M9MV0atdPPY5
vdm6HpRvnq0TCdeAw3j65Vj4K9PG/59cAmOOAP33ydfXX8e8aX787t749U/8D5hA/jdhM8SiYhYC
AkBt+Z/h15b8b51YQJO0Tf5bkOzzL/eGAb6NMyr/pMBBKcle+M29IYi/xnOk6+Bo+P8SivYX8dfv
LXDzwLSquEJ3DVyC/N0n1jStNDphxoOzyE032EYExR1bigMbGZvfMNylu99ezd0/3EP/nlEwD+co
BsF1T8yEo6s5bOg3T6g1hGQS0KG5aGpPLOOROronw+qCA+wkAex/hsGSYgAdo059GlgRJBp+2qRx
F5xfaeLvSv8Q0x25NHmsqzHy461X1xnCVYUfo+qd7iYHVXDBrvVrlH8ZqP7xV1AxxiIqFI9rnRjR
QEbp7VD0Lr0tVf4WJbp/P8XbKeKUlee5/F63HRULEgwO8PDoyTcCpF0tq6hgWhIJKMUwt/HNiE4q
VEI5x0MY8c/YFsVD2WFubrqYTNK8iY9hTd1modMbf4XrxVBLeoq4KGCQ2bRDZe39rhtMaEek2paB
7qFS6ilEYwii3x2a7S1ERZu/oFf1JveReYIs61+naryz3MK7UUViIPCCxqVA0z9x+ASawhazSjsn
pUXKxsb4j1/w/1aT/5p9gv9+MVlXNFv8eGcFm/+B/4WcMJMkooOitD8nxfxzLSFi38KPrGbXLIZr
vrL/XUtmsxet8w5mL9MgZX/20/4TciIgQVr4ufCWQbYjWekvFpL3HjAyyvii59haSxD5M0eWvf+y
QwltNNCQlkhkFpveJz0gHrRLpsv3yxX/WlfN/5njcXGUk1j5fpSgjnPRzALL3I7w0kCX3dlZjgWJ
ftsO9alPL3zE84L0r2/414A4VsmIxX1H3JCcH/u3BWuY7DK1Z8vFUNbFwh3sYt/AcT1Axo0uDPXH
G5zNsbSYkT/OC/wjtnAcG2wFWg7sHubjK4eHYulrRfD023w6swKfRgfOrxBjNRH5JNa7LMhMr9+f
yFCjHxgDuVNQ14q7zPbwaIheqx6FBqA7SPL8B82KHZXKVpibwbDbTWLU2UuN/29DNT65kO915g0z
d3EpmrxgNrSTiVOb9Ii5LX9PRPw71GEbIS/nJvGVfPtL6W9nx8LtTfMt1l3S5t4/u5/RRJlF9P/X
pKXfFmXfPhU2dc/ZJWRcsD3P7svTqUPcJhRdQXyZI0+DMPuwGkeam6n+gvs9GJXrPSmJNbDKab2X
XZffwXMvD8RlDsu+MtBFSh2pJiRWYEGChVrSMeK1XI+j7ipqknFjFV5zgXd4Zs6xOzHZOIdg8T0N
6xr5oScjThVpOBoWDpMcCq5Z7d/PbKV4CzN2i5POaVqXnoWtHTjUwe1ScdOH2fMU24ropo+n9mxI
PvlWmUGsZsrEwgcp5/2vG7pp1cNVV4sZf7FRU+vvI/L+v4FRrfZmOmoofrQ6rGfE7ePHQ5/7qhyd
w5jgoMfcMk4ONgL3GU6hAOWXHPxiETUK2cgnpmzTcXq/ZTs3qHN1yPwtjd8jLq2q3mXKNkhHU33+
gwatSyTRM78ts86mg4N3b7P8v38dvpNhjohxMjqp9PCsxMOqqJ30wnpyZpbjTSZzkDYKXbCwvB9F
C+gettyIdd/QUgKAqFgudNqP8cspOW0svudvH7/rc89FROScYEtrCtvA+xG9EqZTHvpygbZCNHRV
+8uOJo/V34/ighugsEECuTWzkH9fJnsRwpbyXVCzsdLXsBQwouWas/kPRqH7Q/BlsDCfoi2mtBPG
kJJvEtZFd2fkSbh2yqm8/XiUM8seHnESyRSNLjYhiu+fRROTgamDnUVwptgaQU+2xEgNr9c0++8f
CDWeSgh7M7nSp4uenRkkeTQorPj4vJUzxN4q86ZL0awnLR7zHubO3S2SCeficD95IH2oaB3VG0ap
Vcs62du0fMZwzRWVGvEYjPRfJKZz1wXuhQXzzKukcuYiukuy8Lg3vX+VjqySUitCuaCMSsFK1ikN
sp1a4oC7lII/b0YnyxlLsk4EhKSmYfxC1f529LDT2G4GtvJFF1HYaRUMNTPDE+e3Cy1Dm68xc388
T858WS57gU67DtmNpBG+fzjp5k7TJNioTCxEFJ3SelWbtMl+PMq5V0jO+oyAYLkmh/X9KILEmknQ
DIx9sDN3uWcFm7ZJq5u+bc0LH/G5eSKJoiZTkS2Y1oT3Q/lW2neqR38cdEUHAD7ofaq3/ZZEPeMY
mam2FFqcPFVwwDaUxPQLw597UmITXZN3yURVJ0+a0+GfqUawhqSKbU+zkmtUyQZzEeHpH7/Uc5NF
koxMKyKNX1hP3z9phoGKDjfukxSzsGRlD2OIHhdXJG/hV3X8Nr4w4Py3v5+dKEV0PZHJNKNlT2NZ
24wV0ulouKaVi+pZ7Al8paVcf/xY50ahsYXyPW0u2HTN94810M3del5mYRYv0pVdN2KTJ4jgH4/y
5+/EfUpJKehURVdxTkbBeJNNvk8fE9xa9YgTxP1GpGHzPfGmaXthqPnfdfreWLs4dxPyL2jSef9E
Ig4qHpUbDGdDWyffwinalYlL1lyFRidv3b5ryalwelT9VHZmvSbaYcbQlr1OfcrqwtcJjxzFITen
I7+vO0tbSndofoZ6l8CW7ku7XkYAJ8SCCl/6haRAH0OUSppuk7tVeD2SfkAHSdP1KLmRVn53gyzB
VxPoXUGLDoYI3L5CPnkYKulNzlqMJllopdAMacB48xTJMiab4i1W4eg5p9MQfb/gr+bvFaq/kkZm
PVEr5UjfJG5Wb3z+4C8B+Y/pWmShPLq2hjUmUKgynu0E8YppjVurd2ttIt3Akv6yNeUQrvQktZwL
vZhnZhT9rMA4iZt2OCXOc+G3VTUZIjsMfPK7ulqK67QtXh0CsfYXfuU/f2SIB6w6ElI7y/fJLhEX
QV4TqW0uoi4eryJTZDunoPhUUpS/NKHODGVydXJ16c6f4sl8isqQZkdJZWoa6HaOVayIZxuljzgz
Jpdius8cc23aRWmu5gbOheG0tzJLBK3jOBwWmV3Y37BeGsRLJYS4ENtD+gNnMwLLbDf1lkaluyTy
OGL8bgZ1uCVuJ7ovKSVfeNW/TtYnHxRvEjerZItEKZ1Xxt9+UEpYVpNzxCXdRiQH9PoadZzgkp0W
uZlN0E3iXJeS2bYwZWQ7yx4rwA1+FDxjOWkDAuOOtAcK4di7lglxAffl4FDD/3hG/Lk+83uDMSMm
e6aZmCfrc+4IUhdInOEVpeKtLklLjAtN/uTSL370o6Fu/CBqf3w86Jl1zeDwz23EpMRIiv37V2MH
SagHOU1XBSFvxzRqLaoAobGbmli7gLU493wOgoKu7JlrdYrsiY0o4n6FQ4uiSEBb1KQWrj3cV2H+
Y5QR3Qb5dOGNnns4YgVQm1DIHXW6kJoe4bKRP8slbV/u6kKKzwn/43JqcbReOBidGwu5CdmdwwQt
3CcvMsvanENYzTHdKNq90WtqCTmlOGol7Qp//5sxgqClGHGOb+39b+aw201dzpFlaijcYSFmdiTc
3JqL6dZnH4q5aNEtzYnaOtn1+ikdo7HjHmVhbN3k7KukiRpOhATswu79+LHOLbv/oJbTijAvje8f
K6AIITOPBaknt++a0Mtpw4VZvf31KAASuE8h+3M+P73oGH5qdEbN8hSURnobY1XZkT9OGf8/GIbn
cKXSbXIDTpYcV++jWuuZDhjtZp+AMI8KWO/u70fhVMKhBPSCQa3o/StjIUMB000+qabu7gdXjCu/
dMWFD3deeE6WT4H8YxG1wBUUTfD9KLLXc8yNGtbKwGRTtNKfntHeGSEmPQ0p5eNHOjPlWIXmTA6u
usI8Dc2IpnbE+8pgbDDmi5GTluHqATbqQPy9soWUyuVd56YxJyCcbMGDpUFk7pVc2LrvHOtpoLM3
wDv/8QOdeXv0OxOChuCE4+tUUJS14efRxF3GwYFOD2rV7kFEWY/lXIX3iay9IJaeVLZmPZr/sxQ9
2/r8fHM58ffdbnBre+RtoTMVGdhY2ovFszSs5qAhSN9PhTF9D+PJeDRwz6oFUbndrufv2/79Y1PF
Q0qAuO5w23//V0ymGjC0sdqXYTHtSqJd1mToCHx7FJ1Hr+kvfArnXjPbJhQWPgfzj0iHlG/ESzBv
IfnoBJ5g9t24fRB8ajDzLFiwtfuPn+/MPKUiAhJ+hggJbMPvn6/qBsTwXzqxVrcbp3WNlUHXzxqp
7eU/GAn1TCCV0KRvivcjhTRXY6EcOCrjP1/2Ev8P5uLsKmm7/q+lC/Axtj0jNIHZ/JFC4oOhN3y8
DMjM1l1tZvZnsrOma+UMl6o0889/sqawcbmEdUuXY/bpYi8DQYuLx0iV6OI7sKGPjq2NK+J4KdKQ
UpiuOr1SO6LP7AsLzJltBokLjctE5ceNcfLVV83Qk/DFmon52/nEO/AWIgmmC9PjzHSkaM+WhVrC
ndQ5WTORNFxHo36/cOwhWTja9GKXnH59I/hRe/3fL9DoFyyWCAgOEI8TDaMER6J3gjVT+VHBXuDC
0QpifzlGer8uUFMuTJNzr5BKy1xJpORFOe/9jEymSZuvdJJUqnJ4SHw72fZtcOmLPjeKzeZFHRNa
jXW6uXHYSogNZd4nU/Ap9lS77qOLd4OzgwidEswcnmHoJyecdI46Kz3uoXkSjNeqaOUNjTmXWCTn
FgtUf9RVngYa1smcy3J6ULTSkYuR2+yWrArrMJRWtKI/TPsPpjdaCFEbrL3znvP+twmsRnE240A/
FR6mYn9wCcLU5AW5eP6DTz9fTvFoO1Tj0FhPTrsVdlTOtcwA6Hfhzq8k6Qi1nW86c5r2JKES7agV
x0rvmYS5uqiQnBmd0xvHA/Yt1o+TZ/RDY/RbveMTTmP9c1LU/tewdcVt5preX18hoDLNkNF5qbf/
uLToUeuHYy05LnZYRkESdI9B3iZbOs/8Czvmn0siQ1F+xwcCa5Rne//L9aUISB2cUKy1rgyWYBez
ZVuW8itNmXazIG5+5YBpmEuGm493mDMjc2/hQMwCwiT9RY767X5cldOkNKc2F44jPRKA6VOIc+l8
4g7qkDefm7hJQztcTaOgivPx2H9+GlwIOYBRpqGKTo3o/VO7WRKNKbeLBTb/cDlfzHag4vz9SNPe
haH+/NZh6HAYMbkR2jitTr517NuVzC0kLVtr8f1nfbP3Ghp0Pn6gM6NwAsMQgKDLN3+6bCGyAupJ
eCBr9OkdG6VGdB5tKf/BKFQx50PBDBA7+QQcOitYmDmOi0Rrdoqel4XZkD768Shnfpxf+UDwlxXX
9tMiilR5ahoFGRskg+hrs+lcAlIBAdS1Ne0/HmreEN+vKEQREQ5EucaeBYmTFWUktzjFsEvfsiGz
r0mboUIGTfvV8sLxFnJAsukCYfz1RsagFCXZzCjUsDi/n3yeb7uJXw2InL7nvw7jRJQsQcJvHz/a
mRnBMQNLChFZjsGh/P0ocG0svFOTSR7nUOzIJTJXhO7Ufz8jGIUlmesTd77TUYpcxVrUMEqVRd6a
nw0LQ5pMF0Y5NyPQLbmazZVVajPvn6Xm9QRxI0z6F2hpRbaEvUJGxtJwzP7C0ntGtmM15CJoc6Th
hO2e7Jo9VbORjhIaZ+y8zMBs6NmaPJm2XiAjGPuBHeBL2FsgVrCarfpepN+5qrruohwsfL9akKxV
JXv6XjOx6uVo/bVOPK/WMEcwA7BynqYtVvQFWwPnZRI0WpBEua3zl5BO8PHs+fMkySh8Dwg+lEt5
me/fuF95XujGfIPEc6tn07azAzwgmDyJHqRLNsjwwk98ZroCgUUpnQdlWzj5iUfAefRh8BMXdHFf
Q0yfNiTqjxcKKudG4TA0Cwrc2szTgorQGmIfQmUuYjs1P/FnvLRee+nLOyNGzwsxXQ3UttGwToG2
A1NmlM1cxcgL65psW7VXU1Y81hW0E4gBfvacxnGxrNIsvyaEPvlOezedxmRR19fSDtILq9yZzwel
YXaKoT0h8Z6cnMfKkTFwXH5MLpcPVmqH21yVzaPVTOLCpn5mKDYftLt5OXA5Rr+fNzSn+3ol8HZE
NADdpkCJjmpM6g1YiOrCh3BuKGQorCi4BLlSnQxl5nb2jxJcmTvlm4M3fjtGXrnquoTggL/+HOR8
TkcM5FCGzPH+sdpeGz2MMKgbmPt35TREN4H2/9g7s926kTVLv8rBuac7OJNAVQFN7kmyRkuedENI
HjiTEZzJp++PTmemtG1L7QQK6Abq6uSxLXFvMhjD/6/1LdffpIOj7UhmeKlB+5NxSs+UQitz3nos
PHpiPvgLNi+lRVUeoT2pDukBJ8VLcuTjO8g9szlwCxb0FX9pHn2rsbNV5zZcZYZrf1AduGuE/ult
Vmi/qyHEzSFWdQLlfh4VsuOnN9CZafu1eUHDm65dqOUi22K5ky88Jv34vq2XoRSMapzeAvDbo8kb
hv5CyAiX8cDe2aW9zyHWm9CRFmTG/eq/8I0QWA1ZFZm+863o7SJAqMTYO42XcL8/3l0+C0s8VXmb
9+q4gmIU87AIl+atXRU1GBPLYJnvvH3tm93m+eH549emGMTANHiWFIW84wfpVIA/UhQZ4MyzU99J
2tetAbn9969Cr4FG67cOu3W0o4CGo8qUVz9QrTPd6fbcvldW9eG3L8KQJHzIY0NmMzKfDpQZLLvs
W4GH1XdJBc2NNrQI4P3dG7aOD4YH/FmqpFzs6VUcOXYVvkGo7Kantg772td2RRrPC9/FWm/84/0l
JUEdEQJGCtQWHHHWB/fojGO0QznS1DYDB7HzpxpFI6ADt7hbHHyDoHBc+bWT/vQ2l5F/b46EKZnk
etEXG7GQrdYsCzKkXuKxVbU7XzHh2eogxsI9HWrRuLdjn9U50YDSbQiFKLWTeKmBRLmp7K56fXAn
QrXoB52wB67Oqiorac/DlPk0F7m2bCGXaHAWawKxtAXaBhyztGgpjgmj3U5l4/abxhjVWWKP2AaV
k3QfzSZin1cWUx8f5DjAfGUN8Q44orX7tvchgw9DmVnhZGAX31WiyOMEp/08xwcPLIeDqdU14svJ
7/OLAiTOu8HS6z7sbAJvYMxbLYmQeFrxizcLEdZiXpoTYRUEWE11Wb6vu55EoTkFBuE7S3peNsq8
FV6n38sRxxXgeDURA1foZbmf2LpEW88mzIQNQX43ep2adjFsSX3X+JPunyu4A9UhSY06O8nypDBw
zWOE3EdeZsmd6U2+FuSWQYqipsuq3HQA+z2oBXYy7A3kVvHbRI3gwhpHgmyK/aF4XRLpmG1w9BNz
Fam+zgKpaQ05TQ6WTymk/s6cRzWEeRL5Kliqyr+17MlpTxIytT4lpoPkrvWn3giZ3pprOynyK2to
sA+20VR+YNuS5gHJenUUzo1NhFeXS1dBMG5GEcReoc4NzbTeGeRC1MEECO6d4L8Z593gHFoth7Pg
T57qdwTVDM1m8COm/wxVMwl8JSipfb0gww5IsxpbEq4koP5UGc5DlFXGO5h/TX2I+4p/AbeMlEPl
2upzFTfJCgixl5wEac28jUUupq2BC/29q+YhOri6TN64Q+9dSZCnJ9nc+5hvreZUkI4ZmsjmghEt
9t2sRc47SvitEyBBBXytmR0k82gxM1pAgENVCMKV0AxkaeW0b6lsfMZpTS63LMeJwe55wA29stEe
WNvyD7mIfBlmPXnz+ETW4C8f3P6bxh4WCVeBHWfQukqVp1TPYmAs+loe4/Sbi2COB/cdDt9MDxZ+
/hNGlaLcEwkznVW+17SgSnwATUIWpBUZFimxRIRAxqpwt37uJiCYY4eyZ5tNImp2psyS9xPFhmqD
8a2+chDaeJtC1A3fq+5KCqj1snK/5kz2yZZ2xXLWeGk5XaKjcO6TJrWLzeiDj9x1mPS7bd05KBws
VXnOWWZ42Xhpt41p3tqFvhD/5M0xL4MiKyusLBDMm8LxR2LInNytrtFJtB+TtUW1xzqRAm4z7SH6
iHtPlOfY88YhHLQm/9BYnocLdlJkyFUqnd8X7QzvIiChJ/Pu1KJBYfPTqT4j0SsfDxLlIUkc9LI+
NgCt8P66OPDDrqsGCEG2TGADTEPzoRfT8CYmsnEKfO7FSWVmRGgRmuGlp5I4yGXT6bHrYE4qsC8L
i+0zep1iYvOF2WOElBSnHuTTpkNEsQzRcGYnotQPWdpXZ7VqICgN+PvfDYSn3pWY/m+Y/9s72ZV0
SzwTPzj6PrnKl6T8KIe59XemtoLTzMQQRHaMDajV2B+7ywzkph1OoiV6Fekof2lj7HiXpHl8BRIg
JS6zM5YeTFARFdS917w2bWzsr4WP1dlyi3s9teKrPFI2cLxSEEIYTQX3JBYZCMSZ40ERwm61po1a
vBpjlb8CX76x2rpSGcamK/Dkh/5sVEawEPU2bjrEvvGBqJJijrdTR/zpCXXRghDTxa/G27mJhutY
7yEKu0njWe+UNcweyWedfhfpln7X9EwFpxhgJ/PecWAtiJMhMml1Ss+PzuHVaWM4Vo3xEQTwUDH/
pwbW6RwzwhboWH5FPY2xqQAYpbvc1hxutu6VpNb6RXudukkG+8DLe28PqKliDBS+DxBDz+aLxl8G
aJcD29Gw1oWatmqqrAstjSBLLC7BhAjhXPvUSfrhCxKuRcFhNMebfJ5Qa7zvq0IlUPoa620J7ls2
zmkvzPIrnBsJ7yOxl9M8hwsaVH6EXWNtNBlbXo22D3vO81UgdY3zrB8JLw0HU89PzQR5Wqgqwzux
O9xpm0oocQd3T1nEKs3eg5ag3Of7TcUXaUVGB7FqMsA1UOxemGUslL1pPcz3ml8nb4kWhBE8mh5Q
vJgXilp4UeAgBEqQMYDLIsXwRyX+zZLSNXd73Yw3SPKjU1MTOX5yAe4xsOJs9re248iHdAQqsAc/
ZFcbB/oUwouyT0/SzltDt1XZUpy1koHSrI9Bj9hEvyQic4ryvRrz9LrT03HZsoQBjuq82T4MvvJv
PJGXMQ/SmSC003+yYdEwZWwtprxrOaU6OMy8l2Rh1qbGu7+ylENL6NprklAHvMKkfAG8yRIfePUw
WaHIlbroi6m56AGCJKGVLNFWoIP3Q1W3zhUDfZnCqmKB/6SbSRKFFlX84WKeUPmdt1NeR5dLpI/T
EnR95H61ClvTdrgTPXEJdsjIti0WE+tuKpyu2DOs3e5SwN1m7gDBapwTY5QZqOCdxHmTWi1zX+o4
/bxLUgJdPsC9meat1Wu92hP+jqYK0ICdnWsFnOo3vj/axp5w8MQ44chT9ycJLFyojQlm0F2UtTGU
Pr8Y7xvZjf3lnPXmG1LDo2gOJoCy3qGGz6dvIxfyDlRKdCQfAXOaX5/fRP5wjMCc71ISQbTH//xg
i8Ir3zKdz/gYcEtvEwNMaG7F+aXrjPHV85daT0dHu9W1ubIeWhD+03l4ulvVTB3diAm6yUVlGqD9
cjZOYzLWrQ5KSQOh4DSNW+Okhdm0bcGQbJ+//k+/KqIFCnyrEPJYQzDmIsmTsuUYk8LwV51tvgWO
NRF+3KgX2h4/nJi4q3TjOdKvvkU2tE+/apITYDt7yJLriAawplsz2XHd9JslCrb/wDnxVlPZ8m3E
bk+vojmiityRlctoodhlLruvHrYXoinxUpjFT54des61XoCMiW7DUTVkEV6xdAvyXRLVRWCUJuJY
O01n3LaOecFElu6yRSbnfebKU7zO3qfnn93Pbui3Zg6SB8JRjq+vMs2t2MIhKfcitQeATa6WTRv1
+av8bIRge6FqgXVo9aE/vaGyLxdOUiPu5KaWW2vSyLF02VjMY+T/9gihOE8zgw4EUqofjohNR25A
U3lIO1KYLwtdgXOntb0vz3+hH2/behV8DaxsVJe+efUeHRB1V2cHQ8WJ/BN01cbgTZtxyroXbtuP
dRESawRhDKhiMOFSRH9639IU9JUbcxnoseMl5293a8Lp3LEcEHDatNK7mCDYstMYpgunBIdYQyfW
AhuxyYnXDgOFZiLYXM2vXmiGrK/A0zmHTj6AD/rGqDIoJD/9ZOWsWqtmAx1YiyPu48HWdoIFeNdH
bNE9PGok1PXQSH//tuvIg1apEJVa6+j8H/lzX7OkrjMduYdtWbOJnxLzhfnsZw+XFgSJSMxltM2O
rjLl/dgxc1owLUtv15bjeyGmlxoWP5YY8KaumVJUW6lqe+sr82gEsaClXuywPqDf9wMooP0HQvRE
oLe5e12X+vTHl/ofB/y/0ck9GkU/hKHc0v1rj9JQ1p/4wwOv668QFq3iWKykukk78U8PvPuK50Jv
lpXAo069WkW+h6GY/NXaexSrUm/VI/Ez3y3wpnhF2x/pPD9qOuhRjN/xwB8tDqgnV1UQkSu4LQ0U
FEeLQ4aqdRJzWQXUKsu7IhuTU8DD/iaJ+uFm1IpiMzfLdOVWYoTT0PymFYDLo8nHvIU5kiMve5mn
Q7R35FzZCRRWq07EVU3S5ENKOePGb0y5efRIrv6YOB5zPNbR/mg6WX2eSDNQrOFbXPt4RxNdqUXW
1I5k25lVVtxOHW7luiDEU+nFSwvEDzeVNYFvhXICAxfetKMXz2wqEoInci+Fvcad6HB6g9yHfxGw
r67hgOvFrQOIQt9RUfG/tGM7myfPf9vjZiVfl04ZY472tcfAO+4TtGkfj8QVUkqM0IEfRsSHbUi9
ubc33pJaaySaJm6QZhYfbQrQIhjMXL7D1U6bZKzmLIjNqn9n42zRAiiFrbGtxka+lPl1NA+uzfV1
JK9KsVVNeCx+S0lbgV5G5mflLu251LLhVCupujx/M4wfnz26OTqWqGYMiAjHw0wBOPaVnmANgqFO
4r03IUgyh4WMQ51Qys8xnibYegnZCiAIgddFFo4bjESR9nkE8ZhcK0MkV6nbt2moFGL3bVONWr7h
dC9uO/Q/fRhH4JjCQXbJPveL6oIqNdypJjbdYd/5gz0TPmcOgGwzab2wwzqa6I1VLwYgYN2eM8mw
M3n6FiGVLmdeNZhxfZ7vnFx4OzhzbjB+i7TskvGF08AxJ2C9IDstF4fiKhDiQPD0grGf9aNXLys5
TOytNfXRIGwI6//GiPI7L2puas/eQ5QM/Nr6OArnlNyPTeV1+8ohymhYIWna8MKQX/cDj1/wbx+K
Jge7hlV6fqykd20NCOgwlyx3dnojmc+2ZTR/Wdrcez1ZA/niBBWFz4+s4/ELimiVu/N+rNt5eERP
b8QywEuN8ZJjufbqE6pE+a4i8v7896+C3Y8L+T5L+rGeEtiwB2cP+dxUotEmkbsjqbp1Xrh/P/su
rAX0pxHWrO3Mp98Fg4MDLpKrKMLmCYrpcCb7bvGCNvQnV/m2tUI/ydaEVe/pVZRfldrU1LyKqbov
LZiAumqszy/cMOOHV4J91bpx5BzHjM+55+llJgI/aryJnxq/Z8pHsG/nB4ezo/zi6IXNayri97iq
CnFg76sZmyJfCImKkUxrGzXKYqRqYdbGBQcli2Rkkbv1hVliaziATCWQHqhfrU46i7i5EG5sl4bG
1FJ8JKyhsK9Jc1HFa8MBM3wWGzE/a/VqlqfEAUsWoFkAbwPYl/UHzMoVWe9NQscT+K51uSgSPigQ
SVFuoj7JDnHe+P6efAtSJAYeiCLnyyajvomziVq2nmebphsrYExlA4EJ5su4Zm/HhKtAAi3eawBU
XeizrtaeFUBnlje9qRYBwS6Jjf3AYCLU0debT/6kafGuacrFC0XnZCXNogLbZZ6igd5Us+BwpVwi
0jZ4LaW2aYaWGA8lbS/ez9bSvBdSG8pNTzRVtysjaV9WqsnFFpGB15+yaafGR8xRTWRu0UbzuSVb
uKCjMdXzBjcgSU1WpCe3HhQMEXR24us7aN1kW3MEj8YQyb5HrabrK3cT1Y3VB8JUuJpqvbXJpNaL
Hh3YACRQ6K1ocHAWNQkbOtDyTd7ay4mXI7MLRBuLO+JHOHTL1OqjQFKqVDudxM6StLT1DtpFWXRE
dNnxdTdNLHkpK/cFWQLNROZOAw0kk53X8jBmjTCpbBk+TrPMvzSjObRbN84Ih6j59G+boWEQFJb1
Ru9mXbvkl0GdyiPdKbdNPtCmMOQEUTrNo+V9bpD7dk72WdJt9akS/s6fJ0KBrbKKToyWSfjUoIo8
Bh6QxOJKG1pFYlxu0OGg6JYrthm99gFkSz1vNakA1ksiAz565lA+RCkNtICdaYqIDcRmDUKwo37N
zG1M9GuauceLKaovmtQzte2mtHidxg25zU0KOnBD9V99NrS4x/HaZNYBcAGJoLFylhpvYtGe1CTU
ZTwJmz4Kg2um9GVpsPEHzy3dcFD0h9lflE3HbpLDbgjG3nyw69rTtjj4qUqsmrhul7iTXryWOsXa
wM1IJKYiW4L6Hvpk3okyptU4uarLwxgejRlGFSFwYVq78f3sKt9Cdohefws1xXiAalgyVaLlZA0u
iTvbQDbpLkoKy+6JS+z2rtOhpW71PDfP0IbMw5Vd+Nh4FXnmRmjkBrC3WDXeFIqs0OEZDzANwf0m
TrrV4Iib6zKjvkp/9i+MRWrdBQJMa9pXc7+4V/3QGh8dTUl5FbVzHL3Vu9ZOT2n7paeLUJSAe0nX
KizboUrClqwCh5SAxKGw2hJ5ko2tBuxxmIZ6E02uPuxav63uZj8dr82kSIw4MFBukwoyKrsL2jyy
s51F9dnZykECU1Mc0pd9kkurCTHXUCA1kpz8rTTWW5LUxOCaB6/qly5gm5rcaIqqDBFIlTWGC9ZS
tkjMqX7o4T+iENbHxFZPi+/2W7NqvNdKtoOB0nMld5ddqt5YWgb6qWETXwTTWFrLleH1Hjw3Q1mf
ScOJiMaYMPSDidfIMaLNSOOHTab6nJqde26g6K235prhN/UTNRW9wlgdVpknX9N5c275TNE5ZVdA
tlVdrUHhEGlNsl+UOqRFM/BeZw2hjYNdOTepCT5O8xpaIlCcrXPaoNVI2IJbjmAyZU48Q5ENRNun
0j81oEc15w7bHTcgsK4xTwwhoxvS0fjKQ0nKmB/3+gWxRq46KQkuGkPLg1i94eTdL/u88ClGmLYc
1dUQdYtzYjvSorVmj75Da3emB1g6rbpvbG9+TS+qTNcUG1cPB9Kf3gFSAaAqmc72S1ohOiiqxFS7
1F97E3bGCI4BhASdu+iXy0QQ05aifzuGycLCF8QGZM6kt3Qwsm2Joc/XtNeVGo2FG+HLa0IhDWjj
VYOROC7HsQgXIkjg/mY6FZuM/DPsLtiGvvKCtB9mqID3taw1Oq6Lwo/ilonDKzx1HSWDRELbJiZM
DZRD4jmnGaBxapSI+0UofIIfg0m69p1v5SRbJajT4fJBz0VO0yYd3P+41K5mGrR5KGC4iHDhmp+s
amyjnbLqVA+0JSHnpE3LRmCsoGm/7Uwz/pCxelWnVmwkemjDqLUhHjjaZRyVxHaW/VzfRE5qJMxo
KZlyrALpbd5hpPEnGX0te4DZoabYvQMhBhANQWxOq/2SyPhr6w2JdQJesXw3s8XzAyNu7X6TTOvp
x0kj8Mo08mFKR1HTnPcEJpxpvNsqIMtQXjnSGdlSRoPxtoiSzqNzV3ofl07Ja7hy1Vtibiyam1By
7ZAis6QTX1diINPNmWk8oAryrl2yN6aD3k9Wvp9HwiX26w25wOdUk7DVKgpwiUdbLrRtNX4qB6vi
SThkTbO8arLkGajeD1AdLOhfK/QgTudUQVTrSxfOuU3GYBNVojpkVqxVZdAzfJFOr5LVsDPW14pc
OZ7qUKnywlr0Kt04fj7RUOyhIU0gjWdN301SQNFFpFRNN1TDM5qU8Js697Tmz5CiEBm1thErd+Yt
k0yQSbfRKxymZDkAxmbSnVvza59YaM4nBeKJJKacVsx3Bfr/VJ/+zaHi1/jF/930D/dPSK5/1p2I
EnlFJRyiA1JvC+rO2jUZv7Tdf/5bc8Ur9sd4fyhJsU3G8vBX6WkFuSLUp1biUX2iNMPl/6Yvsm3n
7MfxgDIWtfbfKT2ttNhHBzY+FjK8b6AvMq/X8/9RmURjAppdLYegPurltS1GcGvLEh9G6rIJ7Uy3
PG2EZGqAgCc2CfsrbztWxD5IEiVvV/zUqUjLYoPDcqusosiCdFL6pUxRSgDoUN2h5DAvw8go7Csm
JK/eGU4T/VFB/59x929qjw7Hs1+PvcuWQKjhX6/76r5N0uZf/+uv/0z/ddIW9xXHti8omrr55PN/
/vnrvhdFLYeqKEfm1chBZW490/4xNnFQvcKmiGKDwtA6Mji6fa+KWtYrpHkM2LVQiflpFdt+H5qW
+QrfCQU3Cpq4N4EQ/87QJDb8ydiEMkm9ltKkCezJddc67NPzI8JhhwyErHlrD9mbvNOsc6U7GiEA
2QNKMwkYnGT4slfyocs6f5czZW+I4HXOHUPK+1y087ZT1bJLvYKzgxajk9EqAOvm5JyDUCgISlje
WSYg9QZczY5TWH/QkGVsSvKZ96Bv08NimmyPRWS9Rt1Rn5HulO6LKvf3i1GznW2t67ldnN2o5/dk
2c0npPdwlYXfVg6M+tKRhMB0lqI3kxXoQqhNLJQaN5TxhgApLGByidRcymgGyZu8rmGSbLAX7Nx5
KQI/ru5UWw+Bv6TphZfbzYnrFQ/EWV0zhZ+lTfa5XNKHlHzFYP0D1BPvrITtgQZfjNrQx7awkfXk
6gbt35kmODCZ2ZLCjl+oNWr1XYISaYvCaQgWW8rdCGJnu6DG27hQUcLIy78aXnTKqhOdup22HFI7
f0iQhxFLUd/E7nA+cX5EMt+xIA/+FFQN1by+zR5cq8GyGxMX6yV8ftmI7FZJvThJyzS59Lqlq6AF
LfPryAa178xUhoRFpjJ5eZsYQ9kmnzBFlj4PqeFEejZJ56LP1bxHG3El1Z2gcYOQsLorhkqG1sgO
QYzchfWPaqe4YyG/qeb4dbR0EnoQ/xjJCvoPldmhOWifdLQUG3w5A3Dk7jyZ83HTEJWwLWNyn+jJ
rt2GzzSIEfY1xR2qRblzCYs5bQtSoxZjEtg2Oz3f1P1EpEhD9EUbKYXzUTTngsdj+HHzYRKJw1cf
fEICsq+cxk7zef2MfXGH7CbZ+LFekBlRX+G1EzCVEpCpVSvvZObbh1qvIXsupn4GUJ7aMZI0FnGG
zmS256DDSZOqh/5sivr+zHVii3C0pdJjFHOlgf22kA9U6NR1uvQf5GjvSeHzNosPOE2lD5xOEEtN
9U3idNOFXFP2KBdGSNEQ8FU35AV9pW74oRLlld6SurrQfdu1jUaT3Cgf3D7/jNqiJqCgSDapZWoA
7tvptKoLa2dVEhVPEpchWN/TpJE3mMPAsyId2GCv+GzU9i1t1Ws7mqs9cbn5rk5bPKm5zy2c8/Si
FuDj4EgVIbI1+12fZhVnQxdMVJRrNamaxZXR2Idu0uKNGVc3DZq8cPYTYgj166HwUNn0BcMurb7a
MAWJGtUKwiZKBiH9/n2qWfMOKW4attkEQqocz7M0QfErxUaLq/pQZNxattEDzDy6tQe/Gzn/aXN8
5ix2t4Os7yABW84pZo2byeZ5itQ1d4UbcaaxOv0Mnc50mRotO9y2bUkgRnwm7ZZEML8xwgzxUTji
0UCbwy+wTeJelZctu2UhdKZKoBMjgEcT5cQbKaJ2r+o4+dzV/icztdRppKVfiffeo9erAx0FcLmG
3MeDsq9cpsW1THziVKW1Kdql2vuEaLLjJNHJiLkidT9rI7TlHXfS2eIROS8yYR1qLxebwZrnILE5
tog2+Tyk4/lU5l+9qRjeFRmCfMrbSL1VRHUt5aO1Pj4jSCzVvo+N6cQtoBqaRvMh9+KHxhD3HlCx
jWaqdC02T6e4qfOdzssdWHnLxGfVRkhwQxp69sBMWw3Gtk49De5TLTYkBinEYxTmcrOSl55nLgeP
cJ0PPUfbLaLH6qwcquYBd1u/yk7ZTg/9+bdxYxNrs75sSGQ9Xim/WQzcDM281qOo3DIfHTRiIwMr
Tf29bfV/1Ij/G7Yhv4w8WK/1ifzrJo2Trv2v//h+7bXd+eT/kCPCkn7df2nmN1+YMbo/Gdzrv/y/
/cvvG4PbWX75z39/IgSnW39bnNbV4z3D6lf49f7jNvnyr/19+fC09br+zB+bDE03X7FVsFYHCzBZ
WAT81fcdsO68QlbAHpiDOn/HceuvbQY/RcsEzQzwDhRW1mpJ+XMHbL4SYNhWvA0iQbS4v5VkoBtr
GfrvnsXK+0FIgogDcZUJCNFbt8iPWvSynVjWi+LaIGVABhpC0buqbOxrEytAGig7ixiFlp52/i0F
qDYKJ06FtwIX4edFFnMbxMLLThcJ5J71xyveU1tGKKIxjZ8UbW2+R5htiL2pBBlxSbq8wfyel6FA
kZucqkZztTMFsCk7jHOfvu0RH901OuEC6zozdiQQR606T7VEICEvi1iF1DE8gsvFQDIXySSc6JR3
55MwRABSGqPCTl1pdoEHfUoHJUfCJJFJI++vQ7IJpYcBlhmh05G1dfy06kKv0RozJFMRY9bs+UWE
Yg/97o5fucRk8JgCGaPyEH7VIvrULgXcs9HIXZ/CK9FN27jS62iTmZyDfYJaYzTs1lwFzqxKimZO
xwQYxSPHVJuXX4UaFE8ZdqSKYt3Mp+FWis666Hr4zoFSlJkodg2WHy6Wn3RBwxSbB8S9ENakd0rL
TkwrobwqVjmv2flkZ2Wdiy6ntNT7UeYgCXVfaenWmSYSvKgmp/p2kUZRbUyTRAcKKI17kWoLWwsj
kkioxUjGw2Emvc0gIhxbYxh7DaGMWoHxJIwGPEmDtRifbT0hhsm3JDmpMZTuKVBmDVERrX0mwlmO
yJ1ow5G755Uc10OV91ibvElbbjuQWUJ/1xpJalJ1zMGkk/6Tdwe9wcDAqJmx/w2E/50WYzZ1OzcC
SB3mkuVpaxildYFol7gHmKUFsvR4GoIy8RePOOXOQNU55chNUy36E2D23zChXcov1Q0ZBF+683v5
bdb6axb7Y9766//+vzGpscd4bla7SFdo3pdH5yb++Z8TGmd6Zh7YIEBvV38js9ZfE5r/Cl8p0xJa
Ek7WK9Tj+7lJI1EBQjgydH+181EiYp75PqNpuv9Kt0HtrTh7DluoK3/n5PSNtfJ4RuPgtuLjXU73
gHsoIzyd0RYbn2fha/KtoEKVB6njNu4m0SJaAgS2PRgaafJdGlFkKo0ZGmg/EEGIXpfQRXw7aEvT
KWMWKZf4bGz8mO3bWFZv2KV0SG7L7ioRCt9H40nkAq1IHpalzP/BUvrsmHq8Tv7X/0/LKc/2meX0
fL6vyvvm8dhbf+D7gV3or76RGX1c309Gnm/wF/jxgL7pOKcf15IMDxkTskvPYmQhpl2Ngd/Hnf+K
gz/yPvcbhwxJhvM7w+7pOqqtOpLVenis+lwWlDam6uWhcYr6LMIqfmZ1mJiCR/fh6o/h+1g7tMqQ
/h7Uf//6I3lSlclY5SKXBxeZ7kmUTWezaeWHeRyRw8NLTdxwAqhUBaqqXvCjP1Uz/H3J9c8f7QgS
g6q5bF15sA2lRgLqvO7DRKHXCQqnVuahx3NjX3WpFv8eHvnvK7JHenxFY8pI9lVLfUg0P7LC0dDl
6wTgxUuohm/Ylp/dxaM6n+oyUt2LuT5YxAf1J4Y0Yn0/Nl78vohX+m7TpBbdQOOyLQZ1BuIRM5jG
QblLWk28ID94qgT6+0uuA+jRbdUKS2OE9urgkB/ehKOwYrHNxqJ/a1ZWsXt+uPzqIkfahmToYK13
bn0wY3Mgtd7Tv2YFm5fQiTU8Tc9f5FdDnlfq8TeZZFZhaUjkQaUVou6RKPRbTrCOCv/Z7z+qfIFB
8CY7qblTvFyETDnjtb1Uxgvi3l/doiORSY39dOhIdTp4PPS3+Vwu5T6rqFMHM00uY/+PvsMx30rE
fsLmPaoPOJXqraZ39Q7Zh/PCWPrFEzgm6mQEXoEfyuQBjFZ/PeDBHCnbKbvZPv/pjzR8fw1W/WgO
0CvJJpYm88HB4TRexqk9ixO6dV6/sZ3B9kIl+zVYVdTDm9xQeQrf1SkkdbJWKoIQW+I2x6irGyBG
PsfwKXdwZLo5YVwvfcR1NPzknT5Wp2NQG2sqp/IQEZbZhX3N0X2L+8Qqd4nIMvEx7fLliy6HXN8O
2pCcsv/w6w0M5rLbt6pyh3/4MNaB9ujFti1MiVj6welqI1GNvaXcN1rV+w/PP4tfPeujeaMvFpmj
RCCltY6rN6bIYy+YaXT7/+xtO2ZAxcAoc7325aGwC6y8kV6Vb2m8eu/+2cc/miy60eknSh/qUIoi
e0uBOfs0cjR6Yb771c05mip6PW5giObqQPo7OgEp2qYLs8R1/+FrfDRZFEvj+lXiyYMnOhHh64rV
eyMz6G4+f3d+MRkdq09ZYJcIobM6zE03++Hojgu+tWWkVq1Fsfb1+as4P39VxNEmwoDOMJOnKw8c
j6eLXqTtl1Hrde91y9AtcFf00Uvw53WC+MlbKY4mjt6fO2wRdHwtvEVTCIwn725cfZrcc58EVH3T
8301LKsG6bsvTAW/GATH1qyBDbluykge/MLJ/B0BIIr4QB82+AsL3q/u39EbbjZUIiZzxF6eyyqe
gtkw0d+OGuHhm7LQ01nRFO/mu+ef1q++ztELP3hEuUZUNQ491hfypWRrEZnaJ9Xbf/b7j/YIVHdJ
iUE/d2hy8MabTLb1Z4tztffC3frV5z9647VskjSaUnlIfT/FcuWoDWtD8cLDPoL6/rU0HffFyMY2
EGggKPelu+zNsfOKT0msp9NWaHmCN1jDVYOQKxkx6peY6c4LOxpn/KGdcF+Y8tcH/7NRfjQtVEY8
WLrOI9Lk4H8gy8OAs7VMmKQJ8rv+J48J/8bTZcUhZshRzcw2vKmBRmbLaJ2Okeu+MCesv+bHr8AB
6emvr4ohF65ZqoOXzjnF7b4l5CsutDbCMp4WFLTbFLUbiEBKWn0+5x/dyDE/Pf/dfv5C/cACT6Y0
n9HcyIOIdAPDNIDd7GQ2kk67TKU2ajdu0tX1m+cv9vPxiKrg6TeVmhFHblVwhGo9+yTNieIgcGxa
XgJj/ur3H80OjqKioKZOHYib0zZmiQJNdmo4PP/pfz6hwu16+ulLXyZIjFieE4dA5E3n9/AZ+3io
Tmn9OmPYman7dZjs7PeE5X++X+RjPL3gbJfKoX/J6yuwjvSuetv0evnCeverB380N5gFEjql1n0l
+Sz9Loni6cbEl5LsITZMr8ladTf/h7Nza5ITV8LtLyICCcTlFaiiuvrettvufiF8GUtIXCWBgF9/
vtrnnD12bfd0TD3OxAxNAZJSqcy1/vm5vfV9n0UGFKnUvu6xL3eopu0+kS3xP6BaTQCe2/n1Fxyc
Jp+s11bxHlQhGBBQXK+Cd37lW1/E2fTQJqC2BAThOdr9w6sIh48y91F9at65/p+nH4hFfn9F6QCE
hPGxhRkAGADVRsEmu0sG1P5nm1lC9vDPj/CNn3HK9P0a2PImGKityHAI5j7JUxN1eYCP7p0f8dbV
zyKFvtXtANbpcFiCqvqwVQP5gOK28eqyez8b9KhDq9GEgj0qPN/uCODdB8/Ae3/Zxc9GPHyIyehR
i4svKNTTcejv9cjJhVc/PbBf9hPz2OO8lms8dhME13EypnnQN5dFzICn/3514dExbT18m7US41fJ
UdAAigQgP5c9mrMBngCs0KC2ejjIdu3ve+atO+gX3o3E3vpozkZ1tAF2RLcWd7+6n4FUqG+EU3l3
2b2fDdu1Qy1t3HfYCem2LxsZ8XzzrSovuvo5/k36CzhF8E8dFlkfuxlnS7D+fbrs2mcj1aLwGvAW
TAgiDqcdoPVbbiP27zzk/10RTt2jv36Q0zI3FSVTf/AWxvc2QN8P4FrNt8vu/Wyk2t4DE9HHc+mA
58mch9qYukeLx2VXPxuqcTrXaORE6J5WcfC4+eSaI6r6V91Rfz+Ys5HaRRzkJaRJDnzdwKc2k0ZK
tCP+9O/cKX//gbPB6s2sMWRlyCIlekfd1OURwvfLJuBzPO4YDAnwBLQ/WD0+hHpAecu/I/D+fd9n
w1R0NpzTyGFHFm3o+0Crqw80VRvpf0fE//sPnA3VhKGH0Y0AfikbBVsxVJ4Eomcyy+eLPpvobIVl
6M4kuuv7g7HDiom4N0/T6ot3MuxvzGLnhD8SLxPsdPgoUY5kmlsXtRVs8oagsPSy2z8bsauY0i0Q
fn+gioxrbpsRJ98hwErRZVPlqQzy1ymB6Zhv5DQltEGHqqoalT9MJu6yqfLcJCI6UwtoBJHFhrqt
iMde7ljFxwvv/WzUWjagJpchRYGPU6Lui92QjjXv6ADeerVnI3YYlhjdBQZPXqyu3MAH+h4NCc7J
//nFnib0P+zaorPlFY1KAtCfBU8G3UEYuBrQlrX/0oUCMQ64R+NqDwpwmneGwWmW/NOfOxvH6A0K
xFwNWFfqQcb5uoCVlXVL4j55o0V51j//qLee2dlg3jxgUSXHM1u8BY1/Aw+vUO8Xv7OBeuPq58fB
1oQgsCl8TBjQ8X4YgFJKbaUuC9bO+7p9IM2CtMMkOiSRLpep1+D1LRcGa+emJAqx/RQQTBRrWJMb
OGDFQ4Wn/54Z+K1HczaKaWwlCda0ORgToLOQ+NtuieGefOe1vnX5s7V3SGhkAmW6A1ldmxT4x/GL
F0Z22s2jj3rReEBf3XHpK3Snypbrx46YJ49JdRyqht+gnlOwvA/rTRVrCExwtlmvBhGlR9tjNphU
/qXQ/vxoKbift8iSI9E0JV0l8q1T0EKAWs2wKGt00r+iGT2qDzh9WNQn5bbmE4QE46kHPEhAcgk3
nGKwKD1IMYDxEs997d8GaHrrAOpEcxdKhu0qMk+Gin1PKx4EVya20c95WEzyuIBKCQxVpEE0Xesg
eRaCKjSQ/vNTPAN3/3epC8+WIpBfvc0ZvzmMawBkJ3yCUbMXxkDitwEJNpa8C1cUVNqQDzd0CnVV
SvS/86LfPLccKDyJc53h/Lp7D9F8+st/mBXY6X3/skFByVigKDoisLfa7Efb0foOiaqvldMA3G0n
woA0KkiycBjTu0oP0XvO+rc+qLPJdV1F3aEFrT+gNdgvYczaobCpeWcWOn30f/pVZ1Mr69CeBjgd
5HfGjnEec6jjELC3Ueb65mrSm/v4z2/0rV9xNqkaDa0uD1R3aBLafiJkENdb6gEzednlz2bTxaAM
YguH9mBZuBVeF6PqtUnfo3u8cfPncKKGoFl5pmFzEOG8ePlmDQ6i4ikZXi66+xN15tdvC1Xx9Rzy
tTmgLUKVUJfY3Ar73vL51t2fTXhrNTsXr1Qd0EMWvVTcT+9HouN3YB9vXf1svkOJe20dQOKHwZ/5
Xs6rLgFujt6bTv/8fZ6aUn59MpPbAAIlkzkoDrh8uZqR/pjFGnjvXP+Ntf4//Si/jGqvGpcG8gpz
QEGdL/NmGGcM4VolKc5W2+b5svd7NsoIqx3qnwV+Rd+yayBq1w9JU2/vXD164xmdDS3RhEDTo27y
MDAOkcJM9FYBOhfQDKz1uMv7Qerpshj73PvRsYhNE9CMpZ9M6gZuyx91uqnLdghoc/vtZW9kkmgy
WSo0czdLibobfTWfPHD//BLeeNXn7C/FDM7iOqoPQH6ZFqL1hLNdgn7WMG9P/q93ntAbZTf/gxi0
wxA3aT3og4GyZr5SfFpp6TdUvTgViOGahcbUx3SGHqhsaKq6IgzqiR0XBh323SQW/Z7/9o2hec6n
GdAVMOFspj+wRYxLASVv/xkruPee4/Gt65991gw6G/RyeTBWg3eB2t4FEgv3XkHWny/+P5TNJpHw
T6mVlYM03yRg7Lq176mW37r22WoxeaRBTwFaZFA5Ud1jQe/KShv/nTnljaufV8HAbtWKwYWs3CYi
bpKQk8MkmNr982f81tXPsl7CtMvcdSQo4Zqc75yQ+gMAj/KdueTPgwTC0t+HIIhWcu14HZQzYCwr
GsrrHihkNdiXEUHectHuJDivYvFQ9S7SnuM31K0Flb3+EG4De2cAvvWATj/tlym9CTnbJJ+DspJ9
teOyXg9kCOMLX+7pr/5y9aqpFgJCYVhWEXwV7ez3Rez88cKrn8V6A6KXHvC3sLSzAUpk2Tx9mIny
13fmwLeezdmIjXp0kHsc1x9ST9+uzBenhqH3KgbeuvrZQuQxYYjgMiw9PUf52oZ/mVN9ymXf/dmY
xZ33jactK129yWui6joLdB+9k9Q8fd//GwcH5yUpc78spJs7Vvqmb7ccoCQTQZkA3vgBNOoh3Bs6
6S9ipvbbP/+c/4yoP/3Fs3FcAZ8wbWBVlpKTZNqd7IKgpvJJ/uwDS24niOphTGnBEJmAyakiNGSF
MbJNRVD5gcm21XZkZ1gHsvbW9ap/mpKxvVaVRAOjJ2jsjoBKtfydp//GvHBe4SLAaDudhAelQ/Pk
kgEjUH8C2GX6Noz8skgSmNffh5Zp4i1tfYdZAZWr4AOaMPe6bin++YG/8XH6Z9MCGky9fgOxodwc
nQ86mND6DufTZQPXP/3VX6aFxqGU0gof8Op0HQvsQewRFKb6nerNt+79bFpwQ8A14Ki4+txA8NfQ
+jaAH+TpsidDf7/3YOJ2jOIuKEdNgqtApfQxAbHroh3m//AfZwnGOHAYtOzQ2hLnYaeGz92mwa5b
BmSOCuATzGXnHsBr/v5LjE25maAqLFFWjU8fZaLtt2QO/p2r5v8nJaCO//3yEbcoRa9iigbnxZO7
UDCcUg6gar0Xov75PdPz8hTVoi3bnL4il0JlgQ1nVQh0pRaXvGf00v1+++3kjzE3gV96bZKg0zUC
AQLipYuWXXpecOLVupsDCCpLJ2JgvCqfFQDhXFZcAN707/femIWbaFsoOjg5vNdtaHZoeb1oC0vP
q00ar4nNhnKmEr1d3YvEUW4WV0H/6bLHfjZ410SosO19UkZazp+GsJG3amnfOzX4c1oKCvLfH8zc
JWoBT5OUcPVVXbaMpvsErnT12oEY52XWeNUENgD3P/qgBMwleEDVRds1dKH8/qdrkCRWOTtSJs5F
p9baNh/jf2lm/nuwnY1lx8IW+hJLytD2shwbtne8uSzOggnq91tfgQ9MIOEkpdKT+xjWku1nyuzu
ojd+XkKi+xiDr8WtQ4ld//B7AjjmatP3inzemCWSs3G8McAZkB3CamB9+2ylmcoBCPivl9382Sos
pmQeEIH4JSrlmn079kEBgmt/2Rx0zsYOsLyj2ynxSwCngH5CiZdBzcHGLpxBk9Mz+3UdRi+qm8jk
l64hVREv0KiMKv13yM7/fpPnZSQx09w09UhKs8VAKogI4lGEz5cl6iDe/P3mccTB+rkHtC3my3hE
u+1UGiLfa8V567M5G65gBWAX2jm8WG+IP2kdNN+hl5rFO2/29H38bzyLZsjfbz72Gj7AqEPKunUQ
6/nwdIBx6LWcZ1oa+YKGsej/kc/R58f/6h/+71V/7Q9746ecV5WI0HjcX0esZGuwXtHZrnd8nLd3
RsApAv/DLzkH2m61BPkSVNsS8fnibgIq4/toC1eg82CR4XkFtOm485sJiMbxP7HqRSPvvOIEZEo1
D13nl+CqrXd+gFZMyNX0RREqJMS/v58tjufE5y0tp8Xw+9545LlZV/dObfBbb+RsfZ7qlvezrGkJ
QIXejUx8w6Hse51sb1389O9/GdQMHDlD4KQBHnqev5t1az8y28wXPpiz9RnCrgDF1WCywrvpZzhM
ht4p6t5LB+Jo6TQC/vQ9nQ1rLwFUBUxRWgrUaugM/Kx+ZVmCBvFmyuJUuXG3cOTqrvwVduGcLQBQ
Zu2IEVWsG422DxNkPHEOMN36A06RAH3f4YrkA3PgKUE617Xzrhq7qMpQpVRve8a2qL7Z0h7t9wu6
QliR2rHycwPbSZ3Hfg+YTzQmMah/KMWQeWIVXXO+SN+VRsoevSS9gRmLBXMwHVKOaGw3OTaBH4PD
0+m6E1PX79egdVu2rpuvj8MMI961bsww5Uo2a/igOYo0D6xGRmAnpg3nYopCLomOdUnp9bSB9gdW
0LyJMnZomn+o27X97CPKs6/DhKJFXJjNIqeT85a8lZuvvgfoyF9ghphrtMI3i6if0tr4deavYFND
K5qMLgMUKHoJE+Bdi8iODTAhvrLrEWQlfKA4ykRVxYeqI60rlN3q8cBiz6+uA4DNaN7yDYwXhrM2
Waz+tlZfu24YRQgpeLRQNHNBD4uMutLqK11W9RdeXFLt0oBq8o3QylZ3ME1FWNMYKDNAGFoPBDU0
oWB/DppDc5xwVknyBc4N/yDwaMcrAl8jLHW+r5OcxLbtEOZE5CsO6sM193ACHoMd45EnyrwwfQD2
RV2hWAAknNX4lONoOViq5w205/lWUyoXkSEbWDP4q9DbAkArB30CqejuRw17ZbfjJzxFHoLsZu+M
siPJ/TWd1c4ilrjncP2k98RuwXrYti0BscVVld3RIdHb3vKRfiFKROORu1DdOmrALgTqUTzjDmsL
mWrSNy9DuKzPtbBfGYLSr4C+t6oYhxUjalip/tj10/rUQh717FZj5Y6uobXZFEioGYdGeg1A0ApE
jaaNaDHFkfeItvvo0FjsJpDkSEedj5auT1TKkR6q2p5IVyxy7NCIDm5vAgA5FHwmqmFKFGst8G30
EcquiRa3KBRsuo+hmuCVS0dhP3ctwFTFukbSgnY5VPU+cOB57ceEJPRJVu1MAWGUldyrFrCq68kA
UfuUUM7IVYBTjwUn67BsFksCG0E+Mm+pixCoGS9rzWLkDjQ/UGh6DfXgFZxH+CTx7fITb8OSCoxX
zO8c40GtA4BFMbKUozQ4hVhgMUQjfjgQWErqxtHCw87/TmyTSZ5cN8rjmCQpcEx6pjFYn6CIXIei
R/LdQ+PukVMd/ZRIJH4DaZLdkyFol1284e0ekqmdbnm4Rnif8CWPO72Gw/w4byGdXoAqAJ4Sfp0V
UHmip/WmW6n3MsWg2BbbWNMIiGxRt1mvFNSKrRt68KvQ39vfCTRxNQVzGOf7NJk6d9tom/oFXmaV
7IgR8Y+qhwHhZcWOF9CQOElieAr1cBOnE3KRUVx5X0cMjCgXQIMjq1UDEVvQgUBU53tiviF+LcBq
ans3Xre9Vun9qdYLJjgN6AkKK/hIgOcOtfnA8AhFESawC+SGT7F/DS7w2uQz0CBPlSBe8G3SGOIZ
ZXBGYwIkkdgFfJbj3gk8+cdqg3D0ALKsMtdRODyDt7prayjlfD7ivXSbCCA85BG2cVDI9si0Zb2D
12YHp1mIo/luidojCkW5witDTw7odMJbbpKJQAmH8qV5A9HOn74lSzLZ63qhbv4sIXuebmVby+Wq
8QiD6BOrQwwCY9h3GmngRJAKZsWqafMltnObA7ASfU4YkpagorT6h18BLDV5yHzg/f9AqtTuuqZK
i6W2tozpgJpeW+kM4OjXBU1KmZyCMRda/RS+wwSF5k2Gakv2BTxjDIMFssCOkQUybRjmbDKkuQ/T
HdimM1pbYcN9RJrCAz6SnzjG0fRttawreeQ+axxtUZS4NPLOkWTMKUD9BaRxOm+EQziYeGyHTwaO
B1qFAtvsNubXUnizyycNvCwqWFiSmWTDY3W9g3cX4mFRohomBrplYtMBmJyco1gKS4Dmu1hPQYEz
vU9YwcQRfHsw5Ub42zPO09tt6QAy64HDLJjxkaSBIPODm8RXqHuqr8vY0seoiVB9O0Os1/tYboSj
mNF9AVhwa9an0Vjz0g/ddD1I6n9pIMx8CeKhAp4byD8/jPsnYNvxAxsvPQRk+dIt8dOEipSsjTUA
POgXL2blUZhie3psCJMlnZa4BMpefpJww9yTuX/12hop27Wt5EE697QA0JsDKWxOLhiL6bPC4ZRN
D2pGKpSBap4FQfXYy+YxaNSSJzy0pdfb57HeXpn26W4JLZJtKBrPPGXNMZIevvChrf/ybMXg1uCP
Mgq/ahvdd4O9TtPI7vXS3W/bktpsm/36u99Ruu3YpNJPMg05skTpvN/meYcuGZiFDYrw5IDzmmAc
wTZ2W/sXRnZE8k3p730P5ywITzC4plTvGqFv/DXBYmXE8AJedfhaTcNVQJd7CIWXnDR+eBe5phzD
7VHBkICGKO2Dbie2/cyozvwpcU/TskJhqtSaSQ/IX4yx6RYaOgMgs6+zDiD3fR9hJ+OLKc4RbIjP
VbuuTx3ctsfYw+dbw9NcjBVUqT4P2Q6942tpB/q68QgPzYmTRtRkfdDuV3CuQcTDRxcMwXpHvBSi
yrE60ZNGbnNOCX21ST19E1PwDS2LQb642ZT+EH/2xk0eDAHtHuQjWIxRWZPBwLIdonWAaiUOHd9h
oOHxWPoi4DDLmE42fHSmvo8rucYZ1PP8RXEsaDYyNhNgSKc7fCO7hPe6EK2gd9YX8ms4Ag+1RfAn
zK2/D2M+3oUUwaS1zZEhUMtJpIadH4FR1AYtQiQ6h5+ND9al7gQAw2N7hZ0xu6mcu6uF9xEdhOEB
g2cH92S8W52ts7YiG3TFPs3VKI7aVh8rruYcTTFNrshisgbn1zilQFm/A2okx+P4EnbT1wCM9nwA
rAbMerLA5B0E9ms7VG0B6nyNpjpXm0OsMNPC5+nfBcgy3AegLGGh2NznrXK2mEVvDpuEO8uChj/k
2zo5ma+Umr9qhwmm8CfT1zmc26KQFIEkPMlgkGPqeOXhAivCghOzJmMbD0DNmzwLfBbxmgPVyZyv
oloyqMhZtiAsyOk2v2IvaUPw/gi0tn2iRZMTQRN9WPRyzaQJu6JVwHLk6RzLnGpMiWQh/DjxzSx3
YRBBC57EUQHFsiymExcTugCajWlwrCFWKF1f6Vx09WutQlCtpODgdMakWOIp+AiJOMvrdV0M/giN
t8MQVHRCRV8Y7lOtxmvWTnfzmn6qt+ZubNvjBIfrAQwvK5/bSKQ3iAfD/rGTLMAilzj7BeV5bs39
JWgnjJbhA6Wzexy4WmVBqhGLAwuGNANvWJJdi5RafTNvEO6CE0fABoQVKoOsPkryAJbEPgu9Dj4I
9MshvkDBBIJh2I4hOJ3jmwpN81+4Xkg+IvJ/QrOlzALnezcdKFWijq8RAI23HhrAgACcjdsJP/ky
cXPsof0EPhBBmkLsdx/YPtyN3loOpm3v21C92MBD1/nQppmZT+BvFEQn+ewrbF66OswBTzb4NJhB
lOT7x5THIzlsYesBHL74/RG7E4rWtp6tP2tfruVStd1YAAnId1slAc2k3RrsZxXUCF4BSARun6t9
HYZgMKrwbsQRWuZxNDTGYDzsdTzGsHe32wES3qt5BBwsa6oQ/xd2ulmzdnh2Lbpsr0Rdm6LCCjrl
PlPbAUzEyUDzDPgjdAjdX01QAwZZE94/VZtEhoRhD5ahlbZNIRvQWl1pFquHTS3TLp2Wqmi6ze5H
IB9e+rCdbgYHTnuyAhI2rYDfd2Q2e91IBEHbBCUFknafOjqYA2aNbpeaodvBvqt3HvpOnxRJySNs
GDFCxdUDFh6o3yuIottPqENVGUFdFSpimqG+ggxTP2CPNt+i1xfrYrIlwMWh7jHIQzXjEc91En6Y
tR3/craDHkT1FAX3QeNnYObFVzUC8ZtqhGwCUGj/CYo9VQaK+Giiw4dPYsPpqURyzMzCSEbcGuus
7ob+h0+wpYWQ+CNbUlZIAKSR0+maI98iCfBGx5+bKsCCqgYoy3ZTTLwoi6SS3yGF7T/gGLK90W5G
dBwbc6Rx1+MTA28RrdjEuzo1BhTArHnHoLLyCvC6eIcMbaIetIOlageOcBRjxkaPQg729a5aQy6K
xHXVs2OyTzIMS/uSrgLFQmFC+luUptSfwPrwv7CA49kJ3XTPQYC+lZx72kPwHxGcktLmc9R1J6v7
Kbo2bRNtWdzZ6MrnJroeZz68Mo6DfuxzEDdhV5nsqpSN+C8BP/IaqMRPojZ7qKB2hWBbtvZ2ga9h
RMdQ5OU2sVA6oX8YbVVKthX2OxGJcQZQYf8ULCn2L87Mx2XtkjtkA8hXxbEYRLMa8TFz5UBD1vw4
L6QH3b+L9DMWnWSAPsFA/kuZ4zHUzRRMXmf7culTdoUpLvkA0oT6TBrqbvrWu61AA8OMAFkkXCYE
M2A1uBjqlxQzZgjtB8irq4PyvZ7uPGiaCwTh6V+rI2O/w1dp5J0CSQp05MVBcz0iYZCRDuqgkaZ3
+E6+dT229XCuPQwrGoFAalwgY55SqFTWATOciDf5kdTd9daKA+cWVuoASQS4S3wQDI2RQ7ADjYE+
gm89zC9zA1XKHrVxoGYAAPJxwZlw7lztP8Alj5k4omM9Fcr5rMcEaOnrkOr1i/OgzsrWvk89TGxV
CsMXlBC+B6TDR8HqFWmQwFuKeR64t0+CKAXeb2PmTlAjpsIlIXaDyIcwP4s5b2GwQQJoD9IMaoYj
2wzP1biZIpZVD0EsSg6uV9ogjKEB+9EjEMkhtO92AjPLnZopQLGoL2d1XhEeH5KwWo9VWqnnGadL
OxGE8zXT4hkVSMn1IJAwUpgTMuAC1Jb1AxI5uq7Gou94dwVWBThwiNchL+8VL7GOyNt5a20R0bUr
DKAye+m3UQ4ddsizCvCMnW11dzfikClHkKyedUQHNIEuY470iywcH8fTYqiRZfBp+4o06fzqcHZd
RmMLdK9x7W7FhJkHg+Vg1kIG5K/IoyL1IuBTWIe7aGD6UZJFFLGI1AeIyEd0OEUxEK/CH55nVE1m
wQyBXMabKNqvLYz3o8KMPBMzFBOJgl3b4trzNFGYeSS5Z8kkYINDB7SGaFVmzVbDrUQwyRaGVuSq
CmGHhyGRHRAopVdqwMYRF3wMFW6pHipdIAJkOzLVz9i30r1WU/wYxcl93A38M/jLX6ZQ4vylUQWD
cWSXuqb6aMHDvuqbprFZsziovaR12DDYsM6nasZmJ/TBIRE2kLmMbZP11GEWdIvOkLnrbiOdwCkX
yzm3k0XKSEEa3HaT+jYz8M9MuohrNOLSvfLCah9JBsuKrYYXDrxxTpamz0EpY8VGxLSLlDCPXWvY
w4A1+FPC2uYKs7M7jBSJis1Vh1iL+g6kMGiYtuHkdpk/brDWZiEqzTCHh82xRtHz52Gsdx2Cz1M0
hobr2kSwxWDHbnGWgNkfWGUfz7iP6sdmiHXeJYvYLYL8iCIelbbDJ1LT8SAXCt9HgBCMbM28W63+
CdjM/BW84uoYhfBahUqBJIBGJXiiWn2POuVSKrbkOm5f1tGbM8wh454RGuRNz+rMm1a3a2QwF5XF
z4L0Zi2RmSdXYHM9rAi5Sm0EJt2gv4as4fvauqkEd/jejx1+AR8eYHm7i+ETyxybkTaKvBcOR1sJ
uRyyqnW73M0jYKo4J0TuQ2leVh4NsCeeAH6N/e6j64I7EpwCKCZJnhKv3aFK6Uvk1QgpE/UazCjm
Jjb+Vst+LigKTe9CXzmMEmPQMQBUd0MRc8NDf9/WoJG6tQcsmodpuXbdybhkdSaWZC11sDW3iE/w
TrE4oEh5g2gPaQBEXT3DXgKSG7wc681F7PN9tS5J3moBNYhVWC6ShGRoPqefpeePR98ldWEj2mWI
H1bUrMgXtHIj07QotjOwoYEfhbBUdh/JMnxO+7hHxDDKfOa0QU0g7/ZQbOldp6rXxldB5qJwN29V
cgcwtDx4M3nUJFkeIXyfdmKeEcEJBdpkIzCr6mTv8SUtUKycHOqxIZkg8kXCW7aHQH0JcpZW3mf4
bRhS1fPJS1ZdTXjdWeqtEc6uwmhPQliTYMZpc0PrcT+T5inBsbeRHNpNMa8d1vAmOU7hujz4qUpz
wA8wJbF5DpAQhz/OoLb4ekxHthOMY3vUazBancGxIcgc0HXC73IjPTUNWQTL8hdEO6+IWdUR1rj1
bggmL4+8db1uCRMPAKIYrH92w49DphjwL8+x4A5JVnULgdNn7ZLm3gY8Xk654m75MqIeALS/DlYr
ooI7qp3LZlTCnIQw8yv6pH0BC9eIRwWsHRYnJKtNK11wbKsU6/Ic+NZDykvED4yrtC2XUdkW/J9J
SmTBqxmmqs30+0UqQ3/wetO51ycBPcKNNAFGXiG3l1UUsQ5kOyTt71oHA9ZN6BmaYffXFnizGkMQ
a656XUSUiisbxC7d90vakQ+zn8pva9XN8ecwPYUXmWtYctd3ZL1aZXwCh6Lfe3u1bTPTI/Locwwr
E3b6OkbR595bVvwGt0xxiFi294ciJDO2o6d03HPUT7EusH6FqMBjHrsRxNdoVozjBgwwCBOW/cL5
UD34VTuUkyexRw6gmWyyqZ3H4LbemD4CRgkn2mbZg+9P/pSlOCoSj0vdeh0yda69HcNQo5OAEqsL
g25aDpsJlAEfOn/COtuoddKlCUIfhPqFLtWLqUKid0iB4nylseMnFLrAexSeoqxskcTww4hIoH/0
DUXnlZ2W6D484StbWK9at49jJFt/GIsS7+ul9sxW8LXCBlt42zT/JGrDIowxErl9Utf6k0lTfpiq
pn9SQb/110ls5D3HqoSBETEB96Gn649Tz7H5D9M1/AhTW/RBU9dvJQyGiC54HXPcLxA2YzZGo2Md
NqRNiB3dkoYPbWTJvUxJD+VgVPVIv9uTCHCM/MVexSKU6hZr96gOdGhnddXSmqDdGCWRfjejEknW
7XzfIF/wvSdW3nSxG3Ci1YATmvVonUh2vVuVn3fYL4lsijqK3i3XSFm0Pau6A0BuAZKkjKONc+nZ
B4edTHA1GeMFpRdF/QNlMLMBBl2t2zHFWn2aoarxRwe81kfZ6+lJLy1dCj7gDeGMX+sflk2+V2Db
Tb2HoG1iyGfg5MYdhOyDDnknf7qul90J8s2WQwUFiskqPHoAqmMX5GkI0RbksC13iNSG6gt8j524
VRsOJ4pU1yOGifB0d915Sh7TcVQ3jSegV0SH2TBlvXFV9BBHZs4b3w7B3eCFJ92e6FIoPjzxI8Ch
h8oDUslh1xkmnlIWBeWUjmo9YCNLSTYxioTPBOjuFW2wuGU4q1E/ORBBfSZSMA6R195cUTm1/JxW
HX8QkFute4nDuCMjovF+tgT5451Ijf5RqVrWZWyNPirsctFuWKE3z4daq7lZQZd3+RAsxH7v1zqC
zS6R0uk7EEh67yraYL1+VMCcCuh+nFn2bTvQI+bqeD4OvIsA1ydOdzAvRBXLF3hAH/AyGGDDYJEh
EGkSp/eyVYkuWsmeZghTFSY6QZBhIAB99wG1/WGKRngWFGIxFCaNrqrltQ2ryP/hI6cc7ft1gqsq
Q1OkS7//H87OozlqZgvDv0hVkrqVtpM0xoFgYwMbFfgD5Rxa0q+/z7CCvtiu0oYFC43c6tN9whsc
hh75NcOTVnw0DDpAh2Swi+JDVayMCHERzUO3QoPs8nckJ+QyveKopMnZmXUYCSB+3uaPQEqXp2hY
ylt/Uv5pLNfpM4AEGtg9l/f14jl9jZVal6qdUUWV96nEtPZHRcr4qWFW9tBMY4mqe9pMlPfYnpqf
Oqfrb43FacoDMZv85BusX1TmO97ZQcFqPotqrva2kcv345wtH4uZOXtSUl3ujDKjlLBLIdIrI4/o
NdHbT0oyVBo2h9LKvMfA6sf3JP/iA2OhKN8laTait7JMQfskcJrw912wVtHepYV7STbiqf8JxXMy
TsJKWyxxBzv4mGS45HlUBrvYS8aSbrnK73DbY4Bgre3JVA6WZGM5w3MyE9h4uC06hXE1oG+dMrZt
ezunxdLkxlPlwnzb1bUzR3jpjH50wzS5HD8sHfo7+3EdXfM5RXXoG4br9s0QTZ6xxzenlNdNZc+g
++lbZ/uZFhIjxcy3H6nj+u64YLrxMBhIsCxUwEvoIWL3KGpFWWvlQ3MFu7Qsf2YSO+ddX3WXYS9T
gbM5mys11rLmJMK+Ez/gBdEh32iYyXF1I7nSUGEyv5tU1N97RrR+x98minZr7Ixih+jS+t+SJ5iC
DAO79jiRpn5q6EJQq+G3usNZ1OFfBz+rdzFnGEfA4tMSazins2PpRIW5L7IF/wlAgzXcWvyl75WK
gx9llpO+V7Ya7slDk3srKliIaJyr7CAYxD6XoEbSXc51gEHIgGT4sfJHqjtHMnIp4gidYzU1cndR
7P1ARb9ed87qXatCrNidDip3cMttRbTC5yqsn1aBRfjJVk2Sv8Ncr6jwLYyt/5KyGp7turHby3i9
Gq/gCtc/W+yFo6NV0pI+9RYVLJ3mkru37nOTq1bO1qeiamlcW17TNQfm6fgFQuLjuCiFwdW0MrGP
6FSnwbSLjSh4ojEXx9dxzvlBO6o24jN4uhbcZ4pE85FWefFrdLP2R16vXAFMA+f/ppaR5d4xG/UR
z1Xl33B5Ms2whpJpoEgtQR47qCvDKJ3bTtXJ+K7rrEzuEwOx2mM/LMyOrMzNPjdM6JAxL0A+hnis
WeuxNov+P4fO57NRIu92HUTTEB2WPqFvDHmaM5wGa5yEJsZP8T4oGGrviVkLO6eLZh9p5Jp+LgtZ
fh+qqTHfrWWU+6eo8Ov/mNQjPbZiprQXuW//dyk/gj0Q/BKjgTpS780BXv2+d1SQQdq0OevNaHh0
S/AXp7bwxzKMRoNrWToRHsTm6tIENhh2k215GR3s2FRlfuwiSNTHuaIBdiQ7L7/OjJl3nC6SqXZf
Nicf7xlO2myu7jiEjWv0Fpjo+tP8g75xUO8tOa40Js2ouW8N7qpdi1YWS6om1ww7C1/6vXIML6YZ
h7b1Qyow2bjikMVwEoOtATS2lWafPTWaj51hjMWz14LkgJCwrj1tizyqDuvcezTwy8a/Xft4Uger
jbBfTYLpx0rvYIUHXi3Wqe4UFWI1FwMDYuX4j9FaMubIPccybubRnCl/6SOdhmpcrmFPy/o9vSva
9rW0Mv9cZUVd3eS8/sKpiGk7PZ6mYZqBNTPWHBU7g7p8nmuA/IYa9xN5ZkWdXefDz8w3KMLaXs7l
zpiRTT9VflD9N0YO7QBz7YQ8yLWcHhgeK3Eyk3yaTkwcGE8ZqzeCkMF85nEmf1rDSEzBczyZ1bjL
XVx8jhPa3/0+WmVVfET9smcugZU2v5PRlGBb5xU9maIF3MunuO1zK71pZAnM3czdaNn1FjSzq35t
+oHxCGpU4Top0R79pCoeiQ/TfJj8xa5ZJx87spny2947tl0DKKHMePKr1QrOA4KLrKpPRrOLitzr
Ps3LKgey0Vw1v6ymXIITP9F94XALimOSFcysMCWWwDK8WHlHw/XrcuepKvVA8DiZPFlMoMc9/Yv6
uRfKno89O2Ha0csdk72pmGQdZTy4NWYCLsuKJ2pB0u6ty3NsYWx0W7QUbZSfzbBeWlPuPN55tN2v
g4op2H4Wdj4ci5iBR2hidvteoTX12Y8SMuV8GOTXnPK0P/WgQqZDWzR45Y5UIeZT0MxD/9HC+NW7
TloljZXRpSedkzHEyLr0VSvLz4zHK/6ncf3yP8NLavOOKYCvTouROENNRgp/akdfgItJuKLyn9Kc
NALESTI174qF2wU3qFxS6PvgPZAL56K5KxmEG8xDUvSVHWCA8e2SGRycojDae1lU8mttz+M3gKDq
HOQ1DmJFvNZgCWwUzK6wVJTFflnwfWMwt/j2c5KVqOBRIZLRrWR7rFAo0hyW7m4wV788ViuSpAfu
ycs8omg/1MPaPqRVwsjbEHZ71xkpL+3WaZLQE57GR+xR0xvRzt3jgqVkeqgMu8NoOy6bL3PsyRqF
6jlZIfMrjtIZjeqLb1ppq32QtIDKzGmMSfcUwuwfPcszm/epU/nTGdIt2BhjSGtrzw3Q3Po4Afs7
N3fi/+jFqGjvkZLTAMi6FpMqxjaYTI1zM9yMVZa+z1YPGy3V2RS/iuP2wBFVrdfc++xnh2Jx2GUu
DWPgfMEnBTo934+osqb7tIDpsKvnlfZVjfHM8i6oMpPG9DKV7Tu7HykHKT05dv0VI5YdPaTmKqsb
tnZpGRJ+YtEXt3JaiiWMsfWpvqDw4btXTA+5VDzwSMuOTqxVYSQVTWboLQ1OVassLOtuYi380Irs
LNiZWFdOn6E3uySgaeDNNddG5iYfapXHYPHiYXiY7dL62Pgi/5D7ifrOUpEWO9AGxit/XJKcTKFx
vwMiFMAU3IvR3Vr2jYtP+hwYYbmI6Cck/MXcY6+GzgdNA++bFcQL49G8wuOlQvfippfo8S9OxvjE
xaHnWGOL/a2zi+Xe9MqserQ6xnbnPoh4JD1GrzsrM6rHXz7MbLmfIz7bsTfHyr2Ozcqa3/tY1P0a
nW559vN6wvjXv9TpBmdBfBprGxOk3WLmxWHwhH2IMPzGpKd361+4uDP3dnvZYPeGmelXoIMr71hm
br1zxwjn92qs5XnBLolZgpeHvnB+VbOqSgA3htnspG1w6Yl+sOqdmItFHHKwHphzD72f3dqEt3ss
Ajt+QpWobh/8EflnQq+MnEOOVe81GVhrfgIqQ5a7ixYn+aUQ5rmLPUgch7WLueeqtXgyJynqfbLM
pXGsumS598AOTPwRMdVJHNdZecRAt4kPtlgdb9+46cqJ0IqkPmSlU+G8XLm0PC3uqWSHqjK9p5JW
TnQ1DEb+1WRoOe/GvkV4T3C5OSH+yu187BKToY4iGq9T0wzmYzb44tZN2uKpa2ySerNnTG+bXrQC
+MNm+KhW3Nr2mGUP90iCLuIqM/okYrrTRtEZoMtK1uZZaL7UMTPJZ/gVNX3kgO28l93qiHd5ffkr
KPOLT5irux/bIKfn6Ai+jxllhzqzES+lKeNfNRmgsQ7BopZloLt6THrVK+5w4XV0uRAzOefGmN+S
cg3qNPl15POSgfUsIid9aLo6on8xGx2NPbM3Ttw7aXUqAlkAWGggEB2ZU/tPyRR3jOk9ryUVwxG8
ZSDqFN+Mxhwfi+bSUgL2jWZKlaxVEuZxQ2sy6/20OwXW1HWnZDS89CCYJcTgVkTBxTe43QP8A7Cl
SdZ3l3WnzH8o/KS9x4Wy7D9GjiCsfSzFzV0mYd3tEuAk1cEN2vQneRvu2lysLP/gJKTrvptQatMx
tLF/xiY5oPWaZ3SEe0N+I3OVjLGi1Fl3MEKsx4i0K6V9aA2CDisWUqcVp6m7ygEmuMd9vf+uwEM+
RaOwMHZ2xXCQSC3JfTu1ctzXdpQPhzytyFGWuR4ZflFCchIpS3z2jIGmMWLa4607VV4WUivF/RHg
aGaemMyt9buk6sb5wIxHMnwsGmliUk3FeHAWQzRgz4r2VzIm3qfJpRgFiuD3IPGqlccaomPxV7tI
gr0TZRix98ptr4N8cfdBDGcKW9SaLpyCcF0eej+2fxp5Md+vfYK7GYl2vR5G0Kc/CzmV9b51HWmE
2AHTQBvXOcqPdmCMeI3na08rxSrS9wlA4svSu8VzbuT9twi7d+A6kwP4qmHQDMitKo69786/0r7r
JzKvxht2/RLVt/gjClz6xtawDkE0JtNJ2F7dHmMMSknUSFrcEw2uuT+lU1BUFPmr14TKnNuZ8aro
Auj6deXdRT4aCzdJOnAq2VXpYM9lyyZmRp3jgdTVCuM1H+X3OxSSGptBkrTnk5lnAT7dyyXVLp0x
lvuhDIr6Ef+3dN5tg/JrXItodCz+ouBChmhmMmww6z+kX/U/tz1e41osqAbP+JGa4WCtJe7L83RT
zvVbaje/TRD+AVjXdQBhzMdjuqRm6EYkrFdGTJSGQwAUYJeXU9IeSqTUKTaMYvlBMd08W20hu0Na
BpM6JZRY5ZH7vfKuZsdwt5HNdPVApohp7YG65RABFo1SHtZwWfQGe+EF7oqrMapI/u3cd+iYtJUs
v2Slan/MtMzRtxraZt1ZVku7adOn0zUE46TFDyQQa2ipOb5ejIK4k519v+3pGg3DMgVG3Xm3hvYC
CdMRk3llmnV62PZ0jYcRVKmJUa+7hkvWmEdzsKpTZr3pbfICy+Nigf0ny6Pogtr0C969toKy2QGx
9Ww8irPkDYr/S8/XaRiVBcTBU0vIwP6HWUy7sa0+blsYLdypM0RdNuUaEopfsyA4RhPJ47Zna7He
tOMINPYyAMzd4mBXtnXkz6g3KXHYuk7gDKrCacwMSwGyuus6brtTu8r0cdO76zqBOV6ZKQnGErZ9
l/7nIp/7vhM4LG5aGkdolCaDvMhM3R7gR9vKBxAlh6wIik3v7ggtlKI6FYhZtjycWfZ58UV6tOyN
CjSO0ELJoR/jeJ2Iz/mKfhOjvmT4WuR4gr7Buv/3ZneEFkz+wFQBEdQg9DvTPOap2e69Um5jcTpC
CyVLwdZpB2bUUerKL2q2gnD2jfXp9V3z79OYbO7vg2AuI9uTNMfDrHaNm3jO23lHZjvkB1UzZKLN
3RjN4fXfemmdtOgKWtBQvmH6nPype5jJD88xFevp9adf7o//v0gd3SbPYh5lDY2Kz7NJVv3TA3nV
vLNAlKvQMEFfH5GAVtU7z4SM9/ovvrB2tqYq0pe0ZNtgijC9ht/DwEk6O9GkrcR0zfJzOuDuFB9f
/60X1u7iWfjngT1BSyiwTjVCEC6kBkmguoJ+sdlb2+LbvvyRf/D+km7GpZWOTdhVpk8+7g15figB
7q8bf0CLcSyN7K7JjCic3Cj9guHl8tHszGDj+lzW7Y/Xbx0bVs5SGmHf1gh4Tot1YP7xliXMS6uv
Rck6YV1s47l7NsxlfO8sTOj7y7Bk27fV4iKnO4PRMCqmjuVEVx1yjbfDsPGqd/5PISsu8LWN4KKC
3HNm6A1p1R2laOUbeimX7/ePuNOd4kSLXybHdnlWqwqcXeNF6geieCvsKkDLG88OS9v/frGoPqAV
c46WLD17piWvzCiNNv4N2uavYiMwcL7Jz/Dky500jeGmUKb9EAM7/7XpI1va9m9Wj+kGh9JZqrR5
N3hudSq7If6+7ena9o9shc+37+JxTWNrPFXFLEtmHhUA4G0/oN1xZTc6bTPzA2bvjY8UHPUnBs3A
HbY93v47fDN6RARvNIeVrJc7KJ8zmiPYrmWnbc/XAphewTICtc+gOqyKOfBCsxR8XuW+8f4vBYEW
wtO8Nq5bROlle1an0ZRmcUB5zVn2NZyoNz7yCz+i62Z5XeyJAlT92bTqBLsURECivV20AFShhIpt
khcYKv/9LSSgbtM2wZaJsZFgTFp7DyV8o0mFLm6VQ+aL67lD6gv2Jqwc0EX3Rda6XzZ9aF3Xyp4C
pjMVj587+3uboHkbt3JTUQNO9e+FKWIFjI+m8FnBr/ogLl9igay5bQvpqlbQzuXad2hIX8rWdW9V
yzjvYYOND0FGzf/Gr7xwk5laHGexXNumMdKzayaAYXNanzSWDeFvNGYwtUg2ZuUlmeMn5wxg7rEd
MQKcZnu/7etqYdx4ie8vGMOerXgZQtFG3W72ALJue7oWxNjGK3yiRHrGrxufShf2OPz7DP7EludL
XdLKMx276BDuw5/XeFjKwLix4KRdbXu4FrXI59lMn+L0bNeWcbYqyh0cJsTD60+3Lmvw/7c8Fux/
7/3Y8KzYheNx9taWYWfc+EAwvRyR06ltEFJIk1H+6C+cB3D+mfF9KS0TfMziI2N+fv0d/r11pS56
NeSGaoDuxecVXvl3Rw35XRVn3udtT9eC2xLd5OQYxJwLAA9XXg9NAkjrtvtNBtr97NJUnR04Xecu
i4NroRwnDJb8TU/Ml5ZGi2rEGgUCQnxyQ2bBtRNjWDJMUb3JcULqsldz1Dpx29Tx2QqiX06/TDtH
4oS7bd31kHbngbECpX87orZuRpT+s0reCrnL1/vXttVCuhyXIfVNMwqjCq+VnRuU0R1zWUagzPB6
sS2wdYWrTkobFnrPzlTFHIcZk5MepE7Rv3Hxv/B5dY0rdBncTMSrgVaRY8BXvEyoVHbY9AF0hSsg
UkgLV6MRrkyt9kUps0O2RNuiytcS63biKM18Ho63fHLo6ia/rhdIwdte/fLV/yj6uqJRk5UZQZik
LUP6eTWvwONss7iRurxViTHDWjd+EI5D6Z48plKnaOjKjcuuhWxauk4hhio+Q8n8hZ5HzfDM2iZG
LXVxKzubkMY0epa9ChKYY8rfzXWVhq8v+wtB5WshK5CuhOK90u9qvHlh7tzFw6GeiiFsoqVWGxdI
C118GFaFOy0VvSvsM0Se+AgAeNyUy0ld1WrM6lYEWR2EXpZlzAWDOFSlXb0hcvjCCumqVvAxBjQg
oigMUjw+EMfwa7zJ/Xayd0mFaNqmdEjqIlbxCnU0wTU6vMw498j0hDN8tW2Hmq5h5SFdheV4ermy
clirgyqOXuRv8wCVnha6aZVNrdEgP9+5lvrSeVAwUfsYPry+Q184ML3L//9xMHgrlr1pJqJQNUrC
9WieeoRgNq66Frl148xVt/Lw+SJIIsvoUWbGj20vbv/94tGIsFccFPG5WaP8Sog4uTFqb9gmGi09
LXKDBbiTV9lRKM3qGVG3q6IB3Lbt1bV4HXxmJiJNgzBQWX7TdxUcEDO1sK/c9Hx9UNpehGNQ5TLQ
GJydxyiVwfcihx+/7ela+lxJqaD6uUG44uh6U9ApOyejvfGO1Weepb+oZZ65BlUruytQcAaQBbt/
47S5XKb/SHL0MSdjKqks6JOhmEsBdEoIDmWrd04NAk+HIsm3STJK3TXNzhOETsvucq3k6VWUok21
pumm6ku6WsymM8ttR5z3RWPP4ZDDDRjfrEpfWiItZsEgZwbD1MvmMYevCP5YoCymRQxIdGHje+O0
M5jrbVtJi2GwTwI6RhqFRWvFeykDWIIQWLbVea4Wwm4wLYhusUyt19nzjgyiem4tP9qW67taFDul
tANkArAFyYR55SJR9ExTIt5WwukT0AUE2yRBnIXScT9lnVnvGd5uaxFLfQDquYEJRY9Rlu2n7TEd
rfRQOOOybXvqRmkirdwCgrgBHg1kXdajMCuKQWxCXPDX/33u1wqe8AShlP6naN9H7hSBqKnjTe1t
6WiXbemtXeO3DI9WK44mSGJV4SDQZCEpMXiRl23bmrprF3w4CYmGvWNNdrQXSayuZtP13tiZl07D
P045RwvhVrV1ADHCCNMhhaMwk64N10Ocxz24wkQmu6ovDNhw6Mxnb6zbC2mEo0XyEBjOUKXKCBNk
Tz8EIG7O2IGpT6+fEy/9QVokiyEVq+y8IDRSHyOCdXEemt61Ppokc+Yeom3zaBbF/OX1X/vt9/Gv
9dMiu/UjDtiVu782WzdBn03U0QEfqSr6AEa+/GC5IDKvuqB3rJvESDGUBBdoBye/FutTMZdBugc3
VwTHJa/M6ROoJTmguJKk5gGrHVdtu4h1M7quX2jxxQDikBaQ3zoQ62g4eUP9+PoyvPBJdXexCxfT
smDXhoEZiwtXMzgDHTM+bnu61iWTTUFCLtuIl59+BTL7qbBz2bgw2hEh/GwC9jJQ7JpzeTZVB4Ux
LjY2qKR2RLSl6fcxTo24Hkzv3cL4GKXAjLetinazg9V3kJ6ZgrBQ1jNaEp+dqP217dHaoaDSwS+F
n5ORRCNQ1KlYrua22TZ0p4vz96nsqimdh5oX963+ObWzh8zt3sjZXtqHWvAveccsEEmzC7Q/hVRm
KuBGwtxW3f5Wx/2j/qknDya/WXHPprV8Ep4RfKAB475R/7/w7rp1GPTOQSGlFYRVjGBCacHFSzrk
kzZ9Ut06bEanwmEaHqDz0f0cmv7bMsXblkVo4cmBV/QgmeEgUGQ9XTBqZxsTmG3Xn46Q8pMkIrtv
jNBCs+5zmkT9Ezx2b1uGoEOksqhnmGUHZJW+O9zSr4OT5RbiuG3RtRANvLjCnTLyQ7OrnPt16Or3
Ju2XjRtGi1LblZWCN0OxP9QQnYwgKW6HBuXDbRm3DpEqDXsEK8spELsu2D28Tu5clC/fWBv7ckP+
4+bUMVLpxEQU8TZwV/NQPntgEYrbdazFt8RY+gZPoeWDjY4VOIjyO4plE+xsAPxHO4kWYz8Hi43x
k7s+o4+CVoArx/yMUoyRnmAhQt4o+R9UX9fOeUj73pdvvPVLQapd91kxO2Mzl34I84y+bm0EXQW9
ZK62pfI63GqejbHMU4+rLpXjiVk08qFwd7ZFqg6tKkQbZ2qd/DBWKXlHEN+BXN/Ye9KxVLl/qfkW
K7qQk+BCgSXdlc7abDu/dCBVPqGe7md0EoZFok5pRdHRTJEZ2xSotnZPT4MHChhudEg/4SLhlPj3
idjoTiRt/RjIkAOLmpF3txb7osUNH7w3toEwpG6R6PmxQOOH49fzLP+7mcbDyW6S6H7bymiX9Shr
BcmKdDqPocHaKJmtw1Ictj1cu66bCRZtaZEJoCRb7trRvVcX/vu2h2uh2rtGjZQ1mZ2Bc+zJG/vm
dl5H5/Omp+v4LzElto0yIxmvkHmIJGazQ93lLdzdZd/942zU0V/zOhmObEYwkNDAn8TQGd/tdTSu
W+hQ26w6pI79MtJ6dVGo8MO56Iqrxqn6m9pxmm0Rpfsj5mW0VDVKyGE6ut+kVXz1ynbbGaxjvpS0
nEYNDYnv6nrXcTGgB9bk5rZ8w9KC1Z+srnVzkrymVMYJv6aYhqswxTb2hPzNWPkjiUQQWgyeUZLm
YYp+MEzzBkfdt+CmLwEKfpuR//H0sQBj5Fo5ubXZFSi5+TMBi+7FRY5kdVVYCAOSV4f8y3iFG2FR
HR20u1BfqyBsbQu8366yf7wD0irUxGhGhcoIzCNDmwrpD9SptgWeFtbG6HZWZKx+SPel+66GZT2j
0LRsKyB0MFg5W3DnfbatNIorN0BNrnXVxtGnDgFbJsNGG5Zefp2I/tBE9sOIztu2gNMRYEbiTqhV
0x9Fb6RFXHSuz7PbvEUveiHv0QFga+2uVhf15PhtjDjMUNrHxN3GsZA6Agz+g3JpO3k4tpZ9jutm
ijJ9VJc4jWzaMzoILFbTUk4SSfgaxvcenFn5KSnz4WHb08Xf9WxjFN202q0fOigvn4G4JOG4iG5b
haIjv+jEzTGCCgGmdHV6ytIJfaB+LjfuGu0GXvEMHgOX7+qg3hu6fYPPc7eqN5qLL+0aLVb7yqkR
goSdXnv+hzm4EEBdM9t0DSB69fey45/HFVy0Xoi0efYEvFt8VGPTbErEhe5j2Al8VprMdcF3r+lH
D3Lx10DUw6bSTei4L2SVTdWYCbejH0CAnYd5+oofKXnzli0JI+LvtTF7QXGFrnfoo1MXH1Nq0BiR
nDr+tO35l7zljyNeoIDroRDHPMMfna8F6nIPzbzGm/p9Qod1DZh5YgCQUqZwK93bXuF/QO1i3RSu
ItDCtfYkOkyCfDmy63aXqR69uanZ1mdBluPvlXFRV8F2IvHC2o6tY1Auxg3S8d2HbeuuhWsbBSLP
EumFF0T9oYVIfEBaydq457VwnSqO3/5yPzWYfiDNnqGgvNW3WUdzSYGsRTZT2So8dzFUC+zkquz6
2ti25XU01xSP+Wo2l8s1ax6Xpv0alOLH66v+72xc6FiuPJrLYsjXKBy6tH6qvGbNwgB9fisMumRb
Vose/N8bp1+rQhkZvSKVk48NDWZPMlPbBvHC1wKWzlwHUNL1wtgUOaVWUJk9mo1ZNG26SIQO60Kh
bEnLmmoCF5x2NyVl2AcbSzmhmxbKWVRqXDw/HKSf5Qc/ql3sihpf5hvfXotaHLH8Yuh80j4UTHdt
Y+JVFqA59/r++fc1KHRkVy6Ah/gxJ05j5Ml+9PMvtjKKTY0RoZsW9mLMmnYm20aQvLuyGxB7nZlt
ahgJHc+FLGuBlB0No2E1UOCrDBeJ5e4tY7nf5ez/l7lCB3RFanGLMlJBmOZBEp/7rCiHd73tzu8N
v8mjd75V1DeJLNrHeJnWEROCHhnMyCjNL4grBaE1imH43OAD9iVWzdicI+mjqwN+7nmOEHsH0F7M
z69/xBcOAR2lUarMWJEH4dpQxfTZmQwr32GkGXToQM/GG+PEF3aKDj1DlFBM5TrjXVRDEcQoAE+g
fdxFeLS8/le89APaKeM0vKytyFXnCi1te3Gq73KYtqG9hQ4/8ztao3GM3L5sk7vWwd0GfO33bW9+
+Yv+SDn6ZTHcpq98/Iec9eR4qffUR5PYVPdh0vP3032L29oEyxImUPhQd8dDzEPzrwFlsu31tROG
LohdNE0LEmqo168OKKAvfiWmz9ueruUFReYpBt3gLv15TX9MKJhe9RH6UdueruUFkRfbAOATel1R
jjFBnAEJ3rV5is/Vph/QQWiL7XVzUHM7GaUhw1R0NgpN6VvHzAt7XtfdiFsMKqMRPCf6evuc+XSz
9tsyJh2BFpiFPSKh7oRR2yBg3bXvrBQfnW2rosWqSKo5niLDCaEoKwYOVvvQO2v7xpa5lEn/OHt1
YFiB/y+29soL7aZyrtQi5E976HpcTpz6VMHTqFd1n4y4tqGEuq1XjWDd32EGLx6pwrV1Qt9QqCOX
0p9R0lZq28hKuFqULbl0kUjMHHrhOdmHby7O17GwSvO47ZNocTa3YDxSn0Uz6a/shWixjTSabdNr
oaPEWtlKxNmAWgmzdneJqp87aza3xZgOEisWbDn6modLmc3Nbh7zGQe61pOPm5ZGx4lh4OPTqoA1
kHl+8z7zUb9yGlt92/Z0bcbsM0aVaHO7YV+L2zGpVhy9+2RbCqXDxMqValBlnhvWy2IhbL0WIerT
0canXxKKPy4ud0mLpvOlGwYgTXaxFChcB922+1wHh6WDwN18sGQ4lkV7LIsYrJuYtlWbOjasmWu5
DJXjhs4y3kUCMby+wY7h9S/6e87wjwNIh4FVLRl30kVuiGRwUZ8Zeg7vBjfxm529Nu2naFLDsHMS
2TS71M6x0/LdtBsPlwmI3BVoBOE5lOV1s/O8eb1Nl7bCDaQxMKHArVjt8snPkk19LOFoYV/QMSix
xqNB6QJbw7r1Iv25biNICke7Xh3w/2C/EjdsER/n2nvMZb/txXXYF7xU5KIdOqtqjewQ7cwxLLEy
eOMT/h4x/uMT6rAv16zaRa7kZBNavOMRZ68yxk6+7mO8yy42cmNqWB9SEzFlGNVOnLybUvT2dygz
tjiQOPFoHl0Lu4GDAZ4a+yGvVbi9DeZwxFLaUTu/imd17NZl/oEfn3cwbPfDjEGEwGHJKL97VWl2
m1CJSJv9HaaW4dGe90w3VEGStMhy4o+1q0Qnf76+3y+39j/WSh9gG1NbJY2iobg2vm3sUMD3vb1c
1+DidSofFmYa205ifZgtx2xRZdKh8ZhX2clNxu5bMFjdtgGW0KfZOV5GZDs2vUXDHa+cMqKpUG0k
sgt9ml35Tb+Ups0Nrtio+xzZzTv076g+X/8MLySDUvvMHeKBAchQkqoaJWjErhKsi5yNfVd5+fh/
nPXou5lukEknxOfh2SKoERVGtnrbq2sXSX7p6WIl54RuHMW7co3vA8t/3vbsy3L98eKFNwj8A+iw
TL7TX1dxpwhJ09/45uLvp9Mrti2v69zQ9JPhvT0Yzq+Lh+/Xbe9u//10J+0zD01UPukk7R8q570P
MUCxtygyLx5z2vEPDXXEPnt1GTh7xY3I1fQ1L+wuP1ZJhBinBZz2AQi4f1eiDyuvaWJUwxOirGLe
4axa3herXd0hydt0WHSW6kOJmZd5WBccxpG4X3xjz8yxZ1BrjuoOtVFn3U/RVKO6HyA1fRg6ZIPe
2P4vDIiFrS0W6OLUrRL2P2LvHmBkN15/JbWNij1YncW7wkG+iG4TxMIemQytN8BganhqqVVuw8Ti
QvP354LdFacygqptm4bzexsPnIXbdpoOopzjaAUkZnthLjr0tq2iHC28UNN8YwNFx1HWaKqD6GWy
0g9ShjUSMcfM77xtuaIOpQzyKZ4lEhnhiuH0uRRBhRu6m22bzPOWfy/9EqESOnSXLoeZxc+q6Whx
Mv8wt6lUCB1N6cVjN0xqdkiRcNPhBqdbUybtxsXRzqgGbHm6uIMbRglJLwq5cfU1wR/5DQXNF24G
XW9u8UaGz/3A2pdxeyWQX9977lBtSy90MGUjuwl7op7Du1gYKjIye1e3G8mTQsdSWngwkgr5kspx
AN6hVmNXCGSWXz9gLxfMP1IXoUWs309tjSOVG8re7FDnTqoFI3iYz/G73BndX6//ygvr/3/Qx/+x
d25Nkhpblv4rbXpH7RdwYKx1HoCIjLzfKzPrxS0zKxMccHAcx7n8+lkhaVqqUp9Rn36ahzE7ZsdU
GREEBLjvvfbe61vhGT/OqOdObPD3i68qnoOnUP1dvfifCB4/Nj92GroheAPRibXxq+2XlmUw2iBr
vmFyMF9lFX3AD7h/g1c8SzA2jvDs1xP79/flf5Uf/c1vV2r8x3/gv997s1oFNusP//mPh17jf/9x
fM9/vub7d/zj5KO/etUf448v+u49+Nzfj1u8utfv/gMMQ1CQbqcPu959jFPrfv18fMPjK/+7f/y3
j18/5WE1H7/89A6bZ3f8NBjUdj/9/qfTb7/8RI8Cy7//+fN//+PxBH756fJ1ssq9dur1L2/6eB3d
Lz8F4c8J5xxk9TiOEjCtjqOz88evf6Lxz0QkBJ0NKeaYSXrUwrveuuqXn1j8M6dhisJwCst2yo+y
29hPxz/R8OeYEfwzY0cDdfzfT//n6333A/3xg/1bN+mbXnVu/OWn72/FKOaU4iBJEqWCC8p+jNmZ
cGnvJ2Cvkxm24PEiswmmxX+zVX3/VP1+kDiNE2yFBKbUyfeLcqh1XJKl/DonTXXo0LAIoGkQnAEy
868V/34/UipwMkykyV/qUGW0pW26pi90bTE/Q+fU3zl06TV/s0z89aoxGvIIkoZgAr/cD+HSloKW
JIbomQ8eJusd0dNDv1b+7wZBj9flj9XoeDY4TIr5Q/T7RVH8Y4ch+gNUkgz8eas06KSR5E8lEBgZ
es/gyF0Fbg/onjkAIab/phh2TBF+PDAMQ0nEk+M9+GO7UoMbcLIheea6lgXIT4ZmdbwGO9FoVhi4
rF+tgRr+JoP/ftX67Wzh4BomwC7HMZ6U7++SXvUgZNDteWClqx8XHYJlMQswevf9xMDRcbwLWSEW
Gbf7PkIz1a5PzPx3U1J/vVcZFRHDpcf9yviP8Qm0LNPCUv55QhPCTgzlw2CCMm+av21g/OuBUhHB
N5UIgduI/5hIzUFQrbD2ewbWZ9jDi3zY+WYF9wjwxNM/LUm/P/N/fsZ/qzJ+93uCKA0fN3T1xbHA
sv7D9taBdzYTFKy2lZfgnoSgbQCCvuARSdDFfq/s3NDMVg3A2Wz18iwG7MKBU61hgzauYuOAgnjw
FEc3V0vR9bJ+k+j3BsbACv4K8jRqliV1wM5tHTBWhdiWpt95PB5AYa4bSzL07SVRDk5LK875AIe+
DJSP1ACLroH/BgeMvsOHMASewW9IOEJZc5ZxeizGBGHpddYNmEYCfhD47nPJ6XaZgDt3oTYIJ3sd
NYnagxFuXhMd8vByDFLZ3SZpUD1x0WywuOBgzh8YpncG9BzUYBE3lPtrM4hp2MMTByL9BpQmSLXA
adzDFUMvOWOhMzuzSgmEybyBUEpa3X+jUVxHu5bUrQeXmNmH1c8kzeCbHLRZ2wBwfzCqHE+NNBXJ
t0CAOjPYyAikH4CRlWV5DBzBTlx2PlpW/xCTZuPnWyfgeIDJCI/pkK76ZlFzSTJpIQyCXUJjIV9h
+kXKt0kIebf5KHBXfhIS9J7FAp+QU4AgcGFPUOOrhrPBMV6RezQTVJwUAltMcNtPIP/UGZVLN4J+
LVHM2ZobeN42MAXKddDClznOwFB3NNitxlgPNoiZuzG4CrYosPbFmB7uGLdsCw18O8Gn0+NdTSyd
RhAg20Ciu71Pe7ega2Swa+741DgFAqttBrKnYe3ZEYIeVSZKfMaDsg99ptej68YDhN0B0UYebAT8
vn0ZK/z4eQCq0gK6MwVTA1wo0BDj4QlwZj6FmQrjCRiBdujLUJ568IVS0CxZFLkHsPy2Zsk40Ud0
MZ/QBIWmYbBp/OKskRcegfW03kRM1YLkDTfc1ieiXqNZZ5EmQQdObWVh9VJEMqWgb/WD4QAqcRxK
ZVqVZjhNh3EBHMcNRF9VmCAn596DkAgqqbKfAAQfqwPg6F6mlSjNaQ9syROswkqTu1C0H+BnsfLT
LHYKr8a1BdHEDoAzXDPQFa6PJiRwCcGqV31Zk4oNOYXgy05QQ9Tbjewjf4sdISqvF7DMkQIOXf2y
9K6GemtJAlHRheBQIYCdl/6pYkBgnlSbSPiFE7ISBzWnFkTYaEH9qO5KWp/TrhqeRcPArNdgR8BE
exMU6HqaduwkmJfYvJVQL91elDBLKhY4DuGl4UKWJUvRl1Q+w13Y271LOxk8rrPz/IFuXspr5Sba
AgXISfRcr03EH1ahSfUt1W4Q7yPAgD7JWr1SOmbRpFn/NMBZHv6OQKAE6WWNkWNYdUgHGsSlT8Gr
5bknDs1+QKdZXz82m7JgkytbxfPDytGP3wCDWKKTIiCURRegy2z4LSsAJDpw6W7WxKAjPBFgJGYd
xj5vx0g0M7J/glUHPJphzWjgQ7JT9ShMtk6GXcyt2QB4p7a9paJabiZb14DXw7crLUCGV0sBbBz4
g3Wk6Oc04ILuR1Uj4e9GD8wUN7FYC0KpGDM9++pSY2UZ85VOjToxCtDZDNMtujlhi5C3JW+XL+My
gD60dBEeFxX0kuASCWxDY6mSOOtC7x9kGUePfbANXRGWOiyLtN8sGDG1UGLPAhkJwDYm1eUSqN5L
4BjUy7jOYNDYql5uaFhFwKr2QaPyZpTBnKsOHDWo0ZG+nnmIpZ2uKvrSzaz8Cp9ya7IIBYoXwur+
HS34/mGJZjjAxBWrP0ACnmlejWr8Cp4QuTRDBNQ4deDFZNMEHPkOJrPrCxA52hZDVMfgQvMRykhM
+/RrBGJBU3Qh6K3bCqZIXgJr+jSihfkFVEf9VgGfOGP/6IY3p/tgyYWa+1OzdL06qQSbrzrAMvUp
mNNk2icYXPNFzdEiEMU6uvXD2j7SYOKvtQ4WkYPeBl63d4O6p0Dsfa0WGj5Ce53fsULBz6mfVJoU
2ObAl6nhk9HkxidiPwORPGXBVsWfS7kkWwZYnp+yZZj5cRQeuCHwsVJUZ1Y3kbuNhd2Cg1gI0gZh
IslBrgFjLpmBwNzjpGWFxyxtHBjokG/gfAzkK55EDbKQno5IW3hoDDTjZTNfkW2czzeEoQClRyH7
nFTjLkbwme5b/AJzIbCxYvShmVh7iUdHXoHxx4ZChAkglCAVLjUWWljWFwlatyfA5IcJsLo6Wd6B
0YubHNh4BUrr1pTvIEN3DC0hFZ8zRHtYCzGA6ercou/iCnSi2APPN5s3O0cj5H3q8bsgqdKvIrED
LeBXGwBvunYROC9D3I27jQCkcyTWz0drB4AFcgDVfbNrdD9dVE3kRa7VCAUfbObmGY9MR2FTDnBz
zuSoo8y2IGrmMTPRHR/Vsv2msvxL2eqlerf92H+6H3PR79LXa/PR3Tv78eEuX82Pr/x/MGs9xs7/
PGk9eX37Psk9vvy3dBXJJQzwCU058o0Yvb3Qz37LVpOfY4J1KY2QWCGVBWTqj2QVuSoK02nCUoq4
HYCe/0xWA/4zUMlwSUM4nyBVOmZk/+NsNeYkFDH4xkimkfsieP4hkQRyrYW+F2cYQ+vvscgkl74H
e+9PF+O/CJe/D8yRj3NOcAUo8jpo9sjcv89DnImhIgK8m1Cj8hjhbLZg+GGHgUO7+78f6fs08vcj
QeEWOKsQTdnHjOhPJYlEVYNeIp6xapAFq0OXWRhY/02u+l+cDiJ+/F5JzATSyR9i/xIjGwPMQrJI
xcOhTPvyelyt2yes+lsHr+jXFt4/Eg2cEVIZyAgJsjiWItn4IYeT3FQgQza/cseALu7dIC/TQatm
NyxtYgoZocsqgzk6iHIlorhzaBNyzAa1ATw8SaGRQSBGQ5LZleOQJeiTxwY6WzgFYL3st/t0UoTv
5Hoku9Z9x9hVWY3NdTNzZk8c4SU8jWRa7qJoQgsILND6pzSSq87LeenoVTDM+CMrB/Gpuq3G6DGp
NGAVvY8+MQURxDk+IqxvQc7AgSlqu9/CYFElfO8ZigTBDAPWvDFtmpxJtFOYfGKAzV2BKyoeJ+fx
2ZxsSKtSqr3PrHXxe5wCeJ3D2IYiqGkgTyCZjNeXZST+uRrDuM7TWlrEf61HVJF0HRCMYPzpM19F
w4wUn4wfXTNriZxjWd8QVC1P8LDRnxrYFiz5zYyshVfT3YKNqQajDCEkThyOQ3k6KvTg6T4EBrXr
g7dxGuJHGermUTpMwyCClhSp2USRZelU19MzEN0tI+g80e5ZJ/N0vYFE6vMuacxXkH66O1g2tmXG
3Fxf6ACsinwGZVRlbkzds8UT+daNSr3hqZleqzWNIFtgsIrnsmcGuwcHmi2mI/CUG8UvQ4DIhOpU
al0WCV8RhzE3zC8Mz2V0Au+zdczRwpW8lLzjV4yP6a0FYrDGxeQOX2LwzdPCknXIeLNcY5eBs/A2
uea+myxi5q7R4RfqlyDI6LQObypN3dMi2/nLgFAmyRRy/feIN+P9mKB1cc/gTnFpmxnOlMsiWpI1
W7lcJOkiyoJi4UE3uVnIB2ir9bsv+7bOmSBRBJqaLW9ZyYYJkCgkS5lFdtPAOLamZwPkRg7Ytwou
WtZK5BqqMxSz/U72BcCf3a0j6TTlLbIUWUwWfYIZnGY6eC1tm95ul20ubzoMEH9tYI/9VlqgQ+8S
6LLPk1Aobg2u6rrcDklS5WswzQ4jxmSm+HfWbzsPPgQ4a84e7a5rat4xucXR7abi6RkY2n7KWDzz
9wbS95yj76vdMiEXjN+6uI9Bi62DBpkf8SCLO4EhnnbZ9F3Hk+pCNmHF8jSNQiAjkxGVszpp1q++
VsjoYF8GEMjCo6bFSg2EOLqI46ndUWnNNzQ1kSgLLJBRGcwo5rCoxql/tMj7H5EeJGlhiai+TWE7
AwI4VvGL5oO4ZRZ6ad63MWqe+DLNlnU2tbcE1GB2viL6HjPX0Mbs2oXg/icGolphNo7h0DTU0Qum
0dV7Mgp9sxp4eBYr5G1014wlAkpVAxiQgX2uWc6RIdkMpFj/vOm5hzSB5+99wQ10x2v23AOEN6Fk
jyrmSJf1I/EKd9I0yGbOZdX1bYFGzGQH/Fk3FQmcKuCU3tdTUAxyCb9YLJlfrQT8FrkOn4cCC47V
pxgn7V6VXssAbSMgO2akXG29PzaZoANPchDJq8rUOpOQ5ENQYvl62QPtg9MMg/ka79OPPKjxAkpq
0H+xpi26KMuKf24Ut8qSHtm/6D4dh2JREsDprk2rcafgR4FcPmrbHcMQ/F2JE2j2/kgbT4zwCC1b
1hShLId4PwrIcRnsSOtlzyOFIepuTRoU08cIQFhfM8SMQnmIO7DlfKFdZJacaoXvFCUJwAnGOIbF
DADomwhRcHhgpG92qYKpShHC+7jPSGT1mWtb0meqpwCcK1iDI8Re0NLacqzPsZQFJKXTdUos33ka
d2izmRdoL3QdohsLJKLK5GbVe4i7VWUxm1I4uVVJq4u6Qdt53pczyoHVlFYvIHSq9QwZVvmhKALr
XRnV/iZsde2LEk58LE+IW+4nUAd6nEI4rDtdJyKE2pqmUBaWHrZWiq+uyhvqx3fp4TORg8TINezd
DBbfMXD0AL4ySwHY7tRQmNiGT13YlW02xrEvKhWQj0n2Q5itNIQ7gI/FgR9t6kFpZZoAben4IUA0
f9qEQGTnA7LPC2+rKJu4DM8BBWsfQIRN34Ihsl/hHdsCYI6EdyxmAEIuMQ0zXqHpwfCTlJa9h1yK
dDuPqkqpQttWPQaxIW9zr5a7ELhynWN3D5qTHhnpje4kupPDldl308z0qaz8CtPAOZA1rPeGus4G
JPzQP0Q8gNMGYE47JbwrJib7t25u59veEl6E2tIbbAvx1WgsmfNgYUhO4/h9xucj1R4rzyDyIsE8
NMmcXK+zON7npcUmM9RRZ/D8deMDsoHqLgU6ct2DXBx/a0LJRE5NK2iBLG3Dthtj/YJ5JTpVA8WB
j4UFBSnzdSbYfdB+ZbecjAMgn7j53gZcDZengvZt5nm8HWKmBHSd0gLTDB+za0jqYLYmPJihSnQU
j6QmvL5PYaHzblHDu41sGge42fx8aUJhJURK5qIddzUy0ZKNJ1okrMuJqrcn3KH0tU8HeHduC8U2
Uk8rcj9OkZzuSKdbqLCmdi/oliibYl0V1gFl/bhmsp6W62EztL3op1aXucQCTPMN3+VVGcOb/cCS
+BbRZf8NXYTqBiQmrLz9hiGFXLJoeG6aFtlYiZjpWTMAubKwnNav3VSTKZt1SF63WPOXNk3lVcz4
FJ9A7GzPXdCrqQgsn1EKVVBMMpJ67BZzkorHch5Dl5MuhgSHXhAXZ9ouk9nH68R0VtcrznBGdAni
7Fbai9VyD/5pwFWPlQlCJK6xc9ild95taUWzcib+Fr6CfXNLh7D15yMdhoafDmUU3jK0y80ZYSN+
S441a0RgV7YrapnR8OahL7TBFlBQYS3Frr21vi8aXykgVAlLmvPO81mc2grrGG6knvKdm5W/qUsg
209gEsqD82VNAYQGfAIg8WQoN2hBcYxZT4U4NKvxlgTKh3E3DuCpapfoxB5Mx5Zmt2iBuUoAoKF9
Q8XDPRDSZnnrgpmJAkhxclYHA0gGc9Xoo8gSzfya1/HIsLEE7JaNzJV7uPauNhuXuGY3jgEYm8Gp
FnsZgWZ+YTGk5ffKiVoUdUlEeFXFBkhNMG4Q6E0LFe2VHsTyelQqAU7FPtkC3czjqqjrxH+zLJSI
KCu3JFnouIOHdKhrik3/+J2ntUyGrEs9tONyc/4sXPrxG9DRqwKDtQcmtikDqnNqQ2xAJeiwc25T
4k0O7LQY88VhTSb9Sk7ntg1soWdMsWZgupvhFuTTcbyEClinu3SUPN03EfGHFpSMBDjawPimaL0I
QXOmgr/FMx3jHdtsE+4kSNPjhhhqrDnUw5btpzRg2ynakxo8IpXAjrQp153BhRvk410zEaf3SkpF
sQQxHx6kKJ00BdS5bspjjOcA240YQ7xScLz7DHf4ILFPk7ITb6OJQbwGzznB9uBLFEAuhyQM8L1k
a56prDHhupKxJl/k3C/mVak6HW7QvTrEN4aFFbYtU2JPRpwnmo9fs8P/L0/8RI/95/9cn7h8bV9n
9V1B/fiG3xQKHv2MVBYdmCKKw5jERxDNbwoFZz9jX0SuG0FMpnF0nLX7vZwepD+jPZehzp6EDAIH
ant/SBQow6PYF6HqiDdFPIabx78gURyrhd9XTwUq3Oj3IxyVJgK5/ceZPy3hDL+xDdL4kiC9g1Yx
ABfPCNnLRvZfKvRuz6hNRPOuSkK7R2IcnVadHm9UOomiS5g+H5ltHwQQFHug9ezZQMlWdKWhF2OK
2dNIlADXb+OC/d4P7qxcWiiixq0FWjPzbh7OrZjPIzhOfMCU90V7mw+bvHNbt8OXM0BL+aQQM8O6
vpgvoSMrvskyIKMKz1oc3aCjzM3zNbdLVKymG06DFJEsfGgggjYmhR7qz4nFlC2qBJ8BS58mBI4Q
3XdjUNHTlY4tVtQxAwYq2IGAbs7MPE9Ahat+twHGlvkxKeBkKB+G4XWF1NIsKjrAZXTZl6HA8Qd6
X+pmDzuCKxcG4X4j+gEp2UlpuqJatoORw8HVrkjteuipQBgCB9+dPw66D1V1jTU4g5XHVlQszCcl
LgGqfJTBbhzBaNNteg009hO48PnAsVO0atc3YVEK81UKlD01WvQzlB8/QIavXkgpuoK4aD1ScYIC
pfAtB4Obn6oyBhxBpkjmkl08l/qw6oZnqquaO+Dtz8Me0iOc3c6bNAl24HJXeTeEqHhO5J07sMNd
9K0y4qwiwa3RD8iHikgj+p4uU9cXup3nVxvN0wmwpOVdQu3V0Ixnxj11zZlEdAInYdTHCEeKzaCH
z44+447q8jXx5yx1dx3rLqC7rhn3jEFoFjdbt35ACELP5didpn7xh6hf3sp5PTQoQRexbM7mqdpy
lGS/KTW9l2F0vQFPbjH2gvhngCKuApnrdf6McG/lddidwlBsz/W8IufY+L5HY/ZhaUEwi6N6Z8FV
xIwCISwzAGtd11hxs6n07Rkmsy5YF4cnmHlB3ZbLOyva/dhRVBH5gBVaNQdixqtxVlOG2dh3OdH3
rg+LaV1PeTOdQXrBkGzaqsxSalEeMjo3ZX0zNc0HNI9bardPNsspi0u37HqqPkLL9ylsr8m2gr1u
0hWuv+oxCd1jU49XQN7fhwFeoROdQY2nBWNDWyQLB7qgOu234awSHfQTte3irRSvPrRvqMI8e7gV
NDly62s7H2NH+5D2vOAom9MAVskUSXIt3bfSuZwhYOREoNi+dDdDqaDL8w4SHJnoAQHJe1NxdlYF
Nim6Ja0z0xvs+kF7NjTRK5v5zsJtzk4029bTFIUCr262EsQeSJTjWHQqQRJxwNgNbAfoN7FGZ0yW
J2Y6m/x+o0vml6gspgBtXz2CXoyZZELr086eoMyW680WPaaB1gVpBMc9MycU8wF4FjAIXCycXHTt
Ex/v+yUuLBohajACmcJ3P9bZmuF1Dk/Gts1j84RiybeqbQ2KcD4meJHAwMqQh5jJz9Kpj83XGbWV
FI8n9CiaNXJjJhMN4EbQgfpoQii2guh7l5A1WM+83RAcw5VeRe9Iz8JUoVbf6OPUAhrcw9NULqT6
SupOzBpoPjC7b4kYw+46hroxvPRGaXqooHKpMxSkqe6ReGkTg7XH1hWlWy6b861dUWAcUediBSEh
Q1kTfXn4Uq7kb9bo5JqklbIFDQJ/6wCrCnIG47LTBepjmvFN+yh39VKVWeLqpDqphpA/tU27sAxV
I2PBFeXivSQlUbnt6o3vxhpMkvOo3gbHM2FLlKUDW4dQRLt2GHOUWJGDjn4N9M5NQVvvN+w3UTGy
ackMPGplmnVI62wW8ra/2VgU7+SIqW0gissXjcRXri0eeLRbEFqVZSZC313CBecU6OIiWl3z3CLn
fx03etXV7TVaBILLfuz4Qy95mRs0dwBOIdZ7EHzRMo3G7JfeJl2xSPmFQyTM1Tx9S8PQHBzSjGvq
PB4d1yBiMznEskPHkILpKj0btj3Ym7lbmnMXzZeh8lmqSthWmlxMWET9ePAouZWNx4Xvb2Y+Zj6F
Cx/H7x7QPDBS77DSrodyO6Nz53JZ7jv4iqEOvNQYHHcPSim0bHj5gpr7LkX5/GL2+Aeg47awPcQJ
cugZzDet4sNsp2xgUVIstXIWALL9VKts4GGft8Hsdpitl2dB1RbSzid88tHXo+tgxha4oi2RcPsN
T9GpKKcvAiqj9X7LQ3U2bqaYm+HXCsFx+6zuhJKXiSn3m2/vJYkIinsJfyjXSl9A2uc5OsIzUS63
bR/o07Btz7VtHITYReYigsW6R6kMv+bJBJpEZtbxQ7btZ9IgaueWqgOycFPQtGkPvFzbHDrCzrYR
mvDNujMLnj2ApHaJrPQN6M976vWnnYKLsHQnUoxFY8lVUr3wcB2hLqExYzQ3mH7DlCdUDD5lq6pP
pvK6a4Xf+ST9UgXLhTHbnWh7Ce8/5wtrkYUS4XNnGvAWkDkT+0lWdwPBur3ucOACXQUnI1pVdnQJ
Lnw0XcX2WENs0hW6hejVQxour3K+lg2cwgEmhu2TpvtK6Ry9+FboYup84REuYStFEtNHDpiUWuUo
y6ynbqHVLoCT1r5a+D6G+IkGneHRxcvZVvntCsMHABTa8kLwdR8pJFUYyUKSoyGJL/oGjULNiQ/r
h6167bzbaTXt/TafAj1LixU5sTTmTC71i95IvvIkD455kETJ9JS6+jzBtOAuxhUwsbobwTC104mI
sS4vRB/GpC9zBd3xHBYYnzHfdm0YvLW2P8AIPWOG7ualLUyPthhURKDZ4gaY1qk5adT6xbBhv/Zl
URJ6KGP9Ukp7aXqwzSQeEDRLrUH3Ufsyh+6/az1isRBHVX3zxCN3EBGeRdldo6CNx5CUyT4BaeaU
RwtIh/1hHZf9XKVvIGMUoboZ5UWlcG8NQxasSIshRtr0YVzMxbYQxDePPpQ7iSkxNz8NfDwQOFh8
mQzBLnidbiQ90a4/HWRwYJjxwjRszvWYR7F4IsOr18F72lTY+i966ckH/FLOWcPycJRZtMD1XQKK
pYJHTVHOAIKPnXRNor+YOX2iM2nv8UwmoM9il+tLf9lH5AT9Yp9gmO2IQ0gzpDNWX4UMkjMgLit7
pyrky8UYIRGLzFMwJDaHvIgxvbk7ifpQIobuitJiKUzWDBGfzNDMpGuOU/4qUAhqzkd1q1W0q31U
oisVfR692sqb2fRPUaKuIJQ0ReTCE9xqcVZWDLV8OZ17hy2D9K9LaM6NS67ShganGPc5yuxQsmCi
veUlagMVGkgGSGN23Ot63J4hPnTYab+igNQXJSgf8C/0cLI7KdHZkXtyFbqgQ8GbJwcYkcrHepaH
VEFwWCAaiNuWjkuB0s5LCvGjHSC2VQffr263yvg2NmouCCdYGcajMowmA9dM474WMi6qGR0egMqG
Ne4fOLSKXlylmKkt020sVEQGxETaPvZdh+oqlIbt3SR92mH1Wj34aL4upgH19wQibkFZ0FyO0PiK
wYQPqMiUGTXRTa/X5WVD7v6pFD5zgmxDeXVZ4x7a2ekmdfPjtqK2UKdnQEGetvByR1eWzS2FH96g
wI4rL3gb79HItbfdXESD20Vhi44wHQe3G8YislRX/ktbbQ8apA7cveeDm4H7lXbKe5j8QgJ4Qg/a
uY3lAfXBU+ts0SboytNxepEs1UWtUFJI66ugS54mvbybsb6qutt0it4kcDTYXJ6HhRYVenoh82Pq
BdvTLK14iDCLecBcGrohw/Y0KO1BuP6c1tslWgop6sMzzkOyXE3dzkfkngp2redhD1fKYgsJ8gQk
rhnaqyAeJRRhCPK7vKx7NGFBR0jAiQjDIl3dOzRscUD2UOWjM/kAfso41rmBOp97g4uHbqUeXl7N
eoDc+8jJhGROJ2FGMJ+VYpOF59+JZfKUz9MjAsGzqdf9Xo4h5NphPVMQ4gl9GpIJvYxVxK67MXyP
VHA2Y/2SnX5DqbLaTa082Va1c9EttpWHCG+y4TTvGs5QoAazMAugKc4QvM/MMj01PEBLznQFmbLO
I0s/Z6s+yoXsp7L+MqXTxVSRozeneg7H5TJcPZ7t9LDiZxHy4KDlmf6rjPfKIicIEd72tcD+SnaQ
fmheI7nbwcMTXWFT+qVeJ3fBw+QQ6hhNle20Dym53hR2ZBS318ygL6so+fwkDP/aYQCliFN11brg
ddjUznb6sRqWNa91itIu/Ta5FJWFIT4b/fXA1hwNkYfBDiQnwVDMJrxJ4sreD2G3r22L2TWG6NTE
5rYdkv28xSg7qvkTZkE4RRitYYnYmswxrKskxYqVTh5Fb/ZKZDOhyREz8ZWwWR9VUY42vkPQLN0e
hvUF+i33ouvRD5kg+eCx1+d0GRElhq9h3GEdSRNk+NF6n2wcBcD+Aek9DXWQx36BtrB307THZHxT
jE28P/rfzRBjI8nu5rrceRbvovnY18S/daP93+ydyXLkSJJtf+X9AFIwD8sHwEe6k3TOwY0JGQxi
hmEe7Ov7eHaWdEZLV7fUW/Xi5apSKiNId4ebqV499+qesLxHVzRvDYV7aZSUSvRIdRm1/k1Q2ttu
KJ+FPNV9dfECB4e648XZNO070AQgiLBJP0eiA7L5dRyFd+7a1kHldfP3ovDZDQ9ZKlEA24fEnbCx
V/ejF6Q/EzZ9TBzbZforsUZ1zu0cc6cua+PAE6XJzZCPfMAUJGEqZ+sARx9s1sw3n3rDbO51QxEg
W/DstcTkR6Weja9VDfMHg6Afyitb1600z9jizm1FiWvD20W9I+WWej6lo+YBzgi/iV1v7ndKAas6
jb6dA/1T2OmKgVVPjAOANxMWp132rZeVu24S75qZ1sBjnUZDl5if5VK2r71neLu0gxkIQFR3tWjQ
Vm2/P9jFKO9pYY2LYGywF8J19qKd8PYwqrO2aepbz+SdOMxAUr0FJUhW88FhFTTjPl3S5mgITQw6
nPTY1OAaSqvtIgwYK8djObHwVRTOyqXhFvLE1VK0LCBUZQw5rfjkh/GcNqlxV7tiPla1n1VbfS7W
L6agHvxWuxw4geQh6dP1MMlEOyoia91uYKTadwmCQWZuVybRGz31ltciAKhzCnN56xtvSUJ1dWqO
/JoP7rLM34J6Ks4Cx7sGMYi9ns3L3QIy81U4AU2vXq2bVdZlE/V1wtjKy+mCJK9Mnoo8STeGbNRu
SJMl8rrE32k8Dx/J2JMe4azFJwf5cSrKdNOqSd/7uj8sMTfV8ou9Tc3bME1OEJksjHtiarRGy1jb
Jwu4uwmlsMV+wpS/11t8AhWtep93zBycySrgH/CKjW31RMK6YAaY5WI78uafq7pnTpNooBzGqCMi
eVCg4VVfhFwj3uUREUYUUaGcW9ccvM/FrPInvSp4vzChkJKnN9q2MXXxNMEf3BDNZ52qDH2bPcY3
Betw2lCRIrAhlZi/ZtblcPHsRn9PnHT8kWK04EwdBnXxspaGxJ+r8jPJaoqNheDA2KS63Xvt4BZh
vlr71l5oYivmr1+1Xk5ryEBvTiMk7eLANvfupiv64uhoMj/llEdvQzGvh3y0nBsty5Iu9ETgapE0
TXG0+Kmh8ofW3pYSYoGPpbVe6Z9k2MCsh0L3DhnLCAahDpiHLobDM8DM/WEZ5Ycpul3bieNcdMku
NcwpdPE+wa0UvV8xYxuGKlz7EQUAxd33WQ7rrDcNewyGUEzc/sABaa6itCbOKZunmEZ+enKZnMSd
b+mMbunr69gdPIfeoxbbYGBBk007zf4vkq3i3PXEg5zrdKfzrqzOOsUN34FdIYakjMcC0D1OmFXu
AGPybec3Rlz1KeNR35s//IHd01Ng3Gv6YlMH1DelxRhP8+rQLMohLoIgvxhKeWfN9h6kXW2J27gw
dJl2g6WGcS/bdkp2QJ/eefGGtoq7sh8fSfJ8L5gV8k2d0+HA7Lu3I8tcGy8kPye7abH8l5uh4Egt
fdXtmsX+dMSV/DQQX8+JUzNXXuF8T9dIiU29aqitlcXGvDADWD0ajSRtQg4s7ezYVQ9WXDdfpanQ
PJWHX/7It2CJxrq7zNgwEbDopShGxgkHabXWoRpLxeknAJ81cwE4ywzdjuCHu2etbxvWjPL3Hhm9
5huwhPKkPHva52ZyGOABwzbRx/NsNv6GuaX5ZNnqWnoofzoQVl6iKXpiPQ4IFVyvRdOfF2H329Gw
nZNJCjRExWQEW4upLz2foQxElWE4IMpssoo2sCYlA4xc37HcZvw02jGL+5lumHTaJhxauQncaaul
1m5sZ0ah5vxgDhXd/Wjpy0+vlDgkSuoQGubCgWFJoGFyLnFQgaL9hXs+3Sqf6D1+i6SLwKbS81Kl
C1htj1ximunURs0ok6O7ynvHdxqKH4bBlzKwzHcyYPMgbMe2rukhbb5teXJjGZzYedFNd6aXvNhj
+1zIHmFxSC7GZAwRS0vcuFXgG2xo2yF3sEzUzecQsIGn23ocTMK9xfwjEJo8wXMMYemVR5OzltYm
e7cM9onPZUdibn5vLMPTJIxvjpFo5q2kLKUP126nzmsoLCRqjT3Hrd6/IYHxn6zijSl3uXFLf47M
POdZkn5M3lKk2TVt2PjqlAn2j1lUp9b7YUr7ESXJ2IkOEiEorXt4/zXUZ7mrmKP3hdRwDDgvfVum
sLz2cEFnus/qhckkdh39yYLlIle/+Fw4/4yyQ+8l2r89jbXWXjQNMb13tGyjVj7IcKA4mfgm+Vcq
y0OvS9d5m5rCfGcDcBpyGbgR+zu856xzN36vRcz3nlb0+XDx/bulp3JwgupnaZu3ui2biAob7MoH
VXDydds4uvzp8Kw0nMqxNZZ3ejH1G/BKJrdWPHtQ06497JReNw/TqPsb015ObWG+1sr62Q/uB84z
QOdIF3LDBNjald4rS9Jtpq0CzQn/QQTSvMaG86FYzRKKzHvG/XNel2oGuiOBeJ0iVEQVtrqBmJL3
YTPMsUQbcxJ5P6HyTX2zX5pmw0vdOpwIgulLNehb+uaXZfW41yt7ikSbH4O5rsLsSvTktv3wJ4na
1d3TPI53IhjBKHMEL2Xt8C6k8OcmpoW1/JX2U4cW6T1MepvvC+q0E3rDXvpJdi5wZW9939paGtvb
IKpwAwXdL8ulIFVS1vcIxHCEHAbuRK8sZucRD9txbRC328wLNoNu0CXPe2Y69hs7GekKmhd2uW3p
i9qYnVq/5iwngz9thpibKdfvsrzWni3Trw9zAN+5s1ztB8rBzVijVRv+/OKbI5Tfsuz1qb+0q/xq
xjGLlJgp0WT13ZPFh77yDb356rdjHkurJzcWLxFrRpxs1/lpge+kfZ4zVHM9aS+J3hRH5Gd11jLR
bqs56beAPQ1ed2+MIeBOcl3e3bI8BInBO4caBgshn1DjAbAq/SjcbNh1i21H/dozPGKYcXBASOV1
7BuawpFnrFQWqJcbK4LFdUvosW60vHMiklefHO+zg5azvK1OkcT1FJyKUZlnrdfzsAD/uizj1V6j
08WmwbpdlbQ3dAYgDIARvELlc+eqU9OWF1x2/mZJzCeP/PXQyHPzfXTSGfOV7t5adZJkYRCs+Z2b
Y5qZSFwLySjqmM5/+V3vHJQG37gqZudc5MuNlOmn0kT2w1aJfyt6sa9HHpdEc2lP2ut4JE8i3E1H
uiLRFmID3pZFxgiOYxUW3wm/X08Y5eD8LRNwS57EWO9G1WwMP/hYWgQ7ZA8NSYrBWACnNjhGSPzd
L5NzuS2Lt5Q5jGQ8hBOr2CtUHE40EZWm1DdpOjpn0+V72izGpreLLzNPt2BmoUGZF3qz2JZW8dx2
g3sojSayDYRqo7A2WCn5kEA8NPo4YT3jLV7CEec6evTwnfftG+a99BR4ebwmngGvwqVChRHCBuQ7
MzPwS+XHutUPveGganNEp3S4GQ6md6eFMZgE0SWi9p8VtOTkZTfAdkcj9/Z5WRCTTF1V9Egq/T69
+scK0Z4yLWlvZ90QUREkDHNMjupAFypmpLGyyhuwT88CDrWcF4l2JZtTO6qD2fslVetIrGtwqm2n
2rMZsDgWQtOSsLGdyG0KcpSqV81avpli8XLVnWvWkqP9WiGkbwEC0ziWS2xVHaX+rD9mefa8dJoV
NXV6sFt1WBdxI2rj7JBWkzPECpn63WT2fORiBGjJjFy/zjW3g4PlLbdpRTymG3lhoTjqwU1JkCj5
Zc5rr1jilsysiPcXh6yHOnjSgiqaxqaPWq39IZhuk3cl7HPBK9lKt9GipsKA6DvUbdaLzH/083fb
M+zACoufREGlqMz5NSQu+xuXsPPsvawsgwFWjeBrW8GzdACjnYYvrJncsvj0SWbZh9S7HzqbIKJK
NJuxX6M5uW2nko+1dddQlam9zRPfxyHFd8XQQkAn2C3KM8oG+A7Jj3V6A68Q6Bmu42OeQSomY4hE
FbW6zq5Qu9o3A6eD8pEaCgmrl2p2aNf6xjG2s9tGfa72rJDNw76ROhigwF9bjKTlVAa7ZA0mXdly
XCzL3qUkQj57BHlzzRlprBVef2e71s+RacfUa7vriHNieUnkmiKN29So475R704uL3l+mosFDrEh
Wqe0aWBK+dTyLpxUYXCAG+4TPsmoWHOuPKV3cWEMjNNeJM+dM+nfrv4zn7r5c2B+SLxswQ+/113N
Y/+WCG5xdlw6B6uzZ93lDTrQ3FQvhSms0A4UFff0qFFr7BV8ZhCMHx3PVx6WwfxiIcjmLb60dXAv
upnsFUwY/9kOTZWhRgpDFnC1L5zjuvGgu1kEoFGEqsufWwX4mc3Wt6u2dc8rDm2A9rhOkzcTAnYu
yfvozeSiKoaNywJPnagHQQli6ylzZ0YkSfWduPiKMhxrLu6knTNStnLV3LUc8l5T70gKj9vRDCXO
6qjOxU0yV1iQMfh6yh1jr6j2eW0dgoa7utD78icXShJNgd1sa63fSVjXfS9lFwdmiz7DGE8XVX3H
V6uIR6ke6IUiLLkB6zyUHZNkJGO2zmCBwpCIAozcdU1tBto0jC8K/32VamdC/2novPIr6eezW3av
doALYrUwqKZkJ+FQ40kuDA5k2VtxsranmqKwei3n8WAIBimEZNO/j9lLhbvSwjcXZ4MhHsD0f85W
+dDPfMt0Vz/Y7oD4mN0EDcCAkbwVHhP8xmi+KwmOsGrJjj3QSWTo2XVURmwL85I1NKfsXKXG51i4
8myOoG1Gb9/oyTjGbNfZaFO6Cep5fXfx175msGO7WUP88xCFYmrG/bBqPxb7Gh7VItE5cwwHAjyW
K+avxdGuvspc3A71FAVryu24PKX4F319fpSG3HTm8I3WyTxTF3yxxPo8+3n2Pk71/UqzOncI1M20
KSaNdshvb/xhuDGb8b5WPxLI5eZqTCavwCi9C7LdzkpJjhTZ5krGmDyLwup2i4F4J7H5gOX5W6uc
D+XAmWStfVxN2S1p4CH2Df7FH+BWuZqlDMEV7hgPHJrc2C7S+qm1nPtJx0bFST91nPFBqyGnXSYT
/BbBGgPLeGfVLcjyS8U2gITBX2A/1p48Dqt+TMknCgubiAPubDpAPfZrbkRfe9PairmyAQfpzdA/
686wFiql/pRLseWWjXEe9geiPCJt2ut+RRHJs5cRYL6mP1eo0UE2qGuSYUtLKYp1NPGeerT8gi2W
u9F2tpCiETPEB7NvX9O1Jegx2aS5j/01bWMuyPTbSjhlE0tGi1sc6PHDrnI3SoE0JUNy6Nz13BsZ
3yyTtUpF8qpr07EwkFaqC+XmvM2ZEi/4wcMq/3DYHpjY2tNQ9Rt9SjaNYLSr6BsseovOYGxg3pA1
cWhcxTJDjQ307KpFZne2ldlB7gGzR86U7WsFCbDYod+rnSH6Y5VDVimswWX14ZT26+StrL92ynhB
23frm6lr96DaoXLa9KL1+JKZ/+C59/QVnT5v1l+QyiazcvubtB8MGLxRTvOgB8Wjco5BPcRraT5m
9XQ7MzThYGfZFOncmyXIhk1eFGARcseoMaU71+ijfZ7slftxU7fFrVW26rmnPOWATBFckVPsxD46
K9bjsaQPNdTPnsIp6wqgYvVINNo+G33m5BWeZ+W3p1Yf81uQJHUnp+VmMRWljvj6G1X3XxjdjKv1
6z/cWs4VVDNxr6OT4vTTyd343X9G9LcS8OygNGxlvVsL4bY7ux6Lr9rrylci9xFSs3r1TsvUTFSA
6TqYm7lk1Ps/GOH+XJj1998ERyGWQh8NT4eGDvQrUvc3J1yWUWhXg1GH4Hv9R1DilsC007skKlR1
8dBWmvaFbO8/laPsH/3BmrcMLvsh1tT/5y7/zDn6M8zo6tf759zlfTb8/Mi6+v8c+vKj/up/IzCv
f/SvSCPDtP/wGEIGQaCbUI4en9Y/Io0s/Q/P0W2smqZpu/p1sc0/GEwTLyi0pHFNszF9y7ySm39l
Gmmm84fOumzSjGwXc5f/L2Ua8Zv9/bEOkBrpSj3GlI5nGuRx/P4wucHQNtNYq1tnkdqmGscQIiAJ
6wWfeaJp/9M6MuMaKPi3h5ef57uuZVg8wCCkgOW//7zOrpaMuAXzVsvlGpLr8m063RmnX6xm811n
w8NWkmCw08R9Vb3RGTB+Zt60+9tn9V98m/+Mb/3t1yCsxoVuNXTDwG/7n5PBJRNixqFS3jYWxjAA
VFoW7HVGtaQ3bf+BSYvY7Yx0Y7yB3r7rnG+qDy4kH5vGMjq3tddfRoa+u8qanzyJMkYGj/EARL4f
cl1CjFRt3HYW/RBGy3hIpuygfgCt48XCkv8/pMhZfy45/O312PpfqVm259n+n6fX386EhoMbx0dr
UopECUtFOpD10ELeycOMjt48jvreLo92cWAfaDfsy/6ScVPdB+zHYKpl7x0Gk7/ksQKKAMNqPnp/
g4+XE/ua2+HAUxZhf5bnVTIY3vrcAdw7Ghc991XsbJKD2yJrRon9wIXMHQjL79Zb84uECfpfZC11
S5nV1Pv01Xi/ehK8XdYfjfVsY2lpD5KgnbugfnE1qkb5szaOrrsfvYO3bJw6FnsJnI4qBImO/q3v
jApDws4iHjmlgUMRib05Xpxt6dKS0ZawrSXCt9M8jPddsnUJzbg0z94P60cAZJCE3j1Qnd4zVN5W
/WvhExwdSxHjOQXC2bq7T1CDJKTWN17lRXsNfIaUgDzbpdoCxq5Y3AaGhYDyZ2VFw0/4wJbSxI6B
cWPx3up7igzsfJSeRbXDskBbb57zs3dwYu+x9SPoIfGr97agomTpyJvkk0/Neex5Vfl+9SJKZ+8J
3G1HOvsu3eVtmJ6zV5XEYt1DA9ADB3fzyxa38Gm8EberFzpP8mbYlqflLTBC+4zNcUjiCUTmE4+G
H63HbuscxEN5baJDls4szRlhaIF5uZ/QFvH9xW4VFnfBj3KnndSP6rMmM2hX0dMuUbIVkbmbv69p
WpfyNEfBKTikGx3uLgTveV8PkNcvyHkRXNaG13hApWb+Xm7o8dIqlPCm3/k3in3+Xa9hrh8mP3KO
VIRbeTNf++NQ3ednegHe0B+wKFF2aIe4yaNxa0TFV3GQbyvDowf/pHbBedrMh+DXdFveBtAokA1R
eas++Np2GyC0dgoJtM7uEXIv9YWNQMEIZRVmBQhuaM0RunDj/Htk279kPvhvUw9+y0f4pykK/xuz
EXDZ//M7cAf49VuW33WL11/ZCH8YAcFy8MqmTkiZo3MP/HXtWX+ADvrG9SawObN0+z/CEQzjD8wA
vqvzD6k4lsOf+uvW4xZlNGxyXDNM15EvnH/FePDvS5b/dmB63EG42fjbsD8Egfef9xNgU5rKNPhI
G+nzkDa6jYwrXQhkw4K54srRTjIoU/zT+AcM0ml0Rvpr0EI+rfhhD1Vq0as5jjHp0ZT15sdgDBWI
FmMDmO3B9LtD23ZZukGEyaY7UbXOdOw1FdB7L/q1gk6nUs0noVpfYxw1cQ9RDRfTjZjMkrPLZV85
sIYMojFoapzDdc43ZzWCfjrO0I+R44D7PdHJDhcpIH5i5ju/ct8WwU3mL1qDhGON+dZjvv2DDNke
jySRFPR/qWyQE/Omdz7KVa36reICbPZ+MGkoc0nDt34xrFFGuWlM336ne+0mYNMkVFue9dZ+FOnS
xJ60mLzn4+SjYDJv30kWzk9AJJ29a7xpIv9deYNEyKy7fp/36Hgb3LMNgLsxctXivHdPC3oGhMEk
nF812NCN49QuExGGPC4Wtpz10p6unGdM07YZqt5ojtJtmTD5zRTIPYP9hVnYmLbvys2qDz03pzIi
BdDdJUILRhSrtXoI1Kw4EWguiJxJ7eLZyo38FzlAiYQPa7IztloQDq9BIdGVbpcod07anVhgqLXb
pF7FLzzLrRaV7JB+1gTTeP42n/sjmPWOJ8YsSRFNZZtBzgUMezU27hrbWgSi3biDPXzauY2bvZG5
98igg7mVnplCi0Wy1C65QuZUbbAWAmJNa+CR5EYrHTt2X6OaJbDzA4NNxs98LoDxgVb8QAKv3htP
Qy9prYFeuc1Wop40eIOQkHEy4hjIQfnVGNbQZYz5AKY5r7FVO/YYZ0Wt3VF0KQ2/YpZi3+LJupmL
JLt6XNIsPRSNnXH9TCO/aq71vHtGqmlm2DLEgEQa+kKLVMFKnijxx/Se0Pr805og2Q4JZp9f0LC2
ilbHHD5d1j6/dZY79huNgLkqnvVUYAdM2/mm6ZX8rDwJ/jPUmbzomZ97kbY62a/RbdDrfeITEHaq
pYnMyiZKa538bortLqm+tMFL12haPbPnw6iuI15r9p4RUIslRFHCQCIKhtc3jhyM19Lxyltpk10d
shxjIQSASDOwezEWj00H9BBmqSsbWGZx405O/2nNklsywTr7RjTy7Mb+4K6gqzlpddE8dNa3jtGt
RjdKvZHsAzvjZiUOhsvVzcd0N+tZ95UFE1J3Rn7YEhJbhvQ1FcPgoVf1CXmb7ph8d3qhMSWbzHwI
R9L9+EX0vj0J4ShwTitAQ5mzAhaibwHO+XIG08ooBYcWkfJT98gcary6FnvT3wqSuKC0Bxe7qM16
QvwkQYZ6VHOzd3YxS+q+xi+jorPZodBKDFFwadrRsOf6WySsFo+0oja/hGflxWNGRti35wFtpUxL
vTAtNAKUnAB/AHNz33jzC9t7c8Z5gvAuDP+lw4brEF7lle+MF+W9KzvC9Am7yr+zNDezLfaF4INz
qk5DD3voGAaeHZyv4fW/rN5ulgfRmLwvLo9kGWmWUx2rVldqM7JGhiVvfCwHsxiLA2Jqc3VbOIH2
rjQH9cjHuPWSoBW/dStxW7GaOsKSapvTu1fCjbzES2YqNdKasl0ZLAzw6qpxu4fBMt31B8RQ0R5h
KbwDpwZMgiM90paAovCzSiW9V0+YfnlreaPubbVS+N9FP/Di6nFwkGAGZZ2NItMY1LIt89MwZ7/e
Ju6Vlgq6ubszmoDBUxfk9VakDUYwfj+Mx7aVcqaxE9cLM2ZaVKZQDPe+EokVeY4CT06cYWVF1bis
uKqIbVz2PTGDc4wF1n3CjyTkNZ0rucsmMVNVLqJ7qLWSclB1rYNs1GqUXqos7UuT45MJp8xBCUsH
rhzy1/oaXo2UmibCS0GMlJjNCqNS3Q1POQJNEPluzyh57Y3kFnV//vNzl6fR9fuMR6lqv7gMvBo0
gtBT3q28WDlwgWoik4OGnWyGvY6bxuVQC8kJSoZQrl3qxgEZbXyjrYwUOyDd3Hszfa3llPSwRpzx
hc3pIeH5nA/MBxRfN/ZNWThnPAy7Pa6wF3hqk9lFPkMkzzCSrx7OgzFKJ730t4VhpAghepP/dGd2
jxihMPm6nSax9MbLgiHGjOCCMli8kjD7S9OJXEc5q+w2LmFHXlW+LvOuIiGO0tQNHMZjnjYLBDWy
Mk5J0XIsW1aSvudVOhLzYTTmJRnm9Xvxi6qL7BSXsQgn1VbvZCOYezxXAJ+1QSzjG+hVbj2VhqYK
ngqdtao1iMG6kYlv/WqbhZS3mf06mbvkF1d5gBD+7Ix9zHftVL1iZMES59XG+NSDGhOswCORnTrO
XC77sk3RpgYfcV2y1e9boD4v5HfOYNqmJTDujhRYwQG2Q5DWA1zyKkkY/ezZ66qXqYaHY63vwYBJ
yW3zsntkxtloJ60hFSMiQ7B+a4kFgtJYp8QLrBhdcaQnMNXKJuTW+aqSSta7ubXdU0I8iM56yCDD
w4bZ2/h/qLf/aRX9W63931bl/wvrbee6Sf2fF9z/tx4+up9D9vO3qvvPP/RX2e0jW/5DXrr+73/o
Sa7+BxFdBGSDnxHXZV9/zj/0JB89ibGaeVWArmFl/H//gqcXEOB3jcdFREK3Qs+yXBQq3/co8P8u
UDarXphN7qOVpuNa9p1ZHYvCYM2yUR0TC/bbWPzeDhsMGtU0fDdenw36vbAdQ7u4WpsX14lDxTlP
TkxLMJGJ5zSxeu1spUkDk1z6wZi3R2/NlS1u9WyxF1ZDJcyNiAdY5WDtyIdS9vKIMm7n2kZp7bhM
x9py6yq9TXx9TWYGkh3TcmBttjd1szbYd2SxGsu5EblhhyrQU6yGabd2X3o/UKGt7Fhefw6sHVNh
kgxrhQ1CdZxD1FomgFrJ3O3I4ZngGR5ET0gfBhnf1yHu7ApT4UphXoCnQza1oDgphVs8rZWBuSpw
1ImEL7TwZhh7nFKsCCOnUHOzVv7sF6viVOK0f+CzC2I5l+M1tMCYzfQsehnMr+QlrDAFSRLb6RwQ
05HQqGxST2uaSzA5zTM/of4Igra5XbTU78Iut9LqOjR1KaKFtx57Q1mIfoFrpqBNw/QFzdUON2uV
uvdcoQ5xFGyLE/nJVlqG68z1p7eBI+dAHraxIaHM/iiGjnOCjQzcaquVAVBVOhsolwQacQwM42Wa
pm7dZJ6tI3EQHZWse94s7rdluG6C10vgzAI3GyTNZPfHIe3kK4uL1ngYV60AWa68myUYF5KRORr7
7dxX5EkWkltV9kLfGAnZZXvutUHtFoIdbPOxS3l+XnqltPy7H/0kXSJN0ywM10nm3bFkaklgwTSv
jTrLM82Dm+VjzidtJcFN55tt8amPdrXzBwO/Y1bhWmZr1c1k2m2ULG7wCBVV0gOxHkXCKWRe3LqF
djfODkie6VcgMdCA/qoFkCtzca/WuUN4KtLq3Yd2ZjRGjl1kJNTgChi9gaV3IC2WwvT62Fo6FZZC
E1sS0KzDUo7dK0MoSeibSyYdRis9fSa1Zr6nD4eGdRqVPalumUhzbSACvmujaXCFANURGcIEO1Km
nHtGvRYf50YzV0rKDZuURcrssV/3/ZqYfjxYxKGUBkvkTkZXaczGqy47T1WJiZlsDVe/qQv+ipus
8zp346YaoVChSHviXlD6Sp8UaIxi/JZdNskXV1b19MHc1drqqa72rPiF2R4xvpO3ienYxHzILD+p
F8GQiqTMUyogh/Y2FA4htDpbS8PFzLuXymMB+f1Cri6qqsAX6ln9ti8HYJq2sadfsyOt10Bl1d50
Bu1tGscC0UoovHjTJMvzYKryMWjoSwTbDYz4yoRtpdJZcDmOZpfQt6r+rsADzyef1jYw4CggAJOx
Aa4gE9TJY3YOOkR0jPN4NYDXiYoUtpQJQbe3NuOo/L2a52ZDRigEshi5nc92YyT6RddHcucGp/SS
n2Ryd6+lRWoSDrmWki7Rpr7YrpqnFZsxzaw0TlWq9jOgCtlnlDritNhZeZ58P3swriHFALXyeVjN
+XUt1iAuKlw0ICwDqS+EsLqRaiQoPEEw5fxjlbZfwTQ63cYodHEkqMXeMQZK7qeSecDuypInUe4T
0RZqDY6xMdf8k2yW/Gwi1AykVQXduZ+C6dWfGe3iwmmGYoi9FGobH6OleCpW79azExBU1vctBNBP
3rlPex93ATCw3JFA147o0R4i6UhpGvpjR96vKJNbXy8qYlikbW6HRqvN985WU7Bx1laDkpIcIBGc
R3OHhRT8nopVYWhcmGQWyYwV1OFqjINsyr3z3E7Oi/A5w4nyVcyj83U1cRu1Zn+mBQ4m1E6xOD/M
Tub3qkmQBUXhQuBSRxswAuUwiZPGavdH6a7MjzuxPEo2xW7LXlusWAdMeUhZNXgHxiAIAkhJqyLZ
dvAZbtYSv9XaVqQfcOquapOatHvEYRfYnCo28Q4l91m2jFe8jT/+0ldWhtF7DfT2viWLo0Uv73q5
ZfPpMF88h/DlvUni8o58QOedDiSFH2ZggduGqIdgC+nKwPaqwhh1wudn1dAxPkuo7Toq8OaTomVO
xGOGfO+zB3dYtBsFAl2AGdXZURMVO7sD5phL1ABvXlyngdgLLHuIJ33VL1DoLhz66NgXkps4z/1m
TX54Tv1vHJ1Xk9u4GkR/EapIML8qS6PJwTN+YY0TwZwAEuSv36N9uVV3116PJRKhv+7T83uLGOG8
5XgZqi2VjevfERvYp2KJ6jejtA5fdlUduRw73J4TBu4jb2pJOkzBtQ80j8qm0GPx2AVV5+yRJdR9
ZnxD4jScZgIFMtKkhIO18U5Jj1cZN0mkkbBhVmMC0aNuf/Uh+fmjo2s2YklI4iTLoXNP4+TYfIPk
hYqR8O+wNYgmULCvpVuw048oKticiszmdfKW9IahqcqY1A5Yp+CWSR0OyHw3EhU/2pDWx5ne1fUS
RcH8GOctqe60Ek13sGGAwy02LPdh05Fy3yyUWuB5UxToQoPUOEYdZz1wOUz2AGLdAyZVqry3kVO0
7sEv3ekSj6OVfFYizM5YudFqNCbtG1/MpR1x19Ts1du0UumCr8e4TxbOOgOFMYvIAkt3YSUsKloc
NZ9WVuUcf4rAC4iUdj5ekNYsHWPzmpvWxkJWPHnNANx6QjgAscee2DCptqJ6TyDE2n0vHEP0HCo5
kUcJsSTgK3sAaVzF45ZMRchfquFqM4CaaM408GTACiI+hCO773wWvcc1E0ydv2d74mtKqixjVKAD
nMalVCNIFiw/+twFq4uIBEqdAc86ZIR3k6FDZlz09GLKeq7uGXiXT03CCrjBzN8RkHe8FqJ8XAGB
Uh3KfWBu4pLb+MUPydvubkefTfc9LRfnzelWfjRT+Mm7M6w8whFpuBcQbvFP6OXiq/DypLtPicUM
j7hosFL6GrpMhz0iJpq1lvleSjk99fPKDMktZyZa3ISj/EeZKYY0eYrhOtXEBrbM/zP/CiPCNHfx
KvCOTQwJ2bJ6J0TZyIT3h//SzVFh8+YlbslKHW2UcUChuMH/bOfBcSYsVLovdp0zN9U+kM5q0Zk8
gtvCCZp9PgI524Iex/OSJzOTQ5GspHE9NryfnYm4yA4j2shhdohrv0xgPhHn6tjOr6sc5j8rRoHP
xW1YJ7ENacPVGAvZBvBU5GyGjpgKrqA5OI7K7ez7UsCB2lMonfD4dmuRHAAcABop5iG58hWTr5hF
GZ4GXqrnVXTyGxNhh+d1YsaKRkFVz9aPS8a1njBltQOvEkP3ND4oFMhELOS570/Y1FUsPY68gM0v
Q2jrZl/WcdLeDU4PevvoYZwJGV4mc9qSmZfzuIuKcH5bDBbXEXoHUT5bid04jhOKLNV18Bd92XEa
n3X8OpGRcy8Nfqp8VzpO0x6mpujKLQ4gx3tY1pRTSjWqHm/jGA/3LXYf9u8ERe4eYbD9NkNJEASn
awIiFO8m2LQh009Bo1RKYqNzjkulIbDw9KDABXXUffea9FS2q03c7EXIiv5iiTD0z9XKDT7fUO4B
n2GScZ/gvym9AB/fTCEqAqy6GwO4OEwYqgWvN7qUQ4dFjTYOYmv+lTYCp6hNUFO2Xd8w2ER+Td61
ShJxmNxGXgNOX94GFzJpi3AlyLR3QeaPO1H02CxnPWfxJmRfAjcEH67cL9bJT8uEAoZ91czH1Au6
iLBFWpfNtiez+KLtyICwEXiq+8Z1oDL5DuCYIMTzdiDcCeclwql4BVTq0hfQyxms3pR3//KqZF46
L8Ty2tu+iu2xyx4KY7z8KxSrS6jfhwS3Jy+i5FPZEZg5ZNQoqQsY9fhXrSsCOzZIqVMBKwkjDK2S
eUFrcUD6lHT89JpmFncNf+GOzX+IxqcYUN/fgdtis+Ecbe57y5XhTP4rMnfOKrJv23bq7qYFPteF
EESWEdlgxcZzfs8NlBQL/3VEqXa8FW0sLXeCc7ViNL7eBDz3binqztsZkmV/OqmMd4lN5pS//Gpo
MG5naW02hPW8od20TDF+JHNY/1qQ2aGaTBWWKi+/hJVSnNmy7FdUBmRdNaD2H56NtY+ni74KgauS
4E7X1s/hlEcf/J1BlYQd68Em75JbSrembW0DhRgrdp+2+p1CB5neVwFBI8ipijbRTAw1AmQiguUQ
5eQuP2YPpOfbjeKpdqGM3fLFOks9XGr8pC1UhYzr37ZZ47I622x2nHtgCzlSnR0x8tZpzykvZDP7
9Ip2zI5+6C9vfrM6zr5zwX8QhYyL6UFSwPDTSD7k/TQpqeljMXgrj2sug1vwPirs39nRXfCOL04C
eYTnuCt0MB3pZs5ezBo5H5DS5Xs90RtbO/naffi9WHcD0cEvj/0pxpPYrGYz0dLBM0072M4UJblh
QMx9sUXdz8lKzm4Wn7PIw1FIW6y/xTVTP9owK0/RQBVxHohpT3Q1Og66TO9di35Nytj9EE5d81SO
aXDT1PqRRQfKyqaYOMftgqhmfBRyk3sKafdo9kO+egjtATOEYw9JZd2XIWM8HH2jk+3DIkruOfGa
Lw6jjIcMEBCSlcty1ZpTEIOYOkgy9i4ZHThD5+4W+EIYbVNKzPotmyBvdJMEbfWDeWTd3HeBy+3C
AvJccErD1t3EYVC81Wk9LoeqI7GpzQxYxCPaATt5tOdaxOXvluM/VUVZ/WqdJnUeChuO+yhPwkc7
u/297+qGu4StmbLUC5ChMHLq9DvGc4MDF4b4YxveuilMnDcXgBD2YXZba75ab8kuQRH3F4m4rO7i
eJzuDFyqPysMgmgPAqp+qDJ/OtokY2pfFVNBnKBBAtqtuLfBayUx1nmVJ8s2TKx+LRmkJBtZdIQS
pmZt5VYrNf5ZGbu9px7i+2UcWvynXen0eGEJ07yHqcxejfLqrVdyh9msoAIyxgKDyfBpNst3IBb3
FUSy+5Fj1d1mzLegirRKH9sYjy6MNTVzvu0lhzJZrA+jbfhGCXUu21FS68HpMvQ5r0HY5hsJQbDJ
3hbTkX4hsMEMsylsH/JkF+VaHPgDx/is4arsqYdX9mqkwQCfDzgCeUokwyOuEu424PI8czYaqx2M
Lkawo0pF+QnJhS/OoQE23pU5FwBonpxin7hfx+nfZiqyz2wOuH5antJLEvrtSyFTM3M776G6cQ7U
zWPrZnhZCgsDck9HtnNZOZozfbR199sNfaYzWkwhXCwTh/5VZBUzW/oi7ksusPaFHS342XuMlONl
gttDEWz92SRtjFcExXor8yB5jiVNI1tT4ryMQeuG+3KxbXDKRjFH2zWfzV1AUSIf9tyG/jmNmvZz
JQHUb4iFpE8AryyzjWrk2gNtkM1NseOf1mSK323Cy7Ufke+ru1JFejpjnRTRrpBi+g5s4N17IZHU
W872wSf1+nv1SXccW+SlfaaT7BjlU/Yj61LiBUQcsal6bmav2XQLpQxtu26pNQpeaxIzuzzKmHUB
w4eSxpE4OrDfJ+6xpeuWDqkouxExa7JyfeBbKNmgQfrdagaRvzI848lxtZjpCYLHMbM392Fgzmps
9CPyf3VvwtJTr1jauq3LI+Z908s03OUTkXyAPfRGXFxSOa+ew9mHt4UITZCVZz+L0udAxPET1t4M
71Jr6vAkHKyyhICSCzB4cL6pke3BEuh7p02lPtV4+JmoZVx9D2aOcP8GAIV/1mlcuR86jGbJTBVB
mMUCnt4m82Z9pgFlrcm73ZSJbVfQ12LbIaEviWPEK7FiMUAur9p5U5J4fWa2XfykDof19qY83A9p
hQSQ+G2lD0InBb84xEgtyqrg45pjwSgaFMY5DJPmT8dmtquaW83UJAfu7AIYo/KlFQujrQTNpEja
9HLrM5NblEX33hlwK9B8VktGNiRjSddGdASZx3IVdv3XtrN9itmVlocCm4LCUYZSN9de87CmDL9/
YIjoQGIouOiEOUW/B6qfl8UOc9887NXAGvUQFZ4GvoKket/hGG7gCuR+vwk9YlJEyJuO1EtUjUu8
7XIRIv/KcPjb0Z76UyXE5Q7d4NSWPM3o4naqQCskz/gQAKuLFFzAU9v5Wu/qBS5FVnLJhUOtgo8l
D6MHD+8m5kXCJLehJjVZUNfG5hrWHYlbl1KzrYdg+adAayl3ccT99zCbFad7WyTJlUN+d6LCq1kO
DOmWR17l5b1O0/lFpxlyAOuKYjyE02JHpHGpDkSe/ePSxLcmPlXm9W1kmu1Ja/ifjAvLa5mb2yoY
jgbY+MIDsqfZvoxPXTfjuLdIUvYs81vAHNtjxbBH4gWcRKyfyGXrd1WR4YA6FWMhpH6gg//AKPiN
kfUwbuxiJlj0q0shx4D9fbrmqtGbbnKcn3CWcp8Jf1MY6ErLNL8vbmx+Tl1cf86tQ12c+j+kSE03
JwtvuZA0p/E67KGy4KFmzTROT+zTg9t/ykO/BAqUjslyZDlt2ue0FMm4gRkWlc9+laDEiSxh8bZJ
H38XCs0FhIrOyXxEVfcoy47ZXtg1P8lyZ1cR1suuUMLsE90xYwwVpX7jFM7eBiEkOOXKJQezIItj
i6QA6A9QBHlAUlPHiunqMfa0uDIFtqepMcE5HNzgcWoT5yclcRNd2WP3SERZnCa1Bne3Bg4oEIqG
pWO4CBwvcVs1m2rSy8ksYXdcPEbh+Rj772W/Nuq+sZD1oe0t6Y+irprnrBHFCVwAJStpMuCepJ+g
3GZSzJB1kxXOYDvO0cDxHd8QipbU44YZfPzbq1b/Fz0O49lDqT33YcRhOwdgdvDIP33kvb82FBTM
ky4Obri2PyW6PK8REOjngbqA/IK62foXo/ly935mbwG9JnfjXa2L8aTjye13CVFKh9RIAttSy06C
1fOndkQHkMRyKqF8Nv+2XTjbU6iV3FFLEv4AwUEeAArajAAoC3E1MC1xkCQTnKzUxnDjBbiI6VCX
BhV6YDW7cU/AoFnOvAw4u4esrwKMMpyv5kOPvQA9QXgrUwQ/JBK0UPN3DU2YPU+F0YTxwoYc7rp2
IMzpSwScRrV29dQuxnxCOsze8l6FOcuWYiYRDHMc7gJ3kebJV8Rp44lDn0Vg9XG5wmjJ86fJnaPn
QLFfPPhdfethGhfl/GPdSz/XAIbbJYyK+H4qevmE2M5X4NXiNNDm1+/IG+CMhcUhL0HeFd1XpKr4
22BWuQf+H+0BsPWfSdcxUl+TmBPqKqb45Hr1TKidgycE1PkmXjrjPDcnFhpxLVDcq0u4xtVzZdXS
XMB81dgfwy7+9nin4T4HHsPstHPsLqct+0DsId4xaAI00Y0CAsqUN0zmVw0se1PCqmFDafwWFiaA
QkzA/HL7qqOsPNYyDi5LX43f67rwxvo3LF4mQ0F6UAnvhEEDuy71cfldhVcB2l1laBHT8a7t5/20
LBnpdlpMd6AuinOcrDfW1jyQTI898dd4YIDk1LB6UluHEsPd2sDgrik223DIX37FnGyu+GUEMq/o
7KM7Vf7vTJoWk6wwLywmdjcTZk6xxoj0GkhRVPuI4Y06jgX0dMwXqAP7gI6LbVktXfGyzk0RsSHN
ozz0+N4mApGWeE7sVO+DSQk5jV7yzym085K1QfsDNIA63Boyux9EyiaEqlrU5d6xdfA8xkK2rBqu
82+AEHmPau61FwCzHLZDen0tS2Dlt6c+yUpsFyGKJREv5LZn9BCLabhQ2VPUqXK8q5ZktHdqhLV5
5gCjHz0o3/FbIz2vfwrcTlM2wT8Kn+guTo5oHF58XPKo5z7fBvOd9gOgI1mcRtkxzqYGJ2zOvo+N
vQkADxWB4S41QEDVIMsyVt6UcVdYBsHBmegp+FKJ7aM9rGM3p6FGTt2udYXnY3F2C3eHzKmNRz4u
ByaGMAyEKUrGCvuvSmnr85cu8O9nDsa/U7I6EKaGCQQv3CGqNrkEx+0uangQWedK9SPx+5EBjJjM
q9cVk0v5hgghCndctXJftLBzFwZDBO6LV1UqQIS9KF0OugVNdqE3THsugnqCm4EQt+7iGiweF2Sv
AFMzwury852lOjTZBCKBL7ddoLE32xA72nHmlX9dnRjGjOLPnzbL1AzAL7XIeJJL+SvBsVLQCNhH
n/xe86KowjzbGMGV2ZL5XqWWP5xkXIh23cZUftrj2iu9jAZ22Xmrz7HI2uZShP1afVDYMotrHJH6
ew78jKmnzI0MGdSF7RvY6PA5HNqpuZSFX4NFW8fouky9z20/StvuuQGTTHUq1hZxTOtuuvXUdJH5
IqQu259+Nq7133W068LqE3Hn913QAoe+7Mrq2UtmWBerStycrb7U85+hSboJioDxY7iLBqaYZYLH
NDOosT0uGBl/I06hkXFKmb87TUvXqeXj3Lh+NN+nQanVwzIDy4FOjAklNMqwrUNOBi5IX0j1FY59
+C1JOq77xLrlqRXp8KtdmJ5gUCECTcS8LdfijJFsys5cvr2LKSRkgyCUjDegpBY7W+rovgobq4Dt
moDYdDy1jwwZHPfodUghb+wu0YC0E0ZUqGgv51yClGHecR6k68WZ2voI/MaGD5nuEsaUhQxc4gar
7qZ7CX03ObvIiiO2/PEmqCN2vOclBU/Fmk3mn+3IlUE/a1p14Uv175gwuBgw60GYHVAp8qwAnWr3
zYZTay8z4JvbVry0XymTecTR/1X2209K7jKURh8snG8yJYT69lg2ls+uLrkNLbk3qkvFajGdbZ/P
7plkkSJfIfDEFjHihBfXc/kLRV3ssQZLkE9tJ/1jCFf8fg28nDy/xCVWGryGfAtc4AeU2jtRJe4L
fEqxpVmctzqOgukkq97fQ6uy55yjJrA9y70g7fpofAug1MR7UzW5uIcxO1dnN6QAKLATdM4KYBMT
2e4HiNyIt9fi8oL0UfbuPe0o7kvph+60a7kzcPhdliDcCWXHnYP3sNw6tqnegQoIB+d/mwa7ipEQ
QZEyyD5tW/Z3nL8ZmVl/KJaKM25YvdNctX47ELd5f3AsfLDZQcdJGEvU+dW2vrO6J040gB42oY8A
/ZlVtcphvXl9+LhypbrVN43tcijaweSvXE8jjMgR570TNly6irF61dP6cxxXL1ho/qm7/JoZW5s9
h4ciCfdjqri6XWsjYxhx/tDhlr6F7YcwORZtmKRfUTTNzS4AIqH9X3ZoBb1OJPL7e43EOUFvYZ9Y
d5kZ6+zcpnDBzC/+WqU8+YPrj6z+mR+YO2zhOm6xhLm+bM6KN3P+LIM8k0+Q6KP8E2juUmECGLl3
1lvejLCBLSQd8SAl1+ndGPaTPi7tLZsMV6l0jqvrkIpoGM4kX3I0SathEHJ1yreLdLoZ3Hoy4mDJ
R/zcQ4oafZh902HBKewwvvZMXUpGuyWDnzfXK7M05dY8ItRfWtVB5tu2QeCD08eZ2GaY4dcqF2on
Bw55/TFBicbZ2AbufAoWwbEOjrIXUXvDU8PRfsFRts85ImhOwvj4yN2Eix/MV1KNYOtckDg3ERvh
un+i/o9C2alURd1vqZxLM1Cd2HIiAh6OT8WoN1YZZTu2Q1s7CS6s7cZdnApsbJZXLidjiyLvbmNg
3eak0KlBQPlAkO9K2fbqkZVDc4hmqMsMsNZwhLttWY/tHIBpcsYA8ofbE4OV81yN3YHYKy7hS1rZ
rhXEjfQU/W39aIje3Tj3siu3177ez02osl1ZkNraQhWL1rs+JdUKSC+NXc37h6j80Yqi1hB8POp2
GfazuDUB1pFzRz9u+YB65lmwXsM8n1cVA7VqYcMmf+l/Bye7w8GEVfVEHAOaug/fKwm2ygY3O1Cb
Ke7yeyZWc3QJMT+SREpngRDIgDhLOEgoG3M9t0tVFN5JRbka7/CPachJITdhzsv4R/I/pNFxYXFC
b0aazdY4rWVwpDxMBfPLWHaZu74mzuAFR6w0jOE5KWnfgbFtF48jOBYTsj5J7wEBBghP0XcbNQVY
5NjX5s6KHu6fSrFvRWdGFro9RUlml6MOW9oLh7Ka6B4YshINqgWBCUJmyGkROrI2zM54GhzbaqgY
PTPgqqSJ9S9zl4rYlxcbkR34+wXDWa14SZ4B6APHKeJUIGjzVnSUGwmmKf+CvNeMff2m8ZlccVhe
k23m3ajtJLE6svxoxsENzrO1iBri72D7sd3Fs9cAdsZfMsDbWpwZHRj9l0kcYt6my5bKEG4O+ImV
HJS90KcbiodiXOBO2NUtk6fESxq2UUzBAujR2M1F+9pHRZv8ozYmX05q6ByQV3nNCRX8GZFyLXMl
v4uwdphwEVjJ3LusHIVkfhoM0b+xjsAUsw429V6iKI/lrlylBOdd2dJQAOo3b47khrwdaI6ufhXW
0e1h0ZQHY1VHbK8QkDbYbDK3Pa8WD8Kb8XSd6n2pRFA8lCj08jD1TAcg8da5cxRt2yV7vGH0WrcV
h6CzDwlb/LwNBkKys2g2XyyPRBfiGdT9RyqiZXgYe+ILAETwFk/bmH6x9S6p7ThDlWtk2x1MzlrH
bmEKS+BPiVge4jXLu3aPE1uth2TMHH9XDdUi2CpXZb/jcMzk1w31DkVt6Dg8w5BhC3it/FBUx4bL
g7BH1yV1AGhjhUFSsWJFTI8ZBSYJo1MHv0+Fmd84XYiCX9fVgIMApmJziFY3q/q94dibXKpCMFiA
MMM99kIZrxEONqqhT3YdwHF7xqIj+/sJeED8j/9duGM5/tzqB4ySrAhnpBDuZbZ1i3lfy4WHkVtP
GhfnuagbccjRvtIDvsSyenFw6G5r6E80VDH1hDTIbcpOXCi8CpTM2qR8Kg8N46rkB1jUnroGg996
vMxRBvtlxKqQHqXLMv1kQ/7PKXIcD45V4YxwTzbwQ2KOV4nCMfBEeajXb1fSFQMiDl1m6TmcibEe
qpne5VcAeo33wtKBieLIXJ1yw6KsYcAvU65ZyceqrpdrJuIJOgNgiHqh0i5qzAdUYtH+pczIyf6G
XW/KFxbjlslTB+h6N7DMyOsgbmhFhMlSf3D7isGiZChK39GQcko5lBIt6pHne+7fV9sl1SFbZn+w
L4asi3+t3FnrPadL5mVLuOZuuSF6vNSfS94yNV3aYoGKv5ouB+egZen+8yPbTc3G0fFzgPIfdsxU
HqMMHAWWkiLgh3ykmgsqHyf3ADlqI5wpxfRXR2RiDqHWztDsUQH76XvqXI3JjFOMoShpMm4HVD9Y
FlXcoX7cYHkW0kLyuKwxXxcZppg3+HcZA0ybHifT2uq3JHFBs1vJcE6HW6qehta7UhcaWM4vtwaA
vO/NAMjTAYrnmigUAD0ywwhKEjQS+6qoff3i00jZEdO8TeVfZdnG3UkZ9lIsOLSMwNmicKMpvkIw
BgDV4nzGr7nBnjGt9lA6jHcsKRvm98AVXeM/cI8ClItFBr/GU4uzz8XtgW+rPOE6oeQMT36UfaZS
LnO57zSFjEzypzHkuDpNUWwPow9xmyJaJZ8LIlrhJsqlw2iFbsSt7fv6/cY/dDfDOnp/1KyGL1J0
/nMtVEjfjxL6avouJFvshzBHm8EpkgcAlSQyhtpnaccModf6mMZBvO6HmIgUrE+EP72HM+G0PVOL
Sb2k0hvcQwLys/6rJ9S+R4xccv6SZpYJO1Cf+REo84ib3iYhKlIfMU0anl0gQbSaNwu5wKtrB//h
lhk4DGl/Kx/XlPKRKMUtB7Rq4mYpcnhiwvWHp2ZMk1Ma94zOB92r09qsw4PFE1ZDdabYBNWw3WnC
VrSxYc1/8YvMf1Qj0yomMH3xNZQF/n8wJ5fAC/8PFQ3e2Q2E+ApDn9+eCs1yQUbkozMJ+Y1QOd8c
OCH/lIF75/JtbJ2pA15u2YsOpmXWF5L6ugwO4WmxFivjnDH3npqpnh7V/6muagXlSlURQRmP48ND
ZodmJ73Vu0+WzGFejPR8buOpfnWsldvQNtELGEhBxiEht41CK3uu3QBiJhaKj4a78R7crvmMMBJD
iM8bKH0AZcHU5AQJ5vEi6JOmFS8bulcxuJTHBj7+qo1MmvRauz2Y/E520bYxUfVJ+xrT5Kix/5wo
C5dHJjoZZ7Sh8k+qTNWfcZzBngc847dFU8nflb8Oy5b0aXaEaKWHA78ee2emIt6KIH+IjVf8rDOD
ocUl+vWOZRY7hr+EnA8m452HsImBY6n0KkMPZVFk+FHknIM1EUQttiyzIKW81uCcgaA64Jgcxp2i
cnRPx6Q8Ff+7c1HTCdAstiLOx8P7QMDThpu5TKMnJXOmZ1QRD2+ODnDu8gOre1p5Z0nnBw8ihY71
fVmizJxdTCRUK6YNRLIyWruNbIWct/EwrORoluUh1BMGiSiojzJzwAU3GgcOe4vk0eitt1E069L9
iExxouoqPJZLnDFkizB0J4CPdgyDUbiLinH8Vnllzl2dTlt6Lycf5y2yyXEIlf+FmFUevLEgMB6v
8YHhGHKh8V2UgrnIzxYrxuMSNc2FgkDO68UUrsiS+Fj1Va68plzv6le6Q1zw9368khHvA6oTl5z7
bs9mqhSXRiBfDAl5pGusXWFJsL9dS2ayalgt/oFYNOshlShH4CHluGdAGDQPaJLe3Sx9hhPl0sc7
okExKGCZVztMhDRPeeV4mpxyUAwsgL1T2dufEbK7U7SW+qx6dMmqqc1dzj/8xD7bvAKmr97j1fd2
k0YM5tYQq1MO6OGxn8v8msYquXdgLuL2SpLywZ1mpGcnDKMXVSc4ybyAytZ2asUljaz/y0HjAX9E
FLrzz4tsC+fg4Wt4b1NRUUmq23dJgyY800Huq9FlHuoua3bi3MowI51UoK7axB9RNXPMXAsyodoF
d4h4cjVzMbZMbVz3Ouequ89xsXzGfR/J/UC/1r6pw9jd3iIOYOB1MpQbVQXlhQABb6Fr6vpxIKp8
pbq82yqfx31T0xlyHXCx5AdNOGtnp9iYi4/RZcvRjzxPPFj9UDLI+2w87Pw2CtoTV2Pw7KRSmZsC
/pLbSTdfPM/lXU7UEcgth4493gXumpotCSMnQ032BgZQpzAmo4EgqtM3JOgVnm/K4JoU7oUR9gBv
LuYk57WogpnEQKzSagJaEa872q+C7Yg8ewhoinzwOZpewQNpGg+rleIdlwPz0zjrfiA60BevbRTP
T6RNuX2kgcwOLivN3wXjakeZIneqHl/cN4evZKGVpyESVmTipSHQcSLhwqV2Q4VlAQLY5j8Kdtcv
CoFzQBslMGweW0ZrSZTMXKar0Oa7aaYjMoEp9Jt8WfqqusFHI+HUcqsz6BN58hhxwLzoxsnukUD8
BraaSJ64MM3cA4L6fcQdfOd1XvJmYqmD84iGdTTROrcw/AMk75lqmPcsbZwHYsqGaUSXPLtoR2fH
DvO5ZWrQbVDsY/ewpA7lFejMf3FbBsGTtaN+RXkcxYFKcZPsDAdXwm5uhmy5LgV8sXQkyj30dfMX
APF0VmEgLuz6xfA2FLWX7Kbc6dtzMeLK3XdRF79FmC7BxlWWwgabK8WfChpc3mZ34UMl/ZHAo3TH
XxMZ9Peb/SEmEEO6taUFZ59nhImPTp+o5ZjJ1Fk/a91F1ElYy+8/8cFX3g7dzDd/MqsI2asqZ+jH
GB9rj2MliZAicvKzXnBH74WfVOPMnKP1OQmqhJzuo06LaUaYTIryOXWYOdxu9m4aQs4wC9fH1MkS
745Nbobqm0c1roJ0MTNHIoE5ZcTOTSTf8TuJ57he88zILR77FCSAtBqtzCO1fI354fAdMBQEb8tn
3v3AO15zRilNTw3Kio666WChPgU2NYBFKBFwDiKKh/jcIm35XBxZAS/sfXZrA4PdI42ID+z6LE44
M4mZODZ2FxRtkQVD9aGEmypcdDjmD5qlZt2A9TYgk7n3YTxMkvHLzyMuiHTqBAdR5J3+M3EZ3FZJ
QxEiK5b4dixc6d0SGP72gu637YjLk5erZ+nYlJTGE+NX2UJZQuFH6pTaeb0g8ufPWX0LiqyFo/2v
Tvd9/yNWOfaFdb5xLdUgJKKoiJm+sjtx8I0QZ/M7gxmzACfp32yGVqZ9f5dn8xgBteNjOAZyTfp/
4ORKgU+Az58TKsQFeUr02Ec/0WjnAyIGDtc6oi2BDQTi5wfZaty1ycxIFtBOExwyDL39b7I0nWaP
XkL3pRsQB68MXUyDumApJtjVFtz6mU5qwkx7x2goRttgGYLgjPo4vHEZlZD7TNlc3CQsFUZ0xx2f
lG00iJWOhlP8Uz27/ocuaijr3UI44XdAmd63U0Y1X8jKuHxBOct8TZGhzJMTJw/RcW4aWaF2Dl3S
KMSRTAl1Cgg8aUOkgvDvCM3QenP6yChUHAI9lL8HL8NuPzpO/Z2tE3fVlUY35hRlQKicboyXaGrs
dtFFBRC6bMbkpNy8PRjjlPYqEF1T5hYl3Y2EzMb5dxIElgaYIgVYY/0iek7x2vzFbTwX51DXvWVS
x7Z8i8WRt2iz7Hc9/sfRmS1HimRB9IswYwkIeM09U0rtKpX0gqlUXazBEgEE8PVzcl6nx7qVmSxx
r7sfF4YPt1as72Y3OgnAQv+BBrAXRDVQPUPiLvdYfamBlDEPqlIWQfO5zprsHGuvUNlDhCm1AxC0
Sv5midrFg6+n3uEBPxV8xZwvMPvpVxGa4+hIE4w7WyLDYhlclDkFS56CruxbeP1qyzyXuKdRMMdu
aSjQ7kEpkTp4XvyJjuIt0Sl8WFVM6eFTYxGXyfOuAzipoaNSJep1stLdPsti+SpcAF2bisM6SFTl
T6S0/L7nupPt8N8qk95sfKLkwLsni/uGnfmKOydfABROAej1aA4N/b6p1s1P53qA0jFBSxIdSTaE
zjvpjsRXHGHslPztEB3XK/B9vD3aFhhWFvxe1TVv8oKEN5W6JavKdTDt0RVsX/Yu/zjiBGrqBNEZ
m/18KrRKkmG70Kj1p18HlngXO2PATHc28pWhz0Al6Qpj1W0l9NFgrYQKX+tsgZV6F0lHsz3hsDWu
/q5P2XjjRLF1Mz/khpQW1TCcceE2L8sgBJkd9t/0Aod0TRMZKNx6FxXr8hEZ05nXYMzqch+F1B+C
12gNZuyNN3WFf1dVg/hZ+aZq/lMUhgBxAnKiP2lEsOB5VvR4jb+frsKNJnWMSymXQacPxnbNsM8n
R1luCSWW5tFrBV1Xu9EPS+86jN3sPLttXkbinSVVGe3dWOfJsRAs1ZmLxKCxQi9hq/st9Flh7mns
jIYUEmcO/HSoqF/4gT6Gfgl6EHevS5PVDtSJfu6pDA8ujLteeGufTMdnH5TsyFsrcO3dXPD1vGqW
4PNeYHMF4JRWgtoP/E4bt73tpXpLjY+nWYxihQdDzlOpa88OMas7nknZNp7QpC6Y8rEMdtn0U6Em
7iqMR8HO55hEjMmWF5nfUN46acQh6KV33+Jhn751N/AM2pugTOE45aOlHmAWwvASJY0GgmCJltxS
aptD8fL5+ypCEFCq17Ile7OGuvySzjAcJ7suxdEPlAzZE7G+4CJd0NRrYvm3hKrjeduMTlQ46nY8
dPWgZ1Y9/AD7UIzDVdfEHXkotM0zftf0wm6kfV3wwaabminqISIz+nswSAK71m/FZhozErwItJ19
DByNJXbRoFF2MXbX8Yy5Yr2rgoAECcbbOicbxmuS1TB7Aar9COCXx97Vmv+pWoezhsXzWCWG0WuY
/eKJrX7U3k34z7y9HsLiCbInTZQzReHDdk5QSqn2Wqct+z7jPjYj2ulN7cSZXjH2vnTeFJNvrXWw
XfHe+fT1xvA8ErJ47jnIWz/eKwIw/aGJkOS3FJt2u076xUfglfXWJmPsMbRUiGc1pnLnIVprc6RH
kqeaKNLW3SUzTnesLgl9OjHLlY2JwRAcGuHl43U1grGNYBt9NFZUqE8EhmY+Kce25HOm8/tNUqyV
bUdSODwCe4przioIJ+/Ie8R+L/SB8izM6bPt6il/h3/hAsmmDw33GFkjfTfh1CL7uSa7vpoKGj/q
WZzZ7wY5DVdLsw2cHIWtRPn+BSbBjckTj8t/eUhI966XyfSicgtwAw7F9ObZSLJVccbyGHZp3h7c
hAHyoOQgTqYo/Zl52VPi0bA6eWqqAiC6sD3MODnoS1mTCwxzDtSD0vPZXeuE/l0TncOoDn9kIi0L
iZyNuBBV98Q4zM91q41Teh+R4PiRNGOdFAHME3dJvmc8sZy9DFu2S7EwzJ2hTPlkMyu9JtdOYwY8
9Y4Z8oMbQGDGXOYgjTo4WBV0BGrpdyrJw6Psc713C46ovC+n/r8hm5llGdrh8czwgnYeBXV3Jat4
buRucADHodS8egpP0y6dDBsOQXSNnEaOUswrGhpc2QzHboCYsrOTQd0dso4D01T55d4HFitZDyTj
uR09eqwSTgKvEEFY4wR9ysJLyZGTJUWsHNp9N3lsrUk5WROr3ExFED0vXklmb4YEQvNp5i6Akp3x
KYWtflgrR12WKdV7Kyb8ReOwPCuijltHZ7gJm0kPD0tdkV/hjusZMWtged5UalrjOHMgEUv6FENf
PcIQBCPCRnMHiKuoLrr2oeLh33Xw8zuWdBF7choq5iF4H3kmGTaoFBPnsYONqSim6Ka4ZyOb36DG
SCRgm7hnHQ+ls4scmluXdEy744ridXFw43DsHsn8Ug5VYWReZblc/aJq260if0hEqfQx/+XugITs
j1G4nAqM4ESs7RhzwPBFsvMQDU6Da71DFVQsxnIvdf6SDc+PCT0LX6HGe7tZUzc4+6PBA9MYCW3F
Z33IUiVIvwT5oV+iUqOz1RilLiTJ2kMejv3eFU1Sfg608r2GfljQ5gcap/3VOxSbml54waFBIGIo
LOiP3nB1QAIIi7z+64xj9ARp3qlPitSvu20CB9NvV9kfRd32ThBufG4WENMK13KzzSkm3wLaoHKh
R5Q99+i3T6BU9NMwBHX6UiCEPnYjkgsOhogxqsJjxAK/gRfmT2Bz95RHIXRCU1keqFlk9qMJI/iJ
LOCq76Zp03tUBO6ypglkwPyRReSv2WnBqcSdpjb0pruPo2phbsYD7gdnAVDPmnkp3/LebUpwX260
95CBOPeM/g79eGY/hgm6dGX6KkKP2XcggoX3C7bnP6vN4FJsxo5/UwcZD1VCKs4uHgkT5n2wuAcf
q8Drki6YaNmg0WNjdJzx2GwV8w2Bip/YoWhRulACe683j27pFdE+a3lsbPvSaVh7eEt0JU/c6R0r
y/Rh5tjyy/YuHzAawpwvKLUDtmhWWj6dpIEe6nBro2p6Yd7N46scIDOrVgf3sa9nykPITCQHkEgk
QqKpI4XkCuX3H8gjJWdTFhf6PFPw3hwICFGpTPyioVgGeyr+BJz/7jXl+uhPmA3Gb6wDNTzqJbzl
Pqh2y1fav3Z+OrWwJSkGYUVQigfsHfRE5IIiq3M2U4dgh7L5bgPwNxv25HDt6yx4CNoGTiO/ouNf
JBtn79oRS3uwiZdfnMDQjDfI7jdjazPcL30yL2fbTSEr7Y4XKKkRKSypLNlnrMVBOlyG25yq2p5M
F7DoqTyb2Q6smt3qX0EBWb3p5lD/W3Gi0mbsccGSZUxIZIFkm/xLSusAlXpycDkjiCRro73qUvAw
3MDNRU099gcskuWpjnX15IhWZEelbqlK61niUh4Juv6dWrUVgvoyqAhDmVq8sPtLOKq/A+pBHwFx
S6yRxrg0xtRYUyFJBzMHEdeHdXQkqUZHFJSBinOgGs0JyS4hOwMfZMdb2z5ybtX6N9kQcuZ40oL2
HHNsik+rmLLLujiUmRj2w0vnKoxBSfobBF5wq+lZtf0NY2ghdYaw226pKaw+y4XVBfTzYn33MNFw
RSPrYlhMGcUe/Fx57g5KPDG/MgqKk1YSDpdoh+mOjwhwgeFA/4vjOH33V0hHcAQw+ZV14QuUHQ8M
Ab7LinJkCvvkUSKCpDU0gS4jj4FbJiNuiKVoSm8OtdyunzwcC0QbBvIgQ4sgJYvGjsh5ymaS0VTC
UaYF5G3CbxevLoAJU4vACIj+BB6Oq1/oP340ds8wflZghlQTnWIuBcT+GjPpcxV70UtTm3RLIHDc
Dc3i7Z1u6vY8X2gD8WM8uQPmsfktnHBghGs5HLHPJf1L3LhZfpdLusCPAS+AkjVrtaxnOIUrccqF
bO8OPcm/NwpZyiEDc26D3CXYJqn4hbSEXJOw7w0MHwygxPiY4q67ZGzCfxyoMb91DnaAl9YEkH+J
MdYoMkUHd3Jvj80cfAOzhmiReApgsyY00WkuxbQnFcVTxzo+cPRlWYmNQH0hB2PoRcTfO/LdUYvE
TIiBLppCPnSLnrAbszFW9SaNZ6k4UULVoYyDvN5wxKKxfEsaTk66n0AIcJIFaSNueacWn8N/3IgN
rbhRNjwwUfoB0H1Rv8CRTP9abw65ntis0udeT8e1nYYrJhZEXWPTdY/zv3tcWb+cw8WfjjTI1nhx
x5bdXuYjWu75XpzXYQjJRucrBtUyRuRnqzO0MIYjvteaIWDvkkL47Wbcm/8WtzPul7PgkvSHFUO3
txQcyMkfqx3Nff0j4aL4bDyX/VE1DQkDVOaGKFtZYjDE0oAzlo3dDni2XzXjzMn0+cQgkzflsWAF
TLNQuOAD7bR2nFMtPc4VfUgu/+AQdwNQ37MEJ0Yd8cuGJg45PlUrVxn/MykWY/n66kQ96Kkx15Qf
/B6rEEGyOvVCrjtNcDhfFCG0PiNSIuNBXZg0WSSDsPlrxpDkqTYi2GK80eneGhdZFMZGQtrPWDyb
onbfQhUG3a+yywUaEn12m4qlSn0KZUfgtspNzXMhJhCPSNxEutzIoMgOnScABTDR2AoeF5rIm8eE
EaOg8ushwSMrnKZAQkimlMurt+MQ5MlJsUVu9zVEFtwuEjWdzOsUJb2Hbdvm5IB84CmIzPSJHTuH
xqsn8qTjdB3JjTyqvGLkjS1b/SdXGpz6+CIFRgaEtKPnZAV7Pn55ZxMTU+1BfgzztizL9TGbreFf
ERHYITj9MaOOvXHOxL8oRB6pO5zMhb13x6XCk2dHOhhVN8TxoY1Dx9wXoOm8e71CB0ee9DHXp0Pb
n0L2Nh/4U8uvOammDjthjB+Wd1H3rh3mKJd3d4F1DyueOdrGySEceOGRLCx7xxBJlIxrN+NF9Ms7
OrWqT7p05d8gFrQyZ0noX1dP2eKOeQDvIm/3We1y1gjsXFk7PzTgZX7ioC4eDT/nM671gTC3rMsY
Ecyf6QyLRuGlZ2gvfvAssR8H+8AfNBwG1uEDYBnCCtvIYnNBrajRgVwmsn4zcfT25QalAYglwBP3
PGsonCxm5kPKv/C/GlAr0Exc69leZsXILKA9IotlPiTxYSk48ZFuwVXyS8441I8xDa7dXrpJQnde
CY9a5N1jO/bFyFcDSmTHX3Or4sGPdzZUgOitXdbxw1Zr9y+K+5nWiSUistxEnNCoRRqXx6zFRbCd
XRAu2xbT0z30rXB6mLPV8u0ELSZT2Wok5DiX7LDTFNf6dY2z+tmRXS2vzhpgXgm5aOXRsbm5+KsD
Xm7xoksdxOmPO2Ny4CkcGQkZE5faFcyVgqzpur3c4dit20teD+5jXTR6h0aZPreAIt8qXMRwWlNc
Xnct54sYSNIq0OQq3H3RqslFbRPl0Dy1VoqVWcY6236NI19QfQtsprjaw57iZGR3+5iVaTpucOa3
+4WGuFM4NuW1nX33BGhp8X+jzsdYqStODnmJFZlD3dAPLw4TPZ0kUxrH56UM1xMyFnRtUEridRFj
mjzihmCi61rivNeEnMXKlt8J6CkhgmDmBPHbh0scXKzjUnPk+Piotk4a+9Fn7c1B+abpN50RQhuY
Q8SuEp/zccvnRR73REBgi4qhN1I7PBjwNPj+nTcm8UOVTvPOFGaEs8lahT9XtNErrv5kfMaQLxnS
vZzHQMwCD5EC5Fn/nIhwpZqY2PwkmHHIA/Cr6Oqfy9FOvAeqcxIseFFoYSdObnxnbUZpTJu3WCiI
3g+GJ22cMiIWgBb+emIygH5rN7xCUsSWQubJhMQCRrWiYG1YD7lxuAEe5eOwSujl2fRyXK7cKP0+
DA1YonpOdrWf4Hgv3HE8rg7LxI3qBcygJkiq9IA9I7yUC+dxGomie0WWgxzFElA4ZHDuc6LGbBYx
d17r1I++6aGBlMh5AZT+k++QIznBiCIkAOKAwG+7GXHyU3vrqbaerpVMGn8vyTvp3cSKHbSDt9ji
fmSCyI8qGNh2lxObr01bBcV0DFqH3G859PK+0q1rv4jDhMF7T87quw/5Q3OtmvLQjTwECTvTXHnp
rXd74cgIcmQ0ygMrXHc9i34AV+YN9XDxIlCvGwuG7n4MMhyVUHUEEkczL+HXONvIO2WDZODG44S4
kZuI94ZbNuPyd6FL6FWjbS0Qo6zBP7ht6oqd/dJUlfxXD01bfqA9uNkJK0Op/q90Yw7po1ngzQ9L
fYi7gGm3CjvKzU09qhg9XfZnwYkCCdrvjFoPGiMXt74gzEIBkEruGILXic8ar98Royxtn4X+SBGk
iidAkvKB5dBa7fSkY4qASoSvbksEw/lPWa09DDlSX9AveZIhCzr3tVznPa7OmmCoxNTslcNJG3r7
IAe1MD7wrIOpLYA1vTujwvM1CSW/ARHcBjdblln5aRJvRo9c8LSN0Ih/9xG3Rpa2SDhwZHiE+D55
5V/YaHF8Qebi0XyA8oQxtGdzK/eJa9fxNIc0hE81OvhHUDWsVdgpViyIKBfG06TW+4rNDySvHtvU
jg/fkrdNE/YyY4narTU3HymLlwpo9dFMmYLrzLuPpKhnnfY8GT7nBk5IlXyPzeIPz45H1+9WR1GB
RdTwD6PCu3lcBvPMTTw/g1zyLuWk6qfQWrluWjcNf1jrx1eM4cOunuMV1mvImRJOG17uG7fLRL/9
frztQoqb+JmvhNIuLIOLz6BLJPTRxQseuhBpnKXJrKrwD1o+fqgUQW1TtqJ6DBQYWizaYv6CM5Jc
swqz5H4lW+KSw3SX4yw4Lxxn5aQCDEvXh/t6Kd1fBvM8q0RByeQ5w/Q7nLjFJCS4Li8UNiT8Eeqy
htbcg/mc3nSMV5j4SGbrI5QbW+3CUim9gc3UvKxMytvQ5vWDRu2eaYSLQ1qh4hUgBDY0iU3wOODL
2TsM+f9x4xOBcozPuQuoNOf5ZozTczePc3yiXRZpnZTX+t6tk52PkRKOeKl0iWCX4VStt1ECpWWD
cStiBx8DSvgkQL5yq5osSp4pqLbrlpG8+4j5w2dwFi7PNsVh4hJFeUr6NXdYfYrZeNN2ovvoEwf9
8M14UG3cflhAwaUzjCgZsjzMcKYdVka/Vy+vVjYFqAnuYSBNVu4V2umNXYR3PD3AkccHV3o4SFFT
cgzivDLDw8CjqXvuMllgMnOj8tDETX+dPV58z+SVJv+aeLW4CCWo3o0lAtkZX7sO7qguh6iU0Af1
VcKhiD0S2U2nmNIp9iThZ4z4VWOKLn8nQRud+xCrJ4yq0UgYC4VnX6bBU+9xy2mvTrJxj5hTdXdV
067lTkaQahbwUcL9oGB7/pMqCmkpxwbvu9pleamdUA4ozKb9F948tlt6c7X/RIogqA8cRx3sf7WE
4STggC97KOrdfc0p5gobAaEgCYTp2RDOXn+O1ZjuZcqqqj4wfXLYGmKruqMeGCNx3680e7RO4j7X
3nrL3y5B3WGZsrM4eYQ5aRpxzQ5M2a2LLpvX85TSG3NIMR/iiFJc6xhyk5EadsjFp6BNbht+bEaA
t7zmrcV//ZMEabz1sTndF53R/81hFXi4aycoGpnrXnmFTmiWffLhEqacN3mP84irS9jrhEv90rKr
3AIVMUQ0W3bNTwg0xAE9ixB3SXI2k2+LaAqMTD5kE/W1rI57SGfijxzOU5f/tAs0aZ/7HZoGkxDe
TY7rbXc/Zy6Q0sIS5unZbvj7OErWj7oa1d9qsc7FbVxUjb6nopK0PofRhH77APnFJq8FssR9B6D/
vZhGLMN8+XDMQm6IKUppKVTQluRbaRyUz85GAeHEENfiLWyBW2AY5LlBgu6fe6zxOGOlrv9CPyAb
kYuZNSiM69sjckESA0rX/VkT3T6vxbL+yScp3mG0O/IeMGPjXFmYFNwsSIABC48msPuQ2oLy3RYi
5rXEVuUGPqNvC7VedqR3eB1S5C2nc8buLzosZb86u5r4xZFXak6liluOj7yEe+TrLFGHuFYejPKO
6l851jQVlH3p3ocw0vuNwwkIfiNXlANPMWn+sBwGL5qQssD9YG7br3wwJ8jzLBHdCT4E4cr6zI05
YBEL+rPG2Ck2dbKk/j5tNJZCDAa8BCGYkYvJ6qGNdgaWBp2pIih/XNfme/z18i5A/OcELRJsvNrP
sL7pIdq1qicJx8UgUcjShNg2nO7w0jWJBFgDzqghXUuChiMbAhoCkUcs6kA0ZN42ImZvaediei2b
Piey1hHFea7zgUN5uizlwR3JsUejO/qPgBZW/+hpZfLzequHgpQV5W8de2jgN57u8yunjOw65SRY
YI9yfOBxT5mE6JKkeUInXvUjHEXJiniJTXw/a4mo1yyqDy4tUjrXLohF3Fo0Ky17MUxtf7cuiyow
4Ti0Q5NvJRKfonIt2ywKyEoPPZRbwlOYCIGQl0MAInzCDJm4md/869e4eYh4fX0FpaEO2aFQkv5C
nktVjmfZc/2ZwtC1RZsXuPgfyrbuuwMOmfhxCL3m1xqWld13U29f2STK/CUhuCIL6O2FO31mq5e0
4MNienuwFvfsNIaRUPok2Dj8i4tMiS/BkPHP1gsZVF3O8lO2Pr0EuEZiQudaIizVY/AcNKEO+dR2
Xt84IQe3Nxa7mnqXRWaVp5rRqnuPprTVf+uJ9uc/zBYFWQazZtWFBnpi5UhCvHklSt+KJ5a2zUMd
Zw1AEKnif50Nk19hloPIQN7mtY/FgusCadVMb6wBuTP3A5GHh9CZvPQRdyGew42iZA+ybhGHH1EM
pn3mUNKepr5ezoFocD34S/sqigk3lSsSsorGwofqk7Qb6JDQy6Xswvir60FM/TTELv40mscoMmbU
6B9LP173QGd6HpyhFYYNdrKYKcCQ/GS/0WAn774Y6PrlL3kpmkTJIPv/9Z4fqid543jQDDEGWB+b
dGiOGosQefCYUXJDf318KXnyXkNLFx2kD+l/T/4UnYIkwFlCk2i8D9KIq9yMXbN1pbQedg3asArK
OHH6zwkJGTAX67nECjX/7kcRUYKbIOVxzlmy6cv4vbW8lYvoA4OBNS9cKZ7+BSYQtD0C7zDE25n9
H2nttnriGQHiRdscv4dhWd9HOtsbmSR3PSfwAcSZB/KKbNsoTqqiz/6cl372D/f6DWCPEPPEkXW8
AH2nzoEqt+FP1avud1fOxCzKLOtPZDqGFwMK4NjFuvuewDo99JglKNhzs+LYDNO0PA4BccQNf4WL
zIz1ERwVp57yD1t461FBW+JOITUbxA3/mmIJ9+iiYQqeFZ8fv1qgQvs3XYsAQnGLN3DcJSUs7U+e
3PwnVw5MKVufVDz0NK1cF05O/kUL5BQcT6uL3mJdr3B3IXDpXxUUj4q1WwmcgniJlFu+Ru+Tw56E
tZLXPQ3w1BogtsrZGfOdhB9MGWWGOeU3eYUS558ziekZ0idX/8YnRtPdjyT+ul1jFqgz4ZCbY1LK
iVVZi1FoR9awKOBxGVJXIp4a7yksppqj+MAusNUhA8NKb4pDoNboEECr6fz27AZUIGBz7ea/Q8Nx
/L7MY1a/ky6z+5nIw3eRoLJnVDvFI8Y010c9DaCWzuAlUtBopl7zZyZ07E9GV+hgZp6f0wBStt0S
YnJPrE7RThpc/99trLOVmkqh4Lti5jgGPaIT6h0PHlhtqbuzfr/0p5yXLh5lrmg1fDVVE11LwicN
ciG9Af/dqo9dXqhpxcCGk5Rr5oZ97NNnEldt/a4KOI14EjxVHhafutDaB0Z8yNJuKfeNLpMGyESV
qh+XpJ73EUSr1/HCgUH4PhJRqD5i3AcIohhl0/wCldJ/Re4r2bMUEBorVybdpuXRtRciRZGgyLo9
NgEP245pXt1LO5OnLrC3PivPSLOV1gmf2HvT61p5oGp/Bj8fuUBghUbDkaMN0RKYioy7k39OOdj4
OwQnbHrxrHNnFyQjiQQsRqQsw0JuXCKdx6ZuujOnSmellzx2nDeuf2GOtMFkxU2t97L7NXCA6AVq
Fv2dsWz2rwNXT3+sjKG9xAgWs7ssK4Z7rt/1FygtU/MO6vAd9wM2kzaiC5ClZNH/yWdNWUtPAVJF
YiMvuS1iEUxHNwRPtV9Gz0I5KxdyFAEzOmyiZjm3s0tzWU03zz7B483ajPzGmX5P8OgyHlFRlE9e
kvqGlBbdoM3ukUPKVxV2eEHKQKhfSQ2mhAmnzb/RsTKiusKFM2InXNgYN/ltoY1ssUJSjM4JLVMK
49oa1uar6pZoOpUzc34VsfXcS4A6hwy1gsBrLUEZJCEAv183kFnJ2Zm7ea8569BkG6CCck21vt7j
BZ12pLzgjBGpgKzEaukmw8OEBOPVNitmqyhuHlnBk+Yv6PDYAmvA+rNEIb3LNI+Tx2rYEoSkPKFn
0hax9sQZzMQuJY0Wl4pZ+IE3qSkFwLuLy9XGnx0PJMCsHVuMV5iBTvESFawtXpEQOREkHiz2E6eO
JX9feQ5mez/LyUAxNJ0VSiJ8mXQ6hrRWHfJKLBdc96Dd4IieFgK+3aYXJXJG7U2SjMztTnZd0PRH
XoZF6G4ynAc9K3cNdQXLyGz/xHyHyz3r1xUom+eRYcNY3xj01YGr4ZWBqa7OA04Ecm8D0VhMslH8
HteF/a5TqPIfDtkJcgsNf0bGOufSRFLel+xm/jFZplgTtalR4ocm+FWm1Hef2GuX9zmjMvNpFejs
CVuKj0discjSmc2ubIpQysoMSTck8rVhcS1Y7U1CPA+NAwwy9GaCRYKNOPW1Vfgbr4zz0lY+dlBh
BCxdGCPXeQRzkgNsRR23XfvdAuG6MxRlHRi7CCYJV/mnCWfDW57Dwb/GhJl3cCIcF/4YZUNb3C31
Y95rfyVwTVh4W3kW0R/VK9ij7y7tng84vS4Mt2+43yP3GJFv5GuyVcdCfK7g/Ieyupiwl86h7VL5
GE2DRM5cMoyHGAv84VeeqPbHeuyeCRTrFk+eG6V3hVxgpyA8+O8BEnpzntVq9Y3TY4oTeIP0yiYw
ZU6cb5uzzZAQGLrdbcb73UrYhd+cQkXy2LdGqmcIP05xjSFSrm9xogvzqYGCHpouATubeG0F2qsJ
p/wR66DdxZ5efvs+Qc6b7PUPiiGWJLcHPdvQW3ZIR919CbVwzuia0dAj2JXVPRzkaHwO5mA50u6L
oqdxBmOkdEN9IkWb+WetOWqMcYhi3rf8H3Es1NNXPk/mt+OQMgda1T/aRE5H3QVuxNXQN+fJ8RsW
eSF/4j5Mx0Q/5LnfwJjt6/LqxSBnXkIgGtj+y9KnUQWMY4bLFffKnoVD9OnCr3i2fqcxkdDhS5Ox
8ZkX8VXvFOcF2EqAdI+x0nCHADpX/+WJMyMmT1X2YIdGzd+tr1Lkrxgb7H6OokUCtxnNUXhjPR2m
GvTvdsSPH2w59arPPvJhqXaUGu1sHcbBhl0dLd2ENF9rZliMJ0FOyKOJqz+AaPvrQkbNfWGCZDGL
9dklZ7IM2AyQtML2LvEN2I3b6o+JW8+3uAW/wszYvvMcxrnbab+rDiCdoI3humdOhRaD6Xqi3y3o
RVeyALbhWUoJn6e4JY8hNvFuGU+BGdLoRHkrrQwL6K8LjAv5UoIBL88z+0N6VYcoPykurOCKbKaR
V2SHmZOzXBIdpiRXEWvO0KiLyCICM9hn3ZT8fNf4h6IQHbtzo5G0twnGOlD94CMgje8YoT26TpnF
/5vTEnonX0a7PFFTXfeXgSPT34H0B7HiCmgWolAXX26Pl8dQjZBJhWj1cUTeEnRShNl09loi4lyc
HYwTngwea2cHXYP4Tiu6hqN/DiA3rOcgefXzZiFyTGhZvMBgqf5VooUNT6pazeN3JzmKthy9GU1/
TD9HciWNrnx5gj3rOzsck8VbL1HOqYRYNeeqfPwHmSXvD26KVZTW+JwH8QchQzHf56J2GDMRDF7t
Gi4/tg/0L9HhIGb129HySjOjL/e+ZNV1P2We+mVwHh9UqIrkn0LWw3YUgea5Nv5UpAfIzoNDvFwF
rZfvRVwMDwwHVIMG0n/MKRoAp0Jsd5fXsnpiJh+5X1XwwIg6nq2I20MZOtkZOlZjN8Voh+FFxTLz
LzjzoOkD7aSf93MxsNPYd9Cm4F98i9/5aJquiu8HF8DPK2cvPwfsA/1enHhntcMBom/EhSemIYAb
pNcb1aksdbkfTakeJVUU6ZnnenNWC4PGrgzn0XtjZsyORNgzZKcmDeuz9iDFnjhY558OL+L2W2Vl
Ff1uQ97bW54WzhnSaNQenYEJzcNFW+8X5udjKI3/0UFhBM2hRppObnseUhb0YjZHT47xPQFpNj58
KoA+ZmUoY1hoKzrNfCDsE6lB+6HtoIjmxIn6d9taPs7NCqoQl0I+vS2TardY4qU5Y57I35xQ5AGP
ArdJzDtDpEvGL8p09Db1Dk/HTddPwXoiBwqN/jFNRTx/jWE0GrPp3DJAxog70On/FWSauA9xhBXV
e+dU5YLGLph7HUx04AMDlgF4GDkGcLw/OW01RDAXA2pm7K6cQlseaTQMOaWvDP8Yo8opVneZa6P2
XLEw4uOI2PTlO+7yzOpTOga0RIIeJs6D356Hx7f2J/3AlZdNoE1ubnm6trw6Djny9XPAo6wlDIiI
5mruig4zrFfG5QmrCUIafRHW5eTjLpmJ8bWFnn6HCDisF272IA/5dvsij065nYrujRS/V6S7NZ2D
YicSM52KlJFuXkfRkxlNMkX2oqxhCUOJAZiGNcGDPa6Y6+d97pSEbo89x6TVHosV88oOAJDjfsW4
HeVDq+kOvauxrTnJqUgk9+zOyACmX9DlUfZvbRXT+a5Mh9ShVoABpLyPiqIAtske3SBK9k683PtO
uoa0/BbUqfa7FvLfX2UUvMiTBnuU7qQYuUt4yHOZ/o+j81puHMmC6BcholDwryRBTxnKtFoviHYD
b6oK/uv3cF92YyN2NBIJlMmbeTLdV0GtSM7T7xUAtnVU05d712nWhkU8rYP1m7IhjDodxF3KaB4p
dSvvGmZvLneKBZxJhsKrqO5+4dVuYGhFhbAMWLk6zXYmTN0TSK4F1YlJKv8/WX6MYFCSR6TPecoH
hevMFzNomhoN4SybAaRqiPv4Z8kTzvo1B/OtcEMemZTP0nlVq1jFlpWXkrl5gB7F9LF8KjUy7ouB
OtLGLrbrx99aRCDcQeUV3v2xub31KylBIOl2ce8DQmajg82GWafBuEmSYiDaj+xSlUdaBINkH7ZA
0M8jY8rlHrJf/20dgwraCt0OTxOTmgU8BFmaPcUtsH2l5CfhMMJonb5QHwkMMrSRpT9q0j6HJrC4
XhkcVAGBPtIVHFt5dqm3IYmh59Kpdty3qABZU3X1wBv224CcCOUNtSdfEIhGpDP1uIBgmPWg1TDP
9od9NljR/I5E7xx9CNwzfI7Ff+nGXFEzWjlj+O0Ho3vHi0w3aETEhouUPTKBSZOiAVjPyXE1C7IQ
1jRasB0LlDP/Tsckf4rBcH3S5dA+pUK66kQvwCKuawqFR04V+z9hm7Te1WGF70GlXvEcDX1Qg+Wj
q3pmdv2Pgb9Nsqv0QGBH5v9yA2OOjNVka0Rij5dxqrJyH4hJJx9Vg8XlGGGEVjFmPQ//HNUW7/a0
Pjqx1zJ6qucQM36KdhWPUzGJr2biug525GGMwGhIizMdJRfGHXW+I6xQoDkMK0SiMum13tuPXK9g
HXXZ5ps8FuDX6TDnMbllQuWnPOjUQ/LJrN8CBecbXHL9z2crvWJ5hT5W2gPt09zPgxPMBIdHIE+h
0a/Zcota+SDdpmimkUMGYnRX+HBkhJv5GAFU/cV1atanyiM7h3sD+OiuyKfS38zGCdULrk8fD5CJ
EMEaKiE/OWd1v6jAGk4h0PR/YVhHRL9p+dBP0HSpOwXXnn2CmykOlS/VL7bUlg6zxJg4n7nsESrl
42TgmNLB6wYRPjpQhvlfy3rI4c0qw7tXFozz4Z20pPYHO7hWBnMN1smwCnN6TaPqjKbMIgeoZ+CE
lhr5Z63Gep+pes1iZc/p39QQPNwOvIt7ZUU0VOLlpr8ehUl/WZT1+mAXrehpyTJlXhpbFG94QNu3
uRTQDxj8G0whZfhVuR7QWs6gkkGYGfu9KzOaOHFeM3U3kJR+taMKS4yKKH9xGfk6BLzG4fpqiBnB
SQOcf3LmkL1lafP11PcGXRrxN/2rdVYX8ajWqNnRzcIpnq/DDrdZW2Q5kDJKP7D8zfYbpyuwjz7K
06NKCkUe6u3wTpQaywR5SU54VYX7j8MG+Mlhaos/VWM1ezdK+L1mqzgnK/i+s4KG90qQsiD+5wK9
2kxw1VYM5JN/t6lsqk5rDYLsNI8PbkKNI6S+tYiV2FT76bPpLP3u+GIh6lqR3ZqGiOu2ZlR7AxHa
e4cpouzitLr2ik8HvluxoRyV3H1YiubJbVL5nxg6vP9WFpUnhhHWMR3J8BNVGkLMRBZsOLy9Nq9P
X6fvYiahvOmikIWEf7/zksO1aLk4JeJdoLgWcdQu8xa2mX2bIhjeOzMqO277xjivDLiyvVKmHj4G
3EP6g3BYc039pNt7YIugpNVqvBc6Yk4DGISTaDZIN1Y9TpND0rbUD6PrNGyKVdii+KeuefZBbP0i
xJgSU56BLl5t3N8j53YTBq/rOHe/zNSX3DYYbq9vHLvq/tiFA/NAnQ32FWUADZb5WhmNvyRBT9y4
orWs/VJGc4u+Yrrs3pcNH0i52DQS4CybI6LjUdtfeURspI1BiPJUWfW4HMRkJcyYCorDztpxQCOo
Ioul4qHbdJPqf4c2suzer7rpSph/RGqVw5z9NzXs+PzvrOCgP636iOy0dPt0qMJ3yaWyeYqcygRx
WFmr3vC7EQf2cbkC3EYrIpaL1G6LfuePlCwcucz2+Te65ACJ3ycadZTSbb37kuGJ3zSSNfIofLgW
mw6PhthEzQoTbg4y7kFcxSg8QMzC7pjRv/Zom+MJ3aSUNtM8FcjWjh3SruTjeRPCS5AxvXN3UNdg
1qPjoaW/42Cq3WOVFD2VKYboUIVkugjJiI+nc4DXmRZEqVnV+oo+hpmym6emLBTT5y4DlYCNK/fw
MhGrb/pTwzEHV2bF0s480Sm6Xm170jGViHHmolkBzDD+S7l0dXkbnTJSuN8whU5mU9Zl0lwMEynx
Z2HatO5k2buFj/ccovPtIWLi0+SaFN0dd1ojshnGVJLp6rja1QfU14nsg0HlqYqtrJFqNm1U9jx6
DCuW40RND7uyMIqord/la8/eTNDl/MDhokFPEr0iLuH6FL+pRCzaI4VlwDM2Ln7fwd8PLjA6knmZ
v/Ycv9PRPOrGp7C3MIPOsyOYc4vBf5R89S02ywUVbj/ObtZ4tySP8J+mQ9umnGh1Z9p45QlX7q6u
2T1ilkDmC0EJEyAmHzxY+3rVhP0BYvvhxmAb4xJN4hcJ1tY8EJfJrmX5HgCD7OCNyrm7m3Zw/1qk
f4+anDsWa8rS10sCDaLeuY10Sckk5Pxs1kdtq3dCA9rBu9kx6P6tOP4J5KGWewhzdEJ3H5bR6/A2
ziPOpcDNRAXZOa3qMYy1IsN7oxM8H/feGLbsCkx6He8n8q4geoPp1IpxeYsGs0bJnWEbEK+cDgDe
JGzYNmtsB0tO/siYFAYu2sYvuYBC0ZOd9UfXk4k4KTauvpdkKgQgWc7WzgUiipEb8mRhvw+5QZDm
rZsUbv7IJa+8dPhmiLz4Ssh3vpRQfDekNwVHcap0uAA5vbQ3cOpyJrky7/jLA7jy26FrQYu4ZPCC
eFWidbcOXgcnXiY9+QgBCXSO6Vxys+1+MoxJnTdSHEN2IApnyZjWb+1QRY8hMJTHDK4hYgMQw5Hh
k6ofb6MFYeWKrygHjwcWQOiXAasGMIB2sZIT5CEvPLM7ttPZMAXwfcZCE4h6ANbQkMMSXXo7kewb
TgiDzGJbTPkJGaR8feg78BQx3aSVsBhp1DrQz74mW7mD/ZW6/kaWoBYIgzs+TlF2UN3CSi8ANUk8
yPYR2xRJZ96HdFCk+BmyvvAL2s8cTSHBO9gs/Wd7Nmi5tq4o9lg4jspnkTrBHEeVJdfLGK6298cR
3FVuiV3nQJs6orZvnAeD9e5i9IDVGdk1FTzgfIZDrdY5OZnOTuRrMoSUbgIKMi3/CZMVIz3Blmeb
N149aWvh5IZtdlz2OuhDBRpgkBjTEfFI+ge29g4jqY4AvyunOqYali53Q2W3yc8MDCHNPwy4/S2f
V2aTMycv95RK1K0DQd9J/gNjsACycAeQBTBmIeRKm5Qf87ljlq58My7/REgtk+e7ir/KA4wouKZh
arUnRSFoGRHwohwoah5B0ZUuvL1DQJXk5GTRnpcVC0aXbdh2eX7xwHlX29EYeDZuRfE9Wm/RMhwA
q2i3h0m1eJ7NNFsJcvFaqw/hdAEjAq+rpmsyB6BG9ViPipv/qKsXd0JXov0BS2q9CZe6NDdFZlmH
8bw2RfQOxFJgkY5oWd5R4SHNZY06K70Bq7YAn3NyWcwrwq/DbpTmGB0iZNnpZyct5MfY0V5WgNc2
HloZhiYFR6LjJIPTRKwTNnNGhrtogJ5OA5rfh3tdghuibsQW5H2qPqXFZM7pyIir0QUp0T9Wqli6
wDHwMCGc/ctT9poj4Wm8ZANzjKWA8rIm445XCvOhcYoie2lhNy4/M4DmYlsEfmGhGg9IrMxuuyUd
NnTXp8nOmkNMPcOMxrsLtA3UbwhgYp99nh51Y+3mSrYN2iTnZFO47hS9uEJUxc7qifWcAxuu/s4D
4ptfJRI3WOiZ1MuRE09ZfreZFVgn8AAFwznaLoYI8HPVhi8RtrFHXV2lWFQIBgjRHQbbnaeLSXjC
GGoDTdr4EAhxMDUeI6NpYziRgwNTUMm6zYTrwb6BBOySm25yRcdTn9kLwEjQ0IS88CIepxIa4qfI
HLxAYgYOcsZFTLJspce9iyOZlProLCknLT6bucFq6NjePxQk2RxLSp6A0UUBc+LcY09l5oLw9MbV
WS34yVLbwPggI+YG/vzb6vPy8Li2zH8Z/6GGYFKgVQFNoP5gjQzuaRg27ou/MCqmrXnfTTRYDA60
DEVhirPMcV0FVnUJPLor7yYp+/nqSH7gzQ29gL6mkelhY4cnL6z88Mmie2svai6mG9yoXXZmaxgK
NF5YuPWfaGA93T/EE3wStb9eoNJJe5/pwqeFgZgz5ZYi/1HNAa1U6K/bVuf6WouVolNfK/vspOEC
waLLBvoulTzh5M5OcBVzFKI59zxYqvnwx8/7vjjmQLcQSXtml9KhonIPwh9G2zoxCuK81adX+k/0
9RHPZ/hYIy/+or3as06yIQmwzQOLIrsA9D6DOxh2081hRzcH0WUdLKGRMspdugIy5fibgXXllst8
1lg0BXKYnzQDkHr4npsmRKmR/JhbVVQcDFIwBj9LK3U/G1UEBwdarHMFkWbOK8GvPy23lOAatE54
qqYm2PaWpRRzV9d9NLg/ZmnUlexwoMz5uUxycctCnwJNhggmg+IUlG8hBaJlvBjMo2zQs2rjjI2C
UP0sTiXrCCUkXFExesrJYXDWEbGzqdstpE2SFpNQ18OEXq1fjz7x4yQJmI/E921O+JBI9kzLIR9V
eb/+YvVkXowzW2EcZCxIk4UuQUtbaQtqcoAasqWGRi7Pg259wJem/0GINT2PSwiRJMV7snG5vH8I
DE9wG1zpP0T2iRMjdrLJXIhcjOBeue7FNvbRY5D7SHYWnondDK1IAukvWaQJIwBxJQgugCCa7GZ8
ShFSbkax7cCL2xTAa89ictgyzcI4GpBRGGyyfvHPuLgGN2aljbx9keEDwBFan/u07bNtMPTzGcuA
P/1kx4zEhZFnNNJ5Py7tc16znB/heAfBk2fj9zh2mYXCxbh82jssmd5OUh9W7/TjA73UdhQcS10L
dZpKhhJn1uLmkLEcHcs+yT6t3J5/pBMMlS0Brv6dT3bOkKVAhgkxB/2RI+doHW2guJg9Oz3cQrmG
wG/ppukymF1OCmsbqS1iyuqn1T+XyVS8kpSBuJIlW2ytWf4+F0Nzx1eMNk7MPrnIKDEUWiIVb7GL
DsGGJJxU20TWLSfbamTZ91ZkJ+WhKSOBqqbd2fXDOSJshY3XWt9E+Ajb+9kC5JjyTBKEfN+7KVPz
G36u8GLgFDKIYWn4oaVCL0GXc7/nwHetV1zcLXTy2RcRM5K5jACBP+psSb3FtfYsjpp+eB5JNEBP
TOUe4xIjLGYQR3Q6/dTkYfDm9yJ48e2VHtNMWFSKWKuH+cbt++ScDEND3x5mZ28TJnSJb5xIWf2B
f7o9cjeab9aQNAeA+NMpgZ2BmZoNPYlnqZtf1irQu3yf5vhH3V8+f9G80AaP40N5CFpTLF8ajaXf
zFgP30Dq1wiWEZ4oXMPmLuHCLG9dVyhOD9ODHenRm/Je+XXLAmKRkqVgMXc+q8JfzmT0KZOxDb1n
qDuzS615WzNnWDERLmqczg8zXQjlZ8LP3Gq/eCXKlB0nN0J5HVMln0fHDS9pMMrp/3f/rbYXdagW
7f6wWc+6j6Vc6RIgQyWyXZ2GrX3OWpz42yAnC02pAxZwqpsIUG+gI2c2phRv+IV/DMsOIDn8GoTw
9Jfj5JgUspZ+wb1p1+YtBR+0bOx1dv+Ds95TegEBP4A2GeUYW9q814do9a1XQEhJuOMwkV98OLPY
39qSFSqHhn20a8v/aVBp+o3tYwfnkKfAXz7OXZg+CHkxwfWC0dkqgv75laeXtWZYV0y3VjN7+1VD
y+S6Mc0n/A3qutqiecVTYx2LYOheYEEUP6Oax/qR5yGPSP+Ry46GIiAflkbR6yrcpV4Ih68cnXrD
x1lj6U9sumYWR2bOpteZSg9gGWR7cakgf2Zan/IgOw8sY9G46cAwIa0MLAeHbcheQKb+0JwvmzMQ
P3A5XLgA/lRMjPeaEZu6NRnQunO7jia/c9qAx9F2+LfxiYdAMhLKv+CFuYkZX6aG8eLrMgVDcHdA
LGJgjlZzTnC2EjwgJWmLvclQzLOptxuU5Yz+WCBIlnjluJeiwNKHaW8FPVtZDPSSUHht6f6iB0EI
EAwwXeQMCrYDS1sKhkeMoMcN1K7UIYsKf6Q3cjsvFhYQlG+1YyZMMImDCSdw4Bd1Hdv0aXC3Zpmr
NoNNthq/V/fqZqtDvY9de/89ergOTA5Czftczk9qzQq8QBGsY9WXiMRcuMIjnmxNICTsiQmR4tUH
6eD0eC27St9S5agfuHiI327BzZkeuZPLM9Z0WvmmBU/J2EO9aJvISc/dWDHJ3oJXpCu6UeSCj0SP
GRizMS+/HOQ4YrfwievrqNwWut76YN2kgoSwLBkm+B2TU7wcjAG3kVg4/Yde2u4Gq0jrgwLtgTwO
xpgHiXUq5HgA9vIlmrhPsuqV005ADjQ7PN8gM2k36NKboX8QKPkqwu9ycbuvyO6a9TbIEt+eymX+
1dHAfCF64X9gNIHSaess5bsc2CFPtZeTdPFrxgY2Rnpu1LoCSRgBZR43PZnlo11Boyc8Twpl2/vD
ctK82Y9Ou6gpH5md+uSsNd/yRod2d6+rhHx8y7zvXSGumG1t93LHwIPQrcVk+lXJoRmfuGXi6Wgj
HKnX1X/E0scpGpmR8FqM9lkMitQdhyIq7V6TfM6aN9n39fpOrTbvkBm77IdPXIg/BR7DPrQhn+90
zqtxQWzDiEANBu6fKa+AlUuOvX5gkWosGpue5ClSrcTFAnj9A6wtJn3wPQwVaQ4MLzgWBozX5Fp/
GN4TvdFOVuTbBCxRBbGcG/Y5mKZC01tA9WaebRJyhv2jPI99Ax0Honqwz0fsQIdQzOZUNUCjtn5p
rYcWY63F9KfWn0R5J3VHkHC9c10IbI5PgRwtvjDGSOTzgVokXJ2YXdZz/dp5UZi+W5KYGp6CqeYr
2ntW1IoXEh9k/XG+Tz2MOYoFPFKnCMN7h/kLg90hfIoWVnmm4snL0DqSEVGCcP9z0bZf7UBFs3XN
vbbLWFaMkKeHUYYmGHrzDiW2du/ELyPzu40ez5Sg1MPJ9nC0/4GPN1VXd6lJOT3QGu6ysbiAFuzz
copl2ECYKoQ/b0Y2ceB5DCkgIYUs6O9DDfZ7689EggBsrlaPzx8Y4rnJHS87502YkMijJ+wyBHl/
5+47dIT9eB2V8MVnZUckx5n/jsk/vo7Vi23VT12comrNOxb1ISpp3DYZVVGIqt9YMyLyHCARLz1l
einjwzr8bp3RAzFaLGt9ERjq3wIafNozI/t864/anBiDP1QUHSZPI2Dv8XlmbFjFdIh0EOUWACx7
z1/VAhXh4S049IOUAdzzTjdg9aUinNZZw8pbHAFT2E7Cr86CwElw9TAzWTfGcfZ6TNMGUm6FuWE8
UXvDyrMpWNz/cRjtz1XvWN8qbUOm6Hx+xQi5pBT0CgMasYNLokXk8XLOwa8SBFOKvMYLGN4Xt6iD
L0Vutrs0yE/3tGfH4iIZPaCizqPnzG/C6u/DkIj13/ftmgn16mJo5fZPlMmd3KXg24jWWxN49l02
s73Si2XW8gbiJPoq1rBuLsTWRbpfF5n9yAca7DZhIQYojcqDKc9xvnp2qqoAPQRx57OEbqiuAGzw
xHF5rdvdavrSfeZaXjt0Plfq55xCfonLlgP2fsV1867LsPtcymL+G41L8A8LCW208NPwGiVFRLdA
Cs326ExkPTn0Oe7BCZ0+v/TEbQk9rUTzUwBf3AHPBcQE79CjFckT5x0zim0tO/cAg5FMZAlZqT2D
9eNqygpob8giuBdKDfPjwFihxNmzZjvhkMg74yBakfYfN7eLPcvA3WXK06Ac+nZdtiEXaes4ZWPJ
S4XyNb/NrZru+ECs+WYYhVVXJZKqxiUJSnE8J34fRGftwcU5OlVkqXfR99z3CC9auC0Cp3ohfmSd
7XYIjj0sv+GAlaf6h1WE3ohOrWVx7lpLMEzIh8AdOaGmaso2IxFqgFg5OW8agQiERVtQH357TFuO
Qdssc6L13etN5sckV8z32Im6wh1fL/kumZFmtmULoAHAwjyMnwwBnFd8Q4O4BhCLzniurOitNsaP
A1vhiGo6QO3a9BJvUFS8+i46JX8/l0hovd1XBmAW2T1znZtKIEnuLYCY+yLKV9C4A9bEWDDxeuS7
ubyUc99P+1maPn8zbUoLLl1TiOENZXPcRubiy8skwGhB2O17MFz9AeHRbrF3hQH7AGoCCLAPaOki
l1y9ttrQpxeYJPjGcRzULxmnDPfNeK5kLpS7bfY6Du7QxrwoHcW3avFYrWH2DB1jfSh1e+61Fvee
ocuuJic230154bxBl2xJjYs0xOgSQAIrtoiv6T5PmP2wTwPtianTAMbTrdU16VwHcFBj0YVBFTmm
vw3B1NH9IEZa5aeahXWXzxH9f03Rjie/zuHfhJ07LhtRYZOnKQTg5WXxpV29QWulHxLNYRIJRl3V
PtUqXX6TTFx/6Zok8MV1rf5X5bdyz4Q3XZ89UEA61hiBlg/Wr1Xgomnz5k/oGu+VlbAOcLyHCSPB
gQSbqT3zZFWitKFqlZP/1eis7Z6dzvbWAySZMqIi2c7QxBfmvABISycZDtT32Ok2AU5L/6N0mZy1
5C67rTW7TIMm1C8GkeDgmZriJwbU1rTOCQeW98t1CxBS4Pe8HVQgGBsJwLinfCaJeYVIWyJ5Fo08
rQV0/iesb6a54U5v7uxtpXd0bdwI57GcDasCRaVcHwDXkBkLPZrOW3eAM4RTeV7OpvXyQxTVFTKc
KzF2D0ELjyywk/xrnvHwAkfq6g8EhkH9cBoXSjCdNX1cBRiPNWBZvGhBGCRcliphn2o8tvNVjHDt
YasktJxhZ85+tLXmgjLRWbJy2XXVtc49dzqjeTW0oCxOyP2OI+8nOATUHRdMw8FXo/rDLWr8DPj0
vD85PT3XiVkusHQ6oeKZTecMX79/pi+jOQoo3OdWKBK9FlhGjl2N76F4MLP5RAVgQJU1eDe+ueGJ
6dW3l2WPApwdgRZgwYxbDt+0W9cAi3e+SfLpv7nhzLFrvAxYW8kr1v+urDFKfxcQpaazQO0ur1Uf
DKfRR3IluwW8bdd3ky6eOPsn564k63Gv536++2EWfQ84ZDhq+fWKjZjoEZ7n9cnuUvm6EhOG6+7k
th+vHtr5tem0VTxhSSYrny6yODt+lyL+0Olp0MR6vDYPa5wDY14UEt+doh0SY2F6T8cIL7hXsd+i
NVQk8vtioYuaPWBbp17+w1obuDNuA4nmWTl0Y+9mRz5EBWKOt2Jewx/DEMh5Q6t1RJ7OlJ+q67xd
Myfizi29OXl4dn6lkvkNqGGJOZ4iiCK9RCt+w5xeQcAfNU1+ADsdJwuxHhVtjpYkCURPYyoybhh6
wYpFr17CikOWhirEAW2yKttvx0+55DY+pp0Zi23AtQg72x8iecMXaPolZU5QVcMMd39qpp1OhQZW
Vyg76U44oGVVQFZa55H4sWjPBUDRKjZlOnwv5ORe67mEJjg5tjOjrTmrXH/bg/ewD5DGNvtibgtw
jTrLSU2AHQ+Lg56Ee9OYs9e7w8nwpaSpKWAIEiWexSoDXwLxulMvGX3EDnMVYtJkuCyyVk1DV0o8
jlhVL9jK+v5irH5wT76dBuETs3IMVcLO5c92WSihSmpf2QfAzyHchGWaf3K+tD7QaBpk/AK7lb/T
nP6gdmq7W+ks0EZOqXVmlGUT3/SBZAakL1KCfCJpHyAhGyJ86syGMWM2Ns+cZtV7qdhGKWDpI9os
NM2acEKq4bnSS4tv2ht9YsXbOhD19GQvEKraXYvq7p1DuBn7NnlkXvAqmOmaT4MccbEzujl1DDnN
cZBLho5T9x+OznG8d5zQNl2Z0M8TAB7ZWfTEbBeig8Ef361x24xDog6pKJuXSEp/uXR2uPb33q+d
Ytcjbmk06FV2myAge/U0YEqkaSMHS0M+kXAfru25lk67c+oxOgXkY9RptG09szdMXben7z77j0yC
HT5xy/DrJ5B1brErsFKqbRTYko8SG4gXZFtaXth68Kj29t5pPT+g7jPFWwvFDIrW6tFmYZmgXK5g
GIX1Ihh/MmhFa7sE9dR+TlQ14qVrLPOjEjRzUAXd2V+Y5epTTrth/siq+E0MfVibj87Ki2w/Ng4l
m1rQZiXTZNgKPwtPBdLg34Cj1B8uNN0FSkVyBpAzXZlmUVZW8hu4N5EZR1+cDOE1L4aBZ84Fx7M1
ScOdy/BfxbPrZNUWCsY4S9qLAJZb02Cox8y8nGoFibuGV8Dtiy0V3XS7c1psLw2QzkfGoB/W8OK7
kjaVCecWQpCo3VuBglMdTKLQidMmEB9hg6dky5WSxI1kmByXZcEaGKmlPIYYusmeVqwq3EdUUJEP
5jafaW/85DgWPfNnIjlGTNuoL5yX7DnAlkrJG8DD7MCh0jx0Ku14zxrTzolZQEplhzO700XRnMoH
pjxxNr6zfDq263/KbLRfS2oBqOR06Ye9hRr84E2QLmnogO2y5E+NYMHKIQPW052FBEa+PbcICcOT
JRdH/LWy8h3D/QogX9bw/B6tKXfYcgKSVimVHdcg6MEzbYgLWdUNeA/zAPpivRiAKXwzlA0r+PIt
aVuv6Mau+RJymQ8af+/nQAf69Kcr8W6d2c+d7CvoOZ4cuBN1052rRUbgZg6m5uRTRrvTtF4+aCqB
S5lF0L6ipHOERvNhJuuTWeJrY4InL2tdjFHc+XOd/RgsjNa9X3Z3nolkvKbYVN+xLEJ7ojo3OuVA
lIJDgaDyxfSF5sA61BGvFl95cqHYjiSq7lRs+Ta4yYZB69YxcwMlnfU98588an7pNR762oN4H/SL
OON3ylEttVOV+UfwIBI6won8zUJJ5o9CZPVf3w75sXLCw2yTJEHOqThCH6l8jk41A84x9nhNYrEM
Kr04M33127JLcP8WipnHsY86zr4VDSoPNyMugCfMSZZ4bwPfWO8YYzyC4eSbqZkNzP+VPO4hcV/k
/vwd5ZX3hNl4DuSuHMX0OcC3cZpH1tB8tRjB41ZRgLZxer6pSwrT5kw7WVZssz6nTMj47qMjpnD1
8q1tcNbh5oG8zbGFMZk5NUUelNQUsGNsAj8H/JUF/hS7tMVd57Bfv1IAbyQTFuUf0TQWBgPDSniQ
fstpa3uLe23WiRI2D0YvrhdIDdD/18RYn2jvCS4zHbAYwnRw7q1s1PyKliTITlQ+fyhHVMoJvL3d
251+rbNlKk8dYgcCstc5FQ+BGv+bPdxqgXDGaxMOEjzNYmLP8rwr/E4s4cxrAK7ihTf2tzKL7+8G
zal5W6yaNksKRfHUbKnIahDAI4uCtjaTYCR3bVbTE7gRgG6WYVdMPJOMVmH8VBCPeB1EN+8lZ5Bd
StHxbzgr6S3kKT0CQQr6R+1rO99xbOO3UpQShZve6aM4L2Bz3vxB4xD0nWiGkbvUE0Vzqtpxf9LT
b3hcWfYHKZE6XAD4dFTOzE+6vdQzhZL4F6iCfc1cKKl8oWFTHXAm2t4dSXTK4wkP+AEzkoU1DPp6
nHcSaPE4UAjiC+Hy/rYF2ZqG1OKoRADXEXLPjqFMgcnbw9dLawcg5MGkfMyrvoF+4SydehN+UR3m
zh5NnuIAvzG+2gVrMdTv/RyW5bUU4cRtflnFX+KQ9t9EErna0VBKl0HqYZv7ZsodeTsgmF4MTVKs
4Sb36+J5ZYT+4VsFRVzpg16sG+siID9xqFsCKm4gKoV2sycPXzFhw54LYIYYVPKLyh46vsnc4dJF
/oSiIUjByDPORJD/E0/Pfail/KCPtvN/CZPpG3Oy9c+6dO3BSWjMOkHFL5xYTMtAhK+bISACPd6T
wYXqxOdRyAFDlaO51XTwlj0IDZiYp3C6c4Ir2o+mJ0O8Y5elSTCF8NTEHWRFmkPH0A/BMjzSGu0c
7Gv1SGi0RBaKI9akpXwF1bOGh3HgqHYyvZt4x5A6VjIDU8YaMRcqML9wTM1WQz81v+TLyFrZnVew
me1ZBQI/hFdTV/iaRlK7rzpNmcRuYGZwGafMEAIYjt5ums54AjNNHrrh2POO+4p7FPNCurO2bWR5
secTBgAdxO5ouNaQD3oJe0y5eFqdEQZZOpR4SjaicddhNwIBMCCjp/6fW3XG4e5ezGcdhNO+5UpK
0FD26qMF7njIPdvB8EEx4MNg4rnvVC9Gb/1Q9pAOo+wf2ownvr3EDAl83dD+y4hlWrZQHsYXDu0g
tdJsdk6kG9XERp6Z35Pmp5iozThe9CmBFMZsP8n4LPcoLVxcd5AHhvKpI726XpMkiV4pRen+YSSD
Zsla4L9PPbnv39WD0/RcySK/dVHPHx+WlQPjwiWEELudgilTNSXa4UAfYrMZ/KzVcW13Itu6drVc
rELPlEwoe3yfM539wolo7H3rTFn9EnbCZ6wQhaKJfaIFJ5RfThMpSve7lRvLOzN4wRKFCOirZydE
ESbLACZoR3EvwM6ErGqEvSbtOoAaqkc0w03RXGozd0i5PXiD3ZJkuHKHNigvskM9xjPHMMs6EuTg
AkEPx/yyFCr6Wu21+kBPnsZYIz2fgtrXW6VVd1/lXM5nLqb/4+y8duRGtjX9Kgf7eohhMIJuMGcu
0laxrMqoJN0QaklN7z2ffj5qblSsRCY0wEZjo9XdkQwGVyzzGwth0dDJ/wn1uv/s6L3DhJ/TSSMD
MNBGB2S5dwMxtN9QE6iG8mau6AwVG847jjtRH4yLSgvyrV8ZeDGhSDhWcA4KJ/URQXF1cRNFdAy3
1H2ge2bfYdyhCq26GVEtKbZ01UF1hR2WnNkGaiAyKqZj1d3RDZtgvO8Blj70VWvfG1GRPVtRkvkP
Ggaz8QahY6YwWGvik7LL8dsk+/NRkN0bLXX+FlxVdEUr0vyMuQcWCnTY7ealIYeRiAwYodi5GWN/
CupysY+vic34SWiMlAWU7iu/VtE/Jk33V5MhHJ2YXv8BnsL1fCOu/m0jvb2NYUTelGkQpEcDPX/U
uTPmoET5LPoJ3YsvoZKAgXaF1CzIapj93Dch7XYqRBLjm8nUa+PWSYsGPeeeJ9ZFqCJMMnNQ4MXo
RHgCCMOS3yCXadfMKJrhc4lZk457F2Vpu0lrCCC/CqeISS5xb1/IF/FcuD9N1aj4LgUHQ5/JKAvh
/2AKg4ktK4/cMoIMYJcj2wJ4E/79FfJoUX9H8YEfQuMXFApQSYGdICBRzgDjZ/LNa8sCN7UZphIR
SrCowVONRhym1ZNI2kM/h1I+ZBZM0m0QkPh7qFjHrDHFA95c0hnuey6JT7D9pgdkW6zyEVRq+jXP
g+SmG9zAAtkXYRQNhJV3B8C6ogUb8GKboUq1JwX9CCQSgHh7Rgx+qt3yE/ZLIP819BmnZgPbUxjF
IseCQi7Zmwv9yPZNYCCVPVArbOYWRSTk2UoT6FbC7/X82OEm25hll/VvmoKpLJmZYEaB4VwajViD
9kAocZ13Gv0fhbbErY6uOmHSpCtHL2kKPwe9j0yFmRawIfVCwB6jnzLar6ql/dfuGPvEt1C+gATh
6jLCCGWImbn1rYka1RsShk34rRXgCGmXFAGVfoat60/09wNjx5C7SB7yyk8oL00zaRhj1GEo3pBM
a8EYTj3aU3fUkoiS2mmWMgGfJWpuX2ugizI5jg6Mkq2uxxDdLYsG0TVJL9IlzCOtK0TT6t0Y1KMG
D9kxr6VlJ81NZZCaYBrZjqn1HKHGX/7CoS47BoOJ2nJF3f0LEzbOSOfPwbXtGiNkxzLKfowxkyQq
fDHvelit4PmiiMM4dBXd1rCDZfvPPKR6fZUW1CD3kWaXxQPsanCideEawVb0+CFfaw2OP0904gE4
J0ES/WjQczrUxhjkVyPHH30COVj6L9WMToowP7TjLKa+v7EG6LcEm7R6AJXOfe4nqMIWLbwyd1O3
QWW9pD5d12eMQDPE0A1r1PZgKWpcOzpS/xoG1tsCM0Bc09Wh/dI2gmOmlZpxl5J/vwoSkezTHOfR
s0XblgKO5vEPDQIoiEkV1J9EU8cMbd3Oucn5rLEYBQGxKSel7anK6BhheSXGZGNSf4xHdyoy6yYq
Av4AcAiszMlRDn6fjVaX9/Y0ReYi5IfI+2dL2NOVLOGb2kgAPSwdPcA0dizoBCXVdSPLRHtoKIQC
pKCkOT4UhFOkYQwzQ20V/ykk84rIlS9RWkm5ATeep140ogXuWijplzvGh0Z9h2Z5lH3NQysOvynL
6ju445Ck8Dxq2mGbRLrmP4ZaZwFbBV+kMMFFWhOCapGhNQSGQRrGW26Ejo/25wyTJBNReWeMCn08
Bg7mdxetSv8wBwjODAwfapQ9UJDN+oxShw7+HYSZxP/FCLMAIhUSk7M8+1byRq0rPqsapUJA6qK6
kzCs5s891N76AIC3FEy0Ef3Z19XoQFFrh3mPkjuSL7auD/7Ob3GBunWmqeo+h+1s3+WMvpDrMif6
H+4+palj7YFkFy80vcJih8mRSSbizEjJbUHpjag6aTmCuR5e3kjlE89m6wkVJXybcqysGhLnElGV
FNCBfIDilW9LX6AtRNYY5s5rQ6uKcr3E+/InPXTw8ZSf0xV21jbuTPQi8fca+1/S5Qm3QkHM3Lhj
hwpuGiJpmtES+jIRiouNj/EFWJFuGl8aMuzHdO41vqywQppvUFdVKbr5tjJ7alPcw6eDNaZG8KqE
DgSR9nxi/aTQUCBm7Dk1oOFXztuMV28QQEKcQ2IvwR/ZA1skSCEpP37JYRb4D52G3mDUMvokRZ2f
O7xB1CKN0wfdqxpTiNjM4hqYOmKGBfqJWyfGwjTL8uLNqAI+z4RM9ishxvnSACqh65LOwt8h/6Qe
hWYidOjaVd/TVkME/JmWi/o0USTo1y0Il28FVg7RG6yeoD2OZp0g3OP48gkQlwEkA/+Guzgc1BcD
fTAPmGYMlAvbgeClFYXrfEITYqG45Mr9PkE7OLpSOLfTWGY3tTB76rlKT9/IYid4kAiwIJprtXs0
cpBvguPW5huUupLpLsOq7c3K7Gh8Tpx0kQEueoN/cmmT0nkkv/3RlgisbLrB6naW0KDLal1Z3TJY
ruEAUDbLbR9QEG7nFlz6L9/JzNsRP7nGE8wtrX4LuxmGMdPhhpw2LY9h1MVMZuBFXAuDzNXaCEZf
yPKMFk6gQ+Pco8pD3t0zAMA/rMicr3MMCKZTBjpFk5kx0tyz/Zp+i2zcUH8VttlqrwOiKNp2tpEE
xFvAVtcC2Hu5yQtb63ddIvvwp016Chu9R3zdUM5k39LR7gEGD26MGw3T0+xqcqH3PTiuM6gI6/lZ
M/+lCYUlEp4DvlU+oUCvF3uBpCwiFKYCfoaC5IB5jamlwaPUMBjWkfsL1B7vjcp5CmLAY1tSGH/b
gAuDfMj+YgwV+Cjy8fvs8q4c9OLKgOxf0cRK+nZf+NT2mG2azo+ZuRIKOXwFrwEyqvFRJYIMYSFd
Y8sgSiPdNnM2gNvBH0f+4+aVxcBeUMODA0r0iVwY6isDJwfJ31BvMLvam8zJnmWrpdquYhS6N2qL
WeWAu5pZUmYyWLIpAzSAacnGCGu3hY/aphBwsiY4DNJpdn2gaXIrGckB04j05BCTnFSHQeiT8z1H
uXm4h/BW5Qf0xvBNx3Uj8kbsrl6ztq6ZesRwBj2dzkZIf9XHygnE8gBYAZxBZtwlYZBCq7fD8cFJ
0De7EXEXtc1Bn0pbe4MNUdlfy84Fhgl6HuxdPdGf2VWC/08njx7qy2zRKvockjs/GGOngwFQEoDD
Lx19UfaNwOLKHwj5o7qU5xUCaOjimu6X0grF/DYGDYjPLW6EYfdcgBB9ZoA7Bjt8TYN/YSN3yaeq
QrTOZ44R4tvAHpIU2ylcuZr/yjforwIKnYym71OLrEyYBoxaRw3oG2pUuEjYekAFwZQC/IsIgvgO
L5kCzVfHpQsgTP6aDpF1sJyehhNUjWHy+so067c6GkGB2GTE3wcuCn2Tmmi07AEJ1PVL7ofSvpY0
Ap98s6I/gH8BtMEKp83viYbg8T8ZiV26SZCCio/08duj2QkZ31mjPlyls17eYA7hty9u1Y0SCAwh
6dgaLQbfu7KrJntrdD5xRIV21j+jTZaFz8yZDNbUE8TCpTY5xXHKRuuX1gMh2MROi2IGGNlD5Tr2
Q6X65NqwkwqmbKz/Y4NRTL4Mmd2MmJ4B5L+1ZgPQFL2x3iHVG9xDHcE+QBozQrm/APcDH73dO6PU
6PHAMdtEdJ12fqab8yf4E1AWFLJvX/IgG10AcajfbSZMxFFtgajSMbF2HYSRJcHjYI6apNAZ5y+4
dCQdASif4+lfzMHcZMtgykLfJyPD2PQoTZQvTOmc+TqAWJRQ80wOlpvEReTNzL5mfjSVd8wkcwys
OzOXP7rQKl8dDYpDvwWpas5e2Gv8i9iA9I/oCXa3mUhsoCy6FhwDjOOxXRms4WZybXfp+2OPBB6t
n99kW0JKVPo4vOkZMY42kxvu9T7jCEfsq7oiWQoegzp3n5kysceZ5sQagcw1i/qQo0AFFiqLRfEc
uGWmXcOJTqLdgJl5iXAVt77iMg2ZDtAo35NuzQgwuaqEOaDIBY8FmDp8/1ApgmkHLR//2EUadksx
Z35tkDRCxFoz44q2wDwDKZJXCh0kVkBrL3Q+QdaOMGjLUlSlU6fXHvvZGdLHuXIt/WGsRKt7xDIf
9RUGX99qbBQeE6Dw/me77DSYvZKez3XoG8YBzZ/My3RruldqYjCrRZgWUVk1X2BXj+2Wdpzxk1ZL
Eb06WOu8VppN1kYpCEXcYVsxS+ij14ZRzjbWVGn+ZAAxl+jz2+5N1pmj2Jp4CzGMiiPyAzcp7PkG
1mPyyL1QYQTHQFDbR3blMsKOURRNDg0yEIhSDhGf6OhVZdvJNwwWg364yRw6+JSW1jweoG65A7bh
0KeY+FZZH+oKgLpu2fEOtwoiAsess5/jgcJy13QzWLJWTtpj6UwadKxs6Wrfzg59teMQK8vBBs01
+2+iQEn+ZWogofd7UAZ0JczBBSxZk3rHnOCRxbUexwd9K9u5zjQ8xkuGMRAXS5ilU2n4U/8EkC+Y
q39tve56GH6Ug0MAplZrR5qXhYk40rTDLytv9ecSFXhkl7AGpfh+iaSuu59bp+jHOwWrrgx+uiTb
MTI26PBCUIafOMvg6HRthJRCnKl0wI7Cx2x0q/B5CFJA/uDfr6BmlPYjkr9ue09jHzfqrjCKb1Et
iv4YK61iiiQqqbpjzEXWNUjriGnMwc4bPN4VM6Mw/Br2SJfKq8mXuDggaoDMttn++5//+p//53//
GP9X8Kt4LNIJVv9/5V32CBKkbf77P0L8578I68vfvv753/+hDIH/Y4L/MsjaXFNXNn/+4/sTXhXL
P/0/ZAK1Gtp3+R0UUwWjnyL/iCaveLMM6gnkB0L0h5EG7BFycCeql9phfD8mDLciEW7O/5plsT9+
DEArYUpTd5XrWi5a3qsfwwhvstBXz74mAszHTiBa+0VoCLzvjT6bsmPmC1DUVRKSUvzlyhbsR5MV
pSVNBUfq/TYYikGQFmrDG7licqwz2K5Ml6uDbVsBdmLaD+Hn5fH8msJ9/7gSWVrpCEXj3ACb7rir
RcFO0UmC7fY0LbznO0d2ltrQBTOzDUNZ5k9wkUE3b6qyMcWjaQwm6PwehUJuZ2nTFSoZqe5wyQD0
Z9Grjelh1XDOmARLG6a51uS7ZIzL/nkQHYqsQUZhc3v+IVavDPqnxJEb6TOo+MCt7OUZ/zg/Bhs0
o2alP0226MEoleO3ek76fYNJIbGKpObLZBjB9flVndXOCUMXhkPLbDkopli/rmJxlDBxRnpOEUHU
EXNzwGknpYtXBXgvvImkzZDZ8IvrELUodeGYLu/lj2Mql9WlshWn1VA2/6n3z9yNqVs3WOk9+8XQ
PiX4bj4HDZB519fzC0tZp5ZyTAM1LGmxx/r7pRpDakwFVPHctFSWOeiPbT1SRHcJpjQ1wsev5zd2
/TqFoTiQuonOL+cS1Zr365k2MrvjkKonEYW1l4XuMmuhj7HF1y6/ouvP8AihwJfzq37cUFY16eIr
YZCEy9Wq9Dh4UCZwyCCSosMPtf4JGxrYjM60+cdfr6VwMLFsxxQ6J8h4/4RwNckuDct/snBMI9+J
UeNOUxCnaS4r/e/CCidFKamE7RhCMW01V4thYK8Q0tT9JxXlPi6IrvZ9woSlw8bbAHtOsQ5xOwXw
vj//kEJ9ODfLwo7FWwSOAu/8/VMW0FcSwDj+E8o8vTyCp+5p8NIR2EAOjBcOVv0de703ZUGN3iYN
2ncgG1tRE2nRJhUDtZw/L/PTqS/E3flf9/FQc6W7RD7Lsl3BrfP+x1UI2w0NWlMLyBlwV5hZ9ON6
fDBuUA5m+pAW1dv5FdeRlveAzpNaDhivnpvu/YoA7uXshLhJ8L4EsEB4eDGoOWRr0P/xBMIQN8rS
mN3HwdQeItiG2/M/4MQJJ1AKfgdtLWqd5bv7I0wmPcLQehfYT1Y3GtepamghlakPFLfvLiy1vtKX
Q7cAggiwwNngFa++JlQ6INVnpfUE1Njdlag0HhochreA19Qxj8sbpNGgrjit3AnhdzusbIAGIJt2
df6ZPwZpc3m7/BidJ9eN1e9o4eTqoCvNJ21wjQn6siOuyzT9oqGaduUWjn3bp/q0C0soJOdX/vi6
uY94y67O+dKxhXi/2+481K5ZKvUE4IP5p2aO9m6k8XRw5sRESC15SEEaIQdqLdAQp7w5v/zHl40+
kcWdyMWkuOGX8//ny0byVbPaBsx9TAor4qEYN6hHzTvkDfp/zq/18VuybFu3lK4MvndC6Pu1kEQq
TBJl/0kHzHjQoftTyYXoJ9c2oqf6GB/Pryc+3BC2kJLAwqI6oBhjefg/Hg7tNiwo9IzpXqCJ8sa3
plhe9Uw66QlHvlkfrHbQ8XnQ9AhsRICrsj1b8nrK02p+bCpd/IN0AAVhkBehJzUBPymMathLZRnG
925oug/nf/FqhywLNDvfgm3p/JWPY3UM8ckLTVRZULeXibXtUeO9grogdgzh0qcRwM6FHfq4ntQN
9oawr1wu0SU0/7FBOoCjGRnIiqmkC8sqH5AE9ZEW2joDk4o5mp3D+QcUSzD/Ix/hCUEr6eg5mXAj
eMBVPO1BSxTAl6ob5sftq6u07KhwtoFuq4/XkZzlF21QyLO0I2CQMmsTuKy9u0ORfN6bhjFeuM3X
Aej//R6IixYH0oXcv4q2Ip0DkFkD9XGc5hmiVXYtfw4x1uD/+jjb+9d1OC6cSCQYkMuj9z0VU6I9
qxqsiCdTc369sEHLK15vEAAkR0rYliSOqw1iRicAS7a8kiBL+22qO0AUFH4cHE4clh4GIwRCTEdW
mhsZ1JM8mJ2m/5uWRhTu+gztzAsxevURLTskMBfAq0IHC4YqzPsz4qLUQrY/tjeCxv5hRPQdh0CG
ZibYeZBHs/yl4z+/Ob8Nq3i8LMqlIFzLAuxMYF7lBAkyf1FHk+MGifQS3zJTttPd2E0R00R8CRRe
r7U13tf0tV8QEEDH/Pz6xhJ2V6+BLJarn5cgJAXk+6duujRBYyRsbsIRAwuEoWAiZvr42Y3qe1J9
5XFhPSzybLCamNRQ/EouJ7TiN1aWzlcDFuMbgK3duLGBQaG8IZx/g952ESMbQB3XXQjepg0+Nw4y
WP6MCR2o2e/nH2L9dSNmsrw1iPDKdHGrWD8DWpiSmj29Lvnp17CKzS8M2KMH7kB7Kwwpn86vt7pL
LJzMlUtxKg3Bxln6KnqFKKzZSYofLkaB+PxtDFrPI1NGZBjREk9xRwaPe37J9eF0nN9ZmZI8Jw/q
rpa0oCfQ6XdaT7V6eWXT797PwZTtQTo1W8usxn0Cy+7C4Vhd2Tyngy6OUMIyTJ0yYxU1e8eeMhCf
qO46kMgVAk9xYz5YKcOSq0ovUUPPxlTTIDIKjH4LNEytbdwx97nw8B/eL1Wla0quOMPWadas3q8B
2iwiMcQxrMkZ6yX+YOElXARI0c3lT7oBzoUFV5k6D86C3E1LggSGRi4fzR/XRYK+li17N0N5Ymw/
IbBRPmMJGVxY5UNM/n/LUBByjgDiqFVMLqtMxcClMw+UwQB71VTXtZLBPRYeqGl2pXGtZUgcpXUa
wtqBkpuWuDnb4ZRcSI7WUYgfQjFkgutAFoSXvopCCKAacyMl4CVXDa8KoR2c0dLZy+cZQTy0Dito
x0XpJX1VXdiEj2eMWshmQM7VTC22Lm4FTHyEmETODAFitpXn0UMGDXs/qNHfjVASrsGp2Fu9z/V7
jBHbx/Pf1Yk3zZqSc0XDh3bJ8t398abDrDHmKQMHGKAbSPc0z7KfGgqm1+eXkacek3aSSTbASaag
fr9OjtaGWWtG4zkG6kq3zInD9imDE5GRgFpd80V1wkLyBecofSeDZrQyhBHacXqx+8hsbtHrhuvJ
ZMKkwdejgxd9HcidSGINuIzhfQxSNXmq2qjydzpzYfdHoyaAagLeCfdn2NX6U9k4QUgHpgLvCZka
CQyw/W1IoVHiE1hRgJZCv26mcFGzz5b996e40JYeSqRH3tBlXd/tFAp+jCMhTwYvchCxeo0hiKSP
VIihDoV6HDvkRZHDyy7s4YkoYPAx6rahW+ziunzuB6ia6MzytcyQE7cYnVl32ONOOBHGQ/AGmB+R
mPOv7cSSfBW2S9yhOv7QgUSUfSzDLAy9Run4O/TNDfxBQPUdqDLTsNPd+eVOBQRFGkAO7/I/JVc5
Ua0nU8ssLPQGK+UaHZOa0+Gz9eOYHNyK3Yco0B7iKS5vA8y3D5PTige9rn6c/yEfsgICAr1xGk5Y
FXMBqFVA6JH8c4s6yDwfSAt6hchAOx5UnTH5otxImzeVQAryG/YvAbD9CG73bhhzYHtSJ2v8AWBN
IESfQGAAWuzWCIlsmGuYWDELN0AquCChjL04mofyfgaP1D9U2HlSgeoBQ/FthjWDxDRE1cBvANUi
M3L+AT/c4BTBaL5RNgEGMg1rles5TVpkrhEqzwGv/quJ9OrY9n1nM5yttUsd9N+15Z851u/dZEOp
zwzGvuvOKJCG3In4xDwUzyWKXzOfJyxPB8CBM1lXlCw2JWkLofVgABqoth0CSC9lkxjpLf8qAg0g
YXzUgJroTkFiLw8hR/ZHTCIrLhzBEyeewozUxnaXGt1Z4uUf8RASlw6tF+fdEiUSXEkanO5VYDev
5oyEDm5AUf7v+Vdx4u6x2BV9aTFSCtqrMz9aMeK7zMS9AQ8VTB6APWnKjryYq+BQSqO5bWQQI+cY
xBdKkBOx35JCZ5OUYyx9//fP2qQCynkVxR5NqhBRKbwTESQf3PTT+Sc8tY5tmBRf8PsQhVvFfmlC
BRBllXiJdEZ0JXHHE1Py/3GHW1BIaGMpg5C1HlwMVoRgCnRnDzEB2pgAm8GM6kLb2ehJbCSsnoMF
T/BKwpLfn3/AU6+QvhbNB0KlY6/ThxlAjtuqIvbSEWbwbGEE3Gaq3YUOy2cNlFXIUWobGOjun195
2brVl0UHnhBtUdqTiq++YxDsCH7j7eG1jirsh0TxjcC+AqW2HYB5PWeI2OZ7XmlgXvhQTqxMLmos
+RJlvlKrlUuw/NDCfIJYkqVop41YiI6xhQuJW6HBF2C8Qx0JDOn8A58IXMbSkScNXryr1jcEcPEg
crrZ8JBl7LdoBUP9NfzFtkHPLlRVH57QJSNbupU6/QJSoyVU/BEKTIAceF7qhpeEgwH3Dv0pG5j5
JrCacT8hd8OcV88ubOuH+MN+Lqty+YDp50y9X7ROgehPurS9tOzFDdUV7l3I+W5y7GiPLQOPC+nn
xyuXm4D6htudCw8GwSoIGHbWLn0Yk5sOugCcSNR74vjfyhqKY4K/4CaPMp4e09F7hJGw0QiVgRVi
61z4hk7s9hL9aFMxCFlG2u8fXFlxovzAV17TVu6xaYFziiHOd6q25QZ4rv6CevOlp//w4S7XINUO
HXgdL3lnVVVGPjpI+FBIL23QYgSx2+GjnWKahJYfVY+nnFpHRtPM7CtkR9q/TehYnfkkCQaHi+i4
nPU/DpjSRU1Qj03PTpi+v9V2QnsFAc7iHiBWgjpG0MAvOP/9nNpmhj6W4LJRjH+WWP3HmrNGqM+C
nhwO5UNIKFW8x2zTfXCMEIBMMCPJXiEHd+FUn/hqXRJIUg0Aq0wBVunULBhuDEGrvAkfHX0fQunF
6zXwacSKEPDs+Wc88Q0t03rUypc73LRW+4rkJ65FWq48VRIZ2tDOt0zqxeJS9l1W2eSdX+7Uw1FC
UbzxwXKRrz7ZDg4b9h1KIhUxZdvWiPIbJJ01bCQC4/H8UqfO69JXldxwQsD4ev/2KlENs2L266Wd
o291BImutCDHxtvO5XULzv21jYTY0bos9AsH53eS9u6q4bTyhVAcG2hRSHO1qzWiB4iGhS5CNQ4w
USDNc4k8shmNmLtCJfH3bgT2bI/kod66mw6E00jj0p3cvcpaaXEj+XD1N/y7MaJWIyQK/TDnqE28
AqnwjQsYgFOHwEZBgei29Fft1VZhUuMHNTYB3uyAPOxBfKKRYWdXeUwlM4WJdmF/lg9nvT20qBgf
gji2aWa8fzUzyPsSIzTTw8i+/TkVbn2Eiprdnz8Ap86aQ8PNIYkGY7BO2VSLCrCu18pri6p91qw+
u0HWB/x/gxXG3y5lMCKT0rbJ3GkNrI61Vpqmhh6FTV6KqJEftuiaVQr10qiXFwLhEtvf7x1LSR2+
MXOpj02IJDCbGh6gDV7fAWMVaOAsjaj9DCq8P9AzdfbA533Uy0tIMWhcXXjSjzGR5ZcjwtSXDoi+
ik4yHoBWJrnrTaEz36alukvKyVj6Ev6GegWn0RDtgPO7+/FLZk1qeJJFrj3oLO+PS4DwTNBPi1IF
/Y0nfR7nrWkPKLRrdn5vFlmyaYYe6nWh/Ti/8MdzuuROXLPEjwVtsPouGmcoqwoIkGfFmaXuSoXE
H7bKmLt+Pr/Qx6NKn4KQsdRS3G3riW+vmX01SeJFiDKEZ4A2vI2s8LXW2drzK506PmwjNoggC2gf
rVKYJERTfDICxyvDWgO2ZrXTPo/q+EYMA3YPCUqKnxKMpr4OnR7/Mrkb/7bAARa2JBH0ZSwDW6sl
Fv1xqVKylhq2jpaHZtSMVZldtQg9AZP56xjDtJD0kDYaXyVx4P06fWwrzUYtwUMGPe4PhtNWDlp6
rv3XUYZ1uD/B4C1i2Poq1NPzmp25tC2PnNf5ZmO9fgN/qKZ+03+ef3UnPgOSXccyQPuBfFnHM8wb
EMLmu/TGctL2vi6yA43Bcdv3lXEzADgjx5b+zjTm/MI7O7UyqR8hx7KRTF4XpYx3Fkw4MQeyePYV
saR45+IHfHS5TyME5+zsGBcQ8wGSXZo5nfgyaOsy9SL9Yk6+HkUWUQ+HNOxsL3RzuFcaQy3sS7AI
GJzoeH5/P96C6Pe7EDsJNuAIzdXXHsZa/5tr6cEXZnrlT9FwlSl6KbTYUVnRkBs+v+CJWMpjOcZS
GJLsrT8FV0OOCulgwgummmPem9ed6aJqggDjVh8Q7MUa5kIoPfWMNkFGcFQJaOukiLphqFBkk57b
I4oZgJq9wcLJR+u+UKjLJO6FcHPq9fHaTKZugpveXe1pysHRJ1lJTyoDZAF4C+TH5uQaJ+K/j9VM
ZCl2aZow9/qN1fwzruA5W5V6L725MN030YcYHptjceFrP/UlAJkw6QW5vDB79bUbjWhQsEDloMSs
ZFO5mfYZGdh8F/QFiHazMZotvc1vSNj+JU6T2SGlgLQxPNFRZXbWd9HswBuA2K48Adg338B9tT43
hftmCIDVmBbAplzKsvMn9MRxMajqLUMuRQLh+n0QRTbCxroDDWPiuDy2uBHhpFj4Lx1yJDscDLvo
QtQ+tSD9et0yXF4kGcb7BdElgLQ9UGT2bQPEC5cvRPoN/xr9zfTgms3r+ef7gLxYdpUmG/g+yZkB
WfZ+PT2uJxNXFukh54MxTxAjboMwxy4aBrgII7nBpo8kUhu9sikV+vquWJg9SHKbiDqEzXBhw09c
zwYNBuZrXF5CrYeJIwZIE8Z+0mtNaOd4IA04U4JHgZdqtRGWQINbHhrIC1cVKKwnx4rTw/ktOfHF
0qMChUI5wJhdrRIE5eO6EnW14c2Qbo4RQ3RvrOpmH1ZFcOFhT8Q/KUCrMq0FQwF8+/3mIxwoEe3s
DC/OHP0GZkm10brO+lzEc/RrsuPprpW9fiHKn9hhkOJ01qkNaVfZqxOGgq3d26OpvFzXtGYXam6H
OwUdsWGTVojybnrEBO+DFsGbLcq79o2thrC78OTLIqsknvuUUYnJKBHczyqjRXQyRq6PAghwZvA1
agYf07TQmP/+awIzY9JqZToP7GH1rAW+EvAuhPSEb4vNjE7csSgxX9ITaHgS65W/ru4JFERfACrk
mB9ilNMmQzQ1DL1qTWQ/seu1PF/V2n0B3+DC3XnimLJ7fLZU90QLYzlbf4R7dPsCDSly5elyZgak
GSMGAm20mE+FxXRhsRNRaUk+xO8ShHJgtY9uEs+9LLk1M9DpL25PVYcWQllvR+lb9SYm//QvLHni
+eimUmPxERrA0VbPBw0m5jpzDA/Cln5bF2ZJs69Bt89C2PT8F3/ii2C4ZdLTW8YOvMH3W9lEgu5S
7Mc3rVigOSZqG8MmwGNvB10OXrfsx6+aHKzDgJABJeZkPp3/ASfiAMQ4hxkbX4NJffD+B0xRaueR
X8KnBNGtwYmXC+wNuRukNoxRoEwEYCfZwsbCP+r80idaukRbeE0AIimKoMe+XxvictVURZiSBpn2
BDfQR2JOtwIsrbRhMDad5qDMhzD5/WAInJud2Ng7c+j8Ui2Wl+d/zImowASVEhfuB6XZGl+QjJpO
Va0nN7OWiF+cjGxbprH598n8u1VWd3qPBlGHrnVygz+evzPcUeESGPhoW2fFZ9t0n+aorL0uyi9h
uE+9Zi4We0njQdWugacKbyiSqji+GeCBqZupRrvhxQ1M8cysMv3WjjoCgJi52eOFpO3Et7QMfpZ2
yVI32atoG7eaYSFJGeOcgSmjkzfGMY6F/zQF0aX7+zdUcxXZHYfmJikFJQSor/fnqR34Mymn6MbG
6FEUWxCtNRrEWdZm267s2vIam6DOx4w2AoqxwTUI/mJVwTKeNzVe1sOF6/xj6AIzyfRn6dlzptbw
YpKeZPanLLuJyfurrSHqCQNtcr5PU2kOD12bX6L2fNxtSRVFsPy91x+4IFChAlPX4uxmDkfclHE5
2ldmhmi6oS7lKh9PlATDx7cCRJXAtW4MWWHaYgsAly22quZ7KKIcDU8+UVR88MbGGtfIdvrkopd4
/kM98YgLfpAbHCgU8ORVxOytsosbVOw9JKqQRqXtld11UZgX2zJJmNSfX+1jzbF0asyl6BdAktdl
ooSoatYzyFokbZ37FBG0vV+iIL+ZI9RHtanr2q1RLhh12t3+j/OLfzw/IOAXIgLPa9OBW7bij3u2
gNVhD4XbeWaU0eFLO5yjzLKHWG+5GIpG1YUU4mMM/F3dcNnafCjOGv4Argzhus5vvdavaKKaqXEc
AK/szz/VxxfI1WrRGF7yQPpRqwt9sA3EezF18iaS6seiceZ7DeI4Wv/I8194fafW4lrTadvYC5NC
vt9BO7LTEqjY5CEstOA5MgSo0f2GnJxcas6eWIrCiT4UyqJA193VY8VDruERIntvwrPhO+YY6WOO
kQFGPXP890/FUkxVyCsBdIrVLVLHcakjcNVDvyjGR2RE8iujUIzPc2R4z7+sE0cQesSCNPmNF1h/
5fgKT13sZgNiA0N2dGp0s7NoAOpRIA04D213YT2xvJH3Mdz8jRAg52NeD1Pi/RuDPqyHg+X3Hg4x
mGTXjhldT+HoPxeqMr/qtS+OAU5r8abOaJ1YAffYrsyM4cpIdbUnlJdXRWjPu/Pb8DHYmQQcKhcH
XCAT6FXQyerRioxYG2CBhkhpGFOwtzs/weFpGFDfwNzGGtT1+TVPbD0ZIV0VWGi0v91VZtZlashT
JDk9iXTvFw0g8+exCtHMRALiIBrrEu/nxAEmNQDMxv1ByFmzrFp3RE8nizqvAVzk5SghX9PjxxDO
bsTx/KOdXAruJ8AFam1rjRCMRDf2YSpaD3EuDNTNwL+WePUdQgqzC+O1U0sRZtTSRiHPXR/gGT1L
1K7i1hv7qHl0NOEeSXjFC40O5+r8U504JMRo0pylQwUOcXV0I5Q1Sr2yW0+vRrTmtdq9GmwVX9lh
PNzV1YRA1Vz8fUnNrBPzNnJoAC7wId5/L4Hb1I6d6bVXDDNwkx0aJz4ItLQCgrzBGhKZZVxfR6xs
lIYAVuHK1P+JGkvZPJ5/+hPHldyLe1mARSThW/2QrkslopAFwFmkfadPLUYHmEbWFQJ0FDka6qed
8tO/rtRMh6Y49CTOErX26huxm4lGw6waz5bZCLgnbw4Ryi9XSkMt6e+f7/cWM9Egu1wzoeqgGJNU
TWTni8rO/+XsPJbjRrY0/ESIgDfb8mCRlKPEljYIdasFDyS8efr5kndirgpVUQhOaKEds9Ig85jf
BKr3q5jjYA/cbkK3QOkP94e7Djws8I5A6GlKyQ7Y4o7Xu560MbLqB48vHx1+aO0TThknUZSfRhHG
p8bMJBaxfi8DiyYGKCIOFbUEV70CXiBQWGC6mtUPY2PFL8h5ZH8NthXukFyQUoqi3t+f6I0skAq1
/GqIfCVTe3FwEsIMUbWif7BgYAE+S9JsC2NlxlxjaNGWaWq8ScIpdpGTxNOFhCkP/05rJf0xammz
culeXxd8S9CKQNvA5OZ+uvycogkpczRoZupu1RDuorCfn70+rfC5b7CYXzlT15ssv1xUGwi52Otl
jajHknUyscB90CoMKTdJigL8rgXh/3VCPfzFsxHb3sxjku7qLhUrROLr64q2wFs3WzZ4yQkvpwrU
SJOKcOoDPZJq6zSJ+KENdfxvWShIyXhdB3S6Tdyf97f7xgKD4iegprTCQ7OkiCRJRbY4KPNDqKEk
Zyat+6HI9QZDyiY/vn8oqJ3yMMsqzrLE6TZWFZkWxamhTI0fhTNOPkopKA6qKO7dH0q+/5dRC2Ig
kpplAiGGOSsvxz8i9ZA3UqrpTw8hQOkDbVUL0ebCOmWg/05TFwIMaBQwMIkYkZYQxco3dGNRHUCG
bCdvgWTOXg7vIsGbS0LpAyFTeWxIRTYDjiQbpOTWArQbQ4EeohsCQIrW67K126iKQeyZVg8CDPxe
86bsS44xElbNdbxyBd44oGji0RekOAURetkfqCn/lKIbmRVqqKD6R6V5AOqeN8cQfejXXPAhn2s+
l/LdTxn9VgDOmmZDdwGedbmcYGPjKYrwQjMwBgG+FDqTQ3DtzPOuRSDvH+HVOMvdP0HXzycpEX15
k5CenuSyOdgaGSDScSwecm8Q+XGuVI8Wc9r33mNkTum0K6n6rlx2txYYfJZsuroyDlu8ntQFMXJ0
qUTPaa5Bs7V+xghFb9zOQQbdFr9waF6DQNycJvQa6rhweYCSXy6tNkrfIS/IH+rKaJ7suRGHdtRz
mCtVfhyUZk06YDkeUsuyqicJaZB5rpAIWoeErj266P4luZI8urNnDz/mMgq7Z1wlS+SKBwDQw8oB
Wl4HclQJryCJIfG8wqqqZVlEUKUNH4Orpj8JHC7TbW5AEN2qHVKxRahBHsotdxfRv98P7jis3AhX
rypnH21H6k9ATaiuXn08VRV6cx7iGo4rBLXcaiyGl9oCvnTIk8jxXgcvb61doHhBcBBIheCZlYk0
fBoEJfZ9hCp9vBKKX9Xn+E027S2JnoVFRnRxuflRaIdgWMXkZ6KyNmUY1ueRxurWgiwDkiLC4QZe
69bFS4oSXhoeBd5q781o5Y8gUKZ4BZuBIsTyBPLAKzEcEn/gPd47LgMaVTE+OE77j5oAwbz/XS+f
eDkcdXVqgGQhlPrlAf3jZeDbxdgo13s/soex/pjmXgYnCfdE3cbft2D/NwjWpgaSjW0cT3Q8sUNY
OY7LO5vfAGqMygSzle/hYt2Rqo9xzzB7fy50/bc9T9m3rI6y57qJ+pXpyirHnw8hQ1F/5OQRjdMt
X7aGZg3B7WawOoTxsFVP5qrZ2+Rfh/uLev1VU2nRiFMJIwiDl4UqL7cKGvFD7/e9mJ7qDDIvKhXY
0WSjunFRtNvcH+/GJsqOMG+sLKxSDbncRC+B2Vrgf+0b7N7w0qcl4Xis1x2+TvHUK50PsU0P9oGW
z+0mzFpTXWkcLK9qOvKEx0QyHuRPem5y3f84RrZIHYTGw8bnkCWYEyRmMWUHSHXwSNLKQe2qUOLO
CzbYI8+Yqdyf/9ufv9xW6pAUIYBYoUvA9XY5fFd4vVPU4+zjwBXq3qmveU+wu8T4KTsgoV27Z5fW
n/q1MJHHo5rutsJDQ3nilOwonnTdAwAAXGqHmfLKMbP1WPmuIK0nDkaP7vleUdEvODaQyzBBD0fw
lf9EQZ1kH7UucbDmKAFQmz9cD3fSz00G/HEbxRH6m/fneb3PQEt4KwCX0PjzlthYM/ZiQL8hDbC4
esFqEnvUFk+bRsmgVPR9ce4cvT0YWqyshKrXn42BkKPE5HFPuNBkLtc3NYwKluQU+KoKnDQhAdtG
9pR/e/f0GIX2MFGqatPruhyl7tO01M0u8LGswwU3bDqpEmX2A6XDzhLu0bVBiO+dMdVNAKV5+OW9
4wM9hMQB+Al0BVfR5fiRU2Imjl6lPzsBvFDuqxqzDRpPc5QGP3EHDHdpmHUeKl12+15uOtUfTbKm
3+p3sslyOThafAJpm9nzx17DHki18sekcvOPvYbUY+Uy6v3JXt9R9NkAtQBVAlRjLMfzkLfto2R0
/Cat0nBfGkaPg2wNu6wRCllAE1YrIeSN95UhCTvIRaB3oZd0OUXbDojCq8Lxw7mVfBAcgOeSHESd
aJQ7VWCgW1lFJd0MEDVxTAQ9xTBVBy3Kn9LGy4qVz+nWEnjUcdGMkoH0MpmuM5jUdOpZArwnHpRw
fEEnvNoHvZo+5UKJV2KeG8PRJrFJf6Q8BlXky+kPReK0mD9Zfjgm+SZqYYeU4WTvtVAbN5NKi+H+
Dl9HeaDdqFyQw5NdXhMiTdYSU5rwoSsxMdjMQseNVKqH/LTLoHisesvG4msy+69ov2NK5OFTUpzu
/4brd4E3gfFhLMJXIb64nHNu000OjAaQ1qiVp67JMe2Kowx7BiolRYi2YcZ1986eLp8SPV0Sav5H
lWPJYMzpdFEpGMIHdPS8XU7j9OiVTnFAGGFN2eI6dGEomaPIJAWM72J+hkrxGbOY8MGOYkWHPwLh
6GiVfYfdYtZ470W8MjOKl2TxlN0phS9VXjSRCqyMdIXKt9L4WF0qmyK30+8zl/HKlX/ra6WsRxcM
HgwuBUswlAgM7EO1Dsc2y5oPRop/Z2HjVCY0hMPrYTC3yYgm6qD36SmFjoQBrxcd7h+fG8vLi4Nm
CGkC52AJPwkyJVRF73l+23XlYRisT+40J5hRJ2uU+RsfJ7cgIYxUBwHiK3/JHwFMnHnWbCFh4/es
xxHzbLxKagNXhG3RZ/U2C3M4ve+dHAIOPKqUgMnkyTcXQ84mqvyDgm7aqOlPwB4sWPladYJW1q7o
ctzYTFnFI7Y2gGrCDFlEiHo45FqIg4I/i4ZiQVU16r+BqLS/7D7FFKWCM/1gTu2IxfPUqU+zqSSv
GAGaK1fS9SpD6+F9dxCCoX22rK6Jcm4NeMuVPwrFpVrbIpxVp+mTW9a1r5HmrxziNz2uy8CQ8QhZ
SKeQRuIyvFzjJKdpOyCfjNFKDJuNMlCOjT1q5I79MmNEwYSNIEeaXOrSHFvPrJTPI1Yo1aM1qGn1
O6iUyXqw40mxPw94o2JaUze58dNJOjvEkmcwonhrBl2c+6M+ie7gaUOBNHNcY2C0SXQdG0996PH1
3Yz0dNV4M4WhZ7xGHiYH4qjVFVbqlpn2gPa5XfTvKoZx/yCyhcOii0C4s8+GJEw/ukWZY96HhMk7
VSx5+9Au5lTwVMC6IAK5XKHCKHUWgt8fNyI4euP8mbbpeKI7kh+aCVCvOgbjSuxx/VmTL5BgS7o8
pJ0lYVNRTHyu7RQBV3wcd3GNe7NaWDa+VlQi739k1w8QcSRhFWwy8CyoAC+ml0x5ESl55o/VpH8z
8a0Id23qNuM2cPRuPIp+BKg819ynKyNfB+s09mHtUEWWDf5lbz/3wryuscvwbbRTRkjroQoERQlJ
OyiJpAfXjLGNrHqsW2fuuJWb88a8Qcuhd0wHk2VeAqqgflU1z9boW31uoMkNoZB6wrjvqe88FZk7
fyokG/v+Yt/YV5IS2M8Iy3HHLIsJHXhpGu/YUDv6GFWnvoA7eFL1MkIWu3n/W0gl20GlS2JtiHMW
OxuH+D5MWtP7aqVae7vBLpwAx9vMibFWrbpaTF5B4DyIAzjgl8h0Lw+Rg1zzNJZR6wsAlxhpZtUe
m7/heQxV7aFIshQz1XQNWHq1mBKAIkU+aCAC61+m1A55pTmUceO3QYjg/RxX1rNTTZ5AO02EX+/v
3FWsiEIVQA0gS6BKUZdd3ALxlOC4iSWL3zWDtx9pcj3ng/A2IfJk+wn64m5KiR7drpAe3ZW5Eolf
v08y8QJqiXQeOtNXddA0BhuF0VHllwasdbTwvaNZDBlS03MdfQClk20nmk8mvwA/8R1WxJWOoci7
Ee4E52y1FMGkLkbkuNjp1CsxUHa12s9nAxmKtrPwPMAHfJMhZ/tyf82vHkM5FvJvpAMSErh8kztL
R1+zbGvfmgzgrAWemQkSd6iYHrhRrIMZVYG28oXeGhNgOZEOnTVaB4t9Dk0kNmo7qPyqsUR0ErkW
jV/tWsHPuqQ49NmBO//e7o9cU5N+JTcR/TTgR5dfT+Bko5J2VkV5ryv/tSFSbe05tL9OHSIf95f0
uqzMWIzBQZbiWFeyDyKJA9vKu9pX2OGko0UriizcZnXbULhVgkk7GZHu5XtXCO+rpZbC2kdprDef
FfxLg2TTGFXZrtzFNxadwJKJA32ne73sYyAr0raYWud+gqPbK7jE/gf5faRswO71R6pTYfP+baaU
TaJJ81aCShZLLorZcpTSyP0uy6uGFvWoxbsIW7b5R2Cm5jejxS5yJcZ8i6UuYi3GIz+htMr3A6t6
MaiaDkZsUSbzZ9AdubOZ+XBisbVwKpxQMpFlMj3KxIQyrIFJ0SfbLpLhUGHNZj1PlY6aTWtNQ/mP
hr2OsRWW1oZvDosJtj6dTRXEi0PV6/ZD5Hlo9mH+NVibSOBV9qI641ifqtkW7UoEeWPvEPQgA6I5
Q/FtifeKSqNxirHKgOaW8alQLP2UKvW414X1VbhRstKDkCWmxRpSNDahf7BvVCTkz/kjDRF5Xmoi
Thpfpcn3kI5tcy6caa2O+LYVi2Hg+IGg4EmjV3rVfYk8SwnnavDxW+kdnwy3QI9FxVfkULkOne5A
AdBv70YFe4SXCsFU7SEkVkNK2sCC9Xs64zHyEY/oIfhGecaLPiQmxm/TzvIKQ9/jIhhi8pcSKW+x
tx0FbmwYZtq+NYzc6ZBCXeTgpyoz9lacBu0RqH2snOCNUnEr6qKCDgjuQD/Fwuw1bKCFY23SOZuc
T+jaqgrW3pk3/2hLPGpxv8TP6+9C0dRonwe6KZ4jT4vjfYai7rCNG+yAdplbzeO3zDTRfYl1vf+N
8UQ+Pc+F1nbnbIoUA51aI5o14vOoKJSH2qvQG9poOtoa6QZwh+U9IxkZuNQjJ/yH7l9b10897Q9i
RTZdciGXmSCAFn4DSYDfoqY7nhqhj3h0h1GcbeHNNP/eH+0qMJVIYUoj9Me5jAj7L88YNPJw8uhc
+6OdOVW0Q0/crD7iVO84x2Ia4/TftgqTTtu5uJU5+3jEVeXz/Z9wY8KEUSgPQVfmFywbJMpQZ2CS
p4rawli8GvAqXmvcZrA7xVPl/zEUpRkIOjzpDHk5W6/IncmOi9pv0YXWXmdYE8N3JSVC/T3WSWd+
uj/cdago1bpR/aRXTuViWVYduioRoAFsHx+45imvsYGD5upnWt09YbaabYAQWis3740xZeGYGpsB
fc16E+H749IwE4Cq2FFhB1tPRbfTu1avt7Zi5l/7sFG2KNR0XyIPv5v7U73aRMkfo5hAmCQLjEv8
CmGNTfvYsUGzFeaTg931Q9yq0smyXXvXr27ht6HQEIRdi7zpMo2vkyhoUNGwT02kVD/NxpvrPQab
6UcdRRQ/N+Z+5Yu8OSCXvhR5V4EtyiX/Y0mNMmpoBCn2yTbnvwPkrp8GfLp2mjv/ynU1/np/Ja/D
XwTyuPChhbCHODvIZ+GP4bCkmTGWdMxTqSrpJ62z1O9mRzCxT9LCjpBOLkoMkpOhDXxdcVptowYo
R+0wndX393/KVSIg5d9lvkhBk1tiifNQ3aAJ3cbRT0OfReW/yhRNjbPPXXdI2kcxWkkoRcky9XlO
QLps7Qrk3yFJjXx4vf9Drk8XnGIaTjSbCJ2Iky+XxOsa2pgxRqvD3ISb0IjUo241xbEHUOO/eygw
k9Kuh+MsyyGXQ2F6i4u9wAMUq1u3bDcYOovkZZ40vfmpo1Bdr/S7ry5gWYgCUyhJQB6898VuJ3SO
p1FVuqOd2MO+ye3o76nFRorST32MTAFn223Ds2mKeHd/plfwdV5ynhgVMhupMzfv4lzzqtnFIBIg
SqYZicOETj8dYSPoMjQT57nSwy8jcpndQ+0EafihAzee8eRpWfno4jWhvnhj5CpHrCGpGW0UpIHM
tRTlSjOU38gdZoIzQvKEEHaxPFkxuzVaPO0xchpc5VA/+RzjRXxWjEDs2Uaxg4yLFJHmtCCyNQdJ
x3J+xLMn9u2uxObORN8UCEW+Q0gP1bFclH6G8jTJo4cCe9x31idLDKGvDlgwZkGtP5ta4qxcylc3
iJwFvltYdAA0uNJhiwHWhCZujEf20j5HVVX5Wakm2wSbigN+a2vKwG8P2UVMh3gh1wd6CqRZFLAX
W6ugsWy1Y1cfG/wZHrRm0jd1HdWbpopxdCdW+1lQBN6r82A8jWVAkonYw66tEkxtRZIctU51d5oZ
YkMVRcknrLfNQ2NZ1a6Zy9RHzj99xHgQ/0+0pr96rdAPaWWlO8qg2klEjb2xcFQ9ABxRTjgFTysn
9+pekrNDBoeTK/Hk7uIbRe0PFaFSqY956BQ7OFbZ45tTeClqfRekXfs0Ihy1U9uufQTpEr33ipDD
U26CBCvviWUUkdYass5j1BzzcgJ3WsXuMaqredvbxloedX070NihK0BLFhCJsQzPNIh+o7CNxK9y
1av7nZYmTnAYrHpMDsZcBuWzq9uJ8SMIo2L+OdeU/95dE3Y0AEFSPVDamAEOurwQYysd1Kwu+Alp
Np6jsGy2WIY2T9aQVw+NzUektPN8un83yfN5cX7loOQ+8Hzlhb/c4QHx1tq1w9T3ar3t423dotSO
MrtdOicVf5H5n1TX8yTdFqlZN2tK7VfPDWpAnC7ZHgH6y7/LKU9DLfRSU4OTMiAI1lkOIO/eSffU
mdKVo3w9FJVEengUcWyaSUt2SUQyY8f55J3Kxs5OlBD1T8hoONsZD96V1/zqEuKRofBNoifr+wAa
L2cVTlgfq07gncY0Dg9qjlKc2+v2GVLAtzrV0/e2dxgCtQZ6aARHKsHh5XDpWGK0hPnuKaOYuldR
o99mKKqdlAh/LEUgTnz/yLxJXvxxZqTTBMmMfEfh7lokzJcDwnVTA9MYlEf4ZV76NcdrJj1EXe9W
FA5zJ8w3FNLCelM7qij+wuJ3UI8pppD22R1MFWFZRKbRmIWwqB6IoLv5uyAd/U0yiTNrMltAlosx
t6cXCzjA3OwwmkofxyFV7YM2ijTaeOikV9ugHccJl6s5GJVnD9ryR89qzO6UTBAVtwhv0+UwA9AM
JycR1ribRRWEx7gNnJy0O9dmYw3dsbhEpA8KtwhlMFC79I2Wx7m38Jin2hM+qpkRHOu6/ta3lv1i
BKOzdczO3iW9A4Zn6tdqXYuvmIElP4OOOKpMbyHG5Y5oZK5vtWQ0ykIUNFTtJ+QaZV+lre5rkTmc
pIrH4f4xuDEmSpzcy1yWtKyXk8UZORbW7FaPY+japzBGqKDohHuuE3NCVDxMdwDv1vjFVysse7co
iMlmMeowS57vHJbUnKreOFelOX2nkyge+t7AVVo1MuBKEFQnvfipJLVYSWhl+HNx5lGtRHCUrAs6
iiQ0Xa5wkTZ2PhTmfKZn3p8HHESfhtauVtb0LVFdDiP9vaSljEy6Fp9W2BPoWbU1n6lJmeq+791Z
x2qozUragtoU/SrrYPirShUDc+iyycyti7z65xCrZoQpEvQDthX+S81mQgf12ayqoj4EeeQ4T6EI
3W/WXOvhawnqOWt5XII8R608iwzs1vNoqj6WLVg0sfFCbKKfYQG1ya6fWsd9USvNLXaVWrbik+GK
WftWD2WfPzq4oKVUiYIpLbdFBjYcxfjZ6/jQpP59iOxhjYUBXh8DcNrPFCvRIdmqlS1AHTnCG6ud
FjZFvevwUDo3DZy8g6rq6WsvkN/bAAUYfFT1Z3UfEwl8GKEI/kpJ5f71IF66mwZr75XLe/FO8BzS
+KEuBJwR6fwrro+F+mccEpo9V5E1HVE3Sx5nMOFHoMfz8f4XdDUUrUA+WhwFya7h0i5C7jkNqgKG
bvBYke9+Uetx2qR21H7PxnGNNfHWBPzzYAEnofaDpMebyg59lsvzm+ZupZHaNWeCoJIcqJ6xzRVi
dL8YSmJKtesQNPqQGN5n8E1Dt1VQxPGwbXWGr26mhykUOnxcTq1LJRkaEsob1dRpr+3Uamvo6Deq
8vLHSsAC+nbkwyQjlz+2Ja5V0aYQZ9WsWg8sSBFkxyAatc+d2Qr1M9oyzl+A0QMViFFQzUehhrq5
RVQ0L3fxZIp0w/xc4zmJBucgVHh/iDD3nnrwSjOIT9GkqAdjKqt05ftdxMvSx41cAJiZdImU0O7L
H152AhfIVAznds7rXepW/b7MFBwig2jeViLLT5qw2o9hF8cHcxidleGvDpQcnlgAWjuCSsDYL4dP
JpxsvVnvz4padd+GaIxPVmK95gMSIytBwK2ZwjaXADdic4Ldy6HGqZhLpSBOxSIex3LdHUDUGOiL
lx4KmWGVqc1mzNvpgxpiktJP3tpS35gr36cMl7mUOdWLj0fRQjxwsbw8N9bc75TUtjckMr/b2VsT
ZL4xVVRDAIEhzk9euSxUtDAe0yLr2nOkhBWODrRJVFMZdlMPESYFzXnQ1L5+Lkbnuzfaa4n5myb8
nx8DZ4pzxQ1Bav4Gbbhc6abUAj6ypD1XXl18q8JRqfYA3KPgi2Egjb8BM2L+7WhznWz61uzLTet1
podAqh4YG/l4ay8h/aj+VHVtX+3MzkrxzdCVV+5ur9zD9+geZq/FOczW4hBxs1q6fzjYltM5oi6f
7J287/42C1tNt8jhlJ8QI9XTg2pOk0CVuKvzoz1Gmr3t2jF4Zz+emUOwJ0FA/hGMPYWby9mrqjZa
WlWrZwsTtWOOtOemd4L+mUbCsHKkbf7U5UJzs1GuRlEHFQUe+8uh6qbXrIlS/Ll0+t9FReYdDKH5
RndPNpZQy3/uX/9XARSZNTQyeF1SCQb8xuV4ARi7AcdcVB4z3fw9YqS079zBCw9WbDw5XVh81cUc
r5RYlza28ijxrIF6poxsargRXI7qTEYQ16Vnni1EmHeiMEPfS/Nfk2kDiSpDZ2u1Vf6kCU0Zto6U
D57nydmADxc/CndwP9V6Nh8NEa3JjLxdTpfLD0KZ/jD3PrcXgjWXPyynh1xOQjHOZuiODwmJwabU
p9of7DR+GbRqeCVF/+jatfUhIrx8DGLL+np/R67vFGJLGJtgPVEfJB+9/AmsQ5JhyW6fg6qb9xE+
Nn7YDe4+HON55aq+sfmS3SyBwkiQwOa+HCq0etcMNVIiI0gpD6H7eerMkUdVIF2h4mPzw1Vwk70/
v+sTDpQGrL/0hCfyWGaKpRcN3swtd849rUYbVvs5TUH8bMKoPk1xYqwU427MkYdI1m7gply3vGpo
C8EIDwWRbys5N0FvbmKwSSjQZdVh7qxfhcf39e4pgp7lhMNTxIthmSB4wHeaEX2Us+jq6bMl5vKv
Vu/qs20Ar/OkwPL7xpNxFeQ1vFDBWfBELC4NPUfiwJ7grMVMJvlUdKmr7RoIan+LKBLi4xAO1jv7
MmwhKC/JISThB9u+lKSMLbcZKnWozslMcfOg1K148pKkaw5O5g3HIHeilQ9jeXDkiMB0EQHhcuQK
Wbz2DiTbbBqD5lz3VfmkN7N6oolTvyah2qEQaazpcyzTPMYDUoJKFlq8sASWnUrCuF4vc8w8QzD0
IZm+Fre70DXywC9rHLY2NhKkX+1ZKNtB7+bX+3t6c3TEEpE7ABfFVXT5bbpWQeWLG+ecJcpogeBA
QMedE7QHLLCZ02GIW/T4+GEe/B+0AU73h7+x2JJOBbqOjhC44cXw0lc7DxwLt7IpK7+NA+c4Nnr7
RxzrgbqJXaX5fH/A5bVHDIB5Kckt+Tyh3NIurDFtnn1dmc6SfnvKaPIfag/EZpc1aynP9dzId1Dl
QOAJQ0qu+sulFYGnN+iSjGfM6ox9ZZrltpw89RgW4T8zxc+VG+jWzIjZGI2mMBCgRfQgYSSDAQ/+
XCCwGW1r6PfdbojM9ocl4veKe1JTlOGUxHvLRt5VIa73pth0wXcfs3Ee9o6evw4Q2HY98n2Pad+Z
K0/5Mi5lOL4SvIsI4YAcLa86gjkMU/uqPg6dUj+HTRKBH1arA2C/goYH5jejTWlVK8zs6HjBtBIu
vbE2/3yw5fgeTS2Pmwi07fIjdYnDBoC11bHUBmxiaYh7+XPbuV67AWOWQRbTY3EcBY6DWFMXBshs
BeWiUw7d6QtMNC9C2VIU6aYSuQsXp9GHT66Wuq+VUjf6JkDl9YvaeEqxLXJlrLcG9ZdHLw3pLuGN
nYGX7IZyo2u961JYq4toO4WICG4jR+Qr99/lUlPuQYkSqWdkl8En8oksXutCy1rdlXftNNrpKdBz
/WFShmRvUAVpd4OiCFTf4gIghyW+h6m6pku+QNj95wegFQgzhJuY47y4Exyr8sIUcOHBaPBtLXT4
0Yk2q58j4MU7TJfnp1F3rQ+tnvd+rTXhvgJSuktsRayEEJd3439+CCJGSLJIvh6n7/IDxky5U7zZ
VfEkDwAcUEpCrDJEqrermu4hgJv9seqc8ACFxDzev6bkn/7veePCkFVVgiXKwjpv0FKKasbrG1RH
pB9Txw5f0mAOHhuylJVjfXlDvY1Cq5bXjoIM7YJlWTOLy1ntzNk4uiZlRip+7k63g2CvTXq985Jg
rTJzczwCMjIPKuq8NpcLGgDdKp3INI6x0+kfYqXlSau18XsQju5hnoO1GPDySmR+9AjIpihsgX6S
0eDleK7St16NXtOx7pvkeUzi34gpt08D5c8VOOSb+fTFhqEtygVFzMCO8b4sInor5GnHjVA/1lbb
fpy7LthpiutuoLRqR7VNfqV5JHxBQ+2p0Us/tCL3SXXj9MUucHeyIj041G5iH6rCio4Ymlr+ZOOv
rjtJ/BxHufJ5tlOQUgPS0TVsxmMfuvlDMnQIKyOesC/srvp0/whefYesHt0P7gNOPloBS18ejQCA
+nanHyvEWb/wTCcIEzjzyUiN+tyOZhVvomx2Tllh1wcmhAfiJDys9BBwvf9Trs4Nv0RiJGmc3cpV
VBFpRk8X6+gaqfUBkedP7dRMp7pAPbYs59/3R1t+9nLexAegnYjkpSfD5akp7XmEIW0YR0g/3kvq
xdoLO0/xWG3Uo5hNbVPBTfueCC7F+yPfmCftLWJBRO84rYZMMv4A6aQRPBNoK8ZxRM1mR3lWnJQ0
FTvm2D0FSrPW3Vpe9cDgieIBH/GVoHa0xIcbVlBTAJ7CU0ZSs9Parj8YiVA2jtcpm0jJ7B1MYXVv
KCgZpJ2xJv18PV0ibGZKbQ0UMYWty+n2wipqoHPpafbwyhalU+5Ly4ieUpfQDOkv5X3LS69OujPI
kIVkAudQeV38sbzZaKJpEwqoR4aAnn8YUoVwLCf3dD1klccZMVVqx/27YlyCFQJ8AlzJguY8XRVK
aydGu9mutVMeGAr+kviB4cj+y6yG8RDP4RqwbLGp/xmOqg5ThREL7/pylrAoutBEuPqE2Vm9azyn
26dlb7waRRz9sBSvPaWja+9YaXWTs+X+/TO8+HrehkeRTtLrkbe6WmQbC6puQgvilPGIP3TAIDdt
rAzHSiQf4rxV91mcfod9ahzuj3uZgL+tslT3ICjlxifgXkw7LNTYa0JTO2VVEL+6mE9uzXQIP6Ks
ph9ng5iKvnK+EpbeHBSeIagu2oKQLC7XWo/R23O9XD+NtWUclNx2t/ixzyeziaD3kzXtqlZb8zC9
scEo2wDqIkuFerZ04gkBE9tzbuqnCNzaEfPDYJNoWnU0EmQvbDKqrRd0zSkoS2sH9Uf/fX+hF18t
Gyxd2gwSZEhnCC0vFnpAUVaPZ8c6ITE97rPOyre6MyRHN7KSzaxG73MklBvLjwRWK+9Dhxro4jqe
Yt1Ihyq1T4k7utugHsyTFabavAFk3K4Z3d+aHHgUnnHgIfh+LTYUYY1CmfvOPqWc4RNm0fWzPkhY
5mAO33I+nOP9xVxQGv4zO7iDsDfoalP6XUTbVTmPNOZi5zRT5t5UiTE/imHIv+hlUG/0WjOOdWQX
Rz0z8Y8DjXmceP42Cenqsc/b+TEJ9P5zk2B7TxJUfjREkX9sHUgoQtOiLWCjHJwLiQ06xuGQr8SP
cqv/CHrk1tAjkEg/blWgfosfT8W4N8ogwRdaG/KPVpdbW0ND9requzVZnetrhWubWhcRlixYL2+1
uQ+0onF6+1SVbnLydCg3GjiXj0Njg3OAc7sts9g9xBWakPe36NYkYcnxRJGmwWdYnD+74ZmMXCBC
+LNYf80eP2BTGRXaPoWmvdwf68bxQ1Duv2MtAmSBJixe5q1zckINH3IHHvzkdPaDDUlhW5u9s/I0
vX08Fzsoue86CB1UNmltLYHd8Sw6O6ARfuJp6j4rov9YaF2605uofRlqL/pVeclZ74Tl98iSbBCA
owMk6yVtqlQr6dbVQoNoB2UOj5XXErDFYqGdHs9pFdb2aXQUe4t+tPVAI+Ep8hrjy/1lvh6JsBa1
SfQbaLTghXJ5bYNtMx2FeNafPAQUlGRW9oNwdD9OdXslMVjuKEZeDAF5wzBlV2t5oXRuO5dV4Wm+
blf5uWijn4orfsXZmH/WcnXav29ijAZG5Y3mSM2UAS8n1nVOoBSxYfq21IeoGy959Ao8IZW51g73
h1o+fQxFWgBqQ8LMSB0XN2VfT3XvjByMWG2mjZhaW56JeZu3gbaPJuPvOjedlZTkxmKyiuhTyAI0
D+5iTGtK6MOajeVHyPwfdNqFO6xLi21s1/G+nSmw3Z/jok9DUMrMJFmKSgh4o6ugosmwEiioR/kg
1qtdpwnaoSPwxJ3S2eoWeoLy3CtI3+tJ6R28BsjIJqt7vtr7v2NRDfjfn8GvALTMa7As0qpB4XT9
aFkANiv1uyGEuuuCGh+u+8PcWl4pnknBA7Kztjw9ZS6sznMHy8caTjkUfa3v+1bTfdUT1bYKnWrl
8bs5ngMCH3EK6mpvCegf8biNzq5o09j2E8MNz0jV958S20u39MGDQ8RJ/nZ/fsvPXu4mUIv/G29x
wZiF0O2UKpJfjuVXtR76x0nLpn/72HHXYB23hiLbYDDEW8iw5I7+MTXqSTD66gHCTEWVKmvL/Nnh
vdpJ1sc7LzM5KzjxgNOARVK8WwyVqEMRuCln1A36NNkEduhuQ1oxzqa3i2Il4L01L1571MSpT13H
R3nYmEamRrZPt7Q+hpmhPHU6xYoU7Ou7h2IunEO0Mvna6VVfLuE0GZ2V1JHja3H+K8uM6VlN8OgS
gRjfvYIUbGRkQY2eeNZbhDFdP7hN6XSOT+sg+gAV38ATZZASkAg+3z+C17cmQ1FxAmJBgRNi5OWk
0i4ppyA0HN/Quwc7k7bM7tCCGHNBjzlQ/43Inr/eH/N6z+jvQMOkbP2mMbBcyG7G/dCdA78Na31j
Q5l9MMcwPrj/Q9l3NdeNo23+lam+5yxJMG59MxcMJ0lH2ZbtG5baASRIAiRAgOHX70P37E6Lcums
u6vc7TrSAQPCG57QaIgrvz/W250KdBPwolEyXYUQf3bk/zbvAdOLSs1KCgMNr81mLumdstxLzIcN
yWTdlzEMilJQ9kBYhqTv9WMkDm38GTcBO8K43YdNo1K1NOahsuY5GVlrbroexfqQFeVD71UsRYA6
likk0qscSin6i+pdE16495/qcX8Ppn5eFYJidCoBTgIF/vVVeWaC3lfjWEcWGJooIB2+wVnKXEs9
fmwE5JRQUSE7ULVJNkDsdkdctPZ9n6tsLkr3ZMZpOPCp9g567jkgRX1DodcfkRTdSPnJhwFiCl8+
axc0kOSzrIDmgc+CbzUbgzOkt+q887zxbHljeASmeDqYTsWZLwHJHll4KVP6xawCdgAgnbWEhEhj
E2qIoFUIyrV1BEhzOjUlBBhnxv3TgIzwwoP99VDY5VZJAbzszdsWtVSeL2br6OMsvgGbHQrWwCid
qOHywlBv1mewojKwMFHyRxl3WzFuIBtXQ1GlOoVGlVnFLPcYl8pOwlJZRxKBFOh5UKN6f9G8uT8M
itgbPTVQklYtjtfzBixDbBhkYifomKl9pX21J1Fl9txjv33kYqi174mgH9EM4HuboRrjz/4UMQiX
RTqRpcPzuSRlhofyJ6VoHv7+nf19uM2KCC2QdcqgYCdrELDSmYLpPLrTkE6q5Rd47RvUJ/aE9dbA
dYPuk79uPptbi2eQb8Me6oJGCz/llhAZrcsud6cFrkEhp9ejD9CJz8NwN1tEg0JgLYDsQozBZQ6/
jaHc8zRT00FVBkmI6Br6u+ErrhCCz8gjQUpeDTleP/wi5J3DCLRcsNG3t0z7z5Pr0M8NxtzFXiN+
Tw3xrycCgDVw3GieYt1szjV4xtAR6vo1PFsM3zG+yBvGNRRPeGglUEPorWR0yz5dEJ/xZPIUuwpg
Lrd/fw5s+wjriwHiF6KeIL4AU7itzE1di8ZPyOvTovxJ5zFZaE4iwWYofEYjyoOKTfZucesKnk6N
jF8CZaohDUS7fAVrbqzS9y/oF8sNRxSCF+gW/ZSIev0agKeCgmwX1SdtA025UEhmQRCg3flY4xeG
2pbq1ltHFgDOAlp5a9j0eig5CMME/P1OXd24N7RtwsQH7jsvnXA8T0UfpBFsFu7KoLSvCgoDsffv
9E2AjeGRvuCgREK94jlfDz9BpFAMY9+cuGOmXaTs8iSYrfJuFvOjj97lhfHe5kvrgGsnAdRP4MqC
9YL+dvxP41IsXWuakwkmgmlej8CsLEOfjHFQNviz9NMFIHyaLo12UzFBigdL85Kv4q8eO7Dda2tj
xSltscFFJ2MDfcPmFE7h9DgBmbajsGM7eY3+iE/GZ2LFTRrMqkoDoJd/z3Pr57oDcQMNvxVZiRBl
c14NS0/noluak6ebAmUiFd2ooKtOQEpccvx7e15hCqPyhtooevXYWl4/8M5ADMBMcXuy+hK7HKgM
H4yAtYQVQeUPWnipq6v6khj0m6oRqvoghgDstkJ3oLS6mdZgsQEP7MTqNIkwSm0G9UYFggcYUaVI
LM6hzNKCXmjruMkNIXqvSB/dI1r0n0PjXeq9vpl1iEJQhsS8w0rD2/Y352fPh6CZrWk61GEzxEkP
VMahQQM9xXzrIDqytDcVnsNx7oz3GS39fl9V1tffW2qotqzlSYhNAB6yBiqvX0QkmS9GASaaJvF0
48BWIPFDUV5B42O6msL+UlV8++JREcc5gmoAOg/IxbZVcdgkI+7ivnOKPe5nHhg7GYEcdzK7tnXX
QjYBQsI8uLCVb4qwaIauWpKgcOD+1jNlc4B5fTGI2a+t62gWBLy1sLyzBtsknq/RiB2MfwB8bD61
nF9yMdjc7l8jrwIbCPYB593OuGmiqArNoOE5tW+fBI2jPfwH1dEIaFIPgY53TSQv1Zw3yczP3i+Q
VCj74uwCeWW9qL/tZgwaJSUKIO1ZAQSV1cYpdmyUv9mVXEfBegL+D+kncCvbsqevQjXEfGnP0+To
Q2kPJKHDVJ6lspcUfQ7r+P5M3Rx/P8fDWUCQDq6o3C0CrgWsZ6T+3J6bKGRZ4Et6kNMAf/HFvdTg
/cVQMI9E7QxcQUAwtgoLXHRsYGXUngVFzwod3iIMk3aEBmphL/wCSGCz6a/39WqwzdsCunuxQEJv
z+h8kDAtB8FvYFP+JwJ5cofyU//UeTI+Q56MJDCHdi6Eum9nKIbHRrxKguH42yLEwgJiUc5QYPjO
HX+slJ4DqJ/kURLvyiMz9gPd80u8xG0i/NdNr0AXHPJQltgKf80D7jic8YR9usxXtT+fQfXxHphf
fJVjaH/RsOYD0AzRbsfi5yEOCzulPmobkNflWVt3l9iZGz4TdqL1NSAxR1IITQI0a14vGl0qpeCm
zM9Qf9BVqoBCvG9kE6SmVx6o3TWgegNr9rAsROOmldURfZTg0QGR9QxAsQIWxoNsNUFZkHZR8FEL
yFeGkB0gWdHOTv7+YtieHT8vF+pla8ETyeVbz7/RQbvcsvnZGPhj1iDqwlmABmlYePZ1ZSFeGQCG
+9JHyvugBCM5jUxkkvev4u2+Cpg60k3oveNSUMB//cxW13KrMRE/o3QiTtCBcVPHrkBb6E2dFGwA
IsOtoSjXupdsHX+1QnFkwV8IyMqVL/565LHoJ6huKH6urbk4A8E0ZOD+BafK7T6/f4+/Wp5/H2lz
j4XVhiZqMS9oTcIbIGM/8ckVQNHMS24wSVLhld9Fb0cfFmmWC3vDJhD+6y2vLDuk9iuIdNPwKRYd
VITP/DwHXfEF1PE6D2s9HsyA0zoRUH7fvX+3v3qj0MdbfYghzgHc6OvnKgPWaRSA+FlWfXcrSzip
FVWg9+M83EEFvco9gFwOMF6/JPTzq21ohbpBXAfJFv54PXBsSlRSq5jjXQbdvrL7KvNH8FUdAOWv
7BA6/MBmXHKw++WgwB1D2AaqKm9l7usaTY+ZinNZ6eWRWV17LYdSpKFs/V3hUXlfdcEl5eVtXvnz
pSL8RFKJ3iz2v82tTjoooZYq+Llb/KlOcX7NueqZelCO/wOmrcFNpKznHkT5s7M4y0fHUUMGWYFL
bZNf3T1UQ0BRQHSE0tFmDRWTwyDA0vNz28TODnY3+ptdxtjcxqb6MsV+cQ2T5PH4/gTbcJt+7rNr
iQrYTRSNQKzaTGkAEqJ6nlHgdyXE4WHZbj322oeCQDdWd0Bm10NKe3t5ab3G3wF0VO7DKp7xSoQ4
FoXodmj0ltd4cZcKMb94HFDCRvF3JU8AGb55HF2ApqoO2vLcwggnDXQ0Z6EvSR5KkAnHBa4/tdO5
h/cfx5v1th42iElX6wOAGrY0kcLqaFvD5eesTEnhpWX6LrG1gAUE4oL2Zqall0215dwj3gkuvIo3
N4yxocGMP1B+wj+b0B84KKqQUJbnKgzbxwZO1UdeeXUu2hFupMAn3Cx183vRBpoU4DevPimrxxUk
Kjb7SzepmoxNz287uMdUe1mArtYkgNEKX6Ro4oXDnV0MutnF7jAH9+8/7M1uisHX/usqYkIAawOS
7vUew5ayRRUr1LeiX8QVMrqPKHuxrJ+Uk0A+ZbpwOm6HA+t2FRdZY4mVr7bd0nRnAl94/gCy9rCX
ei4/j34NRXl46ByAYCR379/dNiQA6hpof6AwVz7O2rjfrCwpQo/HZPQebPiypZOLZKZlYOUHUIFD
+DhPOfMCCPPoCCRyGY77WozW4/sX8fae12vAxEJ6j8BkaxaAejvxBlJ5D4osLI/NZI4COhG3flSi
eObYP94fbpPp/OeW/zvcejl/y3SIomQoaec9RKwWmYJq1T2U5aOn90fZLJT/jAIuDFJkqPRuF4rv
ybb1A+U99A1v6iT0zZOFfHM3RyE9iL6Jr0BU/M306q9BIauEeQptJdQsXt+ajFVNbbp4D8sgxh08
6YIsGABgbkjsJHr0L5X8tsfSzwF/yoavy9J+I4AMF4CKB0uAuzSdThHb9iks1qByT8ScoZpCdwGT
bNdAP+RJQDA3dUtb3vfggKbvP+5NbLdeCM5/bIgIK1EE3jbJahXNTl0x/6EMKM993VcnV4G1vghx
SQzmF9MVmuUIrMB2Wonjm4dMjONJD8LZD141oOKu5+olrgiEnRQ5jiYYLgXMv5hJ6AShorrSSlH7
2RQiJLM7Z4GW7IOeGT3yVsc/3JayjI9znRbeHKcB6LQX9qHNGfPzeULtBgzI1UgOENPXMwnOeITV
rg4e4NEHNGnMhmM8achqi8E7LwUYFLUQD549QRTg/Te57W2sQwObBZT2qoMJVdnNjjuPkCicOwev
cqbQEQp6yMN7kGwvoLm+mwt7zERNq9wP4WaELrnejWVr0hDevZChrqD0OsPbqhhYkJe8sw90rLsL
idTrN7JiUuDY6WP6AqIJ3ZStRoLD6rJE7Sb4thIk4itUQBv3qqhs2cdZQQhwv4YPzHxstaBIb95/
Pq9n+s/BMexK9UXuhFLKenF/277KkaDkCpu0b1MXVrsadg8nPM4yq4PwEnV7ncn/7fH+NRQYxVDa
hoUjKPqbw8Fj89xEZIq+zUCr7ZvQkbvRbeZDHAARlFghHa7i2rY/RLAaSxhcUn/r7EWJFIP/tBpZ
1zZirM1M8Btn0qh5s+9iIiI6xJBxtO9UX5rgue5LZywSC7oIl9LETcV3HXYF5CHEwRYK68hgM6xb
9XwevN79vqjWgvRrXAZ1Dt2roD+GjeyMygAesvUjAeEwugMa1GY3s2pLlXhuAeQ71DOKfCiQUB/f
f/Wvdx6I8q0uyhCxQw0c0debnQDCOEDuBZX9HWDJekm8unZ2rOCDyXzV9p8i3hnrwj6wnW1AB+MJ
QLUIhV4ge7azLbIgE2hCv/yBCoiCL/c0foD54ZQ4bVt+e//utqvq51BrJLB666wqZJuJPWgsuH6u
fmBOVOSaxRqQN7CaoubJcVl4N5sSjodYa6F/YcvZPlfMdHQMwZUAJHmV6dtsdqh1w9QqnhhNemqi
O6Bgo+MM+wCSVGFgHbgU/JKk/Jvnik4VRkIZBE6TmGSbQ8QUsJ1q41JQLCN04C06+GlHGwqmp6D7
9x/s670cvQlIa62bOMoeaAWi/f76wVpAf4fW0EuaMD8oDoK3aPk3Ykywy1a34xJ6t1Boq5MyXNrD
+0O/ebJA2q7VOkzanyof27NrMSghOoEDX3Mvmm8E8scULmId6k7g7rs92oPvD/jmua5QfZhHIx7B
vgVWyOt7VZWlAXbhBe5VF+wLxBW7IAFkTF+3i4rV766OtVCOjhraUYij3ziZ1A5DOX2pxxINZeAM
gTeq20SxJo6TEWfWhdHevEckQtCwh8cVmiGIOzbv0V48ulC3CcrEpp49YjRokybSLwsPTZHGr1dg
LxgKsT8LlEa96NP7z3aTLGAi4clCFgG1JVQQUenerNDRg/MPMaQoE7RGXBvSxYTNyMHbqDmJKYaL
mBSUwSfcltG3MoKlQFIPsf1pGNTwew5juBaQvpH9gr0GrCpisc21lBIGi2E8hmWiQ1LttdsMV4Po
DF55yOF/tFwSZ3izPSGGB7wZRgwgceE8Wt/O385d12g6daMP4gIfB/Vg2nLK4XNWghrSVH1CAzKC
xcZ+T8cT94kFBOQ3li9uGU99M6GnKpjsthgxrCeW4m5uuweYPZMPBD6qz5PSPBGje8ngfiMajNYT
wi8EfqtgKUiz2I5f36wpKpxCgtgYFeG8erT7UU2ZnNqZp/i790QCqCccpmZyPwdDW92T1tX8JWgc
c62g/zgmvqjnD77NKyeZQoRk1xXj3idA9/yzzS3w/Crqj9ZegWU5fcFOOF4PNqjG6YDATd6FECbT
6c/p+7++Tv+bfhd3fwUu6t//g79/FTDZrmg5bP7679vuO38c5Pfvw/ml+5/1V//fj77+xX+fq69S
KPFj2P7Uq1/C9/9n/OxleHn1l5wP1TDf6++QcfiudDP8HABXuv7k/++H//j+81ue5u77v/74KjQf
1m+jleB//Oej47d//QFV0r+t5PX7//PhzUuL33sUeij/8ai/vbz9re8vavjXH8T/J7bplYmJzROv
YEXrjN/XT1zyT5yLUJEAtAZMBeQhf/yDCxQ0//WH4/5zDY6wJ6EoiU7pCoBQ61D4vn+CIoaZu5qi
AxyBf//4v3f/6j399739g+v2TlR8UPjiv7a2/0ai2G1wDSDnIgRFoRdXudn6OOxERDfpj5GsrBwX
PMsb5UbwV0cqeQtMq0F2G9NpL2Fju6AhT3uym5GKPXaVNwNV28DC+doys0Ht1GNO+3XStruMSTTO
8XRNZhnd29r458AtfZ1GY2VlLnCIIHk5ABzDrrxuoke7NXV8YMbtTOL75q5gzjUHH/5Z+kbVZ1A3
aJ+JLqIsdYVN5zGVg7K9KgMgU0FBAeSB4rOGci7pkoiPlR7SdumHpctJEaKAl3OOfPqoJkAgvYNl
akibjqE/fRaO20OriU9NC9tPXqC/mvrSDsxhwWuQ+Sz78oXAJds6EaD6+gfoqXjRTa8YBPNGh01B
lUxRvFg7VtWzffDahptUtqgWpmqQkylhRD6MaREvcWOSXpsQriDjNEKpr7I7mkEnKcPEaZYMVLxO
ZjT2uwcTGoCIKTPHiJsqUQsub9cH7RCjDO58XWbR3NBY3kEkFdAM2wwJDOnuFotqhHJMhde6hErK
i9crS+cNU+UD9MiGIm9xfA/ADrm1tlMoj5VNBTPMORR7Iv3ZgL2jyvgQwbMz48RoWLEignluRn0n
57rfQYTkYxOpMlkBDOlIK+hRWkUB3/X2LuxJnShLZJ6nICvRovLHbmvi9CTBQ/UTWxQ5yhl10sBO
j2dN1/UGWmkWGpqjHG1yH8Dy/Bix9hD3C3v2Onv6GKHN97WpnftO9EVOtTRnGoqjOyJDq/1vo80O
s7sQKKfO0FnzJwDDvladApx3aBp61L3TN0kjSjsB6X0/h/NH445LUmnLvVo8rtqHsm+G81CL73a1
HKjDj3gk5qakdPW7I9lUdssjZixOPFjb66dIO2cZ66yzZpO0E23hSewUdeJZ7iOFfV+mqwnG952e
rFT2ZkqMHX4zmA2J5VifiG0Nqcar+Yz2iun3SMHitBSDihOHUDF+8DRMYM590Ovbmonaz9uOjnhR
YeuAn15DrZQ4da8ThEY5TPruIvTbI/jS+k8x18WSWNB/RBnIgzsUVJSHXKJMBR49INq2+GQPYZeU
ZFhxekY/o07UHOFofCchynFQhptMazZCK6fwrhq0YfLCpTpntP8GW0pxRw1haVX6N0XgNLnEYZlC
A5NnhTurDHLC065uOydfmhgCyjM/Sdf7KiSYo5ViOeWTtQNq1T4S15gbW8Ys6UaJDcMZVBIoJgHy
geaTXVrmsz218qY2NWxfjGsSMOX/FJYLahBIzwOy4SJYxI6gJNBldQWmjJqXJWmt+qlzu/4KKmHk
HiXnJuucDgtbzRYkUeNb2M3PmQXojfuhadsHiHoB/lGd0IV2ksGKXGgMN8akYpSffUXKZ7eRgB/1
XXj0RdBkjJesPvlL4LRZFKpQpN0EPUX0oOtlSrBjYBjf63qRNJ0NODHQVBHHesCySpq4IDovBcCR
QHMN6CXogYpDZckFrAevDXBddvHQd/hPYlc22dEScqqnWY7xjxn0Lp2QqrWjoyLT59EdJbkOKiCM
MzaN5ZMq1fgZOieQzAyVI/q9ZEP1EehmntgjtG3R+GY0RX/0iyJNf1M4VnhnoeassfV0t5oxfqJA
V2BTKN00rnVecbIkuunYI/aPkO3cZRHk6PDaPthCQm8V4RpJ7AFU9EyScYJVoxItNkN7yozllkTC
qsBntpf3aCF2Pzzw1pc9SKbh9MlEtQsNgMo26Eh7AiSoR6v0eLVb5rlyALJqpwDWpB0N7TOVne9/
a3EE+id4fPcKG2U3rt8OiY9phgAc9K3rxJX4cYn6uk19lbdGeTu/7dlV4crppVjC8I7FXWyLfTvB
mRAGmiby0joAQSKfAGE5I2Wz2iToQPuElqvv1GBNipmrYQcdcGuqd9aoouDPQFtLuYc4RxXWu6Kr
6hGCqV3E/WrvUt/ys3AmfYsIjMq+PQLPVldhFkpJaeJN/cxdfB3qV+4NpHjrKp1mgwYX0AttBH5t
QGbquHm38rYOS7PYTQXAo1L6Br4M8N5ElwZg4EPPtAhySF3FJTaOnjFbXodDtYznWcWkwfphSgVP
0OlGyyWdrS747gCs/GcbtvWZ8YrTvEMehR0KVbXWPI1aY90S32dtFkZN9HHQUBRMdVH3+wlaYp9m
XkUvDvLb4ll6QPzOYUFzxZYf1RJRiDQ1dToo5wPQIbeCLJ8mUCkSoIIhcaEBQZK0S5ZQ9qceHrE4
MYYk6Fd8UmOggRmFJzLWEUSUpZcCevdJu04LJy4c4JOMhrRTBn6rAp2gIXz2bLg5xjDxupnMIvYw
9rJTOEZEOTipxX6uwzbThlfp4MdABjqHsoZSlset70swqCOHvCqc9fTQHoTTn6kpxBPBpE6Bi2jQ
ycQK8Ai23AYe75az0D2Lw494xXeEFnnvlgeUHUH9YMGHUsBqAinDi5ymq6K2GQJw53ZG9A3p9W5f
lmOfRWvi5jKNEVX0XDt2blc49mbhm7Qpl5Nf1iYlsg5yi9ipb7x7wYtTQ/pPi9VeOa36REL2EDXL
dU+COyi9+4kjRS5dhZhqqcAA6boEmlnFSUC7NOVdM6d+2P5YiHMPnoGBmIqHU486OOdBLkQX3U+U
NB+mqtEnU5FsnKCCN8N+BPA8lpbunEFoIU7aiMkUjSx2sOy4Bemj1BmErO0EWtK3bh0aiFrwLptc
cEGhF/gyt62N8Mj6YSM2ETGFdlZYRABDR2MW63X74Uyjg1mmDvCrKQRJ+A5h8FHS9ovp+fUy1Nie
q+IxYqJKjbb6q5HUx4r18mox5Z3fyWWP3pyANaK6o7jOZGU9JV0ZP1SN3MUhBbNCiy9y8F9Ku58O
UGN2QS32lxzvq8lJAGBpUJ/LeTbQnHUxCPIhG6XWBOECT0mNHboRFbvvChUmou6cvZZlBRFL8mfM
+wePqB2xoZ2P6+I5SrYi732/vY8svzw2ctUBn4hObT79aXfzS0g6kvEQ+t/AqLh5v7g5Wbo+YW1x
A8/SQ2BgZwBYIja5UO5DlNavZxE6SVTOfiImZZ2wJp9Ly3VTWjDUjNAUSKGPBnXaKKhgLUh/eG6s
d2QSz8Sdb0aNL19lIlKolZVXjMgjDimVIAbZt76ZsiaUXWJmO3Edq0qJ3f8wpn+KDBgNuMA48Rz1
baBBQv0G5tIz5skqA4Jw1rwwq/qku7hFxzK8ipleklFZ58WK/KQq2Rnv6JMNLYVEgiefaRksGdQO
ihTwd7pHOMcz0jbpgkvOfWifpk2PUp/FWAKYECB1pesmlUWGfEK1KRnhX32Y+9DAOLUcE2tiXhLL
tjuMRaQQMDi3QnrlenRWGUAgD8T0z2qgXWrbkNvVQzUfnC5gSeUNZ/SvRKLB6E1YHfuJS8xnl7R7
N5S5QHU/7eDcnXJIld4HpClz2GSvdNzq1OjpZgKwJzVmeUEtRmYCqhC5HKBpWhRNh52vWY5knmRS
1IF9cocuGdqSpZCjtfah8NiZR1WLznl5iyUPNTual/7ybBH3aoYWeGZHVpfyMGAwVvbbBHAHXGIv
TRJ789l0ZBfBkh4SgOpkEDbG0M1iE9ykgKa6LeCslY5ReW1b42fW62cLCUsRTXM6+85NXCHCKJY6
VUEJfSr8/2idGWvLW1uUX0NXnQaDwiQDedsdDsVsUyg8+Dvp1iS1pJ6TYaFLGil3N1rqT1YFCRgk
S7rE/LZV4ojllNcA3WdxVR9ixW81QTIVow1pZNqhr62JSl3kTt/8ye2zGSARwn7UfZxraDfIqCpX
BbuMe8Me8shHkNZPEeRF1NR9ikR7HjvrUI/iisv5Q+TTQxEOj34M+mlNEdT4xaO7ahYjqICT4tTQ
BBLazYlgBhZq2iFF6BPeVbmGIEBmmqA4N6S97dQiUwqFAcjhFR9px4+LN7hJHPA+hYCOmy5kvHf7
ejlMXVHelj4+pErf9lP95BCO+I7GV2bgj1LVOQZ8hGfsFYh2KAfF0zmexnNnz4eFB/disKAGXO3K
JUZmjAQ+6b3ygNQF+d6ibocIX1CLwUnQOE0x356N9E+xazI+YRtQKjpTN7ayViF1Yt5Cj27lfGtR
x096xfMlgD0AHfAQNZRR2nPcljkcO8bUW9hH7KIZZA52njt+K02MlTFZxX4y9NYr5Fcjgzxy9DUA
kt/sYXoCq97NOJAv95VraOa4Ndo74zUgeuZUhfYzvpZiC4pSsGJhhSFyJDMih8BY/5XQbh/FxamE
OVUSRXJPhJkR+o95F/kZi0C2EXrKKmeULxoUHOxI7ZVp5BdSL9CQjOZb4WNVexCZ3cd+y/aTj0CV
zAio/F0r+UvM5VNUQ3zWhSsmpLpzUk1tUtB+NxvzAQRNZL4tb8EHGGwEs31WRfx2jrwcKmkOkgF/
3XO/d8q1sgWlyhRCdydgBDPYfl0vDgylCgPB7lFn3KykPwMrvpDpB0jfGDmmupwDCZcw6raHBQoE
8X4IVHhDuskxT64CDDXhJRS7Dljsfpdby9zYX8dyZtnU1st8aAI5qhRtKkRnpedkXRuoOEd7ojR3
uu+dPffbYed13hDmywKf7AQGE0xlKD2W473V2JU89sgS+xLPvOjgaA2r3W/ajUR5PXpdkJUIV8e7
ekQMlsH3s1YmaUgVRacWqu3mGn3e1vkirPpPEUkaXHlVXcoP02BD2pziI5W0NjybsehBktZ7WUVd
+V1OlZe53oh5Xuheto9kKhA8Qu73dkA5oD/ClaXwD6u0zZJ6EXcfUUOQp8mMfL+S0ua9P0T2TV/b
fbCP2LDoHNGjtDOi3bG+gjVdLV9ovcAjQYgOdhoMWqXTXsOQbU6Ac5I3Avl5k9azeRKg7k8ZCL5D
mfah17iJGv3FPtuxFdxTkJ7mAwo0XpxwH0avmeKStJldOtiR23E3DDAfheU1QRObe6KuEmF3YUp4
AAa2QQkbApptq2m+UiKvjNtT9wbmqp68kdx2m7wevYFmeO0VR1ejpGPS6NaZIIunwT6Z5x4pPnpW
hB9RiY1GAIhdmoRcq8SZ+x38HjhJehhwH0WH4kE0MfiyNrWIUdroLfw/+J5BuwNz8ExnJpPe9a06
Rz0OVjxQiLHaA4oodMl97vQIXXTIk8EPIS4f4TNEpFy7dwi1OUtYhamYlgWPig+Tr6IvyNg7WI1z
MAHzErrJUwZF06XFxQGDHyzwk4kN/Ntg5wk2R4h0xb012vGa3TCxMIlYWWbQ/Jn3qLxNSWss8D4A
9jvUdEFO3w7tXeVE3QEtr3PpK7w2B6vxBCM2Ayl7Ve81W2IsUCpOvUfO0MCvT8W8oNCyNC8A6EE/
QC0DLKqYf4UKoZ2xOnzux3U5WstyMvWokqbtzK6osVmLcMQuW077uBaQy9M1h5hKXydaTHByp3pX
h0WAABUei4Z4VVpQMae67e9tS0HpFCiC3CEKnZoKSRSHRn/OUa3BBooaCCnkDu/LpBOb/W/SWvRH
Ry00TiAzZZ26eMRskmFz3wy1C1UoWx7IqD7ACk8dJ7u3IIKFyXdEpmCjBDSNWcEs/xG9BHXVVlOc
j/A42emBGyh0LxUEhdz70hoPrqw9OLzIKrEd/SBodO2CaGyktrPRarrU8SlkWKsCYSWZPpbG+07c
crwBeArEc1KN58ZyPsaVmHOwwRlqZk2xR0EY6GYWRwms53la1rbA40MZspP9HvyzRFAAheKRG2zl
Y59r4dkpqhBPHG1sKE6P0QEGMF0Kv8x4V9Utf4ADwnAP9uJVoHWIUgYCGE2XAofX3OdBZzV7TiBf
hQqp+qjsgO2oS8unuBjO7eJ/jcZi53FvPDWtbe2ayXh7BVWer4XviZxVJconPjQkQgMooWJooRlV
EAOzshmqD858bE0cXgfcq+7m2rMyf6bDsTLNs26gwFthwt+0FdzT4r6wgMHscHww0gGQgxJxF/4f
9s5sO24k687v4nuUMQ+XxpADk0mRlCiSusESKQlTYEZgeqP/Ofxi/iBVu0VKLa7ylb2Wq6+qulTI
RAYCJ87Z+9teE8pmGAJFJbFBVgrv8NTxyL0qmt4fRCHp8vXjFb1f9aZsDS3qCleGi2MoOzMX0x7x
sRLVqnxXssdgYI69T2tRZSeisjhnDHUeofJ0rmhP9pyChHOOzXkJvbXvODuX+7ZnYi82YM062wEp
dOwcbtl2F23PDjPGNkcp0KQSmoBPECVFgdE8unDOOrtzfRrpys6YqAN7uu6Ufuq0JyMgpdO31n6y
6trtAs+QLOpR5Tg8q+7eGp0l1Djf7tqiMOiZLakdrKNXfnGM6mOK65vqVElvSse5JcjE3M30wHxr
Tj61tqKe3KIxANmhxtfbcomcntKhTtOPRGfio6g1M8z7pfbT2HF7n6NfSZdBs/D7u8k1mDPhoyaq
PlCeGx8qMdnErBKtONoG4YvZc1Zqru+M1V2pFXf20lWHWlSfCt1IbgzhiEvHEtN2hl53otHliSOL
xvAyXs+pKuk/x2rhl3XhhF6RTT6eELanVTS3o+3l4VT2XdjFXoEPjgSp+zXhzFoWpXPB1LC7qeZ+
A7jlxedKZ1Ou9QKSsuOuY2SD0/OH2So2tnugTSA/bLXBvdoWWmAOEztUQbXht1byOUmXW0HafUDW
qXUk+Cze1Xn9pRSqvGyE+a2YJiuMlbi+7se4CPCA7mbaAqWpdR+Tri8x/3aDXzhNF+RT37ODVB52
FEyMLtK+IFumE+7emZYNBymn1uwoHihbJ0Cvx97U0FuN70Qy9zda512S4lSEW8uMA2pxTyMpIcdj
KgIxDcb7MrOFn9ZtFujzeJuU9kXFizTE66IdGN2kYat3ZWTLVfEbVf0miLzkya/vumU9N252lFX6
Ffm58IemTXZFn9cPWWnaPpDYya9bSSxJ7tpX7bBc970yNQEuizkQo/3BjM3hiCTTuq5lK0IqOCUc
PQXyh2dBjx2ryTjGRhzFOcKDPl3OZaI4R2Hx8OtNZj9MLifNRc11ImGQ9Svsf1kyDZfAZvCM1+kY
xJu1d67qz8WyNZEdrL+HoVXWS1Hl3rVCbHowNp69szVFO/etiQBy0PPjLPOu9QtUzjduQu80o8f/
kQdvCAro2Ntj/NA007VaVx9ZDXdpP+a+uzhPOfqKMCET3kf7S1nbAWWSSflZJ4rwdpUdUWCmE7rs
PNwEdv9uadG+TU18GHgtR1pcqUfFxOhSDV75NCzpx0zVvq44KqjWl3sV2iAYRQbee72250PqomoW
bu0dnSK+A/O4VUXjIeN+77U8t4+N6Y6UQF7icpSQjR+n45cloQVgY0gIZz7pWc9SpEl0LTlpc7Rh
/8RmlGWNvHHWPNlT1s07oGePmY01Phut7NjwVINArfDFlH0c7yklnCOPjxFomW4dUNG3l5VRfB5L
5iVq5bZ3yrBs0UtoDwqCM3ObU/3aVzDJgY9CySrN3eQ4oADAy7K90TfOCbbyC8tYotpp8MM4WX1l
x8rJmXNmD85plvWH3pV3pY6W3bUKeMWjk5+t1DnxsGQXWjYZ1GFuRlEin00JyybPC/qIs5wv6HLT
Ru5zO/C6IjmhcAoNM/7cedr0vpq8yymjXe8BAzWSc2JUg89oT2Oelrl+ukzWKY5pteoKx1ieGE3O
hz62rDNUFAI7h6rxW5KYfshk/tEs/D9OuF9Mxf84Mf+/cBauqXgw/vu/ps2/zML3Mqu+fv55eP79
D/wYgyvOX1ArkPKQpMMMnGkzc+Yfc3BFs/5CnKAiLWb6ggCTCfm/5+B09zdThLNJoL8rMv+egzt/
ARbjn/KX912rafyjOTjX+EmPifh3+y9tuhfEkAS+qa80L/kAGd/AbKJ0nGPpUFdJwCFr/MrhhkOY
yiZ5bWkciMOiU2NJFLYz1uSX5PmT5cpyORZDT9frp9v397D+5+H8S1HSj8+kkWKlb5ogwEubAuwn
WUxZVgxQZnFmNtK8L4ViPTYTW2Nom3HxifDO6c6bhPdgsf++laD1Ulz296U3lSrqA6Sir+VIYtKV
eHtKqyZXdolXWZdTuSWj6pl6PSxa+vTnb/q7yyEFdPC/QFtAefTym8JTgngi8rNrCg4nadqVz3mb
VZ9il/P+SOPoDT3k9mv+W/Pw4+v9fL1tNfx0Z41csTvJ9TTY+JFbqM3RboFyu1hSfuwGPMe/F1hs
+sZfrqRzA12ydSwcFS+vlGZdUy9rcVZENZxzpSiPOVmmbxBafrdQgGTAssIhbTmvL6LAbZV2n50h
DtV7BADat67Nussl78VRj4f2Sbb2FHY009/4di9VzH/fx+8yJq66gchefru+WNWqSlLaWMhYAixS
xo7XXnLrrpZ7W81yPM3EtVOv2cptnNftW6is395d1LosUZQpSLheXt9zkCVYKtcvajVqumzaJzRK
foib/uNP+JvFubFPNmc9V6GOeHmRwnJJkquxZbmZ9SwZ9O41dc2pfIv0jGJjeMs3tC32V0tGM4lu
w/uMvNP9RQ03kw6qW8k5n7v61M2N8lBnenZdq0Z8Q19gfgRR1O95/+YciwqVBCMeGydQp2rZ/fmx
/M1jwuO4/Y/HEnfkq58XTQC7ZpycMYBpwUAlHAKErnzp1W8hEn5zJahL2LKQxUFSfS0Tlp1SVCQD
XI76kDwYc0ZZp1Blu67oDn/+Tt8fhle3F5MB4CrkTsihXgekly07mZMbl5maaR8GbuUnyhb3qfGK
VV5MpBF/dOI0b+gMlsXnWJHeHCww+j/9+WP85snZbPZ8UxpvvPle3drZyqyqsbVLvZELR5veWQIG
biYeVCwVpbqu50VLyo+0G8tjST7XG76/36zpzWYL7wNJGq/W7ff4aQMs1zR3RsO4rJOCrsDiDbtC
pA5dmoXsW61K3lDX/+6mc6JmSA1vnKrgtU5aembKi1e/xB/Qcv7tCrS0aNJrmiStIx+m0Zgvu9SV
95niagclrox7ZAzS/+c3/edPsW0nP31rNvrYkY1+2c1D805fluSKcBLGILlu36hWr95UxIHul9pr
9oOB/PTPV//NZoULDzEfURDsIq/9vQR0pNm0apfDXK4XxUD5rY2J/s+gQd+35I0gs8G0QWWwM778
jsPUEZLYaJcEvQ5RbI36fkhLNei1anjDDP8dRfHqSYLfglARoKxqUY69vJSTrKNijdolomzmaxh2
+/dOmtLtHjLD83ndJOdF7adjpuNkgrdbXNJya1W/Kq32gzPV9ZVltsbVLCaOEbrVuW/FLf3mvUgk
JdZWKEOb+eCVtNGt+lQxrflSa7rlcoL+F2mVJ671bLL3WHnnW9QJydeYc8tb6317fF/eGrhN6DMN
xsm8Gr/zNn5aaV46KGOr2CcSjop3scjyMMlMGTEC7vcq7RAClxaS/exahLE2ixtXMDjCEFcdkLrR
6fnzyvvN48fokNAP3J64MXBcvvyljJnUJ8whp7GrxY7caXlOysx7n5WNHtpOmtx2jiMPHj3ecNUm
bQc7cPz4xmf49bWG1RefCwYbeFpwpl5+hjxtV6+unJNiZP251lbnUk/i+MrqOyXsLKe69TKyd6vC
8S6MjAzNsjKqa7ue2jde579Ztt/vBD4zbsaGF3n1QRjaj5o0T3HZ51+YHzVhYs1Ht2wYWo/dGLb0
EY/J0LUHo1Wzb57WjQ9u01ahlhrrMcW+7VcjEwQEruZbj9R2E16tG7gK349IOIJINXn52TiU08Cz
jZMF0lMJPJlaiDMW86jLWZ7b8jO8G0HEiFWF5jyi55SxjuBElae4HtKWxvC4fH7jd/vNUkasjjni
e/qI7by6XYk5zArK1pMhMxn7hlM212tGU64ZKDqSphG3i0dXVMr+c6rP24yQHkc81ssNAqD0rXiO
7Qb8coPYdEBibD4F65V6XohchRNmnFwxFSDfECP63ayZvpy7IVqJWv9AOifqQqSJV+uMNuLPd+O3
lycWD8vWtuu9TrqSA2LqftJPyZiYuyX1iKnWpFqEWJygr1aTvOlkou4nrX8sMDC/8Qb5vm388u25
8HeD7HZQfbk8ssqUKl7BEyy49mAqQ8agqnZ2NFhV4Die9kmb3e4rg2Kn8wuSRI+zJ45O7pq+zv0J
S7gs//joYVE94Aqy4DNSgr/aWUivn+NuzU8Z2UKf1U5jqa4QPBDcJmYfGAN9at+htjvYcfcWFurX
F6pFasS2mXArMCi/WgtKOpmFQa6AqzX57cBQdl8JvXj68y+u/fYqpsEFMKTiGHlVKlk4kfV2TU+r
s9RXi90TFofYNGCnQFMzOOZOsCb2uYiZwRez6ZcWjcTFoSUfbvC4R1y9Zo7erU2iP3+yX99ufH1M
sB4VM2/7154lETcMn/lg3B2CY2qtvCpNL9vFM2I3t3JIB6xjmPYyfmMnf+nW2SoMRrQUrkDUtsTB
X/zgxBylpAteuHaByhZSW4dabxqrKkpl3WShICKEBYeV8a3j3qt0tB+XJs6PY+5mJvzlKw8Yhs11
Tk+dY9WXRquQPDSB+LRy7WNfI6sbbK2NynW+ScbWPk1TZ+0sZel3ClpJv1G64hpxZhYIKx7eO2b7
ztOq9WbVrO5M2PcYtGPy3Knyg8SfeLHkMXPEpvWCruuVyOZv36gSfi3CnQ10w+uQOoFKbVt5PxUJ
TociL5NMMtrt+RBd54ZrGpPUYrWEjBv6mtz8ecX8upS3C7osGU4eAOlePTAsF8hPpn0xQw9ATu+2
u6Jgkvjni/zmW/FUYnGC6bwdbV5dRM3yZlVy66JUtPh6dMwy9tsK38aiAcn3pzV9i3Hx69kRlyDK
NNxq7rYpv3pAq2LqKDq6i2EBUuT18xiJVLN3ilW95Q/HEPjq9UNzilqXPiG/G1/wtYG+JdN+zoUd
6WthDrsWCzqzzUSt7tXKRj0GbdlqfDsu13u9YefySdsl/cCZjLFCRxDbZx3PCFprpTcO6lSs+qFf
dFJW15mQyEjaS/4OQ0tWojd3bWzh3hwfS3r4X2S9ll+VWe3b94upF8gyJFqdoG+F8XHqRHE5GoP3
3Lc9M6AtIeCzhm1y8AfdHqbIJFNpipDTieeukU4J/D6VKFFsLb9q+Lkkh11cCDtd6mURYEWzIs/E
TRLUvRDPQ6Kvl6WGTS2sXKPDP1H3aswbF06vPzWiuHbU1S2QUBvymYe/+4ZzaAZi4Iwj/+5UdKjJ
pfjWN9U8hKmx2F9rJ89vOZqq33roXTcMvNF2pQ0QlCDRNe2pGjSRhAoTiMZ3OEh8zmsbZevItPcT
rrkF1hZpqZDcsICcqsIsbiTsdoaQjql84PSvp/tYYDFBNlH182nNzRrHEE5AvDT6TPJmEnvSRzGV
c/MI/PGHRtbHXHpVoOet8rXj1HM3QBKLUWHaWKPbZtHGyKnEoO0xyBGwKNLuXpcS24SnwcbdAauH
ptCaMSMa3chRgCxD7jB1IFMk9SnUrG8GgI4LFZ3aQ1cVwxQi+iYDaMA3wuy+Xz0zULMFLaiGuLHz
AbZPp1pBVRBK2rzY91QxIqUc4zYk2KaRHJkqlFVptXgpqmtehSHu6unQ96VR+kObpsrGvys3nbMV
vyu70SAEGilpGxZKpl+bcakgGczH6WLIYaUh8UDvwoA9s12/aDo+T6v2Au2MnTDF8wgwjE8jk9g6
kn1a7VN4489WrmeIkBGdMMxGuYWgEQPURx4DpfZnlagV5oNdjw6jM5n790b5SFWlNz47T/wkrXT7
SapEkX6ZLcVRotT8yKY4zwGGeONDWWnpQ9q3cxcV/Wx8sSves76VtuZtJwzdCSGJwqoo12VeuIf4
eGlRVRbSkXmx3k+qqTy6qcHlZYFePmhsMZ2E2wprP0J3YKhHInBxSEbyCy+y1KuJoixyJ/eVXmIq
wSulOD60s+W5sbO+9VvcXbqvJbUGlasQDFnxdSdktSQZs8R6bdRAU9IKwTWLR57MPKuzfZI7lOYe
YrpqP224BX9ByS4Qm6A94AXm5WXQAC0SAcYUKcN2GeKKH6D2hF8xenyy89HBGGI66SfkmGQCawvh
GTuvG5NLc1LX/ahmlUDRl+cfWcgSRW+ViHcNxWAaZHWp8Q/c1Lw0SDpvQ2ivSXvUyO0jbW6xa+xZ
auZG66KUpa/OVXeqGf21Qc2PPEaZq8ZPhF3nOOkK1S1C5t3kwU0tcYcHHfHWY+yiAHvnDMl0iwQU
AR65eRjSDG4kkbaGG3+sGgb7QVvUrekPk9q4oTAzNpp4koy6u9agdBIrqWx+1rhqGQ7ZKAuqLLU2
/LG3nTLiVek9N4uqmZFYY9eJvMYp3ctiaRTDX9p6WiD5a9WVsubsOWbcuE8JUkxKILrhz6uDdapU
W/eDkZsFZitWpIreu1BKYu9WMHZda499UBQJ5hRNNv17284cjCYwnND5am5O3IJABxiJlgm67zRb
gU22uLzLZGEVyAvqje5U5FQkUquWq7VU1juDOBA2tBFpYZLXW56enJRvTmZaSzCZNvZd25qVmzye
OVjhBrGsIF/YeP1C78ezXBS9YuOpa7TKPUoiZ4Y4rWrj9GjpnX7mTlnEcKRufscPgBgAo+N7PROK
ASeoQqNZkmVIEmaJODly7S3aLTZmvGazp6XVTk8y573HaRaZTs34IOiNXL+0DWt99CSllz94IsZ4
NHrYMgqL4GTf7Ro1Cetsam1/HN2VYA6Td0owTbHxxcLZeTbyKreQcZtWc7Dwy7zX0b3c99mqP41q
PT9jV5Z2ZKMAuHM4ul6beed9VGxzukqM2AVYW1aKHVVojTC5YcnP/FXMWRaqWhwXuyGb1Bs1tRrk
C7ScGt9zZssOusbkHJYlPVl+FOTKde3qmKyGAdVJ5hn5vU7q2Vd6sPG1YH6GAlGd7ds6tuI8aDE4
MlCjxr4UOb9caHZr5uwp6xvXH6eVtyS4mjgJVxX5/KRSHR7Ydcca4r0mczSwwpZhNvTACUYWZR02
kuSHi96ypgdv6m0rGrPREUccPflDm3sFNrs+lcMR7bbdoQ1PlQ+L4liR0koj3QsCW8l+Wr3c8/Wq
EneFNqJoT9vYfqcqrRDI3kDU+ZDuBy2wSwdtcOmWOYteLtolRQud+lyZUaJMi8KubVlpZ2Fwizv8
VvNUf52Z1VSBVfPGBXVodhIDjOWNx2Yuqos1p5AAClC8yyamKV8te5QHjXeN9FEPV/JiHgy9CNLM
qFu8e7X7rjPrbJOOJmzpaK+MT4jnizakGMJf01bGUoRFbo+PRWdnx0nvEae1yCmrYB6RWVQCxS+s
ab344jIgW4I5nXE40A1zXL9DXoPQwSjlLUfuFcXtYAgFc6VVPvf2OE870+nG/jwt1mIcE+HZh6oV
iBEYqZoGG5qwntM1Tq6G1W6eUQoULTIVWdyYpaM81YaXjLRSMOqGvdJ0nT9Ib1PmmcIcgiVtWzYc
L39v2MN8VbLLM8aiXuelgLclBZGe9Ar+QKFeqJxG1os4diblvqxBSO7VOPXkEa0IRPqq6uLen6xY
Mc8a+w814cKB4hriO4FqhiIgLiF6itMpnFlRI1K5SiCIaAZV91GOwLuYRY4PKkWj50Wph4DRrmNq
irHNGnpozKEiYVvdQ99qeRwmDr7hXefY6X2mdvYXhD0ZGsmRsgclWaZ/MaUz3VjMB5FI6AILo2l1
9s0YOxo7YJmgOsPcqbq+UXEHgxizQOVb68Tr3F2XRvVHMgUpiFzDekiZ0Vwuie2+X9dkeb/QbP1g
aKlJ8lfV0ITh2OUBalbxUkXuMI9WkKRjc8Kd0+HcNmjym0uxfEXeNDThMBrWh7lP5w+emxiZTxeT
/W/VY5xHjtrE71IGNtPOK+WAVxLc9MS2ZA1bhWUhp8Xd0Wfo+N1mxGeRQ9DcCuszVp22QftZbe+e
uhtvHHgPn0qlHcLBW80zMSDkGGhiSPfU8uwpE24/2kcASa4UbxrXXdwCYgq2IPlPel13c5iix4Pd
x/Z7tuQ4flgttWyPuWr2zaGdlvJGWLWzZ5Mh3D5fGnONktimBRDjzK0wPZrx1zhVy9tGOGnUmBWG
3iFxiylUp5X3pMH2OQXQVkobP/3SrhgonMbbreWgpDtTTJoWEdJTrJS48Mq0vm3cLdmnLMKyHvn5
Fq8ctLNXmHqya7wNQly5g4mIQa4VPrQ1tt5XYhR3AIGd5l2jbLU77wfcC2bvEC7oxsmy4q/PFi2Q
I6LZzSz2eUCVn9Es5ucIbc3tn6hx0bZ5/ZRUuwGoU486y+DnyFaFAgpCzNpGYBjzGb2a0V9DbVYd
f0OJqX6rELZtjTSiI9WOk/smQ9zEyHj9NLtz8dEcKuOCVKl0c5hMy61Xdi7O3LGXe3sunMnXmrWl
/lnGZW/TMY0Pxth/GJHG7nHB4pXOCqotFF26gho4bY0zBnWOCGSg54cms9xLXrhmOnJQ6yk9rFoZ
dQP4QDmnPgON+rZZu/FDZSaqjWtEhYXqTsXwVJr1+LgQNndbsqpEWHlDjrEbfVMVelt4wIH9Nab2
WzTc6Gsu2hOjF8SrHo1mfv6l6YBCz+b8pRMD6yHFRXdeE75M1PT9+GjQVFT8XEv0L/OSFCzp2Wh2
TQuXLfCMIX6vLFYtgqRfiium0OIboi+IbZ6zmg+1bo1ppGRajnlMq8lPyvIZtbLSgJU6dA7JQJys
Wqz7ddt5UOcQGaIJFnNLH9GbCV3E8YARU5GWXSLAUJdLUzVJ8CzH2MLvWsUrnCERl6HV5slXulnY
tXj52kMoBmV+sLtcmnja1PgbnBL9iBwMEzri9PhxG0dcpQP+3iO/whSxweNDxQI2f/Q6nu1e9OU7
NxEYJstpMPcZ6Q+c7OzCQu8utrONvurTrdFnGi1XGkw7p3XnNDS80T6vheq5ASVhT05yu5ioomXy
lHa9mgRmU+t2CGGs7f3exBwceJrYCBT4EvE+lso15ut1AEzFMSfk1DN9W4tOkbsOBaAIkIZMyEMr
z3nEnaSdl6ntb/tRaNci5ob5FSht02/t2HvoJXvHrukHhK0jxlnhN3ZKlOyaSOVBRyrZ8gZn9L2b
DLX8hv9W+dDmKGj9VTqZoIryPP5LlsBLAwgaHKhHRuwcGBAn8LPklHBROU2kqiulVV1YHbPaXWcB
fuSJ32J88SRviWypSfUNfMEaz1in8ymy63n1gkGm3idTJ2I6ohmDXhxrRf0u6RKvBlLgornFR9xc
rWz9ij/LjENmPSvL49AZrRGIARjsbqpz9wPokq7baame3H1vGf1/ydx/Y9z9U/fsF8nc7f/8L1m9
Is58/yM/RHOW9RdhnS4cLI+mBQ1CZmo/NHP8P4TjEVSCAINgLEZq/1szp+jqXy6jXxjCIMksOJp0
4P4WzSm69hf5jmB3MZIjALdpYP1Lz3f9Y9DwA+vze3HTd4Ttv+cREGU1YoZpE9ENU1nHr3OJdHcd
7LyPu7ByilS5cia8fEQRVT3a4JmjxQ6V8FZhlCUgAnP0OBfiOVGmk9aZJvAEAKctDg0vX/fKWM+I
XteK4Zs268r2PGNfu8CdaSPvdWhPtWaDQ8HFRpL58GyEQ79DtRvoC6l+XXWOUoUsdU7Cprbg2wJV
3n1BLu4ZQUlxfYsjJS+Qj2JAC3oaKnaYTeSbm8mEiXc0Gh5ju35OlMx5MuHSffnna/z/NcEnndT/
LPf8H+vX7ulzlr8kH/FH/l672l8agTo6djAT5Sdgs3+tXdP8ixGmRTefVYMM4ifukan9RQSpTYMf
oQR/fAPs/710DfcvjmgQj+A9gBSk0f9PVu7LTjgARCQSaK815FWgvnm2Xrbe15R8+UWmaoThIjso
WEweFQng+6cb8vfz8rOA8/sE6t/Px/fLoOTyXKQArs4z+aoXXnmjxqDb0qKC6N0jNrYmsivMeFBl
p/vFML9A8yAnrtNLSoBqubbzpDnMhVZ8tmfANPaKtSEcqsw+jBZueeAhI2r1+C0Y6ctJ0vePySiJ
zwH5nD1D30bAPw0iMpS3vV5UemQZZg/5ISU1EnthcpLD/DVJRYz2bcRRaWH/fuMOvRx4/31pHf4U
R1P09K8ZbFWuTdkCFCRa00LcTqIf7geA71FmyG7H6xFaTT3En8s4wQWVqsN9naf9vSnz/lzaXaQJ
3ER//ki/WRrWFuKBI2PLXHtNZs1TQOmqrDAYdjoRlLOi4qJzyvL5n1+GMCDWHpm0HoSwl/e87bWh
NPthjuq07I45LWTO6lO3+z+4Cs/L9jbYJuavhve1zRHUdNsNp0clINJGgQUUP/35ItsqfrXKCfLa
9NMsIZb6q4cpblHv491ZIpHFxpk3xhIuY1Xf6jDrQ2ONh0AQSxj9+aIvJzEsHHYQJlnAc1UInPZr
WYJu9BudNdajSUyfmqLOrldX39wIVcI5rYp9ZynKHa3wBiNkbX3889V/WSTb1dlBsBaiW+NvXv56
K2iDuW89PbJHcW15tXNtx6O8/fNF2A5f31nWxUb5ZIq20SlfC5iSRpt4GgEotbWyhBNG6nNOL/ai
WCkN/SVJ8sfY4xRl6lV37iYj2a96abLHrILhc//V0+fhE271oqCVD4TJN0dj+pRIzTqA6JlOaTHx
hnWzHNhxMep+zDdyYoZR+GmW/KbS4CHzTpb2Y9yOE/pv5KZ7t+ytwc/yMYtGy6YdWtBgoyOYqPJO
dksWdTSJTn1niZvZaKcgTzv7sSjqdZ/TDgCrLfJvTsugJieMdTfKaQwXfuYlKNiUo5xWLAF7TnUW
HbYPg/zmndXgZjZa8XVJ+uYrcc5nAw7whcxdXCecOeoIEmp8Vc51X/hY4ZyTysTkwmhtAdxpNNYv
wK7kBanTzUUaT/ldz/MPV1KheAYNC8It4U5RWiCce5Q2lXM1VPejgyOszmgpBQ3DtMu8zGqiJlEl
So6xOyVe8J41iR7vkr5vQlpJw84Ty3gP3nMh87X0QsBh5pVK6Du95B6yRKKBiVJcod3y9pPNrkvG
addNsr4l4HR8ANDk0mLOGoLgHcsKAVQeXFsm2OPg3IulaY96nxsHZ6jyI6OuYg8ZxmgvC637BgUO
QxRTlr3VzMmhYfv2XVQ0x06pSUbPISSskzsepSkbkgYGN9T6haDMWOlCp3aC0YZIoVHL7UHd7taV
aVJtK8N1zlTMx6hlA1Wpx0NtFmqoT5Mfj/H7RSq3iRyWY6uqu6JzFvh29Q51UHUpLe2zOeZpEKsl
ruC4MQ8dx2ysu/BihxkTb4qnNiqEdRiWYr7IcyWmB1qjxpXDwbBjjUYfS6mJ/bKSlymY2EBO2T1+
5rAv1JPM9Cec2oOfmNZ1VvS3uZ2v0ZpkzdEj1u0amyUUJsXUj1UtTmldXGm0pnEnGeOBWvaTm8PE
qJ/pKF7CyPsIZ6GDfzxcxGr1gIAD8F7CDaSvpkQaMJVQT7zJn9IY1g5iaVyLGuC6hENYlOGti8a5
nyNNb+mU4XnHYu3Xpv6+Bot8UKDMHzwJMqMwIarT/KYVMNy4ixX7JqpI0DTGO9XNr+A46WGnmmUE
Ih65QoFcFbpV3l+ZsYYtXvOOvQu/R1b6etsrs35M2zG+prP7NLvoCrNFjmc9ZWhTFQnWKVMqPp5w
EY6VE2VluXFG0BrjOgM71PTjoa+N09JOh9acH3tVrQ9uVj1UI4SQerbe5Wt1oxCUfOfV9XitC9V7
HGW70ugS7+h2eNfIOJeAYQDCOJznkd6NXyyiYBfD4WNbzbWN5b8qsi+xXGO/VzpQdHGDm1ah/gY6
clfr5iXtUgFIiZuGeGnMsPY6+vJZFBWstsp9WrGga73GTIeyBeOznunD+2GeVNpoZCiP7sQzZprl
c2Ite2E4p6RlBFd49YPGMO5eyeYviusmsF/SNRRCOZiTs171s/KspEYciMrDcmjkxvJuofrzm2nB
A1hqOUZFltYwxMputvunGC22X8JXmbz0k2Kk7+gD3oM2ac82SZGcynse1W03XKwjyn3O78Wc75cM
oh1iwj2IQELrbOia83KjreKotau1g2kngnH5/jiJ61mtXWbPhhWMkPXc1GMn75193w0XU5s/5fly
IR1pXFgJMex+uXxGXkp31ASj2fAT142879IE1Ve/PErPuZKyrKJ2AgyidlaMy7wyn+xS7fkcnnbM
1PSu6vMHkhDfYvkCK/jlpcXhC50njySSDAqpl+9G0Qu1aDOniTwFXAYBFfTBd7qVbQ+FFXsJmWTG
ZDS+ZhFbcQN6QVgnLF6LOLj91gExU1i1s0bZF60DxHi/MfpFvYiF2uH/Txm872z6QJgr09WaQyJd
wChCVdHancO2GtOG6+UQ9cLURGDobtaF9PQ7oBADD/k4tw04PJhdbZTrOhHPSl+Y2c7s1EwJWmVO
EmACxeQFo7kCyVs8tyRLjdlbt2dQARIJOVYmg4YelI7btelRezEctEIAn4zCsRYoKO3+F3tn0lwn
snXt//LNqaAnmR5Oo6PGstVYlieE3NE3SQIJ/PrvQXUb68ivFa7xjbiDilsN5pAkO/de61mJI2VU
5r5JbxBzF8QgF5TiFpHzQnNfWuurDgPP3Kp5oqgPPKrBs7q3i4Sml9v/gKpoCDrug2UfaG7J8EgH
KNdRU09tvcsra+ALv7pIz8wsGEuSNM203rUJ/bIt8B9jiXgfq+osXqBLHZthJPG8RHNdXlgQUI0j
cLiQ2WvpMlkIjCbj8+UxSzOW0RP7rmz7ZlcmmpAIaD3+cFQpMiYO4DjgDtptnY2jqlFgVR8bDPEk
zakrH1TXF8fX4G6KsRWfwctH1jLbjLNQ59igvgZU4r7b8cwgIlU9m6IG+Yn1y26+cVgbhgubbKn+
wPZXmds2VG57LxkF9h/4o7jvGQIzxFYoiFLefwfYx61VGmH8Hhdca1b0Lul77/PRHpePoRgNWqMc
7B4M1WRORMc99HYwYN3z3JdgMafSwtk8MCigyAipB3Z9NQ33YEHY0Jognm410oBim7KX4hP1NDcS
YCX/ABDOLIkETyryH4sUBkHrYcmPlllZO5hlqO9AEZpThHC+YzskwsLazJUAhjcHRXfrN1n/KbUs
44NvLdMn/pPJEBXQJb8OnHme5FxOeJCl9z42h05Go5F5A5jTYGq2JkTYazCDaBCGpdIVs+qOsW5L
dPBjIm2PkWWOT5bBZTAmfKLIzYgwMC45gA+/v8gGTd+0LJT+qjI8sluDWRYfFifVoHc8qwN6aoze
TZYEnb8pWRXtJhvRQiEZpzyFvpjkDwblSxx5WUco49Is46VIdP5kKOAO28mHekL3ZcrmKIE9+9GK
BT8ELPxVlGVJVkxTpSwQ3N/2OaauvrgOLAKcp8SwY9Dr9XSJAJzlhb83Zn6oe6QxlQgVxl5gfLBX
zdnbt7SJBwh3UFC0A+mDWWyAOKMPivEaQ4uGL5SFhXdQfRWCGI0HJpSABcNPixnkvAAYqofzHLcN
38fFT9NNSIq4DQjXnI581sWT53bTPYnuZIwhWiN9LNO1g68BOt7Has7NcT82VVscZiNfvkhontXG
7oHbrrTR4FsJumE3GfjFL6alMd7p2YRbEJa2fx6yOrKdxQPTfCJNAr0n+lOwo3CfUnNnTJa2M+tQ
n9VWFwJPXRiN7fDVzdcTw1Ma4nMRA1XQVhIhwRlavu0D8QL1iA4lmruyM/dGAWGFMJms/cbIxgWc
yhCo3PaWZKinwsy9dbwxSenAaxQUfuxwUJMzkVhOm6WALeJA7ntUCI8+fMmPMAoEwGZqnADokyMZ
k4FY6DaOw+FuQ6xtqClIKtRUNmzh61r29RdnjHW/IVav+xb0xXhHoyVQ0IiW5cEfRu88ETLMD11G
gBD8w9Ss0W32jrsRBVmrEQEgNl84o2thYDYt5DfgAIw756Wl/k6YBfWIdKoYOq9ZDBQOC7wKZkwt
FM+0YwS5DVpbbcF9JXwijCm8qRuwe1E3DEaCniGu2o1CJ/pukEZvRD6+HyiI0naPc8IPc1bmJZO3
qfbYvzo5d4/GlC52BNdPSmrmsr2f7axPd/XU0Uu3jc6EmqKtQh0bwJJUE4PnHSzVx19tObnfTRsP
Az+XMb7vRWN8Dz1jKDky0fLdTnmiD6JJLABIreN9NhEE9TvpDMkDcMUUBKApR9CP3cpNmoCyz0fb
1BTffF39B5nqbORTKBht+m6Cmz0JwkVvOjsr7qED8X8v2qLYKueYzUs7ahkPEDqL+5I6W28Fr1p6
FF47XgNuzG5AcjhWZIO77RB0maqI2mIAjzBaQ+1uEr74y7Fwx/LJSYCvJRpT9MZOBEndcM/1pgqy
9L73enAUjV+U/Y6Noyl5MRyrOqbKGP0tjwvgd7GIHjhgG1gcPyCn7eSc6js7b9MvfNvBLYIK6w91
3V6qhs34YLdSfSwMPqZRLqrqvWbNge9OVRBs3MAAIKx9ThrbLCvLLysLLYsagFzDtlMd/6LyxbWT
s3ajDvQGhzzkG9kmC/WaHk858QFWD8uzmKYe7qDXkBtSJjGJHsWUzl/acYUJVsFSPPQQtFEoBD2w
SMMY6V8b41jKAx1rmd75uPQokPP00UBwNW2S3BgvqmCguNGmkO8KDvo33VRDx7DtWAycEtwhhUrq
lvG+GgOvjfqpRFaRhLG45RtBxVKIhOqiMbPmiuOjVZyJInV3hjEoJuIkBW8su82fmPMplGLDihvl
PJGpLXDAZbmHtmPXR/jLyXmgrfhxtJu8iBy+RJBI+DLOO7p9/W2be9Nq38h7/0GIwRWaJ1Qveidy
aIJqYcFF+RR0at9bdvzJ613bvyC4T38oB2gOaLM8jsQgo/pma8t+ZEXPqXFAOCSNHQQj+egEYwYs
isij8KrVCjaJAObh8Y4TLM3ZMLCvmKAt3jZZ0iljv1dmuUeI5B2Wit7IvrYnedvlCYwymen0e5DZ
fAHZmVhAQGwApPoSXWvEURbSF2VD+T0tZI4OE8ILI1y7zM8BKuP5c/tCDRs4P8DUft+rOckrph+1
ZukB0rdxCQhc2Kss+qcequ2HE8kKAKfUSsqx3SSsNpkHEx7gS1vu0b5Zd61X4ZZzZ1Qmbd/tkPIM
MrLrkVeGeYQ4SgL6jl1rMIfzbHTN/KvVCseAlfktz8T095/5f2O3/wdH4qfH92rsdpl9+d5lGKH+
joBYcx6e/43/oCrWMQPQfZwtq6NgHXv9G1Vh/YVlGAk9/zxCZAKt/jN3E3+tSwALvrm6pSha/zu7
cP+iQ4hq3DJNz/NIGwn/ZHbhPLuM/ttw9QIf/R3/PYIjXIs/qnsyVhBz6Q5Wj0ZDOUGzRwyMOpgU
Bd+IYplNHFxtIg9wYFAWkIEEx30jc7t4H3ohjFeOV72/R1zc7SuftPE953Nz3PQ1+Fzk+bEyt5zH
4cmx55mXuPsDpN1NMNykdrVyjDFVJvsQTpgRYeXrDnz0cGorGD8xNSPsu+0o4E9CcBTG9wlZVEgn
J6kumrRrViX4os9NPUwrTo3qgP/DMhB5qxHJWmUb4YVGe/1QOj1iKjTMFjjNJL8TcVl99+smOAqj
DhALGyYj8TY/m+gEzruwdkXk9z1a6bmN89vObOs7nbVItPDX68e+KG2gc22GzjIf0A+SID9+TrBk
IhOY8EMeSFV2zV0813CLW9WEP2LlwEwODM+7aKR294OmBto0i5/5aGpt1W06iGUox00lbgPOGFRD
9YQdz6ic7oZjvfNUq7A9qtDPzXNvnuEaMdZcUImWxiUBgwi4U4w2DxMmkBrVA2wglJOWoLYKEjcA
duyM9DM6Ibf9YA+PuZ3oi0J2wGANKxULgqkAKx4CfMCk1aKHaAmG/JC3gYbjqaytk3v6Jl56cZEs
Qf8oLaeVUT4Kq9zQR8ro9opeoGnOFsD0DlXXlVck1jsZZoETeXM4g5mey+7adxZsiFhi+guH0dSn
gGYzyKmyD5rzkZu77d0K9bXs4adshnmVJ1ppCRLMdluSbUbiba5L/hP+RnjK/e5P4VM9Ozkc5CLv
a3idniZSqi79aw1xGBeV1am7NVPj22jO04d4EO5wQFgXVhdZ0vbtwUYkufNFIiMH5oPFeDkrGe96
4GkowJtvqdHr+EhD0z+08ZgiKF59FYbfkGfQPdstVO5O9llZlM5ZXJcYMoLVm+Es7VAf0RRj2RjK
BPsGCKH5IXw2dZB/iMHDtKr6YRYJtg+OOna/B5qf3KtnYUSC2f6uepZLtHxS4WGsKgpraYYlMp/F
FcWqs3BsFLQ8sYbnbdZWc+09izIS2MlraP0iPmOaNsOIdY5aBombP8ICGJ0yIsKEc/RQWEg+RjlI
sfWfpSDBouvz+lkgAksbsUggQ4QjxHMhIrGfBSVgX9NwM+dL7G7MZ9GJLAg03ZhVEN9NqyrFAs0F
veNZrGKuupUerJWBBmmVs8hnaUv/LHNhfB+iN1rFL+lcD/7GtLTFOkQdQzoA+RirYoaCE6xkHYZx
GZnPopo4bqcf3bPUpoJw3/OFQ4GjcNhSPKy6nP5ZotPWNXKdxgCStu1J26Zb1BvGU57S/62lTZKK
+bfkxyv9K/EsBPJZzHt0aYu7V+ZMI2BOybHbSHc4Q8KDSrlzSbgB4780dyHYDG83I9VT505n5T98
1cXXuWCCi0ggpr4Lw6k0b8hiTp9ETJdibel6lICpMBfAmrgQUfeMRaZuRlip2b5vRDu871PbfSdn
NusP2OKyDlzVLEjJZnMRu9FV8b5fXJDrBTh8c6PSMq8jyVjgU1Ul3bmvNNhH2dSaPqQ032Vd3XU7
YaRIL5dQZF9iWIeP4xQqXtqBNcCjazSxlJPHG+dr86sYERHv9DSH8iZDTgs+OjWXjyUAwU9VXrLD
jvEQNreS/JAMJmpdtPm1hig3XyPkL+nSaQleG/17NWzxrVjLXpVLhbAQpfV1FyPp8yIHwKTa1Ymo
CaUyGswL4ayydLsojtURFWo+Xy4eqj4CYbr2iom2L6KEN+2zavittkbPxOc8MMz2Yzun0JgTyeFj
7xgO2GDcAYJ62Bl7eq3z0lkVRxGjWunIQQx+VE2BeQwSDdqw6YAyQszoiyNNrOaxQ8b+IS7nzLyo
s6m2tqkCuwPFTNh3cz761VnO5nU1zypZ3teLoJMHwaQ4JFNSi03eAkDjRSi6ZN81xXTjT9ME9ddE
Mrvu6dimLizLtyc8Dn1sHs1gymDaAEJpr72FA/o+BSNubonUUO8NHmQZ+dCj6XrkyHHTTA3DwbAY
nTxXLP8r3ijFqJz+b90JxdvqYf+5dOOf/7t0s72/UCSBrQLYQyXGX/67cgtRjyBxYApu+/wtemH/
Kdwc5y+EVMyS/xaj2Mxy/6U5sUKqPWo6QdX299/9k7ptPQH8t2oLcCmTsMV43DHFs+dz7Zv/dEJQ
s1OptFt4O8YKP1AP4G4naiN7H1hJd0vLbXr/0+/yC/nJOoT++YIUnHA5UJ9wC5xPTlM/PYURyh9T
zu4oyLedBWQVSvaXEUX6GzIDMsNeXsuxkIOGCEgofBFzMEF7eXNgbspc9D2GjZawDWtXtj4t19s2
5O2eq8iR+IOBXqxF9S4JJ8L80q2o+DSUFhRwhC6Y8LK0LzIriq2crM4sW8JDXCfY/hrpp/GH0nfa
d8RNMUM0oCZvsSEVt0MvPNizYnL6rTH4pXMZknMhjylWJ76AVjuEu4YDefN1srp62uN7CJKDHyw+
z8E2p0ae1Znykj1CFFVuq6KIUbSSpzlECl+F+w5gTKXeN/iB7F2PmpYclTaZvg5tpi7oYLXBU5VP
DTryJQneJ14WX7VzkH0tQchlUe1ZeA09W6HC3VIIL64f4YpSvce2jo/uGppBfNUsE81JejoFDkb6
yfyCW9zyHiY+bc2NuPQQskGpYTqsYVAYPqY/qLMyOVsX9dckGa3ysTbSng6HNqqctuM8lJL2GNZ5
fHvxXFkXIpVTOwOEbThdE29rLYBEE9tX3rw1c9jFGCYsUbtkETf4mHA9ZcTU5FsJj1F/kmmu5ZWX
GHV9J3Qza1qdjeeNIRkG5mh+DPTE4Am1NgYjFKvIQEioEtrTCyNxE4F1t/EnowaSOsfMz5y9oqYO
OdmaqlvoyGNEbIPrvpd+pT6gfJcB8U0cqSjPTR1XAp+3y7G5j5rUC5b3QS+JI8J2k4OjuEYlNJio
+yigHpIcLaHazS1l2RYfslZPIAoaGfK+iXlmoFlTEG3bnIZDjd3BVbTYvTZtKEAk1qIQ2w2jKHkT
OAOhZkQDuddxj113r6xsrLaTu3QPdPRZRHJUc7VvO7sxtjxHn8yLbCBzIs+6FIk8JWmxXZBHEqVS
UAww0SI8Z6+Dqvu6MDUipKTF7nFYzNZJPoIbJSyLUR5jfJyjYz8k17h9syQa7XiND+O3pr1SA5Vl
pCgQZg9NGIC0JTCzIX4sEbwszKXOgFdT8ZiE7SZwdoRzTVNc8TRxZhXb2s8G5xs9Qd2eE5vnNe8s
nxTqy5KhWHmRkQLswFZGWw5NzKUXc8tnE5xtLOX6j5YTxDGbt8J+5yMEQb48pRqDk4tByqYYYV59
ht8BbxQDBL/9bjalW5x5zTAnF4o0O0wNttV94XvIXLRgHngEreCa562RjTGsYzR7yXLeSfIeASx2
hUIuL8jNQ/eM4NqAo860mBkVLeVqPHgQA5NtH6ektijqPsjpAwZjfIcz2PJZ+S5Q27aotnHGOQ2r
C+mDm6E16mZjelIV9NzIwNNd7tVnnBF9c5/0NRoQvAjwRJnhFeH7ImQIddYOlb4rkOUnVzEvMixm
aQ/WbTIhhVA7oyzd/GND/K5/5vRTO1HDuDUq+cepNozVrxRaI1I+USOIN6fFyM5maNjGdnCxk2xM
PzMZQOWp0V5CkzTTo2ELmoqdjtNvNRPWJaLBBcrYL6ncqObT5N2c4H0FvGAutxkCuHTvwerWWHJq
eVEsWCg4xmtv3I3VsCoX+AxU28LCVHvLqiSKaU7hBd9rw54QuBOVl2SrNyxki360A9FWgFUYGeTL
48xczLqJU2sR29ogcaT5nOIstO1Hy6hpcDF5yXmbVUJqN8gem9GPiWVp1/SLGPS3RNZwSgSD1Dhu
1JcRF3LmJEh6RsInvkFQJln7/n9VEfqZ5wYVCrj/uyq6evr2lDypr0/dy9KIf+lfelzzLzewEMrR
n8LgivT136WRS/2DpodBvkW/lSYmdcS/+KuGhSAX0edKWnXNVWlO2fSv4sig2PLBfvGeYU4WiPD+
SEv+soCgMqI2s9c/gi/gOOLaeFlAiJZzvpWmgFXScjougnfD5Y3c/vSj/KIkeilVFCjoSRlESY8g
GWUy93xyFcSJ1oTDLho9ecF05X4cxofBQ4WJ9w/HIR+x31/w9LbWBh0lpMvvbXkeU9KXF5ycCiNM
Msmox0l0zd4UH0KMgps/vIpNb4F7grrB0wX19fIq4JIrTX+9W79hcIhMZR9c5bhv1JPrI/hvPcmP
h+UgdExEwuRUe6Z1IuyAXiqQX5HXXlSTGy2rZbICIk7OSibo2OT512Equzdu7WXVvF7UDhFBcn8u
VSe2hZe3Ni/01LUyVORS8Wytwe/3QTsbO8+w58vGDNo3VsjLonm9HuJytMiU6bTy7VPybTAzrRW+
JFnACT4FsOEYJ85N5CZF/8aVXi0N0vzoB1MwWytx+FlH89N5IF4HzHk+9ZSJ6XQ+L24R2S2yjj9d
Gg4/nMW1VmqPdUoTJWkj9zMBRjyVqSzOMRTGBotR0pn7/YVevVo2qnreYVTAlg2p+WSl5244Mr8J
EfuuVq6BaMbDKryNBJv+HhqE/UOR1nL2+4v+4mlxwLFxtKz9dTTBL1cHQzDCQKGLRL3t1ohLKPFx
lhj7WrbhGwvx5P5YFuwdrEKTvQketXXyjnVekTaCSBVSa+IbjzHYIU7Gy1ZnuwkSfFgg8Pv9vZ2s
/PWCMDM5xQYAgsQrkA4hOHU7TYS8mMN84aShx+8ZBudkKDRHWaTlGz/lry6HVRb7BT8otLd1uf60
HKXSrpADkilIw3hiTUFk8mYkIJc0p9HACrqKct/4Tdf/5k87CrdIUso6GMHL667Ts5fXdGrcQxwz
iijQvgEBP7wtpKf++MZsfsCAxgCnYITUJw8utZCi0MHjIgxKj4lZuUdKzHyXxtLaTZpA0d8/t1/d
1LpxrD4VFsspAMkV63ZcGSRVO1a2H4K23JXEI/6DuwJI7EN0wl4Dj+7lT1c7ZYauRuTRVDBlj2uD
sXtnz1HTVyoy+8La/fFd8YVhKfK81kHXyZcTtTEyTk7NmC2rPGJTw3VutdOffS5ZEDwiPv/8b/1O
i5OrhARbo6L0kaszT2LCgXC6GFSz//29nOwa61WA7yHcp3yx8MedXKVnXpZhZi8jgWZyg4tt3tEa
zDklIQr980tB/8YjQLY6a/30UraV0J4PymhaSj9CczTdIuTVDKXn/OnPL8UvF4j1bYLPdvICDyQw
lsi+8ez7yV07xNPFCKFk0856+OO14ODUoY/Fbs/aO62iYsSx2ZCkJCl6CdPB0R+MaMqa4B/cEG03
j/3dw8GyVqw/70ipQy5Ur8oq8nNDET5pLtY7e5AQHcw6bN9Ab75+a6lA188wH2KMSKfzew0hQOCT
Rt5Z0iDh7RqvTHKbjr9/Rr+4ivAtCMAreNSizH15S4wtmSjxinLwbLtdrpZHRmzBG8v7lxfhRaK+
ZaUTrPvyItlo5WmMvQhFZF0S59y510kv9dXvb+UXL9HqH/3PVU6ejt0mRVZXXRVlsU7PRFtCtugl
iBzi2W//9FIun3d84rQRWXGnxFZPG9MsR4eIdzggqKJCD6qI7eUPpRiMN57Q69uia8wGZ2MQ5Djk
nDyhsCgKW7sY+EnCdS+KIKgve9qNT1T57ht7w+vn5BLuwLcJA5jHtU5+QR3bRjM3XKphX915Hd6Q
wrbUG1d5/V13cWexbzs2mEgyNl6uBgJfdAkOEmpL0iYYBIam+VSC/e4vRjgbyLFsoxRvrMDX1+R4
AFyccmL1STkntjPABZWtGxL+WstxCFoyO2BuGFpK9MORy+DtjTrCWp/Ky0ICSzOITqyjwuKkcHLB
FZNiEYsEHWEIYxUFThvS5g1bIlT7cBYfDe2HxQqLGAj/HXs17+a8NR/pzKpP8J1GP4pJbLaJMLCh
tfhhOly7A/PPjeUXU3nAeKyMPYJREnxdJ3mDBf96yYFKpIxdD6UmU4qTPzwOjySxHD5HDCuRtZcL
HTvK9SX+YpRx6b2xHn51NbTYIQ5xtjt+spfrQSHuRrlInafzoJ/3VeHZ950r8Tp1IvTSN672i5WA
B8AUUEOx61HNvryaHa9BbhXfP9cp1GZyUx+o5lgiczccrwGv50xv7eTrf/JkLaAeA7TOZhGw5p2X
lzQRmoKmA6emQhOStf+dXMJqNZdtM4li03X17e+3p1/dI28vwwsKFpNT1ssLDpBflCH5HGZ6QlKc
OA8MIa6Yp8aocrw/A7zzZWfLJa2GukW4iI1O3ZZOOTqB0blVlHBWwZLXq/bOmGVxzN3MeYPu+4u1
AjKR8Aten3V0te5gP50JROt1etYlvCiBvyn1G+OiwpJM4h/969//iL94agGwA3695wgT92TfrdM6
8QVNfJKH23YrZRHc24wqdo0r4N24db4rAfa/8Q17/eQAeSKnIm7Zo70cnuyNgMKGJctM3gVfqSs6
5/HOM7V1DDPkKeuQcf+nNwnxZi3a1yOrC5j75e9p2EYiU0GJhhIfneRI+Dhx3d1wWabaPM/hB783
bOltf3/V109xVaXZrkeYB39xysxW7uyi3+KqnV7KwyL5kMlCVqA9GLr9/lKCG3j57rF/OQRKrCEH
Nvq4lzcIEyggO6mtotyuhxHUlVu9l2FnIjCql/pjuRTlbaHAKW9wqw3NG5vN6zVEI4D1SoTUc//m
ZLMpM6qhrCXaPei6/qopKy+CAoiOGll0/s7wyvwu9irvrRr/1XeccacJBo73n2QLdp6XN10Anpnr
BgkE8qXwOMGyuQydVLzx0/7qKuyheIEZ25kYFV9eZRmJgTNlxvkcwvQWJwkik0QMb6zQV2tlTdli
FM4vyDiXb+nLq/T91I34MrCWdDPRSBRk0CZ7HhdKmn9yKXoqzxNjoPfry/nT5lIuQ9dX3oDOo9L+
mQ1nbeuac7Uz4dcdfr8sf/HbUWB5fIUwVDPNX//+T5eqrEwgGp6qiDSdFUjGbrONu7L5w27vc0MP
fAKNDN4Bj8f08jpYNIa8qrFi1Eq3qKvitPzsC2N4K9Dh1UJfnxKtE74G7MpUWS+vkxhTx9CaDJVQ
2ph0lIhHA6YTYKdisozjhLcQubaN0Pgf/I7sez4xSAF9oJNNukBSmPs18/zOC+U5sqD8ySscO/tH
lyGyg0OfG7IQT24PoHyHpaCKOIAMq58jGxuSXkkh/P3tPLd+XmxX/I4ELfEyBbDdg1f3ExQN6jye
l4v7V8yQKZM7PAgI/r3ySOAStDCaN7W2oc6I4RCEtf3GS/CrlfnTn+AUYxCWkwoGH7GTHgx/jMTg
1w+Du3g3v7/Tty5zsi8TDjbNDEkrODfTdIWn594BFvdGS+rXF1m3DyDZa/X/8rHZ48jAHb83HdKk
6PbCTNoIBVdovvHYfrX6aT4QOUuikEtf5eV16i4bi0HaFdx3SKTanawb5dqarhQVn7tpAhlfgjh9
65Dxy9tDUcOmSLXHsOXlZefBa0Kz4bIgmcnTTJd8eSiTwfnw+0f1qx0Y+AgHI5rolnuaDOWj5KNj
SX0Xo+3ZkB4H9SzA27ZxtYMQ7vcXe31Pq16KFxmF43qwPvmo2NngjgiuaRVgqgMEm2K6QtTd/Pkb
zXUoIjnEO3TRX53gndYa3IYNy4E2mG8U7pkDGtnsjXru9W/HyR0qh8meiPTp9CQVNJPbYr0YWQkz
BNlFzduRWGhE4E31xh61LuaXWwcllc3qY7ZHF9E9+eXKeRoNn6NklJInts8bQx7abq6uU99qzgi8
UG/0p04yfNjpA07vCMcIdeJIbYuTvTf3Wm+2jWEiHdUu8uu2BDP5VHJc6DhbhV3/IfVa86EOerID
ijYo7Y8BiKPgSM1gtLe/XzavfudAmNTpjBpplTAMOXkVOlxMaduMU1QE0thngVkdTJoZH1IneKui
ZJmc/NLAzGBbM619JknB2Xz53sWoCOI+zoKobGqDnXKujTG8Jj/JVZ9qpzXzclsILVEiL67hxjri
5Lss192Yiv7g8unIo5I27J0sCKt+ymfV1dsMpx1UwKXx3pWctG48Zn7eeTGZKD+7VlsT9J/A+eTm
Re9fTLKCwSs7hwhnu5tkcm/wfXqejmQaC8O4UO45O7t3R9hO7tRgIAEXUJs8mnCyB/0ua2j33cTh
5PY5PD5cER8rswzPVJW6U4FXrMigbIfl4MO65mXV7Qa1cSZgHzZI5fNNZuGK/QI7rSIobkZUVH+Y
08IAj9QkhlUCOxNdRQcu7AKF1aKA7bcbesvPuw2gX8e5Ulkeg3BdfAXFWoJlCy6rsYiTcheGXYXr
Kve8GrU1EZhD/m3yjHg6J9QSq28OxHf66ggSo+jwpVIjcaqnEd19ovSUbWtzqfIHZ3JSV2JSnGP/
hmzUMDx2cVd775tBh8FeortWxx5UmB31BKxZxMu7M8HfiVs76VY3YS4P7jz44btiAfoYaTVO7SUR
3XK+1ktXGvdGUtnqIh572Jxibhxva2WWeY6VFd66geGt/i7teP4OyNQAZG3pXEWdIR33nA2uNK98
t8i7IxhEPRyTpIm7ndJh7X+CmmAh/oZmHEdBEiffXIoq0ojhIbom+ja3Ti4cPSVZsqUZmGYPBrEA
NrCQAOXV6Lrd/BU7A9P2jWMRHPiZt62It7H06vg2jnHlnFteK4K9KuzJfqwmK8t3AJA7/2nqcJLX
mxGqXQpyoreJiClqJeBtp91k3iRpDxjcNTrlX9eFLTXRJtIMziXx4j86O7S/k12gNIB6v0rOnAE/
MQVhC1VWF0Hs7q22Na5Dh94flhadTXf4y+GqlDjUqq09j173XWax+eg4eClhnfBng7fbws5eCF+V
+66o9aU5+xX57Dac+QcILhIXfJcNSJliHWDwryheEPVN2ScDnA6KxWxxXaBZwSi3A03GAaRz0iS7
0q1N1vZSBM42NSfnqwWdALBwuBg1mvvESHELTDlybK/Jr1WfW19NWxXZthnnxTnowoALHNeiO6IK
1Ar3coCzHIRq45LzXXv+tipb6e3r1rS/J+jW8i0ujQB9HQdxmKxY7fU+1kX/GOSV414lM0YiANi+
n0ZINEg8IIRgxmtbNNZdq6HDApZoQn0etB5nri4t2uJcxLM5711dJ191wzFlZ1c2MO3a8nvI/LnX
32cUw0PUJQbZ3w6SuG5PA1jeqrox56sAvnyPqT0lwQZ8eo9YsBtlULxrGzNWe9S63rwpK5GaQFLG
Kr5KW6DoURL3Qp3nckhcoudz527B4Z0+LBkouQ1BGvkMALRm8p33lnvPxp8+tOSGgBjy7AKYuu/n
9/CYa7YbIc3lTLNn/oAz0z96Y9VNFzQN8sdwJHXkYsaZVWxiJX0Mtjn1/ZaE0QoPc2zdpyOD6g0T
rB5JK7Jc40ATnbwIPcWN/3lsxsz8gFnEUg8VpP4bszP6a2uxaB5pAzv5BftQfT0u3lAejaoNiSWH
XLNEXmDJ27YfixLXriF+jHMcNse5nwZ5CPPBzi7b1DIfjdT0kgPJG6VxQLOTfHfgILebQahQH6tQ
etgW6hzjZErFKPZWRuLPZUJEuHXuatN78FNT+RsYf/Yn/Ptyhl0Bel3ysk8iO58TE5H/PFfLZTuQ
lr5VXlMYKFgTp4kQMutxldGmPgigRjnvgfqm1raQMDA2ZrG4YlcJrYcvMeN8eaWqJiD/YEhHZ8de
EsBKCqp5ihS0gA/lQkvtc4fD57MAfVzcI0YqrItSQcE/m92ULZ9UGQdWLQ4/O7KGAsoTe8lo7/HF
tlj55niB5cTLNnuRcqYq+VRaU4FRWdoPftmIeO9aeNCi3Ckt9oaMb0C3IwBwlPRjnETexAbE3buy
cLrwAVtSlhwCSP/s3Q1HEVBTjn1D9pDpgqOJ3RxeSAgri1NR1UUmatx8G0iIm9tOFEO8BZSZ19dJ
PbblA+EcpN0XYSmWyyBB0HWf9i09Xt22fCWLdCzRITImFCzEnNCoMO10Cp+L1IRDN7PKHw2gz7i8
+3E4R9M66aO78PB2WGBQWiKYKWLAn81cnNUVaIUfHdP+mTPTWD3pNAi+SzL/uq9ToS2kSSNSgl1m
NIW1QQgsKRLayvc+sm2UDj5EcDLhB0s16FubyoGX1PKOOlFGagtCzWHqzQl3e9nFD7b0ZXZriMG0
WOzCh+1lErNGWnSRjDeF5bbpbdXGvUuohkV0BkB+YEI7MYIxucM11KzxLGSbskoWAkGuulTr4ly1
XVieJYkLomJchDvH2IVz2T3U2GR6EEL9UhEiA+nNGj/3IVP9J7z1KrnJxrZSXx1knrxCWZx672SV
iO9uE4987M2wh/2MbCPbIGmfl+PsQxDZxQ0sqkPs90WBYsAX/MJR3UzZ/2fvTJasRrZt+y+3rzRX
6dJramtXURElEdCREQGoLlyu+uvvEJnnPCDPJY3+aaVZAqHY2pK7r7XmHFO952SkeIwRxo7yNANM
cx6dAvzRu66ilwiwodDJw8ydHkiWVlMJ8X9V5oHxYjoe82Sx051vD+XzRFrecr+Mdr1JW1GhvzJt
7RNQSIsz4EK3FNYZw183hM1AOJm5SPvC1RDYXloUrvHOMvOqQyzvr5e5AFV2guJO83w2A5xCOfZ3
EhaKUoynbgHXHZl+Zrbv9NJNLEEt4Flzpx2ATaAgoDcaH6uqMKajmapkOhiCK1w5VjbJA3VlaV4j
h61nzE1z5YVqxPp22NTudVglqzXfJtoorPejZxs3qhsaYokZ5/ZvbSDG6cZJloZuiywcUz+kFvqR
sNLQYQ49mHbzFnRX7h9F7wSfjF4ITZrwNNWo11p86OCVjcHdsz3RETWMvHGMXRF7C+g18ut88QmA
z2S8qCZhKzWXann6dm7/r2nof3Bcf1fC/M3xfZMlX7oflLHb3/9TGWu6fxCIRg3MyZqMbySw/1LG
CoxBaB03BxCiVCYFglbDX9JYy/4DOScLOm4iuKnMHP+tjEU0u6FDt0kQsFpUEv7v2Iaocn4ogKQN
ZdLjsXRpyzpI3MRWjX3XvcygkGSJavac1i2YEvna4PQQtNJ3k+rcz1Qbeb7TQyzkCYfKSE2gVS8u
6PDEcBig4KIhLyCN3cZGMJYXsYdZ6HPqL5m6nXyecZGna3EEZVWvkTOBTCpb35/C2ZvrN3fu01fN
wew66Gs8vWj323TnaWVfDKJrkldyUNrkCpLDekHsSnOkUx4fyjoeJaeJGpBDbFYCEj0Qf8KL9oEo
8uC8dE7bXS8c5TVrmO7BLnXeGLLadjBFkGKA8tNAXnZuQjjWV9Avi7zyRkBKFgtYe/JzT27hK4FM
9jPqkGmN8jJ1xHFBqtyFynVH8YUwELD8BwYfI13semh8SQHE2dk5VRzeAT6RvBN/9OmTNrgPFtu+
8ZoBBAokTzSTG/CtoKYcO0bY+MDjzwwshmdVLKQNAeUn22Pxa3EYxpHsoMnzx3tsIVOxE3DoEw5O
U3qLdomoVntA3N80DiCy2VKqCyEbxnHE6jC0O5TxZtTlrXW/tQ8OPTvCZeyJOKNOKl8g0dsSO2yQ
3/SL4RMYwnH8rRmdYgIXUqcPgYaWVM1FIMKps8aoggj3kf2szSn8giGLzCYjgU8QcHKOlcHUh2yE
lJPzgmMlpOZxbqDJg68kKcc2IycfPpgTqpsdB9R32kpxIHMWO+J4tw9gtr37rHXaN8cKIG12aqIK
LMz6ZenN9LTyftVRRejq+5XRy2fOs4G5I6LMa7YYKQOmh5OYw45QgGKP1tt6qOxhFFNokB0anyYr
4V55U9wD6bbdpHksx95uI1dacviIEX4urqjagRbVTu/D5CKqYLHj45p42v6EfgceCF7kQK83LTDh
5dD1PaS3LkPEcmNYnES396JoDkI7zeO6uPmlo7ogwiN3BXv8eg36r+RX1mFAFhynLFWGaZmdk7Fc
drVB6lgHiAtnTdDvZ5+JnZ6ID8P6+Zq73SORLhh2kwQbaCsCnDHSf0PioyKbNM4wUDlszXF0T8W0
gldz52NitR05C+V4Qh2+7trUeN+X4n3hkP/YOL0+rAhoN+RneRRquJrbIIKUTAYSn/m0lJjgtXwf
C3vf1BnHKWmEFkihsFiAFxqim/fFKj7ruX5ZF+8VDioBrd4e11hC+eL4X+CSfjZAyOZ+fGssq/VQ
d0LunGnVJPYBHpnjah+3lkVGXUB0Y07cBc6Rz4nIUEcsMWk05HtG3gwrwm3V0R/Md6ua4SjFKLWb
GdnF2k/Z68j3fTnHwZEC9QpMDg8Nxfhz3STPfZNcUPd9dJR8mHIn3U1Z+TFw+zii9+lTAA03rcyT
D21a3aEMOpPsRUaHmYMzGrqLVRLV01PeJml8yuPyOU0MKGfJCowyEJvTSMRkJ1XevW7bJ7edoPL0
NBJQ7+r+Eu9SuRmTrildqif8DopDZN989XLTODQIV3ZW5rJYzHJeLqbWu89JggrLERZTmsxeiI19
CpE5jzsAehZhkBVsw6x2seULMqtajwiFeB6tXdeW2cH3GjLPraE95WX/ke7qeMhd7zNH4OJaraK8
qYPulhM05r7RRnESe8GVpnu1myQnhsXVPno3mEzt4N532nwuJ0G/0RZhkBJ8yNEQezN8J7txz3AD
9vkcf6AIeq0D5DBtHgj8jPNzP8c96wTOz2TlRE03Jr2uEd4qqE971xM5IXhji88MvminugsAoRQA
mX1tZ0EHhsLK4U8aRShTC4Z5MV7idn6Qg75tjZwlBHRYNMj1DbX7fWW66gIucnec5PRSlkn1AKV2
3pXTTPqcwJmY9ZZ1MmMC5MxxvvE3N1MiAWi0QkQZPFv4sPveAmSgCyP/kE1EojrJazUNzuM4Oe9Q
H0RNj44pxBsHMNgMTlWa+VHaj8SOTd0TztrPlddcF0V2WVMzslwP7ylsPmjf8HcsNsbN3C+SZgWB
Wrg678rMnUMGhE+c+ueDcEwQJet1sy30U3ncosp2JtaQtSAtLeWNAmkYHzPHOQLIak5eyrCtIT8W
KOERTkVUQlfc9cq4pVL93IiK+lLd2KY6Q1MyzmPt3LG+VTdy5TP3PqbZPLO80HXbz0s9P7mi/mrp
5cJz0v0CrBKnV3M1Zktw7MylPKy1cccxOAllABXZmI1zpZyLdtQ98Ktp38bVvKsaTsWo9POdU5LS
na7qrWmW22pjjIDQeCNKiSomCMpLp8tgpEyKA6i2DoVI7tcBMpkkHaEag8/01bBlls5dQ6KrN8lr
TKL5Sup1TMbcia29gM8ZWyXLXS3cXn0VvSge+4aHkTq2bBjH5FA8CIGcbOdgN6TiMJ8RxubHhbfF
liK3WjcF9fDeSavlECeyB72amhbPFDbRXs1vktBRsp3K3sJ9gk21agl6S3BotlGw+rRBQnPyS18+
4osspqu+UvkZ/RMpPbsaZkXm3VkwPAN1ENTFQ/OV5DbASmfFkmGtkD6C1BO7WOcjyUEpNMMo55fV
nJwszvWXmTkl60dHqH6We1qas28eIc/B8ztS60xufgShZ801uEGS0o9poutT0Dmj9cSXZzUjdj2D
kLAlDW5RMc53WmfiFZ+O1UYte4W14/yAAeShk27RuCdppJ4VVtVoH1Sn1sR9LibYKDs7YbRLk8zh
GborLd5DA2ezPYn+7ORNAv+QnRdasbfmVd5GhoCbU73EC0rhCDPVE+SSqTTeZaLLtHkGViAwKJbT
SCJr3hOhw8YHc2oF4gUK11HzVZ5PPvOaOFOpc8/0Pgaw5lYzwZ2IWPIjua9ukvI9TPpoYbot8D1u
+TpRGdvdcl2BIFIWfenSrVRUVgRccnvttXbRA2L2Nfd+Y9dV6BYVzFtNmAfrQrGy0dykcdfpWx2L
jkUWTZp/RyG0SGY6qjrOfYLQIglAxX6AkfixZyPInsxEN/JhNvM+OeM0aJvXzOFB3XOEuiXRJ2c/
2YLEukPc9ck1MDq7iSryMyfJtrNOKR1OBhp4G4967Encyqwy6fE4g84dvoyTWLLbqfDn/qVvqrki
3V7MoB0Ux7LdTK987zhZVkRGU87ro5/Q5T6M2pjyd6tvlwBAMgh+8tBP1PM1Xtf0WEwVxWYux3x+
rmlr38cVSmoa6p4JIlW1pQV4M1DOTTrOKX5a2BbTsQZMgpM3yHvYJaXhneKgVPKYxiIXvN4O3AuO
zNXeqAI20NXc/JljTHthSjnRRLzpVRW1doC1NTQQCCaadCPdqyoP3cZMl3fdktTywAC3AFGMEtJ5
n05bB7omI7eI2mrVwX6WKdRGwIOEhiX2qmiIQddUywoHtTO87gWvE9ltMw1tnB3lRdWjRBjcpT92
c7s+W7HdfhiIWuSsZjdE1uOe0a5Ffzcn8zQ2Eh21MwgSO537c5Brd0d1YFzNgWzOnlc4V8U4TKeV
JMOzQVjZPRqfeecuFNWhBmkIzpt1k0zHK2yw1kmWbnohfJYtPqWxD1LtR3AWgEk2sS5OnorZx+jz
XxI2Vu1kXOqDnXnNoy6NfqcF0ZY+AMprg+bWJ6AoGzTUyN8DwxNXxpB0X+tFcUqUnPG/lLHwvnYt
Vn7a8UAW/GGAm2Mao3xu00LuYZY0EXryrXXS+ANHnsw6pLLKDwrRz5ufFRiWvDmGhBR3d57NEas0
q1d2lNcW92WoB0YxGNn9W4Uk9ZVqlew4WqxQYwooWKQEODvNLnnuaE4dXMiFRuNO566olpPbBTm5
bAbjHeaH+T5LWBKNpPDOie+IA9JqfzdY9QsbDjrNZW5fnGUEpEcDZUdjK30PXXdj9vaXwaD7iOxZ
rBJFS2GySRdggW3Ip3q0x+dgywIiAkBGKcXTzl9oas6q/0LjOTloN23upkndkk5aXTFPIdBksiWU
Q3Zxpj450wQEGXTAAwvEvHKe5mx4iunFwxx36MZW3sFJJHTeZPT2SSvMCzMJSH5VWfZWAdY40mdt
rokMLkJzMHOCJ3X5oBjvhCi6MUU7Y/vMJ+FwugTDeGyqcaGGzL2zjM31Zqp0ex7ijnDZYpyPtgWz
gU/SF38qPv7bg/mfbyakX1iUm655e2t+6MJstqW/qHvmHwKHMUpTJiLoQHEo/6sNY5jyDxQXm0YH
DSN4mM3a8lcbxqZ58y/Yy1/e5b/8ycRgbV5nRAAO3Rsm5u7vdGEIIfqhC0OVibBgkwt5tH0IX/jZ
uuETqGDUS/KpQwa+XlZLYVU3LQGNxY6AAqXOSVajwA0TQN6EWc5bgEnYzliNDCtc/Zx0t2MJuJKj
xmAnUHtvp7kn3uCqoGOigp3obHrwjqi6r9W8rMUcEpPn94+cRQwayC1HKic+o7qZEZZVDPUGqK9K
B+o5sXCA2QRfmxwjughF2Iy8GkUCw2w/shDsDv4jKwsqqv3qjfV0s5owsP3I8DsD/tKwuuXw0KX5
UN4uCXSGFzwlpbVvt6zqWw+aRxVi2hbBp4ydJb9w3JQhdFkPs7cPyNzgDZZJUR6YqQtxkVjaiEHc
9ELt58Xpvsapobsjg5exe3CZObT3cL9F/66FmPqBxAdDniXCOUDm1SgaIua95FPOWV+RD22B6mOQ
nm/BkT7IQHdlZsT/76zI6Q2lIxg36uAbJYd5d/DrEVao5TfvGEALeMpjm8tDQMaoceo7kKWcYu2a
8MMRsUCUdr3bHjNXuSeNkpycPETwbZgmA52ooiyMNJp9t3hhG1uuWY9JFJz6bv4K2EYPb04yFPVN
G8/CvDRBrD6CZ/Ea1jI7fkMhq/OjPWft9NQSrk1+PAzDRRf7TPhr9gm0L1Npu+pK/4tqlzR/QRiw
du9kmwT6Uoz8pD2mN0b46ShH+6JalHM3TnTlDo7fza+VBTVs39dxAckLUc89Sz1DXwJloT0bHJPj
fbZujo82SdmPOtej4ZMp0nQZAPnuR7fO6oe10okddXMyPva8cPAw8tEHw9Ul8lZa8eyEKHo2n4Rf
zHbEH5VVmDS4eEcLzg9y+nF8IAY4Y1Aua5fQhVR07zrYg1DlCtSB9rQnQx3pb1g2gGBeGQ6ldLuY
Oi2EIcI6O9YEPx1MkZHUwuh7IbtAZJbea63K9bqvfaPbr+iwGC/Phunu06wOipt8YMRygHizPLWD
aK/ZQuP8AkXsTDMj87PkndQZ7JcNUqbDvvXMj5iEkImtwly/CsD09pEGEC+PUIbtXZcIsByY26K8
r9B9+OdpAvl4HEtgJFD7nAUbCY27Q0Z+M4EsgGLuwejLlZOVEaACyDqjOXieA3J7JhyVUJ6+gFMr
QByVoav7rqMiXH2FVa6VxrGMPaBiAZQ9supi0mYyUJVbEGfDiHRnEWRrn3UnJTmbVjHyFVpBPOto
AM8b78U0AtKBTw3Kjy9IEajcEO98ILN6elKOlVZHKpriLk2BYQP0n4kgUNyZLRza45SXSpjYURXP
JPmUFRRK1EPJEvq+mumZFpnMdwH1QhkydR0kJ1uOM5wvpPnISDV5cL7NbUAXd/7eitmXH0EYiemY
DaTZ32SGGNIoiYsKnPkUA3W3KlPoQw7FLn3pCPV0aQzBhzlmKyCBaJ0r8xP3eppu58Zz7vJ+m7hN
k2UYD6BIxhMf3NgPde1/MilP27MzVQ4pQ3FFZnyO/VTuwOSRhZBQt9uHscYCHE6kLXKUb80CwCDc
ybo7ZTPBsUiUerM8WL0qESi1lhBWBN3Oaj/SZagv8VI69q3VTjhNNWMXIKlzXwehmo3s09q57h2A
ZtZ2a/YGeSRZZLLDLc7hq0R3eBpZ99vnCgY4gmkGz/4xU5jyruwyRxFTQe3Oj8NgBS8LGJRHJ9Hc
rXwy2vkKYMe67j05jpLcCGFwGASwTapZ0gXBLhvzrakVeMOS3kxj61jXTL8lLjHdetb7oZXyk+/o
YnjWBIj3B5tb00bxnBbFgxvPgR12hrCz00TSvHt2aOePB0TDRnNTw455QImhdOjWBOdcpA7N6AMi
aXLaU3oTYVBMstmbHcEG70SVTuZeGK1uos4uqjRyFmmAyNTratHnJtp1x0G+t4mFbagOwgr6Fm3A
FBphO6MVCHzIU+DM1XKb5kS3kQFV6Wwodt6axQNv6brI2QqtLG4Gi57qYIzE/8okvXQK7Bn91nfp
5ZULJqp7pckaJzbj+A50WAifdIKQzTA7fU69mXpuoL5e37yiEU/a7xYar4s70ujfBUYVs7yM0lLy
XZcMi3MiBJ2WgyyYlsA3dcYUflENzYZdEBNBPubVcEsehlyOWb3MVk8NxWgAPjgg7JrGceJNn13t
pe1j5W2IBdKKMfKBDzS3Af3srje5Ts2ZAj0zF9IfwM0eG2hCZK7jjL9z/AxwVkgFrJKzSIzVPLq0
xbe2L5XPlW376UB7m2zol6KhgM3J7skz2opl0MAfRouRIgnYBeR99F+yTb5ySTSSK6k2gG2W9SF2
Db//5K8VTQtEZj04FXPMHL8OtVqs+n1e5rNtRdXqkx0b2ny57bnMsfOVtJGWKZ73Qd+nyzVcW0mX
ME2r8dLRg/YvtAED7OhYVcYXt6aoSYBdVvMw7x12PM00N459Z8+QbPPTNcJsQVZlAZNZ6iXbnGEx
zUNtjkSqGPPCjjGUYj3z6CasTdYSyPS6rGzD+6h6d9HXoyna4d1Ud5OnQtvI4u65tUDWXvVI5C08
jZSel9RmfXHr98W3POZJAur0OhIqbluvNpZHFXdi/NA3BZOz0KC10tPfnEklhlenJJtbVnUdQkDp
teDVXbP5qCpqZqQZk1HvCUkvY8LW3Ebtq5ReE7yX4JobJ9dolU792tIlVFBR6IKPHydXl0FYpyRp
XwZt4TkXGSeD4nFJYYN9Ksa+eiVCKW5PZQNc4Wr2eI3P1PHAJGr0StNtUbWkpY8MuLxTQcB0erkk
tlNdxAbxxSdZ0Kh5Ic2HT4oHLOme5yp3H7pqqD94UAesJ48QI4CxPoO2YwtiLDsliItG9Av1CHvQ
QxAXWePUDWfwyJnxWJbs0vdTgETXgKxOOvzJd1K2grFPTX4p7MP3qWDR3/93IP0Xr2mzzvzfxRC7
+Kcv5Q+10PYP/qyFKGo8nxkacl9yGx0wIP8qhWznDxBODgQSTOTb0Jmp878qIfsPgAZYX/Gd4A1x
vf8/kLY2jqVNGQT/hYm0S6zqb6T+msGP2meMH5D1XRhA/Ch+FaYDPw6kadTqTEoco80M9Seiflhf
urjq7vzZWl9YxWNIwvGov6DxaN/XlkHbOpnwhd/JNAW4ZzceeyX5jJws18rLDooage2ALtiN2W+Z
VUVQPY55Rr8r0USq7QFY1u+hRR4BhSQ1YAhsWJHrxByyRpvONQIXSokDAjKOeo5chq0X1MziCikg
w+FEDU4eIf81THY5n7a32ehzKXPreq27oT65BEYY0YRuJd2RS6/iPec69QWIkoZUXJG5dNnDlUkR
QnZOcDQIO7AiZRIJ/2DZANY5iaVwPhYd9Necg+LmHOugNk+m1ZNjattskmj3gmENE6bo/a6vJWEk
XiKolZrCM4cTQN2hOM/0Kkn1npDPcNYoGUoQRJLSn0PjxXGeeXM0Qj6+gOvZZ2fwu8TEZ46IBdmF
mW7YWP2h2pNYVxDR1JbjHT3kON0lM/3DHHXYEq11HCDKHAadoSQXJQfhqTavFdbL97qtZYXILlg+
irqWjNHsmWjkbBVkKfgVWxLZazVEx8lurmN7AMss++kkYngD4Vy5nR8aWGTTyMuzoKWDVtMgzdlW
GEZLkAp3fW2VnwNDrvdUYwA3sjaP0UApC02xnflX6KfKfO9A0wOwOyMeC8mR9y/Hrq+9DTbFFtjG
DKQigJSELxqZt1gh0qaY7QQq4ErbiOduZ0nmcqEpOk4mObkvpJ4x/iePvcuCLyvg7ZasnMRCqZUn
zWfGeq5Pq7gwPkrTUnlUymY5StLOiZyVfnFdBTbTOLs2jbegT3W3TzXah1MQAKU86tX1X9rRgajI
gWGEiY1okNZuXte3A2P4G52LiSdzyPp4ZxtoG5DOmsbXBVPm1dDP5nJ0VLpwDIAQ2B6dDvWXHWYI
LBidDE1KaA9I4/4NdmNcXdO2nS4zB5UAHbe4W+qXgvGwH/mjreILFRQMcD23xnLTrrCRyN+bhjnK
8TWBOzXhm++Ykc4Xo5uJ/D635wYlb4CgnjeHjR5JB1XaybIauRDY0+K6PZkGri+co6SG8AKRS7BD
lRXcV4ru/WmqrWVtdgOq4frK3uJKPmsmoFHdZ+4pU1b9yeXsjhiiX3wr8lqFFKXITfXY8CTcAGvO
rlRPmA6lCVDmYmiDw6psi8TWoPotK/O2ZoEPwxryzTttYUn/cc1i/mPTjWUM2QRag/1Js1AHEP15
A83L/25qf21qHobf/3tTA1X7qXrN1PDlh41t+0d/bmwO0fQ2JGTcsrTzYNSw5f2ZrGELAu2ZInG6
kfwHu8e/NzayYEAXCli2iKqgDH7L4/g3hND7g/Y3rqwtgx63oPNbXb5NSfWdqcfkl5ICYgVIjs3W
87OTn3gw10jcTf8gTIN82Ma9qgY/v1Oe5tD83a25/fOnfh8O/uMmyq/MtUyeSxeyosN+zgf+XtVF
dY/mumyn0A9G1qy4Y0AGqdlO3zTL36VNI6X9h0v+KCT7dkl/MyttmSaw7bZck+8vSVpPhVQA7YLh
TX004gLZ112anX/7g/m0R63tHCJt65uR6Tu5WgmWRsXuMtFKC+r0vGVG79C3ucMhtWoSxCe3hgX9
62v+hy/Ox7QcuHjLNszlT293WpYtJfAmtR4ItaVtU5HuiUOPXBNJ0fXri/2Hb46LbbQCE4mf/zP+
KI9txXgahdwIA/7GrgP3s9NM6qQYFF1g5wci/OsLbt/L948lJz0EinSgXR4T3p/NIfXdHeWBFGNT
NHM4Tuml0MvrTJLqJZ3a9zp3g6uqpvhR+s+j+dv8/5IvzX94Pn9+WLaLgrPgikR5gntEL/n9RdM+
pi8z53M4oyMORYX5SZdN+Q8Py9+v4tP2lw44JAAa5s+utlG1lYEGhj6T2Y435JoBztDy9df37+en
g8MgyAXP2yxr3ygdP36Uean9te1oQrSu2T0FU7HcFsSynbU5/C6QkEvBHOGFBmbKrOLnz6OdJIeV
jY8jTyg0dyVKDDfM7GV6sad0+E1oBrpTfJusVwLMCT24n2cSU9aoqtE1JyGEXKc8WOLntB2H507l
yXVlLmlL3s0s/uFl+/n5/3ZVCFZwArmpzs/UvqT3lGp9khlL0+vvMvLCL3M/4ADQkuEDCoFor19/
f//hIaEOstB+C6yAzs/2fdSnyhdVw1w+Vv4+yOz4RFPmNyEB325msNU1Nuuj9bfXurRJv5YF2pKB
5LIQB1ISTRCrf//mAW8B7UinHf7sVsB9/1rF5SrTVXB4ZYihjk3hGjeENskLK5PqazrU6vbX9+7v
awf6ZEpJ9M18MNPf7u13a8eCeaxqWjQNrr2euMtjyCRLkT43vLSVSfRJ10d9Z/6DW/U/vHFbZipC
YpMRHO/dj1f1IGZUSGXW0Ednte+wTh8a6QWn2FiHp19/wL89HNsaZblAKZkPWuJnYKvyWgIV7cUJ
4R3p62lNcrIDVf67jyCwHYEpG0rABk4KfrqNGEhE7phEvhZLtlQhtvY5wilnPvzmh9lWKfLDeMrZ
oXkaf7xvufKzgA4WyUMexY83BT47NDKa37wK8CdLBhy42KBRqG8v+HfPBCp4/OQ4pTdhKuGeKFJ2
tJJk9Our/O0Z4I0FTimwsXOS4u79eJXFNa3RJ0MhlI5vXOD1Wm8BdOBf9nR++PWl/vYMfLsUUnwW
XyzmPyM+Be7MBQWww6wrtZnBVIMgzrPNpLX/9YW2nfaHnTigfepiematpUf7s+u7G/2h6a2VdC7G
gCZr+tLLU+ZU2qDoXKYVDu1SLDuPAAMia525GBDX5f782593Ayzw3LvMxdmdf7q1vK92ntCCCfN5
nJOLJcaacrTsqm3+4fP+/Tv0gBBsqwcHVa7z03tsxDn5REBVw3Ju6kOKmy1ch3U4JXZrPf761v79
O/S4AKC/jVLMufGn87C3IhvFiYzUZVzbd9Jw6lNT+P/EI/sPV4EoQpFBlxm9grd94O8e/QXK1LRp
slA+1+TCFzZJPyj1/+G2BebPN86nhhHUEMCl2ExY2n68jpvl+TpKVJg5Lt55X7J/wdSdUvVZ+n1M
qCyGbAc5reJ8GvVZGzO9Ul0MFiHRRVo/eJ2W1YHgS8XyaRhYtzuLMWiE4pVUvowp22fpjjaqPRQI
3ReMxtjcndjRVbhkWnQPia1HxFzsxoxRczWjtTMTs+gukK5tKWA6tSGUXehglH0cLua4uMzPmrRw
ghsWafyxZ0S/QXaXp7MzHibtJx66UMtS4507x8sY5vyxs1/rejDvpMxQlZltDvRJtgXTK5W7izxi
Xu/SyyHX7XvUP+Jok7tU7RSfrn0XO3SCPuABXMproStmqnAMJF3v0YvFToDJDE5FFpj17UrbfTnP
GlnEnRE7mTqY2pjnK87bS0UjRA6zi0otb4Mj8oZqrkPgrzF7auE2ct/PqLnvGz3H6SHVDLuRIbqG
c1fQsMrgSMbqLseoGoQOeS5WiPJ5WsMCw3RD1hoINORrGnWUxdxJXDQ9rbUn8LUpaipAeln5CeOJ
hxjLr/GJrIlNnjR4uoHUudpX/QklKMMFZTaNDDtvSj4W6CoTZpezVWCWMLMnkSLNOvtBa6BqWDYp
fGdB4LiVGE6f/NQql1Oz+uV0Hjtpf131iOq+tCG9MoiSTce3NmI/iPDvMmCf4yG9Y3wlm10l08qM
vIZwes6h/PS71BiZ1xuVN+WhDeIGX1DJ0Cz00Kr1N0zwveCibq3ydlCD7T0ujq+Xs9bEWcQsZtUU
VPsO/BvulkUgkByiadYpWjd6bMTrrjaCk5sud6rukpmCa+/Rho/d56zChtjZi0//qy23qFqG0cyk
Wavx41gZE4vDXPl9hw1YDaQ/dW5LXjMRxH4X7F277W19KrzAYKyv40ZYNckmKpHjPsHhQ54FLmQx
fg7sRvRXMKxL/WVQedfiKy/6YMXxsNjmjagI/sV1iSRiTzylqU78EvqtEH7tEp0is1u/EuqroT0N
+o38XeMymQI5E9Sr66pBdmeYvUPJZ9sjAS5xzrfK2CkwzsGMquZVTJVVH8FPln1kBapAiVG4uAsB
g/W4n/Iux+0t1sTfdbVnEPM6Ziiz1zRTyR2OVMbSdL7H4Bq/VatREVfNZ5hV/XhMe97ht4qUdmfn
G4pG9JqI5aqc8fEeJr8d/bOdFqbYMzVzp6hM3fGmn+wkuZwHgpbvAzsrTAw8c2pEOJ6VtTdtXAwE
KHcMR2PShklXi9HK7Ivcc4K9YsTrH9OcnOwdKyk72Dy03AZjCVaOJE3svdsctu8Xhv/jUfIjnb2j
DR57TXcfZ48zj82pxzuQ7HpbAHlzdKviHXHCNCFjLYsvay8zDsApVvWwrVCuntxhqqcPbuEofU6p
eIJTZqDYuWx1lTi3Q5BM3nPfI7/kXgXucPbQe6/HXm8xNzz3nXsI6j54Vm6fXYs2MJI9ob/NF2EO
Gr1vSzIfhhSnzvZF3DbtfkrIq3pQnY8FxhCNuX1Bw/TJGYMePFjRpI/NlJfBru4kHeyC1/+mmJHB
7gZsp8tJJg09UZPhP31rj4L/NBWp6UZEo44V/dSue2mkQdIwg4/qTg9djT5mLo2bYinUAwu/ZIZr
+0ZytK2RVYOYFCLVUyLlH9tCtYRwo3bqyKeLXYxAvp+374jwFmS2G71HFFHWQdLJbMP3962bg+wh
uaZDHGS2apvJYNx/STjVULo3JKhe2UFvdDfmFGTnhvWCubfp4hhcpJXVH/pkSEFyItX54JVsnDsL
75/3Fe5GylDBNOv+UhJbNob43ydmHoNfGVcesY0dAeIlowgyxrUbEgc+BAz0zUWEoq/hADvWAF4U
mZC5Rmncy3HXatswQxPIdxMmgpCYi5S3xTx0Ri40Dpx67i/UmHSYfr3WxUG9aDs/KyEQoCVlmVtP
PXoaZFmSdOULwVZOKvr/sncm23EjWbb9lVg5qUkhFmDoB28CwN3ZupMU+wkWSZHoO0OP33mjN3hf
kT9WG1RmlkSxpIp5ZsZSSGKQ3gFm1+49Z58R3po30RSiRrGIP9zqJY2bTSZq+5llrQH8UdnRtkeV
3fjcLLW6JQbWBIdrV4b9OKT54PqTQhTZydxHKNr5JKtVrrBOX+p54ZWMEV6TAF5Jkvomw4Jlg74/
Qs6h0UqbpzHDPaANDK6XmimHr4wjQbfRJCwcI1pNUVi7lnwlBAvmiJHM+WpPKtd0UVcfj6ahxfM4
zLFovGpEU7/t2AMeE4zNX1KNVr9fEH1Uk6oglUOthDZq1jodRvxHeOwDkQ4uPE4gvjKYXSWZWLsM
mW7tGB5AMDRTZgS0GtM3weSqIPhBQyPR9sX87NRNO/ipoY/OJpMNYyNpEdmLhVxDNujWWttvhJqL
HGFejV4qEQPn1YFUR8TCYy58Fl03ZEUerDung6h3nBSlQnJTrOHjJssytHy7SuZLun4kp1ptzbBO
CgUVW2Wl+WmXo07wLas1bu1lINC7AIzeeG2EvDjQh35WicoNGd7ZdQXcaAEdwvOJTQ3PwGoMb+wV
TAI9wUV6QFYl/fwx48SpmlZ1jxZK45YvFx0NfCNt4sLNRv8a2xJsjzLqtLXaocSO5rATCCQYQ6P4
cmEzgGtAFq2fLFn5xPScNPhaBwnCKD5iK8gF2DtVMiXUlHTMN6s2cWNHQ2vvdRgjzpbewuRQIOVI
r/DuhK5HaKqKmBLOR7qFyBc2F1GoNtGBlNIa0WHkFMx7ZDoM42lTpuSwodNWE99WyyrGwZQjsMib
MZ2+YDNDE1ChkU33Rmoswy4DJzQdLQyF0RnFs6WdYp50s9OaWqK7LlMXdRO6BiNMTgDpRTVp0HFr
2I7HxGxSF4Y+iWMcV81SddGZ0OfEfJFIYmr2V9GQruVKNlI0VzZdINSEim7Uj5QtAh3QgkwP5fWI
j9VQiv4oYUNsd4MVWQx+kKIwqMuLsPNhsJhYNUvGjewdJcgog5PgfaOgsTlBABl3PJjU6Aozc7p0
+qRxA2LUtNxzlRi/owyRPwWLEyVVQONHYpqZpM6YjURr3n70Ut2GT8Y86RjVtshMu/wSe9GwoP0w
lzvy4qKKGpy03CCS0riSxTiAHch0srRYoc6iUDdSP5ql1WGxIdfMw5CLl3PsQne4Bwmt38+cbbnc
BESOrRoyufVcLBLdFktWhwyThDJB0CsGPMLmv9LrtyyvIoGv9WdVby5wJdshzRdZ1yyAbI1ASEo8
1xJqD5d8GfL0qpkW+UBPIdoQM5feh2rMCqIoYTF7vb5iefQW7IOHqKN/kmzqo9+TPpx6AwG1GSbE
cLxr0MQxXWbKToC1VlvXbbrk+abUtB5FTZ5hZyHZL1Exg0Vy2MzCkcMRyYA5Q86lKa9NRWA+JJoL
JRlln31hAVJeQfj5RGRXgkhViESmYNGHSUczmJdHVolKiEdnOOM1/eRcwVxSioAhOl6eRY1WyWHc
DK8oUq0IYFLNbZg2KZkOfdrb/I1ud7ct6raXKpO0TBcH72bAmW18Q7lS31lJah2RHUYtpWYapyXO
AlXrR0rWns225F41JSF57DdQS70ipQnqDeRtIFfmOIS4sLNPFyINi43ANGQhIjDji4mVrr5xMdVb
oInIHUdGNWd2ABWXJEoTbxqmNCuztoBdCkiypTlCkqtKyD2DQBcTZKQoX/ZlGnUrbcs4s5Uhik7i
tFRuGiuy1ZvaEeHoSZkNeGLRFU5Mi3XfiQ3lKkndGIuWOlhbEOP9WaMORu8hcWocVjVsS8CmKlyD
HBkpsYl091phNYtvICmA8qMBWFm3gzDcCXR003FqcdC4pOcxvq5ha295PUBZL5SW3TMxMyEDV5vK
p8lwiMMzOll2NX4206Hho6JrXCIvTJM8PCn6uQ9PEs6keD2zWYQPwuFYeQmLZ9Z4gkaOqaTSsj67
QaA4doXXltLRSn/CmdUdYtJHuCeVWm2RnJbdkFgsryzyHnyh5WbEc9Nt8rw0EZvXOuG9Y2ea9xGO
u2uDk+CqyMaPH2hLWTlcSelM0CM52s4WFOJwOi3U7L69AAnxuFkTrjm1txiZg4Xu4lfZKK2BPt5Z
nqam7b+mTRcPTHnZdLhMSZuEbdIgAdCLCAI5K0YJ8SiM4y0UTJQYYVlY4SaXLQXwAs7ptkp09XZI
WbxZa3PIdiCN+yPG+Xq2afJJ3ZeGTiZFodQWueEU6l+jPqzcne3E2X1t5uDMENrl26yGx+1bYnHv
zQkCwIXIMLdz8LJ0s37uE85x13nBjOwx6+dZ2+C2aeYNbKg09LKpt25iCDEZ/CsFb6jS2B3J6Hox
DNsIsbFxWti9eW1Yop92E5UgurqBZoJ7qdDNSE+RlzikVduZYmzE0Krg+YrmRZtNg6XNQmfm2Ti7
0Llq2TRs6DVRj1edAbBTYloUm6GdTKy0ZJaQ/Z3I1lM0rG3LouDEx9KgI1pRtXtnNq3zcuaH+KRK
s1MkozXcjmiaW+4NFf6O5OI3PLqnJlttjx0S7TMtNGIkZd0FjcSIvWvaGkKZBTf6BeLNwsLHkHby
LDOF6dJ3Nm63skJZiIPSrn3qz0LzRlAMT8oYy+RsxLyGDn52bJA8uhmGyGPVHqd0kVTs0s60L7W2
cDeiwq/HHt9MV0uXaNluKUEEcXhWlGRH10/npfYOeWLaMlpHtk2CIq0I+s6eqahas0fq7lJ1O7kF
D6bQonvugApTpAXdCL1gIa6VysJyBxPSHrwWTR+lW84NlRT9NAX2gnWMim+m/ozZQn0Zmtz7zQgV
zJdGiVvM7EBloANxEV8PvSFf7Ap3pafp7rCaBbUs30E96uqA65LVsJpcgnbB4pE8lUcpORLkkeeP
QBlS12uRl3C6Vpf8RmlAOawhdK+yaJaSyjSR3clYD8NXrstIR6XJSfNtmbOy2amUxspJqCWd5vUd
+emeM0gtP3Jk35U7hwiVxG80p9e3HHpVFcyOgZyy1NOs2Ui1W56nJmHZ6YtYu8jDZKyOM2WRD7ph
SWqmIZGO9PQlm5XwXJmRixVfYvym3F9Nj0x6JAvU6fdq7cwkijaL0IJq4aD6Qt8gLR7V1MJEiqGr
7XZtVNOl8iArJN01CqqmYd8bhaXc50gi4y/MFG0j9cIa8TD6EpNYl6tcz03XN62JeUuTjUl97oTW
+EZ4rQJVsSSG12ftxpVsZxxXEttKzrLFCV/NZijeqG37h3pwY3FHXGmfv6UTxfcWtZ4+eppVCe14
buu0+hITtNHsRO508bXVMaumCdCkd13UXZXZ7EjOEOAyPJNLQy9rat1UwcFM9EIQ1qY44n1+bAvt
rCnloayMN7esswDH7NcyF9NDivMV2lgEUsEeT9q14lRIQHUKcuQybRTGC56+OT79z5pbKcxKt/Ri
qWhlAN9NuVCsUm83pkh79siaQHqfZJ3uga6EyUnGpgO7E+1oHv7TqSYE1pz+OJ+X0YTzI1UH5kRp
f3BBpHzhYKYl3NEx1ek8OmAAXNirHnVWdvPrtvBPjVTSJRmIYL3S8M2YHwOUSncwuTIthfNHikqC
DiUQ79ANWlX5i+FTSIUZZgLttpnuA9n8yBU2J30ifHkMPU1JsnOM4ADJu3n6ixNvHoWJiMrEm6mI
RnDmj53h1jKNropTgiIMG84CS/cZuhb9N4/yPvL4flLBw8AtWvWeNO4N8Z6Y8l2ju406aYiuVXDe
kyICy5FdxwsHo2w2dpvN+6QznH2p6Ivqz4M091Et1QjMdR29qRbowt9MLD77GEkOo+u+Tj0N+0M/
fDBDqHQKHyPVco+RynZ9RSVoqWyUf8ws/m2wBHLF2/o/y6/eIVfJ0w/aq/U7vmmvNONPwl+Zeej4
JJmTrXfSN+2V4AtkUYBnRkTAzHEN2vqHqFjT/3QQ+DI45pawMRUwAPqH9Aolso39ivvEZqxsM4P9
K6Jikm5+GK0hBkMuxGjf4vE0lZv+w/zHJhsI+lDo5eh+62k3qxP1IwHmqnu85OrsgIOJOLxPQ5LF
55QFHU7kjrrtmJ3N4RCEyp+KXljy2sYFhI88G6PxgKKdiDfFRIyIN7NvVOek7jSOxh7aapFXfEem
Unq2MIO8plCVZJshH02P4Aunpg9duLLODXD+3CZRxRgmIu7Kom3QUn+SOcRyzlimKj2LkT9NhbzC
lNdzvjzHJqk8EvdsQcLowZ7A97Dnc6OFeZOlCf1DMpJQ5NMMrzWvKgAXQ/jOMNMjo7TrIwNBZkFQ
+1gsfhoKDNz6mKJ8na2pa7yYVKeOjPa4QWk9WLB9LDWpgeQ3mTUfGaWR37t2JvZGbFTapovy6CAB
jj7FmmPeV1HnfK1DQVxAO5scD2Oq38wjkEOz7kPBQ95FGsYLLzXGqTifRe4WJyPwPfAFFXOVoF8F
MMdGXs7VF31JrS5Y6mUUm8xeXMKXavjLG3WIw9hLcWUSjt2yZZgV+pdzdr3+zLVCZ+LTU3LmVwk2
wZO8CZv20AJ9yI/ZnZwOiI7ITgnPmjoa8ON0X0Y4zzDLOzEl0TCV4S2L6GBsR/oExVEbxlL3IqtJ
9U2DePYZaWwFzbZx7JfYKjnvQI+MWj/Uu3if04Ua0P7C88CGBEYTXLb5wmihkqA/EoAWq6YAFWqd
icVDskZV5jiRPIWRTM62ZvE9W4yezYRjHZ6pByN3sJkjFrjZJ43ntcMVhO1Ocu446ipF+RoDYURV
OCYJPM02vlK6pH1DzXjTJRGZRHHLnJc8FqcmBz11ki/9CNeJdyhrtjnSb92niJKKZy1CvxPVBNMy
wyo8e/Zsmle9MaTCG9Iey2IS50vtDTnjErgs6Fc8GIfT/US/UfU5+5YvolMSTlw6xSY4aHO5bHJO
3HAWtYSBo14hdMzLAVISbQ/5GosifAlpsh6Q9WnPiQrBZeuiTWy9omceT6HLTePZuQ1rt540ezOX
TZgEadoUd6Ea9jVJL4xmvH4qlydDMevDoJtr4dZwNMSiWzldoFILA2mPGyQ+sUjS6kR0kslsogpI
9JHZUmHBG6a1LJJFW+6JjwpfipFgwh3jA8GBzqG7xQVc1C3mwWZuNnqkjG9DJ7ILbJ4253OZqV+b
ZhDLFvoBOe/tkDr3qRlZl53VufTr7XcUs2bTJM/1rjqO6YQdGoYc0I9zqkLuNjtlJNI50St4HjZL
UyJL4osjDSByzpGFmPoK3gmnKb8Z4wibpi5iBC9plUcPfbp+Mm6eJgb2I1VaJFsuQ8ohKDIf7HFG
Dj9qTXgf607D6gSW89x10uJGFTziJgTmfrvMox4fhqKVFlchaM4rORkyDHRVsbIgBGVxhAu0GXfr
NL/bRNKa8g3HKDnTL6oY2zV16jDwThdr8exCQZfvhgUfZdajFvEUSjuilzAjF0HJOWPZJmUU9xR/
2foKXWCqgWJUGIiKfEjOMbajUa/Q9DL5XQjwDhyphxZpBcrwoKh29VAYDQGUOGpXi2sjIkwZU4I+
I+8dGoTEBHcc82zo1nlbjs8tI8DTeoqW3ItcE7ZxNtdTHbSWoYNOnxeY4ZMwwMkusaVtMPwOVTAw
K5dBze0Gb1lfutEPjR4k82w56bix7bqOD2GsxoAw+gxjqrABqMI77SCcLf22xHd8bjQG244z50qB
W7Npi3MIu2V12nF6Y3I7pxHDDDafHhgrHsQtuIrO3WBWKR8Tp+HC6JNoKuE9wZFvQwUPsElrwAry
jo2O63lKHsiYWrHQLSNNOjJaco2ormu9BXLQSVgIrd1klOD0IQ04sowRFhWcnwrozJvxRjheB70s
4hbNFVg6UYWzuUpFcZu0MT5EuyPm1Gv4hcbIpNa3Iqlcutl9xgUIlbmMMesX5kPcYa/D5U54RhBN
dneyZKHKycO2ja+Tm2CYZ5NPHxwT/GB5bIytOY63oVWoQnpWLLWv9H3KPXEpWGzxEtjHtFGLYRcm
IlvPQvnenCzzRijJ8pD3Qr7ECiuhz7DH+sosAaMLWYfq7VQhU6SfKas3IzJjTrR2dZrjg31MNNGf
uwxVKg8DjU72BVPcKgCxAqcsaSrtagYTdUdfgClNYVeZ64189z2e6ZGweFcsVxh8lrdM6YYTwJ1J
AvzP6HZjDtPex0rvHlbDItLMVVjjDejvYk9t4gqRcDxox2Zvc80QXG2xMHLTJIiJx4HpXDJY11mk
rAdsGXK2z0Oja7YYgOs+MCY5Mr4xM/U8zhu02xPmZm9qat3wzRyhySWUHNCD7TuGEEQUbSUlcsY5
Q1f7jiw0siHRnwA4djHfuHQQ80AhFtMFuTQmmENhjb1zFrnakJ1ZkbJ6TFg5w/LaytFcBKOTGlwD
mT2FR8CiJTxFNypUDqPkXamXktaiRntawl6m4wygMbN0zr2QZPLTsouhZUIu115sJxrHryCwo+as
InUQWdg7OJJxKxDJecxCff3OGUnrHOvPUc74w9dJlGk5LllGSDPnHWq5AE4Oj2nq9vGdtXS0n8hu
L9Prbh7KCjZUCmmOtkAEX9Niedf84h286b5DOGPEDeEj+KlWRyuzgjqrb9TO4RvDs/pG9MSQDd6T
CDOevOJwoNvN3xigA/rwDjo5ojPnDEdyOL91GPGzfcsCIbedXjjyPMmiSp6H7xzS2M00oKQFpQWI
0uWdVxqPdW/TBU2ZXxsL7PozMRh59FxJBVokndnVkZOaRYfxKuSJirgPGeOFSCAmGFzYNL9iXerz
k+iduWqbLjrgFWOl7Mp3Lmv4zmhVZ67doxwkp7WFyg7MlcsUsKu+YNe+xUUjkh2+VGpgLmRzunGG
tIRiapojxDVE/I394IJAv0cGMIkdtq/wTe0xNmD5SUFUk/CJNaoIVVg9YuFixjNX9LT2G1qtR2Uu
s/l41ar1/qwOSetbkr7pIWXhyU/jVPSvCvXzuYPx99EuZ9XeajSEk60m2xbumTO482YEIyH8xdbC
xa9MKzIDwEuJw5s2VPvaAbK1mXtNrf3KMiMQsbyw3LcVHTW5Q409ebK2m2fWhKTfmkPrcKlDg4Bx
r4+Dc+jQ7aOkcXK92hgUHc2uZ5NHgRQKRrKW5ahvja5mlO4u8HvPyjAObaxeMM3DLksCA0EqU07x
MXT5jsqAhKfGnMBO4eFFFl2zb94YLjY15nsGhiSDYnrbz3ZnYnYajdYvQg3ASW0n6VVNFtpbKaw0
8/MBsYzHFjmfdqD2mFdSUXcB6kkj8irZ0ttsG2t0PeniCT/RMF6x8NtqfKdo9dq+tNCFo4uQ6Zqe
3GdErDdEU17oPZb049KsmOAOTI+qU2PMUbHONP4rfxkxjh25Y1UDW2H7RofSY1E/B9xAc6vKnUac
ZoDRIaPpUok3TEEG7H0IGxRIcHwKNKqtzMRZt6CoA6pY5hj3mzhkO5B0xdN6JtGIZuNsY4SP4R6q
cPVfBmXBYw+Jt3qFHpOjDYF6mz7XObNwPHj4YzQsj0m9MKyAKwbUoRydMttWQ9dPjbeYdq0NW44b
rpkHNqEBdPBLutXhZp516PYFE2j3xmL3DLeQBhL1KoYDb16akhY7dnqGzUxpcKHp7U01jRDtvUjW
Rbd802T/u2PwN6Hrv+oYfPn7/63+uK6Kv/+/P57Kr39cyL////IlqV+/byG8/4hvLQT7TwYK7JwW
MdmujY/oX75ki6+QEOrSQ9BVgVT6uxYCMGwDhjXyc8Nk1r1+6Z/uLfVPunoYCfgf0l3En3QA/koX
4ZMmgkvpRGK4QzcPB/UHH9BQK5Fsmt4zZ2NNJzHDHEutmZxmIXUJbaeUEpxxTnhsF44J8mCJ9ZMB
WVwelEna7hVlaDaIvwDjMOltUflmRNcCSFMCKBbVNW6g6TgMiXjxulwE3731nxlufuqAGJrm0CQT
/ButufmhMxhDhlUn+6EURRz7cRLNZAVlbUoFQaEeO0N5acAhIq9EhtGBYJnmDfiBfq4DfzrRWzHd
jswRwg2jYeVstIwqwHpT3gNmkawXJAvz9LHkbQqVvPuOYIgzjbcR+meSKy+cwMZXlSHz1ViCQDV7
fXiGiJGcK1FobwbCP8DeyjI9myuxzYd14WKCSIQKkS6YGZxoad/MLHT8OsE0p+ewN02F4vw37om1
CfRdVxP3jo0GVDPpnoLFI3Pzx+ZpJ1zAIPbDYNp0f1R3H/dNQlVWMeWyO3RsmhTftPL/Xhv+htL6
uwv0Z2R+9UfxVP5H+0fO0vD9gvD+fd8WBEAFGvp+Qm1N4l5p3HHJ/sPPafzpmiZ8DwNvBpSK9WL+
J6hA+xN2ALN8gZ3CsjXnv3uKuvano62fq04Y45rTaf+V1QBnxg+Xy2rEMnlOGCmA5+Mg/RgqnA+k
Kgozm3ym2McpZmOp0+iunquaxg7K2m0ZJheJbt30IX1BPT+xl/4cdDrjtVNNr1dqlPrAJmb7itWu
WdWv0aJvZ2DWBgIda2ESF5I189R24hEf8ewbCYKhfgZO3TK/2aKSOaNkSwmbsdGbNE/C2IE+Tr+4
ZBxlO9Qso+HN9TZ0NsDDqhO3DmS7M50TOI8H+hKebZ+LyI/jsyn2+h1KS4JdRroBsEvWIaindFtO
0igvyTMnqJKEDW+qN6oR1P2Fm10mfZBUV2F6mtTbpvLNMAAq7mRIzXci20sXONpx/iX/AvI2yA9h
9Nbc6OpVc27S1oh8ftUzE3nIWb7Nt+adEgYzZ/9HZ97VXyRhGZl3rWi+WvnEALXJa6xdlV9gAFw3
+b5SbgWdUNNBkxL5dGAJ0uHgL+pz2LGqdHYLkQXkvIZRwpKBVxTz/nE+nUm3ObL6ywqQLt0+CvER
ECZ6rHYlqO9anOUC2Ybf388vyqPyOL+o7/9W3/+9/ho/dW/ffo2fxEv3Jl7++f/hjbTSnbkzXoY3
48XcWZwfFYH6ed5DiArnrbtrsjNhp5wlOeGawtN7KAoneV08QmxqtyplnageqDAXGzqyJ+7zJ3TP
Ax3A7HoM4qtJPc66TSx2nubTQFo2UxGM0c4llyU8oHvXzO0YBwNcmuoABgO2skXBL6BLeba241d6
sUV1cOSRTcdsmT0UQoJfSnOLbIQTysOEVILaksY42sKThu9eqdRfiDIh0sb13Ecg1AePvB/fcZ5Y
FUtahI+7Qh6l9YtwDubaa5w3uopQ2bdt35q2eh7MF7xOasGm9DMYR2hfPeMaVtNzqG7d9qJITu3y
ZBJH5SmHwPqICCjfQTdj5VeR8hK1h8I6E8d5v412fHsV307T1aRDmTtBQwT/655LNTKagKmQr0Wo
o0lTUlOe4VxtJwVUW4zm1iY1ZjjOsoBqNzFOpcmYeLqI4WIMO85PiBkazMq84Mrc2l7XnE+x6itA
aKFi7MwQQN95fUaDetoaaPTPnMtHEyWBS6JB7LsH5t1xvIkqbmp/FtetctESgFMs2Pxo+aoXnKnH
t/g62Z8HW0CnJ87btpmCStmPT+eKh9gQsj5qYPA+9MTiy7oNBnCrexUSREASuqufIZDNr5XDEG/4
iWLemEi55s2EwLkLT3JxlhVvYXKHmp+u1sZgf/aN7mmiEm51AkVVfScYz9Ee9QjjDGrGwySw0b5Q
V93AkRuf5gQHaslz5PTB1J7I9CzrzkpaUnV25koGe4q6PjeyCeoL9SlCFB154tZFtnZVNG+Zw2h2
Ro0wbZBgVVcLYjeYwAFYj9phgTkI4yRt1aPya1Kditg3/I7BBGBwLBgM7dc/O18P24geAvJZ4gin
Yw0LAkHKvmY/ZghyYvuVOeNdl25z8yivj2f9FMkFbGYqg+tYuzMck1e6Iy4jK29L9XYlTA2n8955
YrKBFwXiEg6q5WTMT3UAWKqz6a3RI7wjv1Dn61T4Rr0dorP+3L6jwRozMLksLsm84B+cf8r7b8pD
f96ev/81f/ftK/DH+T1r1bIuaGjRv/1jtn77Wp0nWJrHYxbG5XS5m8eadYoISG/BNkFXevKA7Rp7
oom0+ZnLXk8CZXpu4SCW7d7krDWLO0XdRAaCRe6pBkIJU541ryNXnzWyVCLlypaKH0XHUa3gdyg9
uzxuU3Rjq9VmjTeeT0IowPWxNG/IWxg3o4O8DFfX0ics1tZ9q7Kuxozqr3hXS8I0ei6MNX6N9+bZ
8VCf9ASreAsUcVQ1NIbcHbGWOZJ9jrn1fT5aWyrbLQJgZgKx5z5ZZ+lzP0L9b32jOY+rvRXdVuyJ
cIfdkliVABn1Em+J0EBuRgdrYT6G0MUIOkKSI2KP6G0T5sG9Q1vcgZ4+Z+Kisx3+DIu+eZKauylP
TG7apLszzGlT4yggkmor7GWTViTDjPVbZK7BBCyxRuGBOPFcDBKZuAm17Jnd/CHNDdeblMmDj+aj
Ygtkr14UndyEveWrBjrB5VKt9MCJBkDgaBF7ZEKGdtyW1oaJ0mluqYE5O4Gu5EFRoXdC4RGdOe3d
GghFvmrGXCHepu6FoiN6jjXAfkvEQjEnl4lZGhvFAXOdLGiFXAWKTDucCvdQTF80dBAMQpGWGxu1
bAJKjhItNiSWcVi2xLT1yvRoasMewsnZZOYHO59ui9z6KkrjLDJQyTG6Zbr7l0rTQ/1afunk62t3
/lS/f+tLVc8ywVX27Sf964/tv37yWur98Af4XUk3X/avcr56hSTNt37DBKz/5f/2i3+8vv+U67l+
/T9/e6n6slt/Grrc8vvi8R0m9T+PsHd9Ur4+IeZo26f+p+/7VnQqDKUtVHIW+WPreRJpzD+rTkWz
/nyHaqhUnvwG1da/yk6NMbdDcq5KOahx6vxulA1ghPIVrgJNYj7Bv3QE/bHkXBOpcePTdMTDgZeX
Q+iPJ5SpwRqnhekBtBP6f6vtUNVKUao7ohyRgU+KvFFzybHru9r8k8Pjejb874PRt4d1mNMLBCWM
FbQPB6M1wswuq+Sg6OtZVnOI8yN2zRkz4vD63xzC3gkeHx6Mky5OW6b2OHx/MlGGdpOPjTzQuMbq
FVt9v5lK8h3AjGsdCwuqyPNZGyFsTTrQWdWyxhG/ihTR9tevWuPj/PiyDRVJgyNMXcczun79O5UL
1pPIQu50WAdVgv4hYLugRQAWMyUie2adk8/DZqxTuceU0bK0Fkyafc3NM1Z7AIunIgXm5WFDqJvf
fCSrpOXDu4TuxuAC1TEsufoHyUsMEkQbBFLvuokl2XV0o2cNpPnOXVx0dfPUTfPGlm48bGou8peZ
CK+zX78/nz0FAycqn9bKm9E+2HdZBY0irqKDauTiuTL76nmqXCsImUmdgJfX7gYUzxeK21S3qpVG
v7lO1mvu4xsAjIWukO5yoDM/NGMK1UDs1Lr7NJLxLUPX7lkwD91GnfgdkeVHV+/71Q/+ghYS1z+5
t+4H7Qiey6lZlHAfxrp642htc0Qwrbb79Zv52csxV/IdaAgkaR8pFBh/GAaE62YJ4Ds3oulmilR1
0zVdd/PrR/rs5YC6oFvmrEQDg3P691d1Pgh8bHp26JEaXDet1RywoTXHv36Qz14OB3dWKmRFFtKg
Hx+kz9CHt3lyKDFkNV5jxsWxyij0Kq26+RsQ63+Jkvn28biI3kDKrFSDj3dpNY6hFibZAVBxv4Eo
GUkwZD1R5r9+RZ+9bbQakA7ROOA1fbjhOnekfZ8lvFnZcp0WxNK162jg1w/yQVj3/mKoQtZWmaZD
Vfyo3yMsRQ64jQ4aslXpJaCbS6+xm6EEzl3E16VedF9GsZhqgJ8NKXWbOgWmz5rG6m4YVPyvv35C
n7xqE9KGjaKLrcf4+KqRaAPtzJ1925XyOCPd6WhQsmnz6wf5ZHthlQUc5Qg0YvYKpPz+iqzJFpdh
o+2FwIaCSqv3gJLexXn2PLnyN+yQT16QJdg4TbzzYG3UD4sWE5gCkdq0H8MsOoaqOgeqHpm/2Tk+
dIrfP0aLxjTDbQw5cBQ+XP5pGRO3mIu9S5roSbHqBwpZQy60iUhqDPyITUidR/w6FEARpua9aS3K
RhqpfrYwzD4W+CauUzNb9sQstyfGCLRYpBFVNtqOaSX9pVdm75a/WYTWp/VhTWU559oG34VIVXz4
IIxe1A3Ctb0lsAMu2PGeGbzVnpypmYs5Uo/UUTWvfv3hf7KL/PCYH5ajLlbBUnbGPqXbrPoJuljY
zlNxWjvYrGLaZEx1ckTv9Dfy+cxqLeXy10/gsysCIgTmGw2hIuKVH6++vkZ7wvqyt0NQCjDQW07/
cfKby25VOf701joq4AY6hhAbrPVZfFdLtJXW4HZV9xQbur7pp0r0AfAk80YjVK8gQrGjUCiYIQ9Y
3UuH05blAAaG2w1UXc/RtvZYuLLf3N5rC/Wnp8WthwqTsQul64fbYdEEXAPOoVzNThDKKr7SuiR/
RlshNksmk1vkD3Cd25aWEdv5qvUyNWj5Q8LvXPdiMJRyR1LnGoFp0sorEMn8+uN5Ly4/XpR0e106
rJTchCX8+M4R6u2Oravu+yTVTggIEqmfZ8Nw0g4tI3xzQs8m2+rBgjt+KuWY3EFVxf+VNO28xtxA
abEiKY6hrGYnJcaa618/v88uH9fRdbDGYHXZ8X58elbdtyrEhr0iTVK6SNvz0szpz3/9IJ98TMAv
IBo6BlJP5+N2Gs1ahLJg2KPmHLKg6Yz4hjMxlpiFZOhtmRIb9esH/KwKB6wDqIoKD5rfx1lIvQwo
4LR2P6l9d6p1mfCVuQETO8pycrGeG9OjGrvMwI1Em44ArwxfwkXHFvvr5/HJu8tNKbhxnBWQZH+o
8rIqrXRksPs8UkiYTPo3VUz5bwqIT1+rQxlJCC8Aw5+wLdBC9TCL230hhekjecl9NKtyF4Yxfp0e
KUhQRGGV0HrH6+4vcxfDTZLqb97y9Vb7cJ3jDeCIZzJbUtE7/nghyU7aEi7Bfow5PSDbesCC8jo6
6jP+L7zvy6619d/sU9pnby9rGzEeuBI4T3x4zKxGamxWYAZH3CxKLYnbSw3TNzQXYSxdD6MEIdnP
4mzKlztlXST1/pK8rU0HwRxzsfObm/3T57OuRFzpuKI+kr0IEGmgJJR7wBrymKu6DFzIMb951T8/
yBrqw6bzXggYq4j9+6VYKf+LvTPbjRvJtvarHPQ9Dc7DxTkXmcxZSs2y5BtCkm3OQwSHIPn0/0dX
obsk12+jLg9wGo1GNbptZibJiB17r/WtWCpZi3NJA/UB7Vx7byS1+4+/yRIyhDOCRWFJFrLeX6Qm
TLEUjjqjY5VvlnLz44wH8zff5Ocqm4uA2+RFXUjeH1XtlRbUmuOqc6cr867p5u4QzXMFFmhwINf8
+k38m62Cw4nlAcLk67AEfXhWJmI8ScuSZ68gr4D2mR3fJKOTPlrtOM4bsuvHNewA6wGgQn/QRjs9
kV3QPNuoHoEqTFoWah6efoTII+5uBRI5p2vbNir8zQd9P+mmqFtMBfCRlh4JK/NPa4bjRET3mmep
BpQoi2rPQR1oZ1eO49L39lsnJXoQwLK1chVCopVLyMSekD86h7/+KB+ftOWTcGCAWwxTHb3Ahyct
t0Y86GI6u2jX15SjOSqwVP/Njfmbi+DEQYCJIoHx9UdM44R4XIOzcSbAAAWRY2RX9lRl519/k49V
2nL+ZaYaMDnl9QQc//5xpudkwI8RZ7eUdrEj2M07piqwtourdzW1DA60kcZQ2AUiQF/t6s+/vv5P
vZgPH+Cj9iL14tg16+6c2m17yXZRXQtT9de6ri6FZrsbEU/JQ21gq52q4Ijkt9rgADT2nhubZDOb
GuC0X3+kj+v1x0/04X0gRgtDcyTPyKdQt7K2fuWQhJaTpCvsiwAO8pxGDNSUf7p+LRc2HcbbtBUN
k67E+3uB/wSSgdOevdJQayhQJjGGTvmbpcXlL/nrbvTjIiwqAVs/tp2PfL1o0IQscnkucwBcZt96
UJRAX0WOu2HGnv/u9v7NO0t+AI0CGqW0DPwP+3yhoTsLOnHuIl+icQfnhwEwqJl3m0bXV2vhl9hz
JrA/35wBcM7aTdTM/NSoQWv9+r7+7aMGhY+XlkOvR9Hx/ve1sgptddFyIomD0zyUFOYpChXypRg3
soIZK5ejxCGobEwPgVuGPQHkCLez2zoH+lCXjXj5zUf6u2eNysTCPuWjOnA+LCSoK/3atbpzN0za
Ip5N2mdywZiMgOdYgpUSvfuMlaO8SkonqRbANGPFFA46kwcxqDtjSklM1Jo0YBxl+4Oz0qK+32Xp
hKxUK3RjONpEH3379cf+u0/NQswSyOJHXfNh0WCb0OuxLs+DV8Xzxsohma19HRBDmCokYCu4EUBa
iHVU3c6kMht+c5z9u5WRrgWLMGxj/yfTlyz6MXaH5mxoYkYI0OtMaAiRHX73wCwv3Md3BZ8a4hL8
uARXLO/SX852hW9VmZku3xMvOVkGhgHWKbAKqqa88nmay/pQiRpvAvrOWcDlyg2GncIi2CqKRQkm
QPX/tD/KCxzYmPEMEyrIcuJ8/6GwO5BB4AeXrT8FFzGerZvBSJIvUOjU3a9v89/8zMQqWrpDd5RT
0Mel2Usim1Qy7bKePNKIyhIWRi603zSb/2Y9op1oWZCcWUp/YmN6VN3EfvmXjeztfRSNfVjRF77J
80YyemSj3//6S/10KACyDCKVYQ4Vlkk1+qGAq+ZoKKkgLgl8a590gALM5ytVNSvl9zYZR8k86tt2
DgxsLtlQIJow1PS1GqIu/c1Gw6rz8QGj6GKmFCBo4mMxFnl/LzkZJWRqNJdQ2mYUtmoQ8QZjd/c0
ygUAYXXqAUUbA4gkp7p6s6FooF8Qomuv8anbeNdiO3EuszKKcFYFHjERc5QE/QF3P8mmplHP2med
zNv5OIlCP2q9tXh7+47ftpcOwSIgkBiImm43ngl6yO8AMIo3Gv9gCBzCn1Ekzb5c1P4V9h571Bg7
OMguXmHz5DcY82EhJGyFb12rx+dajdOb47axvUF0DxGPqHRvP06I9Q9xmY/tZecOo0Kh45RvU4fe
b93R9MzC2ir729Yma3AdFBwhSGI1o36rY59BqWKa+VcP003MyNTQbgVK8QqsSlsNK50y5ZBntXpu
KmsiLMrUSJaoASChHAGS9sWwYpMpNlZOVMDz7F+lxA+KNRc38zUq8qo/jlnQ94izrX7fVQyoDOY/
iRdgonFJasE/E0DCCJrAgACH+qRGFC/JDHzrcr1CChCzhxALabObmAqO9ZZEC8AAdSD9EnXOYjgB
05QgieJPeUWMNVB3tUXS3vtwHl3TuYxI0oI/G4zpuI16LRivg2rwd1bU8n8PCPfo9y0azu8V2TZL
RI0iDRCvHQizLoqVWOnLckyWiypBs/hyPpMNRhQZ5ZrIV12NYDOUboGsyCZ7z1lFBqvgQweJilYV
IY735uBIJAGY/YEQRTXFNTl9GBYETj9McR2aUhCG3J0QfKS8IQ+dTdN0C/PGBellnO12/JFtOLgQ
TpzWKDZz2/dyD1lgfiZPN/bXnZm0nESTsorWmQnqhN2pXwQcQWp8azV6ttHMIJwot2I+Vno9abvY
juRb7SIUPYt0qhBCzV5XrPO4q+86/ExtCGoyw2EHVcBYL3F11xPWvdt4FjxB+lQQVNcLCJuoGkac
47UMCBURQ7MgCqMGlYTV+niAlAPYa0t5aRCRKq2BiLSGRukaQX1Bb0AZU7CJcbyR4FJqtnVhFoCI
wqbO4hdIMp2+jclVvavdaby3JtMtt3aaJcOWyRbyO1D4+f0SqUozX89TCDogXK6HSA03Rs0EbtWz
6YPdGQPzq5uPDVy7ITA35ZwOJ8+xmp1VYG8kcb3d11BCrUPk8NesRRC5iEGa7MH1JiyZUS8RIonK
uMBwqZ1AClEteLDF8Dz5Te8eaq3q7rs+SK/GjtCeVZqkSEIETaDHDn6ZtSZ8Oyg2/axs1hD8bDHo
ugGA44/V9x+JDy7TN1m39ffuo/CAydC/dQf/879NogAF4i8b0U+62C9p+fryqii0/hA8HL7+979+
/JE/JbHWJw5fMA4Wnz1tuSU34U+bvfOJGSwbPkPEZZdYzpp/SmLJL/3kMkkHck8573rUY/8RyZvm
J1ItDBIykDss0nrrn4hiOV2/36oWCMByBqWEB869COXfb1XCB64VsP2sDIw5/X4irqur7uKmGtro
cpznDO2lpJN7mUUt3iTDqk8Egsn7sarhykSYUiyP2O8U9AommQXxgscKzE3TQ8DsGhKjUh2vnud/
pug7eQjTdy0Sz50g+yPwIuwzJI5mAJTkfKqSeNgrmPtxHzhv+NZrcH/tvVcrf8uA8JHDowcpRwf8
6ZPVxDLgCYzV+E+qN9iixWGCG7KXbt+s7WSuDhkff9/wf7lrbB/fJkFV/smsNXeHg9cgMqk211Xs
wDGNMcpRVSdhbTdPttG99k5ystzyhluqY6+BU1P4OelcfVOShUciCxe97jPyzqfqxpP+WVhANCGj
9SdvijMvnH4AdObEjNLv1qiDnyL7E+QpcS7GziaM7FDrc9sdWT3ci7Q3nBfqfrw3IxOnUbfvKhCz
B4yBatdhlcGNgw6pKiFJJYW+x3vM4tDjUdxKg61JKg+MljVgrDXTdIsZ9g2ErrppQAxeCeB6JHZk
wdm1lRv6OWNXlgbYlm30gHAHXUrTZHgYsG2tcGkuWSktlOWuOXSahbhPT9orAx/9amyH+qTRwVr3
VIxrgx3kQFXTh6KKFyhiRDXdDFX3JpUxb1XaGk9QCu3T5CbWlwIB1a7MZLlP+P0OfteX3MC00zdu
ai5crq4iKdtm/QsimyRRzyEQSxHBDN2aKNhIbnODxW2lKzXtIZw3iCmzxpZU7jpFTTPM94rQxrXf
1e1xyjznpvQTbe81uN2oAZxNkzT5CYrogohz7F1c9PyGrjm2a6ctvLfaH+snLNblPse8vZ6b0TzY
o5XdZ4M3bsu5JkLaHRBvQ4Q9JrEpT6zVxsEKoCoKvvXZTzHAg3ONMSU3HXTk0ci1bY+k7ELVunZy
s8Bo6Uy3CvgePPxdJOHSTUqRewlUaif6WXIaWXhTlvD1YW1l8GcVdFEiPqP4wpLdfFgM3TzXfn6q
oTUEqwRUV0RWKTmYg/UGWOCVbW2HSQ/yVUZW5WNQgPtBuYm4uq+DlxrX4YMGCOKOB2fmSaHH1aKJ
vyEDz9mObY1H2evat3i2taPOBPMWQKO2ho39uSpx2DvY1Ejw9Nu1njBMUPOQXKBsoV6KSmvbkFq6
QQAiiZbV0Sj/gHHpegu7gkxW77tQQuwCDuInDOw3cYk01ayq9KZyxt0waleyT4KdLOt9qznlGTvb
selKecG5ad8pUd15s9nseAzOzPvvsqB6qU1oZKmQxNp2WUgC8PKDDV8mM9Au5zq+tQf7dSbmdtVn
ttzR2oPxEVj5naEFHnFyqXH2pfHkjbb7yNEiAxer93tT2nsw3S/YhPStCTniPBag9jJtfsNPN7yq
objKo+C+rmvi8TgZwtMLfVw4YEkfyqDdRW1+A0TvBefu0zR4D9QYYVtpmMW7yll5qBDhSm84ie8c
V34n4iQ+1brzZBTDG2HbVJKQNOETxq+4G684gHMKZDy+qucCPSYb+rfIbW6DxDu3dSlOxah9rlMD
ewHaexLbwtZNT+WYHtxEe9IG5V2btjZt0lR8HqjY3BQ+ntUm67pJrhNPHC2iqLfwtTlFVM2WocMF
yrndwLiOEqzZammcbRZkct6iEQfPZt+5ndnuimxiaSSzOL0fheN8b2xRbDUvvrPsiOLLnU4+LMht
oiKwUVVwjjsbomSFN96bHapikGobG1MluLBg3My9v/HLr7ZFz90CrIhnP7n0cT4iZg6K4+TWzOVt
BvSLPrzR/Gg1NMG8l4UDchF0RDcXb1kwfiNOeudoJmJ5O7lEJnMEvU9/xcaj5TnJW9xlx1nE99in
9q4OJCSxFwUrivFayDBR7CmMdQDo47YoKvcmUeq+LILTyJux8gbTfOoXfBajzStCoNv9mBjgPhPz
RpmYlAN1TQhO8D2P0SQ7QDa3SYd5AK/wOUvZPTMXy73HX0CuXTmuXaveecTgcoDpwLLYuNFsJx1W
qEfIY529E3kOw1om84NeItmVWUM+n1WVbFpde5cIiV3Xmr/0rTFsoswvvvnw1G8DjZuGo3Tk+FdX
QGiyrtsZJsA/AOpESMrRXkV0Cr9ir8aywjfdBaYGzPcHJDAmVCo7qR/wwN5zecDnuQMTaqOnQbYb
ROd6mql/oyF1jDXCv+K1h/B41wj+E59cVfTALftB7fupJsHac2+WAMyN1uOtjTtiv8nTcVaE3lRH
syAaOGjFsCmHDJ2/mV+UYDVW9hxpYR7Y6ZpjSrXlZjtnQn92psYLp1UQMAlmzLfuJL2N0Y3jiyCP
CshIZ+kbXZLyTEyogCXjTo05HtsuwE6AqxnCYglrPjjiyoFPZ5ZuB4DR/UFjHLMUZko+b+gFNmul
jHKbVVa/SSOycqHhpH394vTJBjwHPHe8dAknvSZ/1uEhrpIB1MqU25/HrO8O/DDXeuusPcHRq9Zh
DXDWUmmOYDk+03kJgX6A907ZAdakseu4hIyTXiAqH5BLOEFHaLd+02RYHzivXMOHUBxo2VmXM+F6
xpKoS5FynsNE4OsTdv4aBINrVFgUPLAErMnBGPaTGkNRFC/Yv2FSRC5O7LoAojBushGYQV+Z9xIq
84Iq0lhVaiw9Snud4IVfuTBvd8RcPtU14ec9jKK16TCl0izgBlPtPqRwMpIi6vaBQGYAUDteF9jh
V5FeNpuIYxSkohg/TT7NYUTQ8CH3U2sPbpZkc51hT5jbsbrMtTg5ETic74tA5rthmvhf2+qZPjoe
ck+5CPmZ4qabBvzuRW370RlwQRH6DuxEJcr5NDB7vBs854uXCLEVla9dYPD+Lsp8KwQfBS97qJVq
OFCGuV+yFh5NkNkLakOC9amTAAd7zZh25jHyQ9sdP+dTBGNH5fFGxiJZw/Q9BZr75JDpstE5Lt+D
mzTXstbBmyTgSR3XZhN0RPraw7k5TqWYSK71yOEWuRxeQFaEHXNNipsu37CxNdW0cUFgw3IdUrMJ
Vo7HTdXQ0/MD1HVPvnPM/dhkhHwAqoVFmLMdxJMmbmAwNZBqoI2y29h2M8sTWFTLDS10pBhOUjpB
0zrvppR4J4t8OH+rxoREczPun2JyivqNlmiWDAms1spLX6vyYTXoloGsKp30Gz0zsI2UttvKLabQ
tLjW4skyvrSWPh4EerC2CGXpef7DqGu5vba6Mk/ORoNj32WBnbxvTRWr0Vhzmo2aY1DApMJC1aqv
8KQ9PLPlPBfTuYQPWD+53NyvowENA5BJKjV4lwmUVXhwc5cccen5AbyjuezuNZx1p0rXE/HadD5J
viNZEsZ+TmdwIqLW5vShoaw9Ni4KwlxjJVuNlkjSfYRPnHZ7ax+LjlNKy2HDOLVyiBx8UK2Kvrht
5J5SHUJ3vBzEByb5dpm3J5knyT0+9ja00bhvWltV/WmahnQ8QtQkZV5aeLLMRHNqul9ByXft7ZQN
v66IBJ65xAt5ZLkAKjX1NLdc4ebqgi5cRvLsQOz82XGngTMJlPbhYDF+vQ9yx3kluT2GK+YaPljr
2c36jTWJPKGVN7UVEjt7hvrigns1cShBPTkMQ8bzpUboCjBLqvZLNWmuE9aun2rrjJ6DvZ/6tDGf
VNxq3rGSrstKVJnYRBD32Xm7Ui3JGPt4lKN2mydyVutyFH57W6WuCD4bXstSbXlTqm/1ItC6HW+X
3sHq6FVfrAXzimKVsanB5zLjVAurAfzurqrrqmLz72L30jPK1DqOhpkUmxiMaBEy2AOiCq0+ll+t
oVPsO4mmPLak0bnIrWhmx4uC+NFmFvLS+Sy8EBwi+YAveSpDNoVS7SMZ3eqdobvhPHnpeKmcud2n
Yz0bX31r8NudPk76AN3GMDisAO3pJ+ZCWX0GtCXHHS+Xq/CFRd5KH30t2zEl94dH2Jd6A6pqHKtr
XaiGbbacOBhbWUox0DWtt7a1Fql2azibfoie6tJ3b1M9Lw9pUTrrbtltJMErnGPhLchhzEOI8MEm
y6aRRt9ysDNNZPizpV97Qs+vTV0O60IF3FcJPgInm24KQB6RcQ1Twn6GS/zAiYnn0+gZWWrJgi4z
ee1IngjKJwVU+cpIAUSvdehpFFeyG0IkbVCDACLrL0GBHD7UkS9DwfUI0BFU4Z8563VaKMUIS7cp
YPmFyTz1J0KB3FVstmIbREhV164woJHnkeyC4xCAFA4bd8jv3TF+QV3kXoIVklsRGcG69+3zbA79
puAGYEO7NOHRrUg+vKFjvE4IrMiOAIpHeBTKKK5knH2fAH+HBGfkwXZqknitLCBOQsDMGwYTc6dv
+RB9bftPs8L/9an+hdjsV32qW4VvmynmX7pUyx/4s0ulf2J0ottEwvzhhvlPl8onUBe/AMEHOjl3
qMv+0qX6pCMaYdbMzAodFv/0ly4Vyb78behSF/kBc7Z/hINEIvOhS/UDB0FzitkE/Hj6Yu+7VDX4
wIk67q7LE4cDX8D+qROncBCNko+m2QEWCtzinLh+fVPNk3+pDGd81RkMrwcSWkPCj/IwZkpy5hUZ
n80xUncTSQz3Tk213CuSjeAzZTDVDEzM8fxgqBi0bNLGN9Qz88mGqrVJJo1ukzXE09YV/Pcqy7uD
1WNk9cDKXND88Y9lFw06OAgG35hd8aqFDZyTjUi64Sn3BbVYloDvDdOKssUpDeZiELxNd124VntF
0pN/yoQj3RWTn/LIQhsQkyFcGgFj08D3LYlNK9asxrkEENlq4RRr6V63dby8aI/IKnE6u7kprcpN
Dp3e948tOG/AZfZk35Qq93Z8FHyREaoxQSvq2m4ouzqb0Jt6cpoDNGRsp3nVGRBy9DEFDxeHXWMc
YdlUu8hKzwyF9RPph2GpN+O18p4Cq7/uFlVJhkvPFQISzxdol+oGhtQRks8rdKELq2o3UXma6xR2
ZPfgYRZ18h473sgirMs7PYm+aoQsHIVUT00dlYe+GcwraVO3emyC0mqJdsrcV5Ml+6LtCN6o/Ssw
+ndjIJqNPZAnLNS0maIkfs0yCDNJ47/BNpbU3974opfdV2w95FaUgfE8Ou0z2RIHZWrHUtKVS+Ko
uGUiAKtRjPXXSnfv3Iqj+WxgILHvaM7vMXKRjCK3bQRftNL4J2G2NkdByya+KuWvnqNabrPGb0hS
iMyN1OxbtynvZWmIi8xUL44FUIvU0r0YJn7TnsQsmiu7obQt82T1eCDHOiWpQZGWjP45BuunCAuJ
lNS/Exy7Fia+UdeDO6QBhscKXpBnIvKaA28Zsg0chNVRGdvRdBw9d82GDj71iVGn23/V0v5Oxl4Y
V8/C6Xp2K9S4q7acAAZNfmtuRJP4wEttEnWgZzL2cRwZUeBCaGKqEE39sSJzCy+pBTDvwmD9foHq
V123Q+xufPJEDk5i4qaUjQHNrBtRf6RZFaZJWz5qsUBwg1dgits0bBrMVbnvXff97B4qu6r2Mx2E
Q9alFI+yaW/8QluA2hl4AlBP/BqRoGmygM5fAeDrHGeYTIIdoePUauWw8bQqCBXdlk2ZpP6hmkbz
3kCmfj0WdfKsmFITijTlxn2kg243Yje+cBqfZBNq6R8c8rvWceKzAaYMtCQChYJB0mx5e1i3TDvR
eEC+b4cpWE8lRTOWoJKugBZd2dBnsaZrnGMbEJIPcem4J51O3NrQPfUQw1o6VRXHV7pc+WVQ6Pn3
0uFYaXI4XiJK++khL/Q62tgM5e+7ao6PwL4JI0hNTK8umXMDp74HCGyfM2HvOj2xQst9JvoUmynp
rtW+IVkr2vBe258Tlupry2qsh0b1LCB+/GqkJo8JpvepnCi6BBV2PYPmtNPYwQA+2G+MpkOecj9Z
mZ2jHZqAyaQ1JtrJ0ge9f0HxUZ5so+9e69FV42o0HeetMrXKBr1lK3hbqWM5QCR0NLfM53Yp9Qhw
fJnjJK9r46HPPdAGNiXXrtSdc0Gy1rlEEISNWUbW9SixCHZSGiGLRLAlKkYelHSyExyxnkGlBfWr
DtrizFk12SrwuGstV4W+clo9zLR4IQAHzgr1TLqfc2fajShVPzdxvEHXcAZEt5cEftOzr8eh2COe
r/bWzJMDH5UzM4Fhh6FWe+T635FmihONeh0aYuEuyH4As6mwtT2N9Gxb63m09fguRCTOJ1kK4xpg
xTp2FT8B32EY3cduVEQpjGlzO7cOZ9f2ZZizdBsNjfeg9VO0Hb2yDamg4SLQBd5ndhttIl+4j7Ge
1y+aVcz3MfD9zYiU4ZJRb/YIJzY5MEnQdraVxkeV1ckxp7l51go53YDHb57TCQ7gKmHXY6EmVu+Q
22AibNW5tx1InguO3dUj8t/qNTHc+S4drSjU3RF4hg3RAUlwdI0YsqBUXVB9NIXf/m802E0/5nyL
5Pv/715+yOUL/uV3NdfyJ/6ouWz9EyZjgmOR6hGKjOTp35NB8xMaNiSbWChsx4b1+++ayzE/LdM0
XMvAGVEJBUzz/qRn2fYn3GcIThaO/KKLD/7JXPB9vbU4qRHtoA6Cw+0Djf8IaC8hKYH9kyrMeNqO
sZfZRyC/8jdCrL+9Cp5QviLZwMZHS6iXsgjDi1OhFqWTttKpp/ZjV06vf/nZr/8Qdv0XPOXrOqXx
+d//ei9rW74MxHKLyHeGqTpF7AdZGw6yBp1SMoSuV5OxkdAmh3MLSEN66RE8ePugVe18qnMClX7z
DT+YYf64NnUrJSv7xqJpe1+4loCsC72oB954tpHXQpBMk6464bNvaENVzhsaNgDOM9MpiAUhV4x3
VRoL9ktEYVK2HLdR9xQsNZq3bHBSrytMZlZChsqvf6af7wbCM4R3XARIE/Kw9x8VleGQuz3BDsSQ
GymiH+gmeWuNv7HGvB84L78IPHCbvANuuMdVPtyNrDV9pdx5DDs2lwWjZI7OldmVAsBkrVwJxaRn
3XxKgjjt3H/6HdGFcSbBhsy/8QZ/ENn1pEYaTGr90Gs1ugfJ5J0s0cntr3/J5Zf6j76Qr4ieHfEN
d93glURj9/6XFNaURTH+sTDzsvZ5cPHfD47VPDrp/PTrK70Xmv24Egpvm0gHD8M7cK33V3KmoCmx
giLQZAaXrCqXFB8xAGX3x1E7FTlJuf/8F0TIAJ5f99Ayo014f8W0x+gK+9ICqmH7+8Qd1Hp069+p
B396SFgPOXAyxiNtBpjgh9eGKaONuZKrWHoT3WZgMreFB/8mgxh9MHXxyEmnuP71b/m7a354MMu0
4ow0c00TjjOZRNEcGrl4a0rX/dz5pLBD4vd+YzP8+ZqsSHzXgIwDDJyLPOSvSlSP1ltH8JXJNbXo
OGRzd21Y83jMtZrGMrBuemtDkTIO/PV3/fm5gcUGBo2ViQeUjvr768aV0nwQryR4jqK4RSaWvBQz
o3dWX4/iiCzFq19f8KdXggWQf0GFpDFgmo75/oJkdyN6Y0wY0mlvroyAMUvYI0pwQ+Fn2uHXF0P7
/V6fjibd9tm/sNlAXAC4sIAv//rDGrXgXCvygWFoVAy7vp2z6tggVpg/Z50skl3Ml4y2cTmT02t2
hVvg652AjRfocvaOIYXxMpLvRR0X5/kgyQoufLLVJcaYbSMpdde1NREuN+JT5HhaZHa9MSSYnk2F
jHEgy3U0lhSddrT2fe/VxnqQqKhXJl4ADO9yKpsrUqlm1BGDZ1RHOOaW9dmfR0+EJDSgz7QOQZEE
xsYqqYVXSCxmWHFY+LpXMq+ZvU/+pGqkBfSX99TqgXHM3Eh7Mwg11MMUKuUTOXWec3CzYV4oQwk0
H2foh2oddbRoSeysHSOciL1imCoDID3UlKgJyobwbqto+vwy04MlK81HbLmLNSe7ViJQA8Az0x+u
KcQTi0Ow1zw1U65p22zOnGZLIAW8ZdtDibIqpO43a0PqCWNs27D2CG3ax0gPAOD5RpxzDPCqZorf
WB3t0d7QRjYn0hki5nflEuCUI4mRs2c/dPqIiLdh+MhP2GE+gEYV4adHTA4Sb0bG8jhhPwOvRvqp
wUG6aEjnML1CnmZkT3sTPa62sXOPM+3MhPomaDpFENpkBF8i3+v6hnPwIDi9KYWvb2UXo2/cgQg1
jBtbOFm7I9uuNHezsDssdqhR63ijBXkH7HkmxWabMKsF5JWMLnJIDqUmsqXFgFETAt6SEAJRe1N3
nattLCODyRSh4qQDbLTVfBgwiCKD1Av+OZKunYW9ir1xQ/ao8TnLAJsh3MydU9ty35F6zFrTXpDV
F9zHEzLQVZxFvbUi7k88+pE0kXAwuCDH1mLceHbo905bXMzRARo+atYgSZiiQfR376SMEuBQVi7q
E+s6tUbZBPEUVrI1SyjQlfMiq0VWIDhx5qu8sRr/CcKF/S2qmGAy4JgHYjC1oiRAs9QFvMFsFI8D
mJt70yRudmtZWqVgEqNNXU05Mt8VkeEkRxO/p8DB89h858kn18Gtm0FbWW0UPeb9IBqOv71EektD
qgnnxuS1QHufHuvZUXTmhq65IWo+rpgsF5EINV4i0hAloQWoX+r4c11Ukr8k13Dsx63JLIgjmHi1
4sEIzoRKoOQpTZfeF3ExNEGynjYMLKnEU4x/I+NroPUk5Npkj408XrQQ1lyneyPZjYwk9L5sRkyG
eBl6TU51WCqLFhj3Lp/2acJ0ZdtaldZsJ8sn19Wxzbm/ahILtpVH0ivIqIn35r7UVBzfsglyTOzd
IenX7G/iTNAiih7GJeVzT5QyIg6RXfko322ISbCkuOFtnh6kXnAkD2jL+A8LoYLwgEZ/7tQwMb5s
NPOuauOZQEFz8uOtSGxHQ4vuGzL4wrG6hDLdku+GAhg6GX8PDK8W6GATOSLZicEuyWLVlfxs2KVs
ry0P0/aJ8Vd/N8BfSA56Lc0Cr2kXJYw89ZxNeUtqghkfLJN8SMDUJElfNAVV3laaU2teizj12lvl
1aAvUWmhpNnTMrDSlVOlyBHo9hjjvSboGu15N6tiA3fb9r/F7pxCCqM0zdZmT3wD/lYN6CPBygiT
Cj+jEOjyvj+b5ZAU20EoVa3LhEDc2E6tLx49WB5ljr7xocnsnDxYNt1wVvN8Y02D9TT6nZUwFx4K
pv3IGsJGat1zSswATO9SfTOAwn9PMl06u05rsqsemYC8VjDvXyJh+l+gm3r3nj/mxjpK/Q76LW3j
b4EfqWvd7gcjjFxHfiOWyCTNiH82UN90mdjODt7zAyrgfJex0XQhLEdS1FByI/VxOh9x0GzHJWLr
qjondT+HJAVYw7pjTNhvBzMFSJB0LmIyRbifT4Y2Xr6jQeactfZ8Ud+nBsvnqhymmsZiSuJp2+XK
Z/Kf1c+eQ2eCkFSrT/ZlxQ0JB9OhSecblvbWajoNQlV45WfSueX9jCx8WlXJSBRzKy3z20jkcrU1
cch0x2wyh71PMAik07jmLY86v9jXeRrJQ9t37otCNk93CUPEEwpycH6lrWVdiMBhPPeMsW8KsujI
Uk9i1N2xg2hp1cSWjhRDj1ICwgm6Q/nPh/5WFk72Av14orUYtAyQBJ30NiwcmwjcYTalviv0nsZ7
TfbrjWUUQt4rfpV4bfQWQ1lmHG8F9cmSraiWNFuNEPSV4aYqRYGX95fKo7m87orRRuBfWd2mRuPO
XSzZdLJqSp4mh+8f+n7WVht2X51p3ChJ1k5yaal1HFX59azNKIm6llbMfig1FuMosAU7t9dMGeC8
VHuVVQRdUGk1QMohgZi1ySer+tKZXhScJzxICCpt9o57fRrQTBGDWVxiODLgOFR+s6n0zIr2XlvB
WC3cJqMZ7bWk8lZO8+bCeGi3eZ9pwa7lF/2e+Zn8f+yd2W7kSJqlX2XQ9yxwXy7HSd+0eWgLSXFD
hCIkbkaa0Yz708/n1TUzjQbqDRoFJCozIyMkF2n2L+d8x8py1KiE+oSd/7PoPQJ/g3Ao8iPjUX4/
RKKXPJ6R4PVRsiG/XNcyIIMqFG8uuhgDFjcJpiwgbe+Ki+0qIqgGSmXAhE5QHpxgVkzlnGuaaQQt
m5me8kqksNL5bQroZjs4/iR4Bg2Jp8gbrfg34a9sT+0hhn85Sxejnr94r0THWys/Wccfd9uA4May
ulBkAIiJt1y0O62E7iwuO3Btll+xK/LioJNKPyG33Urw1p5CewT4fj4CnscGwKA5WjK4SpAugV7a
B8u4w5iqOO9vQkib6147pSAshFLns+IwfIq5lLuM9C2N9Yvge3PQHaCBHfLJAQ/9RirLDu85ccxV
rHH3G3+zUfwQLdyyBW38DxFPhmiMccsRXhVkV+1NviYoY7bJcHGrEcgmSVwIx5pBv6wx58o5RzPF
6J05wUKo9absh5n4XiurFGoxrxmG8imiHrUyEDiqYYes1ylTLPb3HlHZ4WETwfRZx1NDqSqrYoBO
XEOzJceIDJm8CsFyo4YmrXRtRzR9WjfFQ83Kbz4NDjFEyD99j3R0XznnqlMutaNqyiolTGb5EKUf
EsDStiXC7DAanvICUcSND4aNmwd7+U81eRRj8UJWDeLj0rv0auz8oz2HBbmpXlsPOJ96Ct/KMdXb
jEvrt3bnOiaLGttMBlQ8+s7bWjFg99h3p5M1u98TZ+NzKMbkxp5VWGcLscA/JwIefkIL84iGKHOe
5xI053FImLWmEnVHy7cfYmDxx1WjD+pG7vZoVJ+LLOUzsS3Tq9Gs0KjDlTpFcuCb1qpCzNwEsW52
0VwkNdYTuCpb64PJW5qwe+yWqYb+46lyIBDO6d9MMyl3Fyzo1xCSb2FWjo59neWo6KcFCYIF4VrE
ek+ITTIjMpv4irhwqEkDxho2DED3uq/SDKR40xIHiXsXwm4u/Di6dVsaox2BRt791qAvyRhradRZ
ixOs6USsVgXUsyzz3TDYBi9xgAjyZoUxOO2dPAyfO5SszVE5QXdPrPP2rqns6r23tJSHNkwWmZKn
5WOQ2VARR2hG3vI1t6iEJNNyfpzAjKc6ZmnqXjWNhBKtv9DR6w5lh2ifh6m2n1137V7ZUZF44qHL
+kIW0w/k4K0gpvNlY9MYN2BOWTjEDzHU/CVN9FL8TLa+6tOCBK0kpbRe/kxYhh4ISbn2Gvxg2aps
YCD3qIBLCt9iQWaMYD7m1BrIH1JxxQrUDYDJkAVneT2d1QJw1R+DHh08QBuq4poPH5VHdw7+KbTM
KVQfAWKRKM09jBgxSar8efVHLhGBuna3rr7b7ytnVN8O/7hKZbH0nzi30NGjWNeXuc5pBfAYtawi
zDbXfO6JekZMqQ6RzH0buOoG56RaDLqqsgCjn1bsST4KKEwbDNU+uLdmzvZsMrN8rsfC4nBWFekj
PolkbFhzbvib3HNnZFAcRa+TqsvPmJDX5STY0V6IXhPlLUdk+2FWr5XHAW7DM/ugMN5Zixx/DToM
+L/F7B1nswRYwaTMf8Y8CM3ZdyU3uD3NHtrB2qHyHwPSikXFBJLc+OoVB1wAaJcNJjhtC7tcWm8E
OINb9e1oF6meFDJWEQmmsNH3v1tDas9udHRxQzoRtUqptBzSjr9ibzQKBkmPNlrubJeOdT8ldiL3
ZA4nUWratqVDae14zmZLA8olAq9H7RFVLUtj07pET1WBXe23yI6OvuDUTaWJF2Ia+KLLoybrCLCU
63gvji85noM5Dj5aF1xe5gS1urDL9rHiTcOAezKqWT+61AK32MIARtcmRwVcAYjMH0dFjHc6s1r/
mLyke2lokwRna02alXbC/oGBIFpVqgmqj560JopcR3sbzrAe6Sz+SKSlLmq7H0tS1wM7q4StT9kO
YH+neh4023nj/rniQD/mapM/ieDZ7D1pVUhMB2GprzJqwn7nJ2L73QJ/hCzcskDbkeeFLlpbM9j2
kYzH73AJyidaq7Fkh1Q0v3rEwV/KJTvvsJQVl5AW2gqOC17JlQGjT56KDJoSBehgh99hba/y0q0e
jNx+2tYEQMwooiynLY2y2l1dAv64or5Kq55ImKhLcXQCyYIp7wp7b5gReamggyBuy1/rr8qaGSa2
nV9AfXfcbU2jwm/CNDJU71eLJAqIwZfv4yi8u8LYIJxRCNBSlihMfrtOa91Nehk+psKGJR1pDo6d
xOLw1A8x4Ruxssuastap7Qw1nGCpSMRmdwgJ1vmkEIApUEX2SrdqhXwdtSxYM9uaJx/taxQ/RIRe
PVtBZ72Okeh/57nYuMNZmr2M7bVfqXMJ6tjSefiM8AlxR9JWfX6PoybxjqAy+H0oA5hLrLQdf9ns
l+8qsNVrHuGouQo62CUWjRsj7jCbo64dkvEOEE2AuNCGUkhqVzd8Hw31xRHJavvS8INu07oNAlSd
0u9vJj8pJVqtYrjVW0H5bi/dLVuHQO3d1a7mE2cnGrw+sm1A0a7ynuDQ9M4e3dwEuroL+qeGPE4i
GX1vuyYYtTUl87YVWxaN5DdjbS0oNa2m0Y9dviVJSlu2IqEfOHEhGctK7VprCorjGBh18S3L/UiG
wZ0BwfBSZpzAIam/48gASTEluRvbFfZ+HkV0H6Nfst7f/A5SQavJEDvlCQ3P745FlpuNW7vau2WW
/tukpVS7MMF3nc6Yh7ALe0F9WcYYITRjqk3s+2RYyqxv2+SMxBYGqe7WacxAJE8/h6hmGOMPk/N7
pBK14L+s2B1HxbN509GNFacpqRDqu5ANDyR1wd62SJUMU7dpB3XbzqvmV+DSpE337Hf0kSy7g6qb
vHOgI76GzrPK3/3W8MeggW2TW23g8py0RC7LtjnkwUJPwp8wryrmzejKMDihTOSjhSjVocHVyVAd
3EaZe8xtoDLnxAALMGPLbTbUA7reQaEWIvahZ4uiq0Eme/LtYjdDVg3jnh/fdKj9HiZ1aHhWyGhg
TvBuM46qD21XRh1SjGUgWqwlPTD12CRC6O8dc3Rqg3ySZNM6p3rJcQC77by88gZvwQGQmnqkVQzq
k6ZZCg9dmyPL1oGy51QH4fLVONJ7p61YV46KYfvjD2Fw4zrhwlEHPBeh8xq96Zq8vqIl9yCdfNyj
O3uZgy/mw4LCwy8qnV0hHOshmt3x7xwtwT9LcoSLXehcYjLtAAtVBTph8tpQ8zc8p7AuJ/nIFsOO
7mPtq1fS11ApGrtPfoioa96ZXORNFlnlQMncGzNmxjElJNLoesNbS4w1yusdUk8DdcV4xvQRf7Zc
MXSpS/aUZK1XITxyREyZO9gFgPi48D+92s6fod0QN99GuR3cb6iPxaEmneNX5K22SJ1BME9CievN
p0Y3ovphKqaBmSZoXmZeZCL3VA09/pGQYzYbZk91ZJvlMNxY5SMVdTeXN2JsQvXdSTNOJ2DV1AtE
v4kqnWSJN7i2oZK8ErApX0lwtB0wcMPyojRYuHT0gFBkQ0C7ieloiJAvz0EQZctSqzu5GI5zf54S
ToWJHQKTPaX4uIPepdZhvnk3+ohluJ9LEjfnoOKXWEnZPcZjBPbN0WE77gYnb36j13cZG/ASrlh6
AjmliwrjN7tNFpT9SNEJKpbFxB8s65Vq3bThZd3i2D8JXyW0DSQnvyUodaHmk/pDIEUpGaqZirxI
tgkoOASnAXpgjSePwFBRo7AqK0pJkKdl5iwOSQHS3Zr4xNE8vcdtFxYHew2IGoNZh40L8QyoFrF0
5G8Gea/eZC/lFyIF55mwuyHfh8hz+GEyoEpHdKqvnJjTg4v+HwkJLaW7qzmgvz1hmk939QCxVlij
iuPa0uDsffRb73lQLHWKhR3/2jRX432A0Y6Y3CbpQ0Q0ywbvXQYVvx9ryZWvy8/zM0aemXlWK63i
VK2NQk1jecW753X9j4SYUJ3S/OePqDS8FWjCUiPerV2fwVznnkhrmpKD70ztg5SI4A5+id+WGII8
fiVgcuUtNrj9UhNe+0ybHKn4IENCgfcM5zcql2hc4wP9U35XAjVoU8LzBnMDz1a+5wxS+32eu+W3
nUBNIsDUKrGmJ0K9+GxV+aHVgfUrH4K8Szc+BHlQDPeKfTQLKBieTIAybXX8BzDU5CDULdo3O7TW
PFOT07xWk9Tt3nE7NkJmmVpkgpUVvSJrJoYt4nxYDsJzmj9sk40DlEDU3W9y9DaqYhPlHxGzP6yV
le31n5PC07Mf+oghMmdkUvyQU0C4s5yt+YsA4OGvg/a3QeNe6vGGIEv6AWPNVnKQpXAuvhdNxG06
s7H3YKsbnC19EtDMMJm415wQZCH343qK/NEb7vD8mTd0pBapGhQqZ28eSXgNlPb/CK+I+7Tvc2ay
FrzOt9rG/JXlBIpf6lAFTyvTnD/2yM83dRZwGKWRdEPAaav4CLGDhNrAidR3jxDJ4opcrfuFq8JD
juS5JxbWQt24fRjfovyCUtAqRR06MJb9SpLN4mSCCXpnWSrK09aIq/F42JrPYsatxZskOyb3o2RZ
I3sMfzsvqQjnIeiOAxbWBkjVeRhQvtKb4UfWsSOHk/TC6MYKRf+3Duyy4gRlL8B5OVekAxGX6Bz8
tQk6fIEdsEBX5051uzIjc7OJeMYP0PA8JnRlM+7t0PD+RrkZLkSzrb+W0CdNoveocncUoRhNmdCb
/mixiLUY6qz6pVSu/+V2QA2yWpnlQfSeA7wj92bNFSBJbe0by3nyypG6Ivc302TWWqLM9woei9Tj
yJj2E6vKdYd1YavPbNCCy+whTqQd9VDS4nsmwTDUMVMAj7EMQsW2VeS1utyYfCklASD2uCUvcwvz
MXVzhvK7kGoxvFWhroJsBE3onAcTBzDflf3DuT7VFFdctXA5lTNRdXgMlQsWviTdCBXczQtqf1wH
wWZdPKt1yz3yEZxS+Jl4l4WWrr13rJj31dNWHh/LkhXkIRlzWPJjtzTzXhnB2DuRzF12Mpa6PuY1
c4u7kJeVAtLlYrxvmH1aGX6rasvacOo+cBNYVqqSxqkyokT1I5WIJfcUmtRdgOvFq+jpCPb1GuTX
pjlEKebwpuBgImpT/Jjdvpr3TEBChrfl6pCnvRSJu1M9+pi9IIugzbaGAUDKlb3JrMNi9eXQk9FS
5w3aS6tlibVDDO1vaS7a5DtJSE4+DhH/Yqeljs65d23GJ9rPe0eiLSRlGpPIziaDgohMd/LEsWO7
oTOoW9MtnVI4nofStS6MR1qGZngBilTbHsaCpK/KL3/TKOIqtn3iEGta5wPhL1jV8BZrJ3VkjRUA
deCKLK5vrb3jY6Y6jRuHwkFFdn6pCLt7IP1Dfk5VbBFPwlgGl0bdKGen86VhnbtRA6WOqEOZYfOm
RSKXV1Z4HBSeWMdd86dA5Ik+Jn3ZXI9vxue7qPDoTW0a2BNl8BId6IQZ1Eyxiyma+pd4po4o5fLF
ZmY9/Kls6rCD8taSx5v0WCxIJX9qc8HuFeI6thc2hpLBZks8gs1iE7ADWUWdKxCBqpV+DN9xwnvZ
K/+Ny3JwT55C8UroTmibA4t6UZ88KcaLEwYsOhzHLPoJXzzJnJJjC9sGBqt3tv0Mijc2XCPNr4hJ
VvVq0CSZ4Hr2DxV8n3i/ydE7UOfj0wptgVBQddbwhB6p+mXw2jF5FUxkd31v5juG+JSpY5C0z2Rc
J/eoWdbi3ieWWl3r2NI6GAb/qFWdLkST3HfJSI5BT3PuBdvYZAu920BWVyJyziIXJjUO52k5eWVL
MPjibe2HwyFPaxGjYWGCP4UfWhGgxXKgwtM/uZLRg12T9nLmTxYfCeLf26k3jBtUY9ffbCea98Ed
STgDLrlOj5Mo8qY+lXYV+B+Sc6rtqVhZ6PyKmbe2343gZHrbhA+kGXCOAzCmlnq9YfAlx70OR7aC
edQJQ/uCTGAXLYqjwQP9sKJAr+IJb2FZcqqZa9ih13RF/sKeoRxoo2b9eyZmUmHTiXB9uXUe+kdy
30mfoL2MrSvbZQtSXAb+qbBGMmYasC0xbk4USfuaK/K5i2tKXkZK43kB+mR2gV2LnxsHZr+vWb2T
ZjOEHOnJBo4h7bkZtue1crwFB1PMvVtjKmJNFAt7ZSAfqvJGahaM2UDdUzKYDUssfBa/6NCI0UPt
OwfJj5j6rkVCbRySrsOyzoMTIxeIValbUFX9TpJh3H4q3Fv6LCGEbg1qAaailObgQw9THrcX6B+A
PJCDT9V1Bi3Q5Sa4uGoumZYxF1HnnssbO0qMSV7IfRJ0OPfIypvxLjHFwI41z+OCdKLFEZRjSM9Z
Avn4ovrm6mZahhLDukCjC7HDmjd4pfPWsSSOxRKRpBQwB+GDWx2PUqX05fV8nrbtJibcl/w+csZo
YiSbcMht1/grpULzd+B+era2OacNtFgFpkC7FKyF1Q/OPoi7aG8N/cjwsMtBLDkMcjVTWtvFEmec
Yd01DVP6tJULi9Gg0/F8awUTJxt+LrUdHTziyQ2uP/ceFJq7i+pIOAcCc1Gch03bJ0e3Jkw99fux
cDkZxTrQOtbM1kdN2DPSL2BSzKHl9qqKpuKhBihYZqPTk/CVFjyXy7lvRPhHRjL5gzl03kAfbC6p
dFNkyfCedgHv3IAgAVulsqP2NWCAX/4omkWo77iDh4A5s24fZsF8/zwxDCUgeWHgjxU9Ki9Mlcyw
Z3RiYT+zGMXhkmQk3/1c6VglE/DNRGeBBNt+hAzTBGfhTIN/5Bq3wwOWTnEFYMRM9HEbsK71Mbq7
dzg+qd7hQpf20WNdWF4wIxMKVfpRr95dbsPuh0cCCcSJBT0HWJiJAZ+HHfE/xV7/YwT7D/cKlP33
quRnOQ7l//rf37r689/sYPxn/7KDxf+wbRQNKGZtfAq+i1jrP6FFBCohxguvZCLnmoz0/4hFUIkc
90o8R3mKPyJIEJf+S5gMzPUf6HkSeP3IlgkY4bf7v4lS/xLvEkb1b9NDHCSpaLf+v7wSSzXBEzF+
NBfRMBjD6/f7X7VdeG0CNh84G6rQad2ssOeeK5Wmg7ERSh7cXX7IQBRRb3RHBMwGqob7PAJaUDD2
evCcLfTvaIz7NtNKLzL1fB/cMeVouT34fj3GjzNlLw72AMtt/tT4vp7uutoWQNNslejT1ob1sQn8
orhxZ8UIgTU16JKsgrAzPfMGuGyj1q6jQUYHteHxGvrV/BaOw8yEMbhbgN4lq71Aw2KQwgaJXsNf
tmkYHaWMzYnEaSABBcFuI0FquUBOXNAzAevLyS/SbTO8zpEKwXFwqy5IWFCuXVjiCN7pDkHds+1a
QfPksk1sPw2cwMeg6EL7MRhDP74JZW+WzFtk1GWus7TToZ1UL09i0lP8Quq5DCjKpljCKpgQYny2
xaDq0xAn8+YzXWGCfK7DakruJzloXk9aiWi993hi6i1DQYjqdweAfMZSE/cjuW18e3L9CIbEItSP
fZH6Imwp6cVumKSpfotSwmxPuCt6trGbQ3G2C9bOuKem7J3mUTllrX/h46rMA/vMGJ1QqGbrjK67
jr/j0QzjyaFxMl9rEznsghavqdjOGFYflpsJO3ZEkYlw6Gg6Sr1UJbObcJPbqS74kXwvtsA3XXWb
Yx1yyYiMjV/rs5xidIIe6tLNNBshsI06JOV1mHL0J7uYL7bigyD5Y7z+ei3MBVYp+XlT0iXbO8QL
YnsoSatxyc+TCB3zy1/YQLxviCH6n5zYUuID7vazSPrjZqoXcLL+bTN7zc9CYS0s5mTeDU307q+h
+uvIJl9Sa5re7bhQGYtYluw8uI9l08gUeEGRETLFLdASxa5ZnhWc2MuyiB+gsiLvzYO7NxJX2oj5
NnCRVgW2VzHoNXRzNUNf5Y/IopEHBvSiImlfxILqYlf7tTygINwec2tQB36oFpQpbh/YL1bAY+wl
pdiBEOLLWRxCD9KkqsOPPkfmdk6CSieocdiQ2A/N0mj7B019TqNW0OzozA6rKmx2hRr+CRKj6+3+
hL6TM+wJlgZ8fVMncrsQFNu4b0j3xo9GrLSAPna2lGSi1jvKREwHXq78g1/qHmGksB8eWOw15NDy
P1xXJRwh28GvnOI0nIYnixqG7WtJZyJq6gL4nBhLpW+9V9Nqps+VxJn5b+ybJD7bNPrByVJiru77
VUn3W9uYdQ6ONVb5TTgziN2X9jpSOC8eWXpoOhVt+WaZ9sn36EQwnmGS5qnDe00UgalZRhoNqGSK
/AVvIxUPAzVLflhT2Zf4LTwqlnLk1HhQOa8L7owKYVrC57mjF47RCDTM0KJug7NPog2iRiBAYZpE
1yFzEUsmbsko+lSPFrmgq32Nym1M493m29Bu7PzpSnfEI6BatVURu1AmZPs+tfR9oA2S5hZGxPRD
ri3DaZhmIfHpyqciFl7QvY9uu33l0g9vkc1sKZ0GeAfEoKSpzuETZIn3LQ/Wp/yqKThXfNPOrilz
6zC7BBy3DbvSnFkoob09RydfiIUaM7LlOeor50iAzbyvQL4DN7SM+ViSJQx2VWtVf4qcPNHOn4rL
wO+ZNaGp9mL11qegi8VR2aF37PNxvaOnal+Kup0fTdd47k0eme/QDinlc+Tdh97aFDENiXytI5if
rGIcxAauQzIp43GPmIw4Qm9aRTMNy+C8wKfY8EB2U/FtD170HgnomOkyQlGt1iXc66Gtxc0Ywrdm
+Bn89PHIbcctd+gAyVclK0gCtRmYnRH06+b9pUyAe4QzFtI9qoFcEB5KjPSop1cWuWj+IhD4735n
9y+8/C7SGd/K9b4lSOY8Mov9G4sJ9aLxCygoXZF5nbveC23yX3NZbs6dkMO8p4HS0y5GZHGJ+jp6
5GNezmGbNL+MGsmSdSTOtinmm4IsYtOsF10Br2BB859CnXPUSbmhfpu554FFLm7YH6PJ95+EFRNq
6kTle2dH030xxdbRZuv6EpZGf2h7Hg/YIcIDlt7qSfme2ffo2hhqWzcIXdgDeurFbpYezAaIg8sK
HfSkawA2HjI7Zls6WG8HHE78/XCqXNZSTJJ0z84FNpU328GrJvPWh+xz4yzFXVMmaOnEHAw/HUXd
DufYv2cCeGnWWLyALdqy1ZkQljHJZ6jNonqq8rtB4rVm4KgfRzHK22S7VgGectuPKjfRjeuG1tNs
IM4OYCwu7CTKzAVU85FUkz72bTTtcX5b32LDh8wMA3b8TqHVf1xs2TdnmvmF2S6fQsrEtDhYNjHj
Yhu/C4BRSVSdO2aPH7nj/ojmxjz7PTHGdaX9t94i6MCrFGENwz0N4XiuS8Wa1JKt/Z2zpEK2U976
GlUTk9Lyp2XZLJMLky1Q2c5JMVEpGHPTJ7hjW3viYPH8q2wX4QntJz3Oy5LAd+PS+4sQuJpSrFDr
TrXED7KVuFVzBwFM18gAmZGos2KVKXa9sq8h1MOlM/5yS30TnzhQk7v2CoVk3Bb8pAKywl+91FPx
dwnRUu/QMLOkFPYV6Cf6DUGTxbYmr/Mr7xyHIcDaKiEtNZamzSag5swSooJ92i4OKNRObUFB8uRs
9hx9iMSZPsu4DVVm1hJdbT12Gb5GO7OU862KsVoPnHLtV8N1/xCP4ZtA+ffR6pLzWYKJYmGMLis3
Bc5ONYGEGa6KO7uihWWQxgEz1u6ui+z+nkVBk5I2ga6DheiO3gMWlVrjd14N5kS15QVH6Xkjecml
QGBImflzEVNlnYW6HtsokXFcj041DodIr+sfLLR0xMkEI+Xi+3l/LDSe5WDp3D3uWODHzix++ZKI
poO23ORQm8gw2fPhJyl1ces6xsIaMyf2SWzMLNA+TCCQ4t6Bq+aLKOohxaB1hyivLw6t6rq7Nb9K
srq1O0p3kioNrcg5IMuDDYbK2t1RKgtUB4ZTlBiNYob957JrY+915wEXJned7neHGX7+m9RN99w1
VfcRkwv4vtKEvS95OTwtTN2Rm0dbf5iYmb/F2rC1mhoECaP8u7WRfQJ5JLKituN75XTtvQxnc4ji
TfxtQaQdxwaUX9kgWu0T8vJcANEXPdllFsC7yQz28Kdp9rvUlJZzyJnpvoIC2m7wlDlvZaRekV0L
amLEsbLepi80qypdRPQleQSOUyJMiqsSAWlJoNTUTE8UB4YrtEJef10ZoL7q4x+sDdADbFFxr5OI
B5XWlhvWzu8bab4qRKZWylOfZIHv90/oFKR3YwyxAbCP2zffY/LPpF7AaxLl50zpeCrXmNfMYH9/
NUEnjr5B2yTn0f81A13G0c+uhBWBwrRhLVZ0HBZFPQqksbz4M4Y3tjENW/poCCALDE1wXdsnHcXY
grsqqN3vrgrGM4IGy7CJsaP9HLWAjBsGkQW6yqteC1M0tnI1h2fVbJQKiLaoFCzXP2uv1TXo0Nhh
0F/o3LqJY6RS7Erj8WgwUYCYKckzR9SALxlMar5bctd/t1wdfEMqEp9uP873VQIiK9p8DVyxc5HI
GUYduraxOwymU79J2G1vpnCWJMhvPkHYQKCy3tL99NiKqCwzPH8FNZz5IdzZf5jaRR8du0n2rWgH
BI5uQCqOw2NtujXYFVgmu50PT3Y3uiNAKwYP1U2I9h6mga15CD0ddSwrhxqbytWrmo6qNSxt5qhJ
kZZbuxjkR5Ax1IB6HZXbHUucyL6XPNZE4q6u5rtZHUDNdu/R9fGwzg/JGDUvyzZzTLGmyNXtEtTR
qexj76m37PXUy8avbyZdRTkbW9+8zgryBhsapqmr8VfgdpEDmIGlrbO8jWa9J+tX5oxPGlFSVNvl
aS07b0/NEvzwiOw49oUfQqmYIfSIRo4/ECKKMxub+m5pt+IzMm1szoXNonffIDvdz36AWaFZQw6p
pmIYViWAqJkCC/C5AavLnuFUNR2SaGw+UEFT9YlQvxSL4S0E50ZdAr/624+Hds8yoj5bnGpvxRhU
n1PtVDhU6ukdynN3Ga/LHye8Lo28kHAiPZTWZdzG4gJdqvPTnOHsGwbia8k6r3Cr6AUuFqacjJTd
YF8HVzza4Hj2A9ml0QO7kPm3Qw25X/vQ/wPrrGK+zc6KgXyd64uww+lMqKR/F/th94KopANzUFA/
K3+AsLqoQT0psK9g3oS4Xe3B/gVN0QBhycOzjZsAmkO/5X99NfSZwy7nOfb0/Ij8DPUwZISVCHeY
GryWQbUfB9s/yo38dE7v5JUdCt0/qMwTC4bxzW9ifeCJUL8Ce7SBCufNn7WL6rsewuvNYBAYszzw
d7PdBTds+7YVkTL8BcfJz+Bl1uerpvILICmh8MBRbnugFbvRHvI/MD0QEwemJJdnaZ4czkQum2qc
dwnd0WPpJoKHbDG/GXwnj1Vu5wd3SUCFOvE5CO3xToRtAYgjaJxdzEeQdp3on8FR5L+GoW/vXZxp
10lqdVdeaXv0ac36EPAkQ1Q7ibzLOT8qqOhpBYbiV5BDZAkto+5qrwC/5Mlns1Gp7BbHkYcE7lV4
4PheET+iuT/ObOtunALyF7PNQFPGavGTnR4ysWLjUmZujpi1pQfk+G6dR1bS5q3rIxNi7lnn67y7
gBvn5MXGfzGHySMRQVJxuSr09V6HjqZmWkIlTYz4boGmfxoolTr2ZYGfZBFD59+9lv77uJj5VTkb
zC1/Qd69L3on/omLxZ94pJbkzMRRJbcrktP6c5NRkpzqnsJ+TtrGOwPG75eDTWNnjtTHf4VB9JAj
p/0xdX4w76Y+/rbjevowlbDN7bLFY32RDiJEWv6FKfsgVtaka/459CzLX1rCnKCtuVW3a/q5eLOg
0N401LE/GHTkx56tlpXCJrGDM7PPBsahLtbTvGhEb3YbgGprMa23mVusgFTqVXc3VuCjXmDgP991
I3L/PcLzpDnqzfNYXJk4q2Qf/A0Luz/mJO7N+9rFMZUmQ4t5KbrCM4mI+Qo3iBBCQpBhmcC/MUQR
Ysjy620GRUjhflbhPPFaxO56xyDnuroo+vZFcluKtAsmBr+r7fi7yVb966L9itDIAdJKlRTAUNuq
/TMOTnBjStbrYxQ+V/k4ZXqcrT+2aUuaXY/Wn/3Zc1lX/h1VqYeRCxnB0rr2g1VX9aPDeu7oziix
Y91F96PlL8/R0DUPfKd0X1bbfIQc9yZTxYrMAhVpsxPV4N5a2OqOcgpzlnqqRrMWJ8V+C9b1vh96
REdX2ECeyhoYdsD69SmUkNMqg9gPipPPsukaNfYjtDC4p0suA/veiRAPoTFoId1u9uJFN+NWbvaT
FgnUyr4fVnHLdKOICShzQQ9WC/jtHfWD5T3DrJHFDytXI80aT9bcsoBrmKR/YR0Zu8//w955LMmN
pNn6Va71+qIMwh1wLGYTgVCpmJIiN7AkmYTWwgE8/XyoYnczk5xk1+yu2V30oq1IIgIB4X7+c74z
REUq95lsGwB4NAbXmAXdBmtoAvxDHQeKpyAPqDCbwo+9HFQLcrwhy3lYI02Dj/MUMjrAXS+T1wTz
FnEKoQD11MZpdi+QWf3wPCYfseyUmXDUuMfnK6dafdNpn/qPk+pCUmOAR8Z5V3WO216M4Oau2S6I
9CHzNbRbLJ5JdxKVStUeE0KoLkM2s+GNDJnW7nO2Cvq06NVGvfQZR02w6wB7w0keLGq19pC3XzYJ
eNqUSYrHdnbakLeK/GCWdmjtQtoDV0MmqtNNjN8/P6bWaMBk51W2dz16WXYRPo1zoWO8dbrgVXOL
7WVcIQSM5kH6Nb28HDsSVhAas1kcZRY68RFRqPDOmaRaw8GZFhTIzTIsVnhrKMnByTIZKlB80eiA
MjiPp8jviv56NvqC+ajK4vmQwsAz9hn+muLYd7ZhXKdJ7RcHkpshZXNk16qjLyY3vCCiUbJGZu9k
PrgmoL1HoqjYP9g6YTvIGNoY1/7C1D1Y+gVh9v923qwac/LCzbx02L6jzKMRI8a2DLZ8rN/JufHm
bTi7mbFZMqHe42r2/L0szekCISt9BLVNZiOxiHx0rNf3Bq6MwMhz79bHXLdNic3esfaLEWE97zas
pnkTObimk2rstgPVwEQFb+zKe49MqRE3o/oWERlKTaecIKdSiqBSffDywWt3+I264xCFVmBWqr/N
k6Lcc519VIuAcrNS6GMzIuy1OO2nEojUCSXYfV9g1gOXlOFjJtiFEIKoss+FsLZTX35twulhUkW/
G1uF/QodibpO7o6+J3SMuXUj/bHasRDLN2NcMlklSciZoDM25vG6jfP4Q7uwCBnTmgxWY3R4YIx2
Dyy52GFlig/x1AF5H1u2w4JVWdn7DOb0oYOjsutxDWxrufDFC3PeUJIJA5V357XsmhBvYyawXkxR
zMK5nf2T7Jh6bhLbzFBXyPvPIO92ipzKU+fEai85Z3TEgcjxQT6TRrlcWvoF4tw7N8YuOqZOVeyE
Ec9kovNbDCdPiYu3kZJg2dxECuw/nODs5OIvPsWgie/71TM40xFz1bFPazc8HPPrfFG8zxosP6qu
hktrGJpPwoQwZHZ2fmLZv9o1ONyjFiZbKXyDQcF9dh5hp2eq51ebUnbc7G6SjYewttzPcTpejMuU
v8/HPvow1oAv2IB4X5ww9T6bOHtWGlL90SMctSGllNxBKSMWN1kjToOckBRjoi3CWbkrYN9xoY3+
VhlRu+cqEXs4/B/cyoec1luNyYONsfQW/np0awxufYRF/iyy0j3BDH7noCxustF7sMqYptbMqHey
SSAgDyQu/Cn8JkaNBygu1OdKKkohEMgbu/g61yvm1hcEgRf5YXAdUlgeBLpYs4pnSBuej15bX3vF
9MRS38DsNKJ9cDOufvjoOlGzClzKcfoAJ/MN67LPBTcyrhefNxJ+vZwRDp72RO8pVik/LlXWlrtc
WP2uTurmLusTjZkwnfLbpZpvLNJd7OMGc7cYuj4VpDoCkUParrAqBnTLWNvSye7SuDAAl/ltG4SG
tg74++onQlq3S+/czv38QJ/m0S0tJh599dHw2uo8LdxjYpkRnE6uq9TRn0prWi6TYT4Lp3HZuQTX
NyKuxSGkm/p8nNoKA7uaziyJ7qNZ754a+KqXsNymNU5hHXzaRa8STUqhUdYztmuWeJ6yVy0YC5nb
4M/xnPZL0jLCalC7zjzK67c0IRyrnFmJ3fv53mxYg6XCP4wM1gLy01MwulCL7c79yHN1/DTU+kzk
Y3giCEBrwZC6425ohMeEIO2OvV+dkQs2AmbxOGIn0ISosaQGtz2GoXe0cWb0LDm9ZPvYivKMHV2J
X5T7RR/IyybnDjT2K8flsq2XZDr6BPeCZcw/1DhDuN5C68GkSY95H3xYRkwlndP0Jc1FCwpFlg8t
tuaIMAf7pX4KQObxSPesD4W9iC0/1rqTSycesfmMLJZ0Ktmxqf1g5RYdRXETZCsirhNucWB9UOzG
pJQXohyMr6SdcMHZRNfr1RSLHfahzvhJp4GR19ZC0MNX19lndEYoZJcm+rBkOevBaej2iQc3e8nS
ZpvEbvFpZIa4a4154uxS0VuT8O3ZUKbyxuk6fcB22eKpiepp2dLq/pUNKusPGxTxlPGA5GFYcx3z
aD/TiMCA38qLIQub91ZbQwePULDTENsrb6Ly6FkJpQsOzHx41tLlcT8cqPuivDEm1h8wJJz1rtQJ
1n93OEMlpFdojaXjibmZ4Sqe8xuW+LZSvHZEvJFok/hBDEN3odM8u48rFiCbRbI3wJ2pv6wi8Tej
Z4WNNbp6WFMOwcD+ChmF6VFQ5DFIc9MZ+LpYgcRlC9S/PHlCPuIdcE+GX1cCw0fetTtA7+blCKVt
7zI6DApr+oyzzMc9RKgj3YX4eZ1gyAyT7E5JavFg8lPdNlhC31mxywqXzfx2qVV26xipw+/tsVFP
GmRCfMRU2aBPbBbbbq+RNJpDjBeDpKbLW7QbW03KBXGS6joUV1A7bHiMKdkVLCihVlnTAZDQraWI
KW7mXtGQY6IDLpbX+Du6t5qIJVKb1ZtG5CmNTHXdb1q4nbvUlTEO2dTdFW1hvxsZsCL6iG4/JgNK
0OSMlLK42HLmttb7GVTJBBDRHvf1PM/72KQJphTU+Jq9UX4z5yRBXzfnc3pXjHc8jN0DyIp+x+rU
CFx4oGeID0ZAV4m8+cFB8AvA1uuBvGS94jugJ8l9Ckt4r2ArTRFpwykhDGZkwdmS7TPAh0xw8ZG/
faCXiCplKQeGFmQyyxSuT1rgFVgp1BLSIWlRHNcleRqo//Z0PsvFMoO3D/QSGUYWGJuD41lCOpYp
PaJaLy0GIeHutKbBlBLMXHu7avR6qgIKP/w0ViwWAzw43UJa3Y/vwUnK3xVhWusZ+7fF4c/jr/Q1
2wHQ4nrO2kH1o8VBNzDwK9dPdklpAAIKkV3FRiY4E0RMXmCvDM/HL4M/bLyEG5Jdjxi6WMQ3MgyY
mBvxRYTnx7+0+oEqgj/Pzd+yztxX7AOLN4u+/rM6sMNzdfVUPHev/6n103yp8I0mUdzjD/n+6db+
rRf/ZwfJpJ9vhud2vn3uGLD+00qy/sn/9D9+pyLfz/Xzf/3jSzWU/fqvoTKUL+B91tvGmuHr089/
/l+OGglpiaprar1cD4TQPx01tvWHAl/ErsfHsOt6kivtew0Ynhob+4ZtYqyh0dIS/Kfvnhr/D9pC
2dOuN4GF9cD7W5Yaab68gTHlODxvIbIJykd91/mTpvRDIapQTdYvvfuxa5fBvY+bsfEUYd00NdsL
VRaR9xyBAklj1tcLUexH0Ws6VnYAD4r5OFOjY27bpQr3rjn5GbJvgdqMX4+42wKHQCy898PacXr7
ypmaubT3TEsR39JYpiLfAk0lEY8nbli2VaKhxhph73bp5VCJyA26cHLsK8hfLv/0wHtVZ7RQmJVH
y4MLLfWAuqncz1EYp3O2VxT+df1eK0dmAFwBM4wBDD7YEhCWQS0gcfiCZ+uCVJqgspnVQVVupfGZ
2lMS7Qc551G7XaJJg58ls+Mh5hioXrs+RDUO6IVogNjm6295ZjS1lF/TUiqUZdnKYc+DOVkhGLEo
k71ndxRoWDz8zU0zEOiBY9FajG/SkqjyIoaior0DBGpQc4X0mCLq/rKpoqXZmEsl2ucKGtFd0eFn
/uag3pJHWmQRE7B1Iq/5nKJQ0PAdRdVqgZSyJOUxtxRSJoQ73YPRtXJ8LBpFFBmvgVK44FOVfZsr
UbKiS2hLHs5RaoZsZ2imTJvZzsldUPtcfQgtAnqIMsZ4ggNAImGKcDETOM2b66EZGQRPvhju+MXk
8NB5SU/S1hBsy+FkDM7lVEC5CpoMj+YGDFB4TvQZGbAZMBvvs2jR6+yHFJC3qTpzaQ95WdpfZe/5
OXSGts13GdSHmv1pDPoZ0aIvzwqzi6pdbPEHo5Bixm0TVo7aesgWbHkyJxrOWHWYH5Q50nApUvSX
DSvguqfznMHUDb1mRPhbNECG7rRPUo9j9nR4bEo9Uc7m92urjdXMfEtvLBfaD3L6rgKj6716B/2N
CWu+IKNOAV1nCCTMT5pYbQooFKTUoLWNaOuEc9U7t84SlhoQ3ZyJ5WOVfNUIFfrguSVJ99MImdx5
inTWkMSrK7w5iD1GHdEKjYBpnwiRLU56GDMdUnbRkzbYDHipKA+IaoegZZQ470ofN/+uXVRFTiWN
+FBLUtXUpgvACYSTw5wCJXLb8wH4irTJlqfxNR1z3VfcpSTfCf1gN42A1CBRO7U5EHV0k35jRWN0
zU07vefC5TRqsyvZEc+plFtDadwtFNaysouhXdJ+GrY+r8a58wk/OPUn39FNt6PqMzxoYyzYK6Rt
/1gWrnnnhYt4XIe67+umJQmAFlhe5C0O0CMspUhfDHE8eJsOnLHCTESTUkBmhLj1IlIutrzO0Vdk
y4pg4xc9YezGVD7wzt5ULF21W52EzJm9k8gbb1Xhtx8ZYxPQqOdYU7PjzXzqkpADumXsjp8awVNm
Q5w410dGOHN10cJtIdAoc/U4xWZPVU4nnHB6RyOD6lmyRTEYalsXDX0cyGlsU9zEBRCs09kJ0sqW
/V1lwSS5LKOeyXqml6rwsemWErsUvERchZusKlJNJMqxvOUDKSgjvjV6krAJ3nnNCp0bkG6lYdNO
ohGXkcNtajFVZCpC9IVwBw75muyu7XexZ3GVZiawTqFNqz1NnI4iQJ5zWDKAqXDPjcgQ/SmrZNNd
wrVWxjn3beydAQsqVRNoH2/A1vAq090a9FCoZdtTisU0FPhxFX3BdxmPj5MfkruUmjE94OPKwoOj
RqLjZArqNhndjW1MM74h7Lu19dm3mYVkpzI1IsqV0KHQKo6+Tt3ogR4W+Q7JkJgfZTDiQWN/ykmJ
R8I52O7Ytoea8m80+Y827Vfl1se96dDCF1vLHJt3bsSrQolzG9PVss2GrP8AASsjUT7Y9bDWlVj1
KY5hrQCHqez4Dl6Jg2C85GURTA6IijXtRizCI19KhCdyCPWwuTWd26ggqr5ludXfMCGV9HYMIaYO
uzDS6eDPdciCCtrFVTgCe4KZbNpP0JJjOnJCgvgb24yLK9xOUFJylx0dN9V6SSY608M2bB12ahxm
KK4kuojBNtpFazUah2A4e7fsasSNyvu0kz3ZCxJm9ru+y8P5QDS4QMViCnlNBxLED9xtej7xUsDW
gaGpeSYHXH90y2WZAVuk3uWIPe0y4vW0XhqmeVYg0NJNlJh+Cho7JC8e624xT4nb8QKtePUS38FI
g+UBu3iE6Iu9m0lGPc7xHsv6+IT5pP4a+QDSLo2WWNuenTl4kjD13W5rsxOwkPC05pKJOoRSOjXN
M03rV8t8ghdAtckYEjebDgRcRqKk8hkI+qzZ11CXTALlRdY5uDNwTr4n9aOS5JA3E4CTfB8ClcB+
m3k9T1VSHTSQqZrB0myjUQjAA9hsFkrUNpLL9aiqUtdMXSmXZAFRV9N+Ji+QErOYzfPV8YDpApkD
51bFTvpodnm/3LpNF2Obwwd9wMbmVpT7hLQxNJjOlm3bavdOmU2NGjCZ8VcgkoQ0jaGfaS0LSxXU
ra2qvVPX1AYN9NOcoRXfMoCs+CcLnV/5/qjmDYXR5VMxdPW9NjpX7SYmFlQ3uwyLnEs0Pi63JCot
tCCwV3FQd0loHMPOtt8JVyBKdE1qpe/yOFsq8PjgHnF1RDF1iYbzyamGLDlC2k2eJT845xacl/1x
7G0xPDA/9YcDICA4jy2BYPtMjWI0D6U3Ns2x7L2Fx5Ff8IT02DNQPucWTW3cTLJ2+q9JiZavty5h
q3SrTX+5DNvE/hw3U3TXwApZmCta5pdwisNimyAi8+KpmmLYzXnm3SLq0EVBaYG3vgPj9t7Vlvm1
RSMYNy1IKn5i01m+5BNX/t6TBbs51eVoj6TevSdoHFChWNVhVPOV45ybmCL4sbuZVnBDOoTrbM+0
T7LgRGwAWiXFhunSeBlHFhGRtq3Nh5b2Ck3NIoMbSHk9q0bUS3AlWGUg41FsCxuRRAgfPrWW5jMF
EF5Pd1ncP4Hj6c/clpIc2MzV7aob2Du6nCAywpMc6bzB5Y7O37PgEn7klruEuWuPnwCSQZeaBeQi
GV90Xh9+wwBmfoRXJ2pqk7APMchiU98mC251bBatTbvqaD7rYXQRcmQTvkeH6L7F0q/CD02bOhkv
ubqYdv6YxfanKWcYdI8akAEHALdWegc7adn4Gjk7B+evPd7/6LJ/xYdlQ+A5bFh8VwnbXTmqL/ef
/ghrBD3N38Qko/AxqTrPd5VldjeJl/UFF+ZIQO/tPfdPxxTsdSWOfqCtePXEuif+YRMChUCOijz5
xrMySgecWh2AIE1UekzLLsPIs3v7eGtM4N977DWJAL1YSAt6Agd0Xx+PmDkrdS51FOnhyfUxInKO
h52VLvhojZ5CdiRwIrulv5OLN/wGiPtSyvjz6J5vunDa6TJyUDReflu8bnMPUIOFdOWaO58pGGSv
8uvbX/GnfR2VPg7BDEYBdHayBX15EEgUUPt4roOnEu62nt2Gzg+HiXCE5YF4yL9iJL8VgdYvtB4L
1gpxXQKlP2kzkCmiNqnczcD6C4StUXxotG9eDG0KQ/btY1k/Xyu+JzgQTHfhSPHnhvaHa8Ww4Grk
U+1u2DTmWzCeFKRpWuuOLZPabQHTAaydQuya0ubMKxz12VAMhGKnYe1ZRzwXtBIfJmaKT3VezmeL
wQToNx/y51+Yz+ghHrmgiD3uqJcnf4wiB2s5Jz8lArwbxiQ/MiAL93+eir+lxvxnUsv/c83r6z3x
rytw1XO+6zSrYPRf/7h7Lp+jp/ylQsPf+EtxMSzrDxRJk6wMNj02vy6X0F8hJsPy/qDfgOHdKlqi
J67U7e+aCwGntVgBZ6ULhNjFtPYvzcWie4EwErKca1ugWvhb/9Savt8db8WYXoK/5Srpgd/2XD6G
Z666y8uLowrLZKIl6MZNDOsjb5z8AVVG9xjYKBTail5NNK544eGHM/SLe/TlJfnXUQmIUhAhsUNT
FfXyqBiq5oSYLs4iHOp9JJtb3Ta/Y5r/8iB0grmMu+GFqldfrcHnrqJe3WSREB9nr+3us6hhLv32
V3n5BPjrq6yJMk4LhzG9V19lAOLYDkLdFEOc27jdI3EjFDSByNfmkRT449uHe/kk/X44y+SS8m2e
dfarzFmWWpo1k3cDf6g5xx5yF9EwdtENAOrePtCvzp737wM5r94LADzJM2vvRucgVWIieivkKvvN
q/ZXV5+H5kcuj0E8Cb+X14EbdSM5ZveGsLp/yx8iCjABxD3Ll9rYz36a51vhRnHw9ld79dT+fhI9
G/qxkC45wVeHzdMlmeNc3XQFuDxN1RQTul4ICqckofTKz+6G1g93JaDDD1JRmCydIvqcRC7+CYft
Fqt9eOmYPRWTrtwKA7Z3ADbe/pS/PDf4qXgrw/JwzNcXVtsODfupmwqCx97JMsaEKqXjDXZd8s12
Fv+65qlyfPugv/jVqQcB4+SwUUfre3Vm2KDHItb2zZT21pmNShUsmJTP/xcHwTjFqo5nIt1VL3/1
FshRPA/mjV9AU+klouQC5PTw9kGkvV6h/15Xrb8yrz0OwaPXU+vy4+VhqHNMWYYnFxP6ntwB9NAf
fdqpq7NWFaoKEuVnxWp59gYyMRBIdzj3RqbgjWMNRzrFm2/EO0NmZkU56k3niRohquQnwQDXeUWQ
tnF4gX2KilhdTeQ2k8V3bzGh5vPG9p3wGtR/b2zouZtAHvpJ/eC5Rf3QigL+7Aif4Fs8dj2xpgit
cC0467C0L/CbUTNq58NECpLGcLtP73u0oa0qhHVC1gcHHJmDBes6STo7cG132dFDV1ob7tjpIjK0
c1NPKrSBHyXZk7TSZM13Lam1hehsHVTjOA8h5nYF68R3bluncaY91mmH0jSrLW5SMu0L+U1Uvs2s
yXswk2RbjLQxk2Fv6MDdYHcHN9R0tWKjOyf8ESyG/bOISxLTmdUbX6LBnr61aSpOil1eGkhgUuMW
ITe+4zz6J5vAiH/CO4kIzi0WnbtAlopTNcf9vengu9lHZR+eSPhoWCQd9mXkuLiJCBFUOqbbFX5K
gIs1+6YiBvGbyLBopUmafqkubCawDNJ5hEHqjSUmkqhrjWd8m+RpWp4JR99d9fRwEFrtibfajyUD
ftDj/gSPRDSG44K1iVdXED7DOyeRzXVURM1VBasPu1vm5fclbNuODZShHnipRAf+dQgLCivjJ2Xo
4UKpHGcTAkt7DXNXnjegkZ5iDJBEGdO4tA5uO2UfS7yAKc4yOZLUEdNwkahuzHb2WKMSxEutMZxh
1oFz4fk6C2Jf0wwbm0Qnatel6sBTawxNulH5lFgjeA/HSDrsAIuuPyN6eOCLZlldWa7ocRZn01Rs
Bj92NMqrB6hqXjI6D8YJsqAoaxzrUdnOX0zdDP6mQE7fOdMaeKwHUgf0HCMNetRfMx1ptNMEbWVR
w54NqI3AzleHkdSVDlSm9F2fZP0FTl7nm8kVOl9T5aPPbUIdV1UKPw18pT2LIKN4qNnkc7wACB9Q
ujco3lkPvEWG7Lvh39PmIJecTkmBzwjPVYtFYIQGCAy/H8zbxipKbjGzReWyRm2HEF8qatXmaFLM
Rc3Y+6ZVia68zgrgLpvcN10D35P3CibqIG9MgpOhM0xfkskSD6RSu0fdN8mdR7YB7hy15QD9jMF5
0s2cPwivkDeZsySffWYLYwAzoGsDNLHsVE1czSe0jOmKCtsqORD0q06MVqhn47vWnxMi2px4JYvP
phlGn/gE+JKZ6OJLLhfvbLSLBseXVfmPfu5QoDOPLdBeiGhFSzfeMH8Ky35Z9UL8n6yayF8GFK2b
l3lmto+JWFCYy6lIn2d+BvghVjne0zRXfcHUF35SqK3AhDAAP9adJd5PjsD+mflp+S4lXGRuTD+D
VAXcMKNDQfAmxD2dTterbk/+qwTSFEL1urQ7OyYiZoTSJSW4xC5mvqXVOCUpySOQApYOQLwnHyox
jvdmvl6Dk0lKqUOOxUxi+hBGKdviGzCCM3EwCP3ewtR4g26YZ/iU16qpxUJUOpB/JQJd6jG+JCOM
Zd3DTDlj4RiZ1mXgQYEoNxGowkwm1jcSLJI0LY/lKYADhPmRFxjDhNi29TU0wPxGVzOtHok0LAru
pSTcPfaOuRuk3czAZtekfZeXGZAc8LE3Gdc9/Dwkh5KApcDyqgsDx3i/1rJGohT05OjsNBKAVZcT
T/L6sRjaaoExweTD2PulYfEEaipY6B7Wc1kkFwyVIoiRPI7LfmPqpW7Bso6KDtdu1aQbsMH+mSxa
clCV2dlXfbvCR+C8xUVg4MuwzwwKVMA9Chhke2kM6WdZ24T1cSuX9C9yf0zQz1XNpQHqeH3tRVCQ
a1vPgdKUqcO79exzy4F2XVaDL+AxpSRFHV1HoDEaYJO5wMKtx5CeQjiv5rlRMpBcJ31AcWQ+X4ga
KyhzQVBRQANd4+uYGR2ePuDs+26al5VWbyaPAx7paxMH3LMRS+uZlbhYNrRxchFgX4n1aQijOA2M
qoOKbjRK3NR2HJc7p7KxGb5XcNDvm7mBC17PXZSAJJ2iHmt1kgFUZ0MbI/61YFjjupgxM0+5jPYe
tpavckqtOTC8NpuOrhRMwCbMo/aW8KEJ8yevM2Pnqta7yrsp8qAJ5Km1mx3CEVsT4EeyG2vwPFvm
Rg2dJz3kdgT64kNorqOqEShofx76XEiBgaICPUms15hwaaYnfA8LYSOcOHQBao32xilL92lqdVbu
QhtSwlZkeDu3QF6ZAbRuz9gL5y3gg0kUDP+mviNI5TBfNnZmKiDkoVaCUO/MCUVagU784kxCbHqa
J8tNDIYMJErLK2nPIgS4Eao0LSOsa1qqF3xK6kBQkbrAI+8wNZKJJpmUjQvllZh2R/CPbDB6pPlI
N1udcP3vvCwc7MBkZi3W5HDUbFMy9ibTDKpwLk17wsLXWVph6eywvW/dXM3pMQlL17hY6+Xis4mX
AtM4CTfiVHSV8wFlQp2I5hZj0Btuy6xRFeAEzJn0PcI6TMYxSiguLUkY+/cFKIGyfgdYCHdugXfu
Bri692g3emSa7TczkroBYsDuGXXwOnJoD2UwhBN8ZUXxzRbaK9Hgrdl4R0bamhF14b7zo7gsIRw9
oiV24QiEPyI0wPBDsvJbB8KM4VtPlNBTHQ2wwIPIoIPWCa1v0+AMwxGiGwPLybLVAViXMV0nYBim
PZt32GpGNdXGUVtpcQcUfFDHdtZwh8npMFTcMLGyx7NWmmb8AOc88zdCwsE/tD4Nz9uB10m5z/t2
IHvKjSGCmrkf7IM2UckX1HsiSjhMQ7veacvvzEMDhglQtt84HjPWpa+ptxks08vezWmGvSwrz8ao
YmIORrLFEu0Tkd3qyCYFIdKofu440USRZIwxEQ8K/MLEmICT24wuCUFDL7oYasqasGVSu7RlNTxY
276oo2KzEADNt32/uO9wzePxpZwsf8gWP0WhndZYILsuER8IF8rdpGLjfmKY0p7DlRt7ak98irAw
YaQfh4S52+nPFf//V6D+gbfmh83PzwpU8ty2T//n4rl61fK5/rV/ylDmH2h/RIwEXYDKRiX9twzl
/GGzt+Z//vo8XKtBv6tQ/h+Uqq/mHqBo30E73Yrt+a9/gNJZxSdfIVt7PpZn+XdEqNeiBiAdFBS2
4ghk68dbNZYfVNQWXwUXkjoNJK2f5kKsg+t+6D9zKVV/XST/40Dh9QaXQyE6rUo33WyudNaP8sOh
OstKm6aZTqSesPBTSbcxJXzjH07/fyBv/XUQz8ZIxRlC8355ELu22Yck0wnX+xJIGxqikbLCePsg
vzhp1rpF56xxcyPjvTwITyXF4FGf+DBUiks8mJXt6Btm9uHV20d6fc7waXlcFkiNFlK35aNF/njO
KOTVMaUrp5T9cEU2KweuUpNRDv43h0FJty0TpoPz6gv1rvZrL6pPEM6d+yFuw61plv1vBI71H/lR
FOB80WJO2y2XOt/ltVyXAlrAKUBoB2jhYdA91lanc4lD0dZGxBLe4W+aFX8+eS5iLUIdcgdW4deC
nd1hvB88Gudc5nx9yYoXiV/t3j51v/pW3Nmex4DaZuX6SqzzevbEiFnHMRHZ1maGx9oSo4owsDnj
+P3dL/XLw6Fpo04z0nHtVzcRrTnSnEPrmCnTuUwa3N1JXLdXDk1bewaD5e3b3259Nr3+0UhW2q7r
cAoZZLwSjBa3c4dqKo/5rMvHinTH53pYMCoJmPU98XMLfHFGd8H15JIICGwWEoyapqF9MCMFlH4W
ciTzVObep7qwZjIc0cQQf1pdDaLL+Nv50icfuqIpsOqA/jwC9zXHJyjc0rhpJ9vm2F0HAf/tL/b6
FkZ454nnOHwzG5zQqv//eGOxrAxZcw/k9jt5YIPfXha2EhgZw+Ti7SP9/IsxpkJr53m0ujt/Goqx
4DXzuTviCjJ3UIU9cCTz+MzaQm7Hfqmnv/lwWr8ZhzEZlirMy6+v+ryZra6O2mNJ1RodZ+N8UGrS
R3Jr2f3b3+zna4MjMeVzuPI9xiuvHk5T2uHrGZqjC2iFzH5lIMYSoPjbB1kf44DDeG3wUnj1Qw0E
h6jSrY7O5NGAjk8FY01h7d8+yC+uBmlxvmzXcYDLvX402Q4jmMErjmMPNSMjNQlHnDaItJHNbwTY
Xx6JA0jTMk0eSus5/eElSB5RObS2HFNYtxcpct2eHs56B4De+VvTZV4bJj+LCaqPobl0eOq+PBIb
fHuyjOI424YArJ6RbPHi4Tfv9F99HRvAr0Qk5/UuX32dRGaN2XnZUZeKtLJ0O1IT+LCSchDXb/9E
v7jYJH3KPPEwQwvWSy+/ji4iIFpzfjT8ZD5UVC0iJxIkfvsgr4X/9Zwx+3YoxLW53V8L/+5quaWZ
70hg/EnW+XxZe0N9qWmJvC3tcf5q1VP9m6nSLw/JtppVxBp8fT0qI04pUQjSY7Y0tAREcbk3tVUc
3XYuj/Pc1ySyDTzCb39PVA1O18uXMetRx+UFafHasuxXt5XnDX0k2vzQuVakdni4zC/Af0Giddxs
OoA3BEu/n6GW+kPdf3LMNv2MW1GWG7D6RHFclpVXhJL1u1lny7wJ3ao9c6d1k0k3XrlVPIJAmfP5
0w1px3A/0oaldnHW+fM2WzvbthinlXfTxba4YjPaDtfpWI3J3kIG6m5BgEEi7xvT9IJ8aXs2XaFd
YAWT2Rg/ydQqTdiGwpi3aImu2LrMHN/ZrZV+S6TfdGfkaQFNgDqp7uGt1HRB2J1JZDnTR3OBF4xG
HYqZphczcoJSQy3tGk7J1rMKfebYi9dsLGLF0a4r4C1asBkSAH6duqqsNPzkOjNVd4W1enWnLPzW
CNmJA4Vu88d8EF4fEIRSEJaaNHpGxCmBeQ9mhEiLdWYfRdaYBQnIuAtVrd2tlP6N+KfKaXCDqJhw
Z1EBhg27blq/xejj0RvHTabIHGFO1vB1xlkHGXImLGGB/ZmKAGIw20rRi0rKehEfEcTZQ6N4FN9i
UFZXKDJ4g0OnD++aZg7R/pKQZtI5AoxplJP1VWD7NaD244w1I6tedpawp0tcciLdlCCFvhpz3RIs
w4mebgbozQapp7w572cILpzGCtE0bMrePcK9r8qg8nvstaUh4Q1jwZxvB+EOnxDS+88ht1kX4Os3
QQAt7XhP2UR1S3kFNkIUAZbSx5kFaRKA/7LicQMSUF2g/gDAnbsiu1not6IcLdaISQA3qkOrJnbP
i+upQ1s3965B1+xR0XByqOFMgguRmrEPidnhEIcTDP2GO+5WWRYmfwcg5BnV3tn7GcrQYx4V1iXF
6dEHNgBTtpsTOTPmoLWNxQnPCyAdXXfNN09pITJpgNqli+EhhvB2T4D49Wxtaq816FVKafzm4uy7
z3MYeWMwxVaegNNzkycWa/IrWit+I0iI87IVdVUX+Nys4ZH0g0+eoe54uIGQt+lp6ov4iUR5ZZ3G
WobJQ22Q5V8TdjNTsb7PErKnbXondeHQ/Me2EjBM7xBIHHiwUKph6pK+2hgr5H+zd95MkiPrFf0v
9PECOgGDDkRp2WJaOIju6RkktJa/nqcen0EyggZ9uju72z1VQOYn7j0XN6S6nmOhMxppioU2KS6b
ORgQgYIKMluCfswEL+swSuWXISBxBdEgIHtXZITrXtz2y4rxKKo/JQE8vE7qsGwlJ1sXokeGy+RA
Z9Lu0O8UNZCO3b7ZGsulnT1XbRQsS+78ypsCfX0pIQRtXEbrkP3HzP3FUnKuA6NJSAetQNLVvsXy
pccVmhevNXFOBcJRrWODgztuxvcti9/ZvCTPRJlZXbhMvO6XWogiD1j1mX/zBcwPQLQSIeJaPJQ9
jPWbKnD5FghPKRxgECPJijhArDL6DUwwhu4JpYL5KtJv4PKk9EHkAQ9ZeMKGb0Gsmj7/hqfTz5s6
gUrgt4i1EQtHcYuvT1r59Gsea9MC1lCMFUN8zNZpdIoWgnPZikidzZamafKM1aX//wEMnq79z7//
26N+/d8VQN6f/Ksduv+mAOI/+JflSv8H6hpMCsTNo+F1HWqK/9T/6MY/NOE8VIZUyg8VBKXrvwYv
ls0fMWCh2BQWxa1FofGvyYul/QMlJKWozQxDRdDt/l8mL7rz+F/9l0tYqEggmB+gd2Sq+xjo/I8C
GgcEWO9ItwIt0jMzTACNbLS5EVsyBcUuZsfrcaptLWfQgKooAIDy+ArwIzGYQK/5kUGt2JZm+dmw
E4BtwP5jJdPJTxdlD4OCTKAauxLDGNcbOvVexgSksH/PnwUCKWpO1gKSXPsmw6LkpArgdLUVIft0
VhHdgF17ibuDU7aoV/v4L+rXIaCwUwMTKf6eN5sBJzQaNB2bpU9q8CV9DXtWaMMDMVXc5zWedmMB
btPs7nGEd2wciP+I4u5a5usvK2PgSvq4ehJE3RGTE3cbVfSbcmo/EoyzNyzw3d5tKcRjARAUl8HR
tZzP3OrPkKXgi1Xi7+BOc2iNavVDTdDuHKN5hsVPlUJYgf4gvzly+RD8lWtT++or+nGQrsdJi95T
XtgA73pxwcANMECVw3HOBqKBM1hlGweHN3UmyTpea5AyjYDa9se2SX/hSyd7ci2qn8VUYF2mUwuE
wRRbZ1xPWo2Iu1CKwV/AECNUds0DznPcBLm9vNBkL4eYpdUenicbLq65vWIPVguCcKz9oaIbJLpp
fm0y88fNkvbYiw4OU9vah7WO6h2Jbl+WsoJjjLHZm5m+GYkYJ4s+AyxawpRVZuZEaAZWD7ixEfZa
e8NDjHpfVJ81tPsFiGvu7pcGEoLsYHXMkXB3CTh9kliIpFeQaI/cQQFGdhhsVV77TZ8ckRl/uhJU
Za0kXN0zWNKVXJFlYjmtMGteEFnfUsdtP7kFoC6S8rmTE1SGuAG5T+i1nLyF1YVKGnSqmQFRmx52
71Oca1xeWOyzB7KZXAqrxkYuY7/R7JOsrENcFm82DQxPUQ5k0htNiM2t9jqzvH8M0rnGpELo3YN2
bO5glLpX9ECLr7XauouMoglVKy+vJYQtg5E7UhSWNLbLG2d2vx6rKwfnQaUe8mRqjlKJxhfmG/uI
N2Wb9VAI+dSPbdumgVg1v1kbLqBB32IH59Nj+OI0prMjhtm5dkZs/E4VHj3FQDPfxUMXmupQb0x1
SjVE1Au4Rl3pTxrSsUNnNSZMfpR3SKpFTND1HBT9xHKX+wrMxGT6nTEm5zQy7DshShNZUtL+IX7m
gvkpHNJuWyUGAS65ogW1o4+BapGaqIN6CzGhFK8mDGsyXeP2nfVreiOGiGRv3VoOE+GjfjTK1p9Y
vW8zFG0UdANb6NXq5xteghMYkOF5jWPdsyuWhCFB2+/sYLDBp/0ONsMhp08PtGqJtgg2qshvnBF2
y5BbByoJCEpICox8mrYyxlCXq5AM5Jj2B0N8CbsRx3Fs1J1IHsvupZ3PDOloMxbhuBuEPiUgTXYk
rr0q90TviC4b8U05Ui99CYwobBP71eadXjtJmjIrIaRE0T4eoeOVDv4Z1Gw2ChWf3FawWq5VBjOp
J5sF/eAWMlh8QqSRkgUduYcmikhisWPNulSAlp90yTlAaRbdqlpeYBURQYDVxoE3fkml+xdbDM9h
jAkryT6t1qYIHfElcDCc0cpYuw4kDD93tE6KEyHhpG9rPSgjlmeOw3AdC7s6kZre7+QM6nVsikva
jxjJ3a65SMfKXzUx4jDRCIaZI7Ju6VumA3zKOmxao94aqJROJM2J7YOjVT9gQVk4EjoqPHqO2JO5
GZqp4UK5XUjkxOJI1gbY+nyTR90X4KyHeS3MpHYt3OJjWYa9XNeXjBM/bsVhrtUwLW1fc0dWn4LL
aPFx+ZDzvfjFLFn3IwIY7O6buaS3RIJfOzlR+vCz9Qt+uFuMGc+yEhbpODuL6h6lSkMJD4ccHRQU
YY1zfMBCaYDnLxLl2o9vkymfrZw04HS540rsf1f4T70c3YMX8RckxewWC9jVZK+ZhK1MnEn+Mpg/
alrvU+0bqsZ5YQvnWRLrJq9YIu8C2v+VjBDjVK+gQFmMLsD99aEPyJKYfHeu8v2ju3iBe/1D7A7s
LKjCUT1PW6txGVVSRY8YQvWZPPhmPI4awkggW3HYq/IvT5izI1M70wN0WMkFBm8RsplF8tGbbMR5
g5Q3MyWHL83a6ErWDaOXjt+cXF4gQI12XMr+THQ1oGmtm+JdTvV+RgKBzIb6oQAiMclA4P1/qjGI
fCl2pv2yHWhj8PdEvzVbmH40YSI5z+SuHdwyaoj7UbX3PjV2c78Y31IssR8zmftuM6x83SB5chDE
3kuD1SByNTCAXDkcypnK7VPDHNnBU2xeprIkel6o9bXrUk4LiVeR19Aut1ldNDxzj39m6/EfAmUK
fNP2vh1cKCs4aO1bllrvutIt+8K2MHo544HATP2jGjozIFI5AXopeTnzdrgjDEQ1x3Q865X197rO
grZBx7Y1y6E4Sa1LPidO/A3W3ucqQjQSOfSM9FdkH2BWKnIcxvq4anus0g1ES7cNFQAZ3+Mo3TMP
1icoN7xymY4pl32Uum+SnIV2azlPshjQHrAEQQyz2jswwJfIkR9FpPf7uV4hWhW7HL8tL8Sgem0L
zXNaMvUFuqe6x62Z7wBRg0m25uqtKJjf5tzHfOmyIeN5NBLAdGu0X4fJOeEgdUMFIeQ/28FNskxk
u6jICmqERKe4KtotCp6SN6q+po9A0T7D4cYxARcXWxHvXmJ5pMK2O9CX+Ru2QC+zUIYZJcXQ8pWQ
MvNBYNQDUgn8B698nQcOnT7KITcOUgMY1eBaeagbqLB7ITeQ87LtAHcyrAmi2+uMareDNhW/Ck0f
favn4hqnwgmTkU6NNK5i60LxTdQDJVt77mIFizMlYgB+9Kz0yBHXXr4K1QiEbj03VfHZyPEZOZSX
qGLT9+ON3OBwlnZ0i7Uo2fMlYoM3TbA+WqE+ePkv65pBcpotgDaM9Ny8Sn87DWb/whrKQ1dKCPQd
VuqlwjNJPnvmF0n/na7RdFmhm4A5VLU8tGqn9HMZ3/p2zN6EYlqvRlFpOLABAyFNRwDGTt+DMVG9
5HyKJ5CUfZBYauNB9MjodJcWRvukw352x02pSSUg3WH+ySJHPTaOsjFWU0PLSAZ0GhW/IasBowTT
brm4JtHUta4ewK3ybBscUmLvKoeH1KrrJzGvezNb3qs43tuDISkEzBAHoI847aCnznsyz2+TVW9R
J1wmgUTTmOMtDFSDN5Ny11kekP7B3S6yGndFJH/BigkhWoI1bob7BB3vMY45WIl70BY1cKKJ+M8x
GbfrOjyhhsRBn286piRNSZ6hCDqpHrMScCW/TPtZKM4njL+9zMmyJujjdXSKv84ClyFlCljytpaT
c4E/B52nU87lOG8NB2ecq4eAAsK1JMxcSbguNFxFIIeqSH+Kp7j4M+J3QYIj5kMzDNapzh6ULGmn
x06R1aUjUJcT3gxSBlBAx3LqpRgrsxRIq5QYZ6hU7auI1Q+l4/6dC518JFPn2+Ks41fCQVPF5luZ
AITrNE6x1V24S5PqQK7tFkmjCvxsuRF1R5BRvhe4N0sVQzzorTjI0iU/i95hW1cn2o1kxnRXiprl
1So3QzxdlMk6ZZ39OBxjtb8D+L3EpHd46TTr26iQyHRhT2xzzYifimJSv6alzTd4fl2IUcMf8tCI
Fn6g/jpJtrPWDmTVR4IZaeYuoZs2uJpXy7gWhXkxnOE+5/joqjrVvgSxkRsqKPkHXiWUu1lNv+Fs
XOZy5ACDCu2N45vKJPHV1erNhBnRLuUWhpqfV/xSRfKAQGswirJ6vhSi+YEqVpNZ2PaXcuUqNdQE
vRQQeVRpwCE1iALL+EjDqK0NQTfivFS5Q3ZO3VhHWI3GISmrP4SaiGBdFv1MYvFrp7fHJDKRrAzd
d5ou/aEg5jtEmtxuEy07o5aOv1B51xKRVJeiVCUJ1I80FHb5YhdYpkGpsgxMCB7AzEfwSEjtqfsj
YOTr3IkNqk8bbnflsLNozV1nVWegkBMsuvZuIwVkyNbcK0s+w/x7f0Dy7ZYwzihOvq2HXjiOk5Bk
kZ2SVgfuN0Rq6pAcWq7gM4b1es95lBylERMc3PV2oBaMH+c0P0VIrHduU65bc9Q4/5jwvEXtrAaI
IeyvsjH6jxbQnNFnwWooQTq6gmYcqV2z+LK2fhVFr/u0PztzMnY5NKcSBwOpBpm+zR/C68lFMjxA
hDKn+BXrrXIgq+eu58m3bUZlqLI83dojXDgmwdFg/YE7+NVPQAJqCKQvCRzwjWVRR3f4MgxwdZ45
VNxsSTGfVBvzIAlgN4WDMooYT+q9sdOUrxHuHLlZG2sywcnp9WEulJtV2vlXj//Ya/U03zsm2YEk
fHChxAhKrXXMdslkGS+W4AHWrNbZIHg/tswp0WShvWbZrPr4pX4PxMAZoimOuqqmF9AuGFRFNvhw
P2it9fbZBXEZWlHnepWoP50pcncOIuBd5pY5bQ5x0piaOVzd9Ua45qullSIczfqcEHAKMiQ/GEnz
azDhqkEfaXcMKioS6Gnmjiu689CkyC/JlTMbX+P19Fyjha/mqEzu28J8RTiTv4pO66i/dAXiSd69
mVAYTyijUE7D+vV6UfB2D0tTo+4lltYcH2bjBBttkIPI8EsSP29JDSatITQmmGAoe+Qzj6eKe/6P
uxSMonsVHBQj4BPsmtdGlPXOIHnkm/Cg9iVTbCJqVjBpbWHYh9FcwGjOZhYgEyTRzChk4EYDqRMk
MXDoGNmmssvsnZBH96M2iuELW8XoJYn1B6eLus+cvGeyI5qNktIf4h/Bq184CrxMtdp1JhkOYuba
QYpQHxBLVpsoN7LQXSt4ttaClN2LcqUmk8WFIZqTqBhHZFKriw0CZRgaZvmIoZ/NAbVeapvyPhGB
+cQImZzvVplBoo4kYC7ADvhCoPAiZRpuBrzhG823cwKFDwTO7cVxBn1Jel6GRNgZGIFARfeamdyX
oapIJZQ13uu1XTagc5I9EHH1ZXS05BzlqMcLRWTnVE+CpQB16URpd0ijmPB1punjO0iI8dTP7rIn
1AK1iGo9J3mzrW3nr9VXzsaJH3ptNJLo2GdzOroKdwz0kGvtKuehjVXgPSJN+fCWno65WadvUzRg
T3VWWiUR9TvB8uhpkOu7oRZnVKLNRc1rB1EswrkmFvN2qnoNmGlLRiyw/umCzAWMSVYiDWc+3uXP
cz5/I3Fdsf838XPeGaQgLHhwAjeOPjRFRzSJ/m8KdNrqRzvPry+VIizKikE+4U+wXqJJXBazMkgc
iT8AoURU2mLUA3qbM7kxAFswq7ReVaX6B4yKbhfb/cjZVPPRmcmHWcCVgxn+HVlLBQSGBQ2lJqMz
c02++jp/ltHyoUztyY0isoSssQgaFmNebC8HaBtrwDIX/e0wghrD8bEelsIRO3YvQHUyxUA9CZMv
91ogzftmyhFtT87kgIOIk0BDQBvMC0OLflSdnV0N+ZtB2AxChELjE9OA9vJYH6NeJleMgfNTkkrj
jaTKa0vqKVrNOvrnRgikhtOpEEpj4GuKVUMsJ+X+NKnryIO4QjMHgkw7V8r7gzlwUFcDJGasGBvp
6tyGlpuavAr9H2YzUbCCzzyAZNV3EZTAAIfN0U4NYmsaXbsuhbg4VKBN6WwMA8hANc/RS11Wfysq
NHYflAg+SvPVa11pYT7S03AA2wd1Ee5hpnbKvtXoef85YvZsYrx9XYlLf+6iOlxcjR5yJht3wpKQ
ERo7+UnvkLXhEnDZ2pHfPla+GF4aVVBqZ7lJQCiL7UKp52e8bfGpI4ZhMyhRvF/1fNrUtCAfdtqF
OfybXVtK5J0T4mWq3hss4ksmccfUVkerVMMS6esJ+a+VU3POwgDm3BhH3Yy4OOdOPfT9Mp+TPFmu
1UINSf+pb/W6x1ylx2h6zHY3KCsZl1MlNlYk+IKL8Yvd/E+0MIuTCcUtYdWF2nzA9Fd2tWvzNs0F
mCuJlgKlb2dv03Fo/JyISs8w5eesk1IRvSiPcOP1EE/E6Vqa2XELr9rdnKv93HTrhmxvIOON624N
zcF6pDV3N+mZMPfXxi7P6lpfIdegzFfRaKO/5nJoUeQSb5La9RDaxfCLR5q2UVr3YlTAOrjqOz3Z
wZ2ov4WFzYMauXKS6i/jC8bBynNZCPwTcxP/RDZfhJPbm1KarreuMIUnDu83TXUP/Wg+qdAx0J1n
f6Wk5mNwXv4qJFhiUy2bwF5JvsbR9a2RSEB0SfZURvEYtmCX3+xWzy693qi5nxJTiJGG+FlNftRM
UqbafFLQTxjFgfCao6rwQbq5+xfuwoaxiK9kq07CtQ0VWXZH9DgtHX09Xuxes4kdEMXBaMGVOdYJ
1gaL8nRA/zwsz8sKvnaJl3eztWRAU/FXa7tNlavRNmGldiJHzZPK5Gwnhs9E65TNcSYLGBU+nEix
DGfWrdMOaRlnyhCXx8wVH4Lkqh+d2eYUYcVgHv4S23nyuDsN7YjI/ZuunEgmcDlel7FEJzVAYwG7
+BWVLypoZHI3YmH54zZBuRYYilUumGjVrGVcm9a/6YDR+BiiT66k9HDktItmdOd+UatNN7YLUSki
E8zgskFrwqUeZfFtO0gGfNBKlfQG0o11iFaky/HDV/EYQY8xcQdjsm4jw8JlUE6RFflrk9c/du+a
2KJiJTtEIMyHMHIS50MbjQ7JO7PM37Pbuk7Q6G3yzUJ7Pugd2NtR0SSulQHbW52VPatjOEXmOn/2
QIo8npU3VVQDTitOuAMMsCcLYAoVkjxxZDBmw31+QmDpPpeCjF1zNtRtpmQq72rvXuK4K56nMpPH
tSBxxXu4TkJFRmqAMQRNuGKyjC5xI2+GahE3V6PDc9RYHtW6T7kQU3uPMxvUburEnpKYd8KEj1Aw
PmtWlAxT1sOKRtOrDbFdxE9v8irNJFvjCvhDXm3xtiAVP9tIOnRzEXz7JdnXD9iJvZQNNCSdBc6q
kBXTcpy5snb8BTLWVu2mz8m17r02pvu1LqowXqb4yVXYIrGlwmPJKaSUa/ZK5AjlSN2LTcSmS6f0
4nCd0u1jjQvY5NBmZn4YM3o8Lda8AbFD4GoGQd1Rnm5nnaVGXjDbTvvICay0eYJ0xbRN3rVZdX+P
Yzd/dSR5XpKV689LV2tkV5NWoQ3DMNCnHhTuWEYDpvHlVliEP0FZoVzJ7MvSt1NoVhMvMRE2E0Wc
vjWSVe67OH2lsXnlGdX9Vsu9ylA/pB6FmOlfBmfdt/jpSzkZfxl3NXxjFkwWteEFkmWWh8RT8VRE
VvviLLPYG6r6E08Qj/IRfag3GciNzIS/VUSe1yzqSzpb0HUfgDO8b9eWfQ52NZvpp8roOSKkCBgs
D7SSRaaLpCMbsH4RTd/pShnYiHfJ+tOsHXaooLK72ZfmSixVUj21Sr+Puoh9kEuXzCEPAXcsxnDM
Gg0bmOFclwqBWFM59o0YicEvomLY2EAsPph6Z74zt9nGnMUD+VzZHCxq9HfIiP/1ukJ5T8mLfFrN
ZdQCwpbKpwwqxzvrs5LAeUqGTpbnbk7+Yrvym1z5DYrbCg2nTD7UPP1kEj9sURP9ODzRXOVEZwPD
b+x9jsanocaqmh2Ro+alXxt3S6f/gpZ9YLhNuVMlzg9XXh4mdeQX2hrmTlSeU4MoOYbtc9iqXfts
2pl+fnxtvYjh7bYGTp4mf0Ian/CIrQS5KEwhiTdB5KDkla8ABiWNYb0SU1Bu667rAjHaSbjG476z
08Sriuz3aIpXey4xohNORJJdbEDbGtqyPREF+gtn7RBmfMoUyWmzMVyCKpZGuQmzKnReALO46nMx
0lMnSKI7fLSmsXhr60yf1OH3PhnzS9IU6y/gEfz7RhoBerOqp5J8bOoPXEIMytPQxLp1mkh1fmqW
tPU1dlF3FG7DqesrkMujS5pM5W7KOdZ8xBkKs521JpCK2jAomsgN5sJV9k7vps+9k3YbnrWhJzV+
mX2sCcumEEUdcNQZgTrZ2TG2YR1Ry/7mgtS3YNG40sm1NLHfMuuAW7R9ODgNR7GPBsFmuI6yUy0B
I061pITNu1/x+pi1gXbs7OaPrvV7EkC43gtM2q10zr3aGYFTUbJYfaDXBG1FLWHy+teARjlsZyco
8AddCFOpfpfWYHkovHMfOCeRToLGD8FPtV8it7w4dmIdo4U7viYyyiziJ2Qp+iHuXH9BncUzCXMq
ULOoo5cszaObY6YeYVExkXnD1c0bSpy5jyDwjMfcPDR2Ayqwwn1GqsELPWDnm5P+ovRK4tVWdSu1
rgodcIAA4CDuCnoob1jYTck151GdudWMiEnug5KVUr1yq0R0Rsr82x70pPdKXNd3UkoIzVBKddsy
4c3w+JETX/BXI8OzGtIeB3PDZrtsCcRydN1kCdzMZ7NhWWsv069+GP70U4+GpqQh71DB0Cu8OzHs
DVoNNdRzo7sBd/TnVh7caAr7LgrHTmNnzYAYc7H+0siCBLL02DTAh6nbp/Uer6l94Z6vwlXH35aq
dUCA26npIGolGmdo1KLM6Yt4rztDhACHpwwFEge7wkwbd/2+H/PjUA53d7SzQ9JVp2RsLnFjJ+cE
ISvrzyIDxg9/bDNNBdteYb6OrEZ2UKXTK7oyJRBtyqBWyVpmoKVBBtPMBJnEU29Olo+CBQUaK3vP
J3R1JoInhFMyx1UNIOnYzkgTLjyTlcxu6iJzS5bw8LOkPb0zzsanzF1rytTRWsK0mnmF9agPiacX
xKlrCL2SVRCUVMij1o2Mp3sby76JodI8MsY2fImXz3eq1nx2Kiyw8AXqHTx/25visjw6ckgvRJv2
FEVd5q/kQTLwBhmgNkx6e22NdwjjbyBZ2uOwcEdJa87JTMxJKISMSkRZafbflpaZO5dQ3elx0mXR
Q8MkBtYTNtvFotQLYlvyNhQ48Y+RaAmdL5VtKZlGZs5HV/fErqA/84Z0DHt8hmGDyosMMcU4A1EK
i1XuYtn+dLrgE1l87MHbtM+fhA0ibjwyTfOljnqh4RUHXuZpxDFG9bvGF5SsoPvS/Gw5ue7X2nte
Mz12mmcyNhYvWXg+lY6WjFkvwZPM2dPNpDNKbfTtA7Bpj9qln51pU43ENeju9MbrepjU/pnIJUQW
tb5nHMv0bAxV4k+KsYTFB6+1ycJa77fzpD5ef1a/uQQEnS2brDCYHwCE62oO6RUAYVPo+5oAYhTe
3wIQg86bkmKD9HGoe23HS6lZIbxsjkV+c9kTwzwldJLkSDnGng6AqYJymNoYuxITDntgHRjlW43a
co9aWLvqxUByAmbz5LUSBLENSk8wLaFLPlPRG3QNZ5tl+XyRJBpjQx92qcUuiBkSn6Gqvq6TspU4
LG6xksD+IfknqE1HXvUBtVrtdgZBvekS6Fjud/hYEAozQzxrk/4pRILyo9KyPe+GmZ1gazY3JG2m
3ydptO8bUgaqistM7bpvYnSVLUfjdS0TPVBYgXJrm6+9w5qkTmT+zm2BJKCsVvKzIncr2+yj6tgA
1o3Mw1yt10B06h+nNJdrImpS52bklHqdLIGpDTHzaWG/rcXAC5yzxWNwjgB9S7aX16ZIGB+wQroS
tO5bl0xbnZaidJg5GEAVhgYgIFNmP+NYDC14sJFoggcl09ec5IdWJWybaiuMxd1hVz1otWjA8c5r
ECfDiGs0SnXmklHmGQzB3qG47Y1EZw89QWUlrnN1ajfIR7rFNrvB5eBcxKjfuBuJY2cabclRS5Ax
GQRnMaFcjkyo/p18RmpibXWSLzCZJuMZLfUG702Io/RJaIp272jkaGgcsk6dd8jHk0/WrWCGS4Gh
sZxJLcrUNnFvfBPKtaY3+DC0jt66j1pnO0CHPiZml+iXiRHPY+fCCn4IBEotUM90ciwMi9nZjaPa
+cqymPssVX189oz5ZzepHuveV/beR+z2Y6hrXGupsQyhzJ345Cr5MwyH4jigevSxbtAekQjNo5so
FDGkDBv5Maapr0hxUFP7Zs/JVSTN06okv2pl3M5dvHVa+5aY4ByTgkAsRn2+CjgxiDX3Odah4Mb9
aMPKgzqbWHI9guMHrKzyfcEylOpfoTk4WTXs4G9aJYtQ1aThgr510lciTwb4xhJODKGz7uBeCocR
99oYF5W1HhNp4DtdTCpSR7LpwAxG49ZzVb7ECShFFVKAumRkWyoTZ9FU0iSGA9msM/JGBqverPaL
i4I+qICA7ommVV/nZE7TgNYefSY/XNCSkHD1ZMG7Rvtl1xsLfsk9cwjXo5AUm9I1HmMrlXNpRCn8
R4oImV3kEMSwBlWf63v60DwYG7MIxWOcqaEogMhCQYSo7GJ1IvdhXlyBe3OI1ryqJZrYyo2es9p+
HLFodTtTj/dCxu1ZolIMRYI2HljDWwEj6ZFV/zZmDm2AgSKpaov4vuRczQ4rBggiIQquP2pH9Nak
gxBRnCU0uoaJ/kqUmk2wVOjYqUJCS61uC816oba/qRxDcz/dUx44Hw/7oc6rizrrV5FVr4+R56ZD
tLY38XH6BrGmG9VgFeAOBDVhDnBfl3luAzEryMl1DgWiK4KBvR3r8vYJLRnLyzWcma17FQG5Zrxe
HeyKWMhYBI+rEVSa8aQRpcskVKCsyV8yMoC2qlU9V0q0shMWbkgkSETcJIR4jy695Q5nRlY0nXKp
u15uFekOihfzsASyWr4LZU6DWpDG1FhD7BuSYVraN6jFqVfLZs3CuJOGN4mleqKetI9iUAdun1I5
aQVvd67/85Uiprk2G31D2H3sD+78XC50bD3Zegla8FBEauMPkhCukZxzqrOYjfdI81UNSNZzbVB9
QXAzPgVD3yzJfKAuaY51XSnbNqv6E5+IwPCfFx/xIHVfkEByKhMqvqae3mvbmHapqda+gq8/UOMJ
HSCpUltWcw45382fkc2BV9Yxsd7QYm4ETekoXtosZNsedm70uygHajoZB4Q7djtldKdNMT4qV5Oq
jJlMdIIr98matduhyOT6FIoRKMboBmVJ0tC02kzk1ym+DYxgIapoFjmNLFcIeVcvKOZa39br+QX+
qnbgZ70mUHlg0mDzJ2e74jotG4hLitmGVsr50BJQRZzbmL1Q6c/+wrQYr7zh3lqZtPcGcTUXO6UQ
3Yf5jUtkOmL5Wc9uPWPJt4c8CYGSW3vTrimNyLHfptjgWfQX6d3ILf1IOzSdazzVBtQGndUVTWMf
OHYD8DxelnvRZf3PVFg1PXMaOS/WqN8oI1fQzf1IyO4Mqr721JiNyPsi27kPM2RseUCmIyhVVsAs
KVh4Bgq/fTC2FlBuoy3/VkAyms+aXBDFzxHz/tVHIB94vGj6pLsQuFtbJgpcKWft2BldRX1Ud2dC
UzG19MtD45HzkDoeYcLxLdOr9V7r8Ek8B84aMVVExkkMHrLuMFzYC7eZnlDIQK5XnccRjQS1bcLa
qMWG97kNBnf9XVtLv7VWTBJtIVBomAlVmymJXIJLFAyrQ9BxvpEQSl6SYXXvg611AfpVlRxxlmGh
mZSjsc/Midju3EH9oTDSCzC7HCNDf6krN7/KiXJoGbPTZLr1HcfLsEnz4atqzKtJcqyXmqyEC0cn
iiUrlN0csZMuKnL+dBx0DB/4P+Mh/OirVSOKJNnHSkXOsaPdQDgsO0JgQ6MU1xIgELiad0lNG7lD
aLhwsfoRzF7PRrb5qtz4LW3ZV0P4DhgEnCLb3YM1DVWdUR61YVinM1htbVQgMnA7djiSjPjQxMPo
i5m815Gp0HHt4gY/hTS3VEFOaOeTcYxTbDQEO/FSjdP4qXfLpq7UiCSgSWw0CZACDF4ekh6rHsY5
Jk8IlNSDnh1pXx1MElQMdTT+B3tnshw5cm7pV2nrvZdhcgewBWKO4DwluYGRSSbmecbT3w9ZUklZ
tyVZWa+67UqbMg0MMgLh/g/nfOeZQHT7aiyC5L1LE/qjuXPVCrHIto2p9X5HcRshEGmCi55V3TcK
sDvTAX5B0RI6BwGOD1A/Ms8kL3HY0DR8qTxOt8y070sT1jXzjJvI0L5KSQZfJY7Evly0pNzxkF6T
5+O3Y4Nmz7qIsnkICvnhsN6iprDoGxsYmLvIgYszJaJ6UgaLYA8F9nVK3qNv1CmMoz5P9kkut9Uw
cWkjjlfkDOCrcd6zxmYXYHY/YeqF+Q5DLn+dMEp6URhbJsvkwaLJy47mWMgtft3ptiz0m35s+nHj
MnS8qJFpM+BnJ3yNwFh4Vlaq53SUi5cSKnWMCEigBjWph7kTbSIG8kgjkjrNKOyjGGlP3UdnO3It
9gl6sDOJMn9lsnqvsf452RlfDxoE8Zn3UiBcj0v3KQf8v0nLOT8ZlZMcJlkwKcvN5VsUG4w9WBB/
IZcor0C/JI8x4lg2EUIcC6Pm/aj090Ea3yuX6teJi+TGCIrXHl/XFe3K/ALCLzigk27uZqQ++xbN
yoeiRzj2VV3faFpl3Y6xMs4Q/5NLy5t7w6nMuoLgDIbWfJIky41HuDjpR9fAfcmRYbiTnvAZMNkz
56a/FMYSXefAl7fg8jcz6Ptt0+juoYQj/5JM9keCH+U8jIyYVYZ0e+INv07kTF75ZN3lHayvQ1pn
5ltYtNPGjsvoge8rCK+8oLNU2hEJ9CXNxx+FJNGzCzvClIcACcmQzIesr5phK63payzQexGKVjBk
mndl0Dcb2eMEs4eOTKuqvMMaGLKvWZ1Pi57d2cPMYFFziG0vM1hTRT2rh6TkB48oDPxMg1tg2OkL
wkz51q1RIZuqTTZt5/SfNgccGg659D661TXfMGJI1S56tY9tw7iugORsdTP5KKEKe81oOScVtV8t
6W3dgQFUvitFbz/QgRlbXYXDrkx4d+K4eksGtoqjwB8XOY6GN2d+KoW5IG2MJVHx8mgIp7xmHmSd
mbFxHK/f/TlZXokRVOu+GNacYxQPIKm5Clpk/Id2VG+EsrqXfN1sOFNRPOWZIqkiXKDgDHyoRYrO
xLZDzu94+CrxC/owxp4ZnDL4XQrN2JmdhvCqn5GJmEEXbwqT9IkR3BDiWfIkD10pGb9MZlts0Ybl
BzIXJWt0omOgkNqv9B4siTt11EmX7moDVVUVWP1BaTI462lt7e1OpMeYRpbpB6nUsD0Sv9f7YQfa
8ozZ2sH30DnMJypQPKO9bwvH9iuNsY4kw85TSeTckhGIPbHDec03YmHrtASPRkbJAVy+w1qBiJJy
ITss5L/6o43EWqPgekfxh+7RYNRrM0mn7tNngHSR2Mom4hYM9ZchUOHeNFy0uyNTRs5tLXxjZkJh
pBrtIR8nyw9F6PqtUu191ronnOGkhcfTVWlH3+Ol6kEQFMmF/afr6+lobhOkERU4ePod027UARLs
sq2WfPGHKf2+urOqmD6YAGpEcXV/bKU7HTph9VsiY/Vd2c6PIBDm54mQc/TWzKNt96mPiclJSu11
QEwB0V6GfqytUuHaPaqiuC4y68HFl4Z4qS023ICtP2DeYbAunxRFxB40mLYd6vLe4Jq+G9u03efC
CrZ6RDCGKVSpeQ66J0JisvHJKKo7BAYSHzCJ34RSsHSdmcZqyeySpZFeszbYjnVmPYK84uEoSLcz
0Wp4cUvwL3kOkIQMJlBuwqTR6xxHkAbUjhutAX2h0b7Gjdq4vWl7wMi7I4rN+ECtzbGjFucZBxVB
z1XNOK8U9aEeY8eH1ligLIwxiwghD7JJ5CXqeCadEDMB+tqODCe7MYvviGXsQ5xaryHoKX8o0ytN
xNp13wvdj2qLrNXMmPc5d8/O1fBSlJKKBjEIbXnXc94guJ1MIHzhgh2qH+hxVYuBONGr29GozZvW
QVdvhjPbetFN/TMi8fHQDNV0ofRqWKKJ78sQrbMh3cTsWN1UbU2tMyc5c6W11sJZSxamOV6IlZp/
x7T8Jf7R/3tsbexo/9pZ91Dm71kMAP7rZ7zaTyveSvP93Von9d8s3QQn70rIAhqk3L9b6yztN2hG
0F3Q/hJUbBnGH9Y6eNwrkwcwPCtQ/smEJvA3a53QfwPEoSm+KwrJDXwj+694636FBdgmiCEdOopu
rkgj6md+h3+mLAS50bN5JEWijgfjyUkZOVmLUb3+0xty+7tb/n8Vfc5QqOhayEu/2vd+fxXTxBLo
2q4k9uXXVzHipA0INcImw2gXz0cbHpsRdRFnWYUfdrYf/v3rQdv75RVxJEORsi0Tv77ByuOnbfGX
v4uItjEA5OrVLqS/Dls5aUFcuUWO+DzKSbQWnq3Vfci+hUhggHRtFdWnGHoy+mmLHFa6adKYujti
VnPnZOmT5e4sa5hLppQO+hmDrJoiZeo5dCIQMCPiZOzkSuzF4IxdDntFsJnsOShMPw2zZkQCVGEa
a/YdmwByCuelt7DfcIAyn/TsCsv7eEabPY/fdb0ahgAkJX4ECP2aZTNlZUYPrm+TwfWzlxULlSvz
tSFUDjkUwcAWvJRJ00QfeBLlmqo9G7pGwxzXjZ3cPVBAhrBRo7Qwg28SlT37slrP2FJMrW5qhw6Z
gZP7Tddq4V6z6jU4GBGR7aITS82SGOxhLGbUnpI8VKfyNeTPjOhKouWmxUN4mWEY00Y7PWYLE0CO
Umh2SKCnjFkhCqtc4uzgd3FZAQjiojClRU0PXjWtDUKALCcTzR2sDy1CLjsI2qyUPzzw8piJznmt
RF+sPGPTGbJ2J2kGKXUJclbaevjWhlreHkmPmJm728SDlj9YWjSPet4VxlHgJMdtM7GS2czcrsgN
AL26vkpkKB4zMolZKRZh0W9XOkDyWYaJopPXhK3tec8FiSO65TQ7bIVu9H1MDcf8YvyL6pLdDaop
30gKM6e2MHWB8hWssuWZBfPOj9TSjRQPNOkVO8vI53RVwcGlFTAJy8m9QMi0JUi/NAjOkzUN+X21
CIEq1y4EG+8cKwn7jzqk6b6YU9H3DyssQl1lVV/U93My84KpYLpxnY0aHRr1g4uxgTgScrKylNBZ
lDlwmre505psFWZjHGhEiCuLy13MRESdVcdy6WYKowqAXpsXVXlGF+ziLoolXoejjq2De3bI8tLa
TiMujGZrhazDkZckRgXKMaszu9yFzdQur+5gGrgsUSb02n3ORgJ2duNYpCznfGy3Jmsz97oJuwpa
a+mk+YNgRNJfS9IF9EeraRU4W8MpxJExF+JmpTmeVJBDIx3Xx7YY8NyXeEGDrLiOkeHHV0M8Y4RY
zFlWx3rCh19fDaE1Eh6TNZAy17oq1jLAPks1H+tcmuqUqA5pHK76yGEnUil9M7b9QHcqw2VZIQx1
jQ9xHzdtbB8qvVLNK5yMdrwDQItadLO4TTE8NOlkZZGniZr6mS40S7HTJHl3FkOaOk8Jqhqb02fR
gy7Y9KZWI8ueVWIwVI96K6+X+3GYZLswle8hFgwPVm6JpnqY3c6M3WvOLEAAfgMKN+vvAuHCvDjX
DPAa52Pp6k4u9GAMJh/7qrTEjK9ksuivY5MYPQAjFVuLZLBph2q1aKiHMP8QN0fvkLDOsLFpVd4Y
KTKdBr0aTeaQHKXuDREFXAOgXBuYu57IXRsrY6qFUKeFSQdDuHzQ7G1i/rCO2YlITosohGCe2iEg
bCCRM9foQhbmTSLimXcHX+dRcXDoTyIVtQSaHNPh9o4dWKe0q5pzwXo63RAuj4cDszVD9gwXAxnk
MyW1wKZNlrprHUozCQfXMxv2kLZHfrPVJK+hwJPinofZHQDn1nFiBAFKErgJayeVAfH5DzSYX29L
bhXHtA3ucIQEUsfb/ieEGVFUfQeqHztlD7J2m+cIi9Yos/jl399f/8fXARIEcIsmGZHwn+5LZDEd
keqRV6YVqqMqqwbaQ0K+/uLLrJckoQYmpQn/oP3JVU8W8FK2KLRQy7E6P1jQGDYkqTnz7t+/zvpz
/oHQWd82CE6GjnvelCua6k+vE5R2OC0Ka565JvYh9u6hdAJxXnUILSCXUPNKa9be06Aa/8Mn9it2
6edLUwtwegAw4yNTf/rESgZeKkh5tjrJgAmBarbr6lLbaRry4n//V/73D40/0rRsg7hZLuY/g4K4
pGU+SF5K73A0YnZNL0HvhP/hD/rv7+X6h5AZZNkUgIBrfn00etAgKI+XyLPGpcVpxipsh9BJfrOs
jpUcAaneOpM/DEzRf/8Y/1Lt/v9peo5JRfqvK/xHgkV/Ke/X//nv5b3+GwHFCh2y7kL30jQJU+Nv
yTnabzq4PJ2vFiU8o3Yl/wEtpcCn5OZrDAiMB4Yvxx8FPlQNPl6FoIqyHNwFrcRfiM6By/bLlw9i
Kvg+fj4kMLoPfh6/4D9XwpW2zNJOfuAit9S+GDNxsRN201d9j+jNb2y3Wd4ru5yvTcIO9EvUYvXx
x9iNroWh5z/syGBVb2arPZFz9TkxTO0twhv/RC8QoZMxejP0NFnjt4xCzSi2rNS691LQinpiFIpb
wIgos1295uBM5dCz4eV691s36mxGTXbReAGz8VszsxoYxnWjIQkn9vFVH1tr/l4Ec6O/wDsK2D+3
w8r8SeJoulJOGgPvqHNtw32tanalzOFDX4S6ejLZSSB90IWzs+Z0rDcD9q9pO9gdqCkGZ5XOFnGs
mBbYZST6o5pJJtijGCr13YQlLLlvrapBILAa89HDW+qihSF2hwq/8i6xy47KdZiRzrJJbz7Iv1zq
naPw/HthWqY3pSSscySdIL7FIpDgboVFSVYvCaZmzvgqbob5punJrPQkadON39WMwzZLH8UsThEp
BZc5rorAt2q7f8RqAwPANRgm7RbkAi0FdZkP7WcZEO3n60JVTxLn9HW84htAnEcx9T+laNjfrT3g
pwvFCnS4NRY/OCbC85DbyO2Txhq3dVc5mV+zlS93FXm7jHLz8NMKAggYypYt7pjBQvyn5Znu7IAx
MmYZi6R5oFl05R5O3zBvkB0gksTtH6S+MMCrHN1ALtp+RoR16diID14IspxFnka96ktATz/6oA0r
j3hSnoJmzgJKbvJfJ+ZpLliVEoTEZzs4bbRHLUtZ33ZEF9KzRTZXiNbCzGJs4T4lWZPD4ZhjAZgl
n1lGJOEIHayqg28t9ybohCyx3m3pnGN3Kqo930hsZghbU1aTJX9YCx0AtDhIbkI4pU0cpRTaC4mV
bXlek/TAH9FQTexaR1SMZj+ihZhtvCCQBzDxmE2Yf6patcTfLca8oJMPpooqtglx0qhKXZOeHX8t
sQNDBABGeUcvhIqV5OLyAwXCeA6jyE23AdA4fE657IA01VnxbZIGLt6Q0shHFGB/GQNZKscZjvVH
6BJRPBNMQSSmTVSqX6dmDzmF0ZPBYErNjWcPlJVeUiGYxdKpwuOQhjFVPdbI5DyiKCfhQDYLGIe0
gEJeSKvHnZuA4E/MbjwmizEQ/dowJ8pZJXWIdaYJNBhAcZ/YS014Xd/yqdadyt5MV6SvoutKYvmw
4SGKpDz7yGYTgZqVO0DeCCBfwRW5HZA/amCudMMJhAJ+fZeWCekY7nhhqAczsUCuqaXqPghsduut
bQ3otxeidffuNEQSlVpmy70zaiiMZ1fTWz/AJ4Myu+vEU1cHZLtg7Q2+UCS69Q78edhclkWj3y50
3D8ehXR+t/QiurIy1IObZMmSrwmBy1OUuQBSKp77BkNInt+HhDVD+qlmtV8SA/DcAJ/0ve9ZbvLE
TNpWo9IvDwUnCpVpGFQnG6UQQP0pVE8GJlaCNEpnUj5B01gScr0QZ2sI5NcYj2S/kB+tLqXeA3W3
sqwymE1GRbglyaFpD0yuIfmV9jBg1HAb1nBulA0bGaRyH8UIUbENmaDVf15r/3PD/++fE6J/fcM/
he/F568jvHWk9Psdb8rfuIyp+1fgM+GX2h93vOH+Jn86lpRlWRojtD8meNZvlII8YjQMFNkaKoo/
LngmeLDKTQoD7n/mfqal/5UbHnnOeoX/o75GkwQl1dKI6aMCIaPvz/X1mAGvY/R2H9kQk9AltkTD
a8RkkWAgZXjNwfFQo724CaVT3OF9iJA56PW1xHT4GEKJi/05K6PXyXL623KejMegr53jQO+5FWxn
cTYifsdrGLB0yJR2Qwgn0zFhuwQ2pBP7Oa8Vff7DaKr2Dtsw0IiplkeAhcVBpSjceY8IO56qgW0V
p4QfYEbcOeg9L1gUr8yW5z1V1Wk0Ael0uTHunDhO96aclmvcinckebeeS69HssaMBElvTkWWsAjQ
d03Rl9gt9a2U9kaLeYEidpmTsywsRhjFMVaQ9GIwDRlb5ySyKrlDH77c2Mr5onDZRV2Ts1Yd3G9I
4zLfNqbp1AJTqiJmeGFujx9haC31RXdojsotiJm8P5uRhu3YS/VlCO7cBfCYzv91LFp9R1R2UQHG
VQZf2SioKoP5fdbV88MI1y47D23wnI3y2bVjZ/gEcWvvLBR1mSmjW70z0/0o58PinAK3euTdhPCl
z5ybGQYw0CI4DbMPNwQr5jy68CmSqDuubOZN0mr1tmV12zfsv62nxrzYzoKyWmTjB97NOGu8drk4
1YNmvdb9q6bHfm3voIkBuXoiUGKblo4X4mXEirLtIHT1GjqPCMiaZgReLZzb1e26aUkL24MfCjBN
L+lzwFh7Fw5ZcwVQi7+t3Bh9ot12bELvuiUgSjjRAQSbcXxTkXZ/YG4QvVVxeAryBxl+depL09HJ
aqj8+enJTTHIypv76sRAdjtWNdyNMqrvbFVu7OTSEwJhSJzpDsSChVVMItgmgamarXmDcVouLeFL
sbiHVgL8sH7tAzSTTEDhWI23ms6eZ+oYCxk7Bn9e27ANynG+bGr3NkmpyayemnQ2TixQUbw37MTw
mG2LKMDbWV0gTB4wjt+0tX5w7eW8dNAxq/mp0JZ4Q2X7NtiI4pM0Y52tp1stc85D2e3w/J8mSGHR
YO3mcMW/uu4doi+sjW11P7nWSsQZnxj3bhOz2OakUU/2Ji5SvzbjHW3FLRMno+PeS/C9sal7QRZ4
L5DxEVpxVdfLB7hxxVvAwCfs6W3VARHU/VQZDxPk2CqYPcu+HYvFd8yrKJqZW3UIzr7KBYmlTLbK
KUEhhCctDofNvLyTm34YzTeDNXahkzYS69hnstOc1scZNcZFVTFe7tfZMjYtqG5ebtDnI1qIvREq
ynhwAXbwqGbM22zdXS/usQk2T5yerISZ55ySQh5L3Tk1gi3phHo1Z7Npz99qrXidm6I8sJZjpjI4
vg435mQW/fxaL+7NAqciD34mq5xyGoKPoGZwwR+2zSVRCRSb6anKnfzOdqt9mZb5gzUVNZgtd7qb
u/SpY3xPFu/koi9QSrLUZjqGId6o2IeX9tE1AuQ2OSLAQ4lFHQ4l/fX3oiTDRs4h0Fk6l23HbN9P
loUCDWFeKtaUReVC3NRI6VMBVYwJHlTT5icg3B9sEXD0Gd8CN1mn/K+omcSp0hRB7C0D6THoMn1H
ztr4HjDb9aeeZzmVEe7snqxeXFlev8AvRFbMqtzSjgRKISVZM3uLJnO2KRHm4OnCF2fBH7YtQ8PA
qWxVyT7TLA6hqmNIu9dVbD20ZZuU+9R0huBVm235opLwpOdVvdVxLl4WqK2PcRyPmbdMgHtRfw1X
U2Lk4kkPUp6qCMywG++72oYiHIhxI83ykMZqt4yfuakf8m7CzJ7l0BNciGZmcler6ovjxfWIsdnX
Juy49DVu9bNiLbCv+kHb4p/8ZB1tfBjoE5lZzi9zNGRHjgjtyyUoqvYm16n2reGGB7Me8HWOXXLX
seV+6WOxnEVUoIQ2UNK+DeRx3jX8QGSo6FQ2QTCGR2eCMVNblXtaavzKGZnRKJTTG3jMkLNyAyiB
PsjiG34kfnny1H0k8enFylExICuwdnmXaIe0bMg6bHEvbIO4ItfNyLhFqPTDYhePKO7ZrZOiFWmQ
mgoz3gdD1RxFB7BvyYT7aLVW9wlYrN5kjZyecmteLqOo428hLL/bWQXnaoGW6IaDhTthYuCcEAX3
gkzFec6zxQa4gzAJjkdcXfNJaYelQvCSpN38aifBcphIZXmc21a7qg2ic6bRGl/X/T8cuCnPOA5L
1X1WbgCBiTs33qMB4/HhnYz45NFGs6eAKtm1S/ym1BpmgRHgYORLspkFIXdetNQDhnZLv1aFbd+F
M+LZrCkK8AzhU02zYGtNwwJDY5eezGW/b9mD+0mtlc/WXNKYF0N5puzmuBrLQ9mm19Xgfug6i6gu
1G18Xunw3oRLQeobwtBT0SekT2cjVJ/MKJJ9ay7jNgym+DZAhndFtSyPoGAe2xHkjrQjlFxGj1rA
FW6zmbKI0L4mXdofRUspEvdWdijMJP0ggizcsWYLsKCU8nXAg3CF7qb+kU0i/nTabqRtcotoFb+p
4bGoBuNes8oIaFPu9tjAti5AnR5eHFJtJJFRltbBqznx9DE2kUpSK9SZxI03KlRGYQxJGEFpLS9Q
eZp96k6QQaJKCbxccmjTK3MBCVjRkXk5QqeDLCMD/4hRDR5OpYmVov1NgPFGcopk/kFOBiSKQQRu
8zlOU3p2ueZgGcCJRAiUDIcFXNyVHQj7Li/rNcgSMvgOzTcOFOwxLeJthjrFfoznGKxhWnzvWajw
K8VuGqh9tdCpXTLSK+zjwBDT1/rAOcyZbFZXEbRVIYgtKGk3b6CyY/HnhqzJySynEYFPOPJE6+Wz
zltwncV9UF+0SQt25Iy3fqxwcKRz+jAhdRCIdh6S0US2XnYavSgylscptOBaDa08To44OxN6REsv
czL+gozj2eWyRbg5V34bv5Lu5QJ09BuYQZScasMmeRsHSIbTHDQevw1RUItbe4b2Apt5aotDMjRn
N1FfhXhI1EsD9KIeTuM6TnCtYzSTc9bUSt7V1D6+XkeKE2UVZFlOcbLijKVM6qC+uXInM30Uc1he
qGIXlmYj0onEOqHiXTdZDRKhJj2rwbnEwswBjHI8FAbnUTr1fKhoPzJKFPrjqIH9wMgfUTbBqUnv
vFrQDDw3G47hlL+Leim2oTVn36Ic27xyQhhnAk6EKf1W4J4pJlIunSV66WKpA1ST/Gc06USxjTLY
TjrGTqysXoXylKd1KfILotDPXDfeashJXm1+uL21rIUshdccPdnFcE35+iMmbHR1OvP+MRnfumP7
naP8ZNFrehaDL9xmwY8o1+31+mSYN2hvnb2VKQ0yY2rGUWN5gtO3q2rb3Q9Occgxu18zH1s2SR3u
9JgSNgvRKQ5p8lXx3PmyKXu/xiCIfp87D3UwKCkFLk0gjOAJRuTHKWPgcl4ZU0Z/NwNm3yFiO+KD
86kJEYXzIAX5i8EYqA+1HgtjUe36pbL9kYEMeA/gL4JLLY+cT+aWj5Hi3mgLhLbI0xdwV+OtiSNb
mbwzoQvV1CkmAGYjGqBkeJir+cuCk+XbDIuwUcOxI5jOWXzme0+RxQY1HXvPmOBbGFbIqTBWmbkL
ncy+j6fhE5TKq9E7qFrt4LkX9hs5feCPRHKVh8u9M5lXk+BXDqBKhOxkTROeIXSPm6aCSjdoB/Ro
6IuLA6SaIxp2G6lTbm6XFn3gEDYhklTN4eYLn3NM+xArjceovFgphiMr4HvfiKqk+kGBWQnVD+ei
4y8OtXT81DW067SLlteHQq31xVWe9q8kkbPRjdjU68kt0hMqRySp3TX2/OURDj/2iqns76EZwZnM
87PV2mc3FoA8CYrDwzUYRSR2etfNPExxM7ZQE9Kof4mDER+OMzF05iJt3JQ9ZVCM+T2TPEYffZWO
74qTRshNBkcGZI4GCkoVX1NIza/f4lwKz4AWCXFNd+k0YCMIYajqTAqT2STUNf8Kk+apGJGOBsI5
GBIqhgsFETu12556aE0PsQSXlIE33DZFCg497ZC2WXQVU7K3nPkaRMM9xyeCQVgWMF3zneXUG7Op
m5VMRRmtUMH1M4rAZUL4XEaUuhB1x7Q/FXn/wc7sKomaA04N+aJ1LSA4+IX1KF+k7L8NJRALZV4S
1/ns8u8xI+J+wI49Jnj0UkiTM/gWvw0oSlMINnQr0KNnKRyAVdELrrc3gkwvcFiZ5qGCblA+Mjuf
7xsu0JNba+auo4XfhDUWPQAs7jaz18krwjKGWcM6Mw9gQDmBbwyYC2cH8XzWDqfKhGrFhmnG+UFO
8uA0ctMgptMLwiQduR9iFLFWQcok93y2tSawKhAGkw3cbCbr0pg2sW4cKOhOCEBChCCEL1BEXIdk
Bb47IgzQwnw1K2YmTA7AS/eiM7+LBi5HTBGOBXGupntwa4coSJ+pbW4c3Gl4L24qk8PCprWEs0NB
vBzm4rELnc2QGAZ6vJSTCc6+S8Q0akQuqOcgqw5y6lMvE7ZnZ8FjNtT3zRxcGjuC4S+21JQI9Eg+
aF+oZa/A+h1AZp/GsTgqpH8qzN7mMvSVMZ3CqVp/7jMR6ptZrzdzYt4I2zYeVj9+l8OsBifgNWq5
spSkFa+0+oL/WGo5fZRBOwO7NRMHCcQG+xp2ecJBkUMcx8ga99MSX2n4roALXeVdx/chYPbSXpLA
qD2NrFLH7MujEDZdc9Jdd+sWv898cqw9veT0aeh852+JxrUfnLN5KK664CtlJKuYpM8t010Yn3l3
KUospjiZDRsGn+bsmuZxpSiR8gHes6qusuWWBKl+Z5n2jdl9ETAsb/uhPCCFOrirtB6Ifw8/1ehJ
fCaDO1YPcN96MA7V8CSK8JQk9EBSe2L0hBsn24j4S5Y/2LH45tIeEmy+WQsXQMrcQKmdryjz8tFI
3hy93+URHShEzlMboOdG53+EUmHd4Ei5m4Jvqftu9f3J1NCGdt14u2DBtkIDJ9xiuPlr0KVO+oU5
yPgeI5Xaz64tHvNpPA44cFt69cFxp23Pv/y06jB4dUH+hm500xnWKWqaq5RcVswWc7qfcCtwlLp7
gymLH6dRvZ8RnQd9nx/CpNBvEbZ4eoG7dtT7U5rPb9mkFtYb8JOyxQCsEKbfQfxVN3XQea21nDNX
bhcz36E5OcSdzhMr9Oeix9cU6bcW4yyvgoKg3WIrKY3vfJvxjA2SyyRMtyrC4DIAlNmMS3NxWgiI
QoBYpyxDAMScnhJXvpDcC/mIbVZIeFgJ5ZKzYkVNbdN6IOIiY8HSvEIHE6rYhCCHoZUh9+g2OAyu
nbTc6BL/5XWwvP68chNz2w5Hlc3XobY848PbhRErr+iqwoY1m7gYi2dUFAfyrn2DxbZKrzrB7kQX
nnIfxt4eLloRF69uOZ4YV5MNWzbaTRXgHEGbQwZ4zBHA5BDZcqbIO5WLT3hTZ+7N6CUP15McXmK/
bbvwOqMVpopkgMIw0V463ygL9SjNE0vSn98owoknZ6uzAiIr9AZAcHaE284IIOsw1ppqCyhlG8ba
DelaTMyijTTMj7j8HiPfTbNvMoFdN1O/Pi/C3DvFmSfTG9W5p6BHlrAamhnwj6BkA+eJrYyvqfh6
Wm3RThJe1fAmOCmpR96tJvQJTfeLtOu9YXHuzCHBNjhdOnWn1H1u341h8BJKCErMEXx3tIm4G8Bg
iPFU2ltTvx47F+t86ZwG4zWqphvopf4sMaBm/lxYYPKZgpw6BgImzWQPDafGDWmzkcodb1124Ttv
7mO7tsGHDOcuIMimJBEefc9RTCaGi/pYteXtgBk0rzHnskzyqppLsZ0s28Now1c3mdtjzGbQ6y2z
3oqxG+9p0ErfTW2R+DJjAGHbjl9k3YdKs5s0G2+0sQ8IEhgp70PcNOtNzgWMEMEs42gnitK5pK77
OkK53gBO2bKEgQdCTnpjtdf9MO1QKfdszujERAcbVbTTeFenRXWb9MD4XNew+61jmhWYBdOenwy9
oG0MkqG+raqQNPicRL/riGHvWdKqPLUsz/0QR/CZqO3kCf9g4Jt8i+FsJ7W4Mdnn/mDJ6voWIDbF
A6u3+v+sS/6eJSJRt/zrdcn1ex5//EnyvP4/ft+XGJL0D92mj3PXpQh5j3/XRCB7sE1qR1IZ4ZVZ
msVW5G9pIkInrlVZGgNl01GWbal/SCKE4fDfuah4JclmkmXL/0WSK7Iqc/036EvdYTXj2H9WRLDp
0WeDyHI1NPpdO3VvrS7hHqWO8R+ET0r/syhIEpvCnsdA/LwG1P45xa6tG31uQupcLWscT/RjvRs1
XjrJ8kkQtRlM0sNx0bKA79W1NoBn4I4YH+w8KN65wIrrUhuBaxIkdXRymR5A6fC9Q0vqZZHx5Qpl
HapqesHLRVZC3wrqZbDNSLGM2zQLrFdzDqGD49uJdDS1aHDdLSOIr7kZSo8do7NOpFmBeqpCxqHo
d9nExsHMTlI4sJSCQQ03bd7dDkbdfQWwAyhFpP3hEPC+j12YdKQE0LJPySkbKESCkqW6v9i56zd9
Y22Doi8+ZyfnC2jyfc2HpoI7Mcf1A4kOjOoqciiiLfAXuyVrqAu/ljBdpg0r1P9i78yW40ayLfsv
97mRBjjmfow5gqQ4D9ILTCRFzJPDHdPX94KyukukVJLlY1+7VmZllZWpREQAcD9+zt5rg5YQTBRy
26VXsMJYHxtS3ZYGs2Zri9DTKMxbihrkvMGhRiRMnDmqPNpqJzM0YN3v+hGhNBsTfYXhaRIEP62S
ARXhijXZdi8lzYWrPrf0S4GkUHNvSgZhZJbbX7uxtUYOS9o5mgHijbVTq4n9tlPG55C8NOK+o/pV
e3V6Y+kpDGizp72z6aGe0B4eJjxbIJnCY9GULkiVRPBbWwPalJOb2P4TgUshYESVzQs/3xxP4BY9
zsiADg9z1Hf3HWgteFcSmNXJQeWVb9DOZHTyE0lsOApRMFGkiaWPgr6uOsENmcxVXPQ8ZnFb+uGp
bkyHFZyQdZDHhdYu9rjcgT/ChVHdSVw5DNpsF8VHGycnXzewOA3SI5lqzbJ6cGnHktfeeuouM12U
60444TEhxMp7C8aAfu1c0NSEazDQPLWCBPFPROnLUHv2PRiTZifQQE9g3Okb+fZjl+E4WYdWSttB
l5XxrY86tjKZFuI1WEige6Sm4aOyfSBZ6ErgvdsESRjrPgyoOOpE0sYd0ihZAbwhfcXuU+CzhbE8
ubUt6pestIpLx4xawJVdMIK7B5LM/GKgZcg/rdrXOYciCHwjyoEigJPzNvTWMOoxqWv7XS+xrcbX
dAIn1gMWI4zX33Kky8nGpCPw2SkM/E0VNvpTI4p83toUbASFdHhE14lRQNjDA1glp9adZH3wlSq/
egDTniaZQIeH+TeCbrIQI67KEDUwWA5oFICzyBZYGV46Ip+N/PjadrPghWciddjEI056JCOAbDb9
hVHnFuP0LBOmP1slAAvsMqeS6TbHfgoyXnrl53w2jVuREYEHfj5wiKh3JshDAFYDctVRwO9JfFi8
7lM8wHxMPXpnKfbZlUIujX0bhNMDKBB931WV8I/EACmXoiNwO6oyY+pp47opiocBfmA9mt23yrOY
CE1pqrcLnmICwt/THzJqB9O0bfYiuzJpz7/6THkhrNV9rlYJFDZay4ZhQLynF26OkY6f7Cy0X0fL
1S9WgTebuCMINTXJSxljTJCEq4bJEg01eJDObjb4oiiYpsaZrBKV8+R1V6hHZw+9BgKNLTqmdD7U
OpY3i3KP3pYVsozkYRO/5XYJATvDXdacUDQ3S6xb1udbqQo7ATNNm+PSpFPP+1ICaVgoeNgbA4Tq
hAPgzCesaGg5USZR74sTlqlFe07IxLztIRwxHlRu3W6sLBNPukAJsB5E2O/jEYnr2mir5UVCrhCf
Ty3IxxWRupMHJd5U42oWZmvcCSRFL8CHaEp7TMmDlTeG/VmelnBxaiqhpyBtRXGwcknNPzL9AfkM
TBXJc1l2wWOXL5BF0wu8cwol1gE6PGC9kMH3DxWiJJpQpjUpGuBuGX/BTe+qb4G0qvINdPA8PsOn
z0qiptvWZTxsWYO8CTO0AdcMxg2GynCAiwlKVh+QG8lQ0BxuQ2OI6fZVKUxDmigR7YCq7ETGaC9K
KvKa0Pf7C4G7w1C6J9U3o54sR8s4wmamfFyZXg8MBebkHB3Ilsk1oqiJvuMKkX0BhppWeGS/ZQYB
GwdlE9/MYU/12FGRyLiTv6tb28BlkhE6QdVr0LJqNzEqQ1Yk02+7+yE0py5dzzkQ8Qd/Qi/B4hxn
7U3TOgMUNRqN86Ga3NrZR53tF9uBkRNLiVpGWDDDyvQUp1gB6GMIx78yFImO7moQGC5AKQT6qbRI
AdmbFVakfaSznATKKCURcmrRkq89PAJQ0tAktM5N3vF2HKpcav9oFGguGTtOhES/2oPVho8TSd/m
tpIhguVNU8s2w66nhCJuyevFBSDesbxw3YbexMjJivELlbufnDeYftxl/lRG92YuZrqHJsjIvcjc
uuTTd5Ipv1EOl8MwcVxKCCBMoNqKYfimZrPMNgjESvd6yE2bTA7W17Nhbgco2HliC34hTq43FPiG
OiWksrw0lhMDeKthqG7Trqj8jSJoSF/pyRbP2Gti/SbJoU2+Oo5V6gsHpk58XnuZD6gKF1aG5BsQ
drIeWEZhAU3V1CJPxaUIeAvh5ZIokgBGcYAWT6+ji5JsHCF6h1lafvLokFB4RFMpNnJqsCqUMFMP
umhQ/GdlVxClMqXZGtdGt2oLbuQUufHBdca7THjV5yFvUdVTCxibfoA/rMKhRe06j29uDf56Uixb
eH6QFziM93mTqZJKOVaXMi+THbwpwXS1Z1prGY2z7fuhhcHhFXu7c0xSjrrsXBglcrG+nh/gjy44
MYuWf6BQzYgO5tzkqhSavOMSF2GNwV4KUM5eGoIBCNxPyMuhmPggRenRnVtLW73v/NeGWdkhUcpb
+yYrCcDEZtdqmuuZGl9RtKm9J4ie1FGeFHA59WMLO++KbM4BCk5iHaTnZE/VkESfx7zEXcR3TTwa
g9V31LkIUeHOQAlWYqK4NAp3CZMDpI5Y4uAUsdg6vsdRuyu14IFuTJvcF433BrYm+Bt/Nl6wEz3z
mHRXo2MZ5IX6UJSkoy+YfWNSFQaSyTGAvZaA6bkiRiHfsPI1Cy3QRZWpjJfYcQDzjgqeZ15u4PMY
lxG2gTW4gPyU4X25pctDny71Nbi8mKTdPfrQN10t2kUbyx79DgIfyFdygaVJmD5O8ZBDFV4NI+3U
oRvMG+Kr+o3vOP6xlXiJsqQqb5tonC4iK2gvlMrksSI3bwdMBFoq6M5dYoYDyynlk6rR+NFmS9nZ
HAk8qDDTc0shtUAYsAXdBKU3RqPI7Ux3FN7tk2SmKU11l0dVRgag0z0XGp0ZFqZBEWw0QEki9eoG
mqv+1Lm5+8npgR+4PQmD1MEbA6q2XAVMSvZ+ak4PRbTIjOE7fHEpaFe99sZjVdmoqx2zUAODIV7h
jTIC76sOI/+KCaV/9MPOBVMryn1jDQ/+CJRi6l2e/1zbp2L0cxamtn5tQ9JtMPLUJzEXxbFK4GK1
FskNoM6mDW0GCdlqoGVtYwtiGucYxLgI7z5MW5WSh5HU3yx6NtnWxj33JjqRHmsHWr1AtxNu0Lmi
pOjycFnSkWWFjaH0JhBIKHnJMvVtLgMyE6uOEJaeYnRoqi+G2ZJ/5xUuLdfcPbr0TRgbg1vaCjXp
twxX9r/cFf8jgPwvsVhf/vOJftsNX1lz0nc2h+WP/EsCKfArOKEIPfQsnGMXr/LfNgfbxAHB+Tbw
4aSEJsaXfx/paQTQPiO2k9M2OkeSu/8tghT+X3iPXWFikvCwQeA8/gc2B8t+bzFmxG6aZJBivwmx
T4Q4Hf7rnc3BjnEeNiMznBj7ats0d/jce9SCpD5Oe4nTaRVgpUZ3DJBS66zC9Q5Wbsja/Kkw8xDk
ejC9GImEwcibkG38AF/qsW7Sy14zJZtqADAQrFEXZ8kjwNRN06fPsF8IYmQOXCk0Z3YUbDngUjW4
d1zL3UPJOopJ7rTHMEFX4RkZFU9atlc6tsnQDZJk44xi3CKIvrM1wmd7lM5DadCpB3owEYrAMcLc
RhTeek8Jr5K7rBTRK6qskdm6o4r6dkwqKrrEojZAi4JYoC7pIbjFnOG+c4nHInwHgGjlExuWSnVl
YFIiQo2MN7EnCKlnTe7dNn4QNVKrO/a8oVinrQSfAK4RqGBtB3V9IhUqqSBU4hVf9WOEHYGC2gId
M6nBuqgTC5W/B+plowsv7x/pKk5Mr7HT7tGDA5Clg2dWWyFHRE1xo+PrxHGHi4TaArRlwICMtgCh
TMKmVbBtwPjfzVbY6k+L6XUv4HRCRDSD+ALo9Pggoj7c1qFXXgyFtefa1ywxYMNrOKrxZEIxM43u
wEQ6hh0ebgc0DhwUsuVUIsMjlkSsCqKLDm2ALHQgKyljeqaTgwOFEwRUw77U+lBuoYk3OTNzMztT
Mr9rQZAzupRUu6rZwcyYryGd5GvoDY+zGyak1SXZHowhx9as5Fy4UZMDrawFnWU9BtIIy/sErWOA
vLwkGWrjxyEbqlHRgs3/don9o3Xs/zfMgv+HBYoBwvuW4/IH/tVxDP4SmK/oK3qubfo0H//v8iTo
ODK0pbvLrXbxIP5bou2Gf3lLMxGRrRUsDUvWtH9BFlz/LxebJ39LoLYOsO79o8XpfRPQNxf5NxZI
EDni+wr1YW2CpyBw12cWmcCmOPPn7qmJvW5vWLOLOWYKT6lVVmdUMOE+sAp/b8upzGnAFy1SIxz4
G8QwTJqrOLv/YY3/M5dh+WABblo+GDQJjsEfPpgfYeEdCnKKsRG2SAQ0KYWiG/igEIDXjKCLvzvm
L+P/RjL6iwv+/EvYXJQF34dcgfb9g3uRhFfJWBmYtN9Eem3KQJ6kbaiH33+t9x5JcBpo4fnV3WVF
F+QGc2N/tLzNbUcUWSCDzYzMYj9Gsw1TGERCuiTO3jOdbB+jgsha12z07e8vbdHB/kGLv1zbE77n
uK7NGZ5v+uEbRgEHR9hK8ZahUv4lJpKQhD7Cnulp98DnCrvaw0UedqFHXLrRBRURJAlBuSWUjk+F
33nMx6rg8x8+1XLVfzsE/v5U7MKujRWXbfijN9VvnDi0I0by0WgbpGRhE2gt+pmgNit0Hhi2bojS
vUwh4Z41Ex3mZCKPxvN68zGvch5AK7ymQRolG2n7TKP/8PGWG/LTx/PsAOAJxghhfbhhwYxaPZYV
vAwk8TvyI2GoZ478SidmPPgcjkE/0CfgiFSbe8vKFIQ/N9lHo1efNR1Urt9/HlaLjx/HtQLWDKoJ
N0BCyd9/+XqTVjFsE+t/ebM3coqTbKPMMemgwtLZql5Rtlu19wUAa7EbS9P9e83+j+/Gwoj56bJw
p2En+bhFlyHHu8sKn1SrlPyiLQEzkI2K3t7oaSwIv7Ohk0s5QQmsSKNKQF9ckNI57I2WWzoTpLXO
RNjtp8bNt7WwmpMRJca9OTBx/se/DI+38PgArBa2+PARx444ZvK5023ke/61VNGSGkCmsoNGk/ii
vltD3wj/cDs+Lho2kzxeZHx5iB9NFtEPv4tubE4zabat/QjWrg0AcHaL+vL3X+0XV8HEI2B2cr4O
fXe5Oz/c9MozZLj4F7dj3tFnxsoJiE3b5c3vL/PTs8VJn1UXSi2+IMrp5e//eJmUpSPPMjhW3lRc
1CJxjpUXFZBvgcfuZ52SBWSU3tXvr+r9tCRyWfZAvho0Itt2Pnw7ArpDtzVTGiPlbEQHI3GNN5g2
SbWrpzbZlQO8ZbJgChfNriEnyeCmBtEl50Eg3goMMjIM9ksoxSFTGFAOSbKvMUSuyVDL0Ca6AsCr
dKbmRvo012HPzONNBmDlnEfJvsxw6F63rt3BTQQegbRpirrzeKYtvs60O1EhlibshiCqx71midh3
ZibqT/yMtFkIrOUFrGz6HYZA90UZCfgO8hccAQ8l6wNjdIZnNLeqXZ+I+sRzknHQpLVK0Q6Jp13n
aV6j09N+cdsFaQFLzGpjsakG5JlkZ/RedT32VXxoPOId97ZF0BPp3H3xBQcVsXehPRUPYyjSaE28
Fx2EWbF5rHHlIuAhmYmEMomFduXp9tiht75lVtE+FA6Wz7SUVbf5/e381UPE6sSJihfDYq16/xAV
hEYKOiPuxkejv6nTItq7ZuBtvXaJymM28wm2dbX9/UV/2kOWR4gRJi1M/l1M4t9fdIjIerfjxt2U
tqRhTVoAeakAIUlT8f7pMsMqiHmOK1n8R3xfKX94SaBA5lRSIZfihThjgmruoiTJ143dOCce8Wnn
ediIf//9fvGjehYHSxNkZ4gL4OOPGsek2TIl2lhoyy7yabyMSAnbOFYkF1OLXntKmv/8N2Vm7FAX
Uhha4DHe/6a1YydGPDl80TR1diE3fN2kQbWzydE7/P7r/bS7WCzcNhUJMAzaW+LDwkMxhwijr3lm
ZjLo4Fi1hyEm+9YkmYRYcjx4v7/ez9uZhR/RX47AlkOZ7X54XrDptrUmaG0DRYt6pwzCt1CrELGa
M5LGHFQabRq8inlTktFxY0b+COM6xw6/npug3ntD3uMoy6R5hTwbYZRTddOxqwwMxb//qL94sjF2
0thYOEPswMvW8MPjRthjMxhg/QFhV+G51mmJtWvxITdIIP/5pShN0R7Aj2EH/bAO98QuoaSL0e4k
JeDuwEiPGfw1oDfW+Icb8IvnmSbD8rZCVWfJ/1DcAyDpwMqTKdDN0AT0TDrgTPnaMLRM4XyqIjuz
Hbv/w1V/8VuGruksHRgEkPzX+9+yJuweLuTsb7SfV1BpmalL0U1ojUex//1v+fMTzWHC9pljgt+w
g+CDjiMZZ7+YOoJGSDkhJpm8PpJEtdw7GXhqK1fFxe+vt3z0d1UqGDRKQsRkMAL43x8e6Cix85Ku
A5nNdKx3HdbY85CN9Q9PyK++1aIW4Uqs7J4I3v+AbaqMhkYxJDkP8RIRgLR+yoRWiBfWay9vgz9c
j3/lz9+LVQEG4HK/BIXv+ysWTHU4klXmRnlE0JA3PZLTWVlOj/1TjSFjbzorRJ1PyLSQRjDc08OS
URJ1FhPhIGgyxNMBytMOBEmxGT2vvKvx4uISMhCMrIcC0mjdMcRc9S2xu+GsZkIH3BbRwNQUL2lU
T5ja7eGtQ8dxGZMSInZgL9iwGcgOelcP7KurLnDjeIscbhHmlfLLiDQBDLnvgCVs4AOvKjANnxl6
jLiyzHiJHzGl/pbUNT30vomJth9sMZA7S9W1xhNFJE4yZy0+Td98cWQzjmtufXnfEfR6z9QrfyML
O/oUYRoEftczZ6UVr0w0uK1RgYJt/ZIElw68x8o1x/qZ6aGKTqFfuMuPGE1XROgtcHmvKKJdl6cT
g58ykZ/gfI0ErkHhJS49nwvOgQoZm60xFqzCMR6/CdX6HP1jwqC9RrXlFheJuOPI0D8W+TTFawR5
VnxOqjSWQ8Mykq9lnZNP3DWBg1zUm4mZArqlHpMeL+NOzUxfITzWZbmhNEoUUNVpzvfp6LtUTAQs
kJUMrBoBpyzKF0ioxk0DAQytdxvxQQbqHGR1ciLYg0Ad/h8qQfelZEb/5ol+4HvlKe5TmRJkhw8w
An/RDs2lxPD0QMWmSHqLUijWNM1QE3dlC/W8LQ0U+0NuoDtKCREd17Fj0SrMZmQ2q16NaEo8uzL9
82JGIHDUXqDui7r0OABpD12rTfTBSQkMXohWgvAmtKs23LejN5yRd19VABcc+BxNGNLTDdOuQwiR
VdEZd3C01hSdAP6neYlTmmIDlSb3ln/QbywM2Vlk609EUSuN7lb6qGAqvFtpnQfBxRCUaLTdKnkV
tQjzPelVEWzowZu2OcHlx9TGvLjubTO+7hm73HEhsizHTtYPw1jNNzzXKYTcpOm/tTQk9T4n1Iax
W8kmt3KDqL30JJC0P1Qay2L4YfGixWNC+aSREDgfF8sUuzCzfEtsEAO4+7bCU80WLC60ZwxbSg5k
2uYw8HgM+PkK5/j7pfPntgiFXOgHAAoWdR1F6/s1phJW2wpo9xtcmoh7yJSAEVeImcGy1axL5WLc
cXC+dB5MjgZx6WXo1P6l4IZvAlcP56B8pj9UmT9vVbzOqBGXCoUqbBEw/rjtK6MMBqMkGbQNOFQw
p86vjKANV2Dri+s/fP9f7B2UXMuXRxCJXeDDtcK8trXjKxsegV2daSchPUiRySp6Od4uQ9Ovietj
08h6AlokBG/OHTUjAhTirRcla19PLFSBU+1+/8F+LhIcxjPfT70mJdAy1/nxN0gLb+isjOm9Kcnf
MPWw+Hc90sXqAItKlHvVg6H64Q8P4/eGzvunEX2nzVGbNUsEdB7fX9YMtZzzHk5PkXvxqUGGsGNu
04Gi1noHzbFfeUbuX/mp8sGJ6q5cRWbafTGgVD91CqfS738FGmFc8N0HonfsB7QlTaZSeM0+VMeW
HEdyPmxcO3Ovsb0Vs7uDSbG4zOyoSdfmOKViL32tiR3NOIqIhseHiblpn2Ke4dd+on26DufKP445
Fqs1YxhM4faMn2nbSurLdeTmsjlyUmatq4AEneImCPVGWuSrrpE4uw+5Ns2D8HBFs/+28A7LzpI4
4pO4Qe5AQhXaZottNBIskmipXe8xcWNAOuY0QdJzc2FjAFQ6/VQIkSwpLFYdr8ogJxiJDpr3Uk9g
rVaJ1anxCDy9QSToyuG+dlpb4KhsjHTdOJinLa3SJ+QHpKnbQwyNXrYlIgjfTbvypY1rhyi0SZvB
qaBBxb6WGoFFgqY/WkXt7OzUF5eu3XT33jygxLRmu73UrLvoQ5VnkXiTTegq0tGTdx26+nqrCXi0
DkMgjHnDyfqirKVXXfWsKQrdh29D0UjM4gFeLylyaJG8vRrBfZ3IAIEmDp/CsYm3VGTEjtNUumtb
t+pqrJX7mtXgRPfsi0X5rewnZvGE1Jn2/Rwmrji0hP2UDI1kZpKu0fj6xMbdHWEHt5/GrvH6c+y0
obPOUc2TSV+MtXME84svbEpI3dsBnEdCLMhw36HKs9uNllDxCU4BZLt2yTlowH90yWXatxg2QK8M
d9A0XTqJCbMH7mbsYTHSkvDlOl0kPcIk3HQnbbN7SbCxX7NRxy8+DxEw/Dx1nyl6PRsLBN53mIlG
8wSfno0SF3f3mbMkfp0ik1GG0i5to2MwDYTneN3Q06Irc7oEIYln2GU7bL1o2NRd1xH3CrVgKvYK
tDFpxUQ834Go9bEqy2LcNWlaE/To21qvzC4CqqaMUZu7ueIxRVmIn2aVOL1/mU1pQDIZDNRpJUEy
DatKqO6BqqEzV0YWkudSy7REOsrbB0W+iesvLdESyFpHRKySJtOCwhhcKj2jb76Bq6+TQ+M0iEfK
yhIaM3FOIg6azULu2yJxz7NZhkuOVhyI87BaLulPTP6ItU/wZtgODfd0WozWxAZAgJwHjHU8j2Nz
Tuy4eZ9YBOfumI4Yz96w5FxVYdn5G4nHMidpNk+eYheLMxjUIMZmHMI+xiprP83V5H3WSk8LBCvy
HJLyGDFspk5SISqSh8zlAGu062kyEVLHUzV+GQxaiciai/EJ7aJo1zGYKVTXuMz3rRyXIicmG60G
3LvSyCSqjRk6Ld+i6cx7jUNmmffa7Wmcneyb63fGddyZPa37Iu2fLS+ReP39wvyct6FxR/oRRGkK
TOO6RC9Bei3dmltFjJDaDF5ffM6zwHvqRajvXCvL34h26y8kaDvBRKKZoL063QzBqomfC+X7xoos
KF2uwQ7gTSeZQCBIp51Qki9JasG2aK2AUroZ22nNGVuhWPHGEcxPBGpiNfhjEa6W8dMWm2yeb0RU
gJ+BV2ZdFtTXsOfSti7JYEztL32Z4HTFXT+dAhi1vCGYBwWOOKSJW60IiyB9PQ1eYN2R8jTg4xzP
fGAN/W7mkHkVje3wNJYVCRPovIL7XMfuqWsB3W9EQV4LW/scX1h9lCG+yX3ULW0xBMjsBvTKhCOU
fsu0ZrLdAxuNRJxWD6I6xqTVpUfcWq2xRX6afioJFR3Wktyacm0HRWBt0W/PZI9aXnTdNDVm+CQh
SwN9fDpDSOy7Vxu1K8VOnBmXPQtmvF38dP1a8cPigpYZGYzGmJsPgzKQB9m8oADPZlqcSDud5MGM
BNmtIdpssrTGZtrXqYnGdDBzhlpxgDX20gfs521Imxin/RyG8ZsNRtA7IAQzHrnTJCLVwi4bfgI4
S3gyC49ks95K81VPitmT5riATSjOSNIJyC0FkZF5yTbMtXffRxXbV6zr4jW1ZnMRAhBOosy4vW5N
Rg0bS1fVOWrWGThcNDvQdbQzRmvl4B/fwIJCkEe8hJxXEmjAc+yJGtABJfRTZEGwQdEcoWyr4axD
HLfJUeBm6vPRaREOub5Lt1bVxuRvIyYNAxkK6SpQS6FGgrn1VErVyENS2eQ4maLsyeWK0sFZGwUy
ghUyBzI5v1cL/2i4/t+Tg7r0iP6zRmj9tXyuX9/P4Jc/8fcM3jL9v5bRp+uaYhEKBdR0f0uEqPn/
shleh3Sh8BwwIP1/EiHLYQZPJzekCg1o4XjUXf+awVvmX7iH6AK7dEGg8fj/aAb/vcD+ocDj5OHA
5Q2Bn5hs77Q63lecwi+yORt7dchlFh8ZX1XYQTrmVeXsAtbuh6uKzJKjnw/FAbq2e0aOMJJnlQW3
I2Py1ayH4qo10EG6ptu9GERzH3CwlCDgCboHs9GhQqepcY1RhmyOsb+bURnu8MAUfzhLfe/Ufvgq
uKhQWjE64Rt9rFV1H+oybZPu0IZ9+mpDTcdZUNdHe9Bgs4pBbQt6DdvanFyCeubsqXYj+rwFEzvX
ntP9OJnWp8lOyPIp7YMTy/bQiK75nGTKYp/DjMErlh4cOC9kOtfy89CZwwseg3RfZ159DMdkvDZ1
nZ7/8DRd/f0NfkyJ+HhIXO4RDUuOqLShIC99HPRpWaO1iX15kD4K9EgBxDAnqK3NaNWHaZzqYyRM
uQd3zFF+6JJd1hOS3MSWd/K8AVpYFuvmD+2xDwckPpPrMOugH2dTqdsfx4KFqTNBIDBExuUKMgzR
l0ZNd8FBSexmj6hWCHfJ/ve/xC8u6roY1JiH8/RbC3Dwx1OZEloTJdSoQ8mN/pyCywfHP1sMyywI
X1f5VOkD8XuB/4dz0K+uSwecPiBHYtJAPlw3ythWod0oktDpSmG9r0+DUd9no+TpIJTqS2r88WTM
OOfd2QsBysJBxonnMBL1A+u7h+6H9rvXoMXAgzYc/Go8UXd1ch3EsXma0kS9apXZL76MrM8Djbud
qsxon0DKuZPSSc7NcAQ5VipzWtnW4Oj9oDvvnuMA1TEomgkabBrKfdNwizcUXmlwjxEJh2ucjrdp
YJLFp7qXzkvGswov2WaAtLFxZ3gUhAlExQ6yUveoOXGpoW+PdMemPXlq1V3kQNOwMzV8KSYfspYX
+1+LfJGxoabNSyfuVnYn4gflV0C6nZJEHiKLgjsTCTgrRhMAIKv9oFsZc9NsOwOjc1LOy1/bcQ3C
rw4mNGlZSsZX745MWj33DHMk9NE6dbZ2E6KRlrJXR+WRLnkABUBspcjpGjMdw1iFC6y9qVAVfbUS
Y2zIxIjIiUorLwHUACP4EkYzc1Q9qstQx+qOjAjkzDzIZwZa+F2XgVaZYsgrUUlMWFZG/gl3WHFm
JrNGUujBZlynyhOvtd8ym6sKeeiSoc+2jWjA5EXykdSIJ6clEQa9X4vYHXpWed0GU/IYtTlEY4YT
Z7UEI1ZlNnDdoOPNtRPprSotkuseeGVHOuLkd2uTX6GzqNWGNgeRMKnqWyeK5sKBhrifBt9ez5r7
72M4OVVOpS67tMKQXwYOGSOqzhRZ4gio1hzL3VOcZNFr22TOXWSU7llYuoDsxhGQVSINTJpefp75
DrUlKQZY1RIrBw6eaUhxHfWSoM1NTEFlfwGfJAh6FJvcT8U2dGN/O0vjqvdMRVSWni/SkUgraEpX
FSkaK9JAppNwIMJymD4ZY/I85R6IsPY1JAJ+F8bFpU2sGZxZP9/2Bk5lPfT1DYmv5Q5/zktXzw7f
2g82Wgy30CKR/YNtXvlsAWSKgAK+CwCl3WbfQZJ21x5GGfQXlW7AV5NaLagdVYCe3E52fomdEZtC
RFJMmzvdTubRdO1kAjBApskktFW34x6pOy+BRLGFJMxxKixrjiYxxe1udsKauxFO0THWntoayRzg
tWjEBpkkubCuaB14HLNxC4jEfh4zaLWGX1hXcWcMl9KxwyXClABnNJ/MhahmbWCM3j4k/uGqiojt
FFaXXnqDdPZuUr1GPdQNkSfRFp384pdvjC+V6I0dUBowVBXZXLIxzW7D2f+b303ZWun8Sxq2GBGr
KwUxyOkA1AjfeWzNFoKj8SBG3PwMJPQGO2dyVxayhUzYqluykOHZJNVLO+XhwSzZkA6y8DHfNVOY
fOuLmE6GJjkIbHciLqoxlN7a8mVzIMYnBWxTr9sgC1ZVl56mKqJr3uS7oqmuMs7pRyswbJol5Tze
ek0gtmPb8fYsIyxjouFEJFnxRNsnndYe72YHLqIsfHz7VhWSWxqYwKxxNW16znRQRTCN0B1hb9qy
6hEtOlWgGqCc3yREi6J1CMIVLxARKCYQRlK0o/OMdCIIIE54khxc7XM03/MjiYpQPpz0uR+ledW7
mHUPfWeb/FuVe1JDcibQ5ebgsYKEfG/CGrq5CD/1yLCuu7TgpBpE8SWYC/pN8XjCz3BfiXi8smcD
H4x0IO0Y0yUq5PHk+NWz6p8cIyKJ0nLOcrDdRC+RpPMW58ZdV9r2ntrA2wdkV2+RD4IGY7OFbUNK
2QBoaW5r985G5711dAWrq4IQ69fcgaDAmNNb5Z7swfkFSnl5CaobYmYIXaGPIuBlq1IXU7uGyVtl
dzy4/i6i+DvAvSEmBdSL+kSGdLwJZSxpGGFvP6XMR+O1QxVWwl9pbTpAmrBxE+3ezchXvIekVJ+b
Xp0fHIOTWWF1HE8T/4x1zVuZmqZDnVQW5+GJA1UuQVFJZnlbbmX92Eamdx2FXbm13XLGACiYRwVw
7G4caULGy119THpeerALQTaCx6V5d271TrVXc+l8mutogo5onWo1P9KMuws5Ox3sZSaS0yrCrMHB
B5l3Wm8yaz6i3Mh2mYu6DGYZo+1qUNwOg6GdqofP7CXGxmsn4xj27J3KqqYLoyJV1Zbiqgmbi6jL
HvA/0k8wfLUNZJnAE6liyBfCPSS6WmviDW8WDu06glO2m1r2LdzU3WMFf4SJITnk67EZKFmAvBOE
bUTWS4EBd00AUHcTIN65oWC9l2rE7oEOax/PsXstgBDuLAJnGAjJYFsF7UCnum+OtWjCc9gQ5T4p
YUL5IFW2bkKubcSXA2yRnsZcPMRldRyMhVPxOcwG/JUVy6bdvqVD4G68OSJ6krkA5hV1hsYPIn16
nZfGhW79YuX4cNmCKAjWrm3o55JT81oRNb6fAgYF87IcTfp5wE909IATb3V3ckI10FEInjnfxhu7
b4ejbeDhTpgXn7HcDmeNtvS21YfWfYtKz7tiktzfYcQeMQ0wwWSoF53HAea0GSPjqhVDviW56dok
R+EJgSYirMzjfALabx3TTfxEpwQgTB6seqhpa+hYgMSmhKAnRlr7/8Peme3GjaXZ+lUKdc8EN2cC
pw/QMQ+KUCik0HRDSLbMeR42yac/H213laV02ZV91+hzk3DCliI47On/1/pW5ohsQ66lMw8U90RF
6jGv/LUVQGdKumhfUszBtp6s6wSAGypp5yZMSDb3e/w9QQRFgI4zEYGYx+Rz00ptSQCWXNBLvIRx
dQftfUFw5YtNqi1i1/FzIavbbHT8GwdcKkJP81CWeb3siOFFoVjQZcnLQ1oRrNilQFQguPALYvhq
2BnczYjghdBMWrddjEPVFOkmQCq2TSMjeFETr1nhhgb27lKuKaV1j9/2iZtLZTKy7hNVx+XNHqnC
0sD+C0eEXQ4RU6tsDoYXvvjsrki3Ksw5iJhzbJkXLQXg7omkviZ1AIa02j80dNcprQfXtcAEgf2+
WodW8aXzxcrFkkjBJ0BYWexVNaIY0mHbZpOVwOXCKELS1axWzV3k4GdWs5vK6CWZmhiPbRugkj+A
0NOl+0TPB9dgABoo9c35SBcuLAZcc/kqsOx+ZRMlz3d+cLrhQOME939qrLGV21f0XS3InFazCN3h
hL88vnJjvYvxlrrPUe3e1m5dPvaJh2fUfoL+9hDVmb0Jqtq9oZK3pkKlEKst7ikWFhRwcKl1oXHJ
CbVfkJE7riiIS4YQNg8jVo1FCRRskWtDt3VJrt8nnmUtc8fv770y2cfoiefgg3FpeLOREjgvNvXT
RNBIloX7GT5ThwujmqC0ryD+1b2iu/HRo+GI0b+HquCPh6gSySJOJk5VpvT+DqZttyHO+zrnOL7v
ht64MRtx7VVNtA6G8NZlRz8bG9s4Fzz8LRDYcq0149ZK5Sn0XvGxyQUjYEUX3Vv4AuFRoHr+wnE4
BgA+5xUbw+GGjC14AhR38fUjHwT9gAekWbqqAnxUb7aamq1YWA9JX4O2EvoOE4yzFsUnI4Eg6Hts
iGSURqe4M7p5UeengEonC8s8xU/0AsDPX3zF+ZWDe9ty4CC0rAo3RINBWHUE47eqFgUl5gyIr/DW
5fCld4N9FdxT4gXmGawTpW9I3aK+taQse0QcDl+iIMS+K8CBF29ZdhJyPFAyCVemYla7NgIQnAdN
hDOnJ1HAuurz2FpLhQ2YRsY9L6Zoj3HlLt0euQBsYKhYioKAU007MTcDiuDkl8sXI6oNvlWjz3mz
lWNgpRTuB7FFDb2s2a8Aq8jcW3YUclkjk2vpU54zt8KrKIs4f8q0GothSlUbBykwgTHPxy1+W5Km
fXEb21jGW9DAM7rv91Qf5r2trjTZpEuzVj+1UofUESaPgrA/jLDWJtQZ7jV7mExN2s/0ybf2sLaz
C7SJje+9mi3Yp3JU56y8hA2K4Vj4fTpt6K15pVdTCpKxLWO2cAodehpsQVScJh115+I5rWB4dvWl
r/K1xJw9V7rL4BIHPGq7zkTezJx3p0SNsypAKKNjQwVoOmtPBYIFaxgqG70WDdiGFs+QYiirBGAv
8lKM/kusXc48iqqcc0KZXnepAdcp6I51dAZLPC99uUDOinMaF5a7GdzkE4SXhQRFPPP0W+mW96Oe
zxpnB7E1OuCrvw6asxYVi7Z/KSBAz3VNI3Kw98elI25rmGSbbtjTO4KEERA0W0Tw9eMVbLp75s5q
LsUuJvaNwK1N46ZbDrML07igXUlnxIKw9SW8OLx0tCYZycbWaquzXjDzpHCMwRaI6I5BhmwgfRgr
O98SAPLiG8HRMnY5UvClUzxbvSo2jv5URJNWt4rXlnHqVTjCvJ2f67auHzpK8kfsB1sDIPy8oZXm
yKi4hc15y/QHKS8LRmOLNMWBnO6aCas43UZWOLJm/NYG1QV3lonBpWYFdP+6DeLiS5jaNNAG74DB
lYMPGlHTtvtLUqcLshlzNJvRQu2la85ah3Q/AolGKJkB529kSVcm/lgsDWT0dSrNuDlEb84vREpe
wcYIPtNpT7D/QigIvAZUA8hjb7TSXdrlcHtqyxgXQY+AGIJOsUxodFFphi4PiAZ0n63eqKohrzND
da79MpaLMKg/m2By557Po9BHsHyRrXuLBtLGWFsbclg5rFRKvDc4bTxJ1adNR7wQYj0pusck0ZWN
IAXwNu0f8aa5T2oeyDuc0zAvW8zWsVE1N4XeFeyLweupERRmpYYNG0c9qe92bOhbHDnqnqTyAcW1
d42wik0ighD7XAWpuU3z+krjaHjD0K8Wuha7UHRhgQ0mIQMyV4CgjfBXdQj+EYDoW+iwEWE04XiD
cZdotwDd/ovpDSAZxq4MYo5eclialQKojwKEaTXUzJpwrQylsvAC1ycaxpRuPtMKQt5Tr8xuVfAy
O02hHexb8cCSkfmz2pb+huHjz22vPqT94ONAEdXJHq2Bho1ezwVdjT2lnOjoh4a71zwt3gh80bRw
xZVh2sWmtcfiJlT4kobSSWzcqoVj2QbS+tKowlyHmcHpBp87B+Qyi7cl5+9VXJfPokdHlXdBufdw
c1/ppm8tQ7No3wandj9pUO/pwXcJe77GSAxMmJlxVToYtyGLZy0I1kGeVF9El97QYClpYmArADPC
eQxzkbGCxmZ8ijB9zji6FNB8wLAPsOSCRVQFyZEozfQUaojA3CwbF8RbuGQ6KcYpjNVkR2akPjNT
oNZHIl1hErpjGrIaw7zY5KFyW2Sx3APVAXpSkTW6QWrXqYAyiJBZwItj45EPE8wg1bat5zkE/4Wv
dtXYC97H7ohJ6sHWK/sl5ZwP+yQ23lQ1LXoa16jLEfogj22VLtuy6yDElhqoZN0DGT2XqkFeMoWl
Ohzlyu7A5BV6DJBS5XY8o1cHH5DrAtHXyDEhLeRtlctHM4Ud1JiwdPTM9mdOW0EiJp2dZMqJbuVk
/kF3In2ltHBug0FfgQRKHjy92SXUJZfc/ntfnyIZEf+RLQlg1OvafaqO0SYpOL2zXze3aGi8ZJt2
DXggghfWJulOG0sbb9DfkE3mpuJmjGhZ4wk8sqMdbiox4S0CJT53nP9Wnc1TGSMdlZkb2IfEH/Zx
ViG1I1drOx3HFyaxote8pMMysAhhBXIz+ic3iN2jYH0GvY8eDevrK0+R6G87fuYEHggagAm96l7Y
8VGpNH0tKj862lPEEJXOAc6EDEpt4QewWLshPgCBqDfgaLITaHnlrCiJ8cA6UN7KTPPmLBkUqYda
9/11B6IEL4sapRAHlSj4PLhq7cxEbaCoct34mrN7POeQY7z1UpW3RqXXO3R4DQo/hYSD0svnJIw4
G0Wp1CtVcbwzjln7Ct+rvsKqY3JQ9lB7MsvSIKTat0rq+JCOoyATgSiyWebYFCVZbZJyDcR32EYY
Qz7TImxwPVPqnfmRTJ+hOoMez3yxU8Ygvo87v7l8reh3Q9dcylEq8FPd6qEhphbSZk1hQ+TExvZq
GyDajvIFNQFzrxiqskIK0z15fRzuDRg+K85Lh8ZJi6d2bKDYF/Rv50lnEjM6puaDkyfVwpCQiLxe
SZeq3xVPUwT0gQN1ES1E5TZXQknww/Cgcw2XSjN+qgwyzDgotAOVkN7Zy9gxT2WPaMltw2xZQkTa
DY1HPEfoZ0ClhUW9KTKegfYmhy4A+6vWuiFneNHlpzSOvJVIG3GxElk8xdBkiHt1hk0sCu1q7DOo
uiRcdUd3tKknjFVKaRb3B2rWZsybi9vE6TpBl1PPyCuQ6zQzoKIEbeC+KQpHCDZfCTvPgPyA1pCf
Bt+DEmwNGX741j4H/kDbRLGKE1Izghoy5RWXeIKoNNfNPfVX/VgOolr5eu6T3jxW0XI0A/uLiJN+
SeK8RHxDuNcpTUV8QDmQs7hr8WtfMZKRCjk3RS20rawt7VWUqr9VpIAZZGjjqjczcTQzFuHB7Ysn
BYnHUQUzRHenaY9Dg6LbT4vmgpjJu6pz8zqym+RCqGVzlarNYM89Vc1JkjUT5wYSXrj1yjZbo6Hj
JlHIy7ex5aZLw8vSVVgA350lQ0EhmKP+pY1M8nDUcoQwH7aGf5C6QfA1PKjbFPNrt27aeiQRuuMp
O1oyrs1QbzdunYzzLpL2p4b4EZrPdlM8FQTZ5aewicBkKXZqr9Qus28824XtGzdZ8eQPhbPsK915
mSgKZFpwZFjDRKLJjxHfWmFJM48w8pqL0VMhX/i1IDbRaMS2DQaQ+ZphLgNDDHgxqY6wrrOdJxQc
crMfqd/07X+pr32XM1rT/zP9zKeccBp8/c1XLsM//+/fa32v33IokW/1x1/17jfX//frX+MdXrw0
L+/+Z5k1sChv2rdqOL/VbfLtW3z/l//uX/7t7etvuRuKt//4+6ec2zj9Nj/Msx85F9ApfmjPTd/k
+89NF/Aff5+F1d/uXgj9+dPPfGdjGH/QpUbaTg6XZmI6pmv2nY2h/zEJ6y3bJRcBP/CkrvyOu9S0
KVOMtpdKfhgd8EkB+b3xPVnWNXAWqk4/1KJQ8pca3+J9dw3LDwoJ3hLYHKgeMeRMPb8fumuGgyrQ
IeFhlrhdTWwO/0biBInd6otHO6AkBpKp1WY3gr4HLa7pGz3grbGLLMsldAAs1CpKK9M8f72Jf+lt
+x+HKNCwNOkor3DoWviU8fH86s35z9fhLfzxrbF/9vPfEQb/eGsgozi65mJ/I/vZVs3JiPb9rUET
8fWFch1K32ipTVQM398a9w+K0Y6NuxvthY6Q4q/xVD5oo3UduTO6DZMGNG4446M2GiicJ2lAP6Nd
wyMGlcgiS72ufBUkex/btoCJaWXFlvOEc6eXwkjwS6ZF5ZzBz/kQl3S2JkX1TIhmlcNfomJoL9hX
dWzgsxFczKf/BW/TL9+dKn37yLv4L6mNYf2BlAYXJvnCk09cZ8x/m3EM/Q+8feAcECqgH/hquvv+
7hjiD+xLePJ4S+i4/4i70J0/cAUYWB5V1htdZwb7Cywe1/4opmYqFIaqGXTzgf/gNng/5VRW3QyK
jRjFqbJw5deTd88ScN3GwJ4bhkWLsNRpCoR2c9Fl6qypaz4bOh6ukM2tEtMpsO8JIdqyej7og7Wr
A39PRPEirsSmqfRNXmBelLDAB703Vr0BkN/P0vtYqYN9HBVb2Jq4TFyA0FO5WbghGaWp2xyRmK/s
ZLzxrCkCI9M1ugTioPb+i4hp45oUbRRBRHlAiwj7MFI1L8fsovisxCWqRz1IbzELbAhjc5fI0u+V
IaRBVEi5Lc1IOwF6odo1juemMdd+50eH0MicM6iH9kaixJmrZZMse+Zh+rNUghWL/oun5Ndtflt7
+UU14J4aioqi2KdpXEYtx3vaG72HLL8O020Tg97GnILit7LcS60W16hRTNyVJCtRvtwMnV+sxl5P
XmtOe5i+IiJ9QOkHactRGe4mdMRwK2mIlKTQzIWe1PMx7a9QigdQ6upVJGJ3lYSyWfcO/fN29Nt9
RTGg8JwLjbwlWFUSfWrOtINWbVK9Q/5ctxYOaXCmXUllalDOtfeUs3XHqE18TIe20cJxT8F12Daj
/VAo9ZuuoX7MFJfGtGlSbS4ylH0SJmCzNqX+mBFqMhPB+Iz9yEdKn1B3owiKxau91ThrUlurobf1
eXVhBiVoQEFj6tiN+qhYwD4EolnX4XATsJPsFlZcP2aFe64sa+cKT4LC868oSBRzozaqme/Tp40A
tDWDWs0Nwo1mI0j0+y5x3CMKkGyljsUz+Zfy1cg19MVKcukq+6w0LjYOMxpPaQQhInfGmFyGrl+a
hndDRIq29enlzIJmNGbWaMAgUaXYiiSA/ZR1UNnDKeDCT8NVlAVnxZTpvCjr2ybWtcmS3swdgwJQ
VfdfUpi5c91Vo5ND0u8MUka6VDRZHYq8ak7dMOg7HJnDsuSVo50fn2m0EQrsJP6JVG/KCQgR5kQv
m/PWkt4bbR68WF5/YVOjL8Oo0o86Ioy5TZbdnNwyZKSkLRD+BAKjMLzh7NDSB6yV9is/icn39CzK
Nwhxo71b9uWnWCNyoBMgAkfShtsuouO6pQHjHpLaQupbJRec/rgUoGUmDcGYtt/cjH1bPGa9Q5cQ
eN3F7mKKSLng5YOcSiCpw4tAFhV0u3RhKu25q5zygAMQV6FdpjemNry6hFYf6B6nu46sJ4rAUbhk
0UJ0b4KQbVakdEB+H1DuLVSgBIfQLAE5elp9aUPawtLXYB9jgXuITY2gxcbDZ5DpFch6BTBriO73
BYa/SgVBj/J5xbHh0OfdSHEPQFiIBKSdG/YYXQTNzOs4KwmZSQeP/GNs62C9PNLNzl3dxZeYu75J
pJ2d0ZaQdWYPTmnMYrckMhLPXDgPMOqRb6hMIYxB15IwAHPMxaf7YgTQWKnqRMlLrTr1Fk8BlVqE
MIyW1h8RyGZVigJFr/QXhPD+w1jic1k2VLbuxRCl8yGKAyIdBeRlgGHqprYmIybBhu4SilhwD88x
QpOPF7FTVeXKgu1qgTLj1odRaB4iWq6nXuvGT7Vu0zBM+nY7miHJ1CVAFohoHrEwsM22RcfJsoIx
IVAiFDaQb6VAZ5wqtOYyO1N2U+t7NZot9SRFs2DRCkZhbVbcRR9vJVDGEQRsOhorctzFhMYex4VO
KX9fYQBadFzmltzZ/kYfe+tMiqq6d/xc+yIpLLOhDSRvtxnAiyF9+iXRPArKdBaiucXwoH9vdSCQ
C/eTrscJ3TBRHqk7tWt0/daMcpWyysio2ZqmBQgYV+pBwzH/6HtBAi26ketQZuyKCzSiGW4GoqC0
JPVe4IhixKDE3z0LL1eONK2TdTzU0Q1kaPch8b1orRqhtS1YH3i/FTu6xvjozS14czuf4zArVwFC
2jAAHGCw0MyjQM2xdIy+PHSqm76GHnKkWQ9zbOnp5XAewVqsRyxSe1tQ4B1ix72yRd8fRFmhU9LK
FgxaZiLioPDsb3W7Dg5YXXA3KAPvq99EELKrYHrbJCtQ2DXrwIr1/WBjSFGHHLZFG9jQ2Ju4u0tk
6hFGQmvKS4OU6BZZzkTiVPOMiMKV1dPW5dVlzvGy7gl1XfbqTQy6Pizl3tJIesVUKRY9C3OKBRMN
OgTy6grnp1hatVfcdrQBLm0lilUfF6T6lEn5wB633fnk3C3oZVwndHzvENGBoIwkCTrI3IEX0Csf
gb7dUT2iOtbFVC3D0d0U1FtGvVVnZNyZ26AtAfV4qfpU2mZO0bkY8G3KUV3QOuiIw/S1i6lY6Fnq
etXrEoJn80SRnZhztD6LNFl5XdZvWwlg3lbvmJuWhFcVSx1Z1sKWwZqepjsLUHwgDCCGpalB8Hli
URQ2rPM0qsHioHzD7ZrMKOs5K8snvLuzHmEV9qS3dN7Bj/M59sbHeuD7GWiiXJCeGwfE+FtXj/GZ
el50j6If41cd1o+eZc8LW8mu08FS1k0kdDgVUl3hgAgfnL5zz8NUiZhQZMvckmRfhJhizDxSd6z0
Z4M7HMspJsPU1/B8l8IGZdJH9nVqwICpnDkpq+oiliHyyYBanqWcLVy+sx5scaAYT4OqNI/IZZ7g
oIsrE6bWhoCXTdFudA9GsAkwt/HbLT3xRaGTlJYNMlk1GIJIrCu2Xel/Ucp00cYpTmstuwkUYoTg
vqAJiUT6JHXC4Jy0vONsXGxsBVWCGSP6GrI5wUQTM6Z8g9SMFrM89+lta8sNGtYnl5pboOtTeIKY
EeqztMdhlcKUbd3PRACcqypOCeNimLvM04tOxQpdyWPgFEfaR09tCHJQqt0JMMM8jjpCcDLUm0lP
3Kk1BZL0S6vVyOTlULgPk3QVqwOxb2TOkYooUJUNX9Q6b2jWYk4qO4P0rMTHTqpAFTQN+wkR99rp
rCXpaPHORBciQkjbtI5MQ94WXUJqk60V5dHQtVVh9l96a7i0qjkuDE2MbFdwbFDIpdNbX1lmSqhW
VxSoQusWo6BVzaxScylQ0dyozVZ5VBsRrpkwWBxqf41Ja50P5mJ0Of9jvhk3ijqaZwe3eVHjq6rZ
qORaQs+m0VV13UgTUIPR3XihwIdP03zHDBoDIw5znFTGvqxIUU0D5mHeeTzTCw0xTL7EwHg3KhSa
G5z8t4PW0GG3WvZTgX8F0mwuec7ousIvTR8TlQltZ9tkaOpJHac3JQm9ofYtmfGt8cF3e2fu6nZ7
KNQIz9nI0YCO6t5VIocGpm/vTbqJ2SwGHP4gJ+McbV+5NSsn2fHVx420W32bV1W1rqpMmfOiehfV
E5TbE9emcxgQ0UAU0q7ShmDhar0yI1VZwfpC3pFZAAD3kwbXZx5c22qubqyk0U4Cgc8B9XL3VrVt
efYyM3g0WJVWWqMS+0SgHy0Ly0mvcgX8pJv1w53nQO+jxu2zqXNLlxZcNc4Ly+7mve7h8Q368GjI
ztnVQ2zMjQqnFDiFBISQHXVvMnPaNcxw4qjK8VSOZazSk6NECpoGRWZREF7meGKP9dxj00hYUCNV
7aHVRtLOEwsZJduihcia5lgUJoRrJVJnhTlEN3Ye2TPMRArGGcd5biHr7vuBTbZrG+3eabg9UtNb
vGvxi6f36EtSJdsYeJ82fonT32w+p362cUCazttC3DtFtiboaWlra7qBDzlyJ2f84skSZ5T2RVND
QugLYllbrVjabXoFMwxDq3/wNObZuIdNnXtrZ6RTSSGhSbs3sFP1lmAnMaNH81Sh3llVUXMdxKdB
jHT22P108CKINpqG6RBHBCdE3bqSaIM9Z3S2njulnVctxxEIMtdWC6VBIBTVmpI9XtfoSx+1+dKq
fLkxi95/zJOw2cl09Jcdno9l0punKqSMbBvxwFwKpTUiYfOu85LIm2Fn8T+rYVwsceWNULw6YpNs
Ky44VKQkYtJeObFIpftSbZtFYNvqwpONzazFcX6TVQMakL7XVkFmx4DXWzZ3lU5PfqzU6mWE58BV
GJp8wNrgvXiF8FEy6LmxQ8IM4InNIwmufYF5Fin3EeUgEBmZ8T1FZVLe9vPghjahu8zGAN1B3Izh
MRuhgsPP1TdJorVbI+6tk0MPdCRbLoADTTtloqsPxb2udNGL3mIB4BYr/ibqAYSXHF6XBEjgbYwx
t67ptAf6DEtdSjORoE+UeGQfNz4Uy6TMrqoI64jrtcWmVEz3PkZ//ZbJzppHaRmhqs/sVZm49SSs
wFPniOZNjIq/l2DrwVXDiM4tX8z7zDPKq85Mk7XFVLEVdaRv4qEot2i/HvUOdq0aopNXdQybpiQX
G8OcgwEnko9dbuVnRRVyNQq7LVaMRHGWolU4tnbjCz7LuiKSz9aPQZSyfyZsirkYam3N3LBSqrpg
q9F5K+yLtAHSLutWoUUXU2nY9SXgma5yI4SNNkoSAekIPrSW201jUjwpjtbTsfQt3HxeOMBP0zBt
ciiU0SVlUdsNRtLuAidVPwOUSsUMDZK7ozlk77EhQZ/wKl85dqqXL73KM4ZlFVneLu2TA2m6xZtW
Jm9GgcBmrEx9hZHJmuto9w5haXW7usqiZa9r9MXHpOoWoZmT4a5Vyp1rJNGXMELVp9r+uM48x3yC
q8D0j1LzJktaba+pdbhsfbW9IAPvLNoqFhLiIOoY2GltTiQAtV675dQ+d8fWekrFiPbAkVl0Y3ns
Gmbkdy0p30AhTqVD0Qcf1S72TLnP+8bcYK2Xz4XqM6Gh8gSay41qngOteIvVVjuVUvfXJAGR7+vi
XKL+HD1Fo56MLD1GiCQnkAdYrsPCHYYXzR+faOCdsHAwPSr5vkngEKftdzPMXypQ/3u9jv9pZWza
EP/a5feftEz89uVvL9nnv81eqtf288uPJWx+9lvBWrHEHxYUQ2SVlLUtAN7UkL9VIae/clVwo/yl
CtQTi88/S9g23Q3HxeoHSYmyj/7PxseUAIYLEBgFvwuYN16rv1CG1Ca+1T9tctTHaZ8ANDL5FHiw
7BnfVyFZcDLQRNWwSLrUvg17BLrNAGxgbqOzeMVDo7Uzs4s9ArlEe0C5yj61kcN0MO8C2tGhX5zD
WMpN4NjlZ14/350HJZyjWciq/xrTg117I6E/M7vPnOMP9/wnXriPPHO+vSYERVy6AKptaBCI37Vt
2Kd5HMZMSSvXHF4kA/sW2So5T7075rPAdat7AetwliceFt4pCcMKW2SsUoNGhNdqW/UpWn8MHGx9
JLQpZFBKrF/8QCyz3HUOSuKYl0r04V3a4rmdZ3AYya0txRzWg5xbdlK1M0JyskdE8Zl67ScZ1Qo1
c4YbK4qCK09DKoOJncK/TGlezpohpscfqkwBv74X73sR04PkVsCIB+WLExmX6PtbIdjWpYmV95MI
j91OE6D76lUSMQvV+mbt/ZcM1vcGuG8fNXXMpuQ6iuhfK9s/NMsgJKF9SON+YZE2sUyyQt3VikeQ
hEvUjl179tpvs5uvl/f/55m/T5jhfz3RzF4yP3n5/FYH7+YXfubbBONq0/xCXxtbk66p+gSR+Ta/
OM4fQBo529kGBOtp7vnH9KLRGsF+zAEX/yKLneAJ/1dfVf3DRBrH1IMuxVWdv9Qgm5ho/5xcmLmw
M/PrOcDB8aN5wXf7saua+hq+IcUNN2ME8IRIzmiNPIeQ0jFL1j5yqb/G6TFgBlJWoI2LDB/Wnfvh
8zIUz3UHAXwzeFRMDVF7d4T7pCjwuuhAkoDKtp+u2w/P4yeT0PuBZ3/9UDpMQkzWbBcH7PuLxKIn
SQU2/E1TmspVnSCaFpmFPoE//ub66Ha+u59cHx0j3dR0TLY89A9jHJH0MBZUjDZDm0ZX7mgoqLdd
8j+ngJAKjy6Trl2vv/4pcFR5+fWVfvh4h4t06HbSkMd/+ueOlRkbI5Q6p9qQ6oqcOUkJ1c5H5QRE
B+wUmC7kMk1gHDFQla/gBuv1rz9ffLjVfAENHNJEFwTWyH8/LFYx+l+vpSi58drpIce9diHMMXyO
uzBdoH5Hc+xVgbEvNIKtkrJdlynGwjlQRQrsXVOLW9tqe/DxrXyUcHz939igP7zvX7+fRlgHMHVT
p/H94fuFhH6HVI/LDSawdpakGcFQJtJjnCSgef1MOf3mhnyQLUwf6ND6FggXJmjxRy+4UjUOZ7W2
3pDxh9vOEK0miK2jFLBke0w5Ki+jc4RbN1Zx4qSO1ngglO1hEr/HzfLX3+ZPlnvT4CjxdcKBWiUI
Qnk/Ethc5ujcPeI3NYKeZ0Xlo1ztbK3elZqwOYhUQXTVFW7+GLbFZ4y0zbqWFueiZIAO2HpOcNZZ
0J/pH1UEhfR4zOg0hIgWm7bYVkPQF8idbZSUfSMox+BPUigmuOFVmpWkpAUOjhSN7DZKkjmKZ5Gq
z7++RH16gj/MaM50iRB3BU95GocfR2DRIH4mICblTCwdJGZZWeuLpilQVFeoiXO76O9zF7UXDRXh
HtUEkXlJ6eOqao16zVa/2eapV792wlROQHaS28Rs1efeHSy6klFySyha8eTAItjadUvaGf6feT42
2ks7KtRzMTNKdV5qnX5v0HTjCJ+NSIbTrluWvpvc/vpypxb0n64WyLclLF2o6FXfP1B0wB4VpCDZ
jO3UnWtRANeDqcx//SkfRw33FGs77SChI6Jg0Xj/KUhv7Lbne22o/viP+GRpozb1tqtG882J1f6v
zdfTI0QT4mC5Y7VgEz2NqR92L3Zfw7ep+Dg9zf1DnIc7vlhPNa3vfjMdvN8n2d8+iYWPzTpEaORK
7z8JU3jm63WdbGTn+yQJZv0lgv15OyplvWv1MLklEC88//pufpykp8sjvGAKCXaZgrQPd5Nzhqsm
TUYCIFXmV9oBDqUwgEekeJkY1WY2Dv77r2pC2K8MospUfvdAP07T01dAO8G+xCRUhJXi/XUrcqrO
qVOxJ7cVjthqzntDtN8w16jN/oY3+5O3hyc5yXxcS5tORe8/rCMBFZuXX20K3NO3RiiZaUNpr3N2
G7MgaZpPv76/X7HhHwaFzjYLxTxyEG7wh0GRm2oUlhi9N2pZjuMcqhcy3cDOcTcYTd6l81GJx5Ow
6cFSusdb5eVOeIUOgHos0ZdOtM1ppB4yL6xfWxzMr6lWdAapu56+kqGlXHkGmslff+mfPhE0dgYI
YEbaR60JypGYiDin2KDEMCkisjPx7IQ0Fd8o7379UT976SnvTVtHwXVMaVY/Dq/MCcu65JLYDlXe
QWi1OLSEmO9wluCX4Qy1D/TO2vz6Q39yfTqPg7MPqVaWbU5f6ocxPUrSJzVSOja9nhkrWG/eYUBP
u8lMT/kNf+Un4wvZl8tJHsEiW+WPjz8gKX4cinzjYfrOVinHvKtUH51lZ5T1TduIYavpTYN6p83N
KzCo/m9e+J9dK5/usklHqgT+5P21tupoS+zF2QaARjsj7lS5EsQ7XrekW//mfD1dy8dXfSKvO6Si
2PaftrZs0K1pskw3BmsWnnVk77U1sjY76qjf+1qNecjJR1gN5W8f6U/uM+orEPewjdjqTsWRHx9p
6cTQJaVVbMJS7dY6Fe5zUA6EFPR24h2icfLQhFKDEUx4MGMvQYr835i/oSYiDUWhJf70qMfa8brO
MYuNEajWxqeTtJUNFmpSzm6I1haE/mrJ7/Z0P3m8zJimxg7DBe+PQvHddTsct9WyZvL0I8M9ksPI
js7WSvQpoeVFq1+Pm+kmfnjAMGXQT06lJvSIHybPghOSE0sn35Ts1Y6EMFw60PG/2aX+5EMoz/Cu
IqlwNNIK318RSc4ky6UBM4IPJArvnUIWqeJTyP31xfzkzmkq6w75VaQEIAl+/zlJPXawOWWxweRh
3MeI/WFDFKRDdzHUyt+8Gz8ZGhprKWcqEko4kny4KFQRMUbSpsIZ45BLFLihtnBVdrQjHa59oJSY
Jdq8o+yjWJQO/1EAOH17PD8SoH52Pw3khyC0ECgyA7y/TiVi/QXsWW3AwiqLqjNeyafql7/+kJ9M
49QsyXmhykNU2Mc1HDdyafeqnX5tUBxx9en3o99je2lkCKa7pMQduv7vNi8/WcwZ6y5MfA6YaIg/
3NXRCPoAMna6UZrMIBV2UE4OdfM7R8+jTWSlvxvhU63l4wDQOcnqiJVJtWE7+P5e+qb1/5g7jx3J
kS3b/sub84JaDN6EwmV4iAyVGRMiIiODmjTSSKP4+l5e76K7xH230IMGGigkqpBZGe4UZsfO2Xtt
o6kxmB9Ky0IMgj0FbG5ZaDnGycF7ZmEghH4Kgvl5E356H7RzIMO86DAiZU7ZfwnbqB/n0uQUMLSr
t0dYZfnxOucfwEip/StnnK2IsoCxr98HVoKWXB3whMonChfx+u9v2r94A+jI6f41jsmBwv+nvYk+
sxzt9moqFcSvgL0E1uT1qfaKCEL9TRLQv/hZ14WRjYG+I63S6+//bsulfS2QGVQUt66W4QmdMccP
GuOPay/iv/21aDOyAxkkAlG5/2nHW9GDQnJda9AHdDykjsJKT30tRg1UHv79j7p2vv70QNhXRTlK
L4B6iAX/dAmbArmRvqS8XEvGiXp0rZl+gStwm9X6WzuamxPbA0mKd+OV6htOq+9+6nlFYg7Z2hWa
NNvEJqS2m9ETzTM+LiS93BLUa53Wffz7T2tel7Q/rt+k710rbZjZLHp/5vX19iqdlWzHA6E+2VnM
lnivvVoj5nrJJXryIvuY9BwMBeGVDJIxx0bdgJUv8/L+rtzgE+SGPj5AtUby6nEW6epJxRBC5Mkt
lP8w++2yZzoNfzl1m/NM9/xvFm3j+kr/8StwwGSHp6DhaP2XcsYQm0bByogU9WQFt7YLRFTaMg0h
WnKwZz56q7U5HQzItRE+0Y8VRuHx319Hg4v2h49B04J6znTxCnC8/42lyO//7nH2ie8VRQZBzxsR
SUTl0Gf5HaKLgU5/KZB/atOdx+oEW2F+8coKJQKiPD12lrz4MqvuBZd82Ue048bHadEKXoZyjFEu
IVSCYUuKXu6ekRbeqXaIIR4wi0XnBJ7uY84hIuXqTPMmHqT61ufZe7vmz5AueLys5Zg1wR6zYgtO
tvJCNwU4aFVnva1JamdaCRy7CMQBO3Fi5yS2GsMN9um9FDihliZSwZsJk1erkeRW5cM6q/PsBdux
2+oYOeCPQfSxCra7lSZGGbute/RLKBVMHGmlrMdt6F98TaDpI3TH8W+kWUDlHY4jBBmrNJFQ9rsy
q49KNr+mVEv0hmgRWR4RfySOp36AyYp85N8OzYscNHeGv2wstURjNB3WlXbY5v68OM1Bn2WW2Mio
ZKBQqZYAFqTtvE0GoaViC55sPY2r9t4C0AFVItzqpUJ+JW+L0cgOLRQlPNhAgZjmtHX7oy3rcJlK
1t/0w/L6h3W1I/rd32lpxMLUd55zU43pZ9FoXMTsqYfgkdvmrfC2ndHfZZl5Vv7wY1lpsLgTral6
Doe52kNoTla8kYbmJwgqk2lbzwNI2nhTfTgDghKt2Bf9t1mcpe58V+6nvdlQXD3nzkfkP6yfdqdJ
WE6GjFxhnlyh//Knr820ThPxLyyoMXKgfT04IQDoo1c6idtKUA8gKVbLfxEGltGAFu+GrBnsv8fh
sjoZvfGtnsaDVxd9orrsyezdHU9xCG2b6T8zar1P2xBXSpRViuu6qrt6cp8zHufaK5EWymhsROym
1RFX6k66xk/IboAzlB8bS3rrDW2I4flZVPLTzIcF834f1Vpm7z0nBynDSL2RPzTdJJhjIfF81d+c
prtFfsnpN9X2triVw3lGo8w0gInUVRyqHWn7YGR2bjZpocFim23dcza6F2sBZ0GEbYQu/4Tp10Ro
W+5U8IxyPUpL+9FfNIyEdXsJMM7EVQVSoAGZ4RVEjlvDD7vqfjKLuCiRn1u4WGMd4O418b97xYX4
kSHKmjlZDPiYLJPP5dY/6nPzYATy52b0e/QQRjSmvxA/RGIwEmPk3f5ZGFAHnIpA4/Kl1L+3V5Eg
r0lRLvu1UC+BbA9aID9QxOHYsPsI5c2XRIkM1Ce0tO4zV+6NSUZWM3ARliLW1ZBoStlRnfvnaZ1u
8kkdMjc9dtUwQCWoh7Mq811tgeZxzeeA8IEFqlftKCtUrcOXZQUJev4Oc1+iqUOV8g3qow+/K0NL
NB873Y/NuQGq5x91erKYgL9tXEDRV+crhBFiC2aAElSUUvh5ASKNWGS73GoiudB2pGoWcI6GVFyg
iP8wiS+DDpu09hKuLTNfG/x06JZ+3JNL12RWIl0x4r/Abpr61B7MKZA7IIcZXfex9q5pUWt32wzi
Q+lz/eLLPuFEv+v14N1r1Q1CsW+97B7oZroeAdINdvFDOWaCj+ftW6SgqKhv2nVromxkCdImaGoV
5/6wsj8bzXhCcHEL8W83iOwAxWPqe8UTVXU49bGkwHEsRP6gV58GIBNfqO8S3p6clod1HJHZeN9L
ltUUDEa6dj+7jQKgQ28dG942RKaVO6/O5hnH1bRTsffJ0xyG+g4NVLsL+hELeCOxCFqNk0KQlfIp
U0Ofs+Bk5l2ZcYCOVunBoBq2q0i6n0dicPK6JJQuJSN79BB5+aud4SMpvVMaVN6zYSMP9Ca+HpSO
INH65ZCaMOyW3kjJSNA6mCB1pn36ArkznuZawfTbvm1V+6UbMDrk6m1JvqDPX6tgQlKXYctOp+1d
Xwbt6JS6TahO55GAoG1Jtyrx5GzDJ7SP4sLMH/07SM8mtBlEPfOK4g+wMGQcic9Ul97XtmlfG1cR
GcvsXQZhEooJavBwblPtqe/W4vtq9qaDiqVwD7mzaF+OKUUCdpvFUCfjZ7xxijp4KoiNuGsRd1K6
2G2XmP7gE/Iw4tUZhQRup20lfqdJYJBJgSRcupqDFo3oVL0HkOb0nUL1ciWmvclucT5WyHfIE5xm
/TEsdnGUZa9NCQ2pak+cdY5ReXCdpJ2hzNBAqbE61eoHZXTz01jIemDcYt3UTS1egkxN4epM48Ul
gyILK7MS3KOZCCE7fZQeL3xTN8D77S2wd6btQ7IrMUXdyRneSgnLfQi3dQN/ZQeSnNa6qGFX6QRM
LGsB3H0DpO53WMJBacgboqSGV7j9K9S2tDj5CESPcD30XdvY/mUNcKuzII7+D9fWhuMmr2uP5rKf
zuq7J2BqoT7MT1AtP8tBOTuQwNahcS16M47/aC/dOyCs5tByKHgcQdg8OaVnHSTwNPSG3UImxNCo
22bSiWbEupgnEhtAj0vB/KB7JR/IeOrDFQ7BiakOdp3evZo5DC3ZaGre6GmeuA2Qq1SV8YQl6sTo
bmgjEnPquC3JMHKNbU4QU4AFkemWR8AXey6SGxT5DjH+ukuN3kWqWkKgyHImm2E2qmlKRp28ZXa7
mmYabMCRVEns5RHnmb0xav7H0hcVXS8byThkHLhuqROJFlAERLEmJjKK7KcNpbbn5eqSI34mRLio
VZyRaXtElbx64drrPvlupha1hT2hkXf8N9T21O1IS+NWTPjBeMaNI8AmoSGEsbQXf80v45ZurwNq
wD0ZysYvONPtV5o52bMG5/Bj64ETeIiNR4rovQE7dpcKu7xbtlTcXL33QOiasfAiml9d5Lg9/+3N
CKERcO/9Yha32OD1DzEUxMXm0CJnauRv0q4zyiHNTICptMdVLNsJFZoXwtPmRDQLg9pxVOYvtJx6
RL1KGJm+jDunNV+lDibmoLU9c+lhGTdUn7kOlwPxaA7CFkt91XWC8EbRe894WqdXu6LjR2iKoxJn
deAD0ElRh2U0158+Sh6EfQsH22rW+xpVH7LusCnZeXB6WHer49sNphZ7eWjTYHudCtM4OC0MtcWb
lLgn+wlowNQv2odRglaodTNHFqeaF5GzGy46Qpt+4FmLkSovBNelAwHy8wzHRrUVToyWmFtQFNC3
OdeegBTJJ83JnSHsHfRWPMSmuHda6FNXppRBamyT2kTnjBW7udyuivm5V+SS9GlwgwCo2enTRhWd
CevJIZeUPr2lVUduntnvukmofVY1zadL3+pR4Qz9kO3XMldMmze7/sWYyko8xOLVfDOyQMZBaTsP
0mLxhY4MJBDRd1TXuvfYG6T+juOESCZzW1TCs2Ixz60+fYezFdyNomwBWKr+NAron6Hn6NN3d25w
rZCGHTkqPztDVh+apdSJvrGqnQUdLloDb4Y7OvR7Xttp52nmlGybzXd1zCleahiwRuPC+VrH6w7C
cfJtRlCCj4RJzWMhp6D6XmslxbJnjgfDnpuEB1/ARx7XX44mpou2kHW1wob44XAq2TPcLh9M4Qx7
6XvisTadOWk8DW6K3W4vYi7rpO8BcJpm/TB59gtGGqpPjeCsDcOKjhkE+As2tpQqeKpKvmlKp/UH
eBr7MqEgOzUWES0b6kgRLgjQj85q6fhNGOcBIdus8SzsoXhqoWGQOy216uZaLdz1qzt0J3Csjpnw
Pzgx8FHFTcjr7IFAkKvFDgsmEdnsbLC9Ic1oTvFkzhDW0sxanoZOg16W+yrxHfQE+A1uNVsBscBd
ydCzLUb/cfM6d42Zb6VwAqG9PeXe0jx0Yyr6SJhaXuzn0aBRIT3rV64PhPjUltTjdu2LB9dwcgBC
iMdCkZM4lK4BQUcOJQpXv74By3JYmTx/kCAcHJdGlTS1yUPfu+kcDOAHh/pGrZv8zFNyhQlPcbIt
ru1eMA6f6dTFmYc7F+HbFDXI0L5qbTJuhZs7zyponSuuVGU3qi4sLJVYZ1hMO8i+ciK/Kelad3rA
FGseNh9GPilrGNi7wjyvEC/hMrr5rVit66M9bWewphCqZEenDNu7wQkJeGtqW++SllDkU5hHBMyA
DfEtvSJKBVDK2jvNN51CNgEbLJDmiH6DxqZ+5VbQJhvVylm2WX/oStW+q4X0kcbLYDRq6jiOQRDa
fq9uIFdVnDmt+o6SK0sYCa6Rv3RlLGzro1Tz8KoPDmeTjbyLQvraYUy9F0MYG2nEPXC0qtYJYNEh
DBdLQBXbNVXUtkF5cLcuTzI1jzGeBe1QEKoTG0ZrgZMcb8157rDn0kWk8DTXELn1DPilSaOVZf8R
RUWzL7Mhv2xjSfCKclS7w+No3VWEI36zqnm71QSh5PocjMyEPAy2IpWPA9KMMapMfMtdo6Om0Vf/
yLPfvebWoMXjPKQvS9nLB23uyiEqOq/bNddLJL1qpVdSQoYuILDDGcwSq/rO7scqDlLYeCKibaMD
tHJwZRZIE8HI2uKSSReBeJuddAnaNDeH0JKg+0xZ6Qej7VSEGwEDMQSj4RsFzperNd0bSYScQ/Lh
dUqX4Yc3BB+0FVS0eqyBBuvvXDkFRxrjLcXtdW+xLiRt1mzfvGp80chC3pWmVjzk0waIR5TZus/6
huAciMSRMblzPGF0oAihxwpDqLnorgwS2x37JO2b4ewHmbPLuzrYoQ0HHVkOR5tD3oV+1B7rPFhB
iGMGLqYtex18LTuuDS0Aq3mqCeGMlRzFiXPlGmF9b28Cq5mu7wBM+NT+mIrqWtstWLJNfqHYTNpG
FD+Av0OipXiMjcFND6W/dXG/5X6ilVLbLVc48eI2AYvBIhOzaa+F5nBZywnX9TC+BDoZeZXlTCdC
OwS+CAOGs2EUZYW1sgjoO6R4k2zNfS7XZmtDofUYHj1DYC3AORfJKsOVAGroUtZjHhlbp/aq0bQ9
lmH8ukh0sZouzd1SOuKnaDEuwfp+nLrU2Rnlpu9yUnlfpzlT+3mxl8Ts5qc+WEzm/cJ5qQvAAUMG
tl1Wc3XJtCAAl3bAfL/CBxP60axn/XaYRrUnDnQ6kP1N1EzjF0SHCXnaOOT9nAtL341uKaOsx4sb
TP7ybNtEsHL9ReQJG68wTnd8XNZbwWE1xmS/JfU484QTEU13uDsMTUl2pFOwKxo1LYhRK9rbYMa6
WQ3OlJhzb9/5neUdjbz+achifCHLzj6woqvTlXMaGtjvE5vQow/C3YiH6tscSYxVvdCrmd4Hze0e
gsItvptKD+3eafdT41vncU5ljGhwCNFVq5Om4IUfipa2cmcvIlmFJbl3Nfb0JlftF9yGIrZWAfll
2+cTE8dCP+jmkN8Gbt5jEWXTJdaHThYOytMA+zDMVap2ntHpMbesjnIBI9B3gBwFM2npXFNaRAZx
eDq2/Z5oOgjOTuKU2OorXKWGArCvrfVAznxVRpYMxLelqklbL1gL56YaEoFQCgsSa4/LGSYu66a7
uNWyJJXuc2YOiqrdGWPf7zS0Zpg0MgteIoU9ma5lpS4rVsR7z1XumXb9sFtda+M5dU8DTus2Dqy5
uzMKx7hrqQBh0ZP57lcTJqfRIpkVf923mjNTyA+Y49H3cdUVV7Gzv/iHWpMMZnWgW5bsiY1Pt5u6
Kz70VXdv6x6vHJyKW9VS4Ctt+7T7sSRSprr4Bch2eKDmV5erPJr6dn3YiDLamXRLv1vFqp1r+Khm
uC4T/EvdnZ5TZRKiBMMzzp32dlTqjfEw9Ampv7YVRiaN/KUYsq4WmsIdI6njX4I4DqnaHKsHgWOH
oa2n4ykx3uGEwtbHQjKdDGUWHMz7dK+bRc7bvlQQpdLgZTbMMqnL4meFJ/aml4yuoq7cvMgrmIPb
alz3zpY3n4raajcicDsapijv5xJ2oGmy5no6xUpIuwBTYN/09hvoZj2cm1oDrGw2z5qU6dmXrr+r
Ulwp2WpAdx5TzJNLtt6hHvzwM7HG01bAnhhy76PqBTb7qTQOQW7bTxh817BtXBEb9M5ptzQlUWZu
7bF9lNubN3G3DDGCULCL7JnkabB0E01pb4bqKpfxtva39rlpcZV6RZfGCg7haUYWRUNnxdZYm+4T
Jtz92s3yCCceryRpCu8jgRiJPiy3XQ3OQmt5uDGtiwc3a5yfet2/mOD+bjDgi6hYlyHa/KU4BU3q
7koPN1LlFua8W1w53QxpJx/XCij4hNtpJgh5oXUplqI6W+laRVmWf20QKMMJ539i1C7BcatqTnrK
iI1emFh2IykDO8ALWwx0+AA1EoqKz0jDBKgMGhVgb11O1cF07O1roSK90VLPSOYtvWiFNT5abkWn
jfzvpLF8PZaG131aIMsiC8gl1QFvXpD7ThN6zMrvS5RiiDtZHV+hY857xxYnEtz72zGbaRvXy1tQ
Db/yovR23sBAYXaGFTZGoO+DeW5OC84rOGukJv5i8GG0EdwU9VwGZH7Ufjl8Ov1XOXicNR18lWbK
tIDWWxN55tb8yLq+iE3LnU6Dmu1T1S/qfjNXtpDZbWEFAso/pKXh0+4cMxdysWFHy/UsL/Kso5Xn
pt8yIInwVbf6UGAZe2R3BUYiWvLAsiq7MnGXLrQ8uwPWO/ImVdq2VrSPJQVjV4m3tJkXemtjSieq
yhO4czmX1VhP+D4/Bsy4p2EO0n1V94wNEH3erYQ/wNAt9RvHCrIbkvBgDdh6F+yGAr8mJ/Qhn3c5
JwwjpIzWrvQSQbiLvQ6VSty+uyLr7RWbnpENesYH6sGrS3Ol30aIE0t6N5OYxhEEvuLS7jqGluRT
Vfc5vhvI2pTg+cZAx14rpjrV1u/0bquOyEd1Ng5fvGzw+/Bbpf2SRRzwKgtmQbbuXFI6ltAxJgMQ
Q4kdZCqKb/SsGA7jIxzFSjnoeZWgjF7c2HIxOWeMZHb8mBmEt0xhAhfT7ZLWZGrkm53UjRcZiHIj
t68u3lS8q3bDDm8XI3EUa7HDPUusqgs5INVpT/TBdJ6t4ArEsO+HuRvo0mDG5ewknnUFF7PXFxPi
BYDvpJvT5ZU5eRER1JInne72XzOah3dczeVDqSkSB6m+IsIz8z08CesCA8783roeENaMStsK4bCU
v0SWGXu4oG+BELi9g5ZkQTwER0Ov6qOnGeesc0gq8NsjdjeCnvvpuTPoi9e2pQ4BjtTY6W286oE/
/lDu5Pr7FVcncBSb9Ve2trOfvdR5pG1axbU19XtL1NNlQZ98EhgBd7lp52/0+rMqBKpCZ1kqwZQj
lQnwYqZsflHcaqr395y04NVQ8Z0mntIzlUEH7cgLDtLONAj0YJebZtOpYUfrmZYCLWa/M+GHu/Li
qMW7D4KM2f0c8BR2PnX4REt750peWY5TpOyCunjY0sK9X1aiSLacjo6TDdO1FnPOclEQrr3Kmt4h
jEBDGslX8sOFa/ioj1ZBQs6auZ8FAh/YwbIY7ltzYcMYGDKN1A2ndMrkhc2a4Z2feud+dAVTK0Pz
DpNZNccr8McktIb+Tu/I9Pvm5d2x9JR+9LvMeDHoMe0Ir4Bzm+r5xNKqNo7IiB7fyC9yD2Uhxp1B
5lMCOaqB1SRn+LytV77iQhsejcHub7NpoOauy3kjC5aVrMOvqBErFGQVs5KshLmVdcR4RIMLgj9e
QdpfYBx4scXc7eeYY0t3+/wK8bgOpNJum+824KcPXVqZUPBb8VQaWUU10a6cBZkkJH3uqjOEl2sq
QEnyTOxtAfOTrTKMT6iCw02Zzc2H3gDqj3J3Ke/VmtORhylUuDfNCGkn9PuuvJGEGnZh1U9+HoNC
N1/tQvVfcqqGMVoBCp/NklTZELOor4UaZAgS64qJrZcT940OIai/DF6rmZExO8A/et37XAvMFBvr
4le2dpl/pg5zDyBn2VcXzcjTaAoMpUdONbRn4QJXigup9U9altsvAajNn3orBN3CNCPShjTd4HZm
qXqbpI5huVF83KnUiptsQvpb2Z71UgdV/wVjTH/jJnshI9VgSGZTs4lSKoWIEatk2PvdKy9Dkol5
k6Iz94nZWl3695V5SHOMbqIe5O2a62BbSLpb2zAzO/uSywbZwqyPBLnreEUtrHFXh0hAEAvuPbTz
xIhi2bB/+1xWqpxIilIvdxSY/Q+5Lk5A8q3iVzGy4s3twjcxvODOQml4caZ8oD0S5ClJc2DEu9Ss
9f3crMGpHLatJ1B0qvpL1no4/JF9FjDHmRyDotfBM3gNiplCqVw+qlJUxs6Gvb5rSub7seqs+pFZ
ZVYdAWPkRTQygLVinWlYAXurtWAVEzGMpYi3Pp3wV8dSMm1lQ8jRzzerAVLAT5uzN8v6kXShcS+m
ZnGS0Zu4IHKVXFID5SnZqI4w7B1PaWns0E5QWTQSFU/F6AoKc0Z3I0q9rX6kpZF9pw3PCTrQBCmF
xqyD6vPkif55CU2srF/0pVRVGDikhNRaN+7TdiWHap7GW4MovpPrlFNxDlD+3NKQ5a+HuQat4Spe
8ceA55QTfQouiQeTdB4bsm0wiR9uS2USlPj/PWwau7RX5cFPXRQ9rbdmH4aWlTdQCuQ1utqnQTuQ
jlVEJZH1KqloWhK5gAwBtrtau0cPHnUJZrZamxgWE09jljpIVqTPvw5WWtxMtMZf6AgUBSEjRHjg
lpQwnQKnfyrJO/2JzRswTupb2rtmotB3Oqt/oqupcbhbOzcu/MryQswu8/OgW8Mr/vIhqozWf+HM
4N56VrZsjPqDC3HV1Ac9uCs2+RZ2kydZr1DQUI+n5lVAV4ts2pWkj10MSSKKvmjUlSML6S3vwdhE
C83ZCjJ7jZzdMtZMxqZIGR5Mlo83GtaJ/l3UVeED0EIMTgeLJ2tQpf3i06EnOqC3uBE9sUmhO+g1
NxMO3lmRrMKsepDpN8R27Ls0g5u7AqND3Cs/vwR1UN8HY0vSnUFuq0EGLS89BLCOBmgD0wwx25qf
0Ao7L1bf8BAwCv0B7t79dK28vMlFZtKGXGeWB31EAD9qtteENSdzxuprUa7MGHRenrq7ShZLsdlT
7NROAMNb45H3Ap5ATfTchHZicrST9oTwVpXkVBIf7aPEVYHRHOhRzc8avLGDjtbtzmJg8EiQC5ys
mQeXbSG95J5bP66O1z9VgZ/LU+FI75PDztzEnRp5N4oRNwoFwabhV9A6KrMRZfWeOhpmWmenZgdw
XGXf63UzqbM6Ycqj6Vn5N7aiHiIaKWnl0V0n8sB8L0OJwvvRRDMjjre85tGumF7dokMhIMjpKvKt
a1ZdcM7fmU5xOT3DXNu7WforRUdOeANh2lu5+03DNKFF/sId35lJlyqWexd6DgyS8vp+j4KDzq1/
dfy0qyQNCV2jwyG7bc3EqGbWe34If2mwzq81JAlcUoE5PI7WOjOKSstxV15X5pYNAET8stzoTgrt
o+3Et7ZoFyZHxrgkFPXsQJXLb9Nx1vdmSQIU5u6Ba4AF5F56aee8VTV2X46QOfCIhb76tUPFTVqa
etx3bc5haGga4i9WE+w2uRWL2vdj3x11TRAbChzlNG6ETlw3OeFG3GCa3N4grZ2z8GucbxVr+6wX
6V3tuKyRBAqzzjlpxyKi95r1wpFS39clwh4n0/Jv1+Sgu36p0suMUzEhF0kdtMxgWLZQU5MfSKpW
sppFM5491UlS/tor6x9maaqdCCmp17AjQCg2lWPZkVrhiJgmM9e4rUBGIS7ge+WMa1DgTBvBDlbF
StJ6PipfDFk4Xcapf1qEwbt45THeKUHQOteBQIc+IJXBagZCmoduYCIinVPHPIGJvY/C1DSE82Tz
dO8rqTUZdVnnvNdsKFTJoBUgWc0XqLtS3TAKZcsaXfwmpBte+XBteQgWeBgTcZ0olBweFcWENhI+
kw+EXewXer7Oz7Y+utSNA5uU41tI3a21fqTQInKNsoeHdywDZpS58E1geB5U9Ijq0DxzjJ/uCPAa
wxlYPRB7KXF0lYtxT4/qbjIICPNb3QhdFBORRrwk8XuLdpqmWZ5oTfBtnNxKJZEatJwXMDhFCG+L
NV6x/D9MHI4ULWqQ++cy4N7dbqmBgUab6bEly2IU2gXlQVdzZhFM2st+c/6f+P9/wHH9/6NY/wGP
/fQvmdnXT/Of0Oz/HaBrH731f8qx/8K53g3v7c9fv/diX//8P73Y/8DvhC/DhaiAdv83asP8S47/
9/9ozj8MCzRcgAQed7JrWGhY/4mcdYx/gJTFvoSc28ECd9Wt/9OMfaXRIjG+eqctCk7P/W+xHv4o
rkaojpGDuot8AUTC9l/cfBWhFqh5Ws69OavBgUTD7cWunOAEG1HeVNWk69HvLs39X5Xqf/mJKNEx
z2Fm8FyKzeBPthxShcQoO6lCqAiIFjmSk3syz4ZOPPswiJ1jkozy73/kbzm4/6Un5Xs5NhJhyM94
dPjnz3CCrqexjB96ok9POn1YqrVBU4jxwAo3k77dgoM0cT28FARA19n3CUUeiNzM/lpAcH7MwlRd
lAE0ew1Ga/b/Rsr8R3nx9dMFBmppXNQ2Qb5QxP8oM7W6ySUpxyKNtGOUR/eKJhuZOdK9c4xOI4+w
nv24paU3/Y1f4U+x0fxk12RNA2FBdxuO7J99WcXE0DIftA4lB1FuEfIwC4iXtdFw0foJxQ/gLJfG
oTnckTYKT7IvJlhvtS0J5BkQfcDP6Kei/uYY1aj9nQr4j2ry3z6dg3ce2yIvCW/HVej8O/mtvdig
dlyKPbIi6WtoluHeDzYNeXYFyLjANgrvoA0afWr2vNXdmxyKv7or+xkthSbfJg7ADw2CL40jECLu
GPZfIP72Y/7me/ivx8szkQChD9c9FzG6Y+nunxwKTEPcYAF/iZsydY4FUFw0h2Z5rpguHjx9+KTB
tSWYo4eXPJvtj75lOBjatTfeDX5b36xsRT9cXPK0BuDTPWiLR3ggSDN6Lf7Qu0fotA6tb63PYyJp
jTWWyjHeOa+vINlmRWggQbb5/ur2zePF18btnnllvTzYQWF8bCndxYMwyVGkhzoNLSGMJTbUUAs6
y3oog2YziaukSwFysfNLM6TdjWE5HLOBVLiabbW8z925WPYZZQDRxhnht/HI4oZxkBLRGx+9gQMU
N2rxPzyNQ21MJ0+DuVpr406twLb2oxIlgSmjhko6MDwxMx6ibh+dGUXkMAlp3q2qTVEXY0pKQ70b
EcUieuWg4rIHDgkyueU9w6oK1LUNeBnc3LAxURbONhMMVVUJCw5P8SbQBYWKhpgImX+aD4MEnV6P
FWBW+szFBVqqPVzaQtLuM3UOWhTvtUmnjzDqOco4XtHdJH0+jyEZpP3etzc9CxvSrQagVr+pO+nS
fmSuk8J0Mjf+YOY0lNRg2wHjzFlP6yrjODlubV4/MXOUNPNnSwvnKi/Xu0m3mFARi1O/YDCTfhxk
gf9J9exBnBzId2uMaVmihtwSpiXDFXMoStrfpAQt964NCvCAI945a2qEmVVrOXs9gFuWNNH5+k9/
yDkglkGQXmgZ2Dt3FSgrGtCZdqI5rR/LLtiiOaVNk9gMFw/2ppHTVZqTHs14iLaQMOP8YQNt8Vl0
8wxtsHDDgeA9N5SNYTygkxiHU1pWUFCN0gmWJzgzaBcGq8sDSKc+bc+g7e+dDA1b2Jtj+6qxsqgD
cjv3UVxbuUcHGXEDJCebH/zKLhihL1llwGILCqaug+qOvSPEXqtG42TV/nvTaAyJXbLf3rfRJhpL
uOmwA7FYfq7/Qd2Z9ciNpN35v/jaHHALLhf2RSaZe+2bpBtCVSVx3xkMBn+9n9QMPN3CfD2eCwM2
BmgM0FJnVZIMvss5zymE6AGCl3LkR9CLFQvZ9HFeN/KsV++sWHR8WhVs015O497J7fmjDMcgOzqh
3fDJ6zId2K07txPs3mPqyfFNDNKJnAmVX5Vb9EEL0OOMvNedmJAEsHqyNZc7SON0zHry3o123oVl
hkytoe0v0DJM1o6OMAEuiYYtQl5ofcBPo7uf8sR+o+5NwK+WDXqpdi6GAykREmQ5bwfGdP4PRvXF
s4HZ72dv9ELDKByvm+CxIoPkKnmhFPbzkzUsqJnKwI/cxulisY7dU+GyLkSl0xRvZYvUIifNOo0V
jSKHCxcZyacuU5PAHnStjGc5tVal15OvpXhy10K85wvt1rDYaK17gqDB9vjHPp/aS9t6HrhHBqvn
TsBw2rRIx+YtPhFaJa9oxLCrpNuRYGsZP1qWqjfYxdZYWh3qjqZNspNyNQS8oJXlz3ZcmeEkDltN
nZG1uKEhK+/BOwThfvFbETEjXR8xjCOsLwICj9Ox2C4s3LMbTUx4eK5wPmwtyKVIeqeFHGab1MxO
5SOLeJP3lWmudyVRTANDq0l96Rz/Kq+5DrrtMfN3o+zT+6CB+VmUJSstA7xAPIvJfijTdYr4ZpyD
PwYAJmUrXvuww62T65zpLZ6ddRcONv1ibtvtTvbwNYss9cutVDDXtOz1HgmcmC5tikaKaZEG9Ajt
j7fqPG6zqpFPvO+r98DLnZvCGuZdXS9J8jBZTBwjHIbDvOlXu3+sTScc4HhI+QC/A4kgDZ4HxjMM
yvM8NVlM1ud6bzQL5CpT5aBWTDLV0ozFK3fx+s1JGQsgE3W9HZPV6zsnbd3goZSM+3CrehA0chWC
/+U1bCTHmUehjlgAZrueO5YnunRvRzQVW2IlFYlapooKDwWdXSI1MUaB/7cS93Ogjq4TPLdJYF9K
mOo7ZUx7mxFB71sfWOkeGT39GK3u0UK27JX2u07Tu4GMM6jn97kxuUBIx/7ORbmG+WAMSKSVjMTI
13xiJ3YzWSb2wnzeiKVSp6VGxC1oELc9cfJggxWiNrNekSiGyw6FsbeDWF8cZj1aURjYzpH3mx8Z
5AL+gAqJIcZIOdNb6ceMnqd3LNrLeeYjfN45rRcPAd+jGzj9KxqbxIwmJFiZXpdxZw4BkkYBazc/
DUJLvR2qsDuzdWXcx+io2xJ0Jdkql/I7vdfOWhozZ0ReSratTCR3fq6GatzwhSbpd0Ms7NGJSSZw
Lk/THadylh7zwsPOXDl1JQ5JkprBjQpKEcShyMbn1uQotYvO4huGzKvWXiaPTe9AvGWrT7ZmlnZ4
f6wEtVwDUplNrrjMfbLu/Clfxj0FhtqGw4I82oGJcFuq4qoyD6UaLqgaWA7MzNa3nmMWyLr6uR9j
DIXzwQoGcUtkIkW7dtzO37Zt7WVbpr1Q1cyJ1IaC8T6PsEHgxtbNavG1Jx8yRAxzFaX15mptigp6
LS5803vhme0vhTYRQDFPgAEzzI1HZGTd3a8cQLvCMXQTz2NafQYplh++Iz8mOcoOIodMNxeqUF48
+1T0dPeqZpMLptwDbKkM98E3chLKirD8CQHUeGFcksu4rPLmSBRGmsarWzKI9GHrstewXxYSYb6w
Y6rlqcdl1myLKXdbnExOwvti1mqfmW1/YHzQRMuchlGT98NdW9ckxreEzt8FRrh8lXbdPboFkbKM
RoKHmX994wjrbQ6K8eSXrn3DJDt9tTXeC3QIk/UNDok4h9heGYNX1s8CRPwLC5gxJvNFfvDNiq8T
S78zF447hl/vl03ENiY48mJ4YweKzNFbVifWzJAj3QzvC7rteKWDY3oCRHS0y0Fvyq5egBj7vPsr
13DUQaaV9a0riXFkLhdiE2p9ojLRFZ5K5TTNrnSZXgxl22wRwCGIc5bl5NXjvEczgHCva+c4UV3+
VvjUe2vnBSezTnsLmQ+zf1yxjt65hoD5uTBiu8yec87TYj7VCZskHMP8w1T+uzaBHAcdj5tM5DFx
CiCWRC2JmLNL3baWc1Ygjh9lhcBiq1NnPiISTWM0R8G9Qj3zTChhcyb7rb/VfqfvdVeTErFWTbgr
VdugovDoKs3laOi5JCCFMc0YquUh5K2xx5FuJDGJnesdmYmk0neFQiWMI4c3mug/Gwwdl9qawedj
Xn25ck0OhXb7E0Eo2Y2t2vSeRIhzWox3/oqKrNPStFEKJ6fUN44Nq8svXtIqMj1l+yIpcfZV5WEz
yfeUbui/snbcE1XSE7sxV0CAxMhsnhTHDDANTjOQiqtRA2ddUZl0qlK7tqrFrkINFxcmy3CyHbtn
R9GZt4FT7XWjuy0odQIR8tLaK42evOqsOISQdItvBAa4V2dnGyzhduoDMgzJB75zyjI5Kk9i1ZJK
n/XYTaduVsYzhZYVkUJnnGeVrWQ7crm57v1QREhMSSdgo/+q077aB063EotKfmUjxXvWZTV1iOxZ
EtdzXLN0gG3k/OjdgcW+LNc6BsifnHv8G5ssG/FzZdq+M2rdPlvZ2NzUjemx409zP17QP586TQzk
Kku1C/xsOpOMQLqNocn38w0RdYbU59ptRrYO5U/EVOMngZtllM4Le4DMRqaG9FURU6eSfZcWFYry
yaDIz5oQR2N7gcr/qZM22VFxN2cXvScH81RuJqd3vpWoTMiJ71LOnXG89RdhsAFpCUswoYZlToHQ
qaHygGKJ3MQruMR5uR/dkildMNnPvosLeemRfVaqzyhBmj68kQVU3EZCs8aDwn3gDMXO5Nz9CKkM
f/gD0FY5oxgyk8Q+1qTb3JB/Vu716AYvIR4jtZ2mSp2NqiNZc8YutRIcUwo0KEnVwDJjeP0GiD8y
pqQ4TZgrSBJ3PBoqhvMDqwUTc1uo0ouBIeRaC5txzj75kqDX3akpfeKaMLJ0cgfgfzLuZKheg4Q4
Qo2n+bho8350rTV2WH/SvDR6h3rhGi/exE6OU3Dbw9eNZo+wIahOHC+1nondzjmOSpoXi3fLc57n
zoGJdn4MqC9o4xrnA+0O8QhSPTpYfDTvgjB7M3PjvkrzdWfYwQ8MuvaJq20R7QC3L8zzfdhJCL/9
dKurRZ05C2jYlFE/Ua+th9Kd0NnZNu/SJb/YUuirFgpDD1YuX8ZhX+n9jFlqY4a83lMe7wMDr2RH
cfy1voYThF7ovNWFH95gAaWyAui/EQgzdr6SnCMlgtcweLLnDldJwloLfrFE0Imbx7P1weABIoHD
dS4L9pXPpqrUm6oDvoIlXfATKUS2em3uK5R6bEH80n8iYLbbzZOPGJXkcIoawS5VrOuXXGQ4L10H
31EuJLnOaQqQf+5w+RJkJo/B4i0u7j4Jd72cZi4hutR2wyaJB6mnRdgEKcWHWZEuMbVv1bIEnyj+
izN/sb4DJoZ/i/RHceOm2Aw22TC4X1IJMxs293xrVPBTS8Ma7pXVLQRZgHg9mEJ8dzsTGZ0XDN3N
DKXlOzE03b3HwvjUu4Z7M9iNc++Otbs1W9oLZeXmA22kOMEVafZdI7uTY7l4CVhEWMdmAOxsEAJ+
M+XD8tBm1XDbk2N+M9WKLbk0nKepXgwGGi5iBrT377Wa6og8BTnsRaOwLZYsMg9h2RDwMzLnOmJI
GPkHncDo9CruKetecPGan4mBFCWUgf50uMP3SgTLjmhuhV49s6pzneBhEYbEwVPRBMVhUvacCi5k
0wjCECoIAORkHA1j7bz4tqNkzG6HonOdwje801aOgtEUP2ZjRF0gk75/GLuqeHVWPikqulkScGno
0zL4jD/LcvhAYRQekDs4X9pWtXhrxKeRV80J9exIlrzjP1O2P7FfyC99cRXsIc/EgO+Yb5lHKYts
Xh5MQOvvpRuUPzryDZgGeJRZA2ulyhxPc72Gl2loqJGmsnsOUMo8mFh344Kb5hAWphkhA4Uh1xWk
SsnJJvUgNR5t1TzgZMoiV8gH2drWB+vfdAsdTd2Us/qKlKRyeGGZk7kh1rt7BwYxm9Do2R21ZZvC
b29x32xAjSeHWhrdl2UQLHTa0jhjRC+n6xfeoSRKb2oL6Z9X4UPCOFt4J6fBRHQVzjC+oYp1rxRy
7vdpkezeHJcoAz3o5BHZawlU0AnJn1mHZUH/o70f/hUd2FuquOnS9ql2kqX9YJlGCh9rcXJTH1A2
zayuGGbczWWFuk+JXkFNH0zrZMkBARmZX3YQDxwsbpxa5ZK99sycFFrtzny3ws7Dm1Yp+S2k8Cp3
eDrDPbmrBnehv9pnjzH0A346hkoBpnCMwK6LdAeLOzS4dOOTKZQfHEIjsx1zO6rjWldkNIh+Rs1u
D6UODiH+qOnYrIxZLp2dMkBrDRSuG6tH4R8NlmVExRTQZVmqStEPBjrftCqU9xynTfm9B8bCcBsx
JWaWK0jpi8pohW6zkijCn8zdym7g50CkSv9aTBye2KZdmeycmpJ7U3pDZ925XpUgAJPzWOwKqpbP
2UJCb9MQhCKs5CPArSU54xSrXqd6QPKQ+6RyJWbtfluH0iMcqAnESrBIi4SW4G98/0K5t5KnjPa8
sDG99EAS6ljTtd4gK1rGY80EEWIo8r37wU6SBtG4nHpUSnYeGW5TX5qqAynKjvpabqJRbPZNkAGf
MOb0IROwyzYcCWXBrUVuOi6OrvoZSiat0RUXLV6skBzcfZuz++fOBfoap7gfiSMCpd/HoyKeGdm5
67S3lrk0xCr4AzT6lXFkeXB6lE4oCm3+fLOuXFdC8tiarGO/3M8rFsHISz13fsxye7LvlnHkj/uU
nc22ZID3nHTcnjsUQxpwgRoVqcjrZE34mTJ3JqB9YHiHmYdiYkqYUHdEsLu7FhpuscUtgc6qGH2M
+pYv31hzqAORX5V49OBcbqpEGERGiIRIE5pEemZcbsENVXl2k6asHbaOXCBFtSS9m9uRG8Lc5leS
zxZNnSq3GIoLYteDMjMRTxbMzmfMpcSh4xiREWvNvNtOVGBR2ObKf1hhb2KWCxDCHZ0ZBwKgeUfd
43PEDYUkiQgvxLFYPYvJHDlWWEHg8miW5yJzfark1cPT7M2aF8js5ot3XBuVYLKxa86Mpe0+M/Aa
9TbUoXiZwMY8jY7TfKLckK+erUIm3914h7LbGsmDB26wEeuSkEFXo7qVhG+5B+HhITtmlbcE1zQT
prMsoltFpgVBMGOPpjSjrLqH96LJvZqb6rUaDYIvMsbUfdT1XejwMm3Fi0CqXm2HEIMi9uLM/772
KtwZzMZ5Qy9N4G2Czp/rN0Sz2J6CevTzn3MIcyOyMh9pMRo7yn0mzjglGcGM4SXlXbsPxZB1mzxI
9LJLSAj/1lQZ0m7HSALudi2IE1h87jyntNVpWFY8C2s7PAepg4BoKNM9MwZuFxN4VxBN1I5Qhiex
lmdUuabatl2aB1FL+FuFq6TmMS7W2gFHBfj7vjIMy74XvV87Z41yf2A9LuzqaBANKLfoKH1e2glI
rgh2IS6Z7OpOxNnJcD7QBofaVOK2rTRUC5lPDoJrjwoxpk/jxlYFtX7kXdmlOXE90N7NWj25U9Y4
gG4kT4RJ087zhmj7qMeZY15VPuWETvgq2zxDX0b77cUjmkxKVexF9WEdCGhE4Bfadw4rU5thhEVZ
hda2Zs/tu/wKA0/kjPKD8OeN/eteN4M0+7GUhU0AKy3eLThq24k65ACnYLRa9I1yaL+NAvfoplee
1W6ScaqemOUG3/N+Kr9hVc+WfdE51atNwdldjYfArkiZZPYUArqfXbcDWFZafD4LS+uVZ8M4W7oc
ESKHDFaOEHIamupft5Zf26UXo6ue2MqTbFZvbCc1b7FEi3fUdvWxnnoeTuTzXLrMWsxs7yuBeT6f
KblBFoS1EYG7a5hta6fblSiVoxQje31ha6mv6kDXvUXZx68mKxP13TQYbDQTw4vxtqXoQfrOwEwx
Qwo4mngQ1L6xWgeOj1iBX2PGZJ9CXodbIRyuiN+o5061ccWvo1CurpUfy9ru75ow5LzjBSwjZhxL
sqO5qZuLLJS6YAQP6BH9yV+/eG7dfmjATWPEK9zWZ0FvtDyMGU4wvF7K7qEfrFpFQ9D2LwosEuLl
umWzoUkrmh9/7a10TRTk0Vxz19lgkLbe21GFtzNaTr0bSYHDP8r7kT1t2KVP5E/Z9gE1hxd7PGw+
nBNJiIqr/ZxeNJgew5yZyTEYFEwBKGU/xhBqDeHs1HNt7oZHwgORW6zAk1+FIJgjGuSAlqota8GM
u+c1R6yoqy5Jb4fdrhubcC9Qw2BVYsLfHGYUm8s+w9iImK5pLvg4muRMxFztfUp/zDQegalPbwcP
tddG4EuYLuYy9zyBDEns81j6xXpAcMXykN7ZqY4inJI16gd8VlygeviJFzXFIARK9LVzeqzaCt1n
8tVePZThGxtZ+dEZrWH6buZmub7aybUyCCzlB7FAGezHAfOJ/slNCk1CCXapzprgQHhtkLkR0588
aryRmQ+4M94XrE3y7AgoEOHOrDpZAlTxeUu8u2uWr6iY1FDLeybyxfhQ97n9Ag+49eMRoNmCnh6S
0TbohRR3Et8TlVyaR8FsngnBtB8JyoFNzljwza/K9QNBGjLStbVofYU4E62+vrkCtwkukPGR5JX2
0OkAuFLqsb+ZvOBQUird9XaOEaKzzA6d7epfKOT4JLszUcolwn9yHW/6KH9J2Zsw9/fkEfX3bK6r
H1Y3zD9H2HW4uTh9orWa+8e86IrwrPCFnbG8exCZSpJyCZIPQwIvE/3mm0t+GAE/TXY45VGZrf63
xQ2Tr9DHyDSj7I38iVvBx/gRFUYqftR5Hbgb0hLsGyRS09GfiYPI4Pj5hwy1gn26buEqNH7dEOXk
/Rw4DASB9S5RTYxJ2vcu63DnF1IZCwkVhNd6ss++OziXD0YFEqcMVHj2HHc5CfQaW88ywpPOanaF
S+nfZsiAYk9PU7Bd6mtQpLsI12AJklj7usrWpywnxI8dVgP6Ix0YbgWru4AQnPLv9jTiNfTD8o4n
qDMi4nooKP1slB/KQZPJqsGxWHPPxWVybQ8tHSOUnkX01b6V0uXuZsK7yrj16+xuZdaKjrAb+30v
UmTJrtXNiG77pH5aRZX9ZHvNYWfNdGtZbaIHZ5zcOWjiMnuLCwyGjHZLN6amxQw/4cqL+jLPNj1o
MC6rhfxzzpOjDrFiFkEgv2K9wPHVy+Fir2t6tECjFK6VvMGua3j3QIDFbGa1rYjXQg1vWlk/g9wt
bjs5vwCBQ1M1t2WsmWZd2Jjqu6XLShRbOMwf20mJyB8CSYiuz6pvSNCnTQuyCM8x5HOm3eC7rlQL
gHUW9wxSufFX1ROFKwYzWkTPvQEk0cZjxotjy48WptRWdnKsfNN1tslsqJ2PAbuNQmTb2XvtjMaJ
pds2mAdyk0jHG/bZqkYiKPnAyA1U4eGNoI4sF/FkLoSpoR1B4w9CDZoFW8SDzXfGfpom/96VWmOb
F6q9gTwRHmmOq1e2DQiBS2kzYGtAqokkyJ2tixfiXDSy/bbkM+85pbP2RXWBf5uvxP+FqE9jEmzI
OmE4/4ZXQTHNnXil5u3AsAIUCzAPqRhibYa6OguDN7lubA/NHp7JiJT0nxh2ZygQ3VRFV1HQ9r9n
ygLLhWB0A9qcmah0J/zhQ+7rrcgH6jVypU9FzkBqJAsNsp5q4r8WC/1ZjYOYg8gMj14ADYINgu5X
vMwfVCcD5yXafUh5Y9FzUgeOI85YauYPJWx2bWbt3xXKpqr864/9syzq18cKFCSIveD3euDv/ix2
aWS+iFVPrLAbkmc2Na7OBAYA33Y81gGNAUCk4N98pmX+hrpEJB2YXmCTnABXk4iP3yQ2w+hhsa7Y
PE+ze51kFq3JDsrk8MIbKaZhly1KPi/QY2BLUE8jfwgw02UM0TZz6a1ArrVngt8bScbFs2vSuCLg
7t6EPQnj6BG1zKAt8WQ1ffcyEsE+OuEWP+uy0gWLb6KODsJsqA90YU0fftiy/iFBK7R4M4fwykXV
Ng8FIw0ymavVuZ2tTr4EdLhYvyfK2oerfBzhjym76QAmZoYQUyitY8I6/T6yJmKKNgVNUf8eaveq
GTG6klOUh44xWWhaz2Eu2Z72xWQgWtWlwUZJEYOMI3Y9CqfxHhcHkNIWUw86sEXxrsuWgPkrpdXO
MSgut33qXgPYU2M1SYYFisz8zTM9gH6TWb/psdFHrzLp1BYYg5ybQ9+drNLr2ZbQVb8RKtU3USda
40cNKJsqY1l8f8+eKv/qVQ0ZmHkxB1NMPqr+qHBMmltjWCSMK6KbzbiYF+QAAJm9CEAI3i3qtoWH
n5mYsTULR/ZH7CgA9oYQHznknGE4h7gX+UFWoByohQby5FO/1XDMunCgC8N6vU9x1gMB8iCgxoU3
AS1qFXSqXyHnHNxIZMRGV3I4wTo1w12/6PXYhdpc9r8ei/9IcPqvVaJ/FIn+z/+ztLH/SpP6/6Dg
1EFA+l8LTjeZnL43fxScXv/8/w7/sZglcfMi50Q96vFM/11wSviPL2iR4Nw5pusFPoK7f+hN7eBv
jo0rABWbacHWvqbyjK2csv/x3665QCA4+R+zK1Si/Pf+g2wxNHkcZP8UyxmAmElqYVB3Vfv94VxN
E4IJ2Ufb9OeGOrXIxqPcCUubYURfkxSWDyf76rwaGmTVRPs6SNxdYij0JndIkH/Jq6B8NUzxRuVU
UEyE3cTwY1oQ9lNeBwxKhJ89TE19lcMx5aMU8AwLdVFgE7VsVuHXxeqyb8oevEeWtkTJYLRElokB
SLKucNsOkouiJwQIYfjpBbqTOI3Ikh4Rh/LcInmfSJQ0oNCUhTkFVPlMQiJhLd1JzHb62gd2og9O
I65wSC9LOBPsftgx6daPHnqB/N6wm9zeGk7Py9QY/LCDZaaLZovecxKRrEZW07kbNM9lbRUPoiMy
AAKaOlFv4eF12N+ZLgevs3rNDV1i9Q3nkj6hKg0vGObzg7eQTIsU3tiS8Dm0WysHPJXIsdmR/4jJ
a1jVvrSy9mbM6uXMgACzrmXvO7pH6K8iQ69TI0O1JlgvG8eB6Cb6xT5QBV+peXSZhngdrmPMPliS
bdkR76yF0GjQvNz7WuVGeyjT1L1QF/Xnuq/Hh8kXT30PfhstAxHacOrZrmjMDogO0LOJG0KRlg+m
m7ifba1v3XKcT8C9NK2n4T7z9mvuVia0DBfImt076DejmiH2G4k64tRX7Fo3Fu3jUdMbsWbr/OZY
l+7CkTJb4DXJqTYDgel6JeTQa1nPrU7ItsgrqxEhiMiXSJvF+Nitnb2ZrRkmRz9CkCRpNFv3AJ8o
8piOcv+Y/ZmXxAG7OTvEHjAGkrwJg0zpnrPUdN98Solods03IzXns7ZK95rAkr4ls4RcyoLgGj3f
U9J2PZtFrClbECoZwgLq+6XMgm1We28FIbCs6DL34HuSSHIwfz5yh8UHFQ2lVAGLqQ0fsRKTC8RM
fZCoCExPCThrbd1PJi02LpBUd0cIMXms88Dah8N1vtd5rr6h8TPOjizdir0qYoNNqekamA0o5ir4
W7EepWSW3kNvTh7zlbpstwrruglFo+BeI+6cO6mXdGBNX8Gjm6AmBJjSC1pH5vHq3GS1dQMEY331
BVUMHADmCEgOUuuCkpP9X+gZ63U2rGJv6hp7Iyh5rccBWxkbEU1kCjGiPaUAsMvZNvibfXryypIt
Up2J9qS6Zdk1aYD9lA2S8WCnPh0gSvM9ksrrY6d680YbYiIMuehuchviD79kK/utsOBtoMKf9k7i
dfWhY0gZW8otbgypsq1vquZczQjWo9aoCbZxuUSboHF74r1Zz24U+N0pHqfMeDEtp7mpZjlg85jM
RzpVm0Oph3SWNa5Ei9qE6uiJWRwdBEc/fR0mD6mV1EOkO3bDVMj0M4p0ZItZD0a3mAkur2ydJMNd
j449xXlupQJJfmeDlyUI54P9QnX06M7wTE9GdZ8Vkz5JVMUz3nOFOpWJM1NK4onau9W2jIcWtPHO
aFbwySJLx72pZHvEYeKBTChYlTJpo91A+4PPi3M4tb5NQdFiiQ1Vc6JDAALiBAMTdbBIFPgqcO+5
ufTF7gGkbdDFdgW8hsHoN+ZQhFHP26VBKzlnh3HOs7PTOvb9VBXccx4h7tuqaalSqKLtC4IME5Zq
UIIF6oJA7cOx9o8JZCB3M6qyuhWJ5V/Mudf1tqot7zhSuUV1Kto4XDJcQHYva7hU4zRtQlb6R8uY
Byz41E5nGF3jhWp5eOtxUGmex3luNnmiH9vRfvFzP3/ywnr52gVe/x7MilkN3z1jo2RRP/6vFC7/
P5UkdEp/UZIMsvmR/6kk4c//vSRhv4JnBZa3x2N4rUh49/+9JCER7G8mRYmH0olkoj+WJOJvpsv7
HdMMnZhPRYMt4h8lCX+H6AhyBInX88S1zPlPSpLfXBA0eiSUMe13HPofRM2/p4qsnWFmrqXqI3sd
oKbpizGUOqZgQXAc6lcaWPjKBcrGIzKd8ujLmfDCtbvVYfFvosT+XBv94yeh1LI9/DE+oss/10hy
zKASJnl97Ep15NxFY2u7+VcRorX6w8X5Fy6cf/lL8x3agCx9l3Lwt3Ksp7w3s1rWx8lMOL2a2F7s
y5J4DtvJzNp1SQL4KFXVrXH1A655q2NvoAFYbQoNS8Lk+usf6LfsjOtFIK8u5LpSY1Kj/sbYJ1Kh
1SyrKuDIKoxTEX5RQZ3HQ+ce2b76Ud2SoTihHvzrj73+mv+sRn9943/62N9zM7wSy3Cvq6PqW4Ll
BLxI8iIdjNfBvzEh/Ytr+8dP8n8zicAMyaoSNOMxy9Q7atQ92etIl1f/s8r/7W9lXu+Uf/5e3MW8
9Gjtf32ZXF7zt98rGcLBHHHTHo0KIWOCyiRSblJFPVVFNwikiATBh9bPITnSecYptA1Y5/HkBl9s
PWZsi/Y8tuzeEZJJNwpZmhzBFFdTrmMm/+Vt1mLgdhs76lL6bADJkcJ88Qhe0rpHfs/4xHDfRZHd
9SvFS1tYXxIuPlcQFTbkzyybX8rV7XejN74UGJS38yyXuM7I37ZEoDZhnnzlgJgfPAp5Mo+DbYG7
M2Lsf0sZY8fKSdrXYXKZ2bPD+2qPxi0O4/aknezZhFKxE8X8ZsDSdjWCMja3TxZUHLbHrEXbJbwB
z8EOF8VNkmnMEZT91gI1XRo7JubouXFswRuqPWxOPIhjJl881nS8+cCEA/qznkKnO7vMse/g3cWD
AzaPBoGBVUbkIraZTQUHesynHxShn721sNkeq/0E65jna91KI/sarP5uneWuVVf7XcoyxFniIIfl
ouovFnuTjYexPDX37fjB7tNgJJaDn0OceZQtSIjUHMm1GcPD2NoHzokvs57u8tL+URZIawfhtfuA
ag0Uh96qnjkdvR2FjZSHrsnx5CrnJbWWPTfKu5FkxmbsW36w6hu0R7qbnppngnw+rpTcEnBtTRW4
GWA5XYRMv4DeNffzyPMyoP9HElNRrgbu0zBcu6S8v4WtAO3RFGY8l1N6NW3f2/CkGeTyB1rv1SeE
eYONp45NpuSvk/SA5+nim92CjIcJRb3c6D1NEmcOeM+ILx232cyWn2GpfVoC4W15Dl4Ne31nxBi+
lYV6Eau10KPRNOpaVFEBHbZhJhQQH7Dp/OWwOk68eHQ7iBo2vbnETQ9Fpf9Yihiq5UaW+qGyTPBt
1HJ+VmymLHMiI5tOOI2xN/X5ObMwTvkIx9ZAPSaG/bBkEiHL6N/VY/AQ0Blg7DLALEygC6w6Xqf8
cS0sxNI5QqwFDGhlv3qp+Vwk3YnTeevMZrfpZbwUbwFgRfJI7bA5pstnmtmXChdGt6BdBF4lBfNA
1k3Nu+mukZiHY5AA/HcQ6VbfurTc5vbV9mQcUusp5UBvEbA02M0FYPyA8MnF/7IwFe8lTO0+OYGA
2zLBiRF1B7jrQtG9LRyvAWtIsNZh2t7nzc6zNqbwTjWwbGeJbOMmwLmEvMNxy1tZIX0tgxgOaCr3
afCY5uXRGfDnr5E50asu3yg85cRvV8qL7O/Kbt61BAWs/TcR6O9u9r2TnwbLRonIF2u1X3xOhhlX
1n1qvazEFCBdXjpuW/u+MUf+L4GMRnfw2E2ln0VDF5n9XFZQpPmumz4RtIM1Aa5inCeU5kGHU+Cx
YVOQhGC9sFB3SNFqscVHAE3ythkEUkYA+sN1jcuWIRt2ULRiI/ySyW/VEvkOJbmNz6kMtvkbX284
Lo+L22wWDD+5uu1aUJOVG1sh90qJbttm7V8dV/1k9FFrm2f3yqIskw3r4lNuhhG6TXjcircqt/CM
JGCct7JFit9/iHqFTgt/f9wbEI6D1N0FrE3sed5S18YeuodpkPH1u6zbJsoVUQ6MZO2Jp7JGp86C
VPKYhn2zKQuEPPaj6MVmSJ86v43nAHEKXiqaPOAcWDv6eXcFdo4wWJvkS42mU67xGhZQNjEtZPUJ
8Rl6TTv6X+ydSXPbSJut/0pH71GBTMwRt++Co0RSomRJlu0NQpZlzPOMX98PXHXrk/BJZhdXvbjL
ctkgCWQmMt/3nOdEJfkeFGdt+RSUe7BeK1KQ0Hirh9oXF4VafjZdmLGpfiX9+GtJISClnWSoh4HA
D0MdMWXhmLPooXGSSNV1A9a2KrFTTOD/yRi/NnTzE4dcyAVkzZAcIlFZ6h0kReNp7O7g1E5rylUK
58/Uj6H8BjZzmaBPrhj4WfQpDCAvlk9devRSwMves5HZG4fWnQ5YL8xgY/TOylCDFaGlqGyugeds
JQo9bHaGNp30XYoifO3CiJ0tG1weGH62FZ7fCxGqyKMrWM8i+JaWtJkDN8zhv2vVJo+rlIKv/QWA
jUkhGtmS5g+bqG0584/lEnjKasRehwMs+5yU3k8AIFcdzP9dEHd3ve45e1fUlFfjKEF0TXmivSed
+qcm25tSrDCTbxXds1eBUu4zVVn0NXirjp5sq8QvcH+8RVjm17yz9noY/8jaUlwEYXNLVs6h1OKD
QOSyrlXvz1LshwnvpEr/26bCMSgsYkfXef2JeShrAH+lDgwyEupCWXXBUOD7uLAdkd61CWA2GqL7
qKnRqFFjBLQnsWWvcCSqGB26YotZM9kPfYGqE5fhpCchqbC4bONqI6pqMvisXSd8GjgXYy0z/eqH
OxY6/BBWn4XSfE5aS7svFPMRebO/dpi3Iv+Rx/YmG0L2BTXoqvu+BgpXpEp/7cYJQutMXunhJVK9
4KcA6nxjNmPyNNHJi69jfiyVdo2xDd9zxlepHPqSlSJXjTcesMGIwHv08F8tkdAufOdaUbQlPqFD
p1tYyEWxzkfncUwjfyFR3Cyo/yAx+gzMhMZGc4kp1v2OJpRXVtzeCbIE9pjKixsb3dgC7Z154yOp
v4KiDMa8BYLpj7A5yGUavvtDmD0GQ7bpAFPVFbhhzYpuaXtjYB6SL53hSga0jbyP1YR2RIKe0Vkj
i+hpvGIA6lokI2P2XULXF2Hc3LhW/tBpvo54pBwg3lHswF4cRP5UKGWFl8NRAkFBJY1xrOz8cm3Q
5EAO6qDxKxFmGrZDdyh3ohEySMF7t42JWYjHb0SZGjjWSZKhSqgYoCg6XiWEO6eNOoDAFo+ZzOja
lequ1HPlSilHxqvtXVtunlFFcn5YpQdMz5ick0WOw09yBAsHtiVJGmSoGwd7x8ZLB9CLJcUuiRVL
PFZklhDWJqeQl1nWXiSZVh6ruM1XRZptyUN+Dp38mnXw0I/GwzCKHR3uS00G9HST5JtmqZ/Jh/zi
QXBaIkMZ0Gqa1SWxROkqkrLYkvLVrAgFEdCHCQ1KOko9QxmU31y4hh6BNoIn0MOd4UmOym3sdM0z
0RntXao5j3oCaDSjSL3IUVM70lkktXeDkfXQG4hm07h9Gs1QMNbycN8DPVharXsckXaAvloPo8aA
ioyt2oDT80t6T4Hw2IlIRAUk4NEntR77uGSHobVf7DAu0m8Y7yAGjH1W4PMl22NX8ZOtSX/YRmtb
UenV6ROAF6MwBoeBvjwe86iuiyUnvOeoMnmjSSvpXmKpXZlN6t+NuUBUWBYSBiQjRjWeQnUXRltR
+Hhny8BZW6F33xDB/ZSq9ZPR50cfyWSt0FE2DTzFaJPqRUG7kF/V4O+rvqHUZt87NNqw6Iw6uy4x
OT9avdjVrbRuIjE0C4Sd4yof4as0iH2VeB8VUMgz0H/5cJm32O5S99AgkUWevU5QmgvF+ALdLwom
fTzQNJ3aqGy7YmXr32QdlnB4THZNmAUU6s84oOplXFwhu0qX0wttdLYNiVFdNRKLwzRiYl/Cgae0
uQO0ezW1CDLel6SnrR1tnzD3HeOnCDfIRpCMtfp3rdkqHWJHp3hEl55V/HkPtDEh0CTdyj5bpwD/
QWbpUUeklHjMEWIh4miz/A4m5TKKEdgEN8WIItnT9tVY3MgyuaL81eWPRbs3h2FJygit2Ce7u4EG
tYltfMYGhdMqeIKOysiCr9g8N11q0Y8laLIga4UJmzbVwbNdl4oglhj5PRjTXQYIeiF88t14M6ZQ
2XLzooI7X/jABnpAWmrooEAKVMSwkb5RnQR9o7qGSQiyhzNS/KXpXpJqr4H6WwdlDO0ZCcKE71Wb
vWc3yyg114XZUZcsLwxMP9tpT8U2ekXbCar1JbgItq8YK1ZKkuwxtl3o+udEkFcV6BtdogakBKgg
rvOnUCFIHfVqHLfxcG+xRDThMcz1PWX/Rdzex37wXbNfmv4QpuGAt0WPt3kb5DhXwuuyv1JctmF9
gQTOAbpsCeXGl9VqJATkqq94oXqQ/jM3ecmtUmPBRORGRf26TMVeL/0/gSf/v4V5P+Qv//Wfzxlg
0HL49OIF2ZuWpM724eN64V0Z/MfhCT3665Lh9E/+LBna4g9yHTWyTJmhOpHRFDD+LBlazh+INVEG
WLoJTudVE9P5w4aMgyye/AFKHxQG/64YGn84EsoNaeAG/leUVdY/qRjOikY6zUe+1VS1pF7ImXn6
/69amZBxTUlfp1+LsjVuHZNuV23ipEQyknSbV3flnULdrGz052chCKH2BQaFPPO3n4XSJUoDgO7k
taM5CTQlvRohsaIUy3mphFKcwPO899uQodiQJ2gi0+94+3lWb2Kkwcy5Ro7jsc0gtCVJIpx9BWzz
3/+0Wcnv109DeSImmQ3FTjn7aXpgKRXKsW6Nhs65EUpVfm/cobm3OtJF0Xa57lUZ2hA3lbCsrPU/
/3Da45bgo6UmjdkzJCjGqYZCAZNupOmFhtUfb96oppwyguwKLFN1o4INvQxjN3z+/UfTmn9Vm7N+
/W5qu9jWyCVW+eFvbzFxDJpiWLJfo0JLrqSZ4C/Im+CUuOdtCfDXxwhJijMHdMYOcp23H2PFA6rs
DEJdPFW2UJY2B5vciG2eFPIuL3V7HYFNRQyDk+bGxLHE+7oeOJW1qD3+8S8WEmCVDggL1JWY1T7d
Wq/DPqHcAs0iWikZcp4O9P2JEPRfl/lX0fPPX4wI3KIBJyihO7OP8TBAB6HNM5V2R2RhIiJxGIs4
4LwEFeMb5yqCuOjxpz5oFhNDMuZv717YcS1O3HxWmvkjRufAMQc5GcuRM6tm617psPXhmzgNifN2
m3if9brT90rTe89B10K9s6Tz6Z/fZZ0+s6Sqxqiel9Btu0BSN8bDWnXDfu2hcRaDc/IU+M4v4wFq
6DMcWhTzD3Foi2LnBCqKCdzFLcTxhfXojAFD/dpk9Z9qkiz0b8du2ei530XTgNEcf4+HOiR90Yx3
//iGke9s0WsBwCVte3qKr9ZxaXau2YqiX/eYoVcQYSA4yMQ5sYK/MxZoL7HI2ZbmkJw9m4flhAdE
e9qtEYprayG8lpNWE2QPZC1MWbG1suXAXZ8YgdNVZ3NBQ9dnCMztgrVm9tu0yK3boKy4g92QbHQa
sEuvZc2hg6WdWMfFOysNI0EXNpOOZzV16l7fRziFOkfHsYWHDsV04aSB9gRJVidsbiyB/goK/em2
B5NBRlCMkm5ZK1M6SgFyyPhugzLwt79/su/8ekoV1CgmnRMKwNn8Q56qBZ7U6nUJLGCHMZwMjKxx
ANBI/8TjfWfV4fEh6RMOCD0Wn9nzrSFNETTYDWubFAJFy7e8Ve4Dpd0J1TsYWIYXZOutE4JHIwWf
0O9/6L+9S0w+Gr6gnKh2tORnP7RtUAUKW6nWnWV4y1G6yRoAmndiME1v4jeDiRgqBBSMIpqkBLXN
piOW+hIQRV6vR0VDt4mEBd6JwC82AjfQbGX9+x8lZyIxVnKTd5bD3ZQmrVDm59sR5bn04Bgj2ToZ
8HwD14yRcKjsJFrcfbWLnwg28Q/ceyX2j6iPOXgRJxpcqGzoKVB3Kpghb6IZb8h3HrwdAlEOTX1h
NmQ5CplfOHWbPVf12IqVR8RIsInjFBQv4WigiLo8FAhJ4TfQgu0pukFWqDiD414SwYYsPnJbLaNq
fxCNEPbAbwPzdux9dziMo5M4UzMnoGKqyGiFm8D3NnVM7sGympRm69Cw0SJAlkC+L3wDy4yVZnju
zVaG/g0yq2zYj2lm2jdFb7rwPZyBX41QxX+WJUsllLPI/Y5dV/lc4cTYYesPv1DnbO4q2B93ke1i
1JXUm1CnKJaT3KVtGFTUkRupfavAG+qcxThgrQq7ZVHIIah7JNeImuN7ZXrpsjE6sCYlYUiLkXgH
au+aEiztxiyeYhfFD67uICUz1uLTMr9w/SVmi/AJflLcImoPhpfKS8JsGZJ6+uIKVVJfZplV4cvq
vn/pOkVwCBsHaFuCKMVYK5ocV0BTjWjyM0TEGERENOrXshm9bA+Xo8oOhpWPSMpNe3ACnmyhaPE1
OQ66umpao9QWtdNCuMZ/lDNYGl4VK8vIBSdKZn102SpuRZKRq6TfTA0oGx2DiIJ+npJd5WWV8C8F
ShtrnY1JsAF/rdY73RaSultvPdY1B8sFcYrAIQkhDO1PGBvacGfVUrm1YcYJEluRUi40LIHtCg4b
ZJaoZJcB77qGLNXbVdMSAwM7cZHZnvOUm04Tb8sexD/WWxxJECTqQNm1UaFbfP0B83haC/cKt9ng
7ul5qc6ygC29K7jJ+TLrQh3UOIEwxBy0CgEYkiWHVL/B1W8Q4GnlTpGFkS+QUOr3Q0xhaGfj7R7W
UPLKep9ZenNMCF3TV15ClXPVW0pO+6wf5NKOPV8lr6uXx6CFAw6ElggHvFTpT976wyMLnZ/i6PWr
r/g4kCMVOUJrqlONZm78yC28bZnYGNyINgqe8Y2CVqGPV0+5OoZYjtN2GmoGbqaY2Y+dM85JrTV7
rkGwJx0AP/TH8ALgR7ExKrUw73pg99oSbkk4rCRpIBCa9Nrqb8Z+HBPamTITCAO0RqcwkucKNAaj
orZeq1XVkKVQwQpRWx3UgiygMy1qXY3xhdpoCuhQFWZHyREozHU9gNV4trzCTx6q3iEJwQGP9YAN
w+y/+F5a3fYtpWxKXBrrRAImg/Gbu6O7UQxG+jLtfd9ZuqgJGb+moV5qTWOM4Ip9tz7oWLketUoz
ASyCIrE3har3d78WzX9UZvifyaCP+Ut6V5cvL/XVU/5/3oif/+/b//zfAd+dztcfFxIo9aZviwj8
9b90R5r+hzUd+tkRS0uDQfZ3EUH7w+CUgBqJRIW/ygv/D73L/0KrJKb3D2LlX3Kgv3RHwv5DwGqd
dr2UHf6BCvrtW/svDTTbs9nbmtdNgsra8W7UtOs2WhpZF1lXD/9oT/Cvq8+2fMKC5ctu0rtxnSFb
dpB0NmVYxif2Ox9992mP8GqzTPxDn7itsI9ROU6u8RD/gqvnF6+e3c2fe4r/SJvkhndEXf3Xf350
9dkmyoOJZhKzqh9zF+EFTpIrzFvWiY3qRxef/vzVV0fmVOWY94yjUTkPlJAe2MZaZ9507e217RBI
QKFL/QjqbNtr2b6LTh0mP/ra8u2lx1JDWhJq+hEn173hsnBGSV+tfn/DZ9vXf42W2aa9y0yH/BhF
Pw50sh99QiZ2JXy5b47aWxvAUsaamDWNfMlKXgQFLTYrM8MTJ/aPftlsP4mJnXIZ2QjHkpr5kp7r
xdjK59//sA+uPW9SJvATKrfngRh9d/Qcp1tkquWf97Tn5wo1UpTcpFR8rNUUtuZI3jz1uTMvPpu/
liIHG4WGPBqD+UwYKooj7eW8mzKbvLUoLaC6qaTNxJMcje4q76Q8b2UwZ3M3Y582BK4vjzUVevrl
ChlldvhXGf3j9jOj/V9nkL/HqTk951eTl3y/2KN8JI9Oh/m/82790j7zhs/mbj5kZYwGObmBLluu
ehfZhewb58RZ9KOBOJu+hgbZqtYQaw8dYSELaWTVTcNe3jvz288msKEVbWu1pX8TDsSCyoDocq3K
H34/YGY60X/d9tkUJSk8NUCSeTepEd7LqHBQnSTGts1CVHRCSVsgn5V4YSvL9jU0yiUBX+Z6CJP+
DiV5uyIjGizx77/MB3fSmJ0GLRDmca/UxdEV4bb0YQDJNE8uz7v47J3ctIMakKZVHOvYvXOnFDVz
JNXlvIvPprQn8a6HdW4fjcJR6QTm33tf7M+79mxO05QhICS382NAFfgBu+AyIBPixPP/6JbP5vSU
LIlfl7ZuGpi0V/XRdUC/4mw485HOZnWhdVSKkyQ/WlET7DCd+Euz9bX7827NbGJzwjTzpnezY0rt
H8GS3l0Z5BJ9+f3Vp3vwzopkzCa21vXtaJPmfeyAZKzo3OK5aVJjsuCfcgV/dPtnc1sj3olyQm8f
zc5YuxybgQic+2hnM1vrfBcTkm4eG9Pxt1jw8iWcf2X5+5vzwTef94+yQZOFJjg+FkAPkIcdCi86
oZL/6NKzmUo0IbB1zldHGRYm0HaIeI+EVxTnrddT9/D1i4ZYmrgoC+IpNeFe2gpaolM9pw8GjD6b
qa4epAX2QesY6Ihw3MgxP0vgX2TzNuLEfP3VNHtnUM57kqZi565WVvYRSAfJWo6odoVX3+W1VS81
QhLNVU8A8GeA7st2LH6OoadtCyznD4MGKVgdcrGtvZxjL2nr5k4EPoJLOCCQOvvo1quq7yh54V3m
QFknfCO2oKXI9fqyLBLp7Ajd+3zW+JlX/vQoj7SgVsWxszgiGWFsbsAJhOuzrq5PQ+v1ZsICS1Qo
bnqs5Tgsk0jWq1RFVHLe1WfLDpa7FibCSOmkCZ+x62EZkbfnXXq25sBKin1PKZyjpXSPmkn5Y0x/
nHfp2VoTpymR5WPmgEyX6IDU/Ohazpln0nnlOKFG5Ic9F/cMaw+LXyQn3n7TpH9nvGuzPYHb2NKu
uejRsmL1GlZStfZUWEk8X2wMXVaQZ5+DoFGEfvz9ffpgFk/FhNdjR4OVg/Qst+CUi+FQuHG0c8ba
wMzZG6vff8QHK5w2X4J00RoFMpxjxrRCbxdfWW183plrzrXAT2AAWSmdI40MhJJZUXxpXNDz533z
6aa9mliJdNmia7wT7ajYFTL7lkv/xJP+6L7P5iwhfIkee4l9xDwTXINpxjztK3Lv2k174qUlPvqM
2cyN/LyxU5iqExTS+hoNBmJ/ExmfT+H/viZ759ayS3SGSePaa8iV4zYKiHkHNS0uRoDsN8lQF3iU
LHMNSTN9Pu+mzia9QeE98chbOCLbxlago78z88fzrj2b9VFg4kmnlHlE73Fhk7G5zAHLnLe702Zb
jBRMp+ZaBBgRwSo3ekaUqN86J7ZfH0wSOZuHo4Bn2anYu2vYU5iZVAfOuueet9AiFHozkDUII4p0
A3lsJl8PAYHtAu7deN6NmUteCLiTFgw28+hFcX2J2+khdormvNePnM3B0Gtg28OBPJLg+slMJJCE
0jhvuMjZJERsFXYQi0Fb5j3hcxC3wuLi9yNxltL191FTziZfS3vcyQiTOobwRPel3XnfCbP070xX
L8n1JFh1gRa9/qTH5LHACbTustF6drw0uQfBUC8FpMdHvxgK88ynNJt3dkT8joZ/6ChVmfuLVpP2
LSQ+88znNJt6qjc4ToI1HrO3ueWl+300m1P+zo8mx2zmiSKy6VMTIUncLvm9gP0WNDz6826MmL90
HWxiJDbEx0CxzCvbJoDc06vzXlBiNq9FKGg/ctI/Jql+R1jZ1veS1e+H2Ad3RcwmtWLmtO+wBhzZ
CGOPWNDu/kdSkr/H7q9G9qv3XqQXpjeaIj46avx9hFheiei8YfLrXfXq0smYJFVtDeNRUdTvaSlJ
tK8Jsjrvjkx36tXF49GooHyq3GzyLxdmy3mqC2W1Pe/qsxldgWqJNc12j26fuyv6+ESaDMSWnXf1
2fS0GhPNQxCMR5ET745AEnhdaJ/qRExj4p2N5S+xy6s7o/qmij1OtY+urr6MaVKvOyBUnwpLzy60
hrymCvrhebWnX7X5V5/V5aLVgT3Zx6FJvX0mobv3Wlydd/W5B9ixMyUG7BYdU9wdU8DRPaiTE4v2
BzNKnU3WxkMrklYUKJowty6lo0N6A1Ny3lKgzuYrKM4oGjs3OipuXG0T7HyqJ9QTt+WDB6zOTuNj
1QkzzBv3aEEuAT+ECZIM8w5dBGg/lc51HtjTRgv751njdS4QUsmng0w88GtMDoWLRoKT94dc1svz
rj+by85QuDn6z/AIhhwQC6ZqEO5ifd7FZ1NZAQzdEUAABtLLMQLV/rBsa6M/MYw+6kL9spy9mgGA
FwARZApFF+QRa4TOhIJBnt4mleoSJVfVu6J1Brbc2Cay0tFf6kyw6zvvt81exCU5G5Gri/CYTHE4
EJtxe/0ZmPtPuxbq7D0cFYWKvbiOjrigV42vv/Ru9XjOtxbO7CWcKH7hdaIajzq6hUUDUappEEKc
d/HZvCbBvdcF7LcjLDAwtSl6oE6emHjvrxkgFt++cySPTmLbd6+lqv9QYk5vxO2cd+QQc508yKk2
x53bH62urTCseNdmn9hnzbB/k3Cy4Ke9moUhvW9/ArvrFvFMg3FKEP/ujZHw2d7emKBu29rxDH+P
Ufza7L5EtvZwxuPkyrNhiFjKHQelC/cE361a0Xy1FSM+Z6igb52NwyyCkwo9J9oXfXnn+O4PvXXP
WXS49GwUEvAjY8Lk/D3JTCTy2GW4LXw3O6dWwdVn4zCRvUU2QB7vR6XQrggbxEwm3Hx11i2fgzw1
xNlsk51gb4bWNSrHZWPGX8+79OyA56qcSuLRCvYEUX13lfJhFPqJIssHQ9CY/vzVOpy3YQ5dIgj2
3PobS0G2ZiX9WZ1KbvjsHZKEQUZ8URPsyeDDVJ8YwBi88JwdOBeXb7+5r4fCUpJO2emh8i2a8LO6
X8ozx/hsZnp1ogzEQSo7bQgeJXJEPW5OvPo+uuOzqRlgao08uqm7uqzCqz4NLotEM2/OGinzLkxF
Bqjp262/p0l7rcJEBIIKRvy8i89mZ+NCkbb03Nun0u9XTU4ORopl+ryLzyanlnq6Zzaa2JGmQ0hb
HVOmT9Jz9pUSptTbsZJqxEkj4PD2SYw3A+ayvSC+9+68bz6bnSNt3rFnFu0K36wvDXscV0kpw3Ne
QXz12QQdMvpTxKfYO7ut/ENNGPKlmjinTEMfDEZ9PkOhVhdhNNq4tHteyyF0hMZvlfMW3LnhCeEd
WYADVyfENkIGPa76wj+r4sGNmU3RwbMqQQaCvVMmbE2oW9+MHPrDec90NkmrcvCl8Hp7Fyiaf+0q
2jfFrIvzRuO8hWHXIi5sdbB2ph/euZnWrWMDE8Xvv/k06v7tGAvdbDZJbUr95QjqcKdYmb4BAebv
8oAIpizXzqr58xGzqVrgESceSTV3ZDOJlSjkcO/0pfP59z/gV/nvvV8wm6zaOBYgymJrV1qVtL7p
UOLuUNLgOmikd5urIaksUVYjScFMt6rEcDf48KLAs3s/6qpo440OqGjlxrFGH7HqPlnSVY9TLNom
0F31gWiTaNuaowOMiZam46spyuRKP+9lPa+BG35LdGoRIQvQkvw6VzPtqkLVH5y3CGuz1UZRgckq
rmns9M79UijZnaiy8/YCE1r49V4A+q1O8Qa+qhKLYTfaRb/0TCc9MaU+GpizpSa1ydOx6DzvChMc
JQQQc1xKsxSfSAhMz9sTaLM9QS0BuwZ9Q0hN7Q1fbQLf1lbsVydeUdP4fm9gzlacTIV9lZLOvgNM
7HyKCq+/DFk3vWXROKDj1LzES2HqMj9xx6YB/87nzVviVYR/IBsLY9fhNFxlPJStD5qWPFrcKCk7
lOffz7hfTdn3Pmi2ZtA+jaCn0/6XcSPaO6Kip3RDXPErOy6TJegzADiakd15iaHqK/qewAliLBY8
waoseZjSCkkc18NbDYL1fWD03n0UDc5tpqQVwPWiJVsyTtRrrR27nd0r4Wraz94SW+0fQbB72zCu
unuMBtZlk5ZA+FUvNfdWnzyMoe6tMz+jNNB6Azwhm1bN1iH8dFtgin6IqSIcstgEioCLCXd/HFSP
2PxP+aM/eEPO+0JpHaVxQJQyZJMphUdMjuxAO3Ey/ugJz5e6si0DktjNXcis3uoBqWtGouN+gtP+
qQqG8MSe831V32RKfDu1CYILi9TJeStAo4JhnMDK4OgG24wA1QAYTpw+kvNcPGONoPsl/RchKa8K
UupoJgX5liAb+5wSiZTzonyoFyLyiPXZVdn4g9waa+Em3NoTY/n9OTOvyytFBipHL+VOb8xvoD3i
qj6xrn/wrOZleU3xotCM2ber5K4vgJJAOlM7Y2GNur2kGTmemPUfDLhf3bJXJ7IoSsxAuAXRpwqO
Taq329Qicfas2zNv55mVB1M7ssSOuWT9zC2bGNwqUr///urTevHeOjJb4ptmEB7SJn0HVsv5bKl1
v9NCMznoITiyyvMgG+X2sMMG2G1//4kf3Cw5W/BLlUC5yT4Fo0ZXdzpDdUXEqXveaUrOFnxBb9Ef
60TfFY5e7oI0FYsyEM7ded99tsccCFlQwYppu3Ts03RRAnNaep0tH35/ec0Ei/vu85i37cacFNJA
BuouU7Em6ks/HAeGLQlPFu5cQkCz5tPYtWb1A7oXuRskxoU96CoJKZqCeACXwi0XIxmjENBcWaWh
eeM5pQZpv6xE0/rLGluLJNA3qyCfE8umxfrn+tcUhPU1eOpPTJaO1y/Uym7G69CMDO/ZA8FNVar3
wKIjtxiTkKC2oIvX5eDIrTfohrKu1IyXRd82wUXSkXe39jVHfKndotzqDuE+0RAGgPgHF7xfSrCh
DiZ81RlWzPHR5wVMukkXXhSKbRxisjBuiaKFy0+kmE8d3o38TQAD1QuU8Yc7kSWxDpIFojr1o2v1
Lg7D2PyaOH1zLPxUBWUDH68b3ST8OVRDmS3inpjMI6jV+gsBv6qy9TMjjo9WUzE8FhW7vwTEYxA7
pFpn6bVnW+OqStRwkRBus/SGiESXsjESjrlacQgQ3f0IsgLwpRnfAf/XDw6/AQoPCabLuBIu6SUE
QkYh/Gur7DE1yLKwNjQqxhsiv8z22okJPMWOmRrH2PBc2idWcBE3iZjqxIKMJsLeqosx6mV+p2QK
IUF+4nwBrzFlkXumXIHMesA3pD67uvxpDlG2m1Qhnw2wqdki0GMVlh/5Yyunj41VkmMNxIzXbELb
qyBNBYobXFgWYMSyrfLPeRVLe0lUTh/sS9+RzQWB4lI9Ogo65a0Pp6mDZur22gM6Zlg9Spby75HI
9z0ZlHoaLVvLTC4Q84pLHgCaqEWKGACOeefBdc87Cj/1IgA1H352PbuTe6uKnMFfs2yiul4qaWyn
B2HzTxdakOEPLT31JkjA9S9jM5Ub18sIOmiJKGoUuFoEu1/WURz4x7QHIBsw3g/xUHabRsurQ5dZ
uUWaHf5Tg/NIukohzOW3Ew1BxapYWOpmUhubm9DALu2u8mSkHLCoQyVDRW0pjX1lFG7hf24i4aTf
S3ZX7TPx0bq6TP00AtTeNkUMCyC05AifCl4WOcwEqscbiLzkaUml8LSnFls/MUQuuPNtYCYk68p2
iDpxmJDrXbGQuj22C1CbbXqQUo2JoSZdOnjGqyLofQd0vyCk+6lxG2chbMGBZ2Fs/MBIybOpSse+
6FK3BP6murXdLHI1ht/WVtBRr9zUcryvlo7BdOOOhOMcbVoyNshNwhfSRdfjSL11W9PSNhEcmW7j
AwYIXiIzrUIiV2Gxe8dcYxxuUW615i7L8jCnFJgEVBpyj8CDq3oEP3IT2Y23DkvFJZG18IoWspfT
deYjPWUt/1oMRpTf2npCUmag2sxOvRG5djGmutX/DKWvtLeR2gXFIdXRvF5qScWIFX4Y+pc1TP36
hTZPqF3ZKjnEXyPyPe0LnIKB8uCROcz+Maus3p50XNBZbavL3c/8q7S5yQtjVK1Fpyl2eh1YatVs
wfCbzVqnW5Xex5beN1eWYFjvrYachnUhyWZ8NAUnEQ6aMWHXoOtVZ5tHjVNcjZpX+0Qwh0nxRR1t
mVwNel55YkmmsEqYQGHWmnlphXWd/ijdsJPpMhOd3IYiNrKLuE8Gb5+n2Sggojps3KdUjni87MGP
dd6SXPgsALfco1Zc5A2Q/Md0NLN6kzdFrh1ItUTlts6CjKz4CJqX+4jAxYweEjPFULlISWUlqFXG
Y+FexywVyWXPbwpv4eZlGaBGUs8uw9Q14q+pO1TWzkfGswlK3wBW2/H3V4RyZi7pc6ld3Loyq6DQ
hSKS2QW7mKFLVkbaqvGF6hDmlW5Gx67SwxDzYK4VUw8wr3tRk5hb3kNWfxBkcNaXXQbn7MWKTGle
yCyXKvGYCblyVWmW5Sqvolj8GMtWabaJcGpSncrSIuwZiqiy8ioRKCDOwBc2T5m0evUmjVPs3AsW
msBTOMaoZE1UJOBYuOR5J44k4Ga8n7ApBO53zww65ZNVCNHs0sIkHFRPYss+gJhp7eeQhGzxUEdS
STe4JGr3iybKTl4lll6gWwoZpD9bqbQWsbQ8bhUHPtbT7xA46/KCND9F3VdpS/yGgYGmeLHatiWi
UWulRpKB1Dpgi+RWiqsIAHp/6AqNsxEYNM+Onpq6cZ1rW8SV/7VnIgBV1q2uch8If3SVTeh25IFL
Cw70IdCyhBwtbRDELydS1/ZxrXTKNiqbwth7MpLajSPyJDfJVGlFCDo3kORBgAD2XPV59BtIqnxQ
EhEVxeSooCPoNIG6hUxlqVprOltGdAikGKc2LmzU9seYFFX0FGIiqp/qEdkQp7MhHB7sjCjJey1r
u+iliQMNfnhpK2ZjbMxAo5K0xnYv7AOK1aS8laGiVv5FQtC5TcCthFx4AWe717yL3JmAA0ncpbwd
AqA1LgTFzEno58aofpC24Ok3wAH4ARo2fOq50h6kXcCuSR1Xt3jZum5FIrZZ1qUhSAYdTLtaketl
ZPoW1H/dfK0CteuNbTcWAfDgQVfL4FvYGEU9LM2mBd2cDK4KXtseUq8FKpQKxSYNTZAH6sZ2BjvZ
1UzTE6uAoCUl3VGYb7Rb2SZm1y213gGsECZpk2PYJ50nANRXayC79UDECVJ+u7OinUF7k4gvu61T
C+OA06TqNkwV1PILJdFC43K0lSG6sJRUtD8NNTetLYlASr71qTzZKwPcUUf4cxKyX+qDyjcCgCiW
C4p4SFozXZthOw7b2Owi+RUYeFqt+/+m6LyWJNWVKPpFRABCmFco296dHvNC9DjhhREI+Pqz6u3e
mDg901UgZe7cudccB/+qPeq8v1G7iPrSrwQbGD/wM1Lguxew1JLc8tqrgjM2ExXfJ8p31wsL9/G6
XUjiFndxX0A/661t61NO2qr7Xydqtd9S+XJZnZW/1s7DNjmL9ztufZc8QC+ozrHk+j6CV5ogrybL
XqvHsnA9n9x2OOFNhkjnE5cx2PxFtaqL3712WYaviQ2fqzPDtlcWSBPr/G5yt5TKnBOqqPHnzM6Y
B3Gzg8l5lltASDucpPXGRRUxcNZ0j12St1lMGjk1yoq4hmSd1ldSxJJbBmonbdCdt9r4/pu3h6ty
TgSJDutdG+qyenVIxyU+UPo+1RqvrscOdsTCVPFLQXwaL3EZ3XlxoK+Fb9yWEzbRPywLF/P9MO11
eaiizY+v5I6x3tglU+dMhCu6svxVA4ZZj6ToO8UdhXUovpuRm+u5Ak3rv+X97pJwYW4cxvDGg40p
OaRpzytwFv4lREDs84XvjzWOPZTTXTC15R/GTVyGVb5flJb2XwRBa55SCwG4fxFh3s0PUU8M7bMA
HymftxVZ930TW79d2KtqIW+yviLFfdQIOPSatBb9l4glR54aZdz4B/bN2b7LOWnj91y1Y/674t9q
wrSOor34mZsI7uiNSVqEz3ubVFqj1zTG5TdzyUiA1lXel2IKNt7fcVpWL0OwLUnJhHmmYPiO+4ml
ggEuBzF45dmvl2jirID4/AxrUDkUlI17HoD9ZWXSjqa8hWD74wcRN8PiZQTOj877rIeyt+R3UwD1
lwZ36zmJYq5qE+VxUgDM6xxBcbbL6E/e2VhA+GThy33CxSPLq0+0rE59u6xnciiq96jCqw1tKKKN
O+lKB2QCW3d228cgHgFKEm++QOcBB+7VbjqH2xxyPzsjwayAylS1P7YkkczkpvQbbq2R60JkjSzm
14kLguNvsCv7/cTalN0BU/za/5H55ryGe0Dz3rrRdN9RpZudE80fd+S6wFEfPLVewF/dh/Y6xdTQ
qbu0m/sE8h4UaponMlEPYUiGNyXDoiEb8oObCyTReP0ooj6x6+PApTC8WJ1vEVmqTeO+UiiU7hHe
+GbUKeaby9+I6F+ogMdwjl/HhPSu8zRH+UMQm4lxtSQWpBJsT+BGrZP2PJaUJc87ZWB77H2eK30c
XVlPxEFLLftb9sdN3iu8xXlkmWaA1msrE/2yXuV/WhLQ/tKbcpidkq3VYbr4OfknfTDKP1uYkJjL
EPFkJtff8myM2evtMg4fsWzHiiWdejgHM0LGcFVtr4cj/X1Sx4dgFq39KHpIDObALBZa88GBaS3K
UzCP/vwik8n6L0FYOD9AZpGzkykagzgTW1fW8SeNcWzu57pXxOpsFvJ0lFXOGN5irlFWA3kAs2LI
jzeJeSxW4X4RCDKQObZWTkXQrr/0Dqm9bSXH4PvgBY49OGTKzKTJ4IVbHofVVmuZGiJOGX1U2Hr9
47SqvP8JMwKiVs0bId9ifon5LiGtUTYkNQFOqIaebN1giiFxtljQdoJvyG/36XZ7sog1IRneeQNe
x9QsWp3R+eSQbcMRfcaBg7MXXsUSfTL6ayCJexnVfCbIFVrcto5CXOycxPPfBcxFR7orUDlxmnYG
E/J9klU9PuDm9fzk6lPf/5hy9IYIgAXXIxIByc4NYMrABTISW/gGHahy/zAS/PajtLFzjpj3PXfz
5jgHZ+X/I72Lv0Mb+f3JVEP1yLMS3gdxnTB+MpuTmaUX11Zsy0e1hvp9jmS9QuNA0jh06Jgm9YJu
3MjN9iKdfIQB3OQh7Pq/opoEm5wNZpNhhGuyqiR8jRdaLEoSksA9usJzyUmbH2CDlTdO1cskRk74
Nd/FXalbwA1xN3mZ3gkUDoZkv9ax22ah2Q3VtwVy6xoKlHWUqbPFbZaDq4MvvyhoJ/t0mYTMz5HK
LWxbDqjYW0hmarV8JC4uyLwC2lbrb+FXHOTjfe3t7jGaxltGZlVnMQViJtWkz8sS9D+mZeLQ0o1/
qPLIgwHPseu05AOL2H4bTVLTlgUUToaOe28giMISIy/cj/asNqHFYB8kqPzoHaYKP0WxGB45sWYc
FPnRQT7x+Qyc/GRqd6Rj0ua6OetvQCy3qlHRsLUR/55Sw0v2VpIY0D58D6B8bYZ7ok98uoBg/jcM
ofdf33B8BESl/Wj0ZLMhGMOXcOyr/ypR5ddWjfldFQ8d5wk8GeEQPN5WngJrJ3YK0bBVx65aKZvA
0ToXW5qZGKmKki4MO/Nz3sjp6UmUv69wiHxUE2i9NhScV7nfXuqeIjBlW30PMhad83u6amo7XEfn
YTHhPdGHuk8lR8NZ6Zs7mmQ0UxzXHBjUfTfL9VcwjBTANLfBy1CTmnzqorX/W7O/dZlIm3wLirw5
axUtdRZ2QB1aVcqDqgYAF2Lof3eLje/nMJze1dr7PPmEk8NRREgueBhOYLJX3E89fNwKV/BOKD/R
xG13acpxI0Y7MfbUEqZZpC4JXH9V05bPVSLUd23rkAxsEpaPovD0Z9PlK2iCtppCKBS6PpWtCQk3
JxHwXSrVv/ZBI79yry//LWp1XkYbUpglcfzfrgleekRmLJ6Xscuv1i9YD111ZQ9NUFADbDX07ZIZ
0JfhHBwu4S484NaFys+VhKiWBX3jFrCjwGIC4VDFEZiBY9PIrSvv0EPfRtualm1EOaqgJNZcX0cS
lTbvx9Su3Mtp2WzuvRdEu/n0pbHRfSIXpySYpCXxjm49ABm3J8WT2CP1KLywniF9RA0aUrv9dt2t
/UE2b/EYkne2893RItJWkpqQck86R8NO17vZfS3ScRZT8y8vK5ahXWqoJ1URRH9QpQm4uMn0B0lC
iWn2ar7bZh9+Z+fFg3piGNbXTzvlryJNNVDPZA11yWFXbBLzr6e+uAWnbV8hCVdXHH63PDpn/Jcb
d4TJyLF+18eigFNBrcomIWcaTGvk2Ap6Qhk8i8jyGtmlBXEfebIBsTc6Vp78lWyGdCQYMM5Az/Qt
AL5KQPqNuP3gM4nhvgh90EhO3MrXwh+mkOh9E/9xo7Jj076+hfp7RLL+cPsAtHbNAMAFvtHcyhS+
VX1s4s38pMabvuV7kv/VwyhkStCg8rPQBpTGJIIt/t280mVm25IsMy/L5H5nv3h+4lDwvsahsH9H
pnIvNp63JHXdmmfSsTsoDJuEd7ZQxe+wMfIXJVv0rQOsTU+musW53wiH/Vfk1G+p3wcElijqpKdl
nwiQD1aR3Htq8jnMzeS/1YbqDTjrrSjdl0bd+1QgRTZUnT+d8nXau5OagkVfQ0+3d4N3k0Ai/rIk
5Ud0hrqzRdRohqLJhN/o6FsJfaU5KDnjCfblVEMvsMOin4x0a9WmUe+CZZ3WiJONoMVWs4k75873
tdHenSR/6VjPxRQedhdIQBYnpk6OWDvMu99Xq8zI/YplmotcJa87o9YLige9GYeimyMMxY1+GAyw
0SzqNucS5fiIjwXIBQiTqk9gO676AyIJHfgOYGLMgqhA+zBDPu0z18E6De9NGOy/janmy0r8WXB0
trZ7EyZwfjq6jc56jE15Pw+C8k8OQT1dNluWn+FeiuXg0s++2kGpv9VeN/UFc90+Z+OKtHcK2xYk
7+Y37Y9mw7GdTEv31Ed5GQOw1EAj0CzCJevoQdSdQpSf2ZeMkzsfc1F3FhGu+0MQjprvyS0Hla2x
O/ZHMrYbcA5E9NBz4PYwkG4C8Qr4gS+Unw1OKyq6/dklKH5KNZdFflrFypWlAx1391ZV9quU00Sc
6NYEfhoOQXx2gxE2Ds0JRXgw2cD7XMraRmizqjgU/ubsx1KsSt+Ve8ObWuPU8K98bio8SmGqa5kw
4LOE8BEbyEf3BSMU5b2hMHlMhEvdmbv9tF2jutbBtUuC6Ps4w4J9icISDuZc71CnUm62cICmbm94
oAiB7IK7egkBIrTxfV6sm5v6Q8Q11IUL64zUXpuB37OQ5hIvq1vSwlWLPeSDuN2/fq6T5KKMqr8F
pVv0r4nxCuc12jx/YxV/0OvZmXplTvUWeS8w0SoIAaSPHGVJkMSxo0xitOIF3u+miKhARMwK0NEz
/dBl7jiK+ZGkNGnoaRd3hQlbRs995Sy/RjOX4iJrnZBd6yCswBfpm5QvrPmSSyUOsHUrn0d9u6Ua
Q449jTRm+hTDsT2PXZBEaV1K5/e+RNEjikQcnjcxbFdGIG31W7C/+baMqqUXGvP2oXfndniJCuFe
kSBfioasJU+5+x1QYj5ZvemlT0c/jxAbO1L4ziyhYFbtyln9YF96A4riieXahqYKyMRZ1Xn3bUHL
vLfy6A7TSIGv7UMfVAFdul274SBXCWPNibz+29BPPqAmsLigG4SeyXIFV8qVPNOYpX3tx6SrToSg
tNqrorclKPpH34srk05UlgAkRGveAGHAuJt825611+x/CkHYZdYUiQ2een8ZzTFJlltcyMDRj8pL
bGwqy25S1E8OxRrrR0FEpKIkLeKwhrtejn6QJNWlDt04zFBHRXuqg6K1ZBeEZZJZlnEO4WRDRh5b
uOk0LFFsUs+1nKgi6JInSSh25gRx+XsVdb3QY5TucqrcUUdHzixqHkJST6HfJcCwEgHUHr6cclNV
6NZc967fhkOntyJOm2bR7aEdMK+BaO5vNEwRPqNby0PVCPUU5wHPiV9Gn6Hx0ati2lwwrWXefirH
TDKt16Sh1KsSb8xWIoLrg2TaePtV8ICkNgH5S2qnANPbEccOlUc0x1XK9kc+F+bk25mmv5haxixL
Mr7No95+SneW8hC1DBAyO1Jyk0NcchL4MTT0l0Kt4Uez7zVIQvJa35x62YKnIW5A8tWRVeKgGU1s
R5k7K+oo5uT+rFdU3IwXD07G1OdAr5ikAZFVwzYf0PS5B/wZ/S81vdubq6ua6EslRd3920VvAeHN
PWqB22s+pE4v6j4fBatGXUeiZ1qxRLm/sDeY1+dROwu8QGWSB1z65iWfVV4cQ/B80J/wrBmyOW/U
nZFgzbe12oMl2/Yo/2CwNv7tvWgjxL3yqotsSEbinudmUkN716KLrSdB13ibLCzFc2l5pgCCEQl/
Xwy2mO6gIhI/2lXoDGCWgeIeofU2XwNi91HpvPxug3D5IVpv+7PR2NwhwPPUiW39WBuPUJ0GGnF8
IvAzIDfCDFdeLQB3mwBQnnVjLAK6myYSdw1WpenD04EJzyFbr/31Zo7fMoYD9qkLsAXcM8Dqkp/b
uoPWWUaqbw6METZHP26/x73w1em27v1RKaZjqhy8K8aF8H62Xv6HhkdO53XPSyp0hjF/TTjyFChy
1HDPCBDOSx+CTG9hID7IcIqvSz6VH7G1z34OnaqVQb1cKBB0Sq5VQU0xmD+JXqflUeWMCAHoKaBW
Qehf40GMD8aSgVW4MXgoZLkCsN4W0RANebveQESQalhyoQWNJi44qrlyAmIXjMgOyKVZU7IiccZY
7/8pBoYq6eIwnDFltfwD3uKVHPVLzUptmX9uzbBGPF5TpA/KGRcOHjuYR0DR5b82gMZ0JHU0ktAh
A6YskSpJdDPdoC/axPX76hTMONnC/2/lauMynkgild0aMAce4u4uB/35tjlC/+kKiHtL7+uj5zIr
qzhjOOgElaGIi+gofFfd7f3cnazgr/dcUwDq0mh+Sc0l0zLkSbsoLk7Iwr1KbbSUw2FGWXur64RO
TO0lk/fRzR97Ulx2GDWr+YKyPhzyUUpuFach5yL291NeTtM9MyuVZ3pJgM5H3fIZrfNMWPjIGcKu
SQRdLeovYsu7gNlOGT7TgTHuZmiWdY2EnOblSvwg45i43VapV4wD8cGEkYUdKO232ZmIkGXi/DZE
DpuvksgsZE59KaLc+eRtxy3qxrjZUcO8M+EY7tFOCAjchercsAPHG1TmtCUxcZVZ25a8l+3eUcJt
bHqEtvjyvKG7R//WtG7l/EQSLnOInLo38xhtXfwJDcAdVfk4C+KokURv7EYzEU41BpDyGsBCIBTE
YWuHtwVTyMEXHcz3NZKXVufrJfAYxnbdtj3QbGynlTfiZZFOecGRJK9NA/3OQC8/E+PcPJhGJsdu
qH53mPEy/lM25XvymdNZ155NN11uB52sCRQR6X7aEoBh54n1OUEbe+rL1vvNww7ILih0JsSS54dV
u0w5CDVL9S2QIu/2nDSjpfoSCs1QtK66oG4Wh0jtE6e443zhNssRNMsvbwvbM3n78WmJsWPxXAR/
Ijf35uK4C+RBwsWi5rWISnNCkWYsmq8rHL5oPkdmixzge8uveXGQZqp5vw7A7im4/7IIF76xRb8d
5rBzn9aKmZVFp/9wlRudGfv6h5Kc7WucjM7TZIevsNf9sR5YYgxUnpyCidEeLUjFbVlFwQfKwnRG
tKrvXJkXJzyHAxf5Vv31A6Mv6JDhazOajylqys/GDWHNzdQA7CZNebrndQ3UyMRvxJREh31Ejzg5
4MbTuhgTP9Ua0OCG4+aQd97vCFMOn+ciD3sytthXii2Mjt0+1jcKMU7kxMrFZgXmiYLLnqWFw1Dj
ahpWWGLAS374VTt6X4XtxAq2NnK7MDiqSDvAB/eiFWdrZi7COnSYx7wQ30kWPTGovnBOW8hSFaqU
MWqXvACtXL4te7J2F8q2bX1HSq00w6ptDJL/imkJfst608WzW5DSfNRevI3/yk3soMRWMjKAlE3F
4D/uyR6br7gcXH3Hx101v6WPk4Ax99gXz7AJQ/Gwj219CNTS+t82Ac73zq+9thlSYWwxvCUsk41c
e4vHLek2g2f/S+axGP7Gjg2JnO/60htx8/IHVBtuV9rUYM4psjmoFJru5iU/Z9NQQwcRiDnGn7V3
HJcu58FfIEr5kTEfhZ3LNrUTKLljvgwVbF/rR5SWICMtnWRnWn6u7LVffG1DHTDzyh0CFZ5KlQ+f
NJQ9NVLDcdNmZbNvn+7quONrUsa2OAmuRjdL4CE8Iqr42BnqvO7/ET9uuo++klv35vkVwLek5OJf
D2NkSasveVmrBz31Q5slXrCX9J2MsYKUa7nrnjtjdj5ptaPWpjVhrezSW29k1CACHDN3SSKC7QFA
c66+GyDa8TPVllt+blbufbpD0rCf5I/xMPk+oyfvKDbr/2DwGnsvOFFq9a+ITfdvjjBiHwUoRAEu
U7ox3axGYbjqcfbI3wbe5rxQ+oDyBZThfIC8qzS56EFdDC7GhDICdaoGKYdUOTPo2NiYEt3YyGUN
2iwu4plkyILhzKGcMD05pOnj88VKC6KmZezr5u78z7M9Br4j8zwAeoSPF2pOpzDH+sC9b8ZjknvO
/L2WTmf/godXsZ9uzriO4MzmIinWDGKdRFPmeioZ/k1rr76JymEinhkFqOAKhmGK2wM58VV31/g4
joDLOcRzPxKz33oX7D7jdgVSOrX6EE1t3DxN67gmZ2jAcT9cbQS/44dQcbj/DBYCoTLrilbjQZuZ
NB3aNonsf6BtpHhdQSCCdFynaGaV1pBTT/kbert8ckrqXIbWPg4NN+ATWlKZYxggDt5R6wOcgEi0
9/SkdLtp53eb+iM3KeV0EkvIMuqLU5BcOtznIlJ6BEe3oIHNrgqbx4F5WPObAVa3f5s4sOS/ihB6
BpMh6NHSvbgsgAYttUKEVY7ZVs3vfjB+W8becffCrqN3KoxjrML+4KA2nFu+TAUf3cw0cJeu0/4O
93SJ+oOYTFzWbwwLNqufbhHcrQvxoxz2X6GnwvWriWbwMGLdwubXiiIwD6dSCFWcevLjhlvsoNyH
R7UzwE5HmmAXGq8u2vOulkS89bugNMXvBKeQeaiiM9r5FVgHrVhPSC2Osn/o/eT28/YBxjvEZhsf
MaU33aMnac00GfkigkKdz5L+ZBOcE3zSbdP/4mWugkfX+OWQDpYwypNXmYK3vx5EkS3eFKfrZJJ/
qnDLr4X6ZzUnB29hPGW1wF6gzn2g9uYtDyeu691txxcOk7C6MtxqJRCGknwB6zaLeXR6zKl3VdWb
k5dPY3vAsi6PFY8btckyxH+KpKqTdBXVwCuqKCsoGQfjfLac2dB7zQKkucQZ3RywJQGQCd19fsoD
BJ0vSfZI/xPHl/9nEOseIy0wQEXWtnHwIBlS03Mw2hDnPBwxXHk6ad7ivkycNl3huIQHOJ4+KF2c
fd8LTDbzc0J7sWUMRqPhkQT/uDxtgvf32CcMgVMxr3vvZ0MB2vXTEpcgjiBY1imlf9ifN63tDheR
/Y49qyr01xcH14s8MWJe2rQSm9woSKClDf4wr1meN3lxIcunYCpZbE6d8vKwx6n99W1Qjg2+uTZ0
1y+3g55xgBypZ8TRZftcfW8ZKY7l2P1YvESfjcWxJlQYXRMgnicUQSLK/bqRJo19l1cJIaPiRS+j
W66/H8os4R7bD1onWObkXkTm0vEA+B95LVGJ+gZq4JBXzcsUxAQTTVS7FC2FuTHfiqq9q+sy2q/h
0gCM1Hv4WyarWxwxbLjf/TBa3hXf7JQVdtgeULmhaE+RO76NeASiPyHa/C+iB6L2stad7Q6+DFAG
I5dS8BoxfQ/uMCUsr0EZbIj8bRfn6Uz44pOtnaq+r+pCU22Idv4K+kSsT+6a9D+Z5a1/2jxq4VT3
OexsPQcBUz3FmoiDeTWzSb7EWbVUBQkXgYwuyIz8z5lKmFETXxZpUbvTPALUDeE/tMsZPsMKJaS0
yBDu7UXWfsI0ZOvHn4Ulyj6bGKdzVwCii5BC/frTnxb9t2FQ+Edbpff3PZDDz81h6+C1auohvx/H
GqSxuzlLcsqZkI9HfJN7f0i6qaUwgVHbPcmttDy2JSLKiW2vynkL8XcAzYRd8YuR3M1mfJPrp3Rd
9YyivxY9I7tauWPOJEZVIrPljANObiLRaezFAiioI938GQGXVS/gyUM9/fNMobxjgZWFYstN5qQ+
dHJrvbPTQ2757gL1GD55qyJ7W39A4LKDW99yfmoSAPji2ugvkND6V+lpIJoSFbg4Rbvtw3s8ZFzV
5cTaF+FqQ5TtjudfMChVE1uVCAtm0v3rEvoD4uaIVaF8AV0WqDeEqvANCbZWf8KJnsKdq+W77ozz
ynLp2mVeyPnAxtQ8cfY7c+O8Kc6u1wDiS5RF0SJBha9Fjes0GpygvLdNL5pvddB3HJeqcOTF0oBF
l4R4BPcUQQF0Tzi8yvmgXItFpd1iCatVkWefQYhxt/eBP13H1G464FyKgi7epmO5jHI8CKUG/6Nd
EXfXc+O3uzjUrOy9KKPd5BjgSuK52lvbZgUIG+RZ6ycYV1K56Eg/F1td5D8b2VTyAUFoyeMs7PM4
SBGR9uEohjCSj7GiNH5uazteWxA5AUPoceBcmqtkujPxZj96mKlF6kh/IiF3aJk6aEac53ab1TVq
OekvyzZPNkU2DUsGHJxD9/027f499lG3ftfcSnjau2Dj11M9QuV3uc86ONqEHJWjWOwyHuxO9HUW
li1sW2Kx35PVRh8uyMpv/sCTnBnPus6/be0BgBjZ5X99I8afsbtE+rQywVrSIu9XdWx2pOPMoSwL
f/ucfU5BNHExO2+xDeV+XIg7GT6Dncn/qYFhnP/pKDOib3svl9dR+c29Q6nzNkHswYNSj3xfTS43
ZgzzHKWuE1QTwnG0TTz1c9MNxQvUrcZ9hnDmhw9NbpyHvsXRws3ZbU+9Q1mFObuq66fBFMxUcH6y
b9UWTXOUkVOQANCYXTIt95T46PDNXbVnQgLBWxCpli4h7WmmQRPJMLmMHf7OpXOG7wLsT5I2yi+e
e69x3BfJqVgc9sroH3QmCgPAEFB1aUSc7rFum7E5dtqyYGSqmtR4Nw5WDjEyi/KUdpRIUuY5+49w
8zR2LQnGGLe8/9JMk6te26Ua9Xsc6aK6jkUz3Gp/XpV03wTy0rYI+bbC1sF67WPwA0hr59akUb4B
AcrRKt/pSBJ9HEZ/eQr8Tj6qPh+uCfUCRovE8cUbjpY1ONBsTdPn3vjYKyMbts1H2edudyzVimPH
YwaDImjzST25YAmfa8/tJBOGeqpPyuZtfOn6RULTWfoKgXgZTP6PkUJlfgxJ0+uPXOxMhSikDN/A
3k6POYIsTNwOQiPS4zLzh5PRw5ngZmz/qmDGdEm0Wey1wdn7Vs2YN0+93+fNgdHwpl68PWfUXTiY
MZ9ahmH9uQb14zET0b5r33aH3CYEbWUMSxLcfPKRATe/RFeCpzxUvFXsyMspTLt8N8OjWNaivQT1
XuwMWAxeTjTy/Txppz01eHyug+WoSCvWLZaMQtU8Tc4EUCKewlOntXpNoknfmcUPhzRxQtxAzoZ7
amTWIoGNj+JRMf/K9OwE9n4YcyG+U1FsYRY5gRbXYJf7v6rnLfqwe1M+Nqs//JzYOIHsqO2iAFTn
dns0JgnxV3B1QJ32E5x//eZ61f3MdMge28GZrnYscSAQnB69yHx3qLhnMT/B/il/jUnYn6PVuKwn
GbG6Fxz8cjwldo+gD+4UyVl3U3nu0DLhuLl5sZ8Db1LL3ziR0JyDxXrQs0rTXbEhjG+DdoKCenML
tuQgNVdXhg3MFi8LwIRTzJtoaNUi9x/WiTZrjfbrI3/5jX88D6G4F8ONpj21w9gc2AZTYZbX9OC/
earnn2rfzBGfF9sIQZjr8dh7Lb190NzCsnw19RSEzkrs/BKfKlXVpDbN84g86XFYHfTgmvOwT/oP
FVZ9BL1lH4DctScWJuFIUd49zApdU7Nz8NMmuuKB7Ou7Od97fQgm0754Vd6356Yk1YrRSHspvJU8
Q6cUR84yn5njui2nkVooBSqdXGRfbS98ymY+UhI2PW6S0DUZHS7uUtGr06yYF7z2XDaku7JbFby7
a7HcB0k/H7BUTCl33IxZNRiJMgt1HY3IgrvlvpimgJmIHh8Duasfsg9W/79q9IwXnC1LRP73caxK
e5+QX/ngT65894sw/pbjfAN7Jnm50thhSBwlu5rSsa38vyvuqD11k8U+FlLbSyNqTDAtEfjnbrzJ
BnXT3jftHCs++1H8FroO9YnhKrsDjLebNgNxuBRXBS3vsfV81V/cXCaCkoDMr8ZVwQPfGGXAOuYY
q2pvuMsTN3jK4xKJNOwDx5wkyznPa7GZR37Id2xbRJoQQbC/s3rITmsdj7WX5cXsXnbQAvtRNbWj
sxG/3H6OPO6KeJ/UVVlnhZ0eNpfSE9O7roGboSmFy/YWxR1Cw07iooZWFjnbE4ZZfOEUfc5/4SIY
h9txud31uz4D3ovNmUHXth47rkT3r+vOvk1znE51hjCBx9AK0ewHQ5+7keC4Y1bjYBlkf3R2r7VP
7QwsOd3Z69Hn1e0C5zAwHS3eGC6V08PsJDQWKcO9gcKychMnucsrguox+zR0RwmOI3kfmZkJ6cYF
feEYxJhluj6nwbR6eaGfD77+5+zMdhtHsi36RQQYJIPDq6jJsix5tjNfCOfEeQxOwa+/S/10W13d
CeilgQaqaBXJCMY5e+19GP3i4jhyxmReFYYTv7vAbQfTM9pHORi9s3GWrhYnjptDxAh3EPkPM80N
2oKm4W+8aea0zEvr71veCc5tHLCTkDGAEllMzC3uLXBvRqF7bt09LhVJ+jTzZtHS+VZxBNEBW/vC
SWUc+HdTJgbS5a9ek0B5xmFqqPg2KhDtm+PU85oNJX7tRnw6tAYHZtSSaBi4YVshSSUrOG02AtqJ
7OImIsDJ9gWHLlT5ccMzFl8mhckmGRwpt3wqYRVisCE0r5yT9KqbcsiTSUPYPowcWN2Qr+msjhVQ
RbYVQCD6UQytEogm5RBsL/swqfHIkiYzEAsohhAviUg28ZK57uM0X5K1G7eZ3XNQSm85A/Il0x1c
hKNX2mRVPWQs1fIwMhbR2RMVl1L7mfPk7AJmJia/LSwHpMwbKa2OBMF1Wpl55H8LmFXpPvqiVg6L
2kgsnEZ1Ea/dxJyHcJij3A17NoUq7Joem8mqhX1rn3TPt5etPy6AsMKi5H0KFR8QxIgh6qE5Q02y
cXkMhpaMY0jwtDTe+GdH527GdbwaTNs/ll1dRw+is4toM1Vz/G4PVfKFO4x2t5PIyVt3nZa0bwPH
8Yd31Finui8nD9GHNiXYJjgro2MXu1XbxqSCXo1Yphh038MArHPoeJpFSr1ZmHaabam81NxVvjf+
jpMm2Cbuopp9b1MvrIhQ1VsP6jNGnRmGU1v3Q7ldRu13z9Uy5AbQSxonwSpKmi7ZjEGV/zQQ8dWp
SmJfbRwn0DuXYHi9muoiIcL/4jLgvFzGWx2l6RY6zahCd3b9X3BmzjN5gekxqT0UUD+xqGz9KQU2
WZZebzuOEjPBbIPZvKLbcuuN2DPpwpeVla3iYrSj/VA3ZXSyjcW8mD37ygYoN6HFHpxl0tW3elLp
uaoqT68G7cpX2UyGTY1u+tnRkpgmHyaFOPE7zj18XkuVeC/dBeNCoENDPjh0tMutlckFOcqYlwde
JMFJOp+WvVIyeiwW0MqXkoL90eGjC0OArW4dSTUvRytLc2/rI3N/57DVi9BiMJ9OV3DOy4eZN8td
HeEG/WmR4zI8ywFyfWvCcsQEl/tlcVpqpj3eeRj83qY8kC+mqhigEChq6N1YptmjFQceqmKWMxQy
cYI0isM4jz19ZjJUhd3PA4kOp1mV4sNpnWakvz/1xe9gSpvsRwN75u+lC1bs0nBO+UercspfEFjl
/Bln80STiz6VWoPcKvuXxX/Yo1VaCgTKoLG2XSBB8SrZQyNeseUu1SP12TQ/o4iN5TYj7e2PT/8O
LanFJHfXLn4j85AQ7u8jgPvaSybbP5Fp6r6CqfOSKStnV6OFWjQvaqj7+pVpldl45BAejXegatlE
WIrEPJFnzSmwK8/eFEGFdEcYQK13fuQbxoYvIy5F5tCaD37TWz/Jgq/bg0ePAnC/qZLfOpnMhxTk
XO0cacbtowEO3a6MykMu7Es1U1BMsbrLlkV9TuXI0X9suzF6QrtVNcCOkZ5wK8Z/Ztui1il7IQ9U
TojxODsW9w7Cfow+FyPD6NcD4iB51f6Ms1licAniLMofMGnY9DRLzJmnkdFJxmZWoOjrJjehJ/JJ
59mzMYiM47DT6oe6rziPWl3hxZBrUomtHNu2eMysSXVvMQdAh5NNljIN14/wmhaBdGkcmcNirbo+
mhAlpgTEhFQl/kNHV/YP+QBys7HKpGkOfoTBaOWBw9wNUeSXNCFlVUBGigag1xjL88TtGkO+FKoO
e0Pr18qctdz6LTaFHl0TWPRfanHUWB1wlR7Ez9jN5G8OzxAbeizVNmuBM7dwbIY+BNjm1lFj278q
z6v4BiAx8GLQ99gkc2HhfxqG5sPAYqrXPslPDSitx76BTlbTICFzgyBfzZDWFc08p1r12FMxj1oU
4vZU5fSJ+O4rKFkRcyryhmjrzNF4AvYgAYvgnSoLSfqk34F+5iKex3795o/YqjbWMOlz3A9ZtVFN
JV5cZvd+5VigfsyDg/o8B2gVJxNcP/tKI0ErUmhAwoDj9R8TGGXjdEOx/E4Jq9mq3hn8sz8KpOee
hMljF4PmHgbTMN+VopLZJNJsoUSYYp7dJTEyZE3fIO7zdaQyZNo0IzdphznPL18w4wdio3RSPwCT
GW9WQ59iG1ROm2xrD5EjzEFi4i28ufzVJJFb73QLTL1K/JnNOu2s0nzPheuKXTeWFNu64KCJ5Xoc
l84FDOENO82DER2UZsJyGzY9VRnWASkiHXImmNojIIbmZgcdxD0VBw4SsHBefI4p+Oi2+JbtjCMj
Suy87fpe3hmebq3vJZpNyDwrMT5j7vP612ny4+Ruqa3JeSJ8Z5lXeWsUDHo1ffuejGkXAlFF+gwd
4BfHMjJY5PT3okydpGqzuadUE8sWLzfU4Nyljr82GhZRvWVsdLuGU2QmD0Cq2TT8o3GtB3OtE8+c
vsFvXjrKHIYMqPSm9jG+EyNwLEhost+rhb/ETlbkNWhQkeuPJqFITx8aVzGsdlW1k9iYJTlTeqcW
zaKjc5/Lh9wmSjSkAGjBZwK4zfGZsFW+lLmLPlpGptPMYSYd1T3QafV9gORSdjGogQegsZJx1S33
zcCG9rywx1ln0zXhA0McKUv3aPsc7QDhpAxezcrs+tU8OsN8pCDTX7IO0AtXoNTDlvHHCWVvF0E8
nJhALd1xxR7i1XvHFdPaUgaaTrko8RIQx/VATj0ILzXkbEPR1t4b9ar/odnBGCfhtQe7qPVTN9sQ
uzMzcCuKq6HznLD1pPOjRR/5HgM5H4bWcTba8Tg5NgjvqDEQ027HPApsodOKyQ75oyhFEtYSIEX6
HYrl1LvlhizohsS7LBpQmhkuopPGfx1jJ9g5DYNMijS3QmGxSafQpJ8xWyKZRtJgAyslRYeHX/vg
WPP8B/VLhFl3UVIVUwVRSNzisRr95HFhtvT9mNfV1i1AIJXKCkm9HRXOGuXaetSLoR8oFnMorosl
ZZVOmfrWRR5qctLI5IsRdjgGq3TeLnOv13HpNu9za4KIOuP8gYjavbkWdqhVISvxPWjtaR/YE5Jt
5abDK5lYChtl2s0hHbeZd6OeppPl6/qzZq6zzbfaC7Z27uv7tB2Kd6dopu85gRZdmLAqbGQY/tSC
3fW4eB2UiijL954Vt5aJWzRo8IP3hJFJ/DTSeVljyHFeFystH3LTy2IGAs/DR6lBA+G5653kIHb0
OdrsVQtPt9Jg4J+NbWXP7aQ7AFGOVluH7YCeNB7CVS6T5NU06vh7lUyiCE01OOtczMm6CGzx0pjq
8tnySTbrYgNGu7Lbc57mbDYaA+w3Z87As1N3iV/40rYH2MFlPVaz+8syTA6XVFd+SE4S34dW2Qfm
OcgHJSzr8zJe77HygNhMyPJjR8imAHFkvvQKPcp/ijs8TFhmss3gMooJZix+DPiJJ+Ut6g/2HEw5
NlbpTmvORhn9oK3o4/jebQgVYhK0MX9yGu1OPdUQnYJqWGOJzt57mNq3eBTumnwrvXXjuMSDCIxl
rjpfdt2mMCy3XOMWUqeUiAT3BLKa0b8xBJ2bZ2vqre/ZZMoaQQpleY27sjO32qiXUOSzeC1zWsYT
78m8NWkyjN9osrtib6FZN1v8x/0nFeAn3gywIBtnSrty+ZSd8Psl/jpnBPu4Me0MR7qJ1BQ/JEbj
jQwrbdu10lm1hGPUUCVUSdlsKxsIcTcs3bQjLZRGxUCC1kVHC4Lvrh8bydbgGMiKtPR4kQacetkL
c1QQIRjkTw2BVnunSvxtbUKzHCKjxx2HEv9MUgOUt7Ybk3fZS8fl0NeVvQ3UgCKSGh0dVMqgMG/7
gS166Ddi8MnGKPsy33fTBbW5OLS3XVm4FEeBkw8h+9qwHmlR7Rs1jT9SDZI8yx4pnaatLXipA6qx
Fvf1PEF7rgiXa0GS7Gz6gehJsAlZTnTLDQTpS95i1oainUo4RC/XeJ2ipMMV32WCQr0CkCnpcRhj
F+WPZEks+7YZAc6y2Tjwu0CFRn3hcE1cbhTSzSbyouLOhTg7EK4x3dsJ1qk5AchR5sz3wNIdYlPW
1AwpRyoGg4uCWf6EGZkUNqW+fRupgH8VfI5+MKI72JSWXZ67JWg/utxj8ehJh3Qiql1lehh+ONUa
1VoXsfGSyaD5rUur3EBj0qQeja4OLY8+jbf4UFjQVJ2DWeoyFG0wql8l1vm3JfIQTGTvthxLFti4
SEIb5onoNok/wgNEloEk7n6qMar3ZeGLE6lXOcRiJneKHtqW71H0qDyt34LaqWjpZdkbFbv/OpSY
D1AX07Lcjor7h4ZI9zVFPHpuSN+5JNeX1e/JZg8xlAPkgZnr5yLzBYjBr5vQg6lh3Lig1QB3SPOy
6uIsHLPROJhoE+tuMica9Z0l7mMCGuKwi7ES+BZY1s600fnv6FzDR1tMYE9ptdQ0QGlIdeZ69KAd
7kbRlXuyAosnO2VuPekvWYjXEnQ5aKBTZiNuMnr3YvniUIzAHqAuphQQ+6y3iC9YaJid+Tjrj1TL
7tlocfliSanzsOIQvHcCO5t3JLsFYktveYnvclIEEt7sTjxQtF8ERBp7R8l37x17c99tm0ElPW1x
t/w0J3+5nDUXMrmWuLPqJzRR/yiDtM/e46a3iVKws7Aranvf2U7jfeOgvZTsO3gtwjStm/3iYmwk
NgfT6yQZ8Zgv9TA/U0pw65LStJa1vZid2ssKcgZwQ/hU8onZOzS2CvVa6CErofEs+pB9u5CmRM6R
F+9csxqXFTbuonwjfnrMmCcRdxcWIsjin8UUpbzJVdvRwvYIS4leRo273gy1blJ7Swx+2eJTC+bS
IbyDqvznmGZt+acvPdRUmqh5cacvVz+0vjaNvYaVKdeQtDPFMwNboOd7cgO6I2PThfUdl6jnsfS8
SjbPQUUcf0LNkevxUDjT5O1ivwnK0MEggvjCZ9YNk154oMXp5HV7bN7VMx3s4LljksVrPzWztek8
BnatOeTO5YPRl8N0j+Eue6qCqftYRlcXoeuDomxtt5yibUFAyL5unOY+rXL6XqIiNgL1F+J4ZmmG
Sd7672nfQfo7IEY/UyvS0cGuObJ/ywhicSHSSXuEj9L6S1NRt6HsJvUFZEty1ThYjnUvuyDydjT6
ZLRpQQQf4lykXzMmkBfb0M5HT0GBMAlmQDUqk9Q5DJjZ9aojQYDoGS06/4Wu7dS+ZFEdIsIX26Fk
M2r8gCFkZbvxM0rnrQ8OP2+ItoKiRtbvn2vaZlurX8yTxgz+gIAjUeBRl/sdppUgpoKL+jeE44zP
QB5HnEuS6U+DLrFzayHTsBzkcJdFQg6raSJKCVNv+mtwY2nSSPWnL7p/2QtO3ukc0BnK162cqDWI
taB6s2q5j4TNcGoqwuZ9IP9pN3qJe19GWPYL5nv/GRoafbtYTBPbtIHsUXK9U9D7nrUrll6dBEDl
vJld6IQsoAmxSSJKNKSVDO9gAGpbBaW99cEN5QEKgH+W3ag21+TJeQ1SJPrgyqcqB4wgnGVnM0ht
PbSws+SAcHhladukLjQlW1TQzvDQPT3ZH8mCR2GFg3Xeda1nIkws+m7O6frSToqjQ9Qh6JLsOn61
XjPhZs77YLobAu1tO8q3reyy6kyVStYJJEFxqLO5OiKiTKeizNuDG0XJqaqzCGaht988BuDkh6wo
sc8OtIFPft8GOzsLyIwx5Kswa33nRI5EAYny4JBzMiGtQ097L5uV+1i1UaAeaAdwkMFKnnlWvW71
THxPYCReCOAE09420SNmjOVBKxZmP/j1VilRksaENkzaRXnAGuhQ31VAvAlBHg8pDXdEkt4V30ll
5mwcpUn5OwIHRb2du+9MxC7C4BIaElYtE+uoA8SGTuGyxqytzm3SaSAFEZlxKIx+EJvYzsx+ZdtJ
fpygtXa1RWCX2Ur1OWMiNu8yPqacJYdmPTRC7p1p6BoI3qL317WXGwReFO4GQv6jkBj+mN7+UVqN
OAnCdYiHWKZdFSzydUhN9bOc/e6xc4nSYG3UL86y2C9JQvoSn03T1SsmAXnpqp0NC393nvE7C5RP
etl+J2EUy5/YxvW9reaJmE1KnRWLSbCratsaQ2xypDJpghBOAFOjF8Lp+YdybGe6J6TPcfTz5+41
sOZyy3GIVkOTT+pHTfzLkWgAsj76Sb9IQVJoqBq+aKPXjzuVL82dmp3gZTEq90ywgHyhoDeOtJ2d
ewEZju2DB10dzB5us7WbKt/hSvcII57z4r4CVBbhTGslPTpF0Xy1XSf2DmwBJWc8j7uMyJcd3ia+
/LrDHGjb2PWWtJ/2Cb2ke7+KprXPpvdTkjb96rvMsYj7Coe4TUt57cdpHyblyBd50jjcsizYWxks
gYngC1SfZPU3JVso6BZDxkrCZu5k57P6ItNr9MYJzDHe+3Xevnqdlb+ZmF2BgCpjaxkNtiiFn3fd
wR00q1HR/qwVzsulMtUzqXPy6It/ic6T1dLUoiW4QvuyqGt7szplvt0D8UiCCaIFLDfJmL5hMKUA
Ts+J+vs5Q6GsGjs4FMRbvHUVNoCVhcJxjhtXHOfBmz5Va/7Si51+Clckz16f5GfXTdp1bFH7mflQ
7FF63Qf0KLX1/doledaPmn2TOaSlRUSpoFy1l32L1jcwWfw9Skyr3/TU1QQAZoDqkEqX1jqLEinv
mym0/JjUYGwZdpI90F7AeCqGYuPZoGxx7TOi3SJx5hcfXu+nawBma95UhjTxb65rZgWdEqPTX4Mx
x/fD0mcbjPcCL0FNU6Pdk35JOzEsUwIonbvCItJHbwPC5jNM6ylR0z+yrLaaY8bHKsHdMclWMfUD
ZLlYTXlbTnQQDU9GJzPJa/oHRR94wzPQWupkIfESZfHhU/awHbKcA3qHZkL6EqsLwqJ8pIpaJLkY
UdJjRKJ6XtQJ2TMv2AksqoIz31fcoqvaLWDWHpAro8zYLkQ2xJx+lzjf+gv00LMBslP//t8RlP8l
nfN6slsfT0ANXiwOVmSdAhC1Fn/wbZe+ihrFF196E7OUDtycb62aD1X3tzlR/+1XX2WKUqQJrygq
ccByhsVmp4g5uTGd9ipQ1BCo/TmzGg+0OJ7URQxQ5tTcePGrPNHYiGgUdrl1iNVwptb94Dv3l/zg
/3JLrieK6QjQBMzJOlD7YH6NX4wcgPamJ3k9Ucxl9FZmWWDndRn9cHr93eNVv/HaV0n1qEhwA7Y3
0BIhBMWuxV1q3Jjifz1OzLaxuVkggIcERnltp5ZNpIff3fYwTUmk6/9PAW6JppIm1nKOiphG8i0w
yW0h6eblIf+/S5dtg9E9lQ2lNfFLn3b2t5nPl9/2D/G/5tWa7ERtJmbmNQcXLdug49SV4AhADSl5
nDdOrDCvVqdD6qeE+uCPiPyP3ZRnvJXr297Eq9U554OfKVE1hyLwv+dd/Qgz8+e2S1+vzdbu85I+
yYFv6rkmoIT5Y9tbLv0fY8HmdiDQzE71wSTY258fpc5vCuoWwVUsPCleKdbTWB/iAO+vIy6DKoJ4
uukN/4+pYF4jzJZG+cy69+0z8nN7B8I23PQs/2MsWKKANZU/TAd3Gu+ViHeM8Xq67YZfLU0e5dJ2
UEKHisMGk3C+Ka+/8Y5fLU2GJ+eqF2o8RCpvN5ALcuO12rrxjl+tz3QU2IehIQ5CZ9Gpm6ldiQFP
/5Jlf/mN/7n6RXC1MHPc8K20gf/UxXjbDO7vKJI3/vKrlZnR9sCfQwSnTHCvBEZNcVA6+U1fCRFc
Lc7OKBtOk0tPTB+a/wRJAmElbnukfvDvu60fqCQnBrJknoYH/RwfO6f+uulF9K/WpxErPx/jjrnr
uGo2dpF7q1aQkHTb1a++nU48SzJ9SYJmB8d1b8Rv2ZxNN32DaJH9+11JAV8tmQ/NIRLi4u/xOM3m
ZNPc9tOvVqgvPMkl6/oQVwtb7TyeUKzq8LaLX63RilCZTFAwH6Drc5zP0VbgGrzx4ldLdChUWg4j
X7fULF6Jy6CMrIa/jb2U9mW9/MMa9a/WKJ4Y09aZ5MZgOny1jGxXO8M7mjtUQcPIOiGM+kKAeneN
txzmGgVCVctR+kG5bDHox+84xPK7TKKbeZEKKHYuzXIqnbAP1C85mzOZsArCYATUXHzxFHUgEZje
34gsxKzXMcjYHcC2pLbkodXEZU/jT2+mmYAdbEXx7z9OVZCfCxMcDBRoPoG3pwePdJ5Vkhh3xeC8
pF3AyPDxaZjGj1kndKqWHFCJWm+p+LONVxnTq19V+bZ3zXjTL0Gwzbvg0hdunnJ4/U0RD+JhMZLx
TgDDSNdeEUat7+fZi7cLhZ56I1B9bxfdVK/wyRi/yFT1SLmX4wE85+CPDsyimOxdQ7TfEWtfTcsp
I5kzSc9BG0VnAgY3ZqzGb5m2sIz17lp7kb0BkL4Xfve5ADfcOUNxNqpRbenXGxTo9fw1B3R3XfO+
pM3QmlHj7YVBwgkmNRpEfnqJTvXEiFN+HiHaDDVDylc2gf1Ev+N4cFZlEh3TeICAq+9FU9xRuVYv
sx9FO2nAsrhwwSeyoPAKaZipkYg1x3ocpf04+nLaUgWWuPC8GXsMDtuwQo/aoP8MoZsFxUeWOuk6
7Y2dkOb8mJMYRKjVqQnIpSzr7G0pmLvJ8azSW9TgPQEQr42hJ9ojeNI4cK4DxkPrNYG1jw62hhDK
jvSYbtZ7jNhkg+eJfyTmbtpkQh8NzGuYiWQo4igKfZ5+a9jSQ4h1511EVOPetQXUduVtcQyrd3qK
6aoZkUSBowaBCYRG9yvsU4ohjDSjMPUGaDxjyf0QqyLmHtfq7n1beTNSttMSWYuo3dukWzet7o9R
0J9qXsZL2ufGZ8xxuvM7TlkEk0wyLEe9p8l0nOLqber1TuT+UG1qxBbXCdziWcG1HLU0HzKi/TaK
+NUw8QI8IIIswpHgznvsIn3Yt+absIjTYKYVdGGR0XOXfpmDUIEueIDKro910ol3JJDvEG8vFITP
DW2GPwFa9rr0MLh6NKHuBjwm6xaZcxW7kGDcBYJWBwZZO8tT3zPG5zGIPUUutOoIaxHzEcFXE5Bb
sYTRVy3idldCzw+a4VKES+h2wXCGVoba2I/2IZ4L+ekMA7ayzjdf8Pm7RznVCJ6EgZYfE/EZ3ARn
CpE/A/1CGsiDpLFhvUX1QHJ8fZfbrnlMycik66PM7WAFj62RobZM2ZGMJLg3cefaUDDBPG7VhczA
LyQ2LXNiByfPeAQa6iyNCRzBAI4BnXc6vHglMBXMTznRKttySg99bt/TY//hxaN/IjOUOJy+Y2Xr
pVk+l7Qo8JmnqdyRpW6F9WReeLPkUJq2+4e4eI1nn8xQUvsDiFxXesx1b8fUPkoLlX9tDTOB3EXy
INPA8teEOcOIEW+0gUGKjHWlm8vJ6nuSMCQAVK8IJer+bxFVRkYARvuepma+F6pCI8RAdxyX6L1I
3YvhZgH8cuj9bK2yPkCssDZIMw2GSyOrdmaYJoa1E0TCNhM5e7DtLxxn4j0wqOJggBmuiUrerg0S
oFJSgLKC/z+aZ0lywGaetAG10kTDZVOG2vOxF7wl2E82vuq8tZ93hI94ccezSHAr6dSsjkoXZ3Kn
ogdy8M8GW3hT0QW0bQPa1YoxEeKMOhLyvxZkMn9jaPa+yrs9L5hxjvFAbCMvIUU2QgyYGzusuxKW
RrbEEuGcYjlH7fKrqZx6mys7fxlBohnDPMWfArX8JTMd97OrBuPBrANbhdPQo6YXQT38NEBHOmJK
qvY16obffjkY9ya92nuleZToI8MhNsj40jzRddt7yzOHimULyNEsawPkcgVAP/4cnY6CenSZb2VA
9JvMeo+0U3wXutdMhxxz3EiNtQkWSJAk6CoisLvHfsLZlPeMLrOdPobK6maejFO7AVnLwXf6ivHe
7Nv0ozDtvj6MhjNqWvW2OpaeX78Kt5df/M9Hp4zqaJPOfBjLKfYOufI1Wo3bfw2kOoRV0C+ATI58
xeMJU9Xj6kJcLtdkRmDTIfgVpJ5cDyF8IgzIytkH4B27Ja/j41hMd6MU3WGsXG/t0LZ5yj2zXHs5
s+WNyjwq5opsbKkGL9Rl/EjzkaEvizNMMEuZnWxdBimMdeB69wZRzO13j3EPYT538U42HhlJQfc6
JoX4MHms8NElFhY8/rXTyOaNQJxlWPtTGs07n3SoVTEGyGitafqntlz2hNzqvSOh5WYy9XctzKdN
zm7+FecJtAfheRXyqP2HrAL/ue6QRvsi/WWb6HBhSaLl56Ar874Zg/hz7Ppy02KaXBdsypj368TL
VpxrijBJhx6WPiVMICvEeDYGuIEhKon88XrfRk+yXrG9iLuYMC68e17y5rUNFG9WotdWsiRq0ZnF
JrBw9thlj65Egto568fl0TEXig80Lza1mBy6AvBk26jCyxgNAPGEcGvNbViaRcdnq7bFEZtLAJPb
VOo+TmYygBh2MzxNOMleaxrmR7Dw6g0HyrDppR2/55yIOSQMzdRvmbSi9xBGc33IBZNVTGEnkgk+
Ck1uSCr2oayoV1NDAW0sDlS8kxhgB8EmjVoCyl1tr6faeZhIH0Vyh/XOp+LNUdFE/nv0hKhiCBwh
XbGz+JpytiMAxB74C7BIQG5p+xZxGAuhL6tHHWc8udIzbpkzaOPp+ffDP58FWK/OTbGLJLsmwDPh
1bfMg+LSV+fnZsFuHPtOejY9bVqr0rYJHqb5fuPlr87P7NNFwcKxzunc1KulD16Gmcy3GwoLfvtV
kSsId09i4iPPTS7fe5c0i0pA6t928asatyF6jFyUeD4vCueApSFAqotefNPVr4vcBIvLtAghzqwF
Enq8nFDGYvTfb7v6VZ3LV047HBqWc5F0v4XVElbQ/aU6v1SE/1EQ2dT3//4qWg5jE8xm7KnMVfrI
4RNzq0yLNxJa1Ottv/6q1A0Kd/DJ9evPnptnT4DWsBRl6XzcdvWrUpcmjlVq6alz4tfpvisb/8GZ
Cv8vPZ3Lb/yn23O1UpN4VGidrToTxel8uXZQrLMpa3bI8cMOXS3/W8V+ud//9Ieu1q07pTLq8XCf
SScgBq65nHDKGgLU1/Fz79CyvgQbxLfIGTz1q2VMck4Tt1r5J6slTjIwQiONb1wJV4uYcXfugomp
PZsD7hPb97ECyPGmseT88KtVnOWTTyq08E95DSMuXkR70zR1W3hXbSq3dgjxJkH1RNLxEKqJ4QYO
E2Buekm9qwWcMvt1XBJ4R8DMONQ53Z4CKf+2Tdm7WsNOFRUSg4NxMiSgpVJhzeDS23741dqt7GA2
JtMyThe02yIICUHzlk4PN/xq4ZITE8+1ya92y5legrjYVW68IVer1gDlA+NYuPRQvZikE67Gctjc
dkeuFqqZuWMChGmghOOwo9QB3mG20o0vytXCLBia53aQa6eUrJ0VLjCxSuHvb/vpV0uTqSSu46H+
n0RjQcvjqo+IobzxcV6tzHEMUtwPjnGqjenNYFwe5rDbjkvu1dK0sDGRsMzjbP16Q1TvHUODvt10
S9yrhekOiiwGn1+taJaJ/p1hXbfdD/dqUY5iILLd18bJNEsqXSBN0P3bfvTVoqRTRRJ+xMqxeudp
hKqha3/jGcy9WpUCUmdg6J1xmuP2YSb1p2jcP7f97KtVCWLd6zrojZNs/MuYNmZFY/G+baNyr5al
DFrGOREYc6od4Oxlmh8da3i77YdfL0qAyWJSvH+e5z0PJTx5DDx148O8WpQuZQ/RozNvYEudJs09
CYM3voJXS9KNSB2ysgCv1Qg8BW+f7AZnXLY33RV5tSpzsvbbgdlwp7me9y6T5lxIsNsufbUqFW79
1HDM6NR71aar8E8F1l/Ou5eX7R/OWfJqWfIJsxSYGNs3Ge4cIIy5ubvtR1+tyimf4qGLRuOkMyxd
l8+w4zMl/LaLXy3LclTs28oLTlg030TnLCt6DX8bs/7f7snVwmxjh6SLMmsJ2R+MlRjsN2G4yV8W
5uUX/tMNv1qYQc90nFgs3RmM/D3NJHZZulLBZcbtbbfmanWqrieNCnn0nOOXX8GPtqvE5YB129Wv
lqdsBEcTx23OaZJgvGcAMol4tz7VqwUq00ksY+o158wf7LCKGe6On+m2r6ZzvT59OduElfLLJYQf
XTwftzC9sP99Xy5v9T88VudqiZKeZ09LmbRnnAvDd4nblQlAzbC3clLjmSaBlva//9B/eX+cqwXb
YNZvHOqfswfByJHIzZpNb9jBq8sIGXXjH7lau9FIoCn5es1ZoSg/Oovn3TOZ5UeVLvIvR9LLffmn
+3W9gJvcILJQNufIcRT2YdtlfGzsZKesWcQzkDaxIIH0t3PFjObb3l3nal2nDCbwDBrefBPtVwaX
EsNjdD//92P5P86uZDluXAl+ESNAEMRy7UVqyRIl27LH4wvDyzM3ANzXr3/ZPtkYtToC1xlHNQSi
CoWqrMyzjdf+HsetCwHSRlSx7ROlET2Btge9xopFPt3xKGSOT4syDqJtS/HsyBYF+R8QH5dr5ZcG
M8elG1SX8NbOsier8/yxgcDehy2ECp3fxjg+TcFuH6Rqm1DtKF9A0vDvPIIx18t25Lh0hu6DwRBl
/wQk1TMUc54nDBr6HZbIcWiMbYBY2HT9UwxUEgiyGvTktq9+63Z8eOgwfd2Wpn8i2fgjJfQ51NrT
tOO5mN3PWvAq9U8gccgeGMWMogzC8fT2wi8En8jx2rqfVJxD0/TJygkVZrDi1seCgBMJcqSYsnn7
Ry64UuS4ad2E0NoGl+BTg8YURFSBu+/HD362HTcFnIEOdG3XJxKKe0g5/Dvy8aefacdHA9wo8TwY
mSx9ABjvGD5gcp0c/Iw7Phq3bc7DCYLkiqxQlbAg200XzyPjeOhg0Oud5nQGhGJ8rrb0qxgA6vda
N3U8FFhEgWmgQCVdO6hdSPv3sfQtxlDHRYdiGwG7MSrJQZ8BRnWLXq7SkefSHSdFslD2Q2eHp41L
0KCsD8BSv/jtiuOkEAemi40CaIDWiC1sjXYRSp1+QZE6PtpOKei0WtU95bH6N2NRhrZ21t74rdzx
TfDFIkXjm32K0va5QLG0zK+55vmPf+UGpY5r1viaVQiZgCcw0f0P/B/Zfkz5v+PQ81MtfAum1PFS
0PPG/Iw8Qj8IrY8SQDYxMi8QG4gnHC+1IZ8HcL6UT9xOmD/FJMgE1t4rGdN5i1/bH8dNSz312aqa
8qkSPLotwF0EcE/cX4nsF6yHjqNCXScvZ8wPPdFciJsaxF3734VCr2Pjzn2Yusb4ej0UT8OoXiAd
l+8k2e78bDt+2mD4HAV9UjwtW3G7xemPLWhnvxgQOo5qTIPJYfA1PlGbvwfa6lcM/ltP246fQvAA
XTHIpIBCbRSPmEcGb0MOonO/XXEcFUhtA6oH7AoHbzIx88/BgnHNz7bjqaIHU15U1MVT3WK8u4fq
DxhLC+Z3zkPHQ3sIgUHOi+RPWpJ/QEP8GRhILzRlhP4jfOuPSYeRD4JL0Pw8VSuG99EKP7EWvF1+
2+I4KIHyl5j6DXl0gMlIuQASwmv12cu4O3CTDudZ2xgrBxNbvZcxcExQtq38lu6O3GDGF/IeckoT
NU7FvlNSHRcoTHhadzwUg7X1GpgedbdSfaVyhPiiefbbFsdBgXjeNCS2UQcq+C10mV6EBrLBz7bj
oNPE16npC5kEGLw5gvooO9Qd6Kv8rDsOylhhqnCtBcpjoI+GKkEz8U9+pqO/T/mZ/aBNAcpKKgO4
qs4A9yoq3x133BOgARB3LkGa1GDYOUF64zYAa4Zf1CKOfzbMgmy7B78Lg8LB16Vc+a+Fo8rs+UUd
D60bsKrNeckSyHHIm25k51Fp9ctn14lybtA078tgHpYoQVP2k1ibd1szeWXoxJ27oduGNhvEzpMM
guo74KtLKLb5rdrxzbEHr35KqzkJNEhHJqAK+ZibGz/jjndCai8ltczmhEHiOGDniyjyquZBE/fv
M94qsLxOYCyASgBR4HWJSHujswE6135Ld9xzBf1ZjZGsISm2qgIuSr0vDAjY/Iw7DgqxGBDgYGwI
zJlnjFu0/U+txPMYOv6JuW/ovmk6JEFNj0sO7UYBPkvPhTv+2ZZTNJEoHJLZDKcNhPVjei39fz0B
Je7MTQwcDJQNliFpzmKY4QYoLTBKL14b/h84UiTZ0ik9JJkFH5lRX1QOzn0/284rtOinYUmFwuR2
Cegj5fpmyiO/VIu4cCTwYowbSEX7ZIjYp2qEruxk/IKKO3EDLYUOwvIpeP3A2AvS4SHNngE495q3
A1ea46BQveOggpVn8/lPQ1Bs5TMA73577ngnoM4grILWbwKRHgjSSw0s6tZ/9DPueGcop6pEQbFO
Fqowj3DGQFLo0noeF8c/WQxGPZOVdZIq0PeM+hAy4pU5Q5jr75hYSvC9xmFRAyxBD834jeJ167cl
zsWJwU8TQ8WrTnq+gOcSQvWHTER+xl2kkYopawdQs4AjFLq/EPkAUehY6dz4hXIXbDQqoKOnjdqE
8jWFLD1l/Xq7gqXLD7kDtaS/973VUKkiZBsSu+l7qIZEwIjPnrvjAhBA3TTMoI5oErKl8X4rq/dB
pn6+/VnPvvjfkgJkCv9eOIRmQRBGCWzHkbxPhyj6cU7BwCcxY9Ti7d8423rlN1ww1iZ78Bi3kU2G
Pn83jaCqluTJz7Sz7+jl9FPMYxyc0kDRIBegvtyFcVD7BQIXkUWXLNLgvDTJ1KBZu4+6xf4KQSD4
wW/5zu5DTz2NZArBtBjkep+DJuW7KTDUL0ESThSLTNurPMwMaDb6F1AP/xxZ+4/fwp0QtoFnqFmb
Evzk61cLqjnGhN+dJJwItoFoNtAVLA9zuIeS0s5CGt1v0U4IQx9xZB30oJKJQOfdMrIvs87vYUFc
RFbJRTZD43JIoBBgf6BgtH3CK+nFa+UuJktCsiimBMccPN/QHovWj3yLvYpnxEVl8QGMQlC/sSCe
bMGR2OvlhKaFF3FKRFwQUgMxm6pgc5eEHW/ACzTN9fZU1H28fvHbGuckpmaKaN9tXQJmTUh2Ntim
4xqw6Kefeec4rpgv7OdsbhKoYzzpqbGHxZR+gDjQCv8dfOsxX6UoQcoDgYdHugRPRVp6dXSJC0WS
JjZjCfWgJJ7KFzV1t3Hc+YWV2Ml2Y11v6C5WCONlAFazan4xPPjutd0uFinHTE1rIcSYTODD3ZUb
hnP61q+dA/LUv7d7w4BOHkRZm1RttLwHE+G2X8smu5J6nZ/Lr9xysZPtihgTa3IImmSw4Ps9gKlc
fq2LfDnTVIoRTIQY/isN154pR+zcHVu/tGnRmjYJlpDtU41m1RFSk0t3ePtT0PO2vPYHOddHV06S
sLTvkgbaDOLbFrZkepRDar+gdy3HT4a3Z+r5ucyEBd1tVmAoPetI83kmgnb3TNQRSNRDkDCDKU+U
IB+MOgimDE1VIrsIow3z4aXuMeQ7BS8p1Pp0AsXKl6XvQOE3p6sw74pgiMbbyebrLoO8Fj0P/Ira
7zqIncgxUlGvIKlsklw0twB1f+mW/vPbexeePfi1vXPCBqQQJlAdN21iWwxsnnnrifwX4tx4/sh6
6BQkrtf+E2Sgq/kOiqItWJzTfoRkUN1HfllX5ASXPquWqAcwO6nS7gZFy++p7v3uaLelm9Xgs+3B
+5dsVX+Qqr4J8/lK+e9CPho7qy7Btp524GtN8grzSMcuUzmEhDbwmuI5E0BC/e0PdHaSV76PiwQj
dR02fRW1idzYQYVWHDArq654ziXjToBsAwo9qIq2yUqaEQrgUMrOx6z3+64u+ovy0IIUcWiTERIK
L9aAdbOAfoNfYsecGMkFNNUiheAerWD8Bl3BkQeYwPbbdSdEzhJTeCCgbJMWTdhdlMp7LQK/M+ki
u7YpWDc6rNh00DTsWwVq7Qhckjd+K3diIeHxmLd2aVHhiXtwFsZ3IqivbPmFI+8iu6BSZKZ0Stsk
3XS8JyhL3YlC5LeRWdIrJ/J3l/W18+7EI6o1A0sxwWVhlPlW2f4XVCjsCSG+ACtrtvyL2ff0XRCk
9WFZyLrrKzOeRkX6m7Ad8/cmmvLDgPFwtltK0d/l0FG4h9oBiEVD/K8rG3HBb34zlPzRmrOqiULw
cLYJNA1/dVpPmGxfllu/L+gEFg565IpEooLgS/F+iyASBBEXz+TfRaEZSAmXs4BPikX/L88gWtAq
v/zWBaFF0WS2fNVdwmIFyv3qHXjzf3ptSSQQHP/YbxHEYGPqoVZBa9k+4OCp09ib4cqZu/Q13Uiy
hTVqi4jkYG54JOI5jQO/R78LQatA3IdpawWazzZ8gaw4fwpEuX7025Tzn/PHpmDacwGON0MFLTrz
mK7S7hddvfgZd8JIOuagHKtQRFMW3OYyhx75KOFEb1s/f7dXnDxyEhpoqQ1dkGUdtILBdhKYeHos
V2Lv+zjW94ZF9WdkVuOVqYELUctFXmUZAxte3OFhpMHeUI+m2kFtATheQIX9rgvqnM9WgLSpW5om
YWFwj3fpbddtfs+j3znvH185yo1tFEFyVIgp/gwy8OD9wpvBL9a4+CsW13leaXzmNITSTV2g8n0W
J3r7K1/wK+ocUN1VUPmCDENSnCV39LwKEHXI737GnQOKMikr8tTUeK6LnywDa+wCFiTPlTvnc66z
dIXsNi7RDsTJ6VqB+XmKPd9DLvIKUz1BS6uxTqAs+G7DaDvmPvFc99sX5/bYiNHj3KMhUG/5lwbJ
dK8nv2jmwq5S5EQKdGQ64W0w3Pe12qO93vmdcxd1BaEuUB4SXScyYgfbyH8qq6+8cS6cw9Dxzi2v
0TWSMM0BFzsUOvtRQ7fvSii7ZNy5PNp5aFPQG+PxAvbmw8Kzr9Dp9szPw3NI+9P5a4iAzgVCVz30
1Ymy4Fmm9eyXKYaOe/bdnILgBWzY0yhqKDMR0GMV0vNzOu6ZlWEDDb9zHTAYvoPd+p1txZWH16Ud
d5wTok6TXpYVwn459BXmEdrcVDbi3st/XNRVEcxcDQsaMGGFO6LIgjvbNlduoksrd3xzbas5KrPZ
JhCq04zFmLCPUr9z6GKuWC1lLznuCTLZHzrv7wroSnjadp6Jfd4xEPSjtFhG0JcAddVZzsZru4nj
mzm0gXgQI4yPvfgMJditT/3SUZfhuAICcgrthGPCIXbW7gXjynPRjltCQCmD/m+hEylhExqvej+z
K6/Ds41XUiOX31gO0ETPLMcZycA5DqXbcfnVjZCpm4dtfvHbdMc51SJIDN41DSDaoI+BLJ+WeG79
7k6X4hh1dDUrxXRiUTELWAqpyPkfv3U7b8Mu3+xKCe42Iav7CPRpqWh/vm360rY7rtkNGYYdm7VO
oBFr7wZm27NSnLpjYvNZPFUu5Kqsybi0c4qEZe7pEWTb7LFsGi+eFlh3XLReO2JQJ66TTo43zHRg
wzK68Im4MO44abgGIepoWZPYLL6FIqfNveZuYdm5PccuqDKwsecJYEBQpbD9x6EqfKItbDteOloe
T5iYaZKgXUfwz4mnPgx8rjfYPkf4Py7mYphKFnaIiKjhfAEz0WPRdT7ZCkw7ztlXVIgYovOJ1OPn
cZUf4q74/vYhf/X+gWn696qjCbIXdVefW0TDtFOqQaU7vrIj54P2n7gF245vRhAsqUxjGiiFkWbP
ozz6IEJS3ko+qIOMoRSypCTYt1l7rY3xu4j72k86PhtPmyl6sNMluh3WL2s/Y7Y3Nyn0/qA5984U
IX4dcl+7JhggZNUZVX1QG0H6Wovmn7KTywduh3GPasL4VIWpua10ub4Qw4ZDVogPENHT+xriy/te
qephwDz7rqqa8dD1oKwrmq687aBQelOu6dca+uW3ZF1I5nPFUCWdUwBRbgjNDatJYs7fa6V+hGno
M+QI0w72U0KEiAXENklEBuiEg+tx19nOK1eAdScQqQa6YAXHGRt6PCZBZLztys6LLAfGnUA0KcCn
SVY1CfRCThDgKSA7W1UHL+9wMWa6tBlNRWWTdQ2PYj3r0CjhhbfHyp1gVNeTULRYdBKavIQKoXxW
UfE/v4U7wUiU4Yz5ydgkWdh+4bE6rRT67H62nZAh285UUsJpQCH6IwvMdzrLo59pJ2KsmPdU6Ygt
KcN4uKnEcUHpwedtg+12QgMk5sJ06kUGqila31FS64dwUv2VTbkQ61wQGBfBNGtdm6Skob6FOKM+
bQALNJDx2VeCBSCGhE72PMVezH1UuaiwoLZVPqHfkXQTnfLjCO7WfWxCxCKvT+HinsZcmIY01iIk
0NtIYEYmaGovWCgW79zxUFflQ2rwFJyK4lPA5v7Q5pu69Vu541drCmrXDr6aMNJFELiHolARe033
YOWOY0H+kGLgOa+SFiXnXVpRvWNEvPdbuRPhOYu6QRtUJeqg/VIs4ORWg/WqSmDljtv2Bch5gKeu
EyhbpXjWP2yQlr5yWM7B9pVr18U99QBrUJpnFuA48M4eIPdb7DFN0O5BA0vvmBn7dzWUqv3SIfEf
T65GkNuGBrD84mNu7hgn/3h9ABcHVaHdDfjmYJIV+rm7yPJ5R1bz4W3j58P9yia5OKgQKpCrERSI
tlXd5EodoKp8S5T+N4Rs8ts/8bsK9NpvOLehLeICah4Mf8AgCVQMefHTxrZ4DjQGL4MpD1+2OePv
slAObAdG5epM3Ivb3oxR+8xSgZU04Vys+zDNlx9TH+pruOGLS3N8HtQJ4UiAMksKUCy3u+msqaiz
tHkoLDhH9iYyNbkBe3txavBOuc0hWPvAREC/2LWI7kVbradgBld1LQQ/APjV7t/es7PnvrZlTrhQ
NCuguheYZBNrfABNP4aNeq/SKwUfG370j0fBQDbOSoZ7eIzA2R9DxXG/KmAx/ZbuxAvQfPJgqPsa
RGpTjjmm2R5S8LZ5WncCRttRHo22QdkhxJT3sGXjbuk93x3cuekZylwgyUdtKoSe5I5nLQfBqhd5
GHbdCRA2zceVgyc6ibYZjL/kV0qD7YqLXTguLjYtVCWKAgZVAd0LHBXLyh1o2668mM5n7pWz6KLT
yARNVV5b9F6yMt9vOYVkwRrJdws0B68Uky6t34kQ2oJ7DxzfVWIGKQ/gnb6f1uLakbm0fsfHwcVV
cLQDDCb35HwnQR0KQe8wgjO3wu+p4iLViiJCCl6XJmkhQvAJ+rvPUTBYv5vFhaVVoGwyBEzFCbqR
EI4f1GeIWl4Lzpd23vHWGZ3wxdoZKz9PToj6QUM4wisQuGiwfGFTJ1MTPKIKzncQ1Ex3Qvbf3zZ+
4XJ3+UwgPzFTqIhViR6gfLHPmorc8DAqP9ctSEJGwVeoX0b6+PavXdgltxOWGoiDU2ifJ+k6mn1L
uhfwkfttE3XiAljVSwmW9ioZ1xz6xyxS+yEePCOD2wsDYsDytZzhWYxEH2eFigIUjfWVc3/hK8RO
wNQGNSDbwbXWrT6mGlIfPfSmI3ksMCtHee6XgroQtrXpVExSeABknL+oTD0oC4Fer0/r4tbA5U7n
LZJn29P/GMlPmYpf3jZ9Ibdy6cumCS3rGEhEFPZalPbzqLF3BBCgW1uN6p+Myerj2z90roi8EqFd
AJsFebQgi9KJyqCNuNO8btHyXO0t1LHnO7u2C7D50BnayZRUwAD107VBlN8EAq/8tNsOVbG1Oa57
gyp6Mz1CBYNAYpaBwGjK7M0wBNDWHhe1L2wBItgYeoXUlsULt5DyNVvg1SKkysXYBQTRZYbweWJD
+qXQ1deq8aKJhGknE1ssNOqRjqIHIcxNBTHtne3Yt7e/24Ww4iLs1Erbut5gewvW92U0QCBprq/p
UF0y7kR2aJQtRV4UiCuifpdmcQkJZD7c+K3cScNQsq4n9O2QQo6G7Ktx+Ib2r2ctx+VOk2DJg5SJ
LJMip0BM8gnS2kVzJZu5tC1OuB3DErq/WVah4bv+mMNu2G9z5blyF7UG9DYNwgHxsBwo1B6C70MB
JXavLXdha3GetzNf8D0VkQwMXvWXPov9WhAubm2aoISsW0haZguJbtKUx3uwuRa3fit3EzBFw0iU
iBEQPQ4+QrLgvg6n7Ursu/A9Xehas4TrahguOLZu+alWUt+hxH+tW30hd4wcJ4IcTt7iCVAmOWHF
MeagWA55DPmeqvasFbsYs0iIDOpGY5VELTguF/0B8yV+8cWFfzaxHXu5TAV6Hc3L0lXf17H2a7W5
WHhdQki7nbsq6SHucpz6etxjiifzzLec0v8MHfOAo8qazMvIdwWDvjm5KtB34cS4OLvVMgV5ETx/
KavfKUFynPXYi4AIo8zOS4agmkubGa+8uABKQJFyR6DC5RcCXIwdydZ6ahcUUgBCgHA81WpH6uAa
DO5CuuJi7NqwavEiiiswOYe7YIr/GdL+QDrzqVTl7PkXnL/JH6WHNWcaRX9WJRumYrsCnPlV8a9X
lHGpzjBQQ4e2UfCj0n4Cb7HdT5pcG925dGac+y6OgYVX2YA0ui2bHXDJyw6S0Z5lbRf4FWoWLFCL
gvWQHbo4+rRS5rcroRN7J1ZT2kuER75NEIWDfJvwCy4u5msOUXCG7DzIZZf2Ts/lS6Xna3OlFxJa
F/LVLbIfJtqVIJ83kLduGyE+ZZHND7W1ICYlZQ4uKA4ZwZ2wOf2+jGN65UVz4UOHTsCXUbDQvlwM
mNIZoMQ9iJ43Pv7yOqIuC1fLItCSqQhHlFNxi3oHxLDqafTzLRcRZlqlIVKzVEkQ0NPUpRAVVL6Z
ze+xrD8clw/AhLCRIG2qpuilojU70H6armQIF65ZFxTGsy6OY57jEdYu6sTzNXtWQFv/6jWC0t5r
8106Lsn6hYz1hL+g0/3OjhoVPrv47b0LD7N9zDrWIR9u4vx/JpXJDOJFz4W7LjyjUV10fYV+L9qb
S3NbVtyLHJwq4rxuplpuvCtGk3RZ0BwppzehYJ63uAsRm6etgbQacoROBt0uoNlzaze//IM4fipG
qPDNGVxpjjuw2oAMofwGjXYvcRfsixPva7YWHSvxdKeY1Nz3fIQ+YElF5ntewr/vwZivYW9YY5KC
s4+kmDUe7ZAl9TvpzhNH4JYt2gK1sawJqz2jkASOM8iavm39dV+V/8GHaTm24znzo+DNuMu3YTsF
laH7uKLBzds/8XoQli5ILBpoXK560AlhebsboDVEwmtSGJeW7yRoGQXIF53ACjX+TttdD/XOY1st
9n2RN9MVbO7Z1n+LItJFi+Uk1YDhdyj1k605yq2a96MNRyRrOECzEF/GrA2v/NalvXI8OF7nciwj
gN1VRsTTmktzJwvm9ziBAu/f57QDK62G4HCZTLq5rctvvFuOft/YceBpq4Kcz3EJEqZ4PE4sjG+D
Nv3kZ9xx36ibY6ip4NmWDqLec5rJwxIuPtP6VLoIMowSzK1ZEBtSSs2eiMEegmj84rdyx3etWbWS
6VYmC+M/TLPOYO1SXsJmVLqIKtIOQ2X4gMIKBslPmqXDPdPWq7AiXUBVB3g0s+Wskwbyl7tpUN/z
qPf7ni6eCkAnOVNBymSUg7pboHFwWEm++IUbF1BV6k6ILgbMmMbLh5bO5RHSVX7tUOkCqkRHNmg5
41kC8qXsPuedee5z1Xsu3fHPFZJVTU/QOJv7+qeky7taXpNHOKcXrwQxF9k3zpBIL6MSx7yl24BW
q0InfAshzSbQxjnZOuRXcu7fncTXfspx12JbNhJwIKxWrTWUlbN0B0VdeZr6YbyLIc67G7Llf1Gj
erNnOoAAOxH9DtPa/clAHgjS1pTfQEuK3qZdKfcQTs+fIz6ywzqS8b0CSRJoKdLwBBp/flMPpLxJ
R7yL9nEPKvIDXbf5CP3z6GZWjT5aNaVkV7QDO4lxxvjzABbtI9vWTzm0jW+6cqnZTbjUzbJH+zxt
d+MygxUw0w19qQoKdfZlCMx0AMIzeKTpBk4/CCocCTnPThUg+7s1Q9kAJ59vQu5kHuu7gjehhXZS
y1PIf4fmI3R30OAIUf/8LGm/PmMalt4JiUSHENE8g/LV+l0fLr1ZvvF6NRWuWpA3JJRuBwsh5rdD
2fkGeu2rOqFsBs8LD8IO7Y+p6G84hvagNafFMQ6m7O7tn7hw+bkANxr13VIVOKNUbpj4aMk/dTNc
ww9dMi7/vvsCwUqBL4W8Wwi135aoPlazaXyG1Kh0oWymBaFFi6dmYsCGu/tEGPUaVYHls0P/8VSb
5AbOlBUFxb5ao5OpV0iJ4XR6JZfS5e/K10bWEEFFBWfq7V6CAPI4y772ywpcJFvWTWUTNQ1gcrS2
+2iMn3pMmF/JXC99UCfliAMhShRZkfoF2Ykrm+9Rb/HL6KWLZAupRm3O1JiGX/ubqJweAODxA1lL
F8lGJmDWYwCIkzVboewZkOyTmjL28rYT/a5tvOKoLnQN6OoYrUl0twuWiXcR8uL/oQ0dHRZg8Xbb
mpLPlenX/dCQ+jZCMLyxM4nyfRuu/K6081LgX+Jf+R0w5n4lHZSES1MA/l6XDyyl3/uumq4EjAuX
moul42EaTQzTw4kJgszuqVwpuFHRcYKO/bl1SlsIoPkdNxdaJyMzczwvykTm6UMd589yIaGnbecV
oyI907MoQjJnW4Vky+B5WtvYzwtd7kWLOg/BA6zEHE2/7DCwx4ApWrx6TdLlXsybZYwzIQoQ+UQE
dPEZbj7D/PIhF9pW5PM8aIHoVKs63KdW4BZd5mtvrUue4nKvCehFKd21KJGztf9YlEt8uwJKdAQS
uZe7DsW8hxXaTI9mMZAgMFo/W9n1O8wip92+ifX4tHRzdOUsX7hfuZM1zczIbBvPbzMlv/Y56Emz
xgYokS79lTvqkrc4VYoJTZ5A5XEBwgmz7glmcAFiyCxGcmQ8gcC5bvzAcdIFx2VLmC5brFDw5dvD
hD9tV+joyl9xIew74Li3Y+QlG04uIJqad5C2hC/zGaWsuUTmVo1Xqp+XjDvOHI9oEqsR2HAIBvGj
auP1KKrg09srf504i0qXo63c+LwAklkmYR/Oe+Sf4MnIpwk0RNDJAWJc96dOtbrcbYKtO+g0do9B
BebSt3/+0t92Prx/JCMU0gdmbAqEkph+K7PqFoHryrPhkunzf//DtI1WOXCOR75m43uxQtwQ4n1e
GsnYNecW0m2LXLXFN7H9AnK1Yfi01FeL6b/RV6/cuP+Bxs3TuqYB0px6JRqijG3KP/YLpsF2pdzs
tpttXP/QourTfTqjnHwoojJt9tVGhlPYbOw2HtLgczZV8JNOpweaRvR+BYwJuP9B7iCU137vUkr8
Kh4unxKJw1mA0KNIwIZ3I4dagx8je/Y6IC7YQ2wQDmrWLQOLUCR2iq1yF2x+xRTmvEAi4Bi2POI5
tnnc67X+xMbAz7SL9GgAfh10EeYJSJBApza05QMqTl7UAVS6WA/Zz20gNN6PubLR87DEw3ddicoz
3jhhfaYN7YJxLRM+jS+ytGDhXTTzS99crJ7JojhH5gvMQbEvFkw1xjG9Vnq+4PEuVk+sis0lXs/J
ONP1uFA6gQQyuxIoLxl3QrwMu6ZqGaZ6Y2N+ruj5pRhn9EvXXIAess5llCArTFjQhDsus6eBkPd+
DuQ898aZAehVI6VdS3OX4pJCo8LXOZ3oHVPVbeWiiyQVTbZXQ7gX7Tz7nRQX/SYge7BkoyqSKeu/
9bScdlEWTUevXXERTYAHxz0+J8DHMf+YSfNcq/aDn2lnw6vKUsvZAtPaNnsV1fLQR9Izrjg7LjHL
j3I1Dx5VaZr9Ym6bpR/8NtzFTEdNTEswhgaPEybN92GQFjvWNKvfGXehUrkg1YIcCSvXQ/gQw4te
ynEa/C57FyUFrtcojaclR6GzOubNQfVeHEqItU40rLYIt2Xe5QmT7W1bz6eVzd/9Topz/zDTRtlE
5xwc9qs4MD6smDCXi19e63KG1qbdDAmx8GrDG4OFeOt0BfOiCqPSRUmxrUNBU+NzjvlMHmZWkr2k
PPVLC12YVNlh+r6cyuCxM0V6CyHY9TACOuy17S5MKhNSDFCtSR+rrHkO7PhuarnnKXdBUvmGaUXw
+cCHKou7TWNKJWg6v0PuEpEt40Y5hovzJOD0FId1dmoWlZ/8dsXJaGWT4aYvmiIR66aPJSnkPrbr
NT7MC7enKwGpIgNVuRnW+/lpVd+G9Jffqh3vhMpukXch0okoW06cj49tcW3e99LLyJ28aCZhQh4G
SA+rnr2PwZK9q6jKDm1dyXfzxH9llbWPbZpPSTCO036cWs++qjuWMeCmy4FyyZOl5hs4EbfpmC22
PHhtmgvKX7kNl7XnWRJj0/p8rXbVmPlFHRerFoT4yi2TYEIhRbOPgu1+iUjmuXDnauU203MWsCyR
XXFo2LhnfjrlVLpwNTXOAoWgEKZTXu5Ku/0b5a1f69OFq5EW3JlBBdtVxx9U0f6qLSgf/L6l47bj
zPMK3OBZQtus2FmylKcZWZnfU8BFpJWzCZaKdbA+zNMuVPxo03H1XLrju1XFdUZHmyWm7MkuLwO+
HwfIlPptjHO5QnQampYLNmbrzGeIin1SQ+7FfEjRnv27tJDVygD+p5HiAal+Yqn9lDOh/QLxf4Bo
oe1mQyacFhqhxRjcz8CNee2JC0OrkSDRhkhcqwuaDynZ6G6Wo2frx2UqizPbcuhmZIkI1njfzBGS
yLyLr/j+OcN9pSbiQtGgyFGBv0MFj2UQpju0DLtdK/Vy2EBf5Lnz58vrj4oRSAzUXIU0eBwg0wXo
cQaO+Nnzjeci0mRQKz5onSX1FNv9FhUf+7D1SyRdOBodQ/SvNVWPORKZtZxOMlR+TuqqQ1ZR1pQ1
2u+PApR/mJ9S42kQM/OrHBHHSU0hp7nKV/UYLI3emy4UhzZdP/mcduEi0cRQsBaNTnTZZX9Mi+Vd
J+yVXTlfOP89jMJFoBlagaismYNHoArsDevr+a5Mo+Fu4kP8BZWq8sbrT3Db7yCCN2k2dQoEAtkh
WNYVbCye4E7h0qGtxSzkhmfeI7TFxvsSsnQnjJd5PbCFi3GTmZImaJBkp6shx6EFid5kg+jK/v9+
Zrz2AZx38LiJrNAjXBUF3vJACKnvq7Xk+7mavi1zh/BD6PII7s5iN6fjs2Ddk7YkPazqrM2usg/5
zPntspppj7Ys8Bz19rGOYr1v25jcjjr/R486+xgX7Skcuqe+BI0MNF/qXSym/CEMTQlkl/zs9ZVd
FN28rBn6KFv6mOMPoksLaWfevvjZjv6OaZxSAL3CQD6uBW0PeZo/A0hzjf/6HBhf+wr0b+NbqW2x
jCteUsw8yAUcWRbH88o3vmTcSQ9q20KthETqMW3Ew8DkGR3sGRmcsDPYIA8ML9Wj7qK53+mFBM2+
Yb3xG64ULpJOqbnschqqR1C8Dvt5VF/R7vcK9v/n7EyW5Ua5LfxCVxECAZKmyszTWXJTtqvKnhAu
NwgJSahvnv6u849sfNIZwcQDDzgkotlsvr1W7IJ0EZkHMsdLUjAVKnGeFr3qE2mD+EYE/7yEXvio
LkxHBobHwhV7cl2r4SQhzvKw8rm6kEkdfpuDS9TRcqN6mERaDCIsTN+Cs00av0tC7BJ1O9fHvhhU
fEAwRjQZCughz7KlVjGv5EScOGFClVroXcgtLY5J9BCeM+1dG7TJjWfbK9Pe5epiKmfDoOVXqHn7
awjCf3fGPTvuLNf1WLBHHhYriu7npr2EtvQ8p5wFdRyQ7IxshwXF2B0HWYpCB3LrgfbKszpoql+3
GcAMbb1UFb7oMlfnTc/J3UiP8dTIzT7RrqzPOCPNFzwVhTQzg5CPa2yDSx+n5r4yOC+Xht9KB75s
7AH9guTXzkhB4lnYSBaxDccnm9TtU7oi2ZbpI1SXJjGsx11GDX8P6yCbEzDyaMn4ChrqTInQT3iv
0+c6ivs5Q7Hx/tSoY7p7foLVWVjq+p7U0ID/895/ZSW7NAsuyWQuhz4p2ilqL5JOUX60m/gAo6T4
w5//xJXZ6kIsDYPqvlijpNCKfVXUful74eVnQWPXJ09WDVQuhwZHV9mxU9gNPFs24RXrxy7DMm4H
eIKxTgrV0Y8cRZmnObSf/Abl+Xv8dI8QKZBSUENxAbhDXEpz3KP8Zzx7Ne6CgRtUsSI1J2kRsuBV
Os73hJu//Jp+jnZ/6jdCNkCNMaLN/qAf22GCK80y+NWnQ/v118bLBivhMGNaRDP7q7brY4PF6tfv
58n5U78XEdGBdRO2TJm8lQ39sqTUbzd2HT1FRcdoJGh6pPtTJZMfQRV7Nu3sxttUcuhIYelEvK1P
PJ6gVghZLL8hcYKnUvdjt5gkKVKx1mc5g5Pe+trv+HaBQBbJZuuQRi+2BHRWWDcHBHZiv0noIlop
vB+jEBRpQQ4530uI26Hklb3/87A8z+QXYhsX0GIL3TY8QSe4b4rlfm2qMGOxPM5mPbDDVCS9ca99
RnNe+jvOt4UKJcpq2Zwgmp+RSlhhtVdCJZ/YsxBh/RCmC+jVEs4Tf/5Z13Zh52tvQdofe23jorfh
57St3ghCvDKAsUteJdDvoWUwxEWLB8eMi/nNweu3Xt12yKv/E9A7nRpYzhQD397bUX2Bba5fqOOK
kom4nISqKM6lsZOfZlHqjzC69fK1pLFrmikoS4+tRseTXS5niM790/PYj92MXSDrqBZqpUTjdX8k
WZ4ywGR/Hu/nEOWFWenKkK0RK2kJ39yiryL2KqpY9aSrarmPYPmZmajXdzWZg7s2VPbGeruyDlzh
nVpO5ZasfVzoliOP2etMN+pHvEVFjJebMzXLhz//tCsrwBVBMzpNcA+d42K3NX9tg5GcTBD7UWqx
S3tFz1rTpVji4ohjcM/9s4rqFvidAy7sddT9DISrEsiwGXNWsxkv43JLv/PauDg7Q9WVwyBiKwqA
FLnZ6vt2kN/8htyJ+bkulxqCu6KIEp2ejyp92z27R3s17qI89Tz2B5sFR2YBuzVuiOV78DfqxoPM
lae92JXe4hDdoFPdYbqkLOyytuTjP2XKo9fpNn7qSL9fuvqYLlgsc9Zvy/QKwZafohgCql+jlTkJ
xw2SYrxAqZI6T21U3zFqmN/Z7OpRzUtH1X7EvCC7jHDoh+zNEXbRrSvFlQPUhXIMLQdY1MaiSIcS
EiO7qM7QqMaNRQ7h9u7AU5FnvOhy/iiSPShPQl4Iwsa/uBi308aNvXFAX1kXLrKoFQmbqmKi4GWa
XAboJm6h52X4N2RxUmRfjokXSzs8KRt9U/OtWoxr3XbWnAk1KoNR/lyE4z5fON2jx5Gv9uy16Fxo
scaUnwH2Pw/5Np861rAzhzOwX+POvXkJItHXDcOorGudIbMXPEZNfHi27iwqNbR2WAhmS0w6WPvW
G7lHAvqrX9ede5FeNIrkqxSbUQDf5I4WePXzq92JXX2qOT2MqktsdKOow8we893QlJ67qEt0Df2E
ovXu4IUag/AsjUQNABykPadL9OtGxvut27XYMOar/hEvYj1ZhUoZvzF3IuhOosTEiAZz0bTVeAon
UKJCMu5XfRO7WJdBchabo8G4L/tfIfJ32cSYZ3zoql/t7TJ0pG55ocNAPk6D/XZA99hvh3e5LnVw
vDwBly/SaR8f5ZJ0d5D/uFWVeWWHcbmumNZ6oqhcx12afA4Zybd+/PTnT/p8038h/PwN6hon1LEm
By1YXdN37Ra2j3aQw4Pa6spvW3fRLoQIax/C5gbvcjaA4licwX5e+N2yXLaLoeqJ8CZgRUQg+6N4
d8er6JbU+LVxf/7/n3IY0XAkTbj2aFyvUwbpxyfRHn73LFf6KqDIuwS8fJ7rIVwLVuTb4fXrmSJx
0S7wV5JAFZsXZQLRosacQKR6dtyJXmfOMWVExwtY7nwfqupTTfmNm8m18XZOUlkqEg0GvY7q5M2x
VfcLueVFf6Xp3+CtQ5atLTUtItPx87b2Nuu7wI8jiF14y8hyjStmaQG/tk9EB+cxZD/+vECvddw5
ROnWct5rGPTMKdw54J/VZp1ix9mvdecUXRZ6gADuWDGR9p+UG8xyQG5+9wUX37IzCmAXXG8LPAds
WV0plemEea58F+DiyWShGLKwAgrYNoP97n/H1vzrNyzOKXr0sRrGdGVF18Q/6BD+SHr+0a9p5wwd
dJekehGksAMcSTNoVJq/W5YsXjlG8Rs/EA7dosKeFqPqeMa68FWdTn7L0xUrG2giBsRFFCdoeBZt
HZ5MWfoxc7Dv+nWv7aZVh1K1UcGl+cbw5GKM3wr6DQyD0CVhMFUvwoO9hXjsq5SknpGiy4XRZa2k
6ldSTAyCFPFikNdVifR7D3HRsLZPdbqzgRS1MSe2Q9Wx8pMyiF0urANwUEekR9OMf09V+VcDhQyv
Ge5CYS3FQx/gfFoIGAJAECP4bmfPzKcrT5YMw6KjdacFqabw0nTJ3ZKWvo07qz5oUlX1tYqKsm0/
RkcDpctq+sdvUJxlbyNo7SwT6ii7cTPZNoi3Fmnok1/jzpG8dxs0HRJDi7gT7X9RHZbvFSm/+zXu
LMyjN/FedTMthmDfHqK1ftdNm9+rBR7hfl31UoYsVAshxd4H+1009sE5Wf3qT5C5/rVxFu1RX0HG
vZhs+2GJe9j8TH6ea8JFqUqrG+RYJlIsqh5OCk6T2UGAZviMuXDtJdUhm2qyuNSauvuxqRUrqPNT
uxUu2ASRp0YcFQ0LXTX8Pg6a6RQlqHDz67mzhtSotCqJDYvmaM+ToXnAqv/8mnaWUAltGktbE2I3
PIqSJ38vzepVxCFcebB1oH2/cXkU9QZP3BMqZdnHad7khz/3/OVLlkidJdRMDP7maxgW8zqVzTmu
hg4pTBkFn1XZtzeyLVdk/YXLNwGUXUx7qLCIGs3liUXW/GXCBsaSR2dOCeR1s421UCeLeUIofAXg
RbkF2EaPQO1fuS3Ly59/7sshq3BlVcKmtmnPmqOAEs1+nwTiUz8nfrKjwiWtIL1fRnMq98JW/daf
xgEavBlpSQILDpm0fvpiwgWu7BaJeAzTo2j3doNgxCpOjW/YLVzWqrVysuOI+dbs648UBMqJ1eWN
k+Y5dP/9Ri9c1Kpd0nSPN3IUcQqMn1XUfCpnRS972PCneegq7rfUXeQqxHgoTeMDWTK+f4o1H04E
svG3ngOeD6+Xfoezk9hj6XVS6aNIo3S5oICl+q77RHwNQPE9ingt8dnDfrh0y0HOgsOChcUkgB/Y
UUVekYxInB1H0aEcIaIYFgf7FmMrzoZQ++UWhEsRK7JNHR5PwgKyZPzUwAc+0vVwo+P/K4d6afCc
HWcNSGxRrHsU+xgqiJlBAGODunk+lXt3llWi77lFYeC6Ne1JsoNkJq3aU006mHTptM7EKDs88dOx
zJIhiC6QscVbarnAh4mV+35f2TBqzrIdGq+LqHDlktal6eho6q3YonG+jCnetY9w9wvT4dj1ayRg
tRXPVehovVVlhpf55Q7vT6tf312kKwyGRoab2Z4pGtRz7iYrE+V5XLswl6HAkMcjWYu1xstUayAu
CUMJv567EB+I27Qed+xDAYEJsaweOvzjtz24TF66H1Op0+4oFrZ/7o024En5W78TxkmKtEwkqyLt
UcBV68vy9qirr34NP2+qP2X8JhSbDMkxYmNumx5eAALp6GyG36XngD9HCD+1b8LDoKK7PAoG0cFX
yWrtiQ3zLddq9vKW6SqxzXJprZX2KASbaAbnuvay0+4WqXCtdWdDrqeedn2P1kPKZSbKPswWXvtF
YC5XGKAOYC+N2It+UvxDNZL9rRjHwG8uumBhxxPW0CDZi7bszMXsqEdN2eRXMydcdaygMqxrSb8U
AyP/UTJU504TPy1S4aJXqq6A0fUb6iaapTqNq5H34BbVjYPi+Sr0wjnhsleIaCLaltNWEFHHd5s0
kTmnOoxzU/PqC4/p8LTFCiRBOk2+v8g5VWUSrRaCbnOxldhs+gG13uHulTERrhskkhm6Z6OaC7AK
86OMCLnjKBT2C2xd7ipiqxESKqMFHQhsJnUc3xO8Ufu17pJXqyU78A0xFnXLHsz0Hni8F3glXPBq
jFI6HR0bi7GW30L9Q8MWz29ludQVa7Z4kbiZFS0/7uCdNmTTGv7w2oxd6CpYDlSb0GkEVfsqrjeb
Ab7SN/r9fFK8MPFd7Gpvh4qjRG8sUjsMd9zu0wXAR/QQwdz7qV0k/RKr5VbV+pWd8zcQaiG4FJf4
IdGRkIw36fJuG8fqs98wOfuySSe7HVM0oCZnPh7Bty8Z7Kz8YCXhklC76BTqsJqhgEv491WGBUe9
tF/HnbRV1NZk7GLWF6iW+ZsH22edBp6HlStpNNVLupAWU74dx66oqLDn523Hb6m6JFTHg0gGwTIU
aYdaNR6GWbppP7kK4XJQbVXOw4bCpwJ7WfUqPoCSmMD6mZoLl3SKxjrY1LRCMK46KihyzyiE2KZ3
Xl/URQsBy3VHCt/0wtbTXRA2JoN5pV/tmXApqhhXfTEuoi+2Kg4exipt7nczeq5RF6KKAqKkoLov
2pa+RxHCqdm2L38elWuZGReb2lDmhE/Z90VER/Egt/ihXxccHd1JRt3bgPDLkMafhFrLJzOp6hVr
AT/tW3PrHeHKKe+CVXu5IeWzbn2RELNblLQYdj/2Cf3aluWWw5VVkWw10fpF92XlORWcxQ1zapi7
JaktWjKOedcN9tK2bPjw5yG9sqO6KnEzxq1OEOoWISju8xJM/1jjeQdwiatwnSsymskWY/v3hgRH
1o3teuPYudJvVyQu7jjt05Z1Bcw/zwOZUBlxK+9zrWnnTrRv2w49ixpDsibv7wj+8RrqyLkSDTZO
9sqsaBcFP3CYrzMWML9iVeGSVjYag5SLzRbY5vq7GGqll4gwefLr+vNQ/XTbqnkn/xecF3MsSWZV
kw2oMfVs3Dl2a2iszSYgXbGe6jaMs3FvPQ8vVzgLrMKE+CTqiqEM21z0w5LTzq/OVriQVUP7sUw0
b4pRk8djmT422y2l5mtT0EmzQE67qWR8tEUlks8oQ1NZv+q/vL6lS1jVopGgQfauYAn9sARbXnHE
4H5tOw9FHajWUONdrgiYqEzW2ErlEBLQfluhy1il28xCQ4Upkm3uT9pU+2kLd89j0cWryqTbZUvT
tmCp/BJoeWTzNPqtfZeuohUtdZlEBnNlJJcjCsZzTbRfEsdVzurkxFD0+DzqQ/iAK8rfQxnd//mD
PqdTXojuXbhKR0xXhO+mQKWD+LdLAn7mB94JRtik3qjIvjLXXcIK+j57JGWHnZwFH2BmAcHZNPC7
r7nW5UEc0WoThynYtiTnIB4UENHWT1JQuBJaYSNmoohqi6Rd9lPc9E8HTNlvLKUrI+9yVnwqxdYG
nS0g5TC+mxhdz7FM+ldGgtr3+rgubPXsvI6aQt0V9MByOsapOom+Ky96Cw8vZBHVw78eHFYtx5pM
FdaU6AqYJj/Mh7iRcbkyb1xzx7ILD9yQ66bYaKMLmIPKS7VF242xudb682f56cSr6mmzchtt0UCM
uLYyzQK+/u037s9/86e2Ex1BQyjomqIMm+NRrTzJrd3kGb7Ptx5FrtzK/1ds/tOfWCECEi5cNgUJ
bPg+WFejs6hex1e6SsAbB5W47CUVN3aJlweLuy/hY2XHoYegXLG3+xuh/xsPP/ySp05sAFUGodRm
m2I4+N9p0L2L6lsK8i93WrjqX+GgKNi0pCvGeDSXaciPnvopuqMe8dcvHBiY7CIvjbij6+KsqZYn
QqTnBcsFvCYdLn26Rk0xdSUUIIKlzlQf+KUSXMYrgfMQaSEFU3DyY09AGy5aeCaPXcarHhY70lXb
ot4l0lsprR/HeeE3ev4cRr9wVLmM10TjaNRBb4oJCEzyxCgvqxOoyRUWCzFX3w23fhoZwmW+BoBq
y25bAxHc8D6elvd28TNvEy7ztY4JraNubYu6qb8gm/avDSAB5LXvuMxXtwKQth2CkDItTX8yoto/
1KNCeWQFVUy/aN5VAmtmU0tCEKNt47qcEnPA407eUka6smZdKTBEIiiD2akpSMTSExFzc7HJIG6M
z5VN01UDYzrgaTONOM/Tvn+1rrKFxW4HTyu8xlfLidDY3u+NITc4kysnvCsPxscuXI9+afH2RjqY
HqwUmByKGInR3//8wV8eLu5CYUxxYlCjiiMyqLOEwruCcuWnS8BdKKwb5QjnYTS+dozlDZnve1Hd
0ol5eWy4S9+265huU2ixDKDmcknL/lvDJv1UU2pufOxrY+Pcxps0hkXNSJrC0PU0SrgPsK354Dfu
TvAwpeuug2Y0xSLU9zKwH8egvxFQvTxHeUp/PVlmWPQcal+boufr9JcAZvlPj2pPldU1H7JO9y18
QxM/lpi7ONfSLHLAwzk+A9fkXmy9PqeSlV5bBXdpriVpD4GEO7aKavyu6fhAoBLtFb9xl+FaxFbZ
Y7cGGeuyPW9l9EbUU3vx+r4uOrW1BlVz8I0rTEyTcypsfKmhtnLjILsyM11iatYwJKHpbAq+Va8j
3FmydJi++PXcmfVzyUgJiMUU3SYeu1GUmYKzu9/3dIEp3R5h3ElbFytLXm3h+tRMs9fNH6/MzrTf
5wqhCamKti8hadZ3W0bG6c5vUJwgM6Apm+t4rQpY+jQn0D7BSZHD6wrKXfQJ6bhtmg+ii6GVf9e4
Jx5mutH0lb3AJZ+CSWo7ojyxgEF5iGy0tvKR2WF6WsOOvFVBQODGbeobBW7XpqWTk0qhgtjKfdZF
l8zpA3wj1Qn5THljvV7Z8F2AphyVEbw+dDFPsvu87tNwpyjZnyb4Tt7YOq/8AJej4bLald4mXbRa
ojxnrI6T6Qk7e00iV7lokiaBsq1C63x/XLqtvGy9GP0uWK6r4T6umx0boVDTsbyxfH6Q4+Fn9sNd
6SIitkkyE6miAvF4MkpEWQAPZb89wSVpalTOtku8q2JN53/rEhaicfneb8SdZRvPZo4pyD+w3fyj
HIfXTdT+69e0c8pKpuyUaIOm1+RhNt0/1ARf/Zp2roYwlZbLqHpV6Bm60IwduMIJPzyP/4bnRVtv
ZRcEeWzG89qMjwux/3j122XzaLCGyKGhaUnoR3oIm1UBLNH8Gnfyxj3O6kVUWhUBUnaXDUAyJBe0
H1bEf0OigmXuNE2DnIftW822Qs6JXyTg8lCqRXWY2miQJ9rGb6a9i9+oWfodei4ORedVNZMtVTF3
0fImKdl66dOEeeVductD7UG8kr3jCjwUea4+19CJDcmNOOPK0eTiUKXG+mkidF3POiizNGD9Gw4d
5xZy/3S6n/GifSZpcOtm+/K7LHfdAIFeLgmZ1yCv+0Dz0xZ0+twpMf1IzCTukGxr73bbB6eD8dJv
S3YBKRLAtk7HOsj3Y+5+BEkwnXGhkF7Vh9wFpMi2ELWNM34QsV/GUr2NIXLmtdZcOqqUHW8gHYyz
RPyAvH531pTTG4fgle/g8lEsGhGKtIEq2gRCTI2w9u4gU/1kDF6DTJTOWYOy/ie81folmLmLTQk5
p+00jUHebpjFSQXLztr6FfVyl5sqWbpg9iK3RjZ7gUTnWzuoG7HblWDExaZkOkUVOMQ0n5f9Y7NW
r49q94tzXEiqXFYdtChZKJjc48yu+z+T5J6Txzlzw3WHtFyLM5eF+1MUix9NOvjhjHBG+zXGp3Qb
tYD6VD6346PZZZNRQkK/E4Y7x+7MoIXM1Srzum4ezcg+7ahf9VtQTmA8lnE0LSoKcjCT34hd7T0l
k59SCHcBKdjJNf1wbGk+hc2PkoAXHpBPO3n13AWkmMHcpnLAEWAhy5CY5XMczn5vwfw3Piq1vR7W
Ns33av8Eo5l3i139wjOXjmLTpOUWcpnrAzKhR7R82Qeubmy9/5tvvyeSuYtHmZ4zoXCQ5BDbaYud
xNPdMiXza1XN4fykcYm471Eyn8FgV97HigdvscW1jzusKU1Wa8mgdataMcMjemInpZM5S5Vchswu
9fSNoQ7mQ9xF9ddKHExltKzFu7lqY5W1jUAiR6XR/EMDEPw3ChngpqCvDVDHlV6MSsxpSsL5S5nY
4w4vDKgKXpvmTVmSYM62alrhzIpIOLNBOs1ZiTlTdIIdcM2m9CRU0kJQyYRrxsoSr/PrEL8CeVF9
2pKghD5nsvA7uh51rprA3AdQ030U62rRpTX1o+a4S4dZVsIYIorgCV2POjuqEW/5ftaO3KXDdj4C
1B9SmXO4uHSr6LKZYhf581p5+XmBu+iXjduynp87blH0/mPAbe8RvqTfddyo14p208Of/8yVc8GV
1xo3O/CeCZmTPryXiXm/Iqa/8ROute1sVFoY6N8sQ5LLEA87gdkvnPV+rjGoEvt19zZNIg4wEzIX
c5RryT9CoNAvUnVZL7kgQWPSMckNSWQWBe8DQm7V3l3JO7hWiUkXdyEWT5rLGjXwU7Sr+2acyakd
Dz+HY+5yX6JZxrnpYYM+ibHNBNuLCga4ft/U5b7WA3RuHYgkR1bmkRwVOXULqfzOB1dhiy4AoeP6
SPKJL/v52fvq1Ndd73d3ipxYQnV6CkoItuf9KL/pjnyF1etff15FV64fLvfFjwkKVeEk83JhzVkr
ulziCAbbVQLvnrQNjscD6vk3/tiVZeVyYAZ5mQ1y6TLfbEWRhWvf8ib2ywW7WluoLmdDqbHr7FM6
nvp0u6g19mMG4Wf665JdOBuTlo/ouAzNnQ3tazVKP7k97kptoTaFwokZX3dpEwYtgqS6cNEk5z9/
4Ctj7pJgvNkEZAMQFo2jkKeA9FWWHtT6LSqXBBttDN/HmKc5s3j3gwnIkh2s+ujX9eed6Cc0Q1VE
P/tfp7loZ/iwhN80k34bpQuCzeU21HuDUYGc8UPSP3Rx73ddcTkwq2AfFxwkzeH0VKDGFooefPBL
c7gAWBwM7czW514LVFiHsj7FSeBXA8BdAiypydH21ZHmHYxnShtsGYOpgec8cQ5UTDsVyZal+dal
r9tmHs5lWGm/Ke4CYHqPRogKqDjfdHvfVtFyqpLSc+m76NeYVKWptRK53vSrqJGPyeYZ97vI11Zq
0Qleijxa1ZC1ZL2nQ/rZa+24zJclJYG1QSXyevx7Yu2bulv8NnFXYquBkHYYV1rkRmO1p1Q8hqx9
69fr503spxXfYGciyW7hjjgFebB8jurjvV/LzhG6SdK0IXke60CEOQmq4GEbkG/za53+2m/TwLxs
2BuRI5nHoQywbqc6ITcC3f/N4xeuWS4jNTdmg9cD2DeoFWO57+0cnrZKqEf4uCB85+m3NIjLbE82
/irkjfiCtdw87CP2nlL2kc5UHa4XEU0c74wBjTOFA+3NZmlJ8Eht5GmveuK3sbpkSBQnkVhTw/ON
ZM+TevR7eXQREKHmjlcG7YZCrBAy6cKsrW7cY68ckS4mJumICx6NYqzD+hWKLaMMfi9+9uXcxcRW
26a8JLvIke/4KsLm04zV6DXrXEqshVc5YL2U53sbrmcdDutdxI9bGcoro+JSYnVZdSNRiuf9wt7z
2lYZqB+/RJCLhW0pgVuPoDzXTXpCfPk13Q6/jIeLhQUzPLR5wHie4vIMHZoF6Zo68TwkXTAsTRUi
sxGqFtDT+74kEHVjkZ/ZL3d5sMPUEBxfQPlpZgMo5vQdZCNuYh5XKsK4S4QZGg2dWTBbnimkbHl2
oogFfIsygvPt1KokeqskHT6EEo6pJzmlg85gbJXet/u0nsjU717TlrmslRz7JQxSSZ+d4l4Hh81R
WuVV0s9c0kprpBeGfWb5WEZ5Y7ucSOXZ9PMF6qejKdH7LFqbRHm4AHYL4PgcTdUtnu7ltcZcaS/s
aTqc24jmVs/nSJh7cixeN1Pm6npNltsRdCTN8ZJ60bx8VW78RtMvZwTYbzAz03hRSDHSorMtfFL3
H9HI+/NRU+N18WUu1NxT3ZqJBTRHIP14kPHJd7UxFw/rqrUKoZJF86nBmIjwnTWp51RxMugEgUC6
LTvJo0TOWRzoV+RQXtsbc0mwkGtrLSE7tre+OqflHGeQsGm9nuqYy4IFkaWoRyrD3G702z70eBjR
Nzp+ZbK4JBidY7bH83Hkukz3V7Z5nuTTUmVLyvyiMObiYNxsRzlbeuSd6JsslfKTrdJb9+iXs5rM
1c8ahqHVKukPPJ/Z5UPLVPXOrH35iW9aPbC+GvxuBcxlww4kH7GK9w2vAel7FFgCFp28Ah3msmGS
NgAiV77myWL2h0B13SmeY79CEOY6FoYpXjFIh9bTKD5PydjfGR0yz5npRNhTvB+1WkaMytwgK9+V
cda25MaV5trcdBbsYeZ6OHCJzDU2m1NDWvMw6kTdL2VNb+yVV3b4xL0AR3h+TVqUPqsOMAuUvU5D
R2/drq/030XCgjAw1O7hmsd7DNttYpscsir6zSKZ9Yq/mYuEybLu4cIxrnlU9v3Dyg4Un0W7H1fI
XCQM6jIdNLIxOhF4hMxQ+imKZ69Yk7lEWG+6Cl5fZkPVSgVVgzTOBvg2eV38mIuEVXTuB/j2bHnI
u+UuggXOfdigcNknwGcuEtaEKUlsnSy5SNrzoIc3azve2I6vzEfX0G7po1TaZl7yNtjfJqZMTlTN
o99kd9UYka4bJ2bDITdTcJ7brzCG8XpVh7rer1EYZVws5tjGnKUEdp9td1mX2u8FmblM2NKzaaN7
MOQs6NSJqeRdUJV+XrfMpcL6mDVJFXZjXqYf67CZce2pPcfbFWwL0iVEBQPanln3SavxL5S3nr2m
oEuEmdrWvSmrEWBHoDPoefbRZPwWj4uElU2E9BdXI26YwCNKGp4C0Sd+B4aLhO1b26hhee54uRwn
28knMUXULy51ibCt7iAMAlufHC5jRR3GX/a0eu834NGvM/zooZe6od4ul9B3yapoeqtTz/Pfhb/m
fsYxmjRDPjfhd7mID6FZP/l121mYyBwP9TqhaTma13K/D6fR77roAl4zl6VN4ROdl2RWZ2M1OcG0
4dZj9ZV90GW8DFyVewsv1XzEK1gRtUTcPafw/TZCl/JCkq4zXAU239PtA21JUdr6g9eAuzgXCyt4
bHTK5mIXx51pwm/BEftVs2BTdSbhYfu6QhlgPqntP1jBvlOwZPRb9S7PFcs0bY9dd/kKamKYt8u+
bl5Jb+byXBUvawjvb20+w+PwVSrS5TEkDfdKTjPX/c+C95gZoKUcoa0+ofzwzDY49fl9TvrriEdG
a0KRqM9bSCNfLOvmS5z0xLPrzuqUq4FFw0b7fN/TR87zaBE3QpTn9MfvuWnmil61C6MV3jDaPJV1
MF36pQPaM4Zz9zWGs+07spTJQ7yaw/qtKJfyiusUnp5kwjgxEV5kPKenehy+eH0El/KivIGQr4hN
Hg/B176NmyzpZeN3ZriUl0ThKDmCtMnV0H0kcCjW6f9z9q3NcePIln9lor9zLkDwuXFnIpasKpVE
WQ+/7S8MtS2TBEmAT5Dgr99Tnt5dG61S3UC0oyMcslAoIJGZSJw8h9olcybKKyjI1leTbG+dcGbH
efR3Tb7Fdpm/CfLydRW7+TS1t6MPUPLkoEs4IqgY2i35yS//UlaDf4w6OfP21m9Jt5NqQPsl+Pkt
R2e/j67WrmxBqi1utyJ8aqW+zWfQBb4+858vui+YvolzAv4oitGFKm6xOvMxyLtSJL0Y9G722vYO
1F7Vwe/p9jAs4fxm4qPet1TSa184/HYNwwmCYFXT7k7OME4Wr8nHFFyMfZbzWdG9PwD15fatxmqD
jjptPKQDkhfqDSRn7fD+nomhIjMUm/oKp5fp8Lvy6FU/a7tag0mXVboh1xTybbdjnyeyg7qmP3t2
ZXjPhFC13rb2lKOO1Lg5JLj6+7y2FCiHrOjvNlOxSDH4Mp0p2R4bCOH+KBdZfn/daE5m/YLNmCCq
eKsXNVO+ZU6lvrdjvFvc2A6L4ZnoqdnLe1Sp6y0rCQPvFB1BaoX2JDvNSc9kgZBrHa1RlQcZQAh3
wFEuCZf8o92ynAobv3gBIlcgsHW7ZWCo79MVbZdXY+jZ8cJ5JjgrWHInivNJZ+G8ulnutTwBpcds
BfjwTHAWishR1LW+n62z2K4p41XaVJu2ywtMfBaPczxaF3WYOb56H6Kok5Rx7ti5RxOPFUKdqCv9
IgDXCfOTBZlkwgvfjnjOMxFZU4sXyT6YdQZAeX9YxrI+LLmdcKtnIrIGHyxrY0hZtvjhl0JUB2/s
7DqiPROQxckMV+7XLJPgadXxB5FLu1hqgrHwDBAFgYjcjMU4+2E5sBRlZbuLkonFUmxEggHFwMzh
c5bPENkm0Ly6EO3OOC6TlouLIBe4rrsZWmf1boxDb8eZZYnORGNFURjLsh/dbOvpkK4SFYYcrLiW
UzeSgEigkZuqfM2kVzafWzdaxmO5kZLYVRpMeIaDhjCQbDQsC0s0t0VV0pLaDojsmdCEMpQO7gIb
lj3ohoQuoEI8MWlaeV0TmgAFuCbQolszsqg1keUY7gYEKDvnYoLVVuVC6gGaXFlNiyoBZ+ZNE11C
rZ6zRuM+UyzQFNkaB85cVl2ydOOxJ+qD1aqYXGWx0gitEXOznpXeQThoAlAxig5Wo5tYtWhhNcjz
pjXjk3bT2p2uc2e0QyF7JlZNVFuwzUXoZkHaaNYlQTHYGuLp/vdLhG5nFvpbHrtZsXpHEGZBL7O9
ROB2ZjdNrFqs+zCq+yDImjl+v0z5AT19l5jbzo1tZBaq7cK6EEuY0ZI9oKX4na9Du8BvqkF2TDQD
F/GaDU7RFOnA3RPHv68hyGFnK4bjCqimdAg9nCDwcuIh/xOfm09WQ5vQIdKIIqhyBCKUY6BOMskA
cpZBZXfVNaFDoOIEZA0ScZnv4hJU4NnooVrX+Wg3d6M4xTuXMSGRyUlnGJOwiw5gZ35rN7ZhLkUD
unRnnN1sXlVGp+Wot83S254s9JcT1G9+oGOt3AyMouvB8eb4vo8WYlnINNFD8bQCBEux5p0GwEPm
jL+PQuZYrrlrTj4Gi3cg1qyZQnaIkPLu63Zt7E6SCRqkY9WCX6jX2VRSL8E7+5IIgl4uuz01nl7B
qcihBlutWRssHFAPdzgKPA5Y1YyYiWaavHBqllKyjJDybl7UjVah3cyZCWeKByJdHThL5isS38Sl
VseArp5VyZ6ZzFGtgkQRBOeWjG+Q6ZrqsvkQeoO/s1l1ZkKaaOx1wDlxhoAR7YKc7CELZtXqwUxI
07iElVeNrc54F/SJg7pOCvUjO111ZqKacGsJ+lFj4vHQu9dxpNt9DqoIq4PETEQT6/2YFx4Wnfh1
dU2recjydrvESXhyU38vL4DA9vdjGqqlZA1ucHACxXSgJGTfmzho3zE9Dxe+wMnLvvQRRupFpqFx
wClOsyEU0X0RVcOuCYZgv7aRgxjC7MCtzAQ6xT3UyvslpFkoyy9e2D/kOftgZZomyqlxlDP2wqOA
wtXknkVMJMUUBFaFL2YCnZTr4VpXnUZfwkcSO20yD+RPu5kbWdhQ+R0YrpY1g2xp/aFtyuV+CRmI
xl8fPnp5b02MU6hnEgILvWSt0+l3HYWqTQJl527f1K6z21g7PFRDgf6HtizbC6Wf09RfsKe/8V+s
CFVg7poz2VD/Sju4ulaOcyAAuX2CpK9+mGiPSujrX/DlbJCZ2Co9ManrwYND9dVb9AA8hXFlFcOY
ia3qg3LxO4EoI5YoneX4Z9FtlnHARFZxyIL3kE1SKBs0Zao6hbeDyE5YhJm0W37YEPD49ypz62C+
hvab2uOu2VvlsMxk3qKe180gkVHZNIB14vQQBU0224NsRHbWhCgTAG+TNb5kSUTxv2K9YJdnTMXE
VPlu3q1OTzFxuji79YRkGcLWjuwJXRG/O2pOQqDBCKy+LUCEszgqmcmyPlpZuYmmGlbobjTQT85w
geXHKnTyZNZ9dOHF70wAMPFU69igyaVrlkyBVO395IJuLmn40AEiXoLMbuKWXEe4YP6+SM7k6Byd
kEtWbe6XyZ+SXKGubbdGRjY+Ai1XCxGoTFWjn4AWpQaOtv9sN7hxceuk3wD1uyiEgEJAATd+s86r
VZWPmdgqhbPU1ks/Z3G4NnvIm0iUKMPvdhM3gns7SwAJ1LxkQ+GNV2O3RiDRgFaM3ejGcYUiwRKE
rF+yviiClGyqTUjkD3ajmwArmUM5HQ9xKtuqfk7qEeTvbSwvcaifbO6lMGUc2HmcY9mAIj9DAdc7
EHjk28KT0VEHeW0XQUyoFbDR5aKKYswWh92hGeDHQgM7SU9mQq0ELXjQ1zB3t+PT3p+JTkDiY/fM
ykys1dTGUz7l+ZQ5npZ3bifUsZ788GhlNibYKo5LgiC1LZkeOpmsbvyOV/47u7Hd313MKWAH+cRV
tnjkmrdfVWHX5cJM1qvIq90ATThLJhctUz1tbrKxWdq5LxMUBdZK1tIFa8JIo/ZET9UOgBU7lnpm
gqJorVynj+F4iat5JuYSbPhQDrKbuwmKWmZGw1HVGB3044dqG4e0j0a767gJi4rruF4dUqmsj+gH
sEzehRuxs0MTFAUTn0XNsebSbcWei/xBEEcfrAzRREV5ogK1FWFTVqGJPi3IINJeXBj7jO8yYVGt
P9dAbcRzBm3DNW27oblap7HeVQu3q8kxExsF9pqyKqZqyjiLyGFE1fWqanzLtN3kuxKFIGu/RVMG
9tbtNt/WT1QJeQFSfG51jJi3KYYrbUjWDBXRuj6C5695rEnPr8fCDS59yJls0oRJhbMU0IOmU+by
6Sio90mHpV22ZyKiZt16zUnhI5N0YMk0OENSE31h8FN4eyHsmYioCuzNBOLB8I+Vj/76QcX7ZZ0h
2wo08zs6uSJ1u4KkfY52X6uDYMKk0JHlgo5aqWzoBjedA9LsSbHZUQUwEynlLr6moAoZMl6Nt6sf
PTAuLpTTztiRiZOqvKZzyYSycSBc79pZekDfZ7fb9SASupAhnPsII2klEcAGTYgHu6h012dJYr5f
Zpy6ZBDxpTTqzH3cpIaKQIcl3Qn32Ljn87eZl2Q/j0zueKXpdRGM7Ohr0ny22mzzedOZscfNVtSZ
3uR3wXu+DwguWlaDm/ismICENRo6lbUs+lR0S5UMBXpa7QY3vEYJFKtDVn/EK6H/jL7xGzQN/bAb
2kiTJfdQxptOIQx4HpkwoZo/+7GjdqoozARP1UFV0i4Ol8xt3Oa+yEvIfipp1W2DhpffEyrBu8qf
83HMojVZNlF9H5qcfLNaGBM8FUKMQ7VzPKA8JT+1bvU4yGiz2092uu3+8jrDoBUAZICW2VzpMRkL
/7qv3QsVwTNO1GSeKqdTs2nvy6zI6ZSyMnOJqBLV1TSp/eW+CvPt4Dd2L57MRDvlAlIpNcjjMqDk
qpTR0k+CqKmOdntgXG1jErcgkdZzNrNCfkVBhBwVBSW23eiusQs6VpIK7MIIGfD7XNf5FVVrecEh
nPbyhWBmwp1W4s3KiemcTZ5mMpFLxNIQEjIFgBWIZG3oOpbWZBxhzx8jsA2SMVMnokEJaanEzbVI
X1+lM2HAxD4FQeuoWm5DRgKdv6sENASaTtDDFIEC5MJnxC+vlYmBcqQj5i0qlixeG5rqEA1R2hXO
m8Wd+a6Oy+IgUXlOooW64HfErdVu5UyEFJTfyVQHI73x17zbbxDN3jurHT6CmQipQSm3XzdFb5yi
ZEm++cAzW3aSMBMhtTQenhZ9DN6UjUhA7yf9yC4imPioYGBBxyiGjgPwnkSTaJMJ8K7XrelMamoS
Vgm9KSVDV2XxtiCVYGBqzvo6XC881p0zVuNI66oKitADrLlR5Zwn/SjL20KELGvXiF3IUs99BSMY
147bkbVFfXwNqh94K0qrCewWry/PTxjXC17DxAOV7QBR72IcMkBeyxgLDxSzPr0dlJAb3aNLsDvm
RT1cL5q36VR07YGoNt8z2bbPr0/hzNczMUNh3bTzgl3K/FYmfRQ9BXn/ZDe0Ea5rd10noUeVOXSF
mNNbHtrRNuNK/7sr5/0G1URvQhbT1g8g+mDKDi3ITLjQ4gMyKWI8WPi+84ja55NX2KnRsb9xW4ky
R0/VgLNAqh9BiF7kMar/tFvq0+7+kmEIlUPUWW/9SV79aVwfXWeyPMKmhmHTLGKeopLetHGLhG7d
sza+cDs+Z3vG8c0pWxuhC7ieFrCGsFtSbxGf7FbEPLbxuJVejrGLuQL+cBRogAjsMCXMBDei4YMz
Kqs6m4X4wlo/qxixA6wxEz3FZuJ0eRiTm3LW72LP+RDO9YVc8UyOYkKnKhksQkwOuSlYPx+dDZmD
13XRXTsTfwdGo+291dqbDEx4NhNyC3NyA9bMJK/zO9Bbf7Ab+hQJfjH0EaV3DjlKepPH4pmP1W6G
tuwFb3zGHE3+Je6s2g+WiNygB+aZhOFnPeSXWBTOjW2ktk7eBYUosCSF6O761vV3EMUN9naLYpwj
HE/YoYuJ9233UEU9dDTj0Y4+iJn4qQGiwLzPfXITL8N9webjrO1YqJnJuwZ6uLiNagwdrVUaMf+p
CMilDqqXF9w1oVNy8FTnjR6mzfA0HMtvDq5JVobimtCpmnUR+MQZuQmi+r1ouo+RFBcymnPTNiJb
tbhggBowbbbRa1XFV8PoW91/XBM0NUBQK6z604qUT3LQN5EILpSOzk3aOJSkFa5qKNbDlfU+mtK1
rQ42lg2C6d+PO8u50yPzPXmS+iOpt0R3dj1krgmWcjUYQ4cKyzHw4l40dVKxxuoe65pIqULPpQ8F
sDYbieqSqF233VaOl1RWzq22Edk2sJAsc81dyDAW70tHgz9t03aXS9dERpWluzAyVO5NPOdfuIq/
RPVqFZFdExk1R/2yMnU6NX1+J5YqDQSxM20TFtXKMh7VAjPJZ9znpqICY1ge7qxs0GR+auKi1gWa
jrOh6qoj2PvZbubs0l34zG6asKgGkHfitBQHPp6/qGbYr91sR5rkmoikKNoqLuutBtqQRQlrvT+7
ZbXK3VwTksQrN8idoqWApDrJpOarbWkthzZipeBrXkXK4ZkLQSSPJ+v4xW4njTgZurKN8xUDo6kD
Dlam7RxZ5SWuCUXywTMJWfh5u1G+YgkPhhWdkmAfsZu4UfJZHbfOfRrzTM38DeXNtz7o7UBUrolF
mrytDquciwwHCAAqAigtS0APNtntpolGgs6FWmoyNpmqy+0YFKzdBcqypAPq1N8DxFrUY+yPtcwg
S6kTxv2H0EU7sNWym2ikxsnbpl3FdgMxkiDRriKJW3lWSZtrApC2XiqXh+1207Ju57X5B8bKS3WF
M07F5Hbqo5YMwHaLzGH1l3xD3/vY+nb3WOh5/77kZIwiKeXs3szTujapP/AQfPtc2alLuyYIKVcV
vBUdmix3/K8OCDc44XYpvmtSPK2NQwZahAJPyTlIH7txPbAqvtRPe8p3/l7NcU2Op2UkI5jMYpnp
rpNPS+2Rt4Ocq3eFitmVlUmaQKQIJKFetDGRbYv+2vD2jVsRK/CXaxI9DW5Pcoo+4yyWbfXG60Jy
Xfv9fMHcf7bmvbA4JgIpnHy+rksjMlB7t7twbfsDk54+FI2mqet7Ki16SfKEVtP0YQui7WqBDT8t
zjJ9xrtA8dlFgM93UDbPr2pVBk/rgBpHQIdSXIGkckohoUPzvUv8YVdUY3DYRl/YpQAmwomVszPF
WPcbvD7tINlXJ8Nau3ZexgQ4aVZp31tAnhrNW8Lb7qqeLjUE/uzkfmnRTw7il+sy3zwoVlAps8qB
D04rwKF3oGacwyMHTqZLJ8jD+CnhPejfoPt1BObV6VLHyddUxYW3H2sPZUF/4s7ObSLKE/R0jO9Z
Q0mWF6q6KgtFdjV4Ta5CtJJ/nvsovEOXOjrJqzgedjnV2Bh6SmsE8+jHZc7Lg+/6w5vBxftyW43r
NegKZZb3/aUHjDO+z+Shyseq5v2I5Qza78MSZ2S2U5BxTTR5CJGUWXSjRF7ikcdeTWviTnH4n8fN
//q2/q/iWT78Z1fGf/83/v5NdnqoinIy/vrvq2d599Q+j/99+q3/969+/51/v5ct/pj/5LffwLh/
fe7uaXr67S97gbd7/Tg/D/rt8zg308/RMcPTv/yf/vAfzz9Hea+753/98U3OAgTIb5+LSoo//vrR
9fd//UFPlZT/+nX8v354+o7/+uMoRfGP7PS/d//77d9+7/lpnDAE9f7peQH+8wGsR1siUrfl+T8/
Yf8EaQsFn6zrhxE9PY0IOUzlv/5w3X/6kDNHJxAJmMvc0yP9KOe/fkR9GoRxDA2B8PR7f/zf+f22
Q/9/x/4h5vZBVmIa//XHi/6e4ON/P12kKNulHBTJCn9M6+0mFk2KXoZfFuOvD/ufDH4q4v1ydJUe
W9G7C8lOClrBPH7sKpDyx1Ysc5j76Tv9Onw46bCuRwKob5n0TpKTSwXjF1+kMbLhcyIC/Z25nAmQ
uNu+cddErWPCN3ml1zeu76SVen59hV486fggIxERjPZuvuGDhugNHW5D71J959y+wm5+XRvkNptb
uR7JZjzarq6HTY1TwAFsyiWYt3GBP5HAAMFzWqB1F3Qfwu7Ce8vLIRYDG9cEh1e5Jl1HM+ptB48V
N3EhE9U6hyWUR79W93O9Jv66pmwtjo7bP4RoxYimGI3F3e0a+/cFAqjTRFnUT284GIdwow4C0AKs
S3ehNHI6Gn8LSARcqMbSdn6koPVFstXnn3VOko6XIPX+EXvtDfWVTZaETzFenmijKPTLscJUfGUD
bpB8/7rJnbEME0BWCHQFNyNOfEg+6rpOgvXQXup9OHNuTPhYscp1CggmjX74fcf2IS6onH4Ly3sy
uMdcXvgKP/Pol7bg9N1+OfnFJN1QNhvJfPYcrAAZNVXqjNVeN0ue+Hl71TjRDZPhDsKLN5L4h4LO
H9pa7HUdp0U07hdNdoWz7FAavkJAPDjhdo8WJZDI1jswvhzawtlXnnjD82UXRXWBzpzhuJI4VeBu
V51zcKMGSk7O1VDEKVPNrhw+rvpTN08H8MdnefcGj0IJ7rypr8o7TcT97EiwpW0H6TZpPa93y1pj
Jn7C/Bsp3UPT13uKHs2wHq7geCClG1yPRKZjvdw581cVq10wfJcuSVSl994QJHn4fd34Lsx5up2Y
2Ly3fAO+kV0SUzpnJ4YPFAvoAqONk0yLd/3w1eNQsbxUonuZGwzWbfg9ztWALBhnCKj7pIVyuTc1
IAZZwnQb+XHV13oa94UHje0ynd3y0Al/z3S0W6oy69Y68Rl4vxrnPRuKYzTNN3UsbjRiGTJDnur5
Uu/X6Ui/ZGeGF4Umdw8IHuxZqW6/uJ9rKOIM+it0t1I5fN62KKm9MLlwLk++86UPM3wqjuW6UWci
GWjxP2lOD2P0EAD8nROWbLFzrZtnykMcLf9+CiZAHAjdFUGYsWraAWGSqKlIoQL2qWgaCNvIErI2
Yj9QPzt1AUcMsNemQ3bcpqhRp6raUulGKed4XeiT0Pviw7ZwSbilo5v63Q+KQQaFwmwQJRx8LXU9
p6KVV+66pVMQAYL9bqEfpXyTsxKa3++j+lmig62FFsbr63EmNJoEaeCkmpcZz3oZqPETTlZk/hdG
/okLeWGlTYSfpKBIbh1cAFThpxAwTWeB6/+6L0EHUtP96jgpHRD3RUro10gfw61ONfV2LtRAB2Ac
gu3TCi5RDe1Il9BbXj0K9IrMNNgLd7IqgBDXRAoGkrM+DMDhhhz4WHiIZs6311f2TAAzcYJxxee8
Ey5CS3nrx2zveGnFvrf9kaIW+vpHnHEeJlywWwpexQuCzOQgYn9UyxNznl8f+oxdmGjBumsVVNph
F3Gc9Oqo/QsB99yqGP6uA0SMdxTjBnAj+TyDIG5N+uE6msqjN7x7ffLn1oX9HriCRoyKjviQJX+Q
wR3vvwXcpvYBezF8FR7Gg00WmmTlsBPsOF0kKjjjl0xYYB/jRkzUSjKIpqUtH65EPu0D3ewEiROf
R9dh9WUYgeAbPlToCqB5yqUHnpppF3ZFWjnjjoLyxanyZBnqo1LVIR79mwpymr47HIqcHdTWXznt
AklQmpRDcF3ND2O1PqrwzvVL1P2eRk/sHX09+Wk3dddVsY8JaIg/QWTiQk53zqjMtFOhmKPzEEnR
4BxYfxhiK2YQ4v4NjNjpcaiq9nRJecv1LZOXmp7P2KuJQOwAxWk9GmxZO07JstSAVZX7Mnhc8wj6
CVb85pj+6dN/ybT6aduAfKjhKssrx70evAsH4dzsjavh3FYcJw4JQF2h8au43finTf/QaKivW6tW
Ccz9dAh/mbvnycmveL5lTfFtpijQWNVnMLDpKtDNu7gtIvVQ7lWR9JcYKs94BxNquKwlDcPc3bJg
7A4BXXZalPeOFeIMszYcBPNBmcogrJy16IaboMYg49TKq5nSmJDPg95cHW+ZzN+No5N4ObLw5dIT
xjlTMc4mAXe/N+gByX4MhFX9fiUPpVelHDHbXb5bfQMTQgiJzBZCL6fPGI6T9yGsx6SarBRrCBQa
f7fDSjbDDHUsLI/Y9Tijl+74Z5yWCSEs0SA8RS3GnZ8anoLN9PW1ODescTTRve5Ufexv2UKOpd7n
285uXOM4rjGoMYYG0528MlnouzG4EPnOHBuTaAzo1s6fTwMXxb0ijxR3MHYBbnZuLYx43cwabeoL
1kJ0147alfKt3VoYZ9GNR+7w09bFuNdsR/+S5Ni5+Rp3iKLd4gJMaJhveRW+BUm63XSNIwggzjj0
PYatqzcVS5UV5xdxTRBi3SNJBDoILql4XNnXfnm2mq8JQJzqDkS8MRxSEz6t9ZuSW/FSYMJGOCTr
0qObED40WndesSvrK7sJG2euKcotb5S3ZV7wzt3eTZcusGd8p6n2WFaLFuGEheDdY1BPj/PYohJW
7MgQXa8itPMYJuqwmMocKA18Skkgs+rcyLVI7NbFOH+dghjiNnYk28r9pK/X9cL95Mw5McUe27Kq
8YfBoBt0tKY8tjsoJtJwdjo+9x7G1bg0zIDx2OWnJswQSLoe7+DwF0t7I7xDbndpoCbEEIokdN4g
Bp+1y84XR32JOfnlwgk14YVRKWTUS6zDFj8tww9vbq405JMY3h7j4b1X9IdqerAxEWrStNV0oLka
wg33ZJSS5vdU/Pn6wC+HFWqCDdt+6cKpw5kkHZjmCblyNcKAf3h99JctkJokbXWbxw0pkOutbpDS
xkvLr3YDnz7wl6yXM8I69I9smRr2QXjMZ8sJG0dxEkEv8jVCchpGyebeV7YTNmKhBoiYIpGB7+se
WHs9W/VBEBobsXBgc8vDEvsnSjCnlkmpL/VJnbMMIxwOaHdh8cl7xN6QAHmUzO6DKC5505954d/L
U9REGZLQXYrolIBR/nXU5UMZN2k5H7QSCaXhPvY/SNonPeSxCkckOoSANX3b0CvtHU5P31STY1Vd
4i752Wv80mzM7HWupMMGzGZUYZqD1BaMVclKAZ3xkhgnYwKh+xy+XVVk5fOpCVZUEvq+0PTWWd6U
D30n763awwk1cYqrGvyya/BNwvmK0zqR+X3JL7F2nLEJE6gIhiRezSdrmxhN+6Y+RORd5VySR/x5
lXppF4xT3YQBG8bBXTN3QC0FdNRzXxxEMKel/Aq8wM6JQdLnOjcuWk8hep20Pt91rNotXpFMXZj4
rnuQtLqTwtk1PEjqkNxM2kpEFytr+IYtoCN4qHCES9KjJHQNcltLYzCcw7qFfYNkBV5Hp1Rei/CC
Nzu3XYZz8DaZj3ONcSt6s8o+8QKdkPKSbsjP8shL22V4CKh9aRGcfNoyNknFmwMkSdAOn55kwkN3
u1o5+xHzTwR8EVz9KcL3nnvlL9gmEexE/71ZvEx5B9198rZ2P4KLJGjrq84Ndnzz07hh19340Xfe
vh4xTknmC5M14ZMD4WM8LuAL7UiR1NXjuHRJi05sjzK7XTQBlHjumfuREQ2KeZnw5oeebNrpCaoj
vwe7xve7siJCZwRve7iY2F2tqQmb3KisC92harfgncQ5CWIEVjLmmPLJIn+Jz1XTrXTlWG20cft1
KtSFXTyTUJiASTTrbcMwUzigMMDL4pJGjV0hjZpwyb5pI+r1UmcBHj2HZP70ut2dm7FxtmPlOWPQ
+Drbxp37UFxi6Dg3rHG0QfIMOF7k6WwRO//OeljjSMe8nlQNIpdMvd8q9WfXjN9eX4YzrsjEQ0KA
vJgG0AIiYTty5wtEZPa5XR8HwWPd79Y2n/gmymXVmdOkeDMc7JJMEwmpNFJjKTAsRJdQwO2trjnU
BCmu+VScOLp1xm79t9yqhwBrYJy4hThVN3gwCFE++GH4tXHEpUe6n7iUF3ynSb42BOyvU5ePEijB
LzFCsz+lvcwPwXbtbDopxuKR8CFxBj/xpZcAzbgvo+cxF+kku32dv3Oc7gB8Yxw9nnCkGg8c7vt6
+BT0uExPKhk5GqqlSKqtv175uhf82zI41z7Vxyg/+vPbaUEX17GLr3MeTQkqjfuGdkk8eKnuWUKC
fTuNybYRCG8MSVzS1Ck/DOTz69Z75rSZiELQ2LVDpBadeWE6Bmk+7F4f92dz7ksra3gHMM9WPZpW
wDsFXE0QvivKIq0pObTL59x5JNX3pnl22nf98slXXwukP69/7rnvY3iPciVTLnrctCNnL8TR0zb9
DzBCw33U1ULQreWg4vCk5FFbRhOTii6M17rI/dOwP3x5M6sL6dGZlMDkoEPEo7o57WrOPwVI5prt
bRB8yxe7x31qwg5ZuxXQEMG0Zf6RBUnlXSgFv1zvoiYHXeB1Avz124qnbfRPAYqtAJ7w+FtffFHt
pWT8jImYuMO4mRgycBQBqboqVJJ3F0z+TCAwUYd9SEY1eKe9bK8CQhKIZ0Bl+dLj0rlZGzl6raO5
DWrMWgLAIa+X7kJzzE8hrxcOqsk+lzcdMGUTdKxkfksL9ujqm2Lxdrl+T8oPJcBYm7fsIIlygNL4
Q0Vp4tA7GoPZEL0ifOyPfjkcfU/fCDxcsqLe9928IzJ8pI6/cxzcUrpEiue5Ow7Ve0LLnaBjuuAB
aCtArV5famKjP2uiL30P4+R7iqoI0hkoRqPxeCuW/dx5uwhvzkv/nec0lagvFQXD83CbliTat36f
bCDfqddr1USQ7wuvQf6bjMOd6sDh2ohd5M0HJ2iONQI7KOBdsgHMUwCl5u0YoFudK24DAZo1L5US
Drtu9jH9sHrfT/3gvP4cds47jyqgzdt7Wf9Jpo/h7O7HVSZlAdIiJzgw0L8IVSXa+9ZVt2XpANES
HCb5UJafGn6IvP4NVdtuXYEP868FmIfV9qgaTHICv0/Mk8GnSRR9YF27G9anpplTRb40wk1HMuEp
nuBOOaSO9pI1HNMIDPZF+2FDg5J007wOr/yaJyLKd0uz38iHXEdpC8R9Tfy7IPoYsdtaxgkkVXex
jvfhcuXkUVpy8hDxIF0DZz+4NJHtDxL4+5J/ZVP9MLI5Zb1VzxmByNTvyc8G8gSJtifUaViKFzIl
09djxMucJxjYOEt4VI6acEGu3XXvZXQbfZe3Q5FEVVpth//D2XcsR46j3T4RI+jNljZ9plJeG4ZK
JYGecCRIPv09WXfTk3+pMkKL7pma6aYoEPjwmWOosSL1Or+ljPhNULiGdZQOKYAoRCWZN5sRAjGi
yFx2czL5Tby8xnaMhjb0gY9fRNeM0OXvHtKM+auxdrR5aPp1MKxz607CvSfwPgS576naNOJeq9MW
Nnis8KLR5ZHDWBjYexRNK79h92ArrAoDrQeviHxKw9w/c9I/FTxtmiZyQWtpTdBlgKjWgqSldQYM
mgK8bkjMjgGcpmLb3BTVU+nddSSTXqbRW7jDb2Lg/7Hcs70pnzUdGwJaF7mGKfjdv3fENw++Rnnk
DS+50rCObRCV84mPD/9+7jdf/xoOvRSuUbJLY8UXu4pvpmqlTTcIx9+06K9hzICHMweWkqhnahtQ
wd+MyKiTRtgVVToiYs8u2yj/lrDkNwnFNZw5v9h6qXyetnV+csQDr/e2K0C6vfHLfPf4qz6Ab5R0
GXvcQTmUUrhWJnR+EwH42eoW7e6bk3INbRbDqNfDJWPRu60NganAX+dig63r1jd+h2/20LVApglZ
E3BccEGjVLOGtFHJv/fQd8+9/O//aTgYTdlYNcVzayedirSVN6Lgd8+9CoLKMgdIKqPj6dbrSY+I
c6MI/O5bXiX+HaVQlOIE9jXlEHu8A3y6jYR9GtBHu5Hkf7f3r656rg0j3P3w6oo9NezN1g68VqGl
C8x5SKjPF8DxrcTiu2W6Svx7tx60rkKLCkpSkTn4GYBmP4s61zhWmBb0HZQM560/R6TcVremjd/s
9WvoqVE31lxcpoKlFHtDzeu+LyM2GFidZqNrdvzvjfnnDvtLxnUNRHX7Uo6NiejmWbtOA0/F2gVQ
J1v009LLaG76jAa/5HzSgKX3y5VlT6Eujs6oQsXAM/QhTzenOTdC+HvHSiszXgbRRJcHyh47W2bQ
Dgj97rNu95pfh1rJU8Yj3/XTf7//d13ea5Tr5E6d5XOcrE6+NJDFZNMYVQNq7HZMuuJX1dZIc0y4
UktgxO5ofmzcO8//xSkUvXHVVS1Qx0sdmzXbLuiraUEQj1UqCbjOsIavn9o5br1bEfibq+QaNztN
EHsNJAaOdh0rGY+ZVf2sCXuNRISwVqUNl0uK8F/DNMQV/5FWp25cow9zCV5cwS4bxP/o+pOmXv/9
5YxvIODGtdThIvViWAIUuBzDEpP3IeHnWr21xpF36JPN5I1gItDQtzsn5AOkjuwNRHIM8maxGYyE
KmJodkA7PbPNMiLzl5qxN6uXRrEIrAHA1F5hRho3TSJYVsHkwtaqUHljZEonGT0b1pNGCOY/Caf5
M9d2DeTzqp3eng26d9ot7fb6sm+crZw/JV9ROzW0V7e+L5eTJkSZNvJB6ECfQ1997xvk7HEfO50b
z7Vdo77bcPd1VkdSV7Hjv0m+425MxueuYWWUF0EC0njSLl+ePNuSh7LYL64KCxsFig3EuxMxUGwt
OwgLS+wLqQMK9+DNDyU9meqBqfMyDPFATnp3v3Q7lq917VB3K9LuKDvO7L6yt661WUo/LhYCE99t
xaowUEdovaB7/FjbW2r9FnYD4vOmnPOsrMbYF78bqRLd9o4+E88zSE+F+wy/h0hod3h1e/j97y//
TTS+xoSOxFKgaCNRA7GkkgdoOf7suZef959L1m7doO0nPFdB1CbYL7dC8Z9D9JcYeY0JZSCDFKSY
8GA9TzEWDbUhiIv8jrRaWDiPjRFb9Uv1/JqnzrLTvFfN+cghMrT4sGZ7dstPZ2rPULS/c7SVM9ar
wrs3Kg453S7uCQh2PwNGGdfg0lyXipYGUBg5bUPH2+rkxlG9NKr/9vtfXdVsKa2qAjNmuzQOZu1x
wbJxerSmDVjbE+L7zz7f1SVdMqseuJDI3xnm5zHqkx899xpX6rtdZ3v0ghSod5UXN+ONq/O7vvM1
prRuYJP9B2Azgp0Km9UEOo/FmJq4UjqtjgfjPJEPy/tg84aWmNqIIVb9pu3mlPOVN4EvKwaI+2I4
OUKvYPnF5wNaGg1UqSXTwWqK7e6giYPlgkGUSLMI9bxJSvMLnPdV135qPl1DsO1AeR42xgaeElHu
LymBw+tCHwU/Nnkih71Hjo51cJw0cJyffalr0GvgarPR5qjpGTvXxs5DA+Nnn+qSjv7nBFfjZNQ2
wQ42zMT9GH4k/6Ub15KZluNaWnvpQegwHoC+QI7O1c9e+CrkzH5DtUHLMSz50IhxmDx+A/T6Tabw
pyP/n5XohonoSsxAfPj9xWgUr/0wTrfk1f98qb+caMP834UuusLSIS6GUlBjIS+8rQ3DyqjRTXSl
ZEqsTx8DzLybBHRZrLCtG6QrsIEtWXWQ1MTVrL15XfkJffmfxe4/XZ7//L4LoOstSA4zDFDlb+u5
sOzfP/tCV1GFqLy2HdjQALkeenls3krlLl/4Lyt4DZslvllSi+O5A9LZIi4+f/S616hZ2Aouc1UD
H2O6z1zf/BCUDFfN//3gvdW6TOvxuq0bTn463Jx9XNbxb+twdWRHvRpoMeCFZQ5YhbeEgfvot1ZI
u13tjSEZv7oZhYWMK6ZFdnGHRmZUQZ7Yn86d/1FUDmi9M/i+5rGvwEJpXug83ivQKGWTx7hl8haM
PiObfCPUZb8SAL2NL4t5WPoTYVnTrAYjW0ZU6/KoxItF9PXPPsTlYP5nQ1Zmo1uMYsHsN4tumLpR
r3y3ba4ChpinaikXLJdWH8mYQX7936/7Tbl4ba1cjBb0TA0Lc3z7CAOROqx79EeKCmMdv0B6+bPT
dI3ZJQourSDjISyZXTx6MhXew79/ge8W5irH6MXi6NS7nKdpNYjY++GU6xq1q/U5WXofzzX03fCi
bvEd/r7e+jVod7KsgSzeCHQ7f3DB7e3gnGA/DiTpxf1PFkS/hu9avUlduC+iNyjb/SDQgh1upHN/
v1v0a7Suw2ZAYU28u2u9sm4JTWvH/eBHV7h+jdi1HEj9i8vDFycZ5lToN5773UtfnUeT2gR68shB
nerVDb4ajFO4VyQ/W+urU1nmvTMpE5uEgY2dR/atl/77ptavxUE9HXmzB3WqrUztadXR7Geve3V7
T8Hc6C7k1rde/k6MnU1+NB/Xr9G6i8Y5PI0HxLwGjbhkYD9836s72F8mdIIguwoF99gUofMj/Wxd
vwbpzh6InZZXoeOc5afx8UeLey0CWg4O1xcXDx13PLkl+PHNRrjG06rADpbG/v9virbPv9/0j0jm
/7179WswbS461ADGNG1h6xtVtQ+ESev+UsYQ9bbYNK2IunwrXSOtGiuCPXJYtph+dgRTxBOFGFIo
3D7rUWFUdxrAal23Z91TS18am6xUR+LSWWIY3X8ALJcwiER4cCzg+RA5UixRY5kbAckDp3z0y1MF
xglfO+PBMtFCOfbmmA3UiTz+3Ixs3VpoT1evQIhEnb5Y67pwAH914dqhgxoTTboXaoSu87pdj73Y
FAXUJaaZ7oU8wPVk48tM5udpQkNlW5CVaMzMFIMIjckE1NUhMRqXMc3L06IuEmXJ7KqViRslFLMK
7XZZB71aB0GX2cTIfPCWOxU8BKXrhLQg7qq3mh+VA/o1dqqHCZiXqx6jojrO+5Dessb8Jvhdo6eY
jl0+eagGSrkT5osL5Tip/wyUoF/DpwIo29POwumkzu/BvJ/bh39vz+9e2vrfDErQWq9ks4BdMaej
byT28MKxqf798G8O1LU8m2i5mh2T4JoBj7GKS/vG4OO7l75KQ3gLA8/RwEoXY4ZMPGzb9JJF/ful
/9g//OXAXgOQeNlwCQEl3DOTBqtNI5ZdgEj7xIs+XLox4tDsFQaJ29aMB/9Lc18ocK+1yDN7HO/s
mzon36zeNWKp8okhKxeBXvdftP6p/WHOcg1ZKvXSCAjQDrBwfRL+0Rp+9rWvgf3GIKYW/lQos1Py
OP/699f4ZhGupYdhTadbRVBiKJSS/Xxj/1zKnr984WsUvi1owIaxmOGgEcQwPg4XCYSM5gL7dyPq
e9/8hKvL35E57IkZqBlW7qYdZJB0Z4obZPuleGjml5+tzdUxKAErtacKC96s2f5nMwo4Af5vQKiN
3LXrCwYUQg+PDH+Rn6XK1+B5TeiOC/lrTCttmbTWmYJc8e91+CYcXIPm2aD4pIOBDGv49TDZGCEB
ll/doih8swOvkfPA95mTMeC9OwFQzr0OFtrPXvuqKDe9ZS7IhOhYeW9MW+58OLdB9Kq9sSrfvfdl
tf5TG7c5E6orsTvYchTzgd7C9AR/39rX8Hlt7qdayzFLzf08okCpYSgU1WDRtHkdaboec7NM+C3+
9zfoVv0aUk+GfnFH+N3Agz6DKGcs+7cJnTZHnzLViMxuxwhSkgnlDE1ZTGWGU53/LKBdixNbbq+U
KBF76jNGNjciw5+Z51+Cz7UsMYcybhtQBJ/OJ9tiSGTdh4PvHDt01POmjNnMV53tJBS509z2ia5r
6FSvqQ3USddls++Dc/KKJ0QKYrj+U6sfl35Tw9B+Gp8qf1gTsFLg43HKjfGXGt9rcV+Llb6sBzam
k+dHPPitebekJf9oB/zt17mKF1VrzZ3l8GVrGej1bGwgxnvaJgoSaDr0hYHCsev1XB/BXmiFEQnj
rjTP/z5A3wTZaz5AVTigPFeoNttiP5ASPmxrYT43wVb5P5ur6tesgBla7xL7AJCQp+Vc/6i9pF9z
AjivRNNY/rRtanxLLxnnW2ceGiWX4P+X73ENGLYVMDdN3yG7dcZQDpHZ/3LVjugvvvhQQBe21oqM
x5oGUee9jwXB0H0DDAk0QXk01F44jquC7Hw6QavsWXnPvrtRxgt2bKi3WuYbfSw0cBkhtxboJ0Ps
PGtt4V8ZTl0ORL0TDRbPln7INAD8encFfdeVgBiaLDYB/mrc82TnGxrQrcE/vGAMS1pHrmWE+QSt
Ffuzd8Ta9B407h96CRSlfUCLPfEdP5t0mpklVCD6Mh77+bxMZlzTjcxPyujQenTjvMtjXcsjrq1y
D6WVS8H/9sPB6vZ9wGKiRIKRcwSqfMyrc4vGRLvQaIJ62UjUuaB66mhPHf2knoGBNv4UZCrwosZv
EjO/78imk/m2yP1ksk7LsgOwOepYDLnW0NP2fb8ZbSMqlBXJ8WvWdmZRRr2xsiuScrvFaqoQUuoJ
yz919a4mP7Q9YD6N6otiidwRXt2DSjT9ELQrXVUJZ/2qNggIVXwKKWTux1lfT4vIZh2ShtqnaqfT
jKjLui+mb2opVpb/pi7I27JHCzd1MEurzOeWbgP1WeprUT6ZfRXpLUWjsYCw9WHyx0xUzpPIzzUw
/Jy3Z6cF+RcHOMAom6gUegixqt3YGb5UT+NOUnAWzUx3TkE1wEPlwJol1BCWQjWnBgnShuix4/HI
QjTSch7JQOK9P+oKEuNGZsImk4L9YEw09ssltr17dM3QMQrF5Gf5LKOhbKIAczrT3HII2Y/1p8fK
g71APgtsTmUdFigg+sKJgMUMreC9mTLgj2PF3WwpjNAb2gQXKdAgQo9ZkNhJZd875kkED2R6GKvd
2JzGOZ3wR3n57452kZOMGIOy5COtD/h7h7+PD0E2JAtLMTnlQRLVRVyhb94qid55Jkwemqizx/Ew
AodSYH7nHlq+ZeaLnBlQNQjE3Zdvvor6wxJvvp+N+eucvxrDV4P/zzOg+V2EpddGTaPtmyqpmn2+
vOXmqnKAE24jMp6m5kibg9mskU5HGhbUCHJwl4HGjHO1b9s9LxOln4NShyUrMDPaIQeWoipoos9H
9HFSorEV80ks2pex6nC/gCmF7IK/tdW6G/g+b2YIFU6pbnapZABXgPRSaMHK76ZVax8BCIZc+MEZ
98qVkZSJakGpbt995wGmqrEnmnjmw8ME6TITPQmo5O2RJyXSOLYELyw2fNGitn5e+rUjp3QkW3hB
xy5hYelseDeGNjapVgfhhKizLMGWYjSvvXqg+VVeKOwaaGystqrqcBABuiLAlixT5JsiZn5m5TDw
wXEqmmEflCfHPnr6qfUByY6BRcc4zBgKyCa8e/zOMKcdsc3z1ACAYtmhVj9VaKkuADl1GOuiRPe7
+1qWq4BrMZQjEmijdhpGwwDgNsO5pb8h/n5yfWdTwS8jt6rMss6534ZNzcNegz4IZiOTsAAyV6HZ
OihFhzhQD0Ewh1TYicdeXV6D1AroOSWxJNNjgz7K0PO4Mu4hyRtCDj7kweMgAH/CsfOJHQfFFHn+
ocYKBO176QBzw7yoou0K4/1Ig8jHAB6z5excgPx7/mgbgORB0H1q1g4o594Yg2oAjFUdc+spcO9z
82ko+cGE6iQB1TEAosO0aApUfULFGxnRcunEC9enXwbAfF6g7SeB+N8tzUU2M+rdNsz5sKr0JiKW
XHMUS2MN+oFOX3ug35uJhTrwEUPjxNS/yDbVqS0eZtaFMBZKp3mIOXzXvc5Jq3ktGrmlTQrfV6mh
O+xm3XS/wE9irJJu2DbiRdnHgT25Jrj7d1r3jO6pRjcOch38E1PQhpb21hV3CpuH5QEqt4tabBtW
QNPX1tHAjjGHe9JjHG+S1B2zgid+f6wUelRPVXlv45wUncSUfpObwRZzsagLqtit36aebhCnA9DN
NKtAc04H9NpIqH4eDTOrcOmN1qPlnRcBnGUTNwqkM/bc56B5BjV+0lqRfd/1ic1sdNSKxDOnh9J6
6/jG0NCpLWjcamjEgVkGgBbEZzX1Juhvx1xbAvkeXffOHSUfxiLCAACnSa0qtpLNL0NuKrxSTzbA
Sa3dUSIZ3I6OGebVg5ozbRziOX8CeMjojTiwzZDSVPcAuyo/JvDrAnXniJiI+4C9cD9tp6M2bgaz
XEt5Rp8Ht2czq4/FNsKRV4mpaVmzYBe9ut27QBlVGBz9OW8zIrpWFFoK1dqsQKjed50BQYUeeRdf
kX4O2z5t5kM/VCHrELiKWBgno+6zDkKwTCxp7lWhQUhSOifwANcNOSxoXjdipbRPF/KFwOvoPU6/
gZ4nj9AhRFHkQJyPgNvXdXNE2yC8hJqlF1Eu5MOA+13ctXU6k6NtxVO9K8Cw9MpMtzLcw4CNRXVJ
w7KJdeNd11eTuXXsx2U4GvaT0ZysZsBk7I5pwG6BuzzYYW4eR99PDYyfIIFR4SZUxbMkMe9WmCJB
z+Fcjo8arj3uQ0RdUkgfwzhZuvgZYH0EHTkSAhh1pW25fCejhoNph2rka3PI4wqYsl5PxgC52Ljy
+mHvNyLkso1sHynBwo4mzxts6AM8aFYdEpa2rmMoC0dErhGZDx7dDohOPaVRSUgEC6xMU05kegpZ
FhRVuzExwYof6H2gkbQe95USWdBpEMcbwqBMQSE7FehbFQKdWUx8y+JLn/e1uW37T6hEasapKTZy
uM/bIXTYq1zyhIhTyRCDpz0tn5YSargLj30rkehY2+WraJ8rM60VlOaGdAC1xodJRk9wsw9V6kGm
pVc6AvgXr1bgKEVlV2ITeTEMZXBmIU38HAQPjbda5AGG5jErnawZtn3QHgyqDjUBRAuaQJNW7hjk
xCSg9lqJq8WdPBRFnyAtZ1MvzhTOSDTP43JpsmKkH3Jiq2lIPPzSecCjPme7VimI4t4hL0Qo8FMA
bdzm3YTRRVmW8Sy1WPQiNcwHAH/CjtTR4u9G55dprNv8sq7WSeRmOOIMCVlvJZbARXFRaplbjZCS
zjqdpl39seBqa5G4LEjnLR/tB2xiC8k1s4pU1U5szr80JNkuhIAHfpjJe488Woc4hVesFqxyx2BZ
6izHwdGTzrYvByAohhURwV6C42Q5vz0u0trzE6KBEJZ3aznrocWDiGHfVLRfNcbb1NHYbSRygMjY
GxLG1I6ZwDglNUo3GcWKcxZPDXiE2kUGY1MP+9od7iv3y7VPuXuu2xNyTylExnuVXJzECJAlBov6
agV9mMgd4HiwDIjvIKK0+8ZwYrsqwtZ19nZfx4IhLezNVUvnUCxt1je42FiTCQYmmGPgaPSRifAs
bazaYIJRZWej81sFkPmbMXMYPfpswd53eqTzC9KF1airN/hA4MdbW2LUESgpCG4K0K2PmWY6cZIK
XdjFPUyjFxomMvkBmxEZOWXjqWybSJh3nRKx71AcDBlpyKUGdwI+W6EWmDLDey5aK12GbgcfxnAu
Jig7sTsOocqCGyfbwZWjhlCwemtaHcoALyHVtmRxjjZE0ASRGP2ItdAHc200g/swWJDYcD8SpRfB
UIdxJIo1HtBiUbiInTpdPHitAB46D0dGu5TWYl96MIz3ixUQ5JEG4QsfD/UAzagoNKLdBfM9f2XR
ejdC69vCMi/asgs6QMds57VBQOVQ1jGQFC3mlwTHz829EJ4+a6HWDgybGMhDU4DkHho0ptPAz3c6
14vKOhxOvx+hvzKEI5L4qS5OPpybFwndDcvRI9n9hm3x0Sy3vH8XVp64vonLS8XuLFaeAEC/OIge
9CYfuZsWQn86gYgeylpQ3PoMqsZh/jXmZZzLp8ENVjrrUiiXb61gg9+jMZ4Lp8iKOQ1gMWxNSQ7F
odHK5tb/rEao5ARdAuPwuCAxvZCld4OSaT+n0jt6Fl4chL5OAaM+DAdGvcRVZ9OcM4n2T6/7IUT4
0qk07zhtd0wCC8mBXvVRM9LYdAvMxR4lqkPiPpGijxhw8cgcK5InPumTcvHAVFXr0WdfHmTBQyUR
2rxB7Cm9h3BL6Jp3Q1/+au3iNCPSgADZsaxcygjIhbaFJPK064wRyR2UwA1EbbjedOsWmjLS6g+B
v3VAEYO2TqjcDnQtWLBp/iqnZ8H3iriIji9l8AuafDSk0PCsywJXGoqfUgK9jygOOWBrMA7KR4tn
4SQy2JQaeh/X3NoryAt4hhXjbGV0eexAlCS4eB11DwXFBC6mmAr2D8qZHnRIdw9NHWHeA05jJoys
sfEDFy2sp3kXaCoZlZfCJgIYgWhQecKKIXSrB4M0sWcG0TyjlEANqaolUjiCU94lw/LkCaQErR21
rrsKKgMXeqBlHfCPLUJlLSG7z6dTYOF2NQwZMyd/gllZ1DrFYbGD2NTXel2fAvblMzu0wd0U1hQv
YCYvgJlPkx1JAx0GXxzs+WGxjp3Kt4s0E5PiPDrbIL9bUI8XhcxgAAs2MItNaUewmMm6woPzxLij
vf1lQ5AeAv2sP0kr9boDzIUhBx0GxqtZPo3F3RgUYSB3iFsAsvNyzyp0NNgAEHTqQlXf1ecHraii
PDejum9OmHAhf6AhJryZOwd3VlWs8jlYy5rs7ValDjF/18hQ3bHYKe9pHhkGVcgYghbdlyUsuZUG
bRl1YMV2NYKHq2VWUGx0oLDEOKMWR28Bkm3QhTZDy4L4TktCiloC890Ulozb3D1YqDSEhzmyehi8
BdY0qPi9xcqItR9dcG8vMvb9FDYuT8wA9k4+jWpEO9M2jqVW7BWmxUqPbbDANGQ6LQE9yYw1Ex4D
s/s2+V9BU2yZqGHV9Ut25SMGMkc0RKDbYGy6AjdcM3gH3+YPQuYZkHaoFk6wjDvS4q6azpeaNGqR
DJfSiiq1bzrMlj1z76o58m2J9Ozi8rolLj/QHNfA8g5FxMjrrNDstGTx3yq0ExVOEVpGgOI2Babj
4xI2GA53b30DxvqliVOcJX+v0KlxbRuZWRMz8gXjC7S0SCRw1gQ06mfrfQIm0sTA1w0+cq+490fs
4DlzBn/lDihVmLUraiumLrxsLiwanhStk7VBwvFmnvrqPTfUhLdy6AHNxsjAp4eKeEb8VdF5oduM
UaCVqYuumz3aqO1xJuAIIH3Qs6dL4FlbRKwgVOTI59zlCLJfCwKnBNuzysmh1cYVQdLaWKgnjBrg
4yoyy+ZroiICKh2+A3eXjoiBe0zZ8r4yVz47YN4GAgxUzbrPkr0HIt+WuswMhnvHmE+saBOv+dKW
zGmd1MzXjW9lUxFExcIzHbu2spB/Ts7KQfaA2tiwlqSYF8Q83Vozz0dd28dVS1ZtM5664K0zhkOP
RpTjWOEwIlcn+mHBq0kwWwVcGErvBQ6Huvc8Ap1DtM9+PqGjMfv3TlwnqvzNTX8XoCFUe4dZBGmN
nKpTNQjeb6bz3uYbhSY7XynZZcJOBWjIWr2vkcmN4qXq1j36F/aQOPo+L2UogYhVxa8OGspV4YYU
h4mXdrosXxMSlgXV5QQdbkvsakMlDL3hCnpKDphOaK0Bsa2OrdKeOTQth7o7VIjTrIFvQtusCwYy
S7CERgUkGr3rximuSwue8i9qmeIWlTZg3zsy+juvsFYtUrjWJWEwvbVy2Or5kZYlSPjHnvixxoZY
Bu8wpoZgVrmvMLXQ8b5Ed7H641ra9VFzGDLjr9YfI5mPyciQ/fUirscxHkkJS58cncrHfMlXgZ/5
GG+5MPQpvWbb8ifa5VGwILfqnS38doHZQBNXXupIZ8+KeROICJSAiHuApbttpDVAlYg2mgFRD2p7
RycE8YCHbiGSvp/QZTLAe1BRi6xgYjaadcCgwmuFjdiAzADlBSRlZE68h8NY9+SRiyp9dSSzl+gO
ooYbxA6DZR9V+EeHuKhYBH/hnfKxUdp6R+bDZDbnik0nPnUg2SOIVVpqG2U29jn6AKD1d2pVI1Rx
781z65AB+mJju5g60hCtxNMQN9xnCUqWoRl3zA6eHAi6oDvxCIJuBJn3PVuCx7pTa1sYe2mP+zmf
MgEUrY6mtqmt2waK++g9Xv7xytaQjXeJN1VhM2prXIfmDAd700c6Rsa9nH9NZ19aWynlq6mAQjFR
hQ65SomZo5vbO6ACa/fFgO4aLLxDA80RpzBPOveR/fIFFzzkGLyxXKmZf+gBzVpziZkOtl5rb1pD
S2TvaJlq35bc3jpAGswOXEvqxCxrAvITeP86ief+dRLAQ7P5YOZG3I27Hvoc06vlTWGdPzjkhfBg
M9B6C1m712JB5A5Uxpc5ciocEPfZh0GtNL7Y+MxgzWEXXrJo8M+ReVLUNGlNdRS8mULPLc4oSgAM
iMcOhXrwUkh/o4ruHS6OEQYg+5k5a6PmEJPQtTqsPIlpFEZQKIQUAlFdAQKvsL/mRNla5LGdZqid
xbHG8z2Zd752nCp8spUo2iLSyWPlJb2LND+QcCjwIVNh9m5sOxw+LoseMX7nQL5t0CqCJMqJlvxw
ZuXyRe2McgoXFQ3dN4E6I+AyVaj7i+BR52ev6u80xpKgNjedmNG6ZqmAog+xAISa7gOkq4IFG05N
1GbYYf4YQCuIhm75psR9i8ZFHpgbXXpoarI+lNxBzrT0sWYfqnpNfBu6RDY2AO9XpnlnL4cCMHxf
qbiHP0NiNawBkvrsEDBYxu7dv5Aa6yEtAhPzryG9/Bk+MamFMRXDf0rMBy5/vtBE835JFiSDyvBD
CoaaLLtL3QOhJDy4HQykiA3kJO3/R915bMeNbdn2V3Lc9kMWPHBq1L2NAMJH0AWNqA4GneC9x9e/
CWVWlRQliq/Ye02JJAIBc8zea801S7G3MqQWrTw0LBjqKbi21HYhGYEjKca3wcsBC0GhqVPbMRvs
LOYVTkY3pqMT7/uUIkzFUnrQqlOdW+uhrxY9DWdvkFd+S/1JXPqh5sroXVq5dJqxPZHi8lSQe6hX
mdOmXz26rcM3o7q1vJepZZqUrFVjFOtSpxIM5qMrXq3itrR2qeiYc+tl1R+HIFvVbbjU2kvTllYW
v15Mb+yOl51R7Nq6XddCd+G8Yp8QCxYA+6YlQupYVtHaH79m4zYw9qmaLtLsIMz7Uq6XRa8s/El2
JaoGkby0ZWyaiuqEpoUr/6nm2S8o8Sq011TBOjynYDxio1AQfCnBOpSqL2Gn3he9kfA69mtKXzep
vZOKTWz5y77Zjsb0JLPsrIYGxhTeR3/r9RuCKzetBNMzk1dBSJWqbVeeYqxkXoSRi90Gr0OcPYV1
yhuWuJLZM9W+2uPg5IN9H2oQJoUVn+xIcRQy3RcS0rMpUo+wYFZ+rLC23nX9nmljywO+bip5WymM
A3H3zWSUyutiMym3PqklJudfcvXHsKXESPj5aOtPTdMhkguvhW8utI452sgAaeUUkKYp22SdTRCr
rLvDdE1GkOIIyn3DMJLVGR4AtlwTF3Po6/hgm9MmCNWtJ8kbObPZ1emHIMyuFTRcTVOvPfYEXaqv
yrjb6B2hI3QslOToa3fx+JBHLyJ6ifonMtRdBaxJfGi0p7yn1N5c+sZFb1537NkyMME+lUgKJpKU
LOPpJaofxPgQt98GnFbZeKF3G2r4KARle0UFVQuMpRnjUDjOnWtSfXFfXtFLVKqMI1z56rVNVUbI
W6nZDf11XB394kJPjkpwDJWjPL4M6ozyPvEYul0Rr1pJuoYHmjE0TXLkJB6e5LgfvwR4OmvrojMu
k3kGvC2D+GY02ZCW6TIpO4eL8ZrnL5WxKjSUjTUz7rAcPLEcQoeRyAbeEpxM1rsGRfgsAO/pu6VW
OBOqFNiAO0tnA4ZNVttpycW8vRzFVSxdVi3Vo+woedrNpFUHgynN1+kCbiCS03Vb1waOYVb/05XR
b730G3xSlBaHVn5RJH+jabxQ/TGKlrV0P4R31eCoyo5SQQYwKu5nRE29V411oQk3zccd2//Enu/3
vrW0Cym8qJtLQ4daQqOXPppP9XLfx7ustbXHaFLXGIv2Sf5VHcRBa2/0egDDnMmAaMRTm7eXBiGD
ruieDPm+CZQVO62VL0LCDkm6aggffWbMv558sdEl7TiTcZL22g4eUgJw1fZOCu9TWkXNyS7cqLB3
erCzWZpvdOtV6k/GYxZtpape1qO+ruULJb3ExU9bw6nXdofS1F/6HqyeWrsdU8VJGI97r+S5vdCS
7jqML6w6WMJGXyeq92gG1wEjgmzA9mGNSMOAjZ8dLjJrXW3ZzqSm7rT2qZWSrUSobSrzQQWhTLeI
JJdyS1VSOhX+a+qnL6LMl1MnDrLm7011OqgFXee61pzSQtYLezVhHS5Ce2kwfIflyqTvSAhKSBXg
FLMl1bNo1Tek5zR2u6wCJEuB5qrdHZGAIIJr2s17uXlRq36FZGqhUvpIKGQYqew2inQailecV2VN
LaPgJ1l01/b5yW5Piiwtfy+teEc8dI4H0wO/rtoejWBSu1JG6/4D7Nh7xz0TJUVDmjP/cVy7XpXi
WFifE8WfE8HkMJRzY+S4ET3MdiN/Vit5Jo/NSC9TCxvx11jBkeYWfaD9esfbJxtnAkE/LbWhSSUm
Jc3cRuHXTuqWiqkwx9KMVfX1EJeOn6irVLzZ3nBKgnpRUH/1CVr2cbtnz2Ycf3Au792TMxkhBn8j
iebvWBq0ptz4k7f6TBjUxb1pxzm3RE4vRlpZ9L4/9Wye83jsyRRdmKaYhRS3jZbhR1qfd1Sh5+Sd
UKvs2FOxNjPZZEa61uwLtu0LL5k+0P28p83RZyHTy9NNmPkEDSv/J5T9RupCqQdgSrmudNqpWfsF
a2z64p2ytSJ5MUjED2ralh3jPjSMpa4+eGPCMvQyE/RWOsZhKiOKl1/IVXfZpB/EPLx7amdixKSL
JznwERunVL1JisWmvgE74BfFIW5f6UFvy3aTNXcIfXTzWEBPNwFYSKUFwSFeJOwh2AkRCHjw0lvV
+JxzVz4n/XA7cooJAkJt6lJzJiT1c4/Q/Cr8cCNKO23rWkbk2tCaHdW39nNIdlk/Gy/6vMqtauLA
+lpqFsT3fO58z0YLq48VXRImtEbVkTW2oe7njnv26luVHpd9WHG6o+r6CA8NyiCfO/TZ608YnppN
LSbErNnLySocPjfSn6N8ApIEMr8bx73yMj3kr78/We0dKeH/APmEqmQZo8VwrCPMQubRGTOIlvLJ
MIU0rpPLMNVYAnrXQpp71jBBKvqLfXIo9EdaEJJ00KNdyGqiiEjEUnUyaW18deRYTa9ZB1G2Hy7m
7nwoi3WnfJG9p668Eaq8NqXbwO/QQu2UyYQ8zMuUKje//1q/RkLgP/n5MbfUKFBUKv77pD+NYEr6
qiOGoe4ftaJ8Cgu+YuANn3tEv8tdf3ilxthIzaTkUbKiy6laWfb977/DO7PTOY1Hy/Q2U/SQ0d4/
5NG8V/j9cd8Z7c+Rh6beFmA2uTadlDMQE8AoeRSWbMK/P2LDfpeI/0KLeU4/7CJZk0uDdyBSA2fK
rrP8IOu3efe1SQRVRo8G8rbTDnV+sJKvWX3JtJ5nD6UkoXGLF1QxKV0nTl6+pN1XIZ086yFUH0lW
N0cKtoRpEIJez11LCcKOT2knT1Z5+abRJyUE21QLpvO7ML43QhcZ88KmZROJtQJ3ySoDp7GOaru2
+iuZOqL8HEbXhvIipkeqz04XXCrD1WTOMWxXaSUupGo/RBdhjuwgL2kyfi2o75hldeVn2t7rUfD4
N5AM7WoiXjc/DbrsFul95+1KpNli57cfGL7fk4N/J2T98JiZ+MGaqAVHNGM52AwifKJVA1ZzHCj0
m+gehWP4CmEbuVuwE9Ypvgs/+BR5Tj6nQNaDyKUej9d+KI++t+k/UlG/95CfDZZq7uuBhH5g336z
b4sP5vT3BrVz1uIYSrndlSj1s+7BIFkUFSjlMQfglu5j+q0px7XVavAVVxnNhSxPhEvTkfAtt6i3
Qbxlt983ayMZKRpyselqWIZ69PPpixzWl0LPUBuY13YWuEAF1wrF5SE0t/60SX3NCdLwMFJPjrVD
SixLqH1k6n7nWp1DtBo96bMpVlgT7IAP9J8D0MjnBK2upptdBRw2vKAbF34ES3nHm3KOz5pzBuI0
5YnxDNpyr3gmNmb1ybnwnNEU1n1blWDn9uEEfmGZRh8sVN876fnS//CSKVKK2brguIGfOqKj0oGY
pP9cbCIBvD8fXSapI5VbeOXKC93Rz+02zrFKtaRmdTJgE7G+eLfm8+/niPcetbPlUWz6tdQh05mx
JHXk1p/ccalnr7vZ17nXz1dg+jJdfAT5eGdCOycopa0thO6lrOVEua4EUnQ0SJaMTMJu3E9dj3OW
kh4xoPSJNuzzr62bvX3uoGeLlAgQsxzaPGzVl9JaUsX53GHny/TDM5xWoSXknHUiKkbaXOIDLMN7
V/msgKEafiX1qsoWTms3FgLg1C8cq9bWWvIRe/e9jzh7+2IVrKaNEhekPE2Jt868jsioF/EH0KJ3
lrrn0KJWjgJNUhrGz7E/DH63EEm/tylnjuoVPp7PLdPP2UVRovfmEAPNVVMU5hvR+KvP3dezd1It
9a4dawU7/b1/K33ywT5/IfWchq1Mi8BQvC1Ffezsvz/bd0bScwCR6flQN+fdShhvYkROrK/yIFv+
/uDvDE/nGCJVkCacYnScq7V9tx21z12NcwxRMUYGlXEucV2vxlkv/sEW4Z0nTz57JaEXlCrosJE0
OETBDcz6GM3cdTlGS0+fPviQd96e8yBP1Yxtv4n4EMqis66D/oKO6kurPzfRnEd4agZRIX4NzsEs
63Bh6oqbIzf83A09mxl9w1bi1uaGGh4gOKAPH6ya33tQ1J/HQhuUeDqOnLNquP2LFK1/f7rfQ55+
sb+Rz95FvekNEYt+2MvYwUZwgBGatME/RIBZpeF18jsUj1iKarwaY+lKg4x7a2uiuZTVhUk7K8lR
c12aqo0AGJtHGayjQqPpma776U7PxrnTvw9s1UEsOYNBtSK4E6m+tEdznU9UZbW1YnYuBTNHh57h
Zc+zO0KKZaQKXyc2WQQ5HExYfcOU7HW5Qap5qpF2hyb9c0CyqfVEi36psMvyKfWZtFyCJFtPybBV
m2rZgPazM1eazEPij1sR8eP2zaCZ2txNir8KMCV16VUNyt/Tb2wVZUKqYkW9g12HuuCDVYhhzdfz
V9f5bHjCJaworE17oN0NNtt7b7gz0BtJCChz+5SPXB/vax9Ja1Vo21E0qyaudmNt0sPYWc1IX77f
pNYx84CWo0/VgZYPglZ5sejs17kqEee7ysJHpObrmT4yaMsYGYAv75AKrn0drw4/HafLMn6N1Ces
DzgcbjMah5m+meg9D+1q0NGxTD5kQ7cvUzdE5x32LzmWL+hFjl7XiwSxsDUMWIA2uhKtYrobE6Kk
hEa98UpgtNnvtfaxS8Q6tfu1EVAkQaE9Pufqc0RIydBvI3QZymWTrCSB7oaebak4VbEd1G+U6Z3e
bO/iOrsspGY/xjSVOjqV+JNrLXcqJGUeGpNYA//a3481SunuakQy76dciejCoieHNw2NFAC0EOK+
1N7UQYkGTN8kge4Mo3STN2g+nxRlXLRsNosgX8VTfD8Q/Z2E9/k0LPNqr5mrXKZXD8qxVSrX4od9
ej+Rgtwb/bWEebzU+WM17FDISrKrIRhvR3XBa1CYFyCwFkOxMYtmUdXXZGc4WdguNf0lKQ/GaLiR
mTlarzxkdYlDEU06Z9WF2rMJwZ2UqU0oAK73XbuSJ0Kt8aSkQX0zlMWs/tKM+mbsGtfGSdGqkotu
Yz2EV+imrTRbJrDJLUlx+rDbdqjwfStxSJScChIngmkrYbDSL8jWcxPk6MKIyciwHYVTMPjoEiVL
5yPFmhuMS1X3XN2rtopXr7reBHIqdgouT+ENeKrSZWA1m5ZeWxMGywSxQlwN69L81nTeKgzFJivp
eAXaS+Yjncag5dOgtVN5aYaqmyWnsdJmOoxjSlB9q+QiUV9D62rEykCR1KEcgjRVEJ2XOrbVbpvA
cMbZcjh5iIm+JKK4tidwTHRQjIWEH0GSjiJqjgWN33JYpvqXkeTdKTxYkO/aDRuhK+pll/bUHxRx
owRvg49RU0GSUKBsN3Jn0G/lvt+JeE1Fib6otzbQW/DRi8Ff0aWzhOkINOjIgkRNesOxV2TkYhki
zHLZJ9Nta2MIKpGNyvoi447p2UM1PMg8iUijBpoEXuc5qZcjlUoXtS851Qh+hMSXSVgLrX8AeVyH
gRMPWExSlKlTuuq1nYzMwWwC5Gx0LQvUvgkmgKc81nAUbstIWwSWRkQihL8UU2N1CMdhBQAK6uAy
ik9xaiMceOs0e0E4jVLvpAxfOnWioeOGd6ajgQrS5BsDwzXGHcjhKuSs2vha5+kqoJthR7fpeFPL
CMx94XAz0FjtVczCIkNvL3iOKUY28YOUVkCJNLwY6ibp7WvfEKfO2iPfSpE9F+GuB2ZeDCuzMo8t
A7RVf5ESPIExNtGwduUCTnPE0grYFm0T1LNJEC+T5stg8H62yHQIG+m0N2CNjipjwBp1tzCeStSt
zXDfDNlaDi16r9exDTHT3iAOUprY8fN2W40jPt54l0+XClOYEj7ULar46EmY+qYoTOSG1UZYMtW5
bpHj4kwQfkoyLx2Gn0szvc5jHuPBWNjo+mWxGcXRs0hqqy1g0bnTNXe2gnoTjb2bx8GbHCU7Pzil
9Nd5l+YJsTcQQFkPep8xRGbLqfEfPLpdDbLgVKRH0/9q+0jheeAa9HM90TCLEdFQwSsq2/cRSo+M
9Jw8nq7MUr5L0cSPKc7iIWNcjsTXVGJEDIa4WieD6ZrN4FQGtWejyh+rztx28gFRagAoBrwDrmHg
o2a20sJ90z0r1TFMjqr8aPfDKsqZlQeakvVMy+33qs60/zo25bYutHUc3aA1XI5edmQH4OjcN4Jg
qvhkFOCYsQE2An1tQ/PISzeKJY6Veuyq55KOvN87Ddx6swFh6BfL0d4a1bAorbvG/kptyY3Czi3N
eyP9ppmnLnokMszVsZL4LDra7NnCxzARuqPW1nUVXRU1SSn+Karu03DFG7XuPY5mJOHRj8ernjiw
UNrFvYWWjhEYDS5YVYeOC0Y8VE1xVGMHtnd1Jjt9inggraNlG914ebPvMnwaaHFMZN4l2k2TlQmb
KVOIR2+8keMMHS4CFj+49acTp+HKiI5ku3vWOu9QydeSfteH64aaMFaqIey3ibSzPGrC4hjTQioQ
sc+klHS0XtqcGad7y/HmhWOyStvh0FhY3QTvb/nFE8p2COiy1ig7JR7WRJbxy3gLgybdnGYrhQNL
4Z6F2o3RfgTP+17fP1+b8KXO8W4BuYkehph+L8aLplbckLG5rjCFl9/0PlpnLK0ahC5hlZH/hJMd
/wDBv0vflJw+wPsWfpvU9Cb2mNy8U5Wmbmr4rPNUN+f1jHLqjva2aTtEV3jdw8apAmlTtTmqcIFX
8yQSlKFZvjIbRFUIg3+/ssUO8IslF1/rHB2ZN0EbF0FHpbdDr5hgeIdbU14HaruppdINGYxxGm96
bV0W08FWHiv7FQ3sQk1M18q7RTDhvcSIVaDyGCIDM/Yl4SKLCVtEP2EglZal3u6RFYbDdVQkywLa
vBlftRmm1Ujd17OWsGCBSquv0THEW4WTZLexct3APJia3rVzbSl7o8te9TXFhCriaRX6AKloGozX
ZKWvcoyc4bbHJxY2VwYqJm0kfki+66AyWphJIu+YBC9IaY2i2/XmTcQ8FfXZ0mcvabfWMYpRpFHN
91hZYWCjz5DHJCT2WKfrHZAgZZGWIW7yVYXbvqc7XSEKYjiYqq9TuQf3w0oIu7KVP8gS1GtKiTOB
tpUORunfNAxcI06AoV6J8iiMi6pym/BazaeNHG1H7nuNm8vzURVL+UZTfQdxGuuCnVesvWSr9rVj
moE7MZwZFnpOzBa2jjhbKZa6fZkxKMtlu1CbnFEcySdGIu1Jb2/69CbAf0YVNp9L1eF1gVAOWIao
xCqMWYDaa8nEp6bJhzC5mKSvTBkoMntXY+VUdDdjRJ/UX8necWLyrMqTPdmur66lYdHfWPWxHKaF
N/da5L0/XavZraVcGXG1JOd4odMkD9tja32p8WUm24FhzWS5bCg8ybMuHpRAzH2fwq+2uvdiHP/1
yevvZfk68J+7ah9GDx7e6pBnIeX504yLwn8WFV4qDhzd5lU4h12z1mDAtXHt09IiWsHz7asAF85g
oVsmA23ZYkSsUvl2SK5z+uoWoQMIbZd2qm6Fqqxs07shj3sZiz0ZGHZcrYoC+b2qHpo82Gbsfjwk
4nliopzi9oiRdkF5n9dfU+9Uh3dKKnaYhGABarfe0H6R5GKf8Ern1stkDtcdsZ+ELpDw5mZkntXU
n9r8Vm8YIWSMDEG+81B/aiEXALd0KPknBF5OjU20k5kExus89UgpGxaddzES3FmgdCufPOWmU/NF
hRFDWKAL9DsDNm0a4paV44Ne3HXJuh2+RPHo5u0OUtmcEcqyFRWWzsCoaMeMV1ErrgkcXvCS4YHH
x0xqAy/7kxLdtCwvZO6+uMPfReRI0z9V3l6jK6xeUS5hub9UERI309HQD2E3rG1buMA/Gnk/Mn+k
+tcIp8Mg7nX7TSHNzwzzpd/lN5bu32WYtUMII+BPGgjwbushjQ+YgWL2nz5Y7zX/qSTwHMZgnSov
XjMu7YFlAKpwp9I3erAe+xIn+16hiZmY7H3rhzjKMUTH6OZaTO0QGLr6zpbqvZyTF1MGDXtm09tM
LK/ztv4SwMY2RYsHK1jrApABXSITD2LXoPNMm6WP66DWy1uzFVtw+hc9rn5rRNWauKkJOU3BeKcI
pyddJ5q34j1LIdz/rXllYP4PvIvZRdMz8dqrZhD05hjGfdzKgAXSKVhhaCrZA/TzYo5EPSENqwC5
b+YPro1pwqp3oXxQ8/uBApqWjBhFJif2WJHj5VBM+6aYiAiZ76cY11m3qbvtPAmpSfkt1JNN5GkO
lnPHrjBE6KeREkJKtUnCkjUlvovhA1rFNmyRQZubYdjVkX1p6SnG2vCoafBxE0SFZbMM/HUEb8Wu
0xtP0dcNThi/ai88XduBTFvr3mybsm8m3d5arbyvE55FRiMb/nJvPEpYfryMwam+8RH3V9XXrvJW
Voq2+ZaonmL0DmNmnZK43yg2qkP4Nx9MZe9MZLM24Ic6OK4lLgR+6f2IqRBPdFB9ULf/3lj4xcx/
Tijulc7sdbUc9nbb3DGQXXjQeQaTNagGFIJoqJG1v50i+LTfQDWw/jAdjGX7SVIu48HeyvV0H9jf
IuFfCO/b77/tr+qt87R9VmKsJlGinTehhSX6ImYBNMuT+yL/oDL6PYzgV995/twfrqYe211XJrTz
Cllzm0m+66ECqSQU9d9C6eS3Ck35rdKjMm52PfNhO0YXiXVRfpi6+73X8qszmGt8P5wBXPLc5Pnj
G1JDmXDXq2OKF6RcoiLbeb3AcUG4ZH45EJ8Q4nKumadSlRkmOzTFHpnrAFHBVuVP1PnnC35Wsgww
gYUxTfF9IK2V/m4KP6gtMrO+8+CeFS0tM8O7wVy1x3i/KInWpRKHJ3GDLOLExhljSLZn8UOCR+Jk
dPyz8KVM4NMrrjzVp5zZZAp0t8Sgxjyw1LFJD3gWkoyt73VXPGq+vjLMdqVP+i4oumUgPeqow3PN
vhT5l77onNEPl2l6X06W08c44YptXR+88T5rSheokcANqzSXVRQ5KUCRiiJz6V1p9s5mJGU8cwrz
gOuvLB9iuaW0BteGDKEBMxkje51jBoonxyoewYQkHk62XdMhGJJdFCBtarFwxCIvNQ8Bg+SA22jI
07mK4HhSvZgJA2VbsKJ4igMWijEiXeAZSYMrNLCPjTlsJR01/0zpWNrJQchLDKz6hFWxvAjybT16
jkF5UKUGMWjpJoK/FbMlyBuM9MpWL+IFHDf8qfl4FzW5W7XB1hI2gK1HS2PJHm7jcldQXiNhKfSf
puFblvv7ApNPGaCdxsEInSXGr45yGEp1TpwB7bHDNIUXVRgyE7NmZ0btlYh3JXX9Afd3j5XRX3sr
31CATFncamyvw2Okq8cs/6bl5SaxRzdpZ2f/rghuw2p6jHsWPiaeQVNZst10ipDZBotend128VGN
j4hEYTp50UqMz1qqLEc5urGaNxG86GrgFj3MuNSi6BGxz4oXlSo7Q7aRipvGKtxJK771dbZppIn9
2qOl7xGRY3VtDqmmLWGZsInXHWBKi85MryaM5D1eo6obVn3uUTxKDpjdvgeL+0HyaCMqCJKcqNwv
McXhdrZWwk+0pogSkrVPlYtgOjasHKvRvzOkhzGq9iJ7swIctUbqDlq5HPEUtL240ANt1/jac6hR
fUC0IeQ3qdPwHZOmVRvQagvy1R8iPFtAxdpiJWBrZKl+FVnyBz2QXzVy5j3f2ZxSxlHHI+P1rDg6
KoanwQ9cyUY+EuCMmz5SN7wzlp/juIG0ZioAoX7fxHcp6cJGfRBYWn8/UfyqJTJ/hbOJQkwZGxRW
Uftc3kQ+OXnD+NHe8dfjln02RVi+EupUdfv9UB/b7sQM8MGBf9XZmk/5bOQ3hZb3mUWVvAUN0XkT
QDDYcWQcZ/JH09uvGg3zR5yN5oaVJXU8GdxYXBxF3BAdaFIq20XgSsLoLpDXY2YzzoSO0G3n93fi
vdt8Ns5nEzko4/y1quBJs+ZVIX4+7P+/P/p7F+2sRWXHQZBOLffZN2QCyPeD2mA+hT3Xv/7+A74r
eX4xIZ8DcyOvQUVraMyA5jiP1NuwCi/iQn9WfAr0JPKGjKyN8mJ1A1vb5CL1vtgV25E5AA+zHYQl
ty2AhvnjJi7Yzcr5szDTbYPXksbdquqUZRQl+4yV9Adn/M5dFmfXRDZHX/aKgTYj7kIzoKVg5oc+
OcXBY1988YcGwpr/OIHj0gF+iBiejyWBM2sWUo+iq8DWWWNEsnOZdtJTJr1EsN9/f27zs/yLiynO
Ol21FylA5WzqiGgOmURGaoO/P/J7FZ1z/nDJHlhpdZ6EJouuUmNcl6m/FE2/Vc1xnWNJk5RiUeeJ
C68ewg8kjiy/F5iDFArafraxo96JzK9KhIoy13Z0mhZegB41cnLr2Y8YueNTOUNKKGkqCssMokBl
3ME9HCi/BqUlg3Pz4k1tN0steIy9p9golnjjNsUY3+fjsImRGifhlUYjPyNdtRVfPU93arHOQrAP
0/CsD/oNYdFUCLQPrso7r8c5OnmMReCXkPj3SpJTAEmcAU4wGW90cf/Wrv/by/Dv/lt+9dfdq//1
H/z7JS/GKvSD5uyf/zqGL1Ve59+a/5j/7L9+7ec/+tfFU4fpPT//nZ/+hCP//cnuU/P00z/wlIXN
eN2+VeMNXvSk+X54znH+zf/XH/7x9v0ot2Px9s9/vORt1sxHg52Z/ePvH21f//kPdTaJ/NuPx//7
hxdPKX93egqz5o/7MHvhaH88Za9/NMHbH+vqLXt6DbO3+n8c6u2pbv75D8lU/lQUw7Bk2bQ1Q2gW
Y2X/9p8/0k1ZVekbmZpsG4I3J8urJsBAov2p2aqtC2YClbGbn9R5+/0n6p+GrdmM6Jous7ZHt/qf
5/zTffvv+/hH1qZXOWePMeW7rPC/X07DEKquKapimaagR01Z/uctiCegs0pTHbtKl5n1AjYkQzam
nDp3CjFXLqM6Vu8kc4gfRKDieg3ywL7qmqS+k4F9yr2KyUnPVW9lW2YdrSNFEkfYsZshGNKlrQB/
cRJWLRTep/sisOtNUhnWpZx5NTV+abSOWm18oOg9M7789aVUvppsCEU2ELL+/KVCIVmWHmVEvoY1
wLzRTq/0os8XUQQM0BjpX3s1OUq1aHRXHvPkqFW1ft3axLIHFnVSUbK5Rkt+NA14guSdkPcX5fBz
AuUOIaGx9KZ63DRZVW9+eKT+vj0/3o6fF2HfT1zXTe6CaRmarujzUPrDhtCu+DrSCC5u1MhBaMBU
UMFN7/s5qiBMZx877f8P5mrl503ZXx9q8HAqCvIAUz7PSIhSi9WIrUYYPyP1Lo5GzNT4pZWW8n5u
6ZeaQXFzUGvNTWwBo67NxAcZWsrPQ9Zfp2DZtgr7xrSEeq7Ftsj9YkXMKRRZBQNKg4My6kr2ZVC0
1kmMwDrKtV25wWCiTZYiaRmP6uAIkG9L0xyDfRAq+OiL+KWABQILRZI/uEhnSaTfz9C0eUdN07Y1
oVvaz3dmsjIpbSnvuUK7DzsWg+gQKBR3ZMd3GVtCuOlJdGnWM1Rh2KkpKhPtVcPDHkkpBS7DHSks
++k64Z9Ta7ualbmaeBzZrkj6QwEKr6SSHIpTBb/w9w/VLy4uQC+h2KqlmoI3/edTL4Moy1LVRPMq
5cpiGqqUfSkMOLoM/aKTpuIDZdIZPny+VqbG42vbvHmKzr9+/kDb6HTRCgU4iyqxk7KTvTwW0Trv
epzXaezhVdCe2wY6rJxAp7Njyq1WjySohs2PXYK2GwSV5IPT+p+XgbOyhGEYiq1o9nk5qRWs1OSW
sxIVfSApqFQnDfpiw1ibg1Bua/f7Zf9fzZGXxVt2aqq3t+b4VPx/MAcqcwzk+3PgNnvNmerCpx8n
u+9/89dkp+jKn7IiNE21bWDg6lxe/GuuE8afqqyrsq1ZOipxfTZl/T3VGX/yYmlsUHirFF3j/vzX
XCcp8p9CNnSy2BRV8Pjq5v9mstOsn1fJpqmqhqJxINvSbIYbYx5/fxhfU02RM6OMzKMeaUwDgrZw
1QILHivMErnps+fN0WOwdix0Ul3bsNUawGy9il0i1c16Oaq5ZO5Ur+sQnjVIkmmE2j5pdPrYke1c
m+BJJBv69wI0okw2bKB7z8FU14Ebq7X/HHktnZK+rg0gBfmQzljRtCqtra31uM2mZQNISvrailwu
ni1EG9WSsFdVXfRhMKN2RpvaxkCLNjglU+tBoLFVDdmGaSNCcubvP21CpW2T2/l7yAvJhCauOnzJ
zD75thfde3Nw4XPRW1k+HbsmVtK9P+QJ5VsiGKRTJGKYRikY9utWRIUXLXXecn7H0IRPdKSsVlD7
sr6TU0iKkWzm/5eyM1uO21i69RNVBApVQAG3JJtNNkVKTWqibxCWJWMozDPw9OdDwxHbov+Q4tzI
2txUN1Bj5sqVa6HDLEsfWcwagt4jUlqDePHUAEaWzjMCF07jbP/Epv5SPLR5WDoYkmUZ8gSRSLT7
Oplsqs48Jj/xmxwjbasb+FHatqA+rcs//zr1QR2gXmhi/RL1Sfg6dAKHCuvXY9qiC2I8RF/NkNkE
+NROww+FOEIFBlNK1B5VjbXlvfGVwqWZXMw5OCJz4gNlTzufFVoBzbek6VE6U4u29WM05dIex3SN
5Jeh9eIvjc4tmqtOp/u7HlX4DmWE2etuI8dzCF3dsqB6yf+g65pz9sE38TLdpxNijJ+LYsmn92Jd
s+wHpliOflxlV9KM06pqPtqOoXttRDqJlynSfvOt9LTEYCHLSwTrK2byYTJrTGA21Flxi63XFMGQ
iJrPSVwlxX0+KgTRKlsLe5tY61qA4ir1yq9KDihIKservSfPaZbhR57WzHWJZJX9rpy2QyJt0Dr7
k3FO1nOX+P1lYjuH2CevA6M/D3SuTchfNkXevbY6Hnw0l8qFhWbBvQBZrO/AKyuyenXfUywPk7vS
jULIcEtowmOc9gnYZAKNKb+S7PLiIQ8QKj/XUUIwUblJnnyIu5zBG8uKziN4kAix9bMJ3y8UE8sH
G4fRCIpp/Hepg6zwF2fcVErdsMzDuyH3FaIbwvZsqCAT/b3feDSnJYvgbccg4/tGZrt/rgOPlvuy
I/2+EfjefsHdBFeDUo/hraxVkDw61VS5Rxyik/ou8aZRvpssbMGj7FemmT5y/kzTulg/Q6fu9ffF
QZNkbrVnH/eHLruV5Tv4Crlzk8z8HSXt1fkcDC6KhVMOMUX7dFqfI+kwCw7ImkBrES/v6xHCDgM3
OuvwQ15WZOwOU/mwRiZqXqvWZvN5KfM0OiD1bMVdaabFP+GXN4k/Opuk36scITh09GKdPZdxHqnk
avBSCqFXfgmN6CEWIx/BV7ne/dKMNY4ujoBdk9QKaeBa2flKydTO1CzdhcpmtKgccwgbO/DHpgoy
EnRUE99Xfpqtn/c3tTOVyPOgrWq+1TgEsP592TunaumdQxFnnfPHiC2A+04Kb5qOaEkzVEBpvHtE
Kad4yHCEgBFa6kgdw1gzYMGie+fr3FPdbOMQfVfP8buHMtKufTBpjnigqUpOoqCOk+E+jQcFJqz6
iipfrvvwYxW35abUPUINbmI1nqGcItfWFT6SH73nsfCkXA2j0y0x0k/g2gF58gyP87gOHMi3Ilol
OzCtWUWDsHXExh/tMYKNQ+4wiBXAehq+r7VbJc9pU2XraRgddCTa0W26uxCo+woR1kYdJzT7KL3m
bMhHGa6ieV50nCZ/DqtK5BFP2jjiO135Z5zWOXWexLblfM4z3uq+nCvWspgLzlE9hQubB4EEo04g
TFl1ohU0KfnsaRN8KymW2BwxkUVyEMulEclnGCqzfwtWVs5Po4kyBBBHYTCouVr1EMcfsnYcxnde
gC/uhJSnC2klR7d1hGRfdOVWK/VlgRqwFd47CFXKP6ZDzvyMJIFATLPrwa0UZlbQ5haI81eTVZwC
qen5M85Fyvm+qMVtjl0Xo43GkvRDahZdR6021YLGRBjg+683y6RRbL7sr6XF4/xBTlGev2A72vsP
+77rOQCXOxPJFLVVOkPDc1k3Bnxcef36KWtccPI6r/vhaZlb65yHvESy3KqoUe+qLuXzOEHgB9qr
KOrpkbmpw5RdGge0tYsbOrfG4Ey4Gg+v4AameL/CtbOPzhRQeJMwIwLqN0qn0V2ix8DQjmsa5mff
/KOtR66+6vKJzVqzMPe/d309ipeFW50r1ZJQgPNU6FWmlW/rdxJed/K4H1f55eLLQ6Jg9KS3bRKP
EVfw7IPLLbco728berZYyFF97UzTo/WHrC3eBP8K5f6P3PONfEmA8UGAA6lDXOKThJLr/BwcDSye
gkt6vK96aIx3DnXr59lHtPKhKUsXylA+YG/E9i3uZVLMPwTuL6hZoNPdX8NfxDGArksCosF4EGeK
us/uCjVMA0qOJt9CbCUwEvr1QxPA8FT/AzBIbLSnlU+S74WBJ523XTnlGkd5ZpFRTLooVcfEmWr7
KY8xU3vWdMytp0p7m4A8ovNYGeSW9ZwkuaO8q1VY/Tl12lbdoAdnU3KTju5+gfg+lF5IQnl73Vif
6w7PqsKMV6upaCSosxAXh3ZCj2pdosG/iVvdD99qV0NKFllfUIAYIBBis5OnJ5b8+gI+4kF4N9+R
raWHz8ufUhUWhyWsGsQs7fOcrl+9cdMR5Hq4Zs/2cCC867L3nmRVfclXxZbyBRrg8ta1yW0FlZnt
fz0bi3/8Vo4Kmv4pb8R5qAloLLSKjo7xvl+86yIOz86cBY9qQI+8CFGYq309osO32BMLuu2eM0d2
84H+9ucoMkiGoIwFcwetSK+co+vSnUp4wXY8UyO7X4vxviz9P/x6+gxDeEY0C+Ex7A2fJSKNwgvM
FaRp0GXfJ5/zYZ47Gr3qRPrdD08avMOn2Ev9m8ld4w95VI79X46pvOwpodrZXe/RlYyDoH8p6uap
LbFjWHzvrpzzx9mYD4YuhViJR2qa72MHgn+qRHOs6+Xb0NoHf4bQn4YoT8/hn13pt+eGTtKj1+r0
RmWTvvIGNORiBWkoWZCz5evqKwmB12kmPP1c52ZU9kMyti9iTZHRr76rhfps3Jjuqs/VxzaBBS3J
FfwpgbkUn2iD+iAi2OB+PpxciV/JPGZ/JQo6foNlTp5BtA1bqrNd88Qding1lpKLNR/iefnDF/4L
khTdQ21GbGHjNbgmblaf7dD9COgDW30dHJZ48wPIvc9B2P3tdDns1WT4HsftJ1cN1ASVqFFUnv52
o/XsG/jkEYJgai2QhA8PVCmjlzoldhXLV9NDqapr+JdUq0+Tt7o3WdOM/UGEqNMeu5FL9npqpLji
7HmSUXB0MvjbngOO4Y7vCJdQyc8y9HD76RF5mdtCZ48JlgVghNF6Y3o0ngsPd6fOmD8zLX+seX1u
rHrxbPR1mRglhJEjrBNSaQ64zOJgVnjXjsD2kKL8wKE96Sb9Bv/BTVnabYWXWqfW7thQYScI0T7x
J65qffSuasSM+jgyUeZ93kZIAuI4lL6DN9zhWCG5om7SSErk1LhVDqKw2Xdq8FBw29jr04lodNMc
h9vS/2GyInss4hW7gCDq/eg3B5S61Nn+d0BxrALfBiZwpO8SsZi3OWfHdhrnMo3uK1T/7GGVMisR
rc6z7N0w26J7DfOgIAYQyC9YmPFbCNl6NaHWzEnB/6GmdrtZVVlVj/PiOsPnpvTwMRpjN+UK97OA
0KY0QUEequHlLU9wDrawQeSqI6av3RXzifVyvXqmq/37fIqlxoR4S8I6i9HJ+0EOxHCi8Lmv9nBM
hwSkcOs8E6QaEcI8Hn/UCRqvz6Ro9PZUox7GUzEWTXZw1ooAexxzgignWAjSqm4iMoyjeCIj8YuC
GxPzIL4IYWKx8LLeGHZII058K05K29MOsDD1B8kSaf5qdeIMj07ZgQdVkcpbnDpqxsWPaDnEeGVB
Yf8PGxhRvdd+lRYPte/o8TlqWx38YVkXLQwJF4MnPQHqHkJ6m2h/jAtqcHU5+VvSWg78aNjKuw95
nvHgzegSlxqv5O+JCaoO92TukkNAGjv8EEEl6o9e6OMyUbAIyH57sO57cp8ETloepWTQVLkg39Gz
k+Fytn3OEuVxdmO7bslQYBX8hOo+l3uZTFsW0LXEe5oMiJCpD1l+90Osth9dnhphVua9sqAiEGYW
aMA0UpXafXJrI9BazXtGdZ8shVwtA123PjMae7qD38I1nF+vy+jOd7ASBoO+yCUUtj52BK8EmXmx
4FlWCOis9BvxvjZlwx+zaQpn7rDLjpwzH9ZrmiOmcivXgNn6J2Kl1sRq7bqWnMiMSK0j/7imIv2h
6oicuFwXiVp5oNwpuskNVJ0Zsb5pTefrss0Idfj/pWVBDVPHERPz2KEeGJ/CGEbSmmibNpWhpYF8
6Uhq3iMPHr5XyRSWL8UljfRbAriTA0hRHWqfvXcEGbDd65B6wxY0l/nEf0iwazbBsACkb/pQkq/S
l0RzabOVgNMG/EsIMEx+464zvzR3LbMDaGr0dZtPXXAfxwW6qldo4hSyv6ZLrqcRuoLEYmH6djSw
JZ2wXXKVxHlmYCtucf/qrQ1fLBzkaR+X3q+K16DqM/dM7ywvl+yRv8jc7bfyin6D12GoXea6r2dG
yI2XxDnNJPjeY4CuYIFJvAmIBZ1hMfZxdiOOCIox279Y8sgPxhuZuXq9blWjspNuBjrqElFjfVL4
rmhuizpzqYAObl/czXGPemMvTJM/7ss/wIKRDRZSDSD/T2sRf3eLQa/PbJg+P/pdvxgKPWkd4qsl
lu48+TViZuicqQXFRQpCNNol8VR9q+ICtVdRtWNO24w7VCT1Kl152sXWGxZAsqPbl9Appmer4rR4
TLQgk79szx45o+q97Qb52ToiNd+iBDnv81TU0n1O4EzgtxYjBDMgk1luSsublfZDY9mf14sSq4LI
aZYRxZytSYXBTdc7oF8mmmioCigwuEN6H3vbWqNvxK0e0AVdhvNA9nzVVjM0fxICvDrwwswolgN1
u7i+bLdTF+Ii0uSl5XxQPsqZA2gzXDXVaDj1PXbJ12s4Y7c0IMRPbctAsV9VydNbgSooKq1SuU/7
z3dwy2QoiqTXNktl/NIFwzjc0YOh8TrKakC361KFYoWGRhREc/U8k+rZ2K+/+h66sx/Dy4ztn4dS
2QZl1VUUvLZqGZOHrC1jcc6iTqenMozq5UAgzHOVo2Y+kIHXyEqwVPr5Pll9jh4VxHV1n2VEsBQs
cuLHcHWd5RWEH2Qi7Ic1+hRixNUTMMXxY1MgReGnaQa+JkPI2DvCU/tqJOnOhyw/qgQTBGj9Wz61
vej6OSQDqe5KWP7y5KRROl37aev2iMtsV0eVtzZGQz7KtkbCZfzCERGE9//s2ct47n8nzOEwTEDP
3NugdzE2Zm6a6NZ1QVQOcT2F4rQftHlvkZHvzVTDqtPBRA9oKoaHru2G4caWOcF9ZWXuPlQF5dir
8XIN5s6C48dE7IDLEh3inHqBQ9ZUwaQLtmwsmxyS83x0AfiC2IycdNU0chpDfeET18rdEKi4cn26
ScZofPDqDl7G1XJJKkdTMaAmM/zrTK9ciq6ntwsS7Ky/j50V+wOOraRNTplwOGX9YCIXXRj84kE5
aSteghIUD1Hl7bgH/OEj9k3cV5MIwExN72NPsHJvhjkn42mskajE1MatWp9u07wdoy8illzRe4Lj
AgbzEoNTdM0hEgq6tFd5wfBhx02iFaWeRx91fNUfPCdgSRdBSpmOrquFkaAzyTq0ewvaU/HPuNya
3hSy1Zug67m2IpxBD/vgTIVlo8Bf4+FIX1iL02LT/uMYkXZRLcuZ2V/niHKrzf0cgYV6q8C7tEx7
2nvb2t5XQjgyq/LTsgUfgBcRB4QubJHAjZQt57uKOBbeg43Nw9+EITjdNTOkyenKqwtmn5SWet+M
YUn3zvcahu3XT2i2uu6/nzBk+eDSYag/UIfXb9WdnLayvvJVe9rhqBnPkeG+yUlUaKyxtX/KpNee
q5jC6A052qDu18Wo9ghWL9FIzbCy2sOBvBu24xPQp0Wzmtr8rbHhmt1sEGByoJmeW26e02Q69sLJ
l9t4dXv3rmpb/F6U06vyCD4Z3arMd+wRGG8hKK/Is04VQuIhe9llekYMYTAr9B2Ub6DDDFVz63Sl
XSBQ+twa+ZyhoG6nuvuUFXXEYm5yTTtxHpSYlNbBUD5nMTHzqVCaeDuVHWVuRCtD1tMCUceCT1YB
dBphIgTx/Zl9kgZUdw+68zkm9I4o7wHt4oUswP38qPtoO07hA/F44Gfc6zuiUsoAYfZBhukEbTRe
O+rrftMcXQeG3OdxLfnsHdZpIrlFYfhBgOamFSu1uUQWATEfP9clGy7vQn6e6rCmB7pIh+U3QIx2
364GBhFSCFUvHcDPuNAb/lWlmld3auPRTU+Tjtlq9DML+1AUUzLc4i0eB2cv1e7ZLUzuwWG1w3xo
KOvPX53CM9mjpMIOSrUB6z1iXoKubLdxAbPBHp2GRkpcuM/7Jwey8TFtnRqA0GEIOYNiD6M+6jOu
0+OQ3s7+mH9eR7kdarbCQWLRqQv7f6mXmxjjwtc9t1BEWsOtDSUNt3npteZeO6N6dIY8lo9uKBq8
bMJYNeKlSQWNpUWRuiXdnYLR7C5xr8orLCLEMHu/2/w/sxvgybiagqSh/B06ASScNwQXs9UWK8od
JydMRHsQTSo9/4pDv3ffLz6Wj4dsiKVzY/saVSzVxCs65Duk7aQax+Rfb3X3P1vdD5kMH1qKG1KM
fttjmZVKL7ry8oc4mZncPHEJu3ak04/LEF+BQcg0B513DIlCVFOcGsNaDj/2OavWkBnVvlf+NTWF
L4//RKuXa932kjCL/bkV/bj1NiDTtVwhug6T4BDWrRNhOLqt6wIpgK2E1/H1v37FjTH802FmtOe6
0glDxwkC+baXJKFI40O9HyHnyQTvRFfn52TM0u6YOn3sf4252uSdKQal7/HHowf719//n/Oech/U
Kc9j5qm3mbdDzPwWEYOMtFWjaW8ySYThpzdHuBLUQvNnlxXDZsqeCEhyC/x+pBe98D2uWYk9w2Ni
1msZEcMPtfztCnjTY8OKBAMIYUVIZWB/ORdS47+2dxS1eJIqKU7jZSLGiFtw683jyNnonNVLL+r4
XoxRNt10/oIhS+E52dMOjSWeHKlIrLo4FeVYzu+UB+h1WJZ05SZwygwRMurezmm57Nd9rn89vm+6
OLYX8KXrbCwK5cLi9d8AxfMyB5Nwh+RBxV6e33SuiGnOuVRBi9yR021b56jR15eQyKO/pcdHSU/0
wQVV3n0vQOvtIc4tAqbKy6NTYavW+7DHDbGfE80IQWr3soMSaT8grRAVPRgc3m99e9SXWNtqSRYu
KuU9dKQXaFAUa5q9p5qOj8X+3iuFPv/Ud7P53YX9domHsPlCxUwS4RvzNqJwizQYdNB6iIEW7E+n
rGnrl24SUg6Zo5FFN4yi0Oe4nmX3mxNtO7B+2l6hhLMX+ow8//XfLp8BiLVZWyMooVV6+rtP27x/
n4exk9G9z8LurjuLi+FdGqeoOiY5f3Zg3Wvq/aZN6KLD978nga+1cxclEJCRhgOWJ/3XQga7lfXQ
4wlt09Hou0xCzT+ho4tPCCa4S3LXOLFCd3Q/ZkNHuM23lVwjxu80dd27iV796BZZAw9mrD8n5lno
cvhKR0tPP8xIGHrn6wyjpx0aG6EuZZ8kxShaPMLan56Qr0RL4Ner+w3Ta3sr4yiXkJsuGFcxwD+/
lYMYRG8CHNPRumGdrplHy3DRRplzIyk1NK87kJMu6Zw8j9mW8EOQk9GfWb5mMZQwmwuJK7MvQ/+u
WFLp49wyE3ft53FyKXgbZOZ+LCGEpBJjIZQ93y0pd/7NnoVz9pfh84gISnMn13XF41sMMv5SI2zZ
vafmOKKpowX39a/fXf58WfLuko2NdTuRh9z4h29mtF+DSsqRns1VlxTkrXVCg8fEgpaS9nrYoLil
sbgjE3gajQdLjXnqRheJkQWmYPAb7PTni4SngWunFQdNqLkuuU5+ngmcGsOGxnmX0vDgVJ+VUuhc
iFwTnjseRIjbJO+z5N4WmRhpX/IxzPnNeFwkaP+3xLfogTIiNxktEHpjKL0ZEN/DKaMI8uk00LX2
bgpVoD/UawN5bxHTggCRO+aYacbJgsJMMnJWfZVLG4MZhBTZ3RdTuLV7txM84BzV9AsXWfgaerDv
P9O3pP1PhN2apl4/ct4PyKFCIJyntbtTIWQACCUN9dk1htL93pkxTH4lGGuHd7Px6fCfpnIj5QxJ
syGISzUSnOupoUm2wYI4fBiofH3tzUwlH1FNu9wCRGTOdbxkzfhXlZd+c8LFZyyvqmBbb0A/dMOx
J6hd+UF8G1ReXH5CPRRZ/qVasI1PE6dcvve1M7tIIUWLoMehtmtyHbe5UPdl0BJzQ3YhsjCNB09m
X/PdrABb93S1Q//mbxFmYfZnkBq0vwa4FPZgLym179XNetAkO+mJpkfkiZ1SzsWNTwlxOSaUknnP
fKjoLF7KtanuhPZS/EXjBiRg5LmcexrQBH1UrrCnYK4XcdtfAtsJPZ7wITUGdeN/gFABQ9kcK1FE
CWpjnuWjVVz340nRH+1/dtU6xU/bEZxee9LHtSyA14HMlpPFdLRTniVdrdxcH1wVwu0PYtKOa1Eh
ZYBBr2xoHveAC6nKp0sLa0Hkd2OmkVbpw3pFBsiUdAXCgCvNvSc6Z2uXjnJsgQV9d8AkAs3jC/Qg
w7Zcb1YoEOewyIoeh1JfVac67uEDaz9dzkQwZXZXr31Z3FVLl9DVj02opa2hD9VxB+RdwNv6KZBR
igaWQ//PMkk84f/JyT1Es89RO82IRsEwLh8rdy7zP9LVG9IXsCj6x8uiqoL3s5nH3zSevTlwtz0G
MZ59zt7xaMJ+W8Htafok3wjHUxSXZIV51TVnz4nNR3GhV+GshHLQbPtcvKIi06CCgEzuzJzUUFlw
n5ywo6whHtykqZB0TZoVRs/SxyzOsihQBwNtxA/ZmZfqg78dtvduLMkya9cZsa6sIedGWemf9SS8
2y5wK/yO+bpP0dCQ8bRBRYL5m3PlZx7idrKFEn6sS3pOAEjZ+ueTjZbEzsJ8QRZwMUTECxpo3N7o
/wpiJIdz5HqOmvp1dSt6thi2on/cL9E0SxxxWlF0rKbfnLYb1fNfgQUPZWBYcvttWMnWefDm4ssK
zhIj2/S4c7Lo+uaCyYqArZtkFWnCXtOQddHHf0XlMhVXzdqvzd+EiR2+OZD62EK/GamfsZvtoSCU
GkmFEatfsuI3jM1eLGkGDJgeW2or/V8Y+pTt9yaZwEcGtKjjY9xCFrlWXuQ6HyI1muwO/UlVvgP+
d/AZql08BPfSQnupdP3m+f5zYxoX7rzPyiUAIuvZnv9fMZAcJS6Uc2yPThHq7mNvyrWDlVeVWF6a
2EPYJgh9t/voLcpDiDq2fWDOjY+cDKWm2Qz2NwP2pvchAPrV3FVaG3gcZIhvmyGjWENHACM8gs6P
5ceqnlf1oq0DiILjLamgWBqoW3sQvoPHfqPSEG29xgDE9M3EL61wPeZzN4o2eajHENHv6VIUKVo3
QmbcxhrViXEOnAMHjW0/JtYQ4bSR5OT//x5hxcL0tn4XMg/9dgWkVgs3svCwyCl998k4Jpnu+2ng
Rmwmao0H7ZC1/7nDzA2/4h/dSm+A9l5Y+83j/HdBUt2jWwciM/kb8/7zhFMigDleyey4Q1JL3Cb1
LbUI9QhBpUVgCP5gV1PIzyNjQI9cgl5/9RjTf7ClS4Vv5/isgQbG/fUDqp8fkAUAyBk6kp4eh5AF
9vTPD1hz0SEqBoGnkUDTz5NkVK8B1GJ1SBVn+JUfOwUhdEx5vr9yYlG6x6Sz7G88u9T4HFQwwE7Z
PBiccau0NXB3YfHpO6+TRF68b4n+3gUFjbMwj66MR9b6biAzxb65j7v6yh1ysuzWH/l93XMUX8Ez
qbBLnFQeHcpiBnVpy1yIe2O72D7tiV6gHLS5Btfv3Zd4DkbvN7iaujCY/h3N+fCDHKUhgdMdBOb6
pjFh7YzQKrGoFfV1QoWtxnnhSA4jvuyl2CbIwaObSSf6zq3TLH7aEWpnwZYTSSeEkh6HKS0iaCj0
8n8oG+UThZV5/1iC0aSI5VUN2kh6TjbdechBJT7wwZrf71UEL1KTdzdEM7F/58bdt3EdtDpUXhSc
d8JftdYct3t9Mp0k37emwYZm6sVbnsHhceXkr3F38GqnekUZAcrZXi62Q8SWdWfkGYFOQ+qye+Rj
GafutuxrYGuIipzpOqqL+ZvbOROlGvRdyxg+U2oHBGL2GvjcbD4Ac8/Ft5CjAf5lcW9fZTF1Dfji
zGfUUweKgdbb6FBEcALDV1yK2n05UejBh53Gz8KJuuApB/fubmd4rwkmqFuMyt0B5GEuX9Onmscj
jt+qAhnc3emqwJeQ8k5loB3vQe9eFdwrhHsxnwo8V4BPMxZfDJKTwE2/0EhDknCcbi+5W9WvW+n+
QrkdKq/pXvGE4p9NNfy1c3ahNeZJwlnhkA1iprsk6Gc+7N+81tRLxU2iEdulkHEhfO/c0325DiLk
tQwpYXcqgqhu7PUiNMpHpIO9K49jb0B0JtNwMO4wKWVBHk2qMYGGYNOlv80vNNowb0o6NYNySs4Q
bAxdoTRadWwziiUW80/dE3XlBHz1eXTLrMFH0A/1YWua6tlnqtoWs4vLvHPjeUpCPostKPLfhazz
5VNOBdrcJCYe/Ht/r8Ts55EXMJ2Oxeylu5lNlZsvtRdFMC5od6WkLcQIR7+mSHbD7A/+OyWUjwSE
AlLtDgB8uTte4R0sm2+VbZgH20QbeH+p5gdDBctgH6nxAptHiV0pMRXjRt2mHeE1FUr13xK6iL7q
ocuGU95LSuGkD0xI4y58FgbKrOYdIvZlutXe9hJEWMiSBT51CRyVYCZWf258uGw+TbfFdCh9Ymnk
o2CK3zko+hHHiL6DS14tIxUuKEfsc7A1Noypi/o1nrdGIICe5MO+WpAMNMETmXb9lwPG377vm36K
jpm7ROPLRizoXrUINrJAkWcbGSTiXR5WivIt2/9SqhwpOonvZTZ519ZtbfoZtXmHkKl2JhzKRYRm
0xT5WXwdTZNx7qUSQ3kyI6a5N1AVWvDJwKAmWOYrG/CfE5LkbKujeV0OQFwlFPJrNzbuxxleDGvq
Qh+dy9ayG7omYROhxs/pYaJ22yD7GqY1gpePp4mXT7ArJ2YbmizVnwvpdVCZI/mBmKpbrwxgxPJx
KllL55haFLwAOlMX/4bqVP7Jh1oSn+U0jahGKeq00zdDEWK5ZpV4+m85BDw2hFsPZ5xyARbyc3TM
uoAS5x57tJfDlv6b3GNcPXO9Z4/74GlKVPF1msRy5mxooEtXugNVCeNxY3CTuKHjm6/oB0Zjky6P
xnocVu1Sq+gJEsdsztMMOZ0+fo3x0xxxWyboWYXV/Adok6mQo4X21H6hAwyqh2k9JJ3kCLlxgm7l
k2b7YSnWJ8XnKu5Ft6Z59ZKN2UsXRToMMniENl39tXDFV48OLEePXw8G6nNyxqK6kttqndx2cK9q
HeIefG3liDisz3bwNjaQwoO4lrbTm/tot6DDcGH0kEpjWOcl7eC8M7YVAYSEoZmPEO797uiT8JUP
tTJFdUf/I6rb+FQmDSbYKcYCbeOO0OoIXdqb/czJByQkfwhPMRs76SAyQA2PXtq0CFpps1RHj6vg
DynlguF4PoQrIrxFIQHFYefPdwOqV4iTcsYia9quRXPXBvCsr+ZeY7drR0gnR53NlCCrwKk08rxQ
U29muIiKVHdjXlCtKsV4ZeuyGN9p6qDpUWn2AnpqETfcXs2XbpYN965u6Mlf0ibL4bNnTg3jXMyL
c3RIkfDW1MxKcR2pVpVfxo67kXpe1b4WKqPDSnrU4O+geabJxikfAcpFn83XcH88Vnw21mg5wl8q
r8BFtk2boR19GBsy04BoZTsN/BQ6xzfW8eWa5A+AMlkdooUOym9BuGzbaDvj5zNsX1V9IeX0huMq
1AbATGbw8KbNx0CYM5VYHZVPc9nT/+MUyVp9gOXWmOdwn4tohYwWWhlw4TUV+mjLbQBtHpYAhT0b
/G2caVrx6+7zZnnJLidrIpGZvU7MULgoIVM2RRm3YSWo2/lyre5p7R6m7CHEXnjfu0omrI15eg5y
5ylaweTPseXwui0az+rnkWtTH5ugbX8Tj/4faaWmF3AjloOVk8S9SSt5KAExssyPdujL5tpdN8wX
GXnnfUlNiIa7YAq6E3b0HFR7P0A4+i6qDuEYPcsKh5nfZBTuljP+LwzcckrCYvJcGJngi/9B0E00
JIQ1SXNcWmOgmSHeA7FGd5t9gTPgEtmsTbcpo8TvoHhpsvRLS4hiTPOjrpwKJd3IK/JbbICX5AoW
qeBqaDviG8gNilMuS8VhDnpp7pl/dtWSOc6xrCWqeHEwK+eu1jNEDGl7xDgg1Fftseuj5LaN8/Z3
jhKXFPRfrxu6IHaw3zwiX2YCxPbnhAC3YV2CQw6nOKt5RAL7zsdZOkb0LmlAlw5jmg3u+yp1mJlQ
Fra+bzzpPS+lVq+UodOtOKpUd42ROdv11+nKmyICEC+t+CDuXrD1J4OzbqjEvxLoNpNOK/KqvB+y
1gSfHLGUPe116zJ/WlYwRnoe8B9/LrUdgUiauqGIm8JE13fJCifse5rG6nNH1OSfcsY3+ApLZdI1
Km6S5qUHbwIsumrCdHWOlhy2e+xyqBPXkzZ89h6WN7VKFn396xf7ud14e6+AEr6icVUDG/8H1Sqh
APpq3nqRNArbnLf9aE5+MbX+qWshvn6KxpAS9K+/9L89HAF1V0XqB75EyfutyWasskR7WTTfDyW7
7k8Qrah+Fe5IYYbAMCEa8itxX/w/ys5rx3Ek67pPRIA2yLiVl1Kp9JXmhigb9N4//bcoNv7pygaq
8F/MYDAzXUWRweCJc/Zeu81Fvh2Dac41bMJ6S2HfO8cuSPNmVcsx2geYVtK93pqAmbMcIE5uQeEj
1Toz/qaQnlvo/1uec4+ffhOzcEvodPAxqv++AFyRmoz8YoWzacQzI7OWswFQ8bKFtxjobOV6lm7K
pGEQkE5xcB9i+6z/8rQwI//nMugyzOwBKAQGTZRP21Ts0vO1BkM/OtGIk9MQCr1LMBKTzuvLmfqx
yhNadXWW6eSoGCVtHVrU8yKi8cq4rbaS2ryLJpr0+JSu5+ki7CTPufHmHe/6dmmhP6E+oLhEjY2m
N2OIkWdZidwq8wKJ62L+/0bGyCIfZEvrINNbUe7wTbtyq2t8u09LKVhVBUfyij56/5IhCtSPNETA
dPKNsuZTaFPcIx4U5hP339X2Efrg/Dvfmf6em9Ca9/6oV/52uU6mlPytymvU8GLgkPJ3tZUO6glD
GxWhZRX662ALtHAtTcn8JjVDu30ZB7rW2+UnqBoX2Yuh+1n0S48Zz9LLFHbqnNiRvB6Pgh77HJ9V
7dxX9qAlpE4YYbuO2qAObrUasE59nSspB7vNYyGQkVL0CNu/Rzpo7Iuwqm3URWSv5Ts97qZZeJwM
2tpJEOSBgsK4k+8b4cwHzKukw8SJZN4VLf3UbQReq9rL2AkMDh7IeO9ZVmaFv3fe9SoR8quVCidM
dX2VM/RfZhbGoEnnTQWzKJ9pdKcHaMUc78zHKRpgDGkdGEMjnFWiiORD/jmUSDySse5ZDRriS2fb
E7Ig3njnS9RVc1/jLnKVivCGe/zZMivpj0xhw0V6foxGQbtuCV5L0NC20Z1w3NU1xqq1b6jB32X9
yGtcaTgZ7pZ/1mRC0z1aXc62jHOE9Ue3mcdHwDgLZXmUlgAzcliG0nTvWS7UZH71JnP4KbvUaNAO
bWFENfkxTnyjOOTXu5ZqgoszvLCIfvVDq7R97E2BuTVqkUa/GlXoEWuTX79pgT2glyuVyoGy4iZN
ir3e2+WjHiRJuHXJHw9vEUZnPjYhk9DKidQXdx/i/Ylv6tDL2hP98rZ+MlJXH5+9QWTDe19MsYOW
KMHPk5ZA9jId9uuTn9SDdkxw1R+JzZAPQ6SQPxAPMD9oNWAe3GlQSt2DBcY1RfCYGV19riqXg64V
uZX1xYqr2CXLPUS/cBvI2mqPcUODEwNrMZbRL1GGvvPG0Mnsj/HUiew20EWL6NjFYzYzqiPe+7Bs
O/dOBaHPETWj9tsYbiGbrZk5iTmvgKE6+KXblnsMyRo4qTADZ6t5QcbxGPlddWBMr7qnKq+4vcwk
uHqh1b2LEj+IcYE7Cd4fAP/zu5iw1Hz8nDDuBOAphyc+cU1kPTiyRNYDAJSxHskePeTK2mYJvXKS
4lWA0BE1fwPWXSeev2/XfLDhetBHpZizrn68f32vlXQKL+xtFIhJJL8hg8A+4EVuc8itxl1jd0PS
ZwnGmZxAnVI/Zm4HrNnKqmSrWxlxJpw4e2OPVz+cLdFY3XLF8nrJqNWGzVAO8BFmh3OKWpP35jHT
Gj9+1GqDEPWpqIdkX2qc4u+stE3KDVLyqV27nSG/22XWuHuraurgHa5oQQsDk3WG1qtvugntfgrx
V2TCHjc6dBJ/rcUJ9rZZ8y/AIztprV+CIGR6V/ilFz8meB7JbWc5Z8eChtl4TgZzQBk0+kOxRkDA
2LdShHpwLOuMNWZicUmqqPirfNX89GVCt+ZadHQFU/B5QP+pazl7AnRL+BBhr9vALIlI4b8ygASl
KgZvl2ul3+zqNGrCVT4goF8hjW+CHc8pa/a5l8tmM1U2y/cv1cbnVrO0qV34VNqzWMBkqPX7p5tm
KTozVMt4zQiqJV5yqDt5nzBFfSCtlNZUD47RJXg8/xqYXgz2PolM5nxI7ZxvfVdgPFvHEobDHrID
8Ik/X941fPLfSxXVL/cNCSU7GbCsz636vjGSPvY8ebLS0NqiV9ezG683AWW7Wl1XuxFrEdu96U71
io2gv1TQCdxVIsh/2I6V78izspU0z2lYFsMRyaAfHOvMNQC6ha1via1d+QxLZVZwZFsl17YlPZtp
Ok+m1ds71fiJ+zzGfutv//Lb5nLkf7/teobBviqZH3LfXWZPv9/6yGST6cEY7LO4S+HNXlWUqRlx
qAzyfEDID7Bo2C3NUsy+SA2XJl3HpsJRvWxzoCJFjaA4lZHZbvl6Y2nIzX461EMJEqdwR4b5Ms0l
AUGpIMxA422iarkq1VTZuHy3A2wz07GIkdX9yFVmdX+RS346PTLNQGPE8sKzhxwHpdG8BP+13bQF
X8duiPwd8rgsfCxKhMxQW+AxvhSd7pQ7mFV+/7J8CZevXJzU6MmjuqjKu6oR4/Dxl3v/+YV0DC4K
tzQ6Tp3z/2f1V6d5XYuhJ9qnXIy/WzSFTJq1fsvgpXqglZoxcqEN9VPgNzZNSHy2Hu9ySADmm3Lp
JP2Sddykt/piqbpWi6Nbx7NwjaHWOrfiGPxMidT4H18g5CyKgt7mZCvw88sIcfqff9YnDja3mpvt
Cp0/wEQ7yYDr91vdIAIHnKXn+6UEF65WvC/WrNKbzXdNVxT1KXfj0Hxb2nsR7x2d/etkkN3Yu4s8
WYynMcCvvR8H3DcUpDOZ4y9X+vnIwJWaYPPmEdfM1Pu8KKqAIzT903yf5uTPbhuMd4yqPDzy75ps
i2Ad8h40QPun3N1TYnQJHtBOrx985lXgFzvbuKlT5H1cHrbefZ0Ikw98YuY0G2GR3MEmwXIWtQP9
ejN2qMP//AvEf3ZOOiFoQAEfzVJg0Hu/3+u2rAC8Dal16imm+80oe6zMi6cOPBWjEMX8xDu0lttC
rJNew3jRN4uvRSH4si+jmcW5ZjVmYczAHrv8YnNu8Ha6nmmrxeE0XHe4tHdGcrsLLKTrltFwCS2Q
UzMSu2JuDstRH25k0Brja4TWjJhndI/0Los4Et2T6Wnhs08P2FotoxKwNvT6I7ejmOmMsgj30HVU
eo71ZpbQhL4JbYSTNn1VkP38lOzqTXIHECMPLHHLehR01H8ENQiKtVZlenIHmGx6MttRvpeiNZpN
3fn9aYQjdTFkBjLaYGSFbIdP9Xeaa5PapuXEfQiuiB3BVGtkD6JlugeTUp2deM548EYmL4e8d+T4
gTd2evvzI6R/xTP63xZ8lXCACaCjorsOx8bPJ8bGKot6qgqs1KbGrIOeKSt9sbQu46f42hJq4mrK
vnPqKtTOaDlN30V5jZ9HjcDw9q4NW+DogBb4pcWdcvDlS3/aoiHNx/sw8oHUr/SC3NuhMJP6NYnS
wQERIqxoZwNrl/DAReZuo4I4rpWWOnW3ovGIi3+ZMOda5PTbqOd3rFAv2v4drgVLPdWt1JEJKZhX
a+nGwlxzzqzzQzfkpLAE3uy2WCBP4J8YLVCFVcU3DI3peFIOseA6lhlCGpOcfcpOpqZj7jNF9kVP
MErR9YqMeTZydWIs48mwK40QfABNnedlRthmgYU2Aw7HnZsTfLj34kbGdJE5na2WyV6vXC8gMS1M
f7C8WrlyrggZNBYDM0tHQ3nmB7ZVrjReWProVdWK7fItjPHWfWU10U626efBk/IE5Dsgg8yrEDrg
0AqZnNH+8y2Wkqp7/vOCylk+lHXll78iq8dkIbpBHF1fw51GUl/w4FZ2m+2X7z1DE86dXJiachIK
AjDmGD/nJwsfxofepENs1Lqhz9Y6Ux1jF1VktJuJ/ta5qvTJVpdmvRMYs47aVJnR3gucAMa7gf0T
Qv2s1fjzwp1Ra5/WrYNuQQgaoOjWTDmv6399UoPEyKeysL2Tzpwe5/h1djddjbHL5NW/Orj6Js3o
mjv+dXIwSPsjb7I8/dZmzrdldrMcjkefO7tu/ZluEPjjOUKbQmxLFAFEHsYuPodhHT9FbYrorQ9i
g/RE7AHo/hjS3QVsFmDt01aSQIg9YVXXeEPWS7+7dmsmVekVrVQajn5Eg1mMl8J3nQ/DQfJ8Tjpl
BKdRi4xwZWvlJP9S4f73VrmU3g46CiRIOsfQ329Vyo/yobRpp8FvNedN83Mm7/lAwh5qjj66VKKh
AQTcsKUL0F8bNn9+WJ961fMmM3vD6N6iuERj9J/ueVWMQi/q5KZUZjocRySab7XygpwEKM5Bd5FK
6DgbEGS1fYPlGuYXutzuYEUd365/jExXhWXihkTC1Kk7kKV3FcCJxDZ8TBKFaWwao2rZja9PXiWT
0d6aIyf6VVO1sTqwoG2TUafTf6FmN5J9ctXwLyOxP//iTy1MKlvP1u1ZeY1PZm5Xf1qedshf20xV
dGhowRWPtvKt9lxNOtEYGfHC8Q3fQOmT9VJbzYdf4+liHjQWyWVkcpc8D5U5Rl/Lqk2JP+SQzZl6
adMFVZl/0RRV7r6dz47/35Wqa1/PxIARaL1SPHxaKykebA1own4xa2ci4QGEJVa5IyPuMvz4ZycV
I1blmZ/pPjZ2rk07PbBJenKZsX/9860Un79QDl8Vj2IOJTc6Ov2zkawq+XIENZ7+sY/msqHPaBTo
eeOqe18rRPySJ2lEsF7XU59uO9rgzknVDEz9kBTEFtOndSgHWKeK6kpD6rP0J7urK8bpSo9m3bX5
iRJvtk2VqqUPuGizh2xQ1KhLc0INTDsP07WfTyIpyoZrlRMBmZ2VQu61ESqZFVeoW2Yf+vIXLRtM
04Y0QyoeNaS7q3ZoUY4IhUz51KQYdk494nRGG+bYEFEZB7q/WU4EnB1GCuYeSsnw4lz/gaWR09Ut
EW2OX/vWGV4WAYC5GXnBPVQYH+ZNUZcFIjiABqulRtd8zucHUgZovi3HjEBLA2YUrZpdAk4w+eqG
LLvIPxfwUfydsECe7BIZIKb682NFtDSvpX+XHoytqHshRSAtNmYs7e9rrW6GsWlbTR0VDdBkXJep
kXcGiho9iYlmnGlFj4LtQJyocue20tI66COXa5JX9f4yDFq61r1p8VOWk1SVtbRFNRVV0a9iqrjD
qZNW32LqN/TDsvCebMsoS3TWpfUeQ1whgzibLWbxZHXx0UTGADPy2gqNfbykT0PUVc1lMdzlV7uX
7OziIxSQGLaI5+J2s1xLIIBRb8Ea0gDjX9zuydHwlXAKYu8VcrAvtT4plzU3X1ZIB757jKEZFISW
0XjaegHMuc3kSJxGfa9bzcOyYddXIxwnMBtEyHWR6VPAc3RdB9yp6wtL+0XlOzpbm38Pn5CugD1c
LieOxei/iEbNDzNO6cT5Usx3dOnbLot5bANuAL5pGs2x7Q6HSdml7IHS6E7+hWnFED+62gBjTc8a
JL9bR0D7/GWbw+yIuVotXEJl+m018YN3td5oxpveesQwx8FcnSyPbOnhVA7D+VtXVJxZKMsbeZIR
6ZanrtP8/jktB/9lmZIt1VcGzY7v7HXQV4/UPXO6DtN5GBu6N90mnR4mH3qTIuOq7CmCoqDCn4XK
3OzewK1HsI6uvcHKk/K4vNilXbBYFjflbApqbpzUJLKPCeGsEb42I5fJnRMUHI/r0Na1W8TUPgKr
5tp0X0YYvUYfGhtBg5MswOLwg/NDl+6l1ZOAIgjALUh3wLeQrSy3ZGhvMVg/gsyqy2+NyfJ4xGMs
x0NqBS7QNDTV/2+kkmbBmB6muNG7L0sju+PFAEVMDmUNyu/ahI/YoJydG7Ze+KSqxht3gQ6d7ba0
S9goIDCDSLyZUc8WsEwnrEiS1KbF6PmPid/MLMm+49qE+Zqg0z4aWUQI4GSaT4lnlyhAJ3s1uIW5
Vr7tEq4K6aYhZSYmeSbu4XxVqbR+KlML1jU777YvNG1DGpBLm5OosizWgps0HIszp55p3ZiKRxPb
0EkLyJtN4jRgy5p4uOfA5VH9OLU6Ir9R20RW/sUJ3Z8TsKNd6lUNx7ThMe56+1seabQxy9p7mtTQ
HipIL6fSEf5NoAb9Vgs9TgPIpmEKVWoLRGq6IPILdmXttg9FPfZrXR9H+HNaTqgjcgX31nBCMi98
Yh37ot0O/GGnJCPOtZGtDhNwao0V4UrBRx2l08kNSYa0wC1ss9Gubo1gCgQWhsJ+M7tQ/4aKhKA/
3ZVrnVhjzhxacFv0JbO1srFuRmuwwcvjacWC0WdfWnscj05ZPnMKIhqYr262QYUX3SBwIAoGycuu
Y3u/VAiliTrx0w1wB3s7aMrcVQwOTFIK24+er8u61kfvwS+16M2eAmKb8W7NuaVlu/ZHZIyt1eqb
0qDaqistjpmQIgWrteEUG9GwDaYk2KIb6Tcc6qU+N6r0g17hop/kmFgby7QIisX2+51NGF5IBarq
pJlRu6NqqR+0xgyO0qIq0ZOBxKjOfC3TXN15QYGJyCLLgu32nGvhPdknxC/i+dz60YjGzw3tCef7
lO30EVHFJshJiaaAVu22ouEYMpx60aHbrFE1hjsMp+rb1BMLofVG8tLmw0/dTwawaFgFIy/7ykRO
J77d5dP7RCREgMXGd15jt1MHxyDnmGEKuw33uSZ4eUinVVX39xOnqZVCZkf3MzM3UhEfsqU9M+3b
MW/EFrlfVG3GgXR3ojm9ZF3RMn02UhMUmxlPcperwmJYPXmYWkO5Dhyalm2TgHQN2d8mWOCb3qKV
0E1BdcCa5n4wdkTmaKTyIHPtJ2hhRcyfI9a+W463mUZaqKnZ2kce29ELMnAIp13ZnCHvRK+R1roF
sBwzuyHij0jNof2aNpxjlZV7+wwRwUZZmleumqaF6eyy8zL8blMQWlBD4Hr4+sb1KvchR37Zg6Nv
20eaRGpd9sxh6sSUWw6shqJ+IO/JaHv1ow/thyg2/B9p5A73ToFljAHb8NZ2KtPWlujlNjecvnht
9dh89SeJS5uDhCAWfIhIHO3kmfG7eWM32qPPYH/rwwXZEOfTYvty7zQXdMfBRGpELHcI9l5jorRO
6fE4O2Xb0X4kAvXoJVp8sQpAeehNpjdg3A7zCpLEqs6dXhxYLTcikT5vNwFcozvY28rQknMhfHjK
WiEPrpjgOEXO7C4tIigDqyxJ+B/dpil/pcpVd40EgmMYZXVKlfhih6V1b1GRwHfPVjYOVPy+dJa8
lpy0xCXqtrTGJ8yE/junRfJWQ1xZY2yQ9VYn9b1P6wGO76jug1G/t8u4WrdJWx2jvkA9WDcG6GIG
O7Wm8P1lk+zWiRnX+87Lw00xdk9jnAQPViN+et04sB918uj4zniwxkEe/DYOgxVfMRfwTjJ8xG62
q6e2PvdhaK/NfDC+itKYzFXT9t2a2TqRdKJTz5Y1sds7czJr06fml9KZjIsq9e4lk1H1IvlSP6aW
SuirWX1+CToBXcTM6u9VkmV7cOJ40HkNQN258b4wJCZZAYLQc3Jr7YTd+DrEDnm8QysI1h4d79kM
hNr5Pvymie2EKktFH1I10+tU0Iy3bEKmt5JzMStKyvAts8m4oQ/PVtgEpERPWn60kVntvKzon1rh
3XpMq8lxq8t75IjNHdKYaE/uob9hcVt3DoKD1dAFxR7NDzGeeIy7cxQ68kscgu6TVW1+QaMT7PTI
sb630DyOcLnyH23derj9qhytuzlUu8rNsnWht+EFoZ+9Ftro7ahNmnWidSUgqKBrVlOfNGtlp1/T
Sk/JVkP3vfLIIjlrY0XWY8dRA9lPtDeDHhWKHNA0DkV3aemVAWUP5G2mAvVqNyT9IrGZXlswVO+x
uuaGBhP5nen4QbBZ3JEnHbvbuNR7EvEsaHJI3tzvfWJeGOBk79moW8hRe3KbRMWYbE15aa/TtoX4
YzsSvBWqo50RpcZXRynqOl8T24R+37QylVaBwPXaWl/BQ7FgxbjaTLcM2rvYIre+HMv8IUlor24Z
socKQ07c7OJBeU8ovL1tXrSHzM/tvU8186qjwnGU1W2TkcDA3humM+5quc4MB81cxsbOZ7J44OtY
H6AdjxsGwPk5phZdtZbCkGHE6Y6PTrLLrWQnUxIM7QBr8uBM1NGNwTR5jmfhPl00aHjPRjyPXn3m
SBetCCG6T+Smw8khXzyi57RP2+bdAZK0b+lQHunEy20mAwsFE8TTOCjeB7YY5vzjtAkdAfdDNE59
MtLhA1eTuKWmuIw9+wLYNW1XCvNYBIT5paVL6Uz5uR5KVR8aMLZfOclgkiJb06c4W9Mxzrcu3Kmd
rBmZ9FiMNpQA7sYSqn4vcz+5QEHV1xzFk9u8q7UL67Ki8mlISm8E9INBgWjT6KvP9sy+/lXqVbb3
3HECuK98BJAOA+nRMr47KtJfRap9EWb80eatdWjRhaPmgLf40iZRPw+Wu2ALATv7GsdtdkAw4j3Y
cS6eY+mEUCQJVM7A9KyUO3AiCPL+DhwAY9nBC7/TsXb20jdQBIcOGMdo9JKdZ2SAIBuRXQBcDYe0
mq0XVsr3KWgvME51mkmpuMEuVF8Sxw5uPACCj7LpjJ1w28RcxUMln2AnVuMh6rrwVreVfc+fFZ+Q
wFrgtMS7Bj18nQE7ppgQzklr+ipbl3rWTigGBsrLgVzIyu6M/YiVBfyJHT4aoSgvWE+K7ViW7yGy
4E1ZAjttMAesi1Lq96YY9Yc6RyetQcG7qxAzn/DSlLwibCMWOpkXNpvpNgKiuao79W50SHOG2gnp
vOYfAofEivRPRWJBkbCiR8i1HCPr0k93iJbbtXJwo3DwwiLtYZjeNUWE2YDmHxHAUUHtGXnTE8yD
9LshKu09S3V+QJbKGx9T67OFfDWlmYoaIDI4IWRMEA4tOPU30GfEVDpd9iEZ59z2TtmdpxBnB5iG
bOeiLJqhbmm5QnhoD2tEzfoW8bdIVrqnqj3UQLaz0L/FJ0Dtx0n5pcRccJsO9E54HNrcNUvrixMT
Qyb8yOE73J86G2yqVuasUze8652x+BgyrNpIyNK3zAwcim3qhrjswc2GPYxTi3fFJXR5kEAFK9mZ
NwTbEA8/EdmXNMmtw1nqC5z7+qRrVrahSne/lUhKoHn5zqULIqIJtLD+Sh8xedfswPR5HUh3ywJd
gowlJ3xyuOBysLR4VYAt6kDGu48jGtkLHewB1IzmHUXveeeqDSd2SzKd4rSabkyvrlZFSAayDnPq
Br5TBZDWhqsaGeJmlJncjHX2XccC8SgyW693nknUPSalcSOhR0FMwpH7YuCjP0W6Zmz8anJ23uR2
9NsLGv5METf9FL9VoRswsa6LG8UmBiCoyJpNYzY8Q6uTL6nZIZMJISbA2XSak0GLf4tnAwH1NOjF
/cSs8Tk2XTSEwLLXstSI4EvawN4NUTvedU7enfWgmhPj46J9n2J72vhmyUfUjZJt2lDtFZjxT3aQ
l8Fj3KbOblJduVFp/WUMdW8vQtfc9E3woyhV85IMafRVtJ3c1MrGXABAbs0kJTy6faptQbi0hBj5
Bd01F9ac7RbwmqdEjNuJGdEpsIFHblWcZM9OXEgaSVfhGrxWvn1mKFCSpR2r9lHWLgOLtsN1eIdQ
Vqbs11rmrPTBsogQUFk5dziv/T0njEN/X8lYZpdF36orxnD3fTyV+q7oOi9Fee2RA4j4WRGT6zN3
2fZTZMlDDO8B1GyRGGSX2yFq35ZDUvK8qLuWHtjUD752E85uXwLyosjbERMyr/g6GA39GaBc/mKY
dUQciVZp2Us5OGNHSi7Kym026F7xJe1H7Vx3NmfqUjLaeqxkTkulonk2vNA9oR9ghU5eojyd5HEi
UULtQ6sJxB2ueEk4d4wc4OiSofjD5CZtq5pe5CavnFC/UdbATVuEcYqlYu5NMJ/ZZWkQhl6Myyku
Sij3s+6a1hGadHpMUFz95pRbmcj3fRAq8nwGRsZ3Wt1yNUtPcnEsumoQnDCCaNDu2rpJ6G4ySsuA
auedxYYOJd3aqat2k8938y4nj2D5cEznZ3ntwiRe3WHnALtVcJMhQ74tCrDh2j+arkyLISEz4h8e
7+AEVHJaRYPy3PFZtQ8iHVkHrT6M1onJWSfuFvWfRFxp3iWliUEatMAV+9xEQrsRPUz7p2LS3QoW
YTFsBx/2irPTIYpkLw7j2+mI/t0iHcoNad4SgUw7tbk+ouWpNxBg/WZV4CJL54gEWk3gYOffJCO6
c2Gkj1+7Ycijy2wlHG5CChsENQMjRpJyOkGzSAvHuvyZBjSOCkrooT4PFIPawUJNFswE6InPfRTw
py0y2ZzoFQeQRtszVln0b39poX5WEGBscTiHI3ewHGLPPkddV0aRay1dw3+MmdAGYuNWzWDEvewK
rEc1RqgCT96UeufOpuFwyze9/h66ZTkdAHam7rbmryhO/5AjqJl1Jp6SviPzhYSG8x2pir5+QK/p
BfuedJd69+cf8fk3SBg1ug0agT6wbeOP/70J3DMnpH065rhyrHy6xOYwRcdeVjNuvTR+SEVXcK1m
R8KhpaMEN71AXvz454uwfzfAM6Bi3oNwG9SXKaFZfZ4xRIWR5U2lqbPG8b66ZIGbqTPtmzzegeLX
mRmkjtd9ODaNi4cuCmbPnA42VPtRZiXY13khYEQQVew8aCBv4N1VAi7cQjdNEiAPw9oMonBcmwMf
x0OGxzeHWAwfSuS58+43bEe66WiUyMwYnXXZ2aa7DRObkVjaFYF56iaDs03uam7MYvdktKvtfHxD
3KOjasKcxLZetfedQaf42Dianm20AcfBLfJKbGXOGOGHXd6GP98947OU6KoBmQdGiOCxTX5eh4WH
3U80k7wRpaSFbIdJm56xI1Xx0RhESBxKKx9rQ3jGxmQo+lw2BG+tswEl9LlL7YzTumEw4PjLZf2u
Lrs+VMw64JqQpzCC8z6ZMuLRcVgyrn9jaS6N6poJRb6GP04a1ogdElBnErXNN5ODtnrIGCWRvhIV
1rPVDnxFbeW2jIxcP3Yb+HNOau/afkIh7ZVOw9fqzxf7Xy0Nl6ob2BdmT7dBx/n396ALh24ugMtz
7w9t9IWzfOfCfe4yhqTID2NxXlQzDp+DarXYoa+gXtSIuMDENTVoaUkvruJ/uLBX08+i0jD+mZei
5tprlhGNewYvbrW3xiBOLkRRVeRF8nX0Dy3VXE+ynyqn+Szjl0hieSWBcoOkWee1cVp4N0GZt93R
4eqKc23h4N2BQw6oE/q8G3/2ehn3q9mt8DNDBthuJtPDgaj7lX/Gco4DGHQdGgOAsYTe5rnieM1c
PmyOYzwRgTsNUucEjzoFNI9u9/0qynpczKbmBjHTvbROdkJDbb+2ZAYrGERfuO4iXsKVrQJNvzWr
CKzTytTLuj07PYfd9WJEB+KOHiCkBfA3nesncgU/xmQZ2/gM8eUy8LY+Sf2cySoQnHbmybtSdDsj
T9OTLGcnakgQLdrrSTYn6ix2UgTdKIv+ARenkeces6TMXyqgJMNeepT3Nyl8LOeIvBw7yeSNibsZ
HKupDj2G2vgBbVoRPyUJR5NM+aH6y4zuPwM6aSChw/Qm2J9tlBa/r8lUzd5/0TnHfNCG91Cf4h7v
qsHWXPCtJcQSe8Bc5w1N/Zehr/NZs8DfKh102XAOZu3r5w3ZM6coHpGfHRctNoL90kQo7H/H+NUN
K7JdCqi/CfH0seZ6L1jC1KNvcUqmjcFGybQiquptQbuQ5V33xjrvcmxA+fxfNCEym/u8m9x22wCE
JSo2TcQGoXGQrSrSJqKzNQQW4+IxtcJTbYMoDdGcwfhZpz2aplsVdEH/GGmM4kTuWs3KxWNNsqcu
midFhUo1RT9yXLsAU7Bq2e1D55fyaxPXeng0u9HZDRXN9PWQmQwCNNytCe2IHNd1pPd+s43cKn0W
WcDZFTXpRHDA2Kb9Zgic8rb3cRuc0CH7aybmcADsCfz02p9Qd2wYltg5lU3cffMS2R7dqqj+IhxF
tspj/21uixZZGmQRuLNjByXG78sC3J3SVJMAdg47hmX6DAzEv9viOyfxlWQDWF14O4GUd0iAhNuU
F244Nm9q7mRYj3Zp3RUJAqx1HhgTzKiQ8J2tIJSDQBcj9Z2DKQvH2KBp6nPGO9OdPZslThFK9WjP
HJckuawc9PyVHEF54UiE3b/H0MT5le8Ihrhe6tj9K6N65cQs+DILnm28T+wkeRlrbAcnM0NiebbM
7oURsHpHg1CXK2Q8yfQK4I/1QqSC258bEYw3dpdiBJAMVYw1Dpq6obGcuN0hg2ber8jai56a3pOS
vkVZeRt8ovycQGfn3TsBFxg1lUg30vaadudx6PMRegkz2/YmE8l1acOz9algOVZrQb9Tlu+iBSNS
SjhfFJ8c/4IIHSiCEZWjdgwMgJkXNJkeMsg21c2dylk9PmDyZtsr4FE3FWqHdteXOpQpM+X9OOah
bFbjlOfRJtHIiVgHTcCr0mplEz2hfp5pEn0XELKFCilYJ2VH4nc+eMF3z0yjSzb6Y3JfIY8w4dQk
coIFmMCtCP3kwZABPrbSqmyMRNSZdMFAZfyIRYWUIRuZMh00/ttpo+u4mB8WueeiizOLyQu3Uo+I
3CNdxa2OqTUk6nbBaGSlmMqzsOYUjOs3b4FqjiJxym+2JCeRISTNbN2XxS/LjJW2TVqjq49NFWkH
LFeiuavdtEa52Yp+l9c+uc8g+vPxCA+4vycxIiKPuBOTop/qdf3Ob7K2P/gjW+It8qh5jjmIlMq+
HF+aTFPsLWY7jus/f/k/4QqhLsED8hwT3Q0lvAGD8vfXCe095++Uw8MiFwDSaFr7rPar8LGleDbI
MWip4lwRdNACEN7VN51IwmPhshGEf6lDPpfjXIxl2i41kyGIFxXzu/8vWd3/cXZezXUba9b+K1O+
xxnk8NX4XOwEBpFKlCX5BiXJEjLQyOHXfw9IzzHZErmnuso3Imls7AY6vb3Ws9yIJVOMSuH0ILOh
hDea3cHqfPNkdpZxq5UF4T0oXazlIuWEsXq3xDZaizO38RNg2AFxAwQJT4DJxgBX7dP7GIS/ukTB
OCeyvLUfeuTN2rFxRPnanOKa1fGiDRSqBqJEXm9nCMBv0U5WHbXsgD583d/jOyK9A8LxkBjg3ae0
eLNgZ4Oqj8O4qFut24H8h+EmwpLe3baLMxDL4ZlET9DbEme5DRbRiK9k+lXijMlVnuAw02LS3JJ0
trAyMn2ffkHLLeHXeXhSH7ahD89+ht4MKYUakPbaRdYK5W6tZudYL5M2nAGfBvKjDgiphQLl4Kc2
HZd18tM7aIhw71craa6npS3/ig0cge9TKknZAVpn8+nBtub7jduE7n3iGBEaq/vKJPNqvJnv4/Im
XbPxUkRFk13qwI445rxX6T0oMLG90/wW+zsCF/0alQjdFAj4LIRuc6aBOeWyTwkEuISq0xQfNP7f
sF10c7mNxpFNX6Z/WoUzMX4LjZjYy2jqs37PhrSa94jJGWDaBh7Je5TLtuh2pgGYLN2zaWax1N0n
fPvWzKRtWktsnQy6dL7rRTxj1x8tp7qyyX25TKO48UMnXwp3wNM6JdPhATjQZTMLazCTrLeRU7El
QPjA2JPCUQj2wAmd7sZfF+t7GZVpcLSsoSKJsQDoeIQoxV7rQTKsRzl0o+geWj/d44NQybI1rO9F
8JZAEXndEtpZfc44nWJmu1+xQ5FiZWwiqyXX0WHRiMqs9afhuiGVW+yGYEzWiw2c9NEb7TbYMYrh
RbUWnUglKHzj8pVFQStIhmzd5OMAR+7TOERTfXqIWGh9LdH2mDj05tqN+0DjvG3KdOD0/Tok7x7u
M+oEauLVcossnDXNKziEXrr5Ip2zxoKVvDCXVegR5np47baL2Z2zBz3dlW8bA89iSHQMhISMBfIg
gH9uNUhJMpDzbfmq+X2ORKnDlblBdUT2LRWDJr3iPLTvdqIdBrBgUWH4l6JvJ9yW91iU1SQ56xZg
BoX8ymida4GGx6GTtS1njkWMPHNHupVW/yCxMqconNub6vvlQf4n2jQjKftbB4OLgQqWDcLTztYG
ZFlhdnf/zkZadei3H223NU9gE8SAGSZ2qhukx3V8nWFK9K+Sxpunm1EPBm/v4+fcsHvF6hyH2rkT
xOBV8S5oMNyePE4MSZBqem39o6DuQ+Xa2WKbdE2gkPA4M/kzX5DUmsnK0eWELLW+TlMs2d+pg7TJ
xknFz/ANyJIlvse+rqEduZ9wX26Cn2sswAWZ4kDOmeiQfVduAnOyBi+PjKtJI6fycu1zUYeNp7Gc
aFDgf5x98KmUhDki6C+npWw5qGawuWnFNFCFrlfef85pNnwZ/NPhVTkSRLFLrCofTt2ixVdQrPz1
KBzfZ2nM0dafD6J4qlh0ohHdDOMFPqbma4cBiVRKB2qJH65jZ/ztBKpGgghuAmY0iGU6TK/XLsqP
u83aVZNquIianL2eWIojNcCOs1/ki39qRbJEf+Vd762flmnqu9ddXtbauVXC1jqPF92B5TkAUyG1
blZAPvHpCwRRAt+CBn0hb31KukxPILtLRBX5TeLWFCkda0ZgOKP34icjs8eHGNOu8dWj2p79eCj+
vvxEf/JawdqkfAc7fOOQoHSU5jAWW57Qpqq6CtzFQg1g5cWVTujbXacbU/HBswnipRQwJcc1qNL0
glTf2LhFRwEw0hRZWr17EKEKohnMd6iRp9cPmsuX71OeajGeMs9RUsFuheVKLk/RH0uTyYLx3qg2
QumDxd3I2iA9pqaVlnsrKarldd827vju/8QH2VriydNDbYVsyjTYRaMFkbu/NSV2N8Pz53xzU7RH
87hlYKW9ieUmyLKI6gVqtfTtw1rlobrzkGz3EGUu7ol6+ozP95Ww6/5Nps99/C7RrC6+rvslse5i
Vkw1hyh1ORyHyF2GE/zOTny2Z6PxPtRlto6YNXKrZps6UekkRpcRffIm1rVsqec6fLnVf6q+EQCD
cHszFgUb+Fp6OSCBs3WlaHgFiSMY33k9W92blRlt+vAgGX354yxJJk42BqUzjA5o7cFrUsd92kG6
NKlwtGvm9UOFLKsHN7uKwesOr21/jN2Dp3G0tGfrsc3qnOhCHw6m4s8VQSz+OFhs/l7POCAHF8k5
xyV521lx66adI94CwG/fP2xpCOOlxOnlOrLNXRZ0cFkwsYqv1sB0e/XgpinvxxGrS2Oi2lnAzaBg
HP3LQ+LeQ+i6O8XV+notZ2JnWjKkzPd94UbudWnp43JmqXn/1R+9fTQN8FEsVHRVB9u7XJPiBKvv
tTzxrhlBtDKEfWiF69L5xN0RdWYZF0Y65sbrB+piOUWGd9t5yRgfMlZjxukhXBGJnfAOVPAFk62F
kL7jjB6WwytGcFw4s8Up9p76aWKDarGZaZZxbmj7yl+NQ1tADdtVI8SWQxkZhJ2xyRvjVwuK4Svd
0Hu0YXE5aTSmA6rrzOBp/TR4sp92UbOxuQlgIMpwZivWRyTdUXf1kPsdMOuQEpPbDWzTLOk2YcEk
ogNA0W650sQCeYdED4GEYRwSDVIPPAiSGbDhIbywcRtbc2lYFAY262GCBpmsyCE1tiLG2KenB/eg
gTqO6kzaN+HQDAsWrZYGrMrVqE9rTfpb6KDEKNB3btEZD4jFZYtei0kX+F8P3n0n+e9v8/+Lv9dv
Hp559+//4d/fMBFxNpP00j//fVeX/Pc/2//zn795+n/8+yb91lKL/NG/+Ffh9/r2S/m9k//oyZX5
9L/v7vCl//LkH8eqT/vl7fC9Xd5974aiv78Lvsf2l//XX/7X9/ur3C3i+++/fasH0q25WpzW1W9/
/+ryr99/M7bp8r8fX//vX25f4PffLqu/0i8//f33L13/+2+B9y+bKigOfKqRW02Sd2v6vv3G9f/F
v9k3YX3l3EjffgNtr09+/81y/uXoJCPgqSTkgh7Hr7oawAb/1784ruOHG6cadhdHJ7/97309eX7/
PM//qoYSL2vVd7//9nTQ0+7nk21VJQ12RN2CWCxm79g7SQFOcl2Wj5AS59tHzfD3x/1fLi9tDTMP
ffg048jEbtS27yZ31eO7GCjQj5evvznP/hmY/rl9aW4A65ojoozcI8sLgGUCHey2kssQFuMjK03E
h00fnTlpfK6ttpt4VNLoMMBnjLbuce5YJux83WLGqxfXP1MYfTrH//NlJBsLXjadNO0FmbAh7BsD
bXf5ftIz3X21+H01h5q3ojcql0a8e7n1nvtC288ffSE2MmJEkOcexyLw5itEV9GwtzsObc5swJ5W
CP75RtJa00/XCZ8q8v0p5yzxisVdZO5F3pkJruQkM2+MIR/yPR6GakFPgwGP7LQqGduLl7+gVBr7
5wak6o+gbJc7HVaWIUa7svdNP6QO/UPkFlIjDFrTiIJy8bRXNRnAGARNiNAIamKqlWeqJM+1MR34
cRsX8VLiEJ9oAqxpe6utf3gOAP+Xv99zF5fA+TU9dfKX3jkuS+d90msYTNE4ZGem/WeuLp8kFn6W
up0FejW30vS7zkD/qtIAI5+ZVJ+7vDQ21NrkiCZxnGPRe+MfBrJGwoJWT23k8aWRgaDaTAizcY7k
Ha7rUZ81OB+uqOtza4Lnbl8aDUyElRyjZYwGtU0JeXHd2d41DV3p8PLDfWZsk7EOYP4mhzA2LywL
ZIHvMNQ3wx8Wrl79qteSwHtLOJblXr78Yc99G2nsgf1JQbvjTIuytue+6dIu6f8oWe39ULv+9rmP
hprO1wd9mklDX2ujJMXd1thhpHnXnnmZnm4W/tPRfWmkCfA3FAM44rDWEKmcJiQtiIenBf1WkyZ2
oPgx0nhi2STKTkLzQiwRZn+BSgrB01oZxXwUaT/Nav1aFhw09UhqzVz6ocAVcsdxfvK6IuLm7uVn
8VxbSaMGohLfoEAShKZGPmzRtZ4F2Wepm4+5Q3j6maZ65o3ypJVF4pNj43vCD1vEkZdaueqvOfJt
zxXEnru8PHpEKfVdTvdRZDcmadrZbH9211qcmbmeu7w0fKCZqMGmupR7Cp5AX8QEKwyoP86U8567
vDR4DKlVLcWS+aHdjTnPYPEJb8Z3xeHdy8/4uQ+Q+nMeaE7DFsAPIZg2ELsMp8JPmXnr9EbtA7YP
ftShPXOxOkPDpxUATfrDIwv2zZzGzaJ4/1JH85bNPEY1IBScyqQXnC/MwS7JUSOrdTFPmpeBFjRu
b7ZeSOSCsC875LT+DvF3e25u3l7EXyxNPamXLXEWo2HhETfU+9pDFgNUf1NqQPSuAGFRKeBse6k+
Ac21/hyqeKrOjOTPrXl+wpDNMUJWDEphXfiFuEq0LgKhvxIYgye4n0iQ21U9RRx44q4osWDg8ji4
9mTV70e9dwe1BnalDrpg//f8HBRw6WnDwUonD9sBdqCXXz+JiPWfAd+VOqgz9nPamE0QWvra1sfV
iEbCmKN1LS4EJdDldQxV5gcwqqm8sFe/cm5RCJvVjQlyIfvk55Qjz9zKM11NThixxOiIPl/WsI9M
ez9ZBDN2pZGqDaMytc2viKoaiTgMN2fkPrcQqrvQWdXu3ZXGIb/KHFFjyguFF21+iTX4LuZ5atRu
XsZ1FJg/DcBXXojscwpjfDfFLiZZ/a+XX4JnWv4e+PBoDBqM1iUgIrbDWMz+Z4eZGUu8VqpNAfdC
u0dXx4JQZRxWBaFTsAvbD4aPyxNg1NKd6SHPjBDyEXmXNguBeq0f9rARTNjqbat/nYWxCYBM3Nec
4A0C1dnqivibKFdCbNXaTRr7LCJa6ACtG2JDKYedaEzA48tg4+NS+wBp7FvtNW8Gt/WOQ+MYR5do
hAM1Ze2gdHVHWlm4UUCwazOvYUeURbhW+C9dfJ5nxs9nXqp7Qdmjx05oTqLNLLNJYaCgbxIhfIiW
2lR7qeTTenZstW+k9Rqa7Hl3emJ8rIioUnuujtSbieOrbHQvaxh7S38zLJXO0qJJjEzx+tKiIkHk
KqyWkU6LygD52ZwfIkhgodpjNZ+uKPDCtGjWujWEjFWcuqCK96Njr6eXr77d4y+mY0d656vISdbV
0KZw0pzvbDvz8WRzcFiF/eSdEww/9+pIrz1xa2OV5dEUWrz82NTq7GjYda62HZfDN1GOWPa0uhPZ
H457CTJ5OGTEPqp1WVuaro0eYI+/ZsMWd2dfp0Xp3Yi5ULx1abJmoo7y3LD6sIEIY+xbx+z2XjIj
MXj54T7T8HKSlRPFXa5txBIBzOMq7+P+1RBFhdqLKZPtqI9qHPpm/akd4ql7b03wQ187re8mim2/
fa1HQ07OqQkGJBM3Sjys+1w4n5dgqc68+M+1jfX04k6m5WQvRuMRJBDc7Q6JVROg/1dreanTWrgS
zSjzR1pe+9yarO+qYI4UH6vUZ3PINprWuX/fum2i3HVGxDVqty73VsePBj8xxo0woO84zseCqdww
ljRJwW4R4Lm5+owqcT/4+QDEzzzLn/71aHYPtXv0xiS249fYT7i6bX5vAEue4jRWrGzJ5NMcT4qf
ctJ1DNahDLFsI1vK3VltfrWkSWruMVIUSz4enT7CMmaM5s4QUa82RVnSFIWpCgKEpQ/HChLIDgfb
9yFbDbU35v7k+FGrg7fsRZ1Mw5E8QagwtvNZG7tzisVn+ql8tqpHTot/QuuPm9Dm0M3pl24zjim9
6/dK7Ed33nTBnLGaHI4kSWAMylKyq1vTU7y61E89K9PQC0N894LBuOk4HnkDKrA4YyJ4rmGkfjoP
YCM4iyVXyOCwkcQz2L0Hrdf8c6kXz3yAfOBvNoRaI1Ydw8XeGI+aJZxQTGb/Tant7wN/H7U9OW0m
MZklM2vUFdCpOuPQ5dmitqC8JyY+uvrQRmAH0ZuGfWD9SfjU28623qrduNxTOxSLy6IRsZxotwyP
nxcTJ5HataV+GqRYBo3K68NsSnwMuM5dnZ8NLH/ugW4/f9QmVd5pbeBDa9BSZJxE0r/yzEZXvHNp
PuX4Fk747GtHDKt/pYvxEUfXmUim5+7bfHrf+EbwwcCkCrlsBxbE7ABCLZ0Vqw29shcGnu6Q5Db2
K/Bl+icbZjcwr3Q11FYaptRR4XOb2LXrAQ51u6L6974mqTiXj/NM2xjSfBr5aeONaTuEztIu+7IU
3Hp+7uT1uYtLi9+AGIRUaISJcyof3PhdbNwUWiQ+Kr3rsrrNxLPf9m3K65gACbLK6ZPnp2qP1JD6
6GrXAaKvfAhbZ7R2hj9/Bjz+Ru2+pT5qT/Y8oVHivrPuzh6WG9DHZ/Kunmvw7eePemg9wfHprbg/
YrzW9hqYSBKpFPfYssLRQKrlgZbXjq4evC4X77PfLoXa+uLewfroxrWEdXpb0ybIAN/WcX1Czq02
kt9XOh9d2hYTTDdq6sd6HTErIWRy1GbQ+0rxoyuDT+rdGipviBPilV8Dt4CJp/SOyIKotOjnhPRH
7SjKD2hp95n3h9qFpS5ZAJEi9IaHaCf513YO3qJKVBun7nGij5pjaFBhLZPbh0uXGXdk/5lhNljd
Qe3GpR5pVYB7MmxSIPGQEphVfhFEwSe1a0s9Eptit9lANAJ7WN1quvvFDhDQq11c6pO82E0DA6UP
SX2B2t3Z2iEIvFGt4+jStAnqwcP0MGK+cQn6gSeluJLQpUkziRMQlSSThYOPmGOyOqTVjXun1ibS
ynbi/H0BltgdjURgleVsv7GyXvFNkeZLbAZ6DkaY2LDCeWMN4ltqA+pXuXHjJ12X7Sx64wfdsS2t
N1ixsLuOqteWuqYxpeikZ4PSK5arV4MfZ1cNAY5KrYL7+enUkHT2WLCe3Vxaq7tb9exD4SZKCyx0
dU+vDdLNnoCE9eFsLX221+0IGanJCihVGlpQ9T39ADGVZMQS/4QhXnzRpvEjBfwPak9U6p4j0InW
hdl2HIbYOTRg+xDPmp7SOsKQpe1tMnrUdGdufJ7fDLV+NY+NWg81ECo+mewzgsxsL7E6Eg2smwLB
IUmGnqnY4lIPHTDnusEw9qEuirc2uBeYfEqLFMjzT++7dbQKu1fZhZsbYD+VRrs37OyH0uOUxVUL
VfnOL3swjYX7Oe7mq9Rz3qtdWuqfc0tEmG9qbbiQ+LQraq85bfhgpWWKIQurameqIFZzdY5h1kO1
1rfk2asd+xtywgDhXmRGGFMb1shfwJ0NrXatjfryTq1lpO45afjaGnvgiY7LXx0ruLnzv6pdWuqe
PRNPIojKDnM3focx8VIvS7X3UNY2jRGwpqywWxxGTXIcp9g8aEX1Te2+pc6ZrnbUtTO4UOzX+9xe
bkv/3LJza9Wfj1wMWcU0adSDRwEXJClHZ9i1npvdNK6Ab7rZn5XWFdDfn3ZSB8ZSldfOlnVj/Vkk
9kcYandKTSMrmOACkIREWDz9f+wuxq4l6HS01Y67DE/qpTHUOxJXTG7cNj6WI+wfWxN/qN25PIfO
0DxaAAOhs+Up4bwcFnsHGj/J1SZpz33a6oRYxv4A4Ai0ivY2Lc27tFHbi2MJe3rpInUaNsxcOlqC
t72evo4sV+kYyvCkPkp6dVRCJABUE5VmqPlm/9aIp1RJ6WvIek0TdIczpryJkb4uu6VtQkIt1ARj
hid1U3IeNEBsRDpVo9B3+uidmgl6hdrrIs2hPfk9gO1ocobH63ExrwtnVuxDUvcMprgYMrzVoRfF
1c5bl+ughTesdN+y0ingLdFnM29D4h7ebFzwVu/V7ltWL7UppxPuBCK6c/2PqdG+LfJGaRMHHeHp
Cx7NdpnHImuhDmQN1tuYxPul9NXGQ1nR01sZ4PY6aDi3SZp9a+ZvBy34oNbeUtfUdfZZFVCSME4t
4JkThYrjoGuuYsNI3TPLiPEbs4V+EywlcGzXfVfAClJ8otbTZh+Bokdo7RoCd1tzb3T2LTOp2uk5
MVJPLz5oYAkcLHhhVwckazDWLnkHuTUYc6UaDlb2p5/g5aWJYLEVRKT179O4ezvl/Xulx+pIfTSO
lskqirgJvSr4s6onY5cAmlDso9J9IyvWg3iueGfihBiRiqIfbHu7UTv/ACb0tF2WHLN+W0Yi9LWO
TNxxEuWPIfAmxc2uLDaCzQ8wLNDgSSRLd4DmDuW2Sxy13YssNvK8GaIzyCcYiVvonIseHtu24rgu
i40wghqcHlQihDwV91B1zPxLvkDeVXu2st6I5Ga3nWbapk6yGhNy+WEuDLW52pHGGsIn4cZ6A+1e
+YIQaTi6U1EnF2qvvDTUjNa4ZWRNIswiZ/2o11F8ActG5IoNI401FuO7Yy481qCKGvBsA4FkOyeq
3UbxA8ynbz2HiHldiZGWt7rpsm39D0kDyUepcWShUUPJ3NeGUoRWm/l/Emozg44uR7Wml4VGPXzT
ZSU4IOSNBzeC9GWnLZp3VLt3aXJtifzsRcHVnZFkFscQV+ALz7yS99LtX2xoZJlRA1rREb5Zh4QZ
bJD5ssrotF465zBmgjiHa7uQLQBO8NLqLM0N+yRpnDssbl7zBpBE174PvNK9INy+ry+yvLLdnVek
FONhh0GS2K121rQfpsYkXkNfmir/UieJ1uxdFpbmwXCotR89MczDARs0QVcup9Tz5QD4mnAA0C/2
ZVRnBOYaOtWETxrq2OVkQEKHFw/3aNhPRdqvp7gJkg63nbkOp9KEk3roxtKq/pxBDkRvetvVsq8d
oP0m9FczGMN25vseRA8zJNNHxweEZRoY4BcvHi5AQcbBK9cHnkFOzWq+B3o17UbTbS9F2rVrqNcB
YUJww0f7MLZ27BxHb7IpYRcbhiouBMH0OpHzy95vU8vblTWG/+sOIH53Koze069XWnvabwSpy3XV
ytu2GnX7YOsjOeYZDMj1fWFktae2CpGlNW0Jd28UYx3mfjz80frNSg218nu1niuLa5oq7VHnB8QK
b/kLjpm9IuxJzXNjyNoafUMl2D40FJIhSfip9QngTqOniotLWV1jVKmxalYmQsLmnPlodhtFHxxC
3hyUuq+ssOnLZoq0pK9Dzgd+EMN35WidmhjdkAU2YpjasVm8OgQBj3yn7zy8+BZp32oVPVljMzrN
ao2DKcKigXW982ogCcDwSYRXe3VkHWI524T0DVYdug4sV6ZHUjesQPHi0oxo2ZD58qYQIVzr75Gd
v4+8VK1H2dJsOHJGOBcm9+0MBEUFxRWRFYpTlTQPOiOaKZBrIsTZPu8iLch3AYGuim0irV1bPbbc
nOPkMDahvcx58wO2itp25B5y9OgQMsN4PVaeXpMMNYhbrIPpBTzhUm2SldWHiZvqQ2W6XRi3uf3K
ZmeFr2PoP6v1UqldJlEVhj7DWLN0w94N3pQd0zRVXCDcE7AetYwglDFbY6ZwzmjaPYoyIje0SQ+V
7l0We0H3XEC2VDVG16K4cq3R6Xdu07pqGnlDVnt1WRUjZKp52avBuyIHRP+TPe2iVgqW1V4eyWFr
CeU/pJQ1X0Z2NISe3ntqo68pVfVgGw1Buo0BAN1hvk9NvBv6slTrTaa0ojdaYx5m9smhtlTW9wS1
+fe1HEo15adxD4J89NqQSV5lSZaL0HG9Ubsk9cHY69E0OWfODp/x1YGTfLrmxm4aRS45T+FaGFZ7
J/J0rIlZq0xxmLpau8NwdqtpAdhDVnHwWOOATd0p0RynVnv6hjRGT4Cfq6okvydtZ+1rSY75t1aj
86n1DGksxQXs6kPG6nZamsTfayWY3F2ZVKJQ2+zK8jNXJ0LRbLYJmLjIiDTHGGfY0iy9vlf7BlIt
YNWHFj+tWYWWZaT5FgMy2bsst0fFSVIWoUGnp/VNPmAZCGVP1uEj3oBvSjdv+E9fr6IvF1Ii1yoU
LcFPc2z9WHtH9calbRH4daPrcq8MWTmfSIe7Ms3uzK5oe/l+sSmSFWhwxfV4gk8S9vbY7XPN5iBj
Wt+pNYo0ZvRJ0cbGNFZhNLT+cUjMeFc6qeKKUBaKdRkZcXZllCGL/ltvXK+LJj7DcnmuVaTORH5o
A5SxrsJuNpMro2j9HayhSW0Sk6ViE7k6/phbZWjlfh3vCHForhJvqBK1jiQLxuxgri230svQc6ps
3wT+BSzLRW0ekCVjLXF9cRSkVRjYyfSqa0t77/XZ+PblN2Z7M37xOupSNwqmfBnJ4aG8sNoNCyu9
i4NjoRtE+7isnSu1xb6sIfMXNwJ9HNdE81i92CVOn20vvx7UanOxLs3FJeFVzRikvJuO+X7o9Xex
EakN9LrUqYBL9L5O1Bq2Wcc5pC2lfIJpK8XHK01SFS+jlqMKPBpeG70bF028rxJHzc1E1Io0SqaV
MejQ37dR0n8rSssJ+9TxFRtd6rWC6oIegbjlMJyqRN34bzU7ThUbRlo1D0tfLcOSFigEQDjtMR82
n9eCxCfF60uzH0CaKIJXW4RrSxZald+UXvLx5U7169FMl9VkBP5wWo1DEONnHZGa1g3j98lq1A43
CVh5+lBT6ghVEm3NLvyIgmPnX5auMyi97rosKCPIfpjXlpuPyPI4OoZJkHY+q80huiwpC9zVW5yO
+psx9cZyqFL0CPusqrJRaYury5IyePKRYGVbhEbiLgc/1vU3NX6+d2pPVuqtC3kGpTY12iE24rkm
kM7QbyEzOsOZu78vDf08HuuysMy1LXN23YFXB8h6+boxjGq4SPOxaU9sxAbz5BCV2x0ap5hr8k7Z
FbwSHpmbn03DIijHNddLz9YWh9iEaIBQsBA5/bqsnNncl02zpGSUJtH6tY6WdDhVgjl3PzjZ/M0q
bft6JNXzaiFj9WRFw8QlYGAkO70kKvouMfC3vM03TsVdlfqiO7Bhs8lOKknmTXSUn7cwKLX1wF93
6Q35f/WotNSDxfv0fUfX2JibIfkYR0Z2O5JQ98pMTTIJ1Z6pNNDUWu7UVEfzELT1d9ds3gZG/Ebt
0tIYw15zIUF+ykNrRWdbmPalWXfnQBrb1PaLV0WWxA2DVsZrN+dhI2B1XLbdWkyHYEH1cJhYwxPo
HrhFolTD0H1pzDGawHFtUkdC8gPdo51PxWklS+SDUjvJIjlAzgN7RCsPx9pODsTEfewz81w7bfP0
r9pJWhoYOoT2vB1yaPpD+h5VtU08ejx/mTNDu3j5/p/7iO3njzbTRGF4sSkADHezlbuHpG/aJt2N
LcX2y3TC0XZmU/3cI5eGH+QJ8UAGRXyM0z7PT4MzG6jDtOKYlisBkii61apKQDiffqM4oXYStQWN
VpE8ldvuRwYixQlM5strQDsoBFR5aHCC3lvTqbeMMwP0c09C6syehZZzxYN7yOPG6y+DonNOtR9w
fu7GY6ErqQv0n1R0XNtNU08DdQFIEK97/Am2rZq1FYzz07bvlqBJ06Ulb9lz+hOaa38XJYbaZkWX
hXRjSinSGowkTG3fPpEsUB78IFXax5Ed8PTWdVcYhFYX0cEY0ysyXXd27aq1uayhW8g27eqeS6+r
fYyC5lSmptL+EHjs07sm7qBOuyCPDnlqXnuOdt24alU8cO1PL42skEYisOcgsqm5yrquDzXHev/y
sPPMOlOW0EUOsOjF0njZjZjQLUH6+RIU9knt6tK0qwd5Gzm6loZeSqguqtePTbyowWF1mScWu16s
jeaQhsViFqch6KsLvSnUpKi6DBPTlpmDvbJNwzQj7U4k/ivNI5ZMqV1kGd2c6c3QWXVw6MlIm0+m
OX0QbZ6rlf10WUqXECTfFDaxyNXY3OZFHWZtrTaJy1K6JZnnuIxZSBU9wQ7VUOn7tXDOjLzPvIyy
ko54YAIu4ppO1I31DtXYnqAVxSFRJmORWbF0Yy+I4vbLZV/Foia7qyUITG0NKKOxgnLBc5E7AUar
ejWJ0ora63rOUzUfpC7DsYjziyqvsYJDOa2cjL1FBXDmzu+r2b9Y3shaOpusFgBPcRKSHWyN13pa
OhiMYlied9CG6jB1gtXaec1YOkeX6tq0b/rcGSFkCnc5NUOgN8dVGLH5pfQccwwj30o9pQq8Lqvw
VieZmn4Yu2NVucUeFi6MCTtS4yjoshCvCHprtXynO6be3J6cqIdYrOVqx8e6LOuxJtMioqDvjtZU
Jmg4+jsMm/OZp/ZMZ5FVPcPUAOHxFhK9PGPdEWrQkv6tOPrZ0iTs5IOrWQ2tvpYAIKZ++aGTrqh2
53KazKw1BiiVftsBt318mVq6PxyTLu+qg9rwKu2ZyCvpSfpMCNxsE5c5Z8mIhkgI0rLUtpOyRLHt
82Elnpm0jjoRRwJBpwPRoUrlfV1WKLIKdyxhEQVibDi0yWkw39uekmQenOfTxYQgcopgNS4+DuC4
i85uCFIy1eSPuixPtBOCO9KhGo5mZoi9lRvZjiLTV6WnKusT69z3SZ4jYnM0k3LnaxqevNnW1ZYq
MlMyRj6s25rVH2vEUrs6b+PbgnjQP9TuXdoL2ZMQpPaRLakFHDXZ+Rof08VRbBjz6TNN28moOVvv
j2BHzTfEBeVfXX311Fa2sgRPW0XZRIU1HGPcM4dgSghMN7FyKjWMrLBZsUFE6cjCyhPm16603pdk
WqqNM/Y2cj7aUiclJeVa2MMx1Vt9NwszOkYRMrqX7/yZbaKssSGotTHz2vJP5JY545tkKNPytLhm
QehlK5gFX/6Y54Z56eFGoxXZRsaXIO5XO4wm0avVPKjpbXQ53Egkkdf3LleP4yo9+Iht9kG9/KV2
69IwnGdM3ugZ26OYxbJPyyY7dGWkNkrKeptA2HpfOk57HPNhPJWJb+4AGK9qw6QsSSQ82CVlbmqP
fbIWJ6PLP6xG5qg9UlmQuCalvdbUeo7CT7x9WcwZOaGtmnxelxWJlbd4vedH4qiVWrvPVlHtLLGo
kZt0WY8Y2XbRGpkrjmTjJPvVKYu9D7lebeKWxYiDsVBybmP/lGXVereSJ/dHppPYqPQ+ynJEIokn
Y0CsfHRaAz/KNjsJ0zhXI3ymo8piRHLFKVcvQXCyNUrno/atLqo7tRuXKlK5YRoR+RneCc5XVOzG
FZlsT4zdJ7XLS/3UKGrCGPU2ODmirJA5ZrObvHKNovLV+qqsABOdP7DkE8Ep6AyCt8yrQlectmXx
FyCupl9MLl3aLFY3xUKlpozVZeUX+QxplHhNcFo39FE+GfbeTsgxVGp0WfmV6QURrkttH6BwXVSt
eKO7ajRBXZZ9scthU1OW9sFF/pBV2iu7St+q3fX28j+aUh0wQklrVfbBdIfSCG1R4LtOpnL4oHZ9
aZ1UCaPJiqH2TnZtzCDU7c6+2qx653iC2zL3FztdU5pNSZEVtj9F7qkUWnfRk1VbkpemEwuJT9WL
LuNynZKbfiXL88xzNuz7reqvPlTqvt5iRtWYNQV7nHki/9Yo0sIUxzyn1xWnJJrzYtfUJXE1u8pq
mNvnbGkror8L4SbliY11lpe7Ys3H5TKJFi36YlkTsrtKR1ud76xsWadpxyJHNK9yApnFzdhFk+Fe
zprtNfmuXf8/Z9+xJTmOZfkrfXLPGhAgQGBOVy9ImrmZuYzwCA+x4QnhQU2CEATJr59r1TXTnd5d
ldN5MjfhwtwExHv3XYF48iYjTDWsyoxLNQqhSeCjQ57iPFXftKkHHyMOPW2GM9s7WCYXGxr6tCq2
eQkm7zaGhGFYyIWlyXiHiB9YZW/NascsVj4SSaY2WMN3p1h3Atb3AzBLh6jexvTIi2Q2ncaPmg6o
etu0lb8GPeDLxs/JUgjwzlnm8Q51+bIE2iDezq9IXeoIs+O3CaBt6rPVxMilzLgUVf1lbJJO/Rgq
j6AfCDn3yQwZ3L7a7fOVRnfS+7Ct2QjTKJuH0Ni4K1IIJ8vDjpENPUS0XG1eSqw0lS8ibHwo6LJz
chsjBVkdG+73AfqqedpOSAkY81ToRdy3xDeyIA0LLK9TMaMKk4Ms5AAD3Aw59GIewd9sp7oqnEJz
mOZASNZqwjObR5Nm10Bp6EaW5qZMUpSNOEvE4C/4tKa6yYxEZZepOOqHAom/9OvsBiQyb/ua/vAN
koqP2ky8e9gNleKlnmmaPjBXMna3l7X0VdHv0KgkRxV8DEeEXaS+v4dCQ+Lz0k2j8eQqsiO79Ujg
aoxqbCDT3p02wdbwfZZDM1X5tAAMPqdQIKkP8Zqudsv7MUGSWCWjqw1k7/sxRFCx7CBtwUEn9Ys/
bPgsp+lMOYA0ehbdKOusE506iq5GHKNYkfiL1nuL7HKtLBd7S7ztDsHgjHoQU+XbD+tKqxFJENU4
0fPCd5bkU1UnFC6x9dYXQCFq+QWZ0eN0q9YdME3NiV9NFrQDmJ8pyVOKCso5xliOFDjWXqPqjTjC
YKVbb0caYqDaxMFbbceY2S0V5JZks8KBaylgskZ6/532ETQzZkkT/ZxyBEoWdWl5+x29j+yxaYZk
Wgrb8sk+dJ5U4gPoWfNwbLcUMiE1kYlfdh7R7i6uQ7f/bMZ+8lDMmGhKHmZs2vow6nqjZ42gwvlT
HQ2SUBxvXSV4lg6J0g/EuS7+nrRlKbesrNRQ3YSwLPxCTJNMn9sgNoSnU0ugRq8CixWsnbnof5Qu
VF2VdXMnv3MmZv0J6vK9zjFdwt0FNv203YPHaiV+eYqSH1Nrlv08UL1tH7qdxHGua+ykH8iIXMSp
6uj+4BSpjoTOsn2UxqfiQGSj6/dzV6/7UwCNnkaYRMM3QBZXJ2JxtsGN468Ok5trGurMtptpavvy
ZqYqNrd+VinN24Ql9AvClhP1Mw5d+QAJeXTBGGn/AQHBkLWBV0UFg6CoWJtdhgsyJJb9BPMg9rlX
TaIK3UMx+C7dkPj6EFdlE5/D1CCdMZrrdj2pzSAfPhVrRz4RUXbl+3pWlc715iJ4IrZEWUgVBmGX
y7Jbbu4t2R05My2QtYzgjnJ69EgprY+k7qa0cOs17jULXJr6CP50bO5ntYgfPTwBxrwEvhQe65UY
HCX1tIaD4JMzVUEwrVpuuxYGx8ey8hoihihdqg+1tCo5D1prkbkyMuJ7XatW59VoO9dmcoxLguyh
hK1nBGZbV7hASVQ4O9I4G/s96C/MKTyDgpMqhp0hUsfzJqqsydo1suNhvFryZDC027uHOUCYduDa
hK+UbEEgXq1CFmOOOAVxj3KpekXsO8yL276mQy6GwKdP28w4h8HRMMDyLGPdvjfn4KA2/bAhn86U
WT27dMV5v+swTVnrcE2HDIj3Yn90sUOiLWLN1S2yLAxuhQ6WNep9j4e6fpraeXPgSmDceRgDHXgG
IeXIb3oVq+6wLBXrt6yKndxvw2orAI0r4qXUiZQbCkXI2er6bBG1FmW7aZroWfDO0KJOhI8KS5ZY
Fem27+2LITtrT4vbg7rxCHIuiznQcrtjSPB6IrFtm2eAvXTrsqbvnTrCOr5yF9WhjXnYAKLIY9I1
uPRcWfIZdOykXu+GCsmyORKsY5cn2iB9FNEHtmwCJHS7jd870g1QZIyJc0/NSlJ6mjA3bh8m2N01
c7ZsCVJ0YC6ezcGo+IykZOseuZ2j8RttVtnfiZ5ZLLSxHvr6J0MMNpbDAN82e5gq2SxHvLK1PfCh
S+xH0S11ebFV07IzFKmiv/eGInjrgDOpFwXyklj5usMvGcbmtm75yU5NVYGCDLELFoqEmdKlbt2m
T7odGKi9FFRfcrAa0YfZ4raRPo/XSNhl6NWLpB3QQdik8/JDEtd99AtU++cr6fUEKxW6Hd1m0mfQ
P9dfk0UKaxFHuADzpR27XxoqrxcEcG/8JHA8x9mi5m47xWH81JmkLWCH3LxHVwOPpJ1ECCTszT6k
uVoplv5AEHrwsOh1ybVFsfbUUYwNj5WLaBHapqBw9Xwn0nEJ9/1Ot6Romtby50HNMjrWU6Tzep1o
hkQGgmUwhD4nnu/2q2kp2jLZwkgld+gF71sH3edTncBNsQDNqbwN+ML9XvVV0aB2ArZAO7YWbWK2
z50xlcsHCIi2O1gCsm+1MWuWtOK+HjpyXqyN2A10tpqdZzCwTiqVyfMeDzCDqRV2/QcSYy9mikYL
1kPPc0px7xOFKO0Cp46dH/bIy8Mi1Zh7Ut7pNho+wrN3eUw9jviC9wMrmnn6sZMaAb1D2XxFPkl7
l4QNbufBAj8/IeZ4S1BxuHXaCmI4c5/muIJ8FIXWzmFf6OA4CK++Dusgm0KUfKDIW6FFE3Q8/pAL
w3kfQSF1q1sLUnkL0nB1q5hbl1/g17gmU5iy7gWJ6MJvZer29Wc6DuFYLQ7U5ayGQf+jnJ2o83mN
av2u7nEYfmXTUGbGRprV+dBtHo4qZZX0U9aZVFeXncbOFOAcOX8TrBjuw4Bi8Nfo0ifm9iEuxjau
BrxVNaTpvYrm8olqXa5HECPHEdHjiWufYUIg7mrSlMvNMG/b9pDCBUEXZsVgHjm+s1yywdNAM7bO
c/3Zj6YiX5uaLY8to/OTNmavswALdrsAsd5X8WOKmzl+dghkjD4zjMKiT4nASQrbJuc4VLRJL/iW
p41ZaF5pJNBe6mY3+Tz7FNMp4X2ZpztfjtL5tr1Bc7Lr+wBOzJPCZZuabAkDqFYVf0B89ZhvKRIT
TQlaHs5vn0WtL0E/rn1OzZ4eVqGa8zY0eRnGLwMSxbJ0bcI5gEfXTuMnsPG2fGNTktM66QTMTQLi
EsykelxfEHTJtiQwafNbUfWJRmVvNaIAFxXfIbk22ora1OTEA/i3W4mhaDIKd4ih+8373sxZwzgM
GIwYP6Lq/So6/uhjBDPEDls02a5M7IGuqD/F56pR9wtT+TTH2BlxTG7qrl/GfG9bjBoikjzHQ5jP
GEp0Jovbnt10iVa5h5DwyZJeXqI2HU1OqukBfYZbbmifcrHgMyPD/KDruYZ8PYYV7FGrtp/u2aBD
hLsCTgW3CtngRTvNbj3yuEmWx3gkBobOGNyrD4kcQ31cesQXPc20Zp+lRfROYZMS2JJsIicetlGX
6ZGYNtBHDDTZ+N46sT/ypO/jG91PU7Rm9gpfjAlOXGgiwIGUN0us0ZvsY6VuSxyZes1lklRPG5hV
Ub4K7N73dg8zBPc9i2nIYZNZdjlCvxv92FlgmHjzqn4+sA267f4ILW58kCUbx8KQkuo8buo+vk+8
viYFC3striWou3WVK7lwWgx+JrHHg0AzPg4uPbSyhzVXtg8QIH7QkPKyl8qK6c6MHmV9XldtlMeI
706xdOW6ZGkQOCSoh0fFqRJBo6hMV4JesHKY5MInwATkFLEEmdsNngx55ydszJxyMRfdVvvxpltx
n3zhxITlSNOuj5HHZWCuFycNk8WW9vUPtfAqsyzej1769fM4ljVFy8PL1j54sPVw4hmU9M2FNTpg
9l9uj3K7Bu/uZme3VsqOHCTSh1aUbyh1C7MnjL+EfomqcydG7j74voyX96PxcY5Bzky/bn0Zlpyv
TVTorv6oVu+zRUevWwed1YS5bGbWtj7VTsMgJYGuH8Uey/fdKZ2laMhn0H67Z2cIPdGOhpt18uoQ
hpTddkypTz0Kqnzd2u8VjKwfY0BaT3VMRYWYAvfMw3KZJtwMFxmq7Wes2/hlHrmsT7SpIS/YW7ur
+zmi5okE+A/D/p7fwznUZ1JscCPxZL9B2TK/VICczNMSaRDM3ZrmPgLlooz4i5SjzbZJ3mNmBY8B
ZO4yk1lS3eKIW86bkfQjTvfq0NFWdNkwrA7cG4SdUB6ivApIgCg6bB28Pz7gzCibU+PT6oCFgdAt
UW2XXcifUlbuXUKT5CJIhwXHepM3RLzruRk+xnu/Pkqh23cV0RZEKt933ZytpFHBZhX6t+24IQ9x
O4mFVi8iXvXFtZtURTvOIh92v6/H0bT8soGQm3wMkUyfqz4wBA1QN6bRqRzSJfRZib0iYfyw1eRn
48rNfeRciC1bmmGVICfHS9iK5upwce63dYcRkDTxppEVPc8Wq2xt2NQWlVji6LLECVTcUOwHcjF1
XKoHG63WHRc4V5CXXfRU5GpLFnfrE82rr+jFhhmhGTSiJ93oJrlr16VHfHE1LjhaY23kC/O9Jo8z
80wf4BW0jTDZsKI+T9Gi+i8RdiaCzPjW8KYIMkw+2wCclwflfNrkpkfVHbKSRYz12cY33/xYJWfz
3bJOy/4dUWUBBX7tJMft3WMjc521EKm1B/hClfTGyL5p360x0KzDNCZsOLoUB1+BHr1Kz/OVUHqY
04GyRwi5Wn4LRjiLi1itXJ1jSPXWXw1u0eHRWyc1yTdVLfXFzpYRkcFqRqL+21vab+8A9qQUuA5I
yPuttb3FSVSPKWooPWDrP3eAX8KXjnfqnCDpHZDPENIvsWVd9HXAfBnAzzpxxHpirFLnWB2o/LPS
Lx0SYIxfi2WojPwk4FLhXmSoifxs7axoW/B0jlCslCOPlmcR9natsojSlKHKKc2Qq5L19MHuct1+
JWWr+p+mgYLyIFtkY77f+npVsNDgk3lCajnv1sO4wK/4RjURnZ4E9ifOYMLMtUBAPFIK+Lse4Rhx
ahmpw4l1dUeGItnNaqasF0JUCDaY0FGjfWnnfEORisIadY8L71qHEjHcqK7qzEtvo2k5Tm3k1Nla
5Tk+sV0FU8y0X5evneLQk4q6U/arC928HHVFhihXnY9vm7kqRT6DB+DutrZNKnwkaQN5q8XcKDd6
mdFhzQJGQy9+T5SE98Rc3k0VnW9Cucr3M6Obs5nj+64ft77vM4MA2gxCxMozpM7JdjpuQaJ8kehY
wqklqzhQsSdRViufZtYFFNGZ8y7Yd2kc0vrXgsQeedg7QupCBHh6TVllEZ1y2sXAv2/If2zajE2R
Ki9IGU9Ektt+byN0WBuJbtYdy/gmpTxOLw7XS/tN7U1dbCPcTx4nas2hiebdg9gTldEZHRtzOQE8
jqNRYrfkcA1jH9niQKtcQl3ps6qvdxTeMhfDtHiamhwXoR5eOCZT5NjW9egKHfEmHJYV+hxgGRGE
nXtax82DbAMBDtRs3QPkDf7cl40YM89Lf5kI8Lt7RStHzyi6+6+yrafwMHbBXtycjn1dyG1bc85x
egBhrMqvcHNBR1INOFKb1nT3zhEFhQTsdcK5T2Wd631D3A5ETeTUpIb197Njtr83pbe3Xuup/UbN
KrvDJDvzAVgKOwwRQymG5yPkedvTxOT9moQXDo+dV0MFIVkNV5kGKxnVTtaHdDgyhKn7fEbDOuUS
8/oFqYlyxdACh6dFTWrWvPcAQnJ4MKk1h5Brq7K4xgqet472uQb/C8xz2ObQ+0mNDqihi3Y1XNKw
8PrzGpZ5v9sT3Hgf4V4z0btBNL6xuWOLbm4nCXYYnAHXtSCixRlXLskjRbplsUzp2sKXo0Qo9IjK
In0X1wyYTGnR7GcCqYiXvS2jFazZud+LDpN0lAqlgzbuRzkiceZMO+CIWQnvE/k6OWBruM/QvSC1
cSWgPe0OZ9x9JNXknjFzo+YuwM0AxW9AEupD4mHWlEtpdHgcMBL9nuxob7+OFXf1p3qqIJnrnNY9
2IBD8mGgCi0OcoHRCXRISgEQhFRFHICL/lQ3gD4ANNtjZ/0WZzgo1rLJdgDSvOhSUdf97RZSoCcZ
VGbxV2P1yPIJ+MryuOlqD++InqP0cyjn0T/6pVHNRdYKfc1h8GXXnJeqXuMahy7lv7qAwvZrt1Vh
WA670vDK7qZ5/4jxwQC+1AKcaVizFfe8Oa2tDdjedH6hrGZHTHriW1gs4DaRHEbn2RiETz9iP4T+
oGpXo3OR8bjeBenH7ksYAMlkaGR9ch9HVIyvulWqK7qpNPRDRPdhediIbJeHckLO2zsJXJX+DU3y
D9oyNv7io1XpaY2rnuRJArvsO9xmFW7sauU0FKVIV6lzJGWB/JvvMQhrzwu8jchFwKeJ3HKYk/QX
VEyrRnAfWcd7pYGyZkKzALdzXZtXwllTP9C9HMEBLEk3nmA7H9EnqB5TMeXIcNoDpjfjpo9Igg3m
CFKTHnLMRLj/PobBRog33J08Rz1wkM+kH2Z0EQLlYxEbpVs0MChqhwcP9K/LoY5w1mew9InpLRGU
o3TnLhpPEfJU6++j7tSKVyVKdxOqRobCcK27Q8+YnAuKPBnXZbMZtvqIaqpHW5DAhAzUyf4a7oWs
s6lo60atl9KBVp9D5VEpXsBHgVi4opcDptEYZE7VRSwr23NgYjo54ZycMGufcY9lQFHjLoPcc2+L
eRh9f0xWH8+vacO7PkKdFCeOIfEVXji/dDf0UGN1mG85my8D7sQkj3qjbgTVdFvPXSyZfPEGOSx3
1zW3arzwJmmTvI1XNj3ytOnXTxFejcLVgI5v8serFzWK/EXuS/Lgr/3JbRlN3YqLBmxX2ENtZVU9
bkNsUZgZD4eDBYMlgE1pjkkJDy4jdlDjj2bDkQ0a15YO5NW4JZqPHta0KA6xzQEAIGtmMherJi8f
ed0uFa5F2e4/uxqzhK9tG6bumFTJGKEZnjUbkaQsTPMuQWmDq4GqNOFHjaN9fq11woPMXKzgtRzS
xMsPMYC1BuEtQO/ddwUz1u5FR36KnqYK45p3i2pnC0eATfY0T5cZrsQQvWnTn+sBUysskkSzo0lR
5IkDUhD9fAv9XsVDvmMCNA3wWDNpkxYgyDl5GzTmQHeoJKS463yS2OexbztzSSsWpnPkkXT+lRGC
Hl2Mq4AkZxoin/UpDdHdRODg8y7y1jefox2pgrlCFTAeNj9I89BYB5nKwEm6fNh7sNdySSxGNA3r
RxjEmCpyP6SwuvzAABDldEQ6Qbvsl2hH+LYpGNz9+nPQFdsy1Brtnsfp6vxpm0bFTgYYebjpO7GT
l7h2nF+aDnO8XJMB4/sD1MDEoMEbAdMDvLcrj46zodTnTAxtlGHP3Qttr3jUyGE/cSQxiNHzsYli
TGvEiAHNlvUISJPZNq+aF6ZOeXJyq1f7SSdrREYYstHgVdaxCkln6MDi9o7HxtoXbuGJ/ppWiR/u
CJDt9Njz2qvnEDBYKfoKGB+0haCTPTXj2IvbsurH7jlIvDG3G5WdvRCPQBygFeCXI4982/lT69Oh
uqytUd1HFLWAkgAbiq2ZASvIAXhzAoe1huQem1lHObw1xKYLTPFSqY4dqLdXA+L0CyxDiY1zpWAD
ORwGDHKsP6dDMHhjXdpq87QavGmYeGIlIJKcpmp7ZnjbIY1SvO72j5h9AN1asJOPat/TO46uK7ql
UQkYMRME3nP0OoST9Ia0Quibrk1nfrf3E3TTMd0m9yU0XgG/6zysOY4OUc1bncUBQCwmlBSUKTJb
ucDizgz267Akkj5NME2w9Hg1ao3Rv60c0ezS7GppczWE0BXbYK55cM6KB27KZDwn0OGG0zxqz4pq
2fR4Ry1cZrK17Eh8TnbN2V1k4zg6YrbomqKXlUJxrWerAY+xoWHf1hTp77flXrXre6DKiQNcXpdm
/8lGzqrvuptIfyYMEsUzacI230Ptb9yHHlbS9cdp5Ml6FyeR3X5tM2/1XbP4IT3snksAIAoz6gyD
Oo+ZSANfO1HOLrn3ZLAhdxsCP88GT6Et/E5pl4PTLjDrTpIrh3KRRwX66kO/IF38IwldZe+N2+Px
kiKuDhUBYO8SGgXlNiS62zRpvwM5iQA/cRlpC4gQJVhuR6zz4YBhUge0AUfotZkJ10pERWZh+RZF
scE2kbOBzEHz63unNHr1KgNyqx5tuvQRbAKatPnprzfjz9QDbIMGnFfneVIoQghOuv6ZGUMddl3F
h9llWlqoodFII+ApBSBKCkZ5BFoMq+bygdapC0ccoPAwXPqxWV5du+r1btrTgX9CGSCSNWvn1l82
IJLrJ5kOennEfV2xk0Whkg2wkZkzhPhUazEyIPS4bTF4fEJZrNKLraEQeMBsY4BQHbEFOxr4uUNv
zhE4mXD3zftolhkEQTQA1NQdYAtQSd/PpGd1sSwIdn/fgpGIGxHZGPBcVIss1UuqiQKdeCSYQwHn
Ks08uayBTi/JJon5P8sxszb+Fe1yBVAMbSlx39CT7U2UCQcGRJtxnK9uz6p+gkojg7m8DtVxhawT
oT7jmoj6C5TRgKYzHxA+M98MaDaaNocUsFwxiazhbxQXhtWgYPw5qtvb6DaxJeMwjbY/EPW5TT6I
5c/xmN8a5vCeLatFh35gzXuJpqfhf1KA8tYuZ4KjnCqbND3imiJoWNVC7i1Oyz8KZ/8Hdk/kbWob
2m7qwOdC4R1hF8z11LjbIUQTfNosuC0AxZYWpvqpmunTagET5QjDjUgObBZNxz8nIIn/niD01lun
WoG0NZFJjxOyQPuigX7gHtS7OUe9hLkdZm7yD3T6/4CKFL9RDJrZbjZhTBwhp5/TZ7dNpS901YgE
2mu0YsDB66hHVbhu4x9ojP8BRfGtm1ULdhVOc8qPQiLRwsG05TAD1/qDF/SPHv0Nd0sjD8+mteLg
XQzfOxO/BKnLP0fdfBsChzJ5HnRV8iOGXSjYzXZufM/+5IO/4We5OHbj5AU/Au86gPYIkDUGwPHP
F9Q/elfekCvLFZMMrhpxrEhkcacuJRpv3L5/6tHfOvvQTjNwa/C+oFWDs61TyGjcp+d//uD/YIW+
NfYRBuMavbZYLnWq6E87NkOAY/ZGkcoj6aAz7cFlPkFPwvWfCreDsPX3/MJaViGF4wk/IkyUf0pm
Yx/aGPDMP39Bf9tb/w0T763FT9puTCxblRwHqWoAXWrcAoBc/Pe6xU68JKh88ZUxiUdx0+j2Q7s3
H2KsNH4qbeNr9ApVfUC24c91YbWmmUtREv37s/tfP9b/Xb1OT//+POy//Sv+/WPSm2mq2r355799
mAb8/6/X3/l/P/P73/i3m9fp4dvwat/+0O9+B4/7979bfHPffvePA+pit73zr2Z7/2p97/72+HiG
15/8//3mv7z+7VE+bPr1r7/9ALLrro8GX63xt79/6/zzr7/FV57l//rPj//3b15fwF9/u3zT3/7r
z79+sw6/ytlflEzYVVAdXv/2FUr/okAVgliBxBwd+G//MiIktP7rbwn/CzwHcW9IiWgu9M/YyHby
129R8pfkigorAjNkoNdQZ/7fp/O7D+Q/PqB/Gf3wNGEAav/62/Vo/o/lk0rGBefI+cP/aBrTt9p9
TxNndmH907K5KY9sJR8mgixdlsbp/2gj4E8JRJophteSgshG3iqF2xSAua+W9h0A9nfIUPs0pvb9
f3qz//7q/umr+f2feKt0xhDoOgH1YM218SffqrNqti87QPz/2Z9JUsFoAktDnnAuU8p+v7U3YCN1
cKZ9YnCuj6OPpB4OOmr/oJx6+9HgrwDxhkKOgiuViLdX3CapXGOg5U+hO/f8pKYHNv3B+/X7kxy0
jb/9CdCVJEXkDHlL9O8nZVgQVfs03nH0gX90lL8pf66Pn2JdEQ4kJwE/7q0kfwZMTxyv5ieMXO4R
EHHxa3PgfriFEvAxYeNHB9yZTCSb9HL455/Rf31pilIU01IqKqh4u7D7dSTB97R8JGt/34Fs5qI/
qksR+Xe98v7z9kF0eAL9jJJQxPI0fSsubQVrSRXN6WPaAS7oR9iGYnLcnBwFjW9a4QvUJ1v3mbbA
LACnJ6CFtDHJaK3AqVAhzca46u7Vte+clwN4emW2L6o56qb+wS0TaOVr9HeKpOURfu1fCGkxIFgB
dhVwxUjOZlrQHEXGwFgl0AfStGtuPUThRoa5qCyXt2BwpS7z3oKSykkfED0dhwePlvPJzz4+b2Ht
qxxY9q91XjHSHeHNcEmZxuXAl+SkWrkeTfAkXwPriioyH0FcXerMDhahPEsjJEaN0x4u3Z70R0zL
9IEutQMbWn/Rq+I3C+jSgFoUHoGu6qHBboEfiWnyCeKMLSMY7YNk58pPDLwxaCquGS5pUt/bfk7Q
Xi/To4TO9n3akQnKaStB3PAg9IL6DWmH3OePybzO93UyiEsqKnPwFnYB3QhPngYkku+NEvQiYaiL
aQ9sjXgv05+450O+gi1fVDqQw1ph/LbJuDowLKSzlD07R4C0jkZuP4YGTZcdly9pDYlD0nl3UNfx
ar/V8w2CmSWMtOv3hOrPVT1eGeKrOLYw3coDQMrbylagPiI0FsNghh5zmnu8U2Wi74mNxoMTy5yv
Et6XrppApxxqdT/1yf4wN8t4dHxuMw8GelGZbT7NlUbWR5O6Q9Mm6J8r40/T0sEsDxAzhn2u8tkc
gcqogMjez0nXn5GqDU6W7OW7dZ6QBbC6xOb76F5iR8DwidruaBm4fTQic1bN0p1hiK1u494nd7EJ
5M6IwLOu5/sFBinqhpd1cxRLr/N9JbKYRxW1x8hqmby2nt8rM25gbJA260k3vRcJSbBkfPKawvM0
OdTX1tYO+2ekiZXnVZpw2ThLQPy2SFpf1P5+Ymq+BWs8/Kq8/L4MSE2EGlwcrVJDjjJlPfoxtl9g
k0weusC7XFaiPsE4pzsgmphhjr/G+ExT9rjNvTi3qWWg0QmbAViqMlHNrBg5fg3sixe1VqAkWpx6
ExwHjyxOh18K7KdM8//D2XntVo5kWfSLCDAYtK8018pdpaRU5gshk0nvPb9+FmsepqQslFDTQDfq
oVq8JIMRx6y9D+xfgTN1gKDBPM98bsdVtPkpo43CsIalPpYMLUFdhDmC2VOd7VJ9PG7Y4z0uxcBN
sd7JS0t3gLqbTS1SMWBTwzGkrxXVQb5iZANUB3mcdYRuizF4m+NAS6wWlBK6tdfr7jCoIBQiAmrj
IRf7YiqjX1RSWpqTMnYNrB/cuo8st3Uq51ga6qUy19I3KFEd42iobpR5bI6ZHo+BHQEvZo7tHGXS
LdfmzAE/TQ0v2ywj/mVT9UUFDbe2ZuKayzClrr7Cq5fSoi2NJPyMn0/rLmJIdyJCgFq1QANVHe/0
uiq81CwELpxLcmo63fSHcDlBPpfpS2E+TiE/pE8iLwyT6spcbMrHsi7cDPfUXcTbc228L9PywZ4M
H6Q5iGYIq6GZkmCU2Xsbhd96afYKu2Wl/9SiufWtbnyEIKcYW4aU5+IK4Qkeerf0YcNDQlXbFeSj
JyMD0TWnND6247AciooxP0AK/fWw1OtWVqr8KUeHTQ8+ojvb5+OlrYc3yv3wDWFv37UNQydsvdX9
WuKSnXSmvF6UOT3KnhNLl0N6GHIFliZHGqGGVuzZZTv6wHRODKxBG8ieLOCatmfjEr2iviim0Z3p
7+NOw67KUCA8GiKJviKNl/TAxg9sYTZFkOdFvdMKBoSrBv1xRstUd2JytIA6X34ozdK8hqZfd3HT
vK9p7Vw5sI8gR2rlQa3gXVwZxmHMK+aOMmITfL62XZQ6yc4YRUSRqHzTRnXwVk1fvam32RSzPHud
l6I7zJRyLqKZxl/AmVkMwqNvo4WG8WGsm/TM9tcc+y7Mbqxa1LdRZeh0GNNkT+Z5Xw2oTGtwGg9l
D+yQGA+4tVq7bCzbwzTR0+nkAhIap84e++M5UMoq2Q1ySRGDUOCaFJ4hNWHnR7KUbVClUXEEN64P
ujlHP8QMFGZWGZCJNqR3EIN2kNRh40n8bWhfRgPg81h4c60nIMpaDB9Up41bKrX1AFMZeXkVdodO
2467kH3NM6hOezkdo2exZIbmJrYysa1zDrhLjwkgsoNdrrbmQR1k9s2pINJcI1+SXQLhflqbWb3p
87uKqn56DSMyvXUMq0WI4Ax+mzb63mwa6oHVugNiGHeCFiz58vSrrABlppJoqE2LCrZOqHBx48C+
1cDwYUDu9Wn8CzCQ5WwyDMIIS/WgxCWQnFJQyjeU5G625Cs2TdG7Nk6KL7uwu7WttHoFyIJxjE0l
8RVtrm+sVGps00a+L+TYHandCk8RU3qebZVHNxAvDFX6NjBXTgZtJ6ThoyvILjEAF89uSqM9hcJE
czmxG1/FKWdfaClcIGNcR7dEeLCrxqq/qQgJAquUuQd/A2rttNYeh6p0pxbxWxQx01CfG+2UKvr3
qa3EdVVFryo3AffX0TtbgCChdMFgBhdbgU1YIKtvMBXwt0nOWV3iceMZodlfSmuIUX4Z6o1I+vxs
U1tC1GEsNuWCwnFVEEOa2kWvn5QYAL6bLXphIRZWrPnuMudURqMQc1/YQ2bU0ECBvkcj0g1q50lm
OwZWNSbPk62kx8JRqJ61MX/a0H6qSx/RR61gkEtFCcCNBJ3RBYBrjCe/GREGjF36O9XD9iU2xK9p
++9ktD4Lpz+NMfVXDzbQvDKi6SU1sZTE14PumK3lh7lt8l9kfIL4weZjleqbnsYv1SSVlxF8cTfo
GIsomao9bObBuFRiB+vW6rh8y/Wq9cpwnPzckdFh1HHktXp78hLQEm9K6s5L7EXxOjQzARKD3Lfb
krCiG5e7IVdfIvQtkxtH7auQ6y/dKJVjDV3aM1F0XqjcWcl5ppAUmMXYepM5vsrc4p7Vic2jR/3j
UbLnaFTG6QYvPsOVgGD+oo1z6St1Ze9RmtwCJ93IgpaYqget/tRGz7RQggSVmquwR7rTqM+3gHGm
Hw71b6VYf7WK0p+ioaOFwKQa9D7xdCbCqHYFyYzLU9SgBqfB7zIVtN60qEeZ7ejpTg/mZqXKdUre
7TeMQToQ/2bXFTvPjcqX5M5boqsbubprm7ryELQNrixVlQiKjtwezfa0H6kO+6aKiqdIw2U3wNEc
pTSEZ2Tqz1Jk+QEflswb6MmeZCYHfCAL59T0psohGfHUNASQMlnsXT4b615fQzZlRhbtktx8YwY8
PQ6V2pydDua5Cidjz8Ck+BFDjdGtJXF6hivLERCt89QURN5cHecqVqyb1slXrypX5SnKFz0YhC6e
Ejzm+FJtasmcqjCuKYavpwGDaVdki8lPm+cTVA+ATKPb94utd64mlfk6z2eUcnr/VqKxvJrgr66T
XH8xBVFWUsA9bxqbBI4jqg6JnQ8uEVHlrzXcNcgf/b5yMA6LUvYPLJLsatbs5ipeajDMohb3rU7s
KqrB4HyNjyBzFxac7qudY98itMru8o5w1ZyrxzluWTVQnZt5Y3ssW/m9tns96LVZBGpe/lYXo/fD
KnsG6Ur29ibEAsKPB78q9OU2bxi/Yeld7qp1MgbxFC5HUc1x5+WIC5/QVS07h4nQsevgzuEBs4Xn
WEP/xVc2AMHIEYfQsQ3vzBwVxhgZ0TXb3HJghDnoppHigdEAoRD/VTtRJ0x1iuj1sueH/TVTLnK3
htU+ZqC6sBhqWVqujrrpvuuk8VaUWRoUNS6eGd3Fh81XizOzgey3avuhYqkENrO4ItYj9HVJMeBY
dSpkA4nRCemase86PsIGEuIkVPsdTssMmrIwkBVq8b5r4thPRxntCA6MoKRx7YY6LKmuJw5wvEZM
ERXeWtUS9rOqr9MEfULWLnCcTZPs5mZ5zRbkAmlaLwdQ119GYa/XTsdy76vYOcaJEd8ss4HKaCwL
12qJFKU+Ik0pys25S4s8re40P1zxEHXDVFu/zWj1bsNwFPCWizP5Ix2/w4B87U2uc7+TGJ7vmxXF
l1GH6SFfxPialJIGu1pFgZapw6HJy+XOlvHylNJGOTUrjSpdWVPXoaNynSrJfKiptpzrZXSec7NJ
H+k/gnlZ/Tz5saJgXUtatc8AgoLEkfdGvFSRP6PfdNfQyO6lqA8twXedCUZo8cmSYFV7orT4ZNiy
wKaBEWdkfOEzEkrEg3QX94bsJr/sQunJMqk9eAb0L+vQuD3w6q5W12+GydqcFDXbrSN1VGbswSuH
hHSHJQxhLhIxvZRdaW7ty+52Len7peY2GCifCZlzLK9A8WrPSYzqHOLRf8hlalyPVpPem6ygI13f
aK93nFkEoukNvq3zTbMaOiPa5h+FhlK5dpJ4Fw/asnfMFjESBrjBKPC4QY5NEJgNAF1Gbp5oqXd+
YhKFIrqW9IMFk4nq4jjx7e5NZbX9KRHFrmWfpHmpXxLGHB9jG4lPnk/t2VTnbDd2ovLZ0LQrK217
cM4ovqlKs72UWi5PoiyNYDFxqtIqU/h5l5eHtuYNNikJqBsnzF4rTaZ/rZS3wNIq50cdJ7+USu2o
BBG7FgrYVQbf1gMAernQv6Npyg8N2kVXBTQ9a4BUJJbOE6lU5TYj0dPYx06gdSMC7rURfjgCwK6h
1ANtJSrf7HqPqYagStcGtgZb8v0nPJdST4RfWTrhn0m3NteSn1QzHujrEosZnA1Ru07XqTPWnt0Z
Dnoyw3zUUY/vjQj/+HqeaB7MTvaQooLYz4C+brgqxP6DYjzOfUETN1kj0i3xHioy82rH0a+KNH9d
QqM9jgwc8OQazrf0hea9mk2/BmtwbpZaAdYwnG1PrGa0/LTU403AECtpea6k5RzAXqYAC8rY6xaL
mT5hSqoU6yjeBkt/Rj2JZ1iiGT80ZwC+zMLinmcW8bTn7A1N07Yiip/6KGc2KHnDR2JeYZ+V0bFU
+0ADkkHoIWt3qEzptxVpZ1wjy2EwFLLuCtR8sMnRmhoLUoPuZjD2WehF45C7yhCPfCHkxnOvKJ5u
rfBHANKuOfa/QhTuEPuDidqRpUBclh8LY5rQAw3RwRHQrgNjUk9VNGU7O2EcToPYqxLdUW1K7cA3
4SWTfgRzMm5llhUPir0y4qmvnzKnDQO9rCO3DlfTxaw73eGUzR2IfKTKVE2BpXT6EQ3DMyPIpY84
awIp71SkNRmVgDJcAvz/hk0fpwRqWnQ7W5XTXteEttPUSYnBP7V5T3HLwcm1jHmW5L/HSc16bwkV
JseIDFy1D7UAX68Sc4QtHkXH5Kb5VPhWiOwDYN/YYCc26krjyiNycUOLlKNVDb9lZyCGwJzZb3Or
Czqxqm5mo57PRj27r1IiJQtgeh9DkByVaemYGDyVh2KoooPZAHuMutMGKGj6a26Bjuis59fMyRBX
czj3L2kqfow14k977pFh6iUqqqkAMtYBwZrY0vc4O5CMh9FyoCZFPp7EqcvqLa6cLq4fqiitblFZ
/64EKRLau8EzRxSu/dSmt46elgd+p4MwDrVNSUE0GKeqvdFq6u+G5XR3Sdtl50kfXi3+w4ZGPYTP
LbslW8HFcrSjm2RZM+IeZdGPDZ4SO5A455DVXXUGZkPB3EO1xiGPG1QjPVlaYT07kaq99KtcAqDd
wV27hb5hIy1koXyPaVxbbNKQ91dhFEZePRvUyNiHXb0eH23BCM6ySZHDt712iLqlOFo8pVvELCx/
O23hkhpxqXs7pi3ZqYSRIbs8ZHCgCJVGaDg4u7G3O5duAXfT6NuHOAOLI/DaNYn9o9G1fl9S5brD
bn4OnKSRu1ljyYJJxbepkYz7KpzFPhLb8UQGt0OHJ4IKDpicFjcKwptnrLOrgzYaC6oFLgMgGl8i
XVRHqdjmdalPnR9K5GjrrJk+PGCOVG+O9ihbYzesk+wY5hlFhtTO/GHRdD+iNX+IdKwlqmKAVp0o
HJR9IXb1QlWBkbntO3Rv/A2b2NI3WaiuKClMh8lWEiYpnDyllbs1poIx7WOl9qMGUhw33wrHB+lO
SNKYR5drV9mY4y5hCVJ9Wt5EbVFZnoH8tF00iOcsblQvSsMNm+sHN5lWxmZkCvrseKAirTmla6ot
NJaqzScrZmJNqKxUGKyqvtJsDlkHZ9g9gt3MNXSzul5zlLu9ZWZeg1fAXRzZ1WGKOMtXpfy1Rllx
ZH8dduBWPUY4w3JKdUwVoh76mQnH+Z4XGR7GaMsIgXn9ejXQS+aj7RcWaGYszfk0MazrhBJce2iY
zsYfjkA37VhlRGn3Silcpc6yKm4Et4OwtV4jd0WsQjeew2hQMrEf9CxFsWshGtPymjJv+0SIm/oL
WVOwzGnoIi60jpF0xP20IIUS+uQyBmXCFYFATeib4YXNvFOSxZ6qHUl6Tu77vVi1+aqWygOeJWPQ
WSCYdcTcOzscNKwIrMKd7Y6609q86TkVglHprGBSG+GW6drebRV7zwGlW13NWn5N3Sh/aqM2fJud
bnFxjI8OGcIov9Eb5XtIXnCFmrP0Exx5faJodRM26ruW4tt9mt2pJbYBuvJq49/nKnrnBG2CNRAS
Q/OGymTsVoJ3q0tluY4Fzu3KyAgMlCXWsetH41IYtU4gpA7nOVH1fcfU7104l6OXtQ2mbip89qz1
iyvtpPYdRK8etAaLgwjsPFX4kI8F5jBIN9rnJFv0c5uL9tvQlMCdQ2fPXp1nw3VlaIoPki89Ram0
J3oqIyAWsZ9bVk1Er6A0qH8CtYdFdYL3c7M+z+/wJ/jejltJf1qBZ2Pmr6za1F5ZDtWR0p7a9wyY
6BYhWHOrVeSsKJYmJuEmT+ka9ucRyyFMKksT8CNk4jtjnVLLt5pJBqVGbKMPUfWo66WGAEi1exaK
E4EhbsN3bQtVllGpN+XsvCxiNfdNOgmqTzlxIN4NvgHjexbTuqI6s5p9qqXjbiJ796ijqm6nLNlO
Mmj3ak61txilfk5RA1p2GWPQ/ARfndk1MZm4bXGK+TFklUKPiLCqn4HSVFBGl+8mvJMkhjswX+2b
EQqA1taiKEalAL+LmIl2NtDyuU/M6QaL0m6H18r6ncnq622PpiUmFbTtKznV35uxjHxbtPUDgnRX
F8NbWAuT5gNnjTSS/IWKNeysEMqdiRuLC702HsJ4VXyjS8RP2ynU32SDP4wsnG5opqk/8VNJn1Kz
GhR3pDD2fYTSPDbU2vaMf0T0n4BhYeXL7mHvBETrDWvuSXYV3LuYhuJBRcHi6jECRWipFcMfvHcY
xmohikhbq0UwDv/7a6J8FIDuNeh/tfoGyWTmz8Jhi3cAqzbi9KoLmy1lW/oCH4KxymfyizVBA0W9
bOnocA2tZdySgb6ziQ63oUwEBjz9PV3E+JCnaIfsmlCDSXQ6d0LhDFkrUif0QH68Uhsqa3vrMqEm
b1Yzu8o77V2dkvxM6mkCPIbjbasm5KsNhh1xR4ExjPXQrZvp1aAdHMRGEe+Rzo2ErblQrhbaD77d
17Pfsbzu0okKw9gZhLdyC1Ii1FPYY1UUrZTlVWy99FzB/MSKzDfLDLEBsIpxvkVhpwSo4rWTkAhy
1VwRXqFQyoZ6x4ixwGlrJxZH/b0Wk/BiR8vvtSxPvyVN3Dya8JTXMivQihYqUobO6X/0tgw0Kwny
n4qYV3ZlBFOOXSCpmWZ0pkkaxpxqyfDai1w/UoGe7nLVZj3bk3RO7GS5l1lt/N1Jsvok16E/T5yr
XpOum2zBVq6rZYC8E/0BtRh2kXS9AlLeltKVQlZmVOXiVbUmz9h7dPvaTnuvxnPfn9fQPihlbs2+
k0/L4yDsVKNzRuW2tWLkXBou3L3diz1Ahu1Wg+x9xDb2L2UZ+51ZhduxTmKmbf9TJpWCfq/iViWN
szqrf4ayFwdw23dGZ6wnWoTPs7M+IXN7TyUnkaWOTzUt59gdYlsO3txgzkNmYFSPNtB4Vc1qv2ex
MzFHUdEvz303eyolhadGEfp72mhL4iM0sq/CLJaEHpS4qsQsCBiy6KrDPu+y5GtBp6uxTrbpLtNw
ndhavVcZb3XNj1vdZk5lvteKJvMUy46ZIleJQ7eGOBKQII244qWRRK6ezcu+5zXtzTAaf8SpTK+Y
XIWJe0fDphQlcvzCzH1Jt/CGSsiK84c5Rsgd6UdCJFcF3TtH+d5ZjonBbDwftKhqdwl95N0oSpqJ
sbr6etjHga3E8ZmicnmimFMeDVbiuNezcjiC5DdkQRauJ5NQXMoxLEt6JZcmG+dDSrU5KPQiu28Q
nbEN6+NudszpYAhCcD3U0FvqurUr+jDaVcW40qVnGxnwP2CAuE2bbqnWQ4GtqW9PGikDTgreGNnI
4jOJEVgWmv44yXVH/+Rnko7GPqrsPBgA7aUrm5TM3Gl/J4qzIoWNdI0COL4aXrsFerKMED7l6wvg
mPpODVzt+VtL+21E8RYMA1O/M3xyd3HWT6QcBaawatxe9yFmFPjkaL5iT+XO6izjjFZt9nSzZ+YR
Rxtt7+SdtBz/kTXNAsbNolt1itZPEBbs5WDVnlrTjVL75QXjaTLyAucu2oIOGiH0C23p9cPyOgmc
ltt2E9eO0TdOTP0pXJaCOzKz7zxx8eY0Ba5UbQO4kMmEmgbeM/RK0WhV3VtuWtmdpAkVFHNuepkj
8vtlcIznrC/mJ6Uz+sYfZ+SeTpRrfgfk7IJvd27TU2G2MvPZ6Cps3EuybewSYqSoo3ZGEYc5Q6JQ
3bIt+pJkUkhhe2tzu6qRO6j0e14UFKbxLq0UC2wUCZY/Z/NPpmTZAOppxYyUzhwLYtwM/p/w5WaJ
BPJMTVBeFGa70+ypPzCSp+fiw3gooik66Q5+iiZz7Z+XXBiqm8Y6IY5jTbdDgxoEcUV8xtNB/ank
OmGW0YXVzihnzWOtSX+WGqoKkp4HLM4MfA0K+7wMBtCBLarvDjPkKQQsi7+Yeu+1oco0EZWG9hBP
6alQa43+ozkfUO6gBlCkteuBcQJlqvo9v2beL1ix7EwkOd/bcgPW1VA/pQvWYDkWOg9REZMipEgL
zIhWJZqvVyzlBrczy8LLanxHCmcYz3HdlbtU9EUaoJNCdMO0ThYroZZF87oiQGwp0Vr1kj8oS55C
+Wv2axzqKZEDjit1nVQ7kv5pX8wi+4auyjkItUle5wy7L0zBxj2VuYnMs+iDNayzB6tYhnv6j3RW
kVMhvHEqoWVuNqq3gxYW7qSOEw5Pa7JcqJXTsQWo1xCiJHjEUUlgUba8NWQwxJaLvTeMutk5g1QD
hp+l2JErcjkverP6Y2zRzxv0ZWfI/Eam5Xg7K7Xh9a18Lyz05/hnhDeTLPszA2jTIxrPng5VtfE3
ivGmDgV10NpSqR8iHkbVEVjxtLYusptfMckCNlZK5EkNH0gLKeyqlm48Tt6YGKY7Iv4gxZ2p3fUK
haIqCtNvTLyw7rN8St8p4A0DRqZrcke/MfQWPpU9NNqKlNjBJo/lHXsOMhm3km18k9Pvo0S/qke8
TuR3UeUOYsasu5TNqKFOG7S7RJX0LmvzdiRYuhhkew0QTs6Ug4HPFPlIuYXOaqCpsjlWWd4Goj2g
Nz5HybQZYS18JHFRL74pVSxKmTpLFdUSDVPR6GdgwYIyrmjiAiu0sHrXUaHTbVHk2aw080c8Yg68
RHlH3LHFfEQpO5oE9PKsSA3EYDmnXvQ6Gar9ginGJuAblsarW7aSGi+LJo0YPDCEv5KIzzzlXzio
DITO3YJkDc3VSszfbVZiNEE2kxYjQW5s2tPyVNd9d9BwTMjJJ5NwX2CWg5BcKDdZMgBjWXEbKH1n
0N3qmoeqMngYIfPD90bb579HoYfPYaetlxQHnScG41DiSiOF+mTdB2Zu3aNQgaqxU/bK/8SwESsg
5gD/o8EnCYI2CPSDRel2WuegUI+Wcv6uLV8YQn9kocGcP/117eNfHxs8PJB+xY+0Ue+XmboCBg1h
rAaVc2FQ3hc04yceDwxQYoiHpNtCgG2hIf14NWWSeEmGanFfqEes09T/pAPYKENTU1XgWjAdUzKr
6eOfN4xZpzFgKPfjhFDkAhryH98Ff1ezsTTT4dlM2/lMryZFWmh2KIx7cBis0LxNhfjvb/sT78kt
fLjCZ3gVI58Kfz+uwI4Uc1BP4Q+TTe4/XkSDhWQKhSMMw9A05xPDjxDFlCgj24vFPZhjMILlia/Y
y4+KE16GxqIVvBGTholtfB7aMzdYeqnaVF9UYwp6qsSjCn7wVNCE//e7+WNRaba68cvQqwxC1K1P
H0g6oMQcaSrcM7bLUSkv/Sfl0XYjH//+508Ep6FG4sh436yYVp2YnPzFDfzxpKSubmysBJG1VPPz
5BOlrHtsnZr026QuLy09yky8FcI64Ef5xa18XF0w1/RFTUOzdB4WsPcfs8iUbRTcDH/ZMAF+oq+6
67MvkNuPN7NdgoWlbdQvBrCMuP+ERUOhh2LpR+dmddz5vV39sAswtP/3V/7VRT596GuRV3oouYiO
p2vj07yRiWd8xV5/dZXtaf7NHJp0AF1zMTk3nGjrdBNqngYCM3wxuPDj8v2LgwfihronJOOTUT8v
Xwllp49x8q1KmD8azVNzky5jtP9vT8yxhaabltRNlR3Y+fzmu0x0tao26x0NhwiV6JLts6Qtdwyk
g5HR8uyLNb3t5P/HRNsCZl3dkHJzk0EL8/N0qmTCqA9IVdwVTKAuds6SRTe2WpfXtWZHj4Nllq9j
Nj1gxvIlmP9JDfO/17Z0m4OAc3Ozy/343sJqQIlmSnFXWodMobWikktOL2F+l693RdwR4z9OIFWY
ZZJuF+eOCKzV6d0lX3wL21TCjw8BoYOlOcDhmI3+cVyICa9CCoDFpYq/C3lcp2enI6G+07rnEJvE
Aobp39/yJ9Z+u/UPV/x8fNA/T+NJK4uLo7Wh1+npVeuYbrPE73i+0IurScdo5ZyUqjsX9XD54vLb
Wv3zhgHhbfZ8zfo8F3yRSU9HMCouadOewrl5HlYoFyrQY5IkCGJD0x1GoM2lNk8oNB4UsqcvfsI/
PXNiC/Y5wgAH8cTHl59krRQ9mdpFU+TNrPTXY55SPtXW33a1Pps17SonfsHV9bqaDd9AhuKaikWh
OH1JFfPQ4uBpY7s2F7YntPZMc/z/sSgcQfSjST76P1ShwxjBR4PSXDDAvJjrpgx1HLff/IBLID4T
q8vW7N/glb7YaP5xcZCFCs5+TZicyR8fTVd3ItPTvLhk4IvdQvRbskcjxiiMx9p4luNPu7tS5i+G
U/6lZfy8KP5+2W2b/ds2upDAxG3Nogj12SuVQzO+ztPPJboYsYMv6XPIPPC8u6WIDW/9VTz11/Ts
f7v6p81ArZIKxLMoLkpGsQAM/Kwgv9iPJlB6j1uxO8VQQ5Te3qha/MpH85uRWx6H3K7BqwA/I5Iv
46irVD9mUUMKNW9T3CoArOqdoSyw0EMZ1BN/u12LOyKFguSTFA0TU0Ive7eMw++qABA0ysjbaAp2
PF+UIHEMDU4x0cZwo72JZz3Q1/UZ2utsZ1Th7amGW+78oop3jH33pWShRHHmTdp8GMKalqXMH/Mw
ejBL9S7MagJ3/m8Ad1T0F1/U5cluRKAvzbcJE3inol46l/bqToWZURqDMkEYgeMIhoEh/uAgaxiw
VFiwmdqvsdFfYBzBu6c+aAv06Et1TujUUtKFPoiihybpBi/ttO+ii86W/SujepXrzpOpYzgqhnGP
TRRpL61I/PkELYjxaqn0h1mZrsq0CSoakN6IhqHuovsvNoDPp/a2BToOO64wiXAICj8uN77/lXq7
mV+YI3lHfQTrJ2euqe8rpznS9vECG1gA9pnrXqbrWczhY5xgZUm9rQu1l3JQLrBdX+2MGlf9uAxp
/mrCNrfUgWrlp21JVlRbEr2qL1nzbnAC8J50qrKKeGzSnUONUFle+vFBMkdgab84+/9Ssn++uInw
yiDGMC3+6eMjwRYgHU1MIi7qqJTnlf7ITirMMUp6faV1O6u/sVicX1enB4Gy2vq2z9dXqobxaRVY
oyi5NE/D5PS3bbMAayaYTDM5RN+pUza8//vr2/agjz/VEKrDC3QcKXX9czS0WNMgUtipCyUm6LBu
p1plUGhfnBJ/RieGEAJ7No4qhGGfx0TFDvjTNnDmUuMeghHEiwUMbUj7IscsSPvuikb87t9v7HOY
RxzCJW1ToBBjEXxWNiuYbOSz4JLZOmlHeCvlrDbK9P3fryI/atG2AGCT85H6mlQMdPprH1+1DdJF
y9eoLq1zTMb3pPpur2jLHPyRnTtck/10uMYqmGa4WzU3pCOvLfZUxlpetfNtOMHvhaMv7Zcyo2dY
/p6pwOQK7roCpUWObA/lWSSv8MX0ZjW7c9Iv5KF/vn7EdELDtJxHRQbx6YhK0qhGfbXUl1Xvz+GS
3WGkliByUr6acvYPhyE+MIJ0RXAYG2T1Hx/UlFSi1ehCXsoc6iOjYvVONT8/9Ir1PpdzcZs4+nyN
tm85w7iAKyXzV1OE/1yF/AT0u3yQlkOu9OknmEwnmbDNqy9J87RMxn1ZrFTnGxduxcnfdDX/YtX/
GRpxPcIOon+DXNP+tAcpGBGrRsbDjUrHfNOnNacWv+ZBZPXxwahm7bHIWrwuZwE5hQO2/+9r8x9v
VyLEdCxVaNrnMT6KOtBSxGCHjwwvpAHHLYxVy/ukx2QOw9KjHpX+4JhfbH5/fnfc9F+6zO2LIB/4
+J47NQ4BRraHHOf49OW+Ys3/PbD6cI2/Psq/RTiJFdYKwGd90bW9Q5m1X3SvNp4AIyBxMQN1glJg
eD2UX+wp//C1kGpL8jldoqr+HG7XUiDWCG2eqHAeRlvQgRofVxpz//7i/iGhMsgaqbci+EaK/Dl5
bBJ4Da202ksnjNsuLB/xAoW+yA9R3H2DF/QZ2P7Q98ux19tdxVSSDq/5WQL2O0V9j/ngFytpO68+
HRIffs+20v72vPOpLha64C2BLKMH2J1YOQAcrtK1uyl7+Pe7/zOe2G7ewvWKkxvU9dOWNFOdXRO8
wy6MYT2qFcDM0B/xCDsA8HyRvv3DpTj82LW3t0nV9VPtJFnY/xY6XBx+6TcGcDiXTDAKLEq131G4
WF88xT+/DE4kR9dIllTV/iNZk86sMAiMq8m6vJSj/k3K+IsdR2xb2Kc3Rd1Bk3Dpktr151Qc2EIH
jFy7i138brXKayYGYzTvs03qVyMjmH29vKxAlKkT/z9u7++X/rRIJPBaZNvbGd/Vh0ZsQ0kYRvDF
G/vzCwS/dfA0Y0flSX4+RRg9ZDX/Q9qZLdeppOv2iYigSSC5ZTJ7ddOy1d0QtmTTd0nP0+/BinP2
8tJSWLGr7qqiymJCJsnffeNjgMO+c4ehQWBsOdfINIrzkuTLJ5/Gf28OIjfdJmEkbnH+tVxaOjCF
hR3tpbfdhSCFgYXYQhU8j3EV1E22fPLWv3vJaO8Ij1UjlNZN89/7PosMx+hxALwMhiw3WlnU+6XX
zW2Wz/UWQ52epKK1/k/tCGpGtMwpHno2RVdz5RL8880OceFhCrB3LzJs+12IncoG06TsPNgjboE8
31M2atlnu/Tdh3G9KjUaCX0D+StdqnevuNVQMsknXbtA5RyPujKyXdchgeorA1FHGxm3mpuMjySS
6IIJlU8yarNio4Yse1rcjPlkM14gy/VjfsEcJjoXDOTcLVHCp3aq4lMljU8W591mWGEh7DaPQI8q
KwHlu9Ch1nOzj7pK4935ns1BjxBH3WXzJx+2z66yJjW/nbOisRfwoKV2GT15r9d1de/Eq6FiFGtX
ul5Zuz+ftO8OJAqG3A5D9nxkgJqI9w60sN+tdTqrufSzn02YN3zysn7299f//bfbaTAiMhrday7N
S4cEIP4vf/67XVRPS+UWGj9fzFs3Z6zmkwPNWI//3w7Tfz2fdbl++/1w7yCfzmFz8ZY7+eAZF7Jq
ekOwc1H7DAxuV0jkffG4aF/+u4VZj4rfLow/yFTVvWgumn00pqDuP7mzzxbm3VFd18VIE9JmYTjY
mCT8rCz62d9/d6rMy7xo+sLKlMuNEF/0z7wQP/n79rt+muv1nVsxb3khTmI696bWPnnd331m/t/K
uy6fauoa8n3y2EbdhFpCay5S3jfVfhJ7o3398xr/67j/6+X730v8lS/9tsZ6Ngy5W0Xqggpzm65z
FD2efvJRM2uGYT/r2X1yQ3/FDb9dTaJh6uaFV5H6sMeAdntEYf/nG/rsEu8OL0bPPWte33ak9SVW
MsZVv3xyiY/X/e9n9i5eM1IVQZ3gEujKGQL2tP/owPr776/X/+0phXgdlRk6wsuYHVSx7e//uyf0
7sAC4p4YOLerC4lg0geYT47df3kH746sEWKzk+Syuaiv5sTp9MkCrP/8XyeiFAhHTCJM5vv/+YBq
sk1gGq26TEW7R+sSp/h1VU84rlz+/Kg+XOnfLvTuBJQtgABwueriubca/LYl+iQG+XC3ApqgKEXt
xvvr7P9tqZkymlMM3dRFL7D3HGhKNLeFe/3nu/jsIu/2E1NPkwPsQ12cJNqhbLjPBhd5dPlJxf/D
o8QD3uwaVBsc+11wwjTUIGamhy5yj2HA6GzurPkIkfjPN/Ph2q8oFpILxj7eFzWBM2qydNhawjil
4dn6tYAbevrzNT5adqYYiH49QGy4Jf5zfxVmgyuHNaiL5l6jrEIz8B+8H79f4N2Xj6nuDvIaF/Ba
oBcvSfOZa/pHT4kqqtAp/AAMeJ+AFbaKeIJLfSm+t+O2mvZIuuvqk6j9o30lDHp+JmM91JXePaYw
70I0xtQ/nP5Ky58mddMZn4Si64N4/6YLE9SaYISI5tW7s0p6TPIPBSVs9M1fTa+50nR5Y9srRCo6
5Um8+GKtqf/fl//3i747XuK6H5pIo2hvu6++6f3481//cGl+u6V3T22OCmssoChdZhk40RHYABNs
Xf+JR/mHVwHlzYwJPUeaEP/cwmUkUyLTqLnM2zi5lfGrIGcxP/mSfPSe0FGnziYx4yaT+udFyCU7
lBMGGyA71TvL+WTxP9xfv/15859/fpFQA1CksvhRz8TphY9V/5nh+ocbDMObdReTyb/PPJeCVp8p
JjI2cNvTovYSSxQAPdhD783sYFv/0SP73+u9jxnbWjn5nHG9nLCkWO7nxtj8eX+9L3H/FTWSw7sW
ifR6Rr57Z9wOPVjHEOZFuQcE90j5GShqgTmgT0Uh+sPogj9f8cN1+u2C796XJK6Y7lJcsDP9Ib2F
PFJUhz9f4sPt7Ln0T2y+L9Ak/7kVbFvRkS+5hIbKbjJRRr41tuu7xz9f5sPd8Ntl3u04XnsbhDiX
CUuModp9pPaNucc1PIDuAk/e/OSk+eiTSWlHByXJOjG98M/bagqssLDjqS9teZeFb0W4zdwrECr5
Z/MRH72pv13ofanadQb475ILyV+guCzxSZHqox1g65Ql4JwCdvPW5/pbGKPbRYEsmBNTWjvpIErG
uuOTHfDxHfx9iXePakoToLV2wYsKQcyJ98Nnh9lHW+zve6DB+c97ELAH5ODQp4hQ6JlF5osE/ZSA
pV6IT5b9w8cFW5ivAIOflJ/+eSnK5PFAm766VAuqpFdy3wKXoz9v5Q9v5+9rvB+PHNoMIhMqggsS
PiEewa80YovT+meXoTTIr33/jSZ8/f93876/5GK7NYeFVV10o6jQUHjyJk+LPpgaxnFbJIbHkUrb
DY4nydmOO3iUGA9v8eigAdmoNMA5PmUQh38BGlMeFcQTEHztOuqfa3lyEFYX+aIWmo92XcDnwmb9
VwLa+FCN7jPMFyYB6+VnpmnuJbUjJ0jnprGDPnaBPWL7iXXCYHqHssj7u1FF2TbSinBXWRRQKJ+u
SpvY4FAxXD+yyYQUalEEyN9y1W9mZkYC9Pf1HgXCq+wURlj0RDdRk7xUCLVGxEJYwjUddLYWxF2L
zi9ZRuen5xZ0Wk1cHieUd/sCbw74T1D9rTaNL8s0n8qlIP/t9I0EUaKhKcJdAPAB3hZRJMDXYPew
yfHxcg4QSbCy1pRgXH2eILEkAt8ADINBpjie7xlNGbg2YBaK1R4MKNBUmTmFBwc3iTuzyl+xnhBb
hD3us7v0/d4CKbdHpN7fRhhRHGifNRsR4h086Bj0trIwtw64pVOBRRsGY0661aBjfGmt1fW+Rs9d
9rTKwWPVx6xESmgmjTgYRlg9u13U7u2xb7auSdLnVQhiZGy5pxK5aLDkubZV6NIDRsTdIFTDSysi
Z1PavfHLzuN5E/eUs2d9FBAcHZMJvnnqYeZFWPoJRd9gWSUjqg5RyUkr2+KUkQRLExn+JOax8Xtt
QmbVgDTzMP/6VnUw6LOiDMFlguS7ysfYvDKj4ldjUApiXEQeh37AD28GMqmWlI1ZgrVAk2b6auYQ
GBM5vSSDBzQMOMJWl6GzncvEwtcFgTC6EnWdZFKeVleUg+3NyDtiPWdBHeMcR80PdgeOLuZsPUeL
g8TNhG029KujoY6WM+rmfJuq+c0cz2MY+UM5f21c4PkqZmyojmPcqsI63NtpmG6kt9iHqZ/fUIho
qOoliyLLJnCgteRBnMNSrE1sTF3DSLeyLbtj63T1dqzDWyO5GrJTggnqUKMPw1zERyFv7hFJRIey
HcWByUlIfsBtENDgYHEMR5FtrKz/pUbtpZlturZYhexDV2FRKArmnto65nic3ScwUrPjU2GFFYBH
DfVbtezbXLmoQloDLX0EnCWJtbtyrOTZrKtuh+3jhOkc8qS+T6bzCNtq5+A7BFCsia5bV/zUPB01
i+xsjGbRXg5wy/Fecl8mI2U6j8mQDQnguMu1UMdkzZiOBi6aNAys5Fpl8XBsQyP8EkY4v7d1hYMH
+NNbb0Ze7y3wb9Eyg1wti+S7ZoLcEAL6EuYemJ7miYHm3pI3SQedP0EwRyJrvzqwcdHgIu3LGvkD
Oqqza9AGbmRmIk8rQlqEVa3OICgo++vR9Qjo5liGEmYd8nCmGOI7qQ9TEFeyfIgKx/Ut/uvOEr0d
TKApd0O6uChDq4UBLUzk2hRvkkQbzV1drbSmuqyDptdzP/HANCTmKmSeUP4V+UqrLBjNyYw5woDd
SOA8YOyCE3W1jRdVv0Ya8nyQfwBUhasxX9A386az3Z8xBQGsD7t2jyo7BqMe5Rurk6XfpZhLLjnu
y56UeFQOURXEne4gq+tW9A4O1om9DMEYNf19xIjQrlvl+H29VKdYEj8PJQQYp1qwV2kWZhqzJvT5
f4R3xrKazcf1c9on1gZbOFgybSKwnsGTUrPA6IGt6cBH4h8XxzEifi8Mt6pqvC0YLytYYAvuCg17
VkbvxI8inPQNfmTdJmlcjOpQUoskexvL9meNdo+pyvRtsLVHq+4hrE7Waxly6rcuD0A0Nepm2bxi
R9r4rhniUPyX0bWVpsHSM7JaMJl/T2MYipMLXQp76a94T/IzGyffpEaM/rrQFz9LgPZFHc+kLhQ6
bVlaewegjD82xA8x3soQ3uLpuhxmyJygTdpv/B95E/MEbKVIFJ1RToxvidsiDbSb/MEtim9O49qP
WMwU5zHTm9O8VNE5oiuEpbUBVa5PeOPdlb2C2lR7FRFutEWJPBkt8QgEL7JOI948O5OOfWDEnnMq
I/enwAaJe8uqq9b1YA6OrebTBtSZAmwnuBMMREWrn0/i1OneHIXYDimVQZ33ZAc9xfmS9sa4J9Ns
r8Eedjd1LdKTKjh715beFb1C7PamGHlMZf/iEKqDwYFPO3Ab/CcskZAgpLt68OY9gKdpF1MTY2uP
PfMfiEDRhCLVFtaqrUmXkzn0Y7C0rXlfpzHW2UPa93jOAqfdJxoq0FH30gcRtnzbTSLoV0zZE4Ro
djgQKSgepj5Gl3RawdvmgBDXY7zXq+R3Ly07v6kNcEDeIm4QzOJ3hczK8U000sB/RXZFo+rJbe1n
u+8fZuQnPm6XyRcIthlYK0JBe4Bj6jiz50PaUue816I7O4FD4iHg33StxQDblCFtw/4q9ym7FSgN
E0NYhzBPWYQ5stWprAXTp9IGMGDjM2eyakxbevHOzcqJpl5k77ocZWG5MrzKnJefTnPo58zTbly3
B4YUl7mfd+Vymlwx7UxlpccW2e3NkAmGrCMBczoUP4uGOd8WvfFJ77puOxq5fMJjOoesSY6G21i9
cQuwNLhNo+F0HPOpBaMIAQ1NAYq6xf66zBIiQi9S1HGRMXzBr7hgz+vltSGAqOFc/qsGh+rHKT2p
FvM6iMpacrtUsHgKe8gOzIYut3XV85a0VhtdCVymNmmFF9i8Tj7BoYsCvnjhfdvlYh/Zrdh3ejFt
c6gViA37+qHEbPbQF41EYGgZOw3Bw74rEUdjmdMp8OuDdwuggn08N96rxNAOgxKMjkA0eneQsuVW
6CNqwqnjbc2JoMCyxwjY6wcTc87vDsJipJfZXEBbXQrKAPrCYW9mPVgTMeoXo2nCr2EfwR/qm2mf
lUYY4Jg9b52oaDZeuXAqh9iS97ZWrOZic/RVh230RcR8AueOKCqT04ApzhDi66XXX8UqvM6QT207
jcMHMhuj0JOV7px0kPtE6mmQNgMSfo/ptLSX907ZAp4LCSLj1X7Zd5fmpwVefz8DIriws9kLhvNT
F8z/NiUxbasYcdb5/EZ+PmTVDzDM9o4xXh3XqlDsknQpgnpe1K2OZSHoCI979eO8Ks5pYnRfcbz+
7rR6S/TTv8EAjK7nyVLXgzL1INONt8leF21iOsapTYSxI45+HcQb+D5zfJgmSnJM4xrE72mLlrvs
bmKmUX2t5DCVXbLsamUz34f6fYfV43QfTnO90fAY4zfk38bGyAJm0n5JM6WJw6j6CeHdLSiKwETA
VOxeaz3+ipoZ0fzEkIJL7LUfm9bZjDBqfH0a+30eeQmuonPGLKtjYOkXTVthLfjmJWG+dQX71Gmx
GsZgO+7Ps22QRKR5d0qSvPliN0V6aCYH61O9Ha+B1HffefDz3hwyRKvjPNOwdP8aF2haHsGUn1eX
ZyAGWfgVegQwC4TI+5KqGRBVCYWaEMSgXRurs5ka/WNXSXOLRCYLvLqU15qS0c7GJp7Y3OnuwOWR
EejNGL20KdnHLlPzeKkB2yiC1aF5dnN1NU32C0K7GjW6jMvZOXU15PYrCIW6dm3rqnpBQr9uRzp8
foHJ6b4o7WGLrx9GlnFr81lvKmWc2yKVzm0LI+0axSENZUe4fgG442h3qMIL14vvslI4W0/W1SFb
Ese3De05b3EILZrE2y1NYX3PGoP8RRYxc6I9nAqZjVUekNh1fpjLBO/fzsqOY16Q7tVzeDHqIWUu
PlTuPT6iULuVuB9G2THrzswqR7y8cxLXDkKXWkKjmqLFiblxu2fDNhkTYEpRnmoCvqM1aMmugTJz
THN0BhqRdGD3UJgZMibIn3R7M8ft4ntYUfmRADfMgEUByJ1YR3cyD+F6bR3T2n30HJdXRCrueVTI
5jnF/DIOn/MQhy6RCRM8NOZ32bief8jE/dpJY9Il6obkc/F10WFUhwNEWNwUYOrSwAM4STQvNX6q
kRO7QC/imLTT+RoclA2mJbWXa2nUd1mTP/fAwA+jg8Ta7y3E01ruKZgokLjcSVdBDGBka1ii2GHR
wicBtjYyZ7Yj6vj4gc8/IzOgiN+cOJpeXT0c7mZUCgf+wAQ5q4tvwLGi+owW2wDr7g4hp4FRPXUF
AnSzlBbss8k9mEts+VoI8I9QYziaSe/eZqHiDS9XyOrgKM5FgptAtTMwLlztbpnY0Vdm1nPkuj+1
nFErk8zjNI2l9uiZUturWau+ezMmvgkDqKyLVWMYC9ZGK+IOYxCsspPBQg/OabCxtUY7AMFg6oc5
XV/HZiJowkhdOSPMEd2S1mq1anGCa4QFkNpIoepZ24tx1GD8A3S809tJ+nS5zC0ef/rGjtLFLzKI
p7J1GfCx3IX+NhGcF5c/vQiqUF1hCmCUEZ5sQkRBImxoSHFoEFUpGNLeYgX6LMCS6ta0K0go4G0P
Q4QtKpvSqQNtKab7zqSc0STdcFA2U5AwXaMr1dpQNQpbQgBN+tussPs9stP+BUMEeXamVLsBHAmn
ebTbXYGdx1PMKXOGPZIF6ZQBiWZzmXeEtlBN8DilElD196Yafw4jrh9xN2A+j0H5lRnf46AbSpVu
SIBYGDMznglhB44XIp9lWcAzWlZ/o7ra3caoDgMzMnEzxJbXH5WB4DuJ44zblN6TqBz4E2peyh/2
Er3OiTl+i8yyOna2humHXsxVcmQ2EYKZ3Ri4Usi4c37FmY0Rr5qsIJzSfIu1aoIdZIhuxMAFZlvM
bXXTduabMhL9q6fI7YjuSMNiwHJZOHACLDW0nGxyXkrH7Q6rqesF13CD2E8BkKgspoRLLH1ryAMP
nj4/usmy5pYzzM+2JrzTcm3v9iLcZAV12rEkXEWCBictq3Cbx4xk59AJ9V3VteBPlgsFjOGsR6hl
QhlNtyB+WxiIOIIkhR4fEhFGB9mU6ktsSveeW7F8x2VrJhKtVIuvNZSsYBIQGHSCJ58JNihA3dBv
aX6Lxx4/uu3c5dZLF5vmjZdmZuI3OCzRrszboOMcPQ8CxVHetbDE9PDRBJTKwazhemnCpeoEDMYy
V+ah9dhroEV+LCobtrCwADVIi8Nz8cZd6rnhdlT1j2lQ6hvFJQBX0RztGE+E3ihY2HmexZfSjb8t
6TgFVHyAtlmyAjiBbpqyI++S0/8cTXe1T8/qQ9wrweHDmunwZI/VbLdf7KHUznCG3DP09PjGFfmy
KzLc3heY55Rsa27DWLN97RnacnWbuRMRalcqynqCkkUU8mrar3xPfnr4SG96xsE29IpJNzX4h9No
e4GzCqWiJHH5Yq6+EY7sb5MSAqBb8okrYQLx+5wYdxyz2Ua6952572an9SXvpGa33+ux+cr4eUys
1Y47U1TFDdHg8DiVkPQsFcY+ySKMQbbUDksWnFwyh2RgqZ3sGU/qaFeWA/HFbBdb0hgsSfQZWkXd
5emhqyrvFLnmr6ae0RTWy7KpGxuwpZC/6lpvoK3n2Ynz1r5GOVUGohuRg0WRpb40RT+Rt+cdBFUl
QF0jLt7JAZd7DWz/ri7a0LfS4gcjQDEvq3qLJ1BS0EsM6+SUbPx+MV5XYoePfKfayTCELNzi7vIz
C+1qU7W2cVvQc98CzqcSJwYr6DvvPoP3eOUusMCpFqiT2U8jYF/Z37l5hveyA7OG4fXBt7RYe8jn
Vr8MlhFfFGa/114m3Sd8DKhKkY36PFy8Hphx24GBsg/CbecACre1xQmi2AoHwKtupl2gRb0JKK9q
i+euc8IzdFJ1iGOjOYRGG9/BbG2D0ljA5LIsmz4dzbM1sDSRE5k+6D17W42Q9oowXfZV6plnE7IJ
XE+j9i0L4wfPM6r9X05BKmp3S7l81+LepeRaT86xGxnrQ3HLEBlh2s5oga+0tTYemEEGtCdjliMf
GRRIhHMcJ3GQdfK1ceCwxBhkbnMB/TfV4/TIVHtz42GCcDIpzp4X0Md8VpQhfjEmVT87snsK6zw+
G+ABMVyGdDYl6VvUTjTZR0q+YmmskqJUb4OCzgCHunkeoHmhPNWQBwg302+xm+D9tgGZzJGnb4vK
6g68nNYOKyOx1UqzPmlqKu/NMHWfpkX+cMuJ/aJz3gD07HYVdub+pJXyKOym4ixpyq8MReC8Dtme
jN3rNkamJc+D6XZXSYrpt51owNH7qdloyzIFaZ17IP21+tuSdJiqUI3AMsLpwvCexTDI9vLa25Qt
4BUXIPxWOQgfjdaxnzGYHk7M4/QwTCdznT7Vx2984MRa0jWP6DH027imIEEYNBzmwV2xrhmcqAK3
9xRn5KCoCfxtqu1vWJ6y8tTiiKjjCLISLvDFL8qtyOGkEh7p/uRcW2097MpCJEHVWNWGABzDbztz
HiZh47ILqyjQhxA3Ii9zd3AOgLsI9vitmjAdjdyponrRqY0M5wlrnm6wr3uHWtxiAjutWuMpVet4
/9T8NJtsPODnBUppGjt0Djra7h1NCtheY13uLMOKr01VjXB8XTjpHlYLqjHFIxa4TwwR64Rt9Yud
xS2uYw2ZP5Cq7igahK7aOG3NMOzfrMIzImq5MylI2tXdSXqg58oV9drpnXoymTwJBlWQM2F3a5ZP
K+xzbO/NSvCR6Er7l+T4v8KG+xnlan3CswsbjsynAqg9JwVDdVOEjReFg24zKaaJciyhthDSOYmJ
gp9TFxaeWcCeZHIxvR+MStElAGMP69XdhWkZH8baMDcVU3pHjJiKU+swaM7LZ8eIQHun8k2z9841
PsbP9lKrEOcF/LZnkXzrvZjsxBqf43q1ARA8vw3fAnEvqRVAVO/zJMCQaIF/XxQCGHxhhb6ehl8m
EosbWy7A3KhGN+23BCV5v0s71X1zlDS2dRfWQR2rZaM3saWfoBvL4wQb+jFUehvwAjOJ7bThMZoJ
K0wvfgjp9G9KGWF8ZNhyH5qadiC5CY9gyY3ATqPxm6xwAVsYpt5oUZvv036kfucN1crBtoNG1j8K
vfyRVYWxsdBOl9vJVVpzHsgj1TYP+7tcwqntJRR8/JpSMqbY3DZw3SjuZj96gwNyqIucWoOgn6IN
jfUDInfxi4OqX1Z7m62XvlA9q8KrsuxBsUO0H9HQDl2S7BWj8DeL5swol0SyRxuXbCRsLb/MFGWu
wsA5xNGctyWDCl5C1zlponoN82itST6oxyI9O83OuF9vAMV3wJfDcc4CQCLeH4D0xFQcgTrfREon
u2oEPyjE8smwGmPvGMCyO/pJMOZA+EeOQYAxleBjzdTbu0j5l2jQ/DnNvhkG3TihlLFLc2l/wZ7u
x2yurQ/YYpVAA40DEfZGVORz/CUqr7gW42wcFpxjNq2e/ATaXpJgnt3hrmDEygZ9S6nTLBwC+CIP
n5gn867Ngi7Pxp21+Fctxv5r6sj2xQA5GXhzZxm+JxbjJkuVZ23xRq9uCZf6KwnJXVrtQ1TrOEXk
YIA7Y6AGhinrOZ4qxQKXycYTNWdN5aHXEhApb/taH8+iAs5IYXj0q0SDb65Rji4TKhN9WUXUfju1
S9ccFd4aTRILyq81YIgRxebo53h2b3ODuj7VonxvV+KJxAytQNxswmUhnkgcjRQXMKuOXREfK3C2
Q20OuKX0yQ4wHxLutsCmaWb+oLCo4WBIxGdPuP3XdqLJ0iSxe87T+ZkD39y79EE2nIb6Ld4NaRCi
M93gkmeX2zZn8kNHnLKmwPjFCYu3XAM7TGWIj5OfF0P7s3DJpKxMVtuqJZgLDQcrujH6OblTvMWQ
bym39D6eGo6lDV0Xm19ppux5nVAFbvzO1ATpYlJP+puhte257nQIkHhv+UWBRGb97LBvE+tNiEXS
5tAN6wvc7pJAeambzVyOLxZHVZDjQLABgvZdajgjKNNpZqq1vQDEn4rvZiSN67qQxtUwQorO6vxn
RXJ8TiNnhkNtC1onHvL01ogDTMHo0BZhRq6eP+tR1GDlkXonis8/urgf+bO4dsq0bEKWknnRIO+G
7r7xdAq2YaaAGQK7TfIi2thuFON7FfW3ZaG+Y41hbkXjoSNM+XAT1eV+BvN6gOrtqpk2TP8oChBB
o3SLa61XRX0uzKy41ukluajsuwkI+JDih8VqaOkit2WkFzcWbuS3NdX8De8YkaPed99GoyVGT7UJ
Bwu8ea3EfOBtok9tjsO2t+30tLhednL0NfhWrAB9VbJpM2p2TZTFgfK6bqcGVx1o2eCc15QxQxlT
ftQqz+T0K3Xfo8AehKn9ZJT5A7JoeXLDNt4uSWgecPTDcHQyiebCbpI7mpXzl8FCGd25o3V0VpT5
2LbFVTUp6MCtXAIERTMQY5CNkxDadkF8u23bwYFx4MmzG/Ev8HB/qdrV8yIz6AjoZrRlgBeLKM2l
2a/gQlvwtS+xoWIV6KGjwAvrWXStsFygO+OaPm31YZe34R0HisARLzROjpFnh6ETyWElhJPqLDTy
U490ATeibTbBt4cLUG/GmUqWwAeG7yoDB1ALFL1Aw9nZcfMsDKP0k9VTbqKeu+siquO6LZ0Xk+CI
7kaUbbBibc8TE1dn3U7M72OBaRIO2MZ+VEALoTVXBymG/GIQo+2jtL9kWN3uU6fB+EbkxnWXrrpr
YQ0B8OXljAJanBzHro8CKEVQyRDLQpWolzhJ6m2EYddGEI1uFq8w+bDwBZhLK8MWSx/urYGGjDti
g4HbCdNqYddu7XJZx5UMlNmGXdEJXjrub8YuzsuW5eB5kbMdBhHvx3ykxbw8Ls2gDlgUVVt3EP0X
xOMz7SJQYGnT5wfLCJOrxG5HE604fiVjM/fEdwtN2CZKb1s13gtizoM2WdTEOk3gG7o2pYX+3fZU
ez0LmBKl2znHdjbn+3roKTYRUWxcopgS1iFUreJWxY7cat74lmTO+BSNpRP7szNz5GQcAvUYvRXD
7OwymYQkzmNGL1vnHwwr3rQcxYVcIvre2Va5x7kSm7Uuo5cbNekmS93hpjRxmYjNBUezMmwQr0Xe
CQ8776TPWCxFWVqj1C3u577OcELhO7y02bynnKoCwvvmTmX1eF0aRXZwpezXuFBj1J/OoNnSg3Ln
LF+bpITGcwVcf5xj30ntb3nde3s6O+pUO+1qGdnoJL4D9AmngwccesfWrcKNlozTTT1FFR4AqwmB
5VV4k3m/tNx4VaQjtKVfbaYtjo7U8sfREtllmGc8y1XUby2+urclZeFtNtDRNe2oPKVeZp/ASCb7
tMi+pcLNyUEN/dza5sQD6DBmKzPhuzRq6DIh5nNGtIQ0reajaYfRYxbNb2XXPMMSiTcGZzcDfC0F
s6Hm2y8EWZ+mbIRZ+JlNtqvfRiFiY8/N2l1lL6aPAZYZJBw712XegjGbZ/rizvQNADbj+V6cw3yP
jZvRCQvA/Ib2AKP7iAT1Zq6MZEcX4AbbXEnCZL8MZhcH9synVRrsbECW8ZXHqu5J0YwbDz7pBcBD
thETVTkEON4u7HP5RgHHAFPsVrSJMo9BEKmOc6stgTXbL4po7gCEgSkSLwQ430+WX2JwuIs92+AN
sF5kSl+vtlUDnXpNyxr9aRFjcuWVYX8in4FFQA888eFojMyfURhIUMtvDFGyXerUuuAFmV0bNVjg
JYaMssRxszWSGjNYSuy3KN+ynVeSGCKoin3bwUI1H0SBfsSRoLjGx4YYPcjwG2QWYHVfM1r7sIQe
XXdHE79C3f3rRWC+xE0fACwPm8XV3mxHd2mu1M/e1MPzGPv+OuOYPqQadxNZ1H7qVjwwPhCvMJbl
sEAk3zhLcZHj0j06/LKAuhQLrpvhWcPdNci6+JnpHcDwgmnrIXEDI4rHr2HlurdNzAtqZ5SVUqS9
xxrL+F3rLAxFDQ9VSAsxHfGDM1Sf+APq0oA2R7iRaii2Xmx0RxPn9rteD7t9myXlV2+IrQBDLXOD
2AU7VWCg5SZsRufFNvX2MMjZeooAyn3TahltOGDxSqVLIuHg5BTyGA7atORSWxlTIZybvvFTZ5Cr
WVr2RVnl8mUYBsAqlKHwYFkh2UZ2bTlN+70p7fKKihT2M64bfp2pjPlOMwLDjUoKsUlIS5MO2DWO
cvpr1kpSHJAxP5YubJ5yQy6HKU7dnRWTiyoajpUmNhX0QROyHgH6z64aH2Mt+oq3DS4961jOlFMJ
VBJyeFk444NCO0HP2i13TUvfkHyIVgUI0Fs7HdUPvWuGB0Nvh01KeotPwNxvyUyYHZjoC2Stk9yS
HUY4hvTups/G6BBDqgs8tze2kcfMQSHlmzdW7Vfjf0g6ryVHkW0NPxER2ARuQcirSipfc0NUl8G7
hMQ9/fm0z+1ER49agsy1fqusX5wNOb78wd3NppWHhtHFeAi5HmF/jFvOIBYMAvqCRhlqvEwmHDy3
BLZDVuwNq4XC15DzWvHE85YzifSVzFUwUv7wgfjJ3Gaj++r1wnyy7Nbcs2mhyRFFx/necp94TnyO
825lDYD1KdP4OSOK+ARLWL0ODmKKevHKsyGOaKFkwgabv1MQ5IYtXw7SMbYd20NHBj2hP1nFfziE
AXJu8fDI1R9K3lUdsDkrzEsB1T+95dXWQEQEdXjp6u/RyB/idSHa/JqVZyIvdfMEQBM04ANF8kMv
BRckYaElYft3Jt+jGfYVFePWEXJvixfarWgn5J10nlvj5DigkI9JevSyPbHwGQSSTmq27+2djonu
TJlOzH3jVzXrjh1U2YdN9Zul8fXu13Ivqh/fvbFmBZnOptCfHbkzVlYf/TQAetYqyuTe0C4aGBZF
Ye6t0V+t4mWtH9Ns17vges5haXqYtN9q2pfAT70Wmii66+a8gCdluDOvd5pZQSiW4xDmCL0KbjY5
/Cl6VVLjt9c2lABIdZ6rH0X2kxk/gO0blaQIjzItv7jWqdwmzUtif2jd2WjzgwNHLeyb2/lbobRz
E981NU3U8s2T976hcPikq+3c/yzgFU6BhJE9Sp/eFjCpPommEVEBi5Al6eoNaQ/bG/nRXk5eCrVq
lxvH3uvlrW5fat4cyWJ98QbQfVJ/x6HctNYZii/0Bm/TjD/3X02kfyu2pTonyW2liydyvMdGvusc
l0lbHAtzNxknGsEOVUn+MUszB4PSv/OUblkUqEbPDumH4/QcJ2SOKADV+YcDKKiMo6tA4ez2KCeu
HZo4CoLe9fqtEQeREdlv2kEWTzRIHFP0RTwxXCMbPjXwXmdcNXqy7c+kuZbGYUh/7l0TpIKEk8MX
eNFMauUufnXnvj7BVCb35lON2COudL9t42WZ38guCeA2evsSe7sWEgtbv4YEZ9jlqGYqJxqMnxIa
teJSpbogWzW6DC9N/JDZNOih0CouHte4oMHO7vVu27DeUsWB4qtqNAlrO9qv6ejUB3DdL7MwiwfP
471abTLqL1P1knqUcXK0D3IOkfdcPUcLK4tW9pJqbkRc9COIc2x2p5R+GKPcl24dTNTdpW1GqQvF
XkRJIsyFTLo72OaLRdWczYnnv44dB68Pq1YCocaBPb7SO7AhjzLsGAbzYpfBJU/EwSBg3S9JRv7Q
8wzNVl0EJVtzbkdO/5Fr7zjpJfSuZ10K8jH9Ygn74dGZX3X/qYt3ObLLtf0Dmdxp8k1fn0z/Fdn+
Wv5NlNFAWDX03BCzt9fHHA3a7t5yZDr0UCyfWfea0eo66vs4mQ9i0sOCyM+uISnMp3oDuJ5ZAe7g
sKC1sfWR5nBkPfVzb7z11qbRtT2j7aEx79U61AhlvzalKCW0SsNnAlcI2rEOKvFvFvx8+Xnl11LZ
oU2AcJY4RPjPLk3HiQBQn95mTE2+/0M7J7fv1RU/SP7CBFHsPYLOAGpfzZ0i9zTnuF3g4Q937aNN
DWZ68ReDgYQDkWeABWmjlXWU9drbiOiMbO7Ai2+Fc53TYl9Y/5ko2peabHFg16T9rxmxBI4vk3y8
34QzmCEqrE2pwf63gY+1PC8ZSCsDVcoLJdQ6WyGFNvVysemRtYiEmON3h0KfPI2PMYnpbhwM2Q+Z
1clgRRQ1dlQHeg7ZOOPVoHZ5lPDgUEVMrJz73WZq1pNczXChCzV1Non1Vjefus43MrPmoAdoBEUS
W0hOfrAXkfTgGQ8kj9tEliXef4N5F5/OD8UybCot/teP7aZIoRfqi1gOWvWupm9H3y/VzsitoPCP
tf/VOFcC0MKMnPDCajiij5KdsHZ2NVVxE3V9hUHq2Y1rNSt2AIrlpIWz+71y5k7dtyxeXOecom1x
2s9EfSIgizDbMfjAmhkPa45+fT9pF2/ek6g3eLwPV0U5X/WhNZ8dIE1rs8+6X1r/nPCmDNm2qnZm
/taP327d7haEtUgNmBCebWKsO1SFtaboM885sutAVl92cnX7NoSPhZkhxfC5b98p/6nocwVgIB4e
Hd5KDQndivH4r3Wu995UX9s74qmc/6A9mv4HVe2eIgJ25SrQzZ9qoSPW3y3dOe+4PDnFEen7LuJE
K9+t1YvyUMOuj8K5crttGadDshzjvw545M9GnC2A8rRdnbzl401fPiqUIcZw0pixEtcf9nc5MeqM
jBNJkK6eo1mK6L4bjiUdbjt+/SGkz6yJakukp84qrxOpMPzw6Zb5JRTTbZzQCyowwerB8EEcc6Kk
3rKJAmDn251/e0QnOWUBzky8+0rxDz8JD0O45L8ajINHxduAonpK7Q260cXRdoCJVBa9IySLRLw+
0EK2q3S2Koon4bEjoyCbD4FTKdTnYljbPjlU3gf8AAt0ua2c9zT+FQ+DT+N6te+/vEM3PIqW/3Bi
VQ7GajfAxeGMPEzpQVCK0jZ6kK7nu3xnXF4tTtWi4sy4HxD2T8U9FVMDGqdXtyLXg6rJ5smjjKct
+JE/OcR8+kaJOq6LciOoa+dsobsu9NfPxHnu1Tn3fylNKcdjMp8pLg3EcLm/aXDRvEQH6ol68yFr
n2ITAt5xIzoY+dt+mzJamPLARab+nw/6BWnC1SNDmZBun33lxaVFa0Dc4yoiRR6A82Caj4txkD2b
rL63Z3c7cm1Y3tHQ4B/6rZ0/CDiRab0hSUWN/rDIp2X6cg2emM8y+09LHTRvyOjpDmu1i+o2UP6R
RAakj5+Te1qbq9B+GijBNiXfgqrdL3AerZ73DTWR3YtuobX80t2TsJ/i6XXtvpvksDpbmZ4qkuXX
HRl5oV09+ACxzfRY5lcbfW02/FdmAw/ByfFeaWGZucWyBJfKq2O+JPlVjWc9OS53ZdTwkYsjUZhq
9ZhXooxkKZ7QoBBPvvkwm7cWFH10eB8/VuPRVxF73MYZvrmPYLlJohbccr+zoGqrPns0ojslzSl6
SZLmzmfNt4dbWhhRZlqsXTayiK3o8Mcgi4q5nO9AfH2pqOVLmoNyn3J9Oo/mf4mKd6XpA03TXygf
WGhC4UrWnjoYYSxmfUeYEi2tbcSYzsAMVl0zEwid7nW2kvShZmFzuYC9+omoMiSnr9ZyP+3y40wD
Rtl/Z2ilq5p2hvpQGb/p6Aad+Z5zAJh6TkZiHgI2VwzwMzxiMv2qJd1o2UL21vKY9xXppyC2AGgV
//yWlPTmWCYfMKE75V9xUjAVJNv13pHJ0DG7kduilRbPpii32dQ/qYQykNXmoEk2Mv6cHdT602vc
XsrYCbUOuh6ManX+xr7arOnz1H7FKeGsaDlzjoQGxFJqm0wH9HeurH7noaUO2ebSSqog1lBI871P
dI/7JqpEwaGnzNeu5IFuSnoqkm/bgqTKf7uxhn5Aq4+ChktRblx1HMnzgdfm2KXCA3y55q+skbPE
dH+7wEe5fB7HD7vdieGRwguUFxza8VbWPxbsuvQz+M6/xouEIrUjjl+RxbCLd4fUVdvR+OmwfMc+
DaX3aGJVyUML4qnjygnMu5BX+9Dy+dBQY4TO5A7iJ38yprF+b6Bv07wsWGbusvRlMVeKAGUE4nfu
hy6PZk7wKd4Mwnozi+5r1UVQUm5vWz9d9Zc67smh9iYhbrQqPyaZsZyjdIPxg2FeR4pEr63GpZu+
Zf5rahqRovysWv/NqEHil3r58zvKCPHXGJ+KEmjFR0339nqocbYsbIil+C+hzllu8lXfj+54VuJl
6rYC9pYZmIrvwIAIZtvR5Q9dtqr7cqxb1zCkWfAyp67ZlsajconpPTgu/n6abxwvQjMRDsyHos52
ii7eCT2fqd8GeVL2SUKGi/SnspxwBioetIMJK9oC3ebGq4t/XzN2aDwDnT2KWMgwR+PImnnXA4TZ
fRsDs1FvM61VQg2BVd5m74fmwX8rhTl2ZYeV/dBYL+hTg6yZgXx+Od/t+EFqJ8M9VPlOFXQF89kg
y531yXf+FA3voP2l3Fbp++TGZMhzEmE8Omo8PjADdBid4Zot57dOWkShL9AiGQo3lGWE0+blnz5f
9O7FQZZanwkbga/gSdYfRIvEay/vTUjeqe3Ze5zzWP1ZQmwSGoskUFX2IhQUEoUxbXeNxWsxOeG4
PAxdDMnPSPZuoPJaCPN0AdRZ+HgA+vjiZrx29XM1vmndsyefpmU3EghTeyHAL1j50Sn5A+1V9p8m
24vtn/pMPzRAJcXC9IPBsCrfYs15nDMycE5YAYN+fSrdUyU+copf1mUIXUHtczo9ptNRp8tsJU9o
xXZngatWrNMpM52e/4305bRqn9BWTn1u1rDicnPX9Y9Pb04J45UZu3LcWsh8uvwBpdOmy6l4Tdq9
yt7GZsHIICGqv7Ppy8eMnKI10KyP2vzXyXGXWsvG0g80wKDk4jlePXVTGp3j5O+LZt4YZRoNkjQR
bdyudIKJDseFTQNxMf2zEfEtekGatDrj4zoCNcQBFr43OoTClVMaCXVxjH3QfM17wCgYrkV9LpsF
bhx3I1AP7U7ZEpljf+yJKef7cBEyeAWWKVteLRJalaH9xXYXVTHJt50dFon+50mESOYcabb+6SfY
hYBha1+FIwcscoqjOyz7gdwk/V6gRmUgavih73eFqaOHXr+N2HyEpwhrtK/26O+sfogy414NNG66
2t53Cy+7u0wHr0k+1Nx8wN7s/XWMPKGfm4YS5nYNQcICsZRXoMzIGucj8P6nw3Ao/PFI+82NHtXN
NC3brE27wHQbwqxF5MX6YfC0c1Ukp9SiExemP4C/+JWa2KpqfkoWHdIeYmoyw9XpKf9UyKiIHqqs
T/QuzBFUV3ETyyArtJCE4ufUsjaG1C+11f03F56IzIZEXb/0jwaXLdLuUFdW0GlWtPqaHzpTgaHv
b6luQ/8s7JHxeK0D079vcuUHNNB1yoqtMWMOcJfjSrILGrhr6WthZvm7WhowknRhGf2lrqDxagh5
JfdzHF/NbCQolXR5tfYPaq1OtTZuCti7WKdYDVyZuvSTx8kcJGt8RUd4mUnfrRPn3WyHYOTCHAoT
bx9qHDM5WUlJ7VH+ahAFPpvra7/2kc+f0ZFDqiUJ/TmPbA6OjlbXdVmR5VC8lfhoKdad5hjnvqn2
Vs97ioaSOK1Qem4ERfnZad6+aKaLNOawcabXnppM2Euq2xd/ekPEvxdyfqIA6n0a1dEu4o21Ukxg
0BJOqCkrz32nBUncktmEohrWdGkQ79qPuvpRsUPgqUZTiXtKdSdy4JErdkVBPAPidfLCuHsFby9h
T6e0ZHIvcL0Nwrha+hiJ/5WyUU9g9xs0ZWGayn3XD5TQDTulzxSRUU8Jk0fT9cE1m43A8GcV9/eH
z86NjJL516fWcjLcY2+sG9KpH0TDtDaa0/MIgDS47TbRwON0UJ/ZmTcl+Duw1K+++E8ZMcOhM6b8
o0T5Kxt+b6+KWocrCjltZyI1sxgfqXF3gA2oBaddCCENOo9pyA/FVG58WR50vcbPme+6uf6EPS43
8ZqiCG61rZSwMHeloVkvZ2gJQJFppvUg3kIP25EiaTDNEx3sjv7DmNtAsJOaIjsV3kTDWLKLx3nZ
2IRK9QAR5dyemoSz3FtfbaSuGBzcLdaDbQ5s46E7GRN2JI/joBvvxec+qKCuyxO6okOx0LWEkS/2
UxYTed+1DyiGFOsdzdzCeqYjc4P/7Oijtwly3AeVTN47HuRlMYiuVbfacqknsKt2qxn5szW8FSPb
Xo8v3hD4AvlqOT669tkZis98EagBKT916v1cJRQWMl4pynzJ3+Ml9mtkZ9VmhluKjfIsIcXageOZ
EYhHJecu6VT7uKCb7FNeEKMOPWQOSFgxbiMEXznxB2a+2Pujqz1wZHqs4yHIUQbVDVQ2pgaqJtFD
tqFsuI9IdUdpDTzfRqn09iYYKw0VUT7OUTG4gVlYO9erNqZTPzBmHrH3smwxFw9amJB57ZlY16XA
JITFku6eMKuBxGwqh6EI0BbkTeiUOLGG7ujnY9Dc17aUXvTK6Pc2U69U1Z/TY7GrrPXDmCDcxuUy
shyuILOti9rZo4EJmbE30MpSc3AKTEO1KgD3TOx9ZorWzPcQ2XYALM2pZyekOjM0tGnLAXGw0NQt
vdyYCPP8qXxrVX5Uc66HiGUf1zSmp9GunhoHjaJjNSyHWNZyu/7osaGxskG1WAhic0O/IIW9dB4f
tEQyxZUCQctk5vASpjv8WNGUw/2u/IBgoxiTNnE8h8SGb63YDZTwEA9QtloKvGM0gU+owV1Q+aK1
gE16bJwDLaJY4icIc7Rd/DgaKvY1jlqitct1qkKhOUAbebURWJJbqXP74gRNvQ0irTCZ7yt7F1p1
fdY97MUGB0zT1+iTzMBPxY+FuSRcCjtMbfh+3UM2zY2q0/RZCrz6ff/bMIi3fF5thbIX7WkWMopX
PbJA+FrDuhig/93Cl5GMPV2u0jzV9vpi5dYeafeuNftnKkxu8MKXli9nnMVOadHsN8Ci+bRPKatP
BrHDJrXBQBbFfn7TByZWmEgPSyD5ozfCIT/bCYGoB/dn6CsLBz4MkcId+xuvZzZnlEuV9uRbbHBT
fRgY3Cm5XeaNM6tjKe8N9XicTXfnz/9sLrGx5Z+G/aFHoBvEzVgx7uN24L8aVPVlAxOxnaxo3u3v
hYBthPZfPHucs5iGbaTHgzt8lIgbrTJ/nMDohjmFFq5xdiWnTHY7XPywPEMo5uLRtpuDofDBNePO
FPkTpm8gUfhZqPuDLsyDYft/nchoAS+w36T1c0Odyp1kt3QfWIaXYvaHg2rpvYnta0P4DL55PmVf
0USMwNDiLHLcj0UDix96l6BG7XNCPRjG5B6Wap5hhvgLaxNuyX8v2vi8Knxp04CQMk1e/Hq+DKXC
Mojo32mHOlA4F9BkNTtQZpiNDH8gddZZDsvAHWHjSER1fedUtCgbsTbOU0O79PJp5gUFICMaHscl
+h7LthlmpWKSHvRjnfawAXFLDoODmFvCsUbpwHlkoVWLWVKp/t3f1ZqL219or9+R8X9y1aL2sGw/
3mxtnSw/zwCNlW1GbSLe9WTcqljaD9PUgCB6ZFg0PqsNPb+wyrFwjXCkDMTtvE1yXx2rhXUeM6rO
ViFk/6A7TigdL0BgdrDa7K+xvF/fWy+SgpOWxkvbxs5g18dJFhF1weFspkcnKfd3AQzj72bxEJzd
sSCgJQEeY5gS6GReA8tJqCQGh280Lm8gsQGcMrnfi5pp4opHTCYX9EYDe0iRMtVRuZkLwjKqLomQ
Nmxn08f7QaEs5P12LKFfe5zk9Sybg52SyEiUQjc7zN82KAtZCasFND6MO7eskVYqNOd5bRN7SNDM
k7ZgzKfz2HtoWkGZSl5wOFv6DdXfS1tWkoJr784WjebN8JrW21JgPOyqLMXLSQv4d957/3Sp+3xd
HVSEQYT422rBZpnOmSPXit+FbxYngqHK3bRwI0yOQhstEAhZlLrsY7euuqBriq+c5uPHRqD8IryA
kp1dnCb12VZE+WNl0Fh8nA812t1plun3WvRqh7Ewwy1eC5owZUFvaRo/eoaBuTNZU55rKzUR3IHn
mcRU6N5b20rzw1gS72raS1WEapbmzgbaDjWPKmWjBnUoxjg/jqZzbH2iMGyJk5oOeoyWNN/u8bhU
l44kkF2/2hjd2o5ScVEMUVe4+Gh61HmzwE88YIREOVS7AQ61/lKZv/Q2Iq7N6b22PNf8ok4YodaI
KD5piRJo8yQ+9hn7fVWoGSOqb8JA4aB+QoyWHnJpIVYyY+oM6P/KX3Dmo/PyqLslX9IHQjZ8iwQX
E5vOLSd/wyO8JJmuU5u536JyyChZVHWTsxe/8hnas+HYsX2fc5FfT8sz5P82SejSdReXbIfex7mZ
IQuDM0idm2es65aqvmqjl+R2YEj6UrM2JYiiesCdkZQBjJObvHRQvzNZ9RyfS3pz16H5K9aBVTdr
apZR2xQ+2muXhBGMwubyUiCXiCalP1fz9NPqMj/WjnGpnJJEjtRlLMzrgsLJ+307eLiLHaJVrn7W
ujvHGHBFysn4gIH2XxAlz2+EvAwUixeoIHFwnmQvx21itvZJ94V6HXoTNtiv1gPrJKYeMS+3vNDW
v7ovyw8daeSuW+dxX0Oc0mYgMl6RPIbcIeWPIX2ytB/Ro9v3NfViJTiNPJ/mRaPAi6sy9gzMBf97
9msSKTjfipy+er/T+R+303ehY5S8xz3vrcV6zrzO3DkTYhKGmLbQjuhWdIDqHvDaSSpOKwOAGGyw
fMM+i9QzWWtnS9lbdkYhY25ME7qixY/KYFYP84H6WRQgQinowMahy5cJhWuxedUbnRF11DisCwwu
elDmttzZObZ3FIy9jTrEGXbNnfJpJ9/952eS+mwcYKQBjB3exIICE/7V2aZsnRlgI2HCzlIvNGhW
BrzlDKpJ7n7mf8EZZcKGN3qlHkxFlnJAPA68tEhw2AE07Pox+6V4K0PaPAET1YWPZaGDC0tJ6IL6
aCmLLRs+jWH1Hh04VCOX1cLd25P1sKRIaz2g0TxXy6MmH+DrsAOpbHrMDHmPkaJrLHcZMVy/3bdN
8W3F60tVzLhZLmMmrl5KED7mTAI5/HlB64fKZp/IhvPcbJ9zBqopGFLO0+rugnZip74Vs+VxM9Ut
ynoqag/0It9TJQznVZsV8CZtxVsnBnYtYh+HSC+W6+BW7aFvRg+JLpDDZja1z9FnpVUMwh/FYjRY
Ls3xML2SH5COWz66PGT92nEGAMQyGqpmU+VuSwd1mfxYfvIfg8p6Mea6+SgBiuzlNSlJAWQ8T4nV
iEk0wGCehJhPOeWqOP6Telc+6cqLf4dFGAkEeZwd3Nh7jLkMn6fJlidbQ2FYaRQ4E3Lvc6jcD45y
NaLZycI+JoqN2db28KKWsh8PxEbC8ic20AjjT+6Eejr5Bp1TSqiolyVJBthe272FrSik0AasdUkW
2JK80yVeXDDXfDazcwuQFdZrkm75WZODlnUQRPqIjbwuMPetmuGcJgIdUECxMpxL+VHJjy3ekc1E
Utyls9EQmwxqyJwha0fKpzQx60ExaEzPols/tBXq2540i2fC+W+ZeVoGM4tGkpRQxLK9UFgVA+tr
YGoTWQE9jWRQx00fjlQs7wdfg4g0825LxyHRIZ0XM3dMRsX8jfxqyAxcK1XJfId3gkkdhx+tajq5
VWkscOSi/OGt14stuljeH1XhJ4LzDqSZcRtRnY0amlZ4xb85aCpG5URzv1aXhbvUVcJo6xQBo5wP
YhVjBVFDWYdttpBQpGOtiH0iVpDcdWGfygQRg7glOEaSMG3RTig5xAFAV95QPBrHcjOu7aWdhl+d
bp3xSTCaIUeI86ucrPLQS/x5Er+SDZyePvhZP9OUp/nxa6KZ01/FhU7sl2X+qz33B1zLj9qpYtFi
7i9CP4YG9JPxOLr/UPAiNqg6cqx1zdQQ2FImxL1evdedY94wOKgPzEc6H9yCRYxBu7JyMpj+BoLH
EkLNDjAH98kVATBMhnzo7vrH3ASwcllwIncoqm2ZcA1jz8KqbPf+tStNtIy9cSqLuX/EIdCissw6
AByh4a9pyw9vLUnl8dov1leFPikpWl57RpNR0jMdwhCQwuTlaXEhokDCzrZemMq+eGxX8Rer7D7g
OvM36t6fdkEINXfuoy+0+RKnMWZeij+60NW7cYgItLMTUhlEz7Nxb/r0c0D+eRZ35tzX9L3V5MZX
PMftkagW2p8Wv7ripHTOlfIIcpn8KYULxdf8ViGHjRzjDojRcq5dzBQJpDdl+j1LCKoYp0SY6yQV
nBshcv+WJT68ta3NvG0CwF+DLBEksiSz/9kNKDeJqEB87WSPCSh3p4wwMT/igX0C0CVuqOqcZt/8
LUrnSTrTU2crwMJ2vFqTdq5l0b3FsZMjf+jSMFajxZ2XK6iQfvypzF6HP7Zfp4Fy+9qt3mhWTC92
mqhXh0WEZX4GuLWwqVNEf1va5glb1Uvp4Z2ycU5yj3OKBmvXvQM3iIcqZ/yzhUaQUUamTmE306du
ehXfXomNcrdiFawe9bZ865K7SWxxYbbqSTNcFO85qv6kq8JOrVAFHneFB0gRVOPwV9bVr27nNfAU
YiHhQEh3hFDxtuSJGsGniolriS4YLzCyWEXCc22k/Bbz9jTYFP4xloZdp9U7kan/HBJLdgRp+Kdl
SO5Fkj5SBjsnuU2mQIkLi1JIUhexab1l7pXVINzPRr8xNnNeWQaMq21QHJj3f5rlVlFZjAQ2rKiv
y9X9zsDmtnWTfbZtjXFkYQdqS20NcvJZQrW4SC+xdUJkEHcR1UtafbeVXn2RkQY9bDSrv0cqkmwJ
MCC4wZbQaG7iIsUXdsvZbS6wkpZy2yfDzA1WfT2lDUD38hcwDtZQbjJkCr1IYAPSsdtrk+8sWyUL
u9vk3mwcmryeOARiA/WhXGJidRJ0428sI+Ig23aJxsFASzg3cx0ZYkx3yGx1gh1Xe70ayaS+S17z
ItI87X1axL+qgAEmQq7eUo9FcJQ7Or+jVaomrM3pcRr78c0xfMTQokc3dQ8grgoaZ9gZ+xdo3Rcd
1+SmjDU3qHNz2HYl9D4zeIrRQX+zUipZ9whK7Gixvd/R46Jg83GjsWKdRhHqsss5K57g0luqx34B
i+tcv+cPOaxS5DnDtsT5JS362yqx+THPmQxnRWffqrSGq6gWHfKU+SkoasJeW0wZUFP8OumILinr
BxdQpXtdxOTdNGpYt2M6VqdYKDNiuOnAQOmC8xxKAwPXTv1tF/vyt7hHtCFHYWgcXe2qSJf6ISZr
Pg+2PZ4ss5eHWbkgxbFX/xP2am+0Sh/YSXR15k1rwtLmgSMca9oLdEqX0RfdIfMy71BKCVxu51hZ
p6EBQjNsuI+5fpQTJ0w1AraBWFp3HBmjkSSVBGhPQ+95Pz8Iexo/iLQRYeEq56Gpze6z0Pv+2Em/
uPVzHl9Ma8zfddfxsfNqKpyKbNn6JFbrUazsFN+JXI62o3+vSNU0kt8CvaH/rMp97TBiOd/biaki
B3wszF2r3QOSoFowdc5yjw8Up5Z5nOpMfCmdGN/FySb8AQO9WFr+Wvy/vgudIA4GXHtUfqpozjRQ
Nt+It8Zo/K5q+BALxns915f/PMCbkzXj4IaOb4501BXPq46wTi/n+YycWwwhbhSY5756WZ2M3BcB
SmlraMk0kf9rbcloxLQV9P5g/7mDw+vI/Bym1rg8YdgywxnGKsBLZgQw+gCs1THzl3t0kNaGc5GJ
rW3ongpW3RyiXnHopjMz2RDjGOqT1th6s29sdB2OVfVLS0YCKJaDuKVyhogXn8CPuHVPkqKXv8nE
5NzPis1oyLR1mzF4/xTkMF0XssRJhumY+4nsOavZuJa6/UtQWR/IdICqYrj1mRgKQczaWMfb2SUR
c2477bl1C2dTiBmHTGzVVMpPpvC+hGrTN6YMnHY10BC1doitJ2t6l5Wd7xpMNHj8sBMDBXXNe9oN
PZRdUYQ9kaRbNRriLxNPdlPsY+FMt64kLHJbJdCErZ9wT5iLPHaWlhMOoGvYLZmySVMrP+ypIyyi
wTgBwrhk73QTLywe2CBDVKptAN8kN/fg1JO+GMvJNdcmYs5m0wYuOdZa/Um4XrGZzP6l7LV3nTUg
yvvFOJNRJV9RQPcPUNIWxsME8Moo4pOPYw9fYJd8k6OKOnGxmoPXxvK7W7Jxa6oiDhT4wmfTrDrY
1QS8skrnzOPVbvPO+i076YRMa9U+rezVPDlm0gw/s6uJDEuq15MNlxhh0ZrZSSLfOmYumqdqFBOK
prx+qQYspG65zKHMF2Amjpl0ucyTbTz1sTPZB0xMcdh5ZplvzdjM5xA7CpKO3JVjuc0zRWZMifaM
oFPHsE6djb9xqeJlvyax8WzDnKK978stHc8U1uI8ONNTAbmZi4bIAc2grNAn9JTY96hcW22zuu7k
Ai7pBQDL0lqB6wmCmQrdQXK7eO9DBhRfmFZSbGprfbNWCyKJ2CgLvDRO0H4uSJLauKVlI0a22zcD
4nBvIme175YVBjRv5cdaZCohyrVBQ1DNKWXwrSK2iQ6Eq2fIEdjdtB/SHEwq1v+PtDPZrVy5uvSr
FP5xEWAwgkFyUJPTq29OSkrlhFBmKtn3PZ++PtpAlXRSkHDtC8MwbENxSEazY+3VRHIz9vBkxo6m
HIZe85bY8XofD0FyaIX34LRp+9MSoG1NgzTAgni2oWWQrdtOedtsTtLfs+fXl0kZ+1jH+emg142k
IVg7WtzMqnRRdNf2rmxjd5tybzvPyrClBUhnqtE5BUIo7Gvigr27yrS7jadbMuuYJvSN+p9TFFqX
45zOD9juFoe5GMStkIZee27c3iLQznelNWfrqRHjgR5Asi618n+mPUUHSCUlwyzNPQJYWBwN+3sU
Rzhu5W0ECGem+9QtBEFvYOsIxyFtua4gsdimcmuGlyFuyps4z+xf+Ajg22YD5mf4O878ZFp+81gZ
+7BxwrWmatgg3u83ehTZ1VxOMBhk0kMpDDnGaEBFbPe0RvJJRCjYA7gujg4eZExbbrUstJ8dNRCw
a2tcui7V/8C5sAewIz+nMbNdNObilsWwtJ7ANLMQPBTjM9IE+8zDPKj70VW+izlRP+0BdNOtMKPw
aXQm8zwzu/pb1pUTJCE7g2OpE+49Bs3SVJkGFM6wxPsUv2MXlxMMZumGJXn9Q4RR9XuYMAkCje8O
qEuSiyrIyuu8H3+ZWgfXlBAZ8wpas1dXFUKpOT94uhxu5zLXF2OG+8pEL3KjWxunGRnkCAcRyfUu
u3tZ0/Eo0Jdz8aEx50WgXlEbiA1+Nih0KgyA4fXNA6RkzJIxIl61cz6tJpwddkHDahOA9ktjncoy
CZYJzH42TYAYLUKb+XsSdOqhCanShhB1Rt63GqNH19ultsoOJtDVCtXbd52GSw5LHWHNoU0ACxJO
N1ltA8lNBeeMDV5hUKjQE8INJirkuFeYJv6hKIR7WAz+wczQj9oZbLwerw96AdxuRERwoNIJOvTR
i3Y0yOS+GzBnxRipuFn2sJWD5nKVc/RuieShadcXWFZ19Y8JfyusSv1rXyNo96c83tQYTsFjCf+w
E2GCK8bvUw/NuK59eQiH9IE6qV27pnEc3Wbc4gXf3yWZVTwE2hyvvSowL+c8+q0IzOSHukFwzR2+
vqzc0d10Xjjccn1UOxJ0m+9VmQJWKwllrhR0vcLoNZtdWsZR2z2WnCgbizTLM2yljLPAVw2a5ZCG
kKlw0HOc7BzjPmgl4RxYyznHAWaPrvmTeyx4kjTgrlA8z3SgSOsNNWVbpYTeuwW34UGK/jGIc//a
bbr6sojyfssVCY7fkEVHehwIxmu4whHGxeFqRiK1muvop5dFxUVf1OkFRA1+Om5KgAABpOmia8Vl
mpQALW5rU4IE+BjC8lTpETcyeejmXNzRFILt3eQQ03pkC3B4lm8RiJhqZG7xyerHSv6wBzO/ZvJh
vBCGrzhpwGGLZHHj+BKyRFRY858oauWmkaCotQJtGVpkNnZpWMDJOfU5ptK+m8ntiBR731ckaQdV
TcvVKcDYrbxa84UJTe8aiTejZV3MJpwbiSHBCjYn5LC2QIABYWk1YqW1t+b2PgVQAR/JjmOnbtMu
KLcmLtx7jD7NF2ehlxeLyJBlRPWo7Bq6rm1e6d74KdKh3kWNGqtVr8p6G8eiP8eEZCAPMH5Bau2v
s8yE12sRhkMQh7kjMWq6CGclt4FFn7A0k+cobaAHK9xxnS58wewm2wXwLfA9S8bLIi+4XbQeDCeD
+n8TqpJi3oRa4Wkr20dz42yDKa3bHTw12tSzN66lNrhDWhC63HqkqTm2Fx5q2enSnXJcvXzlhcsR
kNyGIP8/STt4ALESd306J/WFRDln3iZpi585jVSY/vTfmoPVtvWraNrwLtKue+uH0IprYpFviIZf
nKr8mv0yTWLw8ngqCjjsEHiRIiGxCReWeRdXFJlca8pzPx/DG+EiD8xBlLE0wZXLQtBvhjRbAbPR
99HipluOWST+A+qxIuL+EOJfskcli75fBybuIx6eaSV2qDqYuUlRqe8NC21QIwBvYdLqjZLBSwrF
8mzWor7E7TDYxDUqCaOrovXA9rxORk9f9Dnhzs6YPwVpI3eBh+Y3mYoB3VDoblsxyW8199dVO9Bt
EEab7qxpWFiZfNZMFc9x4EIRdg3mc8+SkqL5zZ0WOqdl+hBQMGg38Cs5Wn3rsbYxOsgMWPmsD/yL
hqZH0UEBZCvg49TH8HREDULagJdGVzaoOtw3z0SmHPgE0RixhjuROegsVPJNopXvt80cTd/RfDRr
r0EBHeVev/L14mMuJipBrFPSSwl6tRnSBEFIO8TnnhyxP8674+DkyUFiFb92BoMWMW5SB8vp3ctB
oRdYqaKiQVcVDXMoDqyRzndt6ukii7gZDP0Yf/PL7DdbMv7muV56RUV8303+eLSzrmCPilF2ug7s
cR1a3ycc2S7VOCWU/XCBPGr5Htg8esirGJ/+GX6H74zhLjQB95X2TXgfsyz2kBSo+13vNXCyl5Yb
5zZrRbSfSU64KMcq2bSDQ/1X1ljNhjjicSJGsAbAIM2HAFuKlTPB/TWx0gZKnYONHLVwVzE9h01Q
zREYsyHb9eIuKdam5JW1s2Md0XyKe5nFMEIkfyeOfoAfeNyss36TDj6FwogyCOTIP8zIDSADw7Ab
SxA9w6f/Eff0ek3C52Z6ciRh1OGP1NB0EUDPDpYx1ucegXsbiBhwrHPsHs+Jp2w5bY125NNQ6pJW
kFyOBvbtYd/YO15SuJts79XQ4eLWEngXqay5d7OC8BQvZ67hkQGo66U11YCPW3jgo2EF2e6ni7Sv
cNiPimAvuJbtpqlHSDgGixEI1hP0meMKt+6g2SrZFPvYje3jIHV6nKIAkwWnjBfvCrmyG0SYwUDn
p6NwcSxu+2FtPfeNY99MuMzuOikQI/uKU0yqHXcB33odQLE3oOgaOz4diGMwhs2jcBMYm4h9wNIb
rgIoxmkQG3AjzLarz2tlxN+US+lstVKDmnTdts6hnxnY8Lz6RpzcFW1A848T/cWNELMmPRdH/MPH
Ncg5Ei7VWLjsTrhdu9AA817LPb0B6uUaf0kMf0aagvF4h5m0ODe03b74lU1jiq5lfdsLPEKQ0DRr
kZa/gRvka98JNnfaclttxdyoXawcZiOB14GugHaW0iu/4uosujB70Wkit90wtt/zjssGxiSU3oP7
C9Ev20Loy102KKgvrl0D2zdjdxdWTnRRdKCoAirbKPtF7iKHkD1IJM8unX6u85AY2qkybqvQzW5S
V1d3FqAWCCsIsRQK9Y+eYWmOk7bXRhKRyYCXPhIRVvnOlVwNacV1BFoMziY0rfnasyksUBKC+dBe
getEQtgQU7lhftVZYH/x+ArtPD+4Ruvs0BlPe+wJa7xUSBcwYWy9pNYwzBCzVXMo2DE2auYgM9SY
XE7IlaHKCn/dxDjV+xXR2WkKsimhfVxxl8bHfkCdg1sVe2EhXimEKNvsdDmU65rUiRqxkitwGGhc
a7z3XWi5eK+FtwLxOQb9+LiddTJ2950zZIe519Xer+YWLw5neqmJiNihnGerwCiQcwCFKz2D9pF4
CRy1VKbpCSySE+qEg6Dj9G1sYZWbgzlfjRXxsFFGFD1OsBgDmxzEg7CMa8tV/Y7LmHUY6jb8mZfC
OJN+nKznYvzZ20Izn7PoT44RH1TIsdmJeCh3g0gUcuJIYmsVyJ2Y4fFmimo3IxVgp0jngLBqTxTn
olH7dAJtjCNrP2LPvZokou0+sDFiiP12O8vGgXpKfEbR9vp7XQ4gdcs+OyH1O+ul4Z+7I3D4Khrr
H4mh3B9qqmkqFroszrABrjfasvkU+AkEwXPWQUosK51v6Uj4BydGiuOTmLLNzSLGM8IxDkkYxNso
6Az21SDfygnGcmW5f1pl4Au1OIIB++DgEyZYmggsddq5AjLEg4P/COZA07Mx7gOzUBf5FLn3VpWF
W+zYkxV6FHgLnS3O/IRW3qAt9w5DA849Vz9TY1iXhAIYFxqvQcoVrKbWEnvlDfrhVxp1C6WKYOR1
ZDpYMDUFER5J0mEKmXjxWWpD7E6xUtPexeLog146Tr87uYE3Y8EhmvcIckJ8Xy6MpCyf7A7nGY0O
bdsxnW4kxdB5jDPAutYwVNI4Dq4cmlOXA7Oe86kd4EEgFMgTcrv6Ai/B0P5Jq0jeokX/BQEQoG4e
g30/6HZTBVLvPS6E50RRiAvXmpodR2+5T2f2vbjOPWSg2YBrlIp2UdJ4zzTmSOibYnNFsiUcU016
BdmQzTqqQVCYgGtMzPTWzqBWlriIrOjGxD/BXosrG33AFcUi81GaiNEMuoZjUUDBNHoQfjdXd9R0
zjfsAhBNYB2EAx2WiAhdwkWrPoX7UA8ZhTsZz7E2fnG+RwqXMfakIZ7VLvad4BICLNzAGdCUjRjO
rSjUzjKzJ5CwYFuBMK6n3jIoPY3oAkgv3E6GQ+WUleafOfQeamQwDzo1WFJ+bnt3TjeaV0iO6x3l
DsUVCjj09dJZ+/CZVrMDx4/sdXdTz5Bswmy0D4EF1STAXqHG78OhFXtNL9J9EkEc3nI96eHwMDvm
Yi43YTxj7hUiIszN4B53ksM8OehWdEXrLh8zirEpBRVD1mgZebpPMgTXVAXIBxrDxDsLi+DQMQfc
v3PzDOQXq4o0Ki9Mh31o7S3JO3KYnBvDhCHUghHhB4aoJymcfSPT6i4rU7yA0sa8xIF7XkcCwMDT
UXHwaGQcYN1idyCoZHaZhX/AGOWPTU7HnL02PJP4Kjpw/yfK5xKny9Xots5mIKdmK/MqelL5RBoI
KCIcTpD8c9ew5RN0J3vXLAUFthflvrVAowHH1MWMuvwQ1723y0YotVHUY8IxwCkeVVY8JpGT3xs2
MlzuzxP8LdDwJC2/edNo7dglcISj/3JoE9O5i8ym2kU4Mz9C8sTdI3X9vYCjQPOzEKhZadOMaYe9
fNF1O1KFQU8Jxm427tIl0rMnZ8xdE1jNuaggezQeILTbciwMZBpRqA3hlRziElPrsH4wshGTLLqG
15hH84rbMrvDyx2nDoWtZDOXzQa8scQd3ASPT+r00k/L+VtB7XVph9HthIXFJs67VzaVAf4h8YGI
/6e9T7oJLiMUuDbMn5WmRiQ1A9gZy7Ux8UnPaNP+rPQt49LPwHHqCpiSl8n926+m674oMZzLuxC3
Y2hgftqX5saxkz/4fxaXUel2FD5JvW8aeLxYdIi7MRhekJn8aPC6OBvmcHpswcw3NGb7HewzAIq8
9agBQn1FY63YN37P1QTNNPYKROU0hgVVNClKtNLYr3ngFmv8ZbxVktBbzEpdrGWjKyyHOXnqMXN/
Jfg/gkhE/brsqWBNcw6vCgvEeE0/Ibsv3STbu72nNv4ETuS5CRECFaEZU5qlNzD+hvXAlkaNDOen
L9wRq05AzSaPIIUXvnM5WiXMiORyru4aE/8TbPzNZ7vs7J+RtThoOSiFNNfIdTxGzZXwB2etu2Ta
5bOvd67p1U/x0IAnOFyP9ZSYIDTheAnnXPxi4SM/jVOH/JmECA5uA1dYOHKGWkGDcIdmdJp72SU0
0oxaqqDeIMflV70QiIsKI50cnt8+xBj9ghZfsrVG2fzywy78bRR4UcaJH+1EFfWroFosL5MeYjT8
N3ytJbhWX3aPESyvJ5MyDTouslOnH0e65j5hRHHZhQ90hn0K8TS5H0gVufPwpodrP7WYVw3kidmV
/qMVnBv+LX4c8FI42NAjzqoO4HKdGIOGC5+msGJNe+iIwbAbIJMqO2OTmh8sWRrnFk38fVp17CzU
KKKjVoIVw+0wdlDh+eYLnjVPjRncdVi64+cPvpR6D+XwUDgAfAIQ56YaHfcigHYOSWPmekrSBdOl
KH7FYky3CZPpKtbOIiVvcyjHc2GeWVlHhgKg7V5aSfTNWvRhpiPCSzCz5DWT9KOR7PfYdy/4mujG
rdeO6QW3i+J2HjO1M4g82+HUQi6BTh4jQ1bFujnEBbkumMV54LUuODuhKBs7wEz5kLlbCeVRnYXZ
FUJWHEo6ny5J2VoIPmJLX7g4/yxeKe1j1C9+Gy4ep/WQQS2B7Uk/AELfKKN5bTl1sWUTibYtKREM
QcjFwE11MxldyXyQNYz7wp9/+UWqmAELuyOPqvOgCWLIrgYW7Sb/HWbJ6s6eZ0lXdiw2nmq9vSv5
XLrGmsDE/ogeWvEIzmy+EGpkH3Rc3JsVGyK477/Jc6i2MWheidEj4ygZn93BLa8QPYW/OhH2V2IG
l6M3A0ev0h6VBB6nG0JtslvA4empL9gPaL+SiJ46D1U11qvaGZ8FLaHffuqbNJg8bjpErKmLrDW/
T1y8V7YcozuDFs1+lhZ+BindC+iIPhl7A0EGVUK1gyql4waicDJcElZAocqLAFb9KtJUVh6Wqx1R
fDkKWir0cPkvsN4Byly3zi32xdVDofDlWZKMggtvTNQ5TL5yo6eJDqgpp6sqzlyO7Na9FjkwGSF+
6T7ovB5Jt+PBrKHxTluQvI3JAygFfb6lsRHhC5v/hNMTbLGPDm51WInD2OMjF9NIhFdkZeegq6hw
AV/3vcRlzu/q4Gas9C+s6fNzUfRIfOXg4rDvz6uJe9o16VKcLbDK2S64noux8O+1hi0ZOCVuqTmO
jgkdzWNe1bSQuOTcjg4qg0gANsgBN6I2Lt3rum84OT21VGaoP+LRTAAN+WqTiZopSUhUYLIbW3Ii
o0PkQq3irmYtrs/5oWM54nPLXjW0XrQJI/Qodls29/aE+SUbCnYwAdFLEBkNtDgC4LWbIg5Rt/wZ
LDVzXlX9q4sz469Md8EuJe2LzDxsWULD7/dgl/nR7KeARBjV0uVC/BPH8HQcaU7HVOI86MMzuWgd
lNe+QOcmLFwGFCnDkVW3F42DYsD21PRIBpYFuOirczg5iMS1eHYxlohjh2uwtFobG7c2xLY79PY2
XIlrrLwiFFrQOYi2GzZkeHXQLkqQtBQ2sYGmWviozdy0JF8h90cMoLDzab3UJBtRqPMSXv5Oy947
q7K53BsCJk03G/WBhUcd3WBp3sZOtAmszL1IocVuKOjYjdruewml8NDAnbmv3Jk81o7AROwU4h1Q
9HCG0SfL1Wmo1CfTffCFee+k9rCJi0ldzo793eptTOVTTtY2p1EB29K971DXXSYt5x39Pq41Nvzs
1Ogg2SniAXroB/vJU2hjK7hYNFtZJCCmlFuGxLuW3tMVYVfhZkgkGhxst7nNoMtupmZiv2+KC+Gh
F5BdxW3Mt2im93l+wFzLhPvdxYfctqsXSlUKHJioGMMkaccWqMz2DLMtJi5GQQa8JW6t2U+lahPb
wLA62LERXTGv5Bn5bPOBu0t3Y4UmovuuyNkjSuSyTls+OwlFyqo3OgfqDYlL8EMQnNRwPwDxuJI7
UrBXwjYakxpVUoJ8xoCBfi9ZXGyBQm30jHalV3ULAddvnuq6bu7MhlzHoHKTfTCNYoPpmr2BnfsC
CYDWIGablwXnzla3Ad7rZYMNA3LtNYQe55DGOArIzmOzn6wf3ehUlw1dfKRGdIAaAYk5qID3B7jB
m0EML2OfmHs09+7OzVT3SliRPhdeDMXBM3/h1ZftavxW773BewkdF2ZbTTeCJtpvyL1iS/OGqymo
OsARXm9uOUAGUR0JWr0G6DOLva2wlBKIwkFSbX/nTMgDFcFdG0Xi997xCOMqRqtgxZcyO3SGDG4t
u83uFTdFqOPt2O+ol6JzJtWvqqVFUWYFVwY35CDye3M7WCZ00kaYK8cx8s2IopewkhyfQkq49Tij
0IQWWGy7gJMPY+uWkCdchSIvGvejEVpIgUBfgG6mlhIBM0QPht15TOjFhk/B5Ts0p62b5n8s0hM3
mD2lP9upHO5spzNeqgFUKLNkixxR3VcUl9f01zCjMv3xBxXfM0QzDcKKMIa403FTd6BEQw9tIY6L
3zwcSxokaAUalx6KmEaUW4bN+ZgqtWrqqr4L2XYOYYlZJqQ/uhP0Vq0cPTscHMJVaGJYiOISO762
54jbQ4aaVkXcmZzR69Ds+5N/Bi2AlKfOmaAUA1KaMx40HbkfsKSgMjVOPZ97Xo+jcegmT60Pb9K1
aDg0CUeDbQ68Q2CvdVsYBkBbXeOXXzdQdIZnoibBkZPUoYdv4uaPjmQciwMdGmOdJOgfeyEJQ09z
F0EJUgpzIHdozpFOeiQ9bdq+lXsraZCq1xMZCbQaL1Cf3MRJws6i82nX2AkAashKS7H3II2iCxEP
dBz9kOyRzJiQjR2jubRbXdFvgGtDh0BxteimMti6vfMn8Lo+oEs6jssF38DPCs0UGhp7UwwTrcPK
h6aMFy7mc7GeunMNST2gALS7tibXKmCXW2uXepLuqHiCefRUXZIa2dH4J8unwRd84mZl93RabbwY
jQXei7wmeR66FqtQbWB0jpEhZLXAPm9KpKMrGBu/9TB2fwKNe6HC4NdIy1cXFHYPDafcE/82Lb8u
+4PAQG16SUM/tFjdOEZgKbj4l5pswOvIxb07CzH/Mb9VGGiuilqjHU/VsKm0idcXGtwLQCOg+oGq
bdVw3KJ8c+BeEPmEtSlOZ5GLaqXzLFyBE11f0sCaHzXxCEf+v+QXtKGxzbrI2KounBDzwUWCjGj+
NjpImEBw1e9Ey4hLQkKswFjxauRihKB6GtNaupzzubQvHA1nr0HBcsY9tEdbEDdnCbmzG2zk3a1F
tw7XEOlgERLb55ZIItJAx52s0CSXNEaH4arvDeuRDjbiSGUBQ2pHnyufYpITAlWTkMG2zKb6yhBc
Weo5q3CKIBrAqSOEbTU6uFFiD2TzR/yaGrIsFgcQ0GgYaFG0VnWHf422YXEGWBW5oscPvk/pGKB5
p7Mj++dGqe6bhVcXxqpgSXeVhF9GnrG9nksfq2XJ9KsjDF1ImHx06YPvHP/GQ8RAWbcEk5gzFNfK
gEaD/zGtOgG7N0AbBudzaZLmnfoRUB58r3J6YXOfmpdDmNu3YQb8asC1vzfLEpna6HlI7SG0QoCs
Ad9t2rm0vBFeQfh2bCEu9IBm0vC757lbKJIWlrRmhKycq2O3bdvoWXESrtIeaAIMXe2Z78BvalC4
0UBXwz483mNqB0nCxJdtsWY1DMqO2PToslIdA62Y3pVNEAmUmLF+5PIr9j0acZTQRKWcV0KwVGJC
53wRjweLMwserDFeO8DY5mGs4CCTNpY45V0xouP1B/LBGgdEzLJqd+WmKS4QpctnyxDVRJ6N+b2d
Z09QyR+dVrPL9BlpxhEhwtpL6lf8emE7cd9tMJLVyWbOJmzFiCBeeRXS2ClkAzdGvMpafug6rgz7
foZ0CiUvqp8IiLH2bpkOxyS0NQcJ066x6J/SKZvpIOMl40aWukBhgyN1pQVkFdnRSAW3UsqpsHzL
i/3cSvdXEbeEa2Lfuwp8GFOfB4t/GMQuXVehOFUO//zP/3qb9Q7zjcDkCMtiHNLwKtRP//TP29KS
nmVLujy2ZYr3f75TgeKOPRV36KC/BXO5LsT04/Mh/o5GZwjbozyXlraVeRK/Dqrm0JPuizsxX07u
Y9JSCCFSRvf4+TjLm3gfjM5DCMezeFXSJNP6/aNERFbYU+bld2V8A1KhSqLp2Je76LlCX/j5WH+H
sL8fy30/Vo2gKVoSEe+m8TkP/nh4xnr0ugUYe5pBN7uAGPb5iB+9RVc6Qlie5N/kMk9+vdxH3HD+
z/+I/606Tq8KNtUdnF3UZm1xTUEMteLzUZbfffIOlek4WrKSPZjK8v0onaC7a0dGfqfkuc2JjmEN
199Dah2q4ffnQ4nlb3021skTBeRwMuEZqxhwXoD43813yGjhL75CEF53BtAyDY3ht+cdxwRItfni
Yf9eWsxG1/GkZ1qC3XB55W9eKblXmQd1kKV17lBK5ofPH/CDL/buz5/MR4+OcS2npLgzy8uoAkfZ
G8F5qW8/H8X+6C2+eYiTmeh6rnDdgVGq7DwIN7M669TLfzfEyQJu+4wUiYghLGsnfizSrXjz+Qgf
vCqOI6a3UkLSwTsZIR1B7aBA5Hc/0+JHj/Yx9yjFvhhEWH+/KvRiFlCggAeMKev77x0H9qQaFG13
yYuzeuWiFDm3bnrOzb4zzlV3DVkj9B4/f7IPNqW3Y9rm+zEhiMgMa6f8zsFMHpJsUnrwkdQ6LY6+
d/H5WB9MhXdjnezlse9ZsyTk5c4FcB0QiyrcWcT0/fNRPnwimjAKTpnyiGZ4/0T57IC62ixby3tc
fOKGjdEvYbwwUOafnw9lffhErE9tMzc8To/3Y8GCdgaz5YmopwliucPsb6f/2GSYrL9V6pst/W3f
PYT2GbFzdGNpK6htlN54xRWlROSDbtykGOeNZ+RRfv7T/to7HMt0TKaRJYW9/Ov9LxvTqjWM0LPu
7b75XlsP0OP//HcjLL/gze7U/r8RZHGXe7f/5V8/ebOgth6qc35/LaAYJRuD6vLz36/5fe+295M3
tPzvb35/7Wuwa5MRHBoQxQqKWWpfJF+t6Q9HgcJm6WUD517xfpReIDwic03eg7dAdsINx/LxPOol
+WbDL8OCTBg0d9aY/hA0DUe7Oi7U0SBO99rlut8TPrniGrj//Nn/nh0aASdKF5ej1LO8k60/KfxR
mCah9p33pPVDfP7f/fmTh1Y4PCYDraFjjaNqtuv+6bno8DKXA1GaFoWbdbKPVElUwu+xQXTnQzfu
4/GLmfHB2+Hvu5B1PMdkUZ+8HWImieY2hH8PrJ6vtPsf/HxLa4cDBSt/5S7HwJuJBy9VlI7ZOPeE
o9T4HH+xy37065VQCg2gZVJonqycRElsVqbRx03zfNrV4z//tpa91CS20oqd7+SQEmVhl7GRBkeN
r5/FwvnHCx/yiWu5EJUkm5c8+fsyVDDRDMe4jzD/w4G+Mq7+8eR8O4A6OfEQxIspJ4YZzznIjPu8
+KIQXt7v+31Fg5FjkSGEo7UpTmYPZDrEIG0RHL0OfTqKltVk/wcTFNKRNqkV2OHdZQq8mUGlWcYk
MECpaYLf3pWFKP7zV/T3poWZitTMTQp6yzy9dNlG2xoT7bMjOxDpsTD0JLlB1j+fqO9GOVkHwpjq
tpYyOkY4OOEUln/xFB8shHd//+QIxA0fzQNR0se2PmujM6Dgz9/SV3//5CvwyymeIxUdp0cH58Lq
iz36g4/AceG56N+UR6F+sokikfDbeZTpscg3EM/TC+5wBKh9/gzLZDyZrBwA9My0smgLnpacTVWn
dP4ZxOyIZgfZzC+hW9WYwMdfvK0PlgUrQrEyHFNAyT7ZlrKInAm4Zc0xc6+5iUKJUN7N5w+zbA0n
D/NuiOWNvlkWFfny7OpVc7QnLXdmnVcI6qeK0LXZvPWS7tg0NpaoeD6BPWeA2P98eO4HJjCF0Mo9
LQbpB4eIb6ya7htyjXrGbloTXX9dWk57E5ekfZtzFMP6Me2zhqr78vPhP5iO3tvhT54+D83ZVIao
j7tq/J4Y3z//68tsO323in+44HsmiMzJYrKxaJqg4NbHUTzW87HCwpnYSTw3PLfbGsHZ56N9NFkU
UVp4yVjgMv+6mr/5ki6UKDgVbk2OOYxUGrOV/SrL7IsP9sHk95Rrc8YvZZA+nfxpm6NKK+z6iMbO
76PNmL0OQ7XCyxsc+vMH+ujj2DbEBpel5slTlAyWQVW5w1gfUSvd1zo4H2z5xbn20TuztaK/CxCn
xek7q/NonN24JrQQy4t7XB6t20S0+EbGhvnFEffRZHAsi8eB+CFMdVKABfRLzFgW7RGuaUHH+TtU
98OgMVNq4SOmjrgZca39/A2Kj16hQxlN3fevDfG0MAjyDr4pg2aQCwDq9S6kF5j+wQtyFzB+3/VP
Q9zdDmgfeg//u+iQeWpXtc7957/koxf95oeIkwKirYY6BBpvjy0edbq/mwpcUqqnzwf5aC97O8jJ
K8b9skH2WbfHrt3Mxk0yndsOrXJU5uaRHO/mq/X94duVy3rzuKsItTz0mxVHoqmdlBMPZcKwqdu7
2Pe/OGq+GuFkf3JyvxcKHeYRGl0AcI6HzOh/scz+9e5PtylmP3QcF8yJw+b9Y3iOZw7KnppjY9zC
fSkg7ETi1quehcwPyj9gW7YiT/OLjeTDj/Vm1GW9vHl5vtNkeT7NzTEd4TD3Z7l69DG2nvGHpRfX
pStyEzefzw+xTIC/ntSWDoWBtLU8veD7sJlxdw3bIyF7G1OcZcNz6N+W/h7bvSw86yNoasYrnOgv
nvXDz/hm3OV/f/OsQYQbbBlEjBuqGxqkTz5p0p8/24cLTIPcmI7LlHRPVnpYtM1glH5zlNxf9FWG
9ai1+3yIv8FdR3tUIoQbOaYigPTkPMOaAmUEOwpRLD3NS7wpvTvd3FrdpfCctWj+FM5PEdwY/QPB
yFn4xfAfvUTXFK6wFKeBfVoMBfh7zCTDt0dcPU0cOKsv3uBXf/9krbnxNCDY4e/D6oSrorovLoEf
HQBvf//JMoNVkqQJcs5jN4GNo30oNpUKcEZ0RLvOFp5kmE7h0Zjp533+4b56spOlpkIsBVOXJytI
tZkJxcuKs89HWN7N6cLiw3DvAXfH2fxk9okJoVqWlcwMjer60W0ocYjU+P35KH8/h2Oa3OAcZVN9
O6e4ED1Jj+QN1RzFziAIFgHN5vMB/l5EywCeLcx/H9InG/qMSQaE8J4BRngTewuDM+re/2CMBdSC
Q0e5ppaHfLMXkFc9JlYYNMcBw+lkmy6ha1+cGn9/DR6DezRFJ6iPd3ouecHo97jANcfC3aCkMANO
w22SfFE7ffg13oxysl4yyMF1R6rpMVPfY3njZdvPX9TfBwRP4Un2mn+/qZOP0Y2S8rm0OSCq7/QB
qV7IYIQfnV5mzWGqrl3xVbn00edfKjPHFbw893QPpeGSzbAXmuMEMd6QWGfSyu6/+DhfDOKdVEKi
l2MzpU5zDMsbAtc8jOrE/edv7u+dhusiE0AAaZkuyNP7KebHcQWzgfWOmY7R4oy77mmQxxjr45D7
xa728eP8/7FO9hZzdEMciDIqlHbvWLSqsFX/YlUuP/f95vL+cU42lzg2xxk9EacnPq4xmWqdQyMJ
WwSLjLu6/upK+kGV8G48ffKFxqi3AnTF7TEM7n12y8g4N0u8TcSmdQ8OM9FIL6rxfBRfLKiPlu2b
z6ZPytfYr0b+oZyU5LQnN1awUd6+7b54m1+NYr2fHL3d/V/SznNHclzZ1k8kQN78TVdZtlVV7f8I
7Ubeez39/dTnnjOZTCGFqtkDzAZ2YSuSZDBIRqxYqwLWiRVue0P0zY8eguqFs+i6C664hSlcFcCh
h60DM85rAP3pzHmIDuVKIF2KP6fTNf/9JJAOZknbzYhb2LRR9ZtaXRnC2vfnIZ58v2qHZvLqkiEM
XwaPPhD3+hQtfn+GNqhwfGuauNx5rucyxGnNKzIj2yB/murf7zCg6haJMAoTsliwkCI65/tSI3sU
fQkOUfH5HZ/XiJQcmBavB2GJq0GO2q5X6le49FBOVFeC2OL0nHx+/vvJ9OuUPe1p4POyCsv4rdSm
h+u/f3EjAN6lls5pefEgB1msjZ3iVa8WVGHZ9Lki90S2Yd/SEXzd0mIAmzP0DgkA9eKd2NpyKdGF
x7WiBzRl+gfFhFGmUhFZaloQ6cl0vG5w4Uk3JwwZFhgxlRuZEDLjBrqqyNTR10rQvdX7bTR2ELnf
aNZdbCFZOvO2Sxu6VK/bXZxSyhvkXuenyN/S78maWYA4YUIlm9fHUB1DFKAjI59+s43b63aWostc
GiQJa1DLEj3bh+l1hKupfo1jXvq6t0fD+DYe9BUzSy6oWuoMKAFYcFEzk2yjBUeuNa8mxCCwU/c3
STg573COUyPquZ8XtAM3EtLsryVJwRZ0LFD+uvyWd4eiWrl6LDzguEydDEjcslZJF0hkYStzA+8j
5AIgvQ8j+qaS/CpbD6R/UNMcExnSSG8XpisH3PJ8OkC55ozeRY0QfhEAddSmXw1wh1PdPtKK+O26
ZyyZgCZBlW1D17k6CkEbAgYl1uq0fSWtt3Eh2l1ZrSUPP/3+/PcTDw9QN9drne9bWoBAxkQD3ZPV
ort5c30cSx4O2o1HAhdg+yKZm5SWDRA8b191Ff1rOtlSJMKStj9cN7M4HINHyFz0dHjAnQ9HHmso
ViXITHhHbHwTyc6tikg5ObrrdhZupMQh6jIIvahwewqO1/WD5vuwlL3merE16QOflNu+vLXCJ7Xa
lWt30gUngA2C9yGJapVrvBD9kP2jDTZtxlfT/91sq+zH9cEsTJoCVEY1TA4O0kjCYCpw5R389QOB
e9f1hym9bSZ6n1em7G/aTbj2YoaUi0qbMU1wQmCAKc1KpG5izqC00fxPEZ22mfEixc+69aT6ByMP
Zr7MTRFZWzQed/RubnXAtlAeIqUJ9vYdo9b1OVvOjcUSS8C5Ludm2YTja5veAJiH9w10cPT9upHF
lTsxIvpjrHdKL0cjASrdfMqndzy+Fe3k+8KcwrYUxYafja8g1nuI31LUCld27qJ3nJgQvIM+hcag
x4YhoPEIQ+gDtOMh7cH/baLmiTyJQ9EgjROSMeNrUB8RNA3r5+vfXxuFEEf1ZlD8xkyYKCQRafLt
HifnwbH2/83K/CtORkH3smZFYTy+hsa9GUhbo6Npy7nT12ovy27FbuXKYIBqF0aTq503ykE+Qky0
U6yt+nbgGPAE/d/vC+MA06CEdo9bKdNh0I5RsvJUWDgNzr4/XzBP5gmFphTQQTW++tPeU+ieopHi
cH0pFk0Y4EdMUh+A0oUp0mw/TYIW9ikkYrRi36O7q+yvm1hchRMTwizRYjGkdeqPr2n1hLryVL78
t+8LsxRUKNwFPUNA3RF9PPbd9e8vTRE4Vs0Ea6pxJAvflwdqhV2jTq+Gibbwr7Ho6B5dwXfM3xCD
voEzAWLglARIdb7SI7102RAW8iugVsSCXv0MrpPoaFl3YTesLPnSehhz/4HOlZ0RCZFKqYsgzftG
5llyX8vStu7GlSi19A7hgWgBe6IIaWmqcBJX0LnkPm+UV1+H1I5dnsWKvDEauAQsqIQj9BfV+mcb
GndTtAaoW7pzMC6aFGCyMS7AE3A3N34JuuHVqWccuB3doR+b6AeHRjNvZaBLU0nrOjdDgwvBBaY1
hWNzIuOqvra6vGvBKsKIet355oUXHePUguAY9dR0EENjoYfI8yk6DP/46Tv8m5q+ZVAYk/FzwR/6
MUtpwNeVVzndobkLu13krzwQl+bJ5kFKCY4iFU/ic/e2PE8foO+ZXnOIblJYVyFTvz5PixbwZcrd
hm5YosdJkVQEU5pPrw1EmkETbX5f//5SEKD6ZJA44BrEKM5HAIuT1tBpPCLYGO1h1/UiaS9175im
UyPzIE/ifUgXtq40xfg6obujbVT1HZH49PvCMjTJOEWlwyA0/4Zu8MHYXZ+kJWc9/b7grMmoIi6R
cV45PI8UWARRC2kMJEK1lXC5tNqUCMjV86iwyXOdT5SmIgHbx934GkewVqs1O/vtQyE5B25QUShr
XWRSuGMNFgQFPWkopG5z+VFDISYZjD3QlJXn8dLznB4gXdfo1AH1Iu6ONA00CLjK/nXw6mwnO6jU
5Dm9q3pmwwitpuEWkbZ6i7Qeqgh64Ty39VB+VE10pwby4dBHyUO3EtkWlvLsNwlLORoyWJiG31Rm
4bZJf3fSS6k+2fLKm2rppDizIxyu4SClpaxU/atGq98QP8sR/JPhZijc0n7upH3ffNIhq7/up5fd
I5al8somCWtTVL6oKRsKudcqRjkpRt0LodZErSDb3dEJWAw3lp9spojG2uwjQheVVqxYXzjrVcqA
ZCBtHlS2JYQSyUl6R7Kt9lVxfkRIvIC6o7E6y+89Y6VIs7iIdHZQmuVewfXifJvUEDPR7ZB1r5P6
TwLdwoyJKeBvRinu+oQu7EcAkfKMhOWw4sl/bihK6gleuhYlquqA4HIwrQSuhegLwJbjyQYxeJkW
sbRSsvNh6F9bxBK5Mt9MSrWtoPC/PowlMwbewO2B9MvF1QFaljQv9XJ4DdNdGtL//qJor//NhLCv
kDiO6R7CxOBA04NI7p21lkFYG4WwpbQIyrxhwgTi4WN4T6udsubCS+tNQR6nIuGrUWM4X2/4hXNI
werhFeIZGaKy7fVJWvn836Bxcg4GqpUVssbn+8+2/tTEK88qYVvoMr3RiorD0nqpAV0QtoWhamaj
wmf8bHo1tM+PY/apdj55ev62Ycx26ICjTDIfUZc4MVltgk6qwug5t7cphE5vLClffF/wpalArmPI
+L6K7JJ9cGCXyt62sf/HhEXKVplxYpoxr9TJSgyzVCMKYuFzAJUeLFZQbq4c5YK3/rVggj4jeWvI
3NwEb03NQg50Dpnn0r6nZx3Znngt/7xmYn4xnAyi8yVeHxyjz127VfNtbOz9N+LnL0YhbIjRyuRG
CxiFWR+aFAbV3Zt2hPh9W6hN56EGjZaZhM96wgMAuco3oogvDAg3KkQazMrxGcAYfjGLf7qq2srq
yn5YWQexmccuCxo6E2y05VYebxLtTh9X5klZ2Nu0nLLlNDb4JQZmhOqwkEopeLZAmsoICAzxsTQf
o+y29T6l8GE12q3qfG+DP635W3L+QEYVtIe4qg/XF2x5rP/+DmFvOlpXe5niBc8T2oDqwQ52ZvcO
E9R1yK4rNAZr4ukOs1U/ImcSPsMkD2dq571Wa71vS6M4NSFsf8RnZlnXIHzOWTH/tm2OsDRcn6il
BTs1Mf+Ek83p0cNUSag8PIfWVyWFk+ZoQatt3Fy3Mv/Qk2f0X/c+tSIsB6cB2qupz1x5+7o/Iilw
/fuLE6XRjWw7MzhezKmExjRGfqwFz5AClhHiYRA07a+bWBzCiQlhLaBtbhDIUfHsZlNmaIK97fH5
P1NEToZuuLmCpgunYi0pMXl+M3hGXgeprTpe2f2LC33yfeH300Lf5h3UcM+t8+TPQtVPvNTHtZTs
4kKcWBHcKWvhY62o/z0bSA5E96jMwJJ8fSHWBiL4EvRSJsgni4X4ahtbG8IjBI77FSPzgXHhsCfj
EI7FHp6qqUHQ5xn+GHD5CKIWEupyP1p931rPpuwm+cv1YS3614lF4ZQ0hkAJ6GQMnofx4FnoUez+
2/eFI7KjWb82h/n7CNpprvlGXKLov2J3voSIgx1afH+mSPqTTCtxamV6DOGA1KDZqygBzgF9U341
f/6nyTHU8yioxo1mE2uD56a5g9i489+8+Sj2UnvnZUNh9KLFPQg6p4r6RHZlZK82U5z+GB3rNzmH
I9nz8M1ThbG5gA3kBWJaMRhqSTP6Y9XKbjZ89tJvqW+sGLjc5OcGhFCSh4pdTCEG7PGmN7sdGqpy
s9aOvmyEFiFL18C8m+KSIG89mY0ju6OOlOTUbCfpRV9rTbj0qnkk/xoRgm6saZUR5QFtFzXVZKhu
VmZq5fuW4LVRZkrt5HmyW0Nhme0seLje6rgMwCSRQuGd1KslXEwNExL/kAVxY/01DH8lur3iuYvL
ACACohzHxJIwQ6R6gbLRXOUGIZSNtheYNyCuZrlNNC7eMRbkryjygM+7oGcq+76A3pDF0M0abZ5x
a6xR8iwux4kFIcYC+wBiWtqyW8nFaxDlrwaC4CsrIjZ/EQhZErLgdJuZhokc4HksAfzXxxCiM2Pm
LBgQld+hu3woy/oTmjobS5n0rV/Vf/KpRNs0CI+dmR89BGVJ+G3Msthfn9TL05LOfbSTUSMgswnY
5PzXgAft5HboVNfQtuVnSXFrxS2nd6ycAR6MJhWZbLAYcWRE1zoE8xQ30oL0aA9GCrrEeiPH0N+J
NSiU6irHJCA0wddjp/c7uZYVN4zg3vzYgVW4PldL7nFqQJgr9Ci7jjSb4lrRQzjcv2evnn5ePV+K
Sjf8uBonhW4vFOl2+Zf/9usFvyunzuhyCPJcyTp2xW0ur3x/0ZMAxJAyVXnfiUn/tkBAIm11xS10
uoBuaucDevXq218K+OuJFWGSvDKFYSrT5ka4aAd77+6f67Mk5p7/ehEDAA+lQQN3wY8UQLqOXEMo
u2H6hQppZsY3AQyB6pMa5g/V1FAm9XZdMmzz6UO3VmtY8jDqsfpM3zb37MzR9uS1lTdTUQXwAbtQ
qu5CP9utPCLma+n5tdUGQwAzHI00FilbwYPhSM+LRJkmN4ZFGg5d2a62hhS3iH8MyqFT5ezWAH67
0sy+5BmE67lSA40Hue7zUWWR0tatwn2gzxw4Q/NkejRqlV61xoAJ1DLblZ7eJXs2oYbiAVizC84H
uAwC6BZrTlW0A1O6A+rsFlXlaK1Fc2m1Tu0IvojmZWrkMIIyLg811epY5ePn6+64tGA0RXKMsm7g
dwWHKGNYrRxlnFxvhOE3iB4R4ELouBseE9W4l+Xk7c9ApuzE4Dy3Jx6YoHkT2DIGs/qr0d0BLtsV
48dOfyPjxN9tBr7BYFQGZ6AsRiNVokRIpxEcxMW2pZozrfU6LK2OY5lc34BRUpiY/34yEm0aCy6i
I08xGmWN4iZQ3p7g5WIDkSOUkcB3L8oqYRGGSOvMft0XqFm6hQn3cvzzugcsXLBOjYinGp0UlRUF
GEHUdtjYkF4WqdVSul3rI102xOuD0KDbF5wPkTl4cTo/C5zmWEu/vea+6j9eH8vCknAykw6bMacQ
Zwj3qzhOw9BCYcylN813/iTveEaBaIHphTZigMbiEZQrzVRJkjq5Uf5Y1V+78gbC0W06vlwfxsJM
cV2CV4n27IUKYVci0zdK0uSGiNE3H8yvhbFSAlm0ALsmXKFUIrk4nftuDUHuWKM372pDsQ/T/rEZ
vH1ZxV/fPhDwHhxygFlNDoVzM4VS6fZoc9bB2CxPlLAnSJqLlQrCwqLDcakBjYDhCo6feawn+zBH
ml1DsIMQlj/J41Py5x1jmNmbdHyKfgBhqkzJif3AjtjmRXCQqs5NC+cTiiIrJ+fSikAvJps2XUGg
bYUzbOwtyUbzHdfq1JtR6g5x0dD/GK8UdJauH5RpUYFTacS4hH5blR1XZuYTfx0HlIkqjVstCW/1
ujnE6CDB+RscM1+5RUbsIavyX5Xq1OiQ+q/XZ3Xh3OFn4IHMKC9H8cgezGDUDCea3AR8G2IIT5KR
fm4j84vmoaxhrREdis1983Fg4iCc1zodCBCZnDtJN+gyokPN5Bp9pB6mQol+t5XTHRGtg5Wbvsn9
6EzIj0P0/bVqLXOXe3pfwUqO+sX1kS9cHnhBzNQRhHWZytf5L/Eru5Lp/ZhcP0AEaERP2nO2fhqj
hrmyyUVwxf8MGkoi8EoY4jV4bmo00qCsE2NyVTNvHwM//hJLg484LcJvN4mZ50+JpJl3coWMMnzx
aDFL1juevGx8ntSmYvwFA57/BhOBBQt9gclFw24PLfpzQzPSO2b0xIRwEGd9lGW1pk0uKYGNOTzq
jgQDOEIJ/lonzVKomZ8fwP8VGuzEbEeATrCHuNfkOtoW0blEXvGNpe9zOWK12Bi0cAm+Efe0aFrT
OLo9SptPlrxyT56PP+F2zgbg1v+XMA4FzfO1QGqNvlY1HF0kOo+G9j1EZqRUXlPf3w7+i9I9v31d
iGbzPP2NbMKeUycLAlOvGt171fpy2Er+l7d/n2Y3OsHmtLWiCO7dljop8rgZ3eboz6KCT5P6FL6R
fmLeQ0QOlROGCDInUM/njEccwhvdaLjOpvA+RtWn62NYWHE+z96cj3ruYeIc6X5rSnCwuln6PTNu
EbPYXDewsOZnBua/n5yOmVZLVZJhgFBwU4FzIsmwc+yPqtHtB7/c0vS8u25xcUjAYQGUAnCCO/Pc
YhDb/SiHieFWAUKYN+nKcb9wUJJBM0xTYVygdYQZa1CpyuqqsdwchQb2yfMqg/HSAE4tCFMWdwW6
uEZtudn0O24Ro9GslUVZG4Nw2Lehr9YMwnJbb68oe7na1St7Y9mCQ/evrfGPNY/xZNk1TzNyi5u4
iwgJqdk8flDXSIoWDjIW4l8T8084MSFlJX1kZN5I86PxLM3RUI+/Z5/e7k2nVoT3opHY6lRNDCSU
j1Zys9rDMbuLEBPhtQEHiJLEXF0Vvu+YeTY0XWK5RvDDzO/s4aYIf+jfKsQw3zEQ+ulIVEAmewHG
m1W+UjvLLXdKvtXSH0Qlrn9/cTlOvi+seFG2ikm8tVzP7pCt2dfgjTz9dzGunLbLE/bvOIRlb2rE
ZLuOcfQIRuhHL9jp8cH7CRPce8YzoxZNe+azEAKv6hjSSMLHdCXjZ0KXgv0hRojuPd7FAfW/RoRY
RV+smum2Z7pyY38JUvVoee2P6+OY5+PSwf41IRy60YiskdZLpssz7FvZxQc/o+Fi8IbjdTtLUYvT
kGYLiHKBvgh2aLgA4jl2tgvN3FgiZL7ivwvjcOZ10GlN5EYpPlDKyQmVYexMV0HbLL1tf1tv7BKY
j1pKk/oMv5yJusTbj6rXXYOCuuG2ELn/CsMVh1oaAO2uUNOD/qM1Szg4zFJ2srozOAmLbgtXCmr3
D1r38a2r4GCBk49YAvGvOAaz54mnD5Hq1sMWRlunu73+/ctBkH6WSR9rwC/hXxB2xWQafo4wNmUU
JJgVONNzFWkx2P2um7nc5JgxoSmyFIhIOcnPY7sdGnVeKZLqjuj7ldLBtJ5T5aGJ4Ub6dN3SZdg6
tySEraBB4iivsCTRwFXeoeuLkNtznqyRYV3eg87tzBN7cloVZiSleeKorkIPmq59aOHVLxp30DLU
wR5oTX77sDSdf/AFvFncLbZT6X4SW6prWT5eEGwM/7GzlI06vVw3dLntaav515CYYsnHIrHl2RA6
oPuh/V6BFbluYckXKOcTgecc+8W27AMzo8OyNNwiLWFdQF1ZjfqfRRPDHRn/VKf+63V7CyNS8Gz6
4GhLVC8eyFLpe12rDINr9dbvxCTUWNFKy8WiCU59kxIpCXzxYaxouV5HiT64kfESHPRgZU0WNin9
ZzSd8vDhkqoJvtYUdQHVF5+3vsTtQxU8JmsNzYsDOLEg3FqQrEuH1NMG14vjDcx849rlbskASP45
zvNfxLPz7SIHthVqaja6UG5si8bcdL729lBGxeZfE8IlOPVtc8hLTGjcHJtp15MfTPrtdWdaSPyQ
eoD62yQ/KLPiwlr4+aihC4o3dfWtRnebhljojenf+NKW7WiM+9bcmWtFjoXZo76GHg18ATwaVeGo
8bsqjaumIdWt9lu7bneIw10f14KLYYFEOmVvGofEc8DTx1pptRyMjf/TRg9xKHddfHPdxkL+CJIV
kre07s35TxGwmySal7QdtZqieByN8RB79UbOzI2c3Prto5/fJV16W6yRwi+cCCpP+pm/Blg4ubpz
1yPRawcD4ptuHTvbYOp+9aW+lzP9O0y+KxmypVmECFrnRk6FiGz4uSlUzVJFbnOSrs4x6/70ypMU
fL4+iUuucGpC2KlRXAA/b0vyrY20i/sRQal4xRcWTVDjIkthwTQp+kIppUoZI67rGhGEA13ePKly
v2Jj4fjkYknTMHUb7jdih0+Q9do0oODsSr1zSJ3kQ1raWzPtvielt/OUBLq0+o2N3dwHcT+KB3NH
Dpdacesin8wzP2N1NFj7DTKUv68vzcLq40wkjjRu5zwlhBiXmzaqtoU3unn4iOjzZsgRsQ3fftSg
K8HHudbSbiYGUvrS7bj2Seklk7SLqmmbrj2UFpb/zIIQR8d6kqJOwQIrYn9D0fL6LM3/9/P3C2AB
IDWkvzTeyabgwAUIdLVC5sANjPIOYVx9Eyn5JmvGpzKiI9AvzU2sIIvtrCV6lsZFgw65UMD8tCUL
QbQcAvQ826zlCtVv68Db9m/HJjE0HhQqZVb4TcRUkuaZo96OQetKNHca9cMo3SDhqq2p5yydQdhB
hA1uIlLxIoYtlyVAERJ2tKK/bfODXJuPsnSsmjvTno4KyhFxlt349kQPz/frq7cQTLU55cBByzxe
ZJSpV02Sr8Wtm4WfpCmGS+hubEG2JW8HRzGXJ4aEl/RIezTv7KR1J1OLtnG+iZJyrXSy5BHoM/Ef
hB4uoTOUh0IrQubRTZMvKFpab2RinAMOV2k6Q3nDUUcWUw6J2g5+EVPiK1P70BBLlda81XwbLfGV
G+LCnVqbj+6ZU38WdRP2rO/LRp+mWef29cvk9/u4+OGjL2x6/iEsvl13gaUwxyMELC6v3xlHcH7I
6XpqQm+M96mBdTSHJt+mSBZLsrxyXVg4Iihd/GtH8ICp7pS+1WGVD/8xfeR6fmnfmz5/LH+tBKQl
LyBRBzkSgitc3oWw3eRRmmjF0Lhxt2s2erl/+3TR8WZSKbG4v4mtVn0cIvJW163bjok70DKCROuL
ZY/vGAWoDtwMdhrwZtr5qpgAFdQetXp3ioPdH19Zgy8vhe1ZaJSjE12dCySWniMbDGtZ68qZm0f/
6N0XLvBK+1DQshB9t7LD9VlbijO4MnVy0puoWgrDsSWtypKEOOMhwZcF36riVzpROF5LF/z9kHgc
nRqavePkHe/0MwFhPRtKn7Q62unZ8DBN3lEzi0+l1iL13HzQ4/yQRhZk3snvyDd3LPLK6i2U0eEf
QDZqzobNnaTC4VTLhT01ModTppaPRtM89mFGFVfeVoYJGB2d2jT9IsvxQ91lzgbY6DG0tY/vmPO5
TZlqJJ0Z4sYuesWp8pYNp7b6Jk2OdvdsWV9zb42I9++HLubcmXEJQLdIlQoRpDMTY5A8IojRW7vB
z+7zcfhY9B1NQlW/kUdzl0b6Lsy+2I3/c2ibTW6kFqmObFvJ9i+a4HdqPjy1NiVNJb4ptOSDlSr7
Wl5ruF2KdOB+zLnxgMe3eEltM5+Se8iEJOYxLx9iGiVtCMuuz/pC+EGbek4cQAZCCk5YebK4jgFo
c3R1+TFTbpSVdPHS59FjJPXGxYoSrRDdchTCW71QBzfM603xBRXcd/x+ACYmhygQTUh6zjfQ1Aew
dGT8/jwOtyX5MCCT12doIfToM9MLIKw5xSJiClM59gu57AdXSrStZSPqVT434y/N+BjIP73x3i5f
rxtcnLMTg8IV1S9yJ7Y93vil9CDV6sZOv77HAEldIhzrLkY3apywbfvy4Br6vnJ2wzscl1coqOZZ
wFlBYed8TUq9MsbBMTvXt5zNk61+CpSVqunChQMLDtB1FZA8j51zC77a2LlVyp2rVdFXaXIOzdSE
yPc4XNXqYAOx4fH6lC0cCKcGxR5+XQ/jJqyUzrWgFU2GQ4eQVRG+ys3bn/BndoTYNOSxVVcJdmLb
eZRH+64K2o+BUx3+23CEy02l9GqW9RMr1JNwU5/M6mPWfRvWmPGWPBl5dxBRFvhFAu75MqlmGSht
zQ0U4fXJePDqj9eHsRAh6aFBzpI6C7UcEcyWTzBklkE7uPrYQZ0NhAXoR71y4VwaBDA2Hr0696gL
BktTH///dsxmwfr4Jc9XqhNLBkjpkY/mfoOYghCCHfTeodCuercNuF7Wwc31SVr7vBCCK1tro3yq
e7ccdpO1jddumEt78fTnC3tRDsHZTT3fh8G8R0ouu1GUuwLyvbWS84ohUXOgr3JTQTejd7V6VyWb
xH6G6DUxyICuvDKXDdF74/C4vSwRZDYiwnaQ964Jb76jh1sfOsHYepGnZDO0K+615MMWEgc82iHv
uXg79bnE/x4OrP70rYhfbfmh0FeCyrwCwoWH98X/mRAnjq6FenDsrnenOryJ2efNS41MXX6fFA+m
GW4QcrnuckvR8tSgEMWqTFfqeMKg2f1Ik/s+fMjLb8naIbA8c2TVoLtYEIiQRksHKyv3ruRwKNO+
pAdontFycn0wi/uHw+Z/zQj7hxq3l4AFxu3y3VTrN460lo1cXB/6PMhHQTh0wUGfArwfKp8AUFZy
fx93XfnoNH2yhYM8u7cGSyHLJndHq0bvPohHY+VsW5pHLv+kJkFnL9BHjTH5/YGuytx7VeQ7bdit
0gCvmRBuBHUOlTYAXdlV8m9j7O8U59WhVeLtC/UXzQigEYU6MS9lDmVmprVKEcH6Vu/at5J7zfkU
Svq0Hc+zRCOL4NW2149eMbUKue+jb5SbuvmctQ9j8ms0ok1u/tDtbGMhHHx9VLN7iZuXWq8DqziY
ngs8eKnrQ2trg+K2yjd0EfeF0h8K9d7Jdl6lbJtuTeVraalm7SAEF/j3RZ4y14LRTNRJdhvf6bec
fsnTYOrdh6mQpJUFU+drxsXYSLFwfIMQveA5h6SBqtBA2cfuxkNdfwjlZ8oLB1LZW6PaNcq0TQj0
Wl9vKpLZknyw5DtTOk79Pku9ja78LPqHJvslt3Qrxbdl2e2vz72ytDNpumE+NG7/F6lOu3AQDNZo
jZr0Gw+Wx9xTPmitueWZvs2qBz28obeWm/DGk34Y+m1cPhMstvrANUR77rpbLkC7IllLkatz+uFi
3kwaUElSyioXB/5+kjWoUdSL7YRuILIGevrghPamkY+y1D+n+U8pi57Ndl8a+Sa1HobyMcx/TkEK
lBjC3am68TTnrm2LjVT5ezv60LfRs10rW7/uVy7py8vL9M2wiwVe9jpG+C+DbdAto8+OHWzG6Ulu
XqayPCg8pgub1J23d4Z/UuOgZw+pdldA6D8EPP7RvVWqfZWYW8MatlHubagKPJvR8/X1XfD1ucVi
rgPgg7yzz+fRqxDm9FJ6Lbq6Hl/GXPUf/Ewr92Y2riEoFrYx+RXajOarMNh9Yckiv5OMqmbJCqku
HuI6HQ9D1KHtOHb11p6K+qMdt8VLJTnS7fVBLloGAEo+mx6ci1qXocaGgvCs7PY25D2mvFPGp3p8
Qur80EPZNlUru3qetDPnJC9PthFwFX0BRK150k+cM1PiSC+itHFD+14d7/+5PpqLqwVfRxVk9nsq
UGyt86+Pk6T3MuqmbpAbzjZr42ADHrhF18ILj5ke+ysdJhcuItgTT66+lOre6Ru3h5ZhSAJ1k8kg
IMgGrkzbxaVzNjRXpsh+gVIQadxmYGjc9EPrKmVnbmvTt++pJmobWwo/qV0w3jDfa7ioxcmcqaVo
oZn1YwWnzJ2kTTVTb1xleKh1ZSNF91P+qX7zA2ce2omZ2UNPPIIbTNOpA2a0zNjJOhKBw7frXrGw
ShQN2V1zGgjnmOP4iYXa1JJCUabKtabgczuVyUtWTMpWczzl63VLC1M2U/6CRJ6lOQC6n1uyUxNs
ZZhhyTN/QAHzQUqdW69P9l3SrtGwLYwKbj/wFtwJkYsUsxxZOCmWXxol/X/PefucJLey9fH6cFZM
iHkN+letKM0xoUh3te9vSuWpX+svXrQBLaphsnHnfNP5lKXUU4Ow9Aq3Dq2e3EzacYlJkqfUm6yV
TbSwOoSEWfkOl75k7lT9cnSavKgoHu8n+9aYjnV3HJKf1ydtYasCTqBbeoaic3EWfCD1ChKCZlS5
Tpca6SZvlOHYSqW6UUjd3OdNkBzNdgpXENEXcdyYK8f0mDM6m9kUrCqxnEiyqubgItJtAaurlbuy
eSh6b6dK9/6b+x5mc1TAAEzRKEhO/nzVDPxCb3ovd4dJu9frbwlirNen8bLq8PfQnWkrKcWTaBaq
LN6YtqHms1pJd0ffS+HdF9YHSyEAfdApWDVf4/CDV96m9kq0WDih6BDn0kkPMptYTBtNbdKPkppX
rtnE8W0kWdMW+Zo1sppLvBFEIcQkCvJzKyfXtPMZLC3kUHtzyl2/bT4mivqlU5Vtp/k7L4l34IXi
XdAWO6U0xq0TrOmyXW46eL159ZOBpauEeHVuXPGguhvkPnX9qNvFsg9JirxZleG7nMkzK2L40DUY
Zn15Sl0nkz/1JBK9yd5f95L5h55fJ85NCH4YGCZ8Yb2Sumb6z5i/tJT6Icy50dvH1v9eBK71ZogT
LeonM/fXa0/OkqDQVIkXUOoG2tZRLGiG18C7i7NG/MAt6FmWxYA4OUVZ2w0W8n+q+2QlTKx9fH5z
nfz8qLEzOx75eKzej8qu816ur8dliGV6Tn68sGkT2RviOmQ9JPuu/DiaxzQ66sXxupFF70WYaNZn
5t+KcGPwTUfyjVpL3ci686uHMbg3jbcimeZtCdeBZcgzJNyex3kyT3XmZLEZBakrww636aIVt11Y
Bj5PQRysFGApEXJeRblualKcuoOyq1RrMwVreak5fAgb48zC/AtOBpCqXQdkMk3dRDUPQ0JoSYMj
Mko3iuk9jGO6su5LAwI1DTYb/Dw3fCGaBWFr5jX1O7fJ7U2vxdt4TfD3shjOkpAHnx/aKiS64hVY
9nK7j4aBEcXe/eCEX/0pffCMFg5d+V5qpC1aPje6gpaPIu2VadgOZf4Yms3Kq3DhoD37GcLEalZW
O3kspy4i0/E2DIcPwG73dY40rOQ807PwJ6ymlSPpkun179jpleWSBBfLBRcDxKG2VHepa3SWOzjJ
MajDB2twDhW8j+OU7o0ueByCcaM4xU6rp208RBThow8B7JZyFe9LGr43b96FaLjQkEpZYm5+FM6Q
tnVqc1LlxFXGCmSKW0zZLkFt6rqVhQCPFYQWaBGeuZkFx2qsXOpHy0rAdD2M9r2nfgiilyAzt0UV
b5r+pYo/v8MgTyyor+ZGbjGPR/+SNKVdlLpV9sHq6k0wHkoKlWHwWOnWpi5kUiPx2wMa5NkoIqio
7ly2G0lSPnVRQzjQymOb7EfFp1F+Jd+yEDRPbYi9E37Oa64xGVdAPtIOsBB+D6c17cAFK0AkTaCz
NFHMGajzsGNPpLHN1MpcP/sylF/i9FOsfrq+QAuh5syEsAHDSbdipTcyt5WPf1Tn5vrX1wYw//0k
bjZsJk+uGECgPpggpXXjhxS12+tGFk7JsyEIp0veqZGilRhplC+NnN5oaQxJ2bj113hC1wwJu6es
qmrgjMtco90E2s4Hhxnfptqa+86rKhw2Z+MRDmQ9NLUpzjBjTu02jn9bSbop0KX0goMxxnsr+WmV
JEMzfWv35U1mJhszvcl6bzvlH5xW2ibcfuUHOZ02pvRQTskuyr/xWtv2nbVxnPg4xv3eVsvNANdp
dqumBzVsPk7KeJicvVFmG0f9A/PKJou/JPW4y9SMHN2utJSdP8q7KAxubOO33H2OM38TRy+j/HMg
U9PkKpCQT07wKCtrp++Cj7KdSdXMGASgIYIXoWOlekmaIewhPZhqvq+NaGXOly3AmwMcg1NBxEPl
xpgVphEXrqoM296myXINybuwE+b05/9ZUM93gk/D/JhbYfH/SLuuJrdxZvuLWMUcXknFyTOUZmy/
oNZhmUASYCZ//T2c/e5aglhCyfu2tVNmC0B3o9HhnJdSO3RkmwwflrK+bgeyRQjeom06x3Mryl40
97uuP1TF6vr3F9T/bAmz/BNj7ppKZWqG7/fqI+3RdLwfp03USKx51m5B+8+kCIet2lY7mDqOwjHs
e2Tq/IhsEQv5NtsoSr/22u/XV7W4a+g1AEioobtoQTxf1agbeLVFjOEN/JA6fiNrgZN9X3hTNaPa
YOq2hPJaX0z6vczerv/+xVOZITJnTBg8PwXvZ9B2GnilY78ANFu2b4n+TjmKDbJmfpkcwfmZPeJF
0ExBDhxC4rRb3t4T92lKJW+qxfO3AZoBO0ckJFYWlbTOALhjs5fM9lH9qaddoYGx9EMpg0k2Nrxo
lCeyBI3W8sQA5Tz2jozuhuXTqu2yfVfLiFBlYgSVLiaWu4mOJSlk6zLLH4pVk8pQppeEYL/mFwOK
p9Dncz2eoRXV2vTYi1tUq85rgqJptlUqQ0mfj1k0TzStAud2LvsCJu9cTJcy4ppZwl9wRH7WPrvx
q+ndVaMTmLJ86ZLGzcVlNEyiknMBd+nYxMiIRfnL6BqRrxvZvkDTQdp5+5hGt79DULXRkPkF+x/+
S9Bu/P+YJbzAsjBEzFZ9vgbQvAE47enZTSRYOkseAWOReHzNLIfI1p9v4WinvDOjjL+4zVHFfWsZ
m+suYemMTgUIaj3Fqa5MJOUATlJWbnevpV9NdWPxX0xGOi2TJGg2J6RUiYpts8KsX2E4Pio3pN1P
w+EPVmTBGUDDZ4AjQbk56UbQgMb8JTJQpG56dZdQsrKjAsVi1OenWCJvUfUczF0hw43YW4wHFDum
atlhXbHxo1B/aGqJfN53LfpxfVkXvg4IegAJQryBIiXABcTtazDoYXFGXybNfXDg51Qk0QkNe9Ju
Y6rcp4YMExs1SNGAIRPvCaRkMdyKarugfdRtx4lhfS96ClxVrbK1oKwNc1faTr7lXWSvFVpEAZhd
iz0ZHQqm6Kr8cHPS3fdpn66ACu7dAe4/2Zh5NK06hKsgfgQMmOHRdKNPI/iz1Q5/9brAHgpnZdb0
I4v6Zu3FtgJkLRckqIlirFTQTYUdGCrX9VQ3wOeu+nVn9vzO5XhmO0TR/XYYte1od7Y/NXHxgIKk
staTpH1q0tz5SpGkX6el9Tw2jR7EUHSWbWqNAvCj8SsalsOD1mdvVensP+L1FNt7FwQh9E3ZK7R/
tRV9n3Q6XRuxM63ZBCJheCLmO5iuCVrdyoNEZaBzg3dcZTF+r5eqFRofHWCCVvWbyoZfaVe1Pslr
HqRsVEG6iMQQCFJrH4B8xrbKWb5Cj+OXUUEDi6rP3RWK0qwUbqDr3avZpu6mFmuMwMbcVFbAUWjZ
6ml0yIrJ3iTK5AKGFvzDrCV9oGrRL6ehw4qPBV0rZVP4LDcUdCvFxG8SAva0Dux3+oA/WK2Srup4
BJqHUYG3jfHKH2y0+Zeq96tM7MLn+WhuAOBI/No1432fIrqqIgIW8MwASQFpWx9DIOOW9bTaqOYY
+7Ge6AE4GJJA7bp4q/DE8t1iojsGlHjfsPIxSG28ATKb0lWBn/wF+KrxXZujHbVqvXaTGIbyjHkT
vJWJO2HAIUljX0nsYVt7TbVWB7u79+qYwdhsAwy2k7lLx6peo8yFNvOSpslLzY0f42CpX9E02IAs
Je2DuC+YPyDnIXsQXHi2GTceFwHGa2AraBY8d9ITwOdIp3V4udbVgzVwX4+9V9Z9rS37Ac3Yfloq
r8w27p30iTlbOuXbhjRvI9+q6rTSUaNEbOHndgpdII85Or/Tug84XnFF3EOp0KM7ZqseKOuZrfru
gOHLn72m+r05BBMcTnHHumjduhQp8ccoe4p6Cy6P+iY5RGi9IfxZjy3frLeJDjAK03rThlqyBRcB
xbwDcxeuixFK5IeFm54Wg121I3agBbUra5gPLIdVrUjCb4kUsarBiqm3c6UvXjIeYAy44+/ElNy3
F878fCGfM5Yn7xajsXrbmSCC/625flY+KO1KdyV3rkzI7HZPhLhOVlp0HIoXSoD6tdGSZ1oFtvof
d0tw3lNe1LHXt8WLgi6MNDBLX5HCHshORDh37uUt0Jwx+5VWqrnOTKUIcCcxUD+6xtq1687HK31A
v5OaIzGqoMuggdssMcO1xvDbXzzLf2ix+8UbnNS/fl0KvwzTPjP6OUqk6A5XAcUjRAGm3eQAUQS5
n9WsU+W+cIKilyi9cIwXIoRjVMuoU1UCBsTovWr8qfThCQvZgJ0QAF4IEU8R2IPwdNUQtg5cQArK
0F/XN0omYP77iTImWlx3zsxGaQ7flO+0+PsPPo8GevToYQIViZnzz8cNM926BKemUvi0rf2UyOaA
FhdwIkFYgG6i0lkXkJCwQN8b2fpPFjCzfKN9Bd3gwinno45u5rjuQzaBnSzJg1ziDYTb458TBqLC
/wQ4og25tHNNBDSh6zxRYMMa3Qr1lZUy+KUr8W5iJedTFiI5B5UDFHNQ2jg/jXJIJ29qxjakVaiB
oLDbG+nRY9tOf2gcY93o2yjhK8ta9zn3U+f9+lbO9+DJe3CWPtMPf+KAIyMuvgdZZBRlpSc81OkI
tCLu97QNZpLSOPZZ1AeT7OwWttZEE+EM041O0YtKvz2mDf7gsVDLwdZEdmb8qFSAw+UxrlIZBO18
TuLqToUJUQB3DRLlgJ4NzSKGi7vr2o1Sv0b0ZxYfncxAn6cR3L6fpxIFzaEgGG7jhLCQFPRL3cAB
xfqmqcc7wMUATmvEbGQfXhe5YGzIGgCkBUiiM+qmoEBJ7XFvUDUWFro//iwlX1/wqGdfF2zN6BS9
aB18vXumw/vo7DHH6cmgHkWchE81PF2D4JLQNliYlQEp47jrgTNlJh91lKxa7+/K3sSe5yvDltR3
tSmr28k2T/BUVjWgTW2AYNYGrbbhf0Boe7Z985144sqVuub5xPF9PoFM24/a2+9UAGkDUBr3KryV
iJRC4rxrOo2AT8j9mvAHHVNwMpqApS0CMwrencBzx2C8kGGlyEuDhJSykD4o08oaJBYj+7ygvqqT
GglK8CxUR7/rvnTtjYhZn7qFO8L20OaGHiYRxqTt0dSgKEYZjuaTV7+QypacwZJLA/sjUDYAXYZ8
gLCCYqyNzgKReJiU5f2QpJsmBXq/xfyodtc6k/WKL1kk4B6BqYGiLMx9/jknKuXmBlKD8VCFnfum
lCQAuB0mOELntm7eedvQDDUP86AVce76PhdDE4VFrC54mPwd4eH8w5Cdy8LVg5QdLoK5zxEIJYLN
Tw0ASpqJ8pCmgDKrFPOu7LN12rab3kMjCGuCTLkRq+RzUacyBXPP0H7iETfnIc9/EQxpxBGRKMOC
Op+tSti2XHNIgfcjD9lIMI68yTDpct3fL6jbmYRZP07OP+9djP5zrAHctX6cbFrQ3VbbuvQd++O6
pPm3CtfnDMAD0AWMdCBvJ1xm6LJwhp5EPLSG0G0eOfFbGemS2Pn3z4n8liFW4gel431q4sKswINX
x+AMOlKv9YH+apLnvHtBGtTSZbf04iGh7RWdGuhpwIvkfAuRG7SzydERF7gr4m6NZnV94yTfF6cI
k0aHQ0NRJ6Tuo2ms6uHX9e8vuAAL5dT///0iNHncYb7ajkwwyTVrom10d5VlD9is/yZFP9+lKO7K
PkoMSMmBwrQ39RVpAiJrrJftleAGMl3htHWxlq5rvnCjfCDsxvLwPzp2sl3zTzixmHRQ+D/bxWIU
n5Gtk1xhsuMQbD5R7NosDWzUVN8l3Vrhd5HiTzJrlG2UYPeEkEblKqQ4gFangS6bGZZ9X7hX2rIF
SVc0h0J4egIgIGofBtxk79eVatF7nZyFEJJXNZvsLscqkDBCm4OuvCXqJk3B37e9Lkhb9F4nkgQj
L615fDSHEYIAFYxn6bafkIFztWalGwkyIy5h6ynTt0TN9q7S+qA7+aDAGudK+dB3yOp2sfP1+m+6
rigAwBQUsdQISQtscZmv4yJo6ofsayNtpp7t8sJt/7twTSwlTjxPwN4FiwJjhbZC8EN9wiK0BtZJ
78cMBLkI994yHPY6iafKdxN38FsPWe7IjUbJMSxrFebaMLaIIaSLVvzY9njP8d5DihvgPMjdXd/S
pfczfOFvAYJCeYxpE2J4FqZG9eZkzToxlS34gH0OIm5TT3eK6W26wbrrsUpkgTeTVm0rrr5e/x3L
R/v7ZwjaNqkZ2Dss3GNl++AA9Tdnhj80Ex7QsinXZQv6V5ItKFERG71tVZA0me9TfI+ZwSLeldF9
I+u9Xjag34KEuNZzSNW2HXa201cZZngTH0ZxfdeWr//fpydSRmQkA8NdgRc6L9Ejoh3t8onnT4n6
aLKHSt320fcxHtfXhS4GnicyhRtHa5CxNiKo5ECKg+UBxyjOAqWN9nVWrsE9ceh12fyGbCtnKzm5
gSLdbRhySgg4vAejfspd5AP+6Lb+fVrzTzgR4TTc1qtZhGJoa61qXy072o9lval6Z3N9A8VplP9d
qL9lzcZwImtCJ9kwcAuRQfzU6D9z8+g47z2pfJAx+x770aGTbPxGrS3gjiTRr8TOxN5qp446CrYf
FtbaFsxVqncsyDprJStcPK+ZsxYjw5iR0oUFAr4IDbygzAxNpw6SVzxKAonfmv3BhZM+kTBb+ckW
usTS0zzC7WRVe6/dmWVgsUOmbHi8jrT7sb6thf+fEzsRJ3hJo6u81nZ6XLu2PzIfib7rKrHo5k++
L7g/RoH8lNjYMJ5tPxrZJSLZLDEFkSd9po4aNivWVsijVS9J9Asko075EAX6H73gfi/FENwedZIO
SGhYiqXH/gCW5lhyVUiUyxDiak41s7bbEZZKN20UWurzICMLkByHOB6QgVstTltsWFmN/luXDpLj
Xl4CBhxsUMmBdlFwoUzP02H0EGIY1Q7UxX7rbqPpRtbi/+nsbyGC07SG0gOj/BxWV7sxfUEJ9U90
9vf3BY/ZaXndFiW+P1obK9nnsiGNRVeFJrj/3yTBidR9ViIswCZp9Wum3Dkx2ni3Dvp6ry9DdhaC
J3E8lCfcbN6maJ1aaChGGCcRsRhyYNxg7n+dh1MFjSUo3fU9R5XAHdZK/3dWbC2waOjOtxIvheur
Wd6036IEzepUY0x6CzmHKN2N5kfTfWlLFApkzHHLm/ZbjKBbhaPFvYPp1LCOvthloNj3Wba5vhLZ
pgnqpbdFmhU2woy+ecCMLW17oO7ckRro2d4feZTfqxE0bQSai61+Jmo8H92jfR4o/Z+cC2bZZnZ5
NA+Kg6B5z5QBLyo4eJ6tIuPBLR5L/iglWF5yXBgYxqAZoFEBXCw438HJS9amA5wvyCCHrSo798WA
81SAoMqON6HPieAibCvARH5vyy0F523SvTXOq1X/cDq6KjtJT+ySTp/KFHSao0NtSNyOhba1KQqf
ZBvdWefVx+36dipFUGkUluJMa7EyXfng4zbNV6TbJNpqktH5ypYjKPY8OFPVtEaiwCNh3vR3nFcb
qsWmn4HT4fqilmL100UJmu04rZWXDRYFiBZE6SS7m4a1Pqx6AOHIZmlk6xIcqTZE9TB1WJemr8bk
ye530/CYDX+QVz9dkRCJFa1aGyOFhtcYS8d82oi8bXB905YX4nlAyAK0CIqt57GlxtUBOHy4EVob
3U6MvWluv00QWTouuvf+kywx1Vm2JBq0OVqq9tFONYCL4Y+SYa1ln/DvcsRsp1KMkw4iURa6+VZr
nlzzD+IA0Gb9/3Z5gktoo4ROYzpnZWjsq/wvcCRLDkS2AsEBTEMztGkMCU5oTL729foRyL4uGH6L
yRs0WyCezEtgLK2LP7mST/dHsPc2j7LIjmZ1UndK+25nLxX7nsSSRoilG/lUimDpVmy3KSCuWBiV
L3n2riZvigyjSrZRgoEnGJ0sqhGmN4ybyAhkhfjFjOPpEgTTtlSSdYBRwUZl2YqnySrK3mN0dRbs
XslfzCHfAIDAd53v5nDX6Y+x98swNrkleyLLlimYf1mjWdmJYJItmjiaaKNW4XWFu+5f0GN57l8w
bdMa0fyA0bXXwQST8maIn7X0/bqU68tAv9i5FILwbCpzSDHw0jN2hozOUPZ9wew1O0F3LMMbSUfr
YrcHwOP137+o0AbwOjCuC/IUsS8DyAC2S1mFZ17evaop4ImG6jthusQBLy7jRIywjDLR9NE2cGvV
1UuVfBCgrFxfh0yA4LySUU95jJ0Ke4a7qvlll1/+m4D5B5ykQia36ZtuwAryYaVNPkYgr39/UV0/
W2ABzeJgEPf8+52Wov9qRAyh5UFa+dTeYiYeLeT/TYrgv3TFRXq9ni9CDF8O2rq3vpYI+akjK17K
liN4Ma8rki4m2K4IRNR1dDCLQ2ea/tj/if0hfADaOdwSML3Pt23sm8yZUrj9SXH81IT+omPr+p4t
msi/ItCfcS4CyAE0IRN8vuohteNP5KOS1QcWtfdEhOBFcqcjFJ2KCCB/TLnf/Lq+ANnXBeMjmBQY
hhFP/CZ6Q3deJnG0ss8Lplcplcn1AkegONvC2ElTXYuqdLI5guWRxtCrxIHOFvbW3ZRfXw1ZMUp2
woLtRazLuT1Xwi0ajOkTCsil7DZa3iTgJoLrAg2FYnJQHRt0LVlYBIrhWR9k0hrF4hpgAC741gAp
5QjXOkcAmtOMI0+Upz5PBt/u7xP7qY8xf5N4vpF0K618c5rvk3WXkQdWY/7BewAw359Yy8nvEAzS
6BtO647hd5CXsdnY9Re0mNyuzwCRQbcXoMJ1vMDPDbJISVNYXZ+jt0jbecCWNGuJxSxt5qkEwWJK
MuWD13Z5OBl/R+WTyfeGKuuQuZCBmS80mWL4EEDR2gVYlkWJ3ndjXR4zpiS7uIzse2R7nD0bbU9y
t3zC65zl8T9lWYBgARz5ZfflkDmqSktAAQJOF9yyxUoF3GkOTN1819YPLTX8UsmCemQYBsre6Pic
ULbTkuLBzJhPHD2okwwN8TdSdwLk2TQAvovenZnY6GIMt8JY8aiwjh+j2vENu1kr6aFEL7GW/mpc
SaBz4UUEWYIXoV3lzgBe/OiCSdnLfGqUAWYY/QQg8NfVc+lgT1c1//0kUhhVO+Mc5eSjHZH1GAOL
CJOeGECRiJlvUPFMsXMWKj+AcrkAE4RLz6225PyoFr/UgQW59pwA8A/za6uivBE87vOkPCCAYxgX
+3jR/80dkia6MbJjZpfvVpPcd1ksUdILD4kPn4oQbA4DhbapoPhzJE35PVPcXUuIJE+zIGKmHDLs
GQlPA1ns+cmAVIBbCjAejk2mBuzDLWrJGhaU7EzA/PeTo0fBQdeUtGRHPSV+1t/Ba2yGHogXsjv3
srjpYkD6ZClCfBWh6JBkToYDmZ4tLX7QvMZPwQ5Hq3o1lfs00jYpaH4MGm9bL/Wz6tZSnYseUiCd
gTx4xrgXAToBRux0ZdyXR2Mq9pgOzFpVwqKwoN9zj/0MPIuWVYCZnu+lkzPNGquYHYeBbLsU00Ck
n/xOUdC2UFvEL+tMInFBPTCqikZbJFnQXCICF7mKG8UpgcRCwYyh/n2QRd9LAmwVNGfgKgUtsjiK
63RgMEotqzy2zTcMGq87z9pf9z0LCoixfCA0A3IK7bDipjVZ15SEmOXRwnNXffVXWvJ+XcJ8fwtu
BxKAk4fnCKCtTOHypZbZZUD4Lo8gJw1M3vt28qOw6nuMjQZabweaux5GydtreVW/ZQquIRsag2Ja
C1flkASN+daoh0QrAmvYXl/bohxjxpECtClCqfnvJ+abd6x1u6aFUqPbqh+mah2l6MbrmdOBlE5a
RVq4KMBdi6EIA63LwFYW3FFct5TykWbHqecot9B1jyYort6IbDP7bg8xJ2xVBc8iCqHnq1LarFA8
4qXH2NqPq7KUqNySUp9+XjgcPYqnFpgn6ZFR4G9VlsnuHFua3rvcq88+b/B7zfMDF0SR1ZjrCgYM
4mPTxxslBlyQDq4jrZM48DlKPtdugFrYDtqIDbC3gLvsfK8qY8CIOuabjxg5W6UGYIy+OfGdZd2r
3qag36+r2+XOwRlY6I/FeBMa2EU8iNrO2wlUhOVxHKOgRZt3IlnNpQsFBwSg2pF4cdHALnbHd07Z
tv2kMPS5mBurfy/pQ2oCcmL65vRfb17LmSjBdIY+YU3FHHbMbR/sHVw2QrKwVxpaIcFFiTbvGVX7
/GAig2YGxsjZMc1JDwxtAFLVVSHZr0v7h9YAQg6u2UWAIMIWQK3SsVGb9gjKU5Vt7GoH4H+3kkhZ
WAomI+aoF8TBiGpmD3viZWp0M2pJP8VHQnr9qRoKYAG6CZNkqi+lgOhw7r9GsKOCil3IWoBBtZsq
wjHKXTXWykOzVW2ubj3zcxGCY3HVWOk1YDgcrPgtH0LZbLhsBYJjIUo28ibC59mn1tLs5rEqvB8x
oTITH8/YwRfhYAHk6qHh7kFr2RrUWbW5vnmDzgQIRgGm2bYDD4x7qIcC6BLIuN1asxVWIESBlWFp
Jl4b7mEo6xW6dXzqZ1PvIyUtOepL9zvHE3hsAMEK8/riAESS9SrQy9z8WIz3YxFnvjEi4a3frrTn
YgSNGoe+HDXDyY/6lsfDCij3knVc6hTa5DAqhAwrXpxIlZzbnjHq6lT1XnbEwLHv7jpV1oGwsFEQ
MKciYeKI9MQjtwjJjFbJjhZ9xqBYqn1L2vC6Vl16KVwYAHMBcc08GCLe50WtlXnmdhnOosHIbVCa
QROvmZfd7KfO5Qj2l2qEjl4EOcTyfPZXknr+9YUsHMbZQoTDcEGNx+oRAtiAh/JgBlpya1HWm9GW
ZicIqh3Ew8JpZBE3Rq2z+4PB1ngrr9xJk5j4xXlDAiDcoS7zjWGL00e565WDS/vhYLarJlpFzrqv
JFHpxTadixBtD0+ttLBTiNBQmXv2Msmj+EKdhM8LNpc2xIncHp8n2l37N0kxfcDuypvnNmYpcLEI
RVUkm8R5QGplwCkZISW5U1Tq95jov65MS8uY36EobcJTXUwCDupU14kxdYfxtbP3HTmS8aONJfp0
OQKMqwIuCrOs85jpxUxWAfHEdnsdoAd8PfbWfd7xwMyal6lt1rbZB4pCNuZo/l1iPExVZDfuZfH2
Uz6QdfF8tEC0JDj8gk9R6vJcD4EoDLxObQVQGjqOAWp4QW/esfixGx+SJgqAq0MsXDjJzm7eWpmf
vtzseRuw2xamVTGfNlvFSQhDeYwXYNrpoVNGQTN2AAKiKwczfsWwu36sl8oPSRpenLqHoMwTe0Q5
5iDUmI96aH2AMU29ETQcEMjnn5/Fnyxk6jWzpwyfN/phjVb+uOES611WGegLQMWAQn/Rk2aBb8Z1
uYUVALCn70u/xOg4Sdamh3mINXqFmb0pesdn0hmMS9+ExZ1IFkoCZOozgwK7LKzVu2p67KN7N3n9
g+PBQxnLA30P8nfn+4cBT96CE1gPk9rvwEU5ra5/f0HRdNAOebjtAE6Mh+z59wGUQiKGmB1VjXXD
d/S+5jtHlnlc2Kf5kazhcNA5eoGEbhLFiBOjMEOl6veJ0j0kxvDI+bS5vpb5t569LYG7Pc92g2kO
+SVDjPuzKlYbTa1MdIl9bc29ZfzdYASHeM+1vqEcHUmqbHh5wXjQMQQQRRVmiskm8XSaqQAqvmGF
ZRIHlf468JvvDhyLCZZ7ZBXwahbZoKfKqQZOYjus49e+m/zyW4WeTmYdru/cwjrgb4GRBY/nuUD3
P9cCy5gcp6SKFXbeRlcCQ7IK2ecFO8l0jyNri8/X6quF9Es2SWoPSwKMGQZvRjC5xIKvuJdUKiFW
aFel/9PJZKWABQWeU36f/KZ4V4rnnHmkq4qW2mE2HKuEACNCW3mO5O5bWAQYC6HCwAsEioBIm+3l
EwpV5WCHwGbzvTKg0c+bTxnYwXh7o9aroio2/4ATXzzqBWgze+6EprZp45VJJZ54YQFIgiD2UEHY
BpwFwZcUutobMXJ5YY5hHNQV1zdSRMC4AY2KYSE4EQjBaZwvwG49TgeQpocGWdVFwOmtOffz718E
ggQXFUU+IVS1++YXLSX+6dLXGh5SBp92rINmRtj/wutrp7E1EvZ54oN94Mkb6ien++aYklDtUl3P
Bc1/Pzlos3LjztYhKI3W5Z0ygK7juiYtrQRUPWAos8GWc5HFG3Qn7iJO0XXiFQGASW3zGHW+Vqu3
vpBmPA3IwBMDgBoXMEENBrZBYMyiw2QGBbmPTclL71Jj5++j5KaDRA4UpcJGUTbovG6b6IDMYNbt
UhkQ2dL3EVUhi4NECAxbUFi3xyaVRhIdgI33ZjXDXQZyR8lZSGSISlsAlwdMlJABygm3VzeeI9Pb
SwloTcd7HmyMsGqExefq5OWppxSe5obNCs3XjUxbL1LCyBKcfn5WthNtNfSkiJEUcUPA4vf6EBi5
GhhABzWcgBig2bz9uQd5iEYM8DvD4MXYuokSxjs98cKocDd2420kfvzS+s6/L6zHBq1IXQBgORwn
gA+vSPuo3n7fnYsQ7+uR5oaWQQSIbJTGZ/r+un3P//48kkLuBvY9g58ZQDcVnqxkGupocjIl1MEZ
UwIWOit3brTryZNHZKDNS9p1Kks/P/4hyWg1jJDl1m9IC3uFrF1gQQBaWEB0CILeGTRXXIwDRH2m
WCR034ERjzFfdrMFolQ8v9bQywlCaLEmqEZm51hOQ8L6rjS99WTcSIX6GdSeCphXeGIhFboq6orU
IJtOs23UOndlt7HyVaWvbL3ZEUMGg7mgwWcLEgzeVgZK7QwLopb6M87aXRLnu5HSX9e1bOlgTDQd
aNi+GfNOMJQW9NNVkmNZKX0F4octyd0uft6D30INCMUmsYIONr4EzQKMhHH9tcDAf3Fz3Q9vDXQX
Ae1J1YD7LCpWn2g1t92ChFWHTqkN12+Oak28Z1X0rCLbeZn6Ssx2bO3as0IDWPBaAEje6/u/dMx4
Kc0JZ2DDXuQ5uxKNBxGzzZBGxVNm0gfdaLcR926t+s9PshMxooHHVdm3eB4C22el/lBlU4mXscj5
54Ukp2XFwPDBAzcsAAPJkyyYnDSILFxUMtDCxf0CYgC8FZiXMJ52boYNEKrSMk0tDCVO39XMe6wx
GdSk6c1hNBYEqjt0r6FF7qJq2bGmdXif2aHWNUFdbnoqI/1cXIiHDNdcmZk7qc4XAqyMhAHSCYo1
TSvOOPBL1+BOuK5dS+YHgMd/hQh3lKnm1Ow7CDFtz6/d1/xGBP5/nvonAoRXJUtB2xdFENCOQP0G
Tu0fBAqIEH6vQIje1LrE9Ma8TUAvW3mPjnf7e2bGPNPhnFCeRtZWUCgVeNhmTBwjNMppD7rk9cQk
L++Fkz6TIJy0bnYtQfBlhET5GGvwg+9u9yFwriCXxngDinxizgVRBdPVJrHDiAx7BRjT5Yyy3d2u
SxbSE5iiQCMjuDEEXdLrBJh74BMJWfxgPpuyycwFVUXrJq4gkA8iHhQb0HO7JkOnF3bYp+/us2J8
3GwJyKq4SGqjlQvOUAhA4lIri76FHiFdbHxLxu/XPz+foRCsOaAARG4Q/ULeRfgRGV5OJ6Yoof3N
trpAAwc8A0Nq6cnq6pdTs+gS0zVc13CAwJsUnxql5tBpslolVJNprfbrorhX+VMybBMtCxyQASAh
7sq4sBdUGO2X6MEESCDYIUVqn0mvVIVnkxf20Qe3rbXJ2I5GNz8E0TF2IkQ4oshQpzSahRTWc7mh
N/fGAp8YG4eWyJls+0J/R0NV4gkIv6GTtY9mWz1msboGd+EjQGQlT+YFbUAeHMQhYFueX82zrp/E
immleBabKAk9vjJaX/k1OttE1oY525ugcuiwQMMQGnnAQCjmC7O+yqakJV44YSrf8b7b9huhe+M9
1WRt9wunP9sMIKNAdWG4Yj1GtUGqgBsMr4Nu3FZ4rGkVhuVqfXvdhi49AGCX7RndFNCdCOEFT2zU
Q1yZZGwOsV37bz04Im7/vgleMjxj0R5+kRoDwLo1lV3eHArjZ7612I/bPw8u97nyZ3solgpXYVtG
zjAUbn3whhc3DrTyP35fuAkJm0qjqvH9yA2cI3u/9dfbDrw79h2/Hw+0WaVPVLb3pmEaiBcdR3Vf
WZv61kYdEGWDfAiainZa5D+FH+/lBH1TTlIdup1j52uvkiFJXSrP5xsATwETTC2X/X/6SJBTz/kB
ffxevFbJzWnJ8+8LAXSjRjYxQaEEYKDsMfeTgksEXBoZdh6wDcgJIoWuizVAN9OiyS0adig99lfT
gl27mycSzG/Xz/nSNeHWmL0gujFRpxHfyTFmFdSio/Wh7r9mphGM6DQm6ErIuayqdXkin/eT7QD2
zkOfmeAEvaqKe4s1MOduyz2fy6AeZd8X3EVSd0piNPg+uMkHx09+Xt8o2ecFgxgst3VoXzcHBYVm
69toyWa5FwSgLdJEN4WFegCoZM8tzu5rxomrNocciOjVXutlBZMlAYgQMD70aRFiAqkswCg0jTU9
pPmXZl10X2/eIAfWhnovJiVQsxb2f7Ld0c4ZSw+tu6pBIyG5DRbs4ezzwv4nkYIwq8TnV9T6xvdF
+x9//ny9njg8mtcGUXp8XwfczF/MjTfXt2fp91seQiYbfm9mIz7//jhq+jQpWXqg8doctxpZD7ok
yXmZtEVnHLjPYF8q5mnF5Err5W40qWmKxriDm5RBU8VBkwLA2XXQaVT4vWx8d0Gj0J2KZm54qZlN
XThysytpNblxelB7FfQ7+6o7XN+0SwGgw5vL03gPzfzmgk30NcEMrGJhjDZ7Jb7Z3PwSO//8LP7k
zMckS5FNwuendNhYw+iXYFhNVFty9LJVCNsEi69LZC+KA/fLdDXJII1nzT8P/M5XIVjGBKBGvJbw
eWqOvmW+K+ux/YKO4pvDJaRqUcbHgwwhPwqu55uFBkMAZSR0OFQluLwoyKckV9HCNs2FRAyKIu14
2cxUUtuxWn1oD3Zgtq9UD2/WJYxLoM6qIiRABkE4hVqZDLfL1f6gJQ9l7gVxVNx+zvOLBW0hYLq9
7FNCyaQax9obD0lyF21j7+bU4/xi+f15IaCM0yGKow6f1+2PNj/Y6+v7M69fUCM0ecE72aAvx0EL
51uxkSuWXaoHoPIrd6Wq5T7yaS5anZpKCmAqnjUqxTraINGoCx4+PFuE+M+keNzl3JgOXNu/UG13
fSmiRXx+HeGdZSJZix5nwW3Y2thPKePTwc1H9xmI/OxNU2i9tbnaKT7NCA+uC7xcDpbiAs1lLuID
d0/Yu9Z1JkyDJP1b/KV01xGXZGsv13P+eeHuiNGfn6YVPm+MYHhvvugmxpo3sazCJFuFsG2ZGlda
ZEFMZwbM9UFa/d92aZZ/4m7x4Ii8OsH3Cw+19vG+ppJXhajCiCzRHwzbQ6szZvTE0q5G8ITvhr57
0/hB81auCiN/vXkNpyLEdEtkxEpWIYf6pulgxglkaLQLRzDTYWCox5vNUAwCU89oeWbk3Vurbt3i
wZPVdZe+j2YJVEbmbgS0jv4faV+2I6nRdftEITEGcAvkUEMXXfRQ3b4J9eAGIhgimOHpz6L86Xcl
iRKVz41lq2R2xryHtde6XIKO1HrVZmkfI40KPjruv396AAN57SQ0cRr01bk2QNjkmqJu4qV1MUPH
cfHr9vyvsxxYYtSOEKzj4beA8lrt0Tbrm8wGRiO25R1h6DWF5uEd3jpBPt82tDFT6FVc2O7gzS5C
TJczBfRxjhMN5cGM+iwJ9R3XY+/zy9/fnAXhuJM3SXx+yF/I8Jf1XuqF13l68/OXo/L2+1PWl8OA
72vad72OeXx7djZuJGAokPhFmn1pYF55y4TajTuJsotBD/OXks3RGYhPOucIcYUdv2PjUF+YWj17
hVmYqFgU0N9WR73/DTG8qkt2bOwNZ7VtK7uvKCRVu1hPQwYl1vzgKUho7oQwa//8dU3+nbT13QH5
kaxGO34Xj/XgZxXxwQ3kz3YT8OyPru7abG9YW4cFjt6yUGiduOofnKhs5i6peSwTh/2lu+PkgGVe
WJB5ZtPDyNV0n+tDvkfycAXYxkAXMgwg//7huVtNJ5EcIA/p8LiuhRXp9UQZXpPSAT3HAMEax/sz
tGl3BHSdPfJhthK/JO3U+KNLhyOpOwgEMj6XUGhpimNtO8nOO/GKDXzr6+AHwl/VkDGHSwjg/Oq9
9nJV5DwtRKxaqU4OOlIzn7Y6vZflYB4mA0ywrWuBOlGN3Vm5aPrNdT05QkHmOwCb2t99PkNri0jy
oUTI7vPcE4CCFurv26dsY+tf/MzVba2j94gp9L3EzZQ+dVb5N4HSh9E7d7fNbNxFEI/CrQ0mLAi/
uSsznLejNxm4JYxnRz+8W2gLk+1AqGZpxAVCxls7lnPW2nSsjTpuj4R99mT8/l+P0iwAS2hOuK4A
p4ZeKKtRdZz3gZ2H9p5s59bsoN4IjwKPJuKe1VVXDL2jqV40sZU98HNX/IfJf/v51fXGeGNXZoPP
T/Znu3hROzmBjV+/cLosdQGgIa76LqciI21GtCauzdDlh8TZSVPufH9dCVINKbOU4fuDCC3mDzv+
xMYJePvzndVBLdtMVgMIY2Krae7yDiKMXhtMs/PugEGHt6g5iDuRk6avRbY3ryVX9dRWml3HpX2e
ob8813Fm14HHf97eq69ZntXFg0oQtUApQtGnuC6aliajKtHbMsavMQO3dc1AL6kIvCo3jinJvECC
9OmQ4+Z6SL2yDmk+QucZffL8N6D09ScnHb+bbCr+zFPGI4hoDJ8rlWYnvU/cSHFnPDYcL4qWjIXh
j7Xp7F3uGyuCasbSV7/EuShTXzoWAyksLXHLPO674c7KJ+Os8mwOa2Z+uz1XW4bQeInyL1A8JoBv
l4asoiocL2vyuJFl/3GSHmTSPV08z7rca1LYeP6x6gBTWoCdXtM7mO6YZ4UkZSzGcyfuEvnYZ8+T
3IniNo7KguxAumzpuICu6OWAkM2HbGfhlLHMHnX3KPZah7cm7O33VzeJgh4kdSt8n6tnw/ug+JMr
do7j3hBWD7upoBtvZjChQT0+onV4e8mv/RW0pCBsAGEDXBZ7jYGBPrKRttQc48zyDes7KouacUjS
n/Pv23auh7G0vgC5jv4qc8kuXq5EO2eFY4M4Jq74OTuIeuc22fg8gFvocweCzkQRZ7UQjaEyt7Ga
OR67P+m5fm/LAJQvFpcFDymA0thLq3009nYvtMTr4wYKCOZL+W5w5j8GwBYEnCnyM1f+QA/SQmrn
Qzw0vw3ndx68e/axxpgatKgCf73+fD3NqMuRCcmShAXiBFb7HQPXBwE4/sXlBSoMNQNztUsHRyTA
l6oxtoXtJ3Xsap9Y8d4+XkySBfI6QIWAI8e7ql3uoRxNWtxRmR23EPbE/dfuZEOv7ySo+oFyBukx
kKWgIHT5/bnLUzT/FDS2Hxvtqyvzg/Cqg62/3F6MK/zIMg4EcDgNmLLFw1nZYRZrU5U5cZ3G+i/w
OBPrWP/pp9/gAjon1Y7nvXE0YG0hGkJEfV1zH8oUScwJ1roUjKVxVf6HZcFgULdGIQ2P7DoBMSee
W2lj2ca5Tv0Pnnovgy+mC99H1QNVHCBH1t5gD+WROk3bNgawOTAOUGLa2bzL5XDpISxFNGwq10Cb
OyCyl+sBliEnQ29yG9N0AHQyarOoqR7cL+SrFPPh9uJvrMaFrdUeKwuSeh2DLVIhmZUFRL0XCLpM
F1gmAH/wlpBwLRpgjcSiUzO3sa09dY15dkXvj44OGpM9XaCtsSB5DZ4cwKSXnsbVvNV5gRCmRmbr
R0tPiXN6/1QhPMLF5aGRConyy88nCFhJwsWSIfA750Cbd/vpAO28+f5qKSo9BYiL8S4u5wfCg9zZ
AV5vbSu4t2jbQSRwnViU0oT4VC/6mFt/V9P3Jv0t65+59lcx/rH1PcmhK+rFZdkBrwduBw4JuHiW
G/qNP233ZJjBftjF3uj5pXXQ+Ll5nsAm2WovNA+8/K7M7+VPpQI5BQMLefEJvbqI39CyeXvdrjqR
1z9ltS+qyvM6g5hdPDkSMt9PPflryv7i5Enki+KD3cZzGhnZ59tmN54gHGBQVQBGCrdyTUwKSnaz
LkSKa+hb8xfQCMAM3DawtZ7gDkR9A5tmKThdzvAoNZNYILuLHac9qOxce/VdP9eBYZ0LLztW7vfb
9jYHZC+4dBA/LD0ol/Y0V2V5o3tNzGw7qgkLRzl96d9Nv7GsFsILZCNAm7DcgpdmhpGXypAIv8Ak
QOSJ7KF7l/9/fbuijxOeGTxMJDtWroE1g56AJKyOtfqxSWk4TB8795HKqFXt8f0zBpCcR5da2gIx
vBxKKS3WJYaBwD5V5mG2KsNPp0FB2NLZozpdFns1KtASLk3JSLXA4VyZspld0WwcungAY9S3UozN
QU9fKjaYoaGSPVLwjTlcQGEGCl2o+8NpuBwYBUjCKUDjFRMFzGQGVvB71zinMyjj3h0xYe6wHV47
RfAcrhzplDup1c9LwjQ55G0b9K7t316kjVfDfS03owyJyGPdd9boLCvSyWljVjE8TGFa73U6LTtq
vTbAn2EfYENfS5B7POdjRcohbpPiCN473+Hjk9bzcz95kXCqD9RUytcSbWf7bY0M+D1gx14ZC9cj
y9EHk/SG28XCGc/fCX0vRwVOKkKoV45KA+2gaxCoPoy1NVdjH4s/JD1qe2jWjfsGkThEzhFDAY2v
rS4CQ0smaHPMfTwy03e6b5A7DpJJf//yLyEUMp/AmS89SZdbuR5b1psSqcnsq/5z/vHevQVUMVpx
8Qqgz+0KYr50broSpc6478UDfLoH5OF2XvXrWbo0sfJKuqpxWYP7HuSQQzBX7hm64B+go7SDPDCW
2/1yEy8AaaRisNIImtfsS50arcnMmyzOWVNB/GvswQjPrMCZuyfHq+4s/VuimrAxkoNb0+RRMTH9
SDJe/nQhs3D0BB38EbQjJ9aZP8AiAz6QqrTCAZ87tMa0R9x7/TiCUxSrueChUaFaux+JkQ/WNCdZ
nPHilFh14Oqncp7uene8o3DagXG8vdQbFQ9YxB2/sM8tacTVRup6lXsg7OSxyDU9sHThV8ajH7bS
C7kmh4OTJ4NvEM8MuUuBM0rMX7WyRnggoj8MbdbtuAfXp3+hwFu4Ay1kf6/uNcIVn2SvpXHZ3FWB
FHe3x7vxeRf7GnQewHTCkVsNt7TmTNfSXMZq+JGj2/Xn7c9fb2tcXG8+v3JuQH4v00bi8yILGPcC
ToeQ7t0w148mClQogaNJhS4tqKsbBvumZ27TV580K6xKGYLhLbT5uTV2zuj1XF3aWT1i1ihkQTrY
cepPg4QYxO/bk7Xx/eVsAjAKjmeEJ6txeLTIkTcT2af2F6UPCLVuf35jmnB5IZh2Ady97tTtuDNo
PUruyJW536k2HflHktYnvFrv9jDRSYAkBPr+sWOh+XR5FydKuFNWdCxuyMeyOybzkfJ3nwpQZCGl
DHgTIARocr00YVSmN0rEcZ+S8SB/VnswnY2VuPj86ja2SktVhofPE/Xi/pTtTu5kI5TBJbNw3zmA
2C6H7/Lnz41CWROdlDHnX6YcpVztoMRDxe7d4UPamn6ua4e2/unRvRL8tccHggG4L6/ssPSKMiGd
jWFWjhCxDQrqWY4vINdt/XRwa1+05nNpNuHtTbcRQC7JeKTjoTe4EUAahpQF5Nh5DPlMf2oeZimC
1Dv3qR1a40vnHi3yAZpwoWnc5yCZL/Vvngc6YTtEcTubAqP4dvsHXS/t0ucCpXRkfNCgua7biAJM
NDPrBWTMj01yTvbSVtc33uX3V5eEAgerp4lOxK16Fk3pN53yxS738t4oVhtICtsT4KUQcZLZB6l+
6LviBjvjsFZh4lhMNLGnRsSTG9TV3WicnD246+YgQNK4BKEIQ9aHODGRPyrqScT9b+4ePX0nEbM5
gjefXx3iBuGvl4NELEaWqgdmGiyQewxVVzz24NpdIBmgZ8SWgqeyWofBpnlCiSXibLofPOm39rHo
H/FPxzqXhQhFGTjdszV/G9kev+XGUQYf0NIsDT8OGadl+G8yM6VtjHbtShEb3qMtjtlcBA6CNy1C
r89OBLJpavGqlwQFqmsrU5bRozxpKSyUDBMWdsJn7CyYL/t316BN3Ov/Glq5C51hq9KSMGTpz678
0Ny9/+zTxVNY6MSR11rv6aHuldHmr2e/E8dhZ8NtThM1sRxodENKYvn7mxWphxYt4XYtYmIG0GUn
T+YPKDWWe8qTW/sa2SiUXXQUXVBhuzRDM0vJ3MLjMY2h44VG74Ow4vZEbY7kXxNXVfRKL4yeUh4n
5QGrXRnPbhb07JDvBtXXTglW/I2l1UPO2cSGlHo89nS/5ce8P04Qpe3e7bldWlldBbVslFv2Lo9B
YjwMfrVXSt8cBRI3SHEA8omOuMslEZo7EI2mImZzYCInPvplcWdXOw7c5sIDpIfEL0D7aDC6tAJu
8QqIBxurAq1xmnx1xjsw/t1e+a07GXSFC6k/QFUwdWkD8U5nTrYsY0iq6dmx30MOb83U2++vxlDW
aBGd9aaMZ++LDQLgDGWEBP0awiP+7ZG8puVWoS64VJG6RqYcJJzr6ZJFwTLHTaqY52njO4P1PU9d
6OcYgSbRwdFVZwrknjDTUylbv1WW35j80DjvbTDEG4HGVKh648pBlned4M1yS7iUo9RusEPtHN09
X3hjW8ARBgML0tTos10TvQgxdkrZRREbuXySjP0SXntXjNn7z9DSz+Ygt7ZgONZevVE0QJXzBmbS
Xz/sPTzNxr67+Pry9zd3ZzbXNbpU6yJOjY/CifdaIvY+v9rW5gjwVI1EfuzNL96B5l9u77WtJQBL
ANwAeJSg5179+gH6bsnUNjy2O7gan4n9+b1dvMsmemthNYAZbWxGoxYL1qGwDsPL7QFsHMuLz6+O
pejNLGsV8KWeOjfjoe0/UJuHdUV3DuVGPgd9QUhlos4BNPY6v123s2uLhvOYto98TO9KIsMBQucZ
VLOKGC33/8Ue5FAWHIqJDuXVk9z00PMYzYzHqkh9EBvfO+LFGD8SemDyzhj2skdb2wwnHapoULBB
3WMV+fJJFPY4p4DL8iPzAXm5vUpb2ww4iEXBCtCjqwcg0bW+GPscL38hw9J9aMrn2fh028bWTsAD
tuS+FudiDahtGmnVKahTYum0gYRKM+s/AyQeCEHC25auR7NwfgKrsPSlL5jSyyPfW7WHMAbPmSHq
k1F+6QwdIiJ/bhu5XpFLI6sNMNG6hWwzPBmgwoPc/GxVe5nnvWGsAj42MtJYIyzk/YCcUOR5Aa3k
Tr5jz8jKwaBNU9Iygc9n1udU3s3Vg7ZHcb5pAiAhEDW88ryuPDF9SmZQ8mA5HHKcZ90fQDfiGe+O
vrEcb4wYl2s+Jp5E3QtGBv6Spb9rtpPf3h4E4qLlCCKJtpqnmVu20kbMEzFEUBcKhCkARLR7/t5G
AmcZx//ZWTcAIE7pIMUAt7X9xjvfEmGpTmN7dI+DEzQvkKM29joANuA9lyZX62Mb/ZyBh4HHWdn4
fErR9HPXF48EWVVgJCr9mIOcW7Tvvg4ura4WzByHuR1GWO0XrsVQTmcn9633Qz6QxEOjMwgwoSZ5
JV021a2TtBXBdA6JP7InPf31/msA0qUegssFQr0u4RKrrro0IzlCs9TX2UeW7lxmW/cMKk94ZIBY
ATJ0tTozG5Bg56qIibxnHgndsjvdHsJyU126sxbuSDhJOuiIcDuvLIzOZMwQcM/jrg1zKw9c/ijb
+5lngZe9fzBLmQt5YoTiKG6t4uSiQCcJlUMSJ3p1MNMHZ6Y7g9mYrgsLq8F4yTzlLYGF6qk2D9I5
3p6r1SOGihGaOFFrxPOCxpAryJ3nlc3MazZHY11kwSDtg1MWj57kv7piT5NldeVc2VqG+sZz9arS
NJmHvAuRc+Sazamvx5i+V6njf2YoRrMk1tGQd2mGyKQ2M0HnCJprBmDtbZCPbumrevjx7rlDJIua
E1C7r2K/l4ZQ09PniU0kMo3HWb6I+slsfzR878CsU2fLgFy0KIN5DBR5CCpWz7+pWqG6oSWRVhmI
Nkd/BirOmx9Ku/Ktog54r5dhXY/2Y0pYc0Zdrju4PdnLiK880n9+BoIaVNcBCbuiaSTjVFl5UZBo
7nQU7w9Jdegz5hP2CQU9X6qdnbmxWxBDAZu+wDtc8Nlczq6wKdF0A6PO8nvu3hvsS7dHnLljYq3V
7KmM2ECskEhqT0R8M+ipsd6XJfjfpP3fKNZQ07wrOtuqBxLl+XFAd9debnNvCKtXB5QXOLM1ZqkX
FXSeO99rc9/YE1/fWnoIQUJkCvUJ5NJWR8rSqoIUxGVRa/5K3TzQvY9De6eTBw/cwm7yToTK66SB
yRSZKLxD8LBXrmjJU8NMPINFw/w9Q7pL1Xvyf6/QyDdvxJWJlS86kV52BocJaKsADFWYX8VQ3g/c
TiOSy+LcTEDxibaqax+qBB8NLxH+2E0/zNEOiQQjNDPjKgNJ1+x27/Qv//fb0JaD/nmgO9dpkNrk
0koYY1E+P1TO4zwW4DbbC8A2Ln5gWdD5hhQsqo/u+njVYM5oJs2NpiSa7z6zB7PeSYMAe44jup7k
NzbWr2OfVpnVoFUzMkZXj6Z8EkHZa1MgBy8BFaeR+8UofwFa5R171xy+VVRVh2Y0nTukVGUIwozv
acaNACjaFC2UthPqja6h0aeiga08HvaF3YPruDHvDV7Is9KM7i4pexIA9Vmnfms4/QmNYBVCZhxx
SFxpne9qHfWtPEnv7Ax9r8pEpnYqepT10Cl4bnOpACjM0GNtZ385PdUPY9eXIcidaIhipJ9Tcwib
ziWhtXRsJIHS/Ypp8UCp7059BZ7wMfXl7AWFltdPgifEn5IKcMi6xAntoQRoZhb1haE3vtRN6Rfd
WD8OXC8ejcEZztqYaSfu0QryPl4RVJ1HPqDh7JsqHYhnV+5YfGugZqdB8ievwjzRp9Zvppqc1Czb
Q29y+9CKVH6EMrB5NjPbeSmS1Dx54NsKpy5r74eaZfdlRfMPekfae+Ii9a4VGbgJHK2J0tTRA72X
STB1Nj9lxPkKBhTzng0OtLsMp7y35oafhWfXp67Q5MFLVfOENi09bMyMHqsCFAdT5rEgY3YeKFVi
PgvahiXBS8yQPznU1CyPg11qx9YhYzi7xRyOYzI8Vm1q3WcmlUHS6eI8GkweRtEZd3NKNR96rd5d
kY9GOHlWGkxyHMOx7mw/hcf3KKe6wwJ1wyNzobsxWgM9abPWfXYJkT6yiiyqHc6OAxrJogY8bD5Y
HzI/l1L5WEk9tDSCEqvNnkzW5oeGidqvwewa6KmmfbntOKwc1OWAo5NlkTteOjbgQFw+bTn1VJMB
NBSNmR2kzA0Fm04gLX3sGRiwcqHvPd0brwQM4pAjG4KXdJ2R1PU2AbCspRHPXD8n82eLaB+gYPHn
9rg2zQAfg5y7RXE6V8+EJicOOCCjkWEptMbrxrfOMNtTZdjy/B8soZsGpVADUiv26tkbNCWaajJo
1PDWd5h59CbnOKi9edu8JOF/oG8Dz98VBiy30qxvoQMWoUk2cFKRBINehHo/fuWd8XJ7SFtv7AL9
AwYA4KIrbs7MtSU8yoRFHhgUfVzZD1YuPhADyqSlW53EJEI930O5bd7QqPJjChfCh3WoJPOsE33e
ssj4y5V+ebg9pL2vr1apNr25IhW+Tqs8MDgP7W6nDLpxkpYGRnTPLViNK8wXYJS5N9sji/QivwdR
yQn8HmHp2Qhb4RyTjO7su60RgQgKzU/gGfZQwbw8ua4z8LkvOyzSXPzdQTK65tl/GBJyS6AuQH30
WkNoItToenNgUQmBn9bSHp0KAFr9t7LbQ0q8nUd648i6oAxCGQu+HYoiK1drZCXjRaV7EajaQjK3
T8JGbXHeo6bcM7Nytzgf+nzqZy+anSgzwDMxgMBkL4W9tRnejmXl0rSFObjdBCN6EVXDXSF9c3yU
Q2jsNa5sHdU3htaNAbLj89i7MASe+sF5HqqYFolfpSaAQn8aewcDtTN361t1pi2pswbIabP3vpiE
n1o6PTC8mbcP66YZwF0BW0DhAdQIl1u7SXK4S5A1iqY5qPjHwgwJ2QmGtq5TiBkuYgIAOF3RqaVD
Jy13NjASdEGimdCX1b1b8cDQ49tjWVZ67Xiig9CB5i+wzogeL8fCbNWX0km8iBiP7fAngztnZvc1
O3gZfE7tIKC/8f9ncRn6m9yGwRTvWAqLXqOOElltRz6P9l+d1/pDdU4NFG/0ccfm5jZ8M8rV2aUD
fOZ6gk1lFYEowV1WfKXgH+pkcWxyFQzgNL09ys0FXJS5FxUQQC9XewTVATTCpymL4OjNuggTO/UH
9p1nv/6DHZRqwaUC4CIqUpezOfVtIgrieZHR0HCcbV/Jv8CjdWTtDhBl6z5fXg/sRoA9jXWLm056
QUwN0nyy1nzDPWTdHk3aOgH+Gs15eJqAt0ekdbUXUXXPzbofaVRbZlQq61S49LMaRiyTHTd8OgCF
k/tlkypfZenJ4+bv25O5cbABCl/Y1ChaMkBUejmZRAyJrWcFjfTJafyiTyqwSfAhdBXZa67cuIFh
Cp2Ci2gq/NrVjhSi0boKubeIkpd5PCdQu6wEPWfGz86Yd/bi1rBMaB0uGCiYW99XqGA2snJTGnld
EzUawD2mmVjH3kqT0+0J/KdFanWfYAWBXINnhpzy+j4xvU5omT2gC8xl1fNEnC4wRqb7WVIHtftk
930gx5j0eZCq+qBodiAU9BY+qeXfhdZXLxmwB9AjaGv9XHqN6QOFUPOg1q1nJZLhAd7eeNQKKcI8
b7ogyQc5+3Da2sC2KjvEr/p7EvrwgVVZ9zXPdXkQU1reDaqTd1maU7/xanqiVuI9poohK2j34MOw
PZb6GSnVE4hkzY8GS7ugTIopoJkjkLeb7RMz2jRiFSRKpqFNDoZMazhpVX9IirkPEpCFxUXN6B0U
cqhfa1YfyipNfGpXZTBb3fwh4cPPssAvcNHtcT8AFRc0eKtiFH3YeQAQ/N5Eli+A0sfsD0ntnaTS
zA9t37iPmeo/J4M2nsYKj01ic/fBLev0hBb5auFiHh+SXLTwSpPBeOHJebaOfPC1SlcPNtIzqBy5
XXnITNIjOHWdeyl0DqAKQn6uQb0clBlaNDnW9FxACPyznlTGQ5PY2oEQNGVyQ2h+2o3mnZQJB/aM
YUSiNuf7tFRYBtnk92rAXDnC8z6LukX6ZwKdYl4yeYQwL9CKvdTv8G+zrwqaBGY5N2FuooAmGjPx
Ec2BqMBtlO8kJvV5q6agt1ojzB048g6buwCRDUTrKt6G+qz6P93okFPJMhpoZubeF6m0P/TKtu5V
nQ9PdBRpkCjTeVR1nQfM4uQs+kH/Cvo/MFUa5gjuud7Vv5R5zXYuyY13xgP5ARpLgNSDQMjqNR1s
V1pFQ+2IoeGtzL+Q7u9+lCETwpfDTwno7s55W7XevMbHbw2uHlMztS1CQMoa9XVUF99H82fJnrL0
bJtA11V+o81BP+303W1dJ29trq4u+FOJ24EePyrmc9KHte3b7+TEfR0WkK+Q+FgaPa4aPTPegS3K
Zg68kjbsESEzuXNTbQ0CfVcQ4AAqbVmty6teJIY5j3R0ot78rTPz4MyFP9Fub302Xk0QNIBbDdUV
IFTWG2I0Ojx36A2KRGmTI+tldQaVagoyvOrn2HXWg8dM8yW30MwwUc8I7EGrw7zm5RGNoBJS9k7z
zIvWfb+jvPBGLLUYANavBEjsQRj5yDC/tutXWh8oXNO7TcibU+ygfxK5U5S115hS4MnzchTL2JXz
B93KCdSqKD+Yosr+wwOHbmcAS0BKsohKXy4m6XLCE+ByokT96aE434beHtna1kK+NbFyDaTMW3P0
YAKEG27uZ+Me7HvZcFcPJwqxiCeAMMT5uhzDwFmXZzS3Iy2vvtMBoE9WAcPIMu2rXTfwyvleH5y1
dVuBCHXRnkdiAF01lyYTZJNFOs9ulLhchekwD0e0qr1oXQ44Y+b8bqaqCJlROAdXDeCjUtCya0tg
E/rMqEDZZyVPtLMLH3UOHsxZlR2TqdE+4DGmqHoZ46GfhHcsCqHdEZejUVPVSNNzWiGH6UGlMCv0
u0pa3Ee6kj4ktKEnL0Mz74hX6Ws2p/JACemOVnLWitae/QRp3rArK/w3YiHkRcX43PKxuEM2dURW
crQOeFW0Y685c2ilLsEz0OMxbkbobNbm3uW7M31rvAYdDXPKme5GzmCHfGAvA/AMgFMkPtDJp3qC
sE+ZvRO088/NCKaMRf0NCkVrep/KrCjwDBaMQtV+ktVXqujnhHvOzpHa2u9osf8/O6u4wks0NZaz
7UYD4vUJ4BNr3utq2QiRoPz7r4nV9jO83M1KZEGjRn41IGNu426wPqXwx24/kpv30L92XttX3wSc
TjslpVVjKIn62lEd3smXqv9428arD70+vm8Gsw4dlKVPOZxPN5Igcbcz0K1TApaqBrwm2W8BoSqM
VvlcWWdhZh8413y7akOgonc8kO3B4l0AWgEKfmv/mzTlhEiwcaOe5AGRelDwJgSS+LAz3i3Hw0bz
7AJJBEZljUq0x7QUORncSBMsZKW6zyvb73XrjFbg77Vt/W75dK7m4c6Zs53cyNYQ4RXAO0D6F1nt
1b5ptdLsZZ4v6xkQLbCwN+Pbo9u2sDTCgF5gIUC6vBiNupoLCKu4ES2ftKHAHKJTdofBaeuAwfdA
azmckEUn7dKGxlqth3PrRDXz0/7YJjuztG46fr0p3hpYnWCbeLJ22wlZRPXEyffC7dBDcLadR008
uezQIQc3eOeh6/3O/tDJD6No/W6v/XSNMLv6FavFUgUh2ThjmFrxpI3c56kbEOsgqh+0c4My/Vtn
pz79c3v9duZ23WcmRqPWa7wCkVNU0ZDTr02+J9q1PbCFgWmRWAY+y7xcP2B/rd4AB0XERxEp8JWj
bUoEViUju2bf7Cz/gbj7U1uzX9xwf98e3yvcYn3bLKUjyF4sufX1KU8djTW2XsE/7kylBa2TQ81t
Zs2d21ndmSqZBdRNyi95NrFIa4getLNZBlo6/KJaizQiS0owqJBfDYghA4BS+jBLWHrWewPNBPM4
hPnkFAfpGT+mqaYoJnveofMo91OlaV97agPUwkl+FJM7+rVkNjLIhTOFO+PcPIgoW0CUAXCeK+oS
6GMBuZQ6TmQIXJbdHwpC0cd+oMbZMaR+rHghgq6iaaDmCv57W7tHWRgVAu7Jw54mxbODtNWpSLv+
eVCMooo5O+S7JtDhyJuONMG0cL+hjMDOCVwkXCZUux/RNHDSkXIIIMFEAqAa1D0idevRK0D3zdG8
95GxrjpIosxHZaOamtNJffX2JC9eH431MqPpGfS4YIlA6W51eJK2tUWXN0iVlkhKKO9nPenfZoh4
FG0VO61AkZI9a24bweV61kkNaJr55Olz4hv5jFyI+a3QxB2IB3pfWeoxdf+kfTb6xNw7DVsHDnRn
0GyFhgZaIFeXGaVtx20bGXEyHTXr4+Q+394Ir80O65kAggz1JARLKCmtTpsmddkaKWaiLJALCgbg
Ra07JAqE9ckyQ/Vdq47S9NssAD5+3mut3hrdW+PL3984ELhEp1qarRfxalY/PdXmR8Xdd+or/HNT
ImGMKANRzBV3/cjbZq7hyEXZDICk3R2oeb49i9un6V8Lq3FkrVVOto6oT+uysBBNSIrcd8oduPTW
bC28k9i4oGm6gsvYaUpADWQ4kSvVZ6Oo7iH2u2Ni+/L918Y64JODbtRlZztRBXqhvKPICtP5b1e2
YAkXfWTp/DCO5L7sy8OcZt9vT+OW3/pmgGs5D6u1vILjooxGUJMn5jeHPldIUZbJTp5lz45xue1m
BcSknmOQyg361Hfap0qFxp7o71bcuQARkANBLIgm00srTpOSnKjSjbqv1QwkEar3yjftMtwTBdje
F/8aWob75hRxadO+Gwo3mq3AXNjcD7eXZe/7qzsorWnTZy2+/62bqgVItJPL2fo+OuEW+jHkM66I
rZg7OzoVlQvGetb5hdc+tUT8B+8drQqLoB8IKK5QFLo1pmYicEJLCG8XcfKtLXdc281R6MCUg5oU
JfN1moHINElpbzqAgxg+rfrCJ72xx2q1aQQVnFdedNAhrpIlwBY1cJp0GOnL82y2R4+G719sULcu
8gWAY19zdYBZzCigPxTJpDqazQ+WuDvLvXUuFr98wR8tKZLV26spDaqN/4+0K9uNXEeWXyRAIrW+
aqnFdttWud3bi9CrJFL7Ln39DXkw6CqWbhHuwQH6PBhQFskkmcyMjCgT5ylWDw75gfdIwPid3iwH
HkuOs61z+czU22l3tjOSmSocdTzUk+MPGii5297t6Ms/TBjqkOCzWm+aq3DVUUu7KLnzZKnzM4rK
z3NnSS7pzVUHCQYymvaqySasutOac6wZg/2UqEhwNu4iVayQWRBORM4WK2tiPDqrHGKX7j/gqEFi
guojyLcAJxWBnsnSjzyPkA9DwmoafjfpgdT728uw6VXgt0VrGvj2r1A4UaWNmplHMFGrzOOZg3tj
zFRfy0vVa5oejBiEywSvNv0LzCSoaqIgdyUbNBhdXFCQxj/xeXAH474c7idb8uTaSoadx0jCNZLr
dgk8JQI0I9HdfrFcrX92lkORPWrMdJ1E4s6bEcDKUmFhd+IdJL6ARjyuavQp4IkekRrxPlC/60Hk
JwYoRRreaK6dte194SztXiO1fUQk3Hx8/2Ke/wbhRkO6trXTobefjG4AaGtJEGU7uKqJW3MSZkYt
OfS21hHMV3BNDQmXq07QAeS/UBVB4kOv26BgtZtGkd/Es+Tk255bVHCBvUSHKzKNlzd1B/0WMkSw
M8XFIwhb0HXalPedQzN3oMlzX1rfy3L61kWGp7e5ZFK39vhKsPJf48IeVztIVZROCiDhYn9gDTs6
LJcEVlttIijvg0QZ2EHgIkWQJ691peCNZT4Z6rNTlP4S3Y1TSJYnXqL2mgekH4OIOJ5mxvtOk5Gz
bsV1eLSDIRPpK8BMhel17K5FchXWAaXe0SX/YznNbjEiP89qWVpyK013bkuYTW6COKgcHEAqwA/l
Ug18umT6RYrlY9exBCwJJaq6/c6a1P3SISq7vUG21hLyzWiBeRurGAcA/hJ1hCnmUzLdt6+0k9yb
ss8Lg1Mj6IuyBJ8HjYy7M/DP7Z9/vd8ISiMgp0blDdUysT6CagWy+tOIV0b1q+hGb8oPhvL7to3r
McAGnnto78OVcJUGbGYDKTqA55+4y4wj+Hlvf/7a1y4/LyQBzZmUMXfweSjTfS1I9xjX5YMCmF9t
VsfbpjZHgscl1pu8ASUvTw1GFwI62dl8WoDkAj2Gy3/dNnB9d2IsED5BdAzEDB6YlwYUUFMZhd4D
MgPaxgSH7fJtwqN/qO6pLTtqNwdzZkuYt7pcUjbEgIGTIl6B+r4hIy25vjAvRyPEl0nbdFNiYjSs
DRPLL0Bg2yJnhdqw2f+W5uu3xoNEPfpYkEJBX5Jw5iyZ1SXWxMyngWng33T2y/jx9upAeAXzf5mj
QXc/2DxwPfyHMfVyfWIFucBOn+Nns1RrC/JctDjkpOr9Drd1601Gbxxjai9BTsbm42gNic8A4z5W
LRr1BrRvPk9KbRzVOsufi6JKdrHN9c8sZdNLWXTzHifYCHI3xTghmuGHQYuyQ0VNkI0u6KGo1Rbk
Ein6OdwIubSAq1odcBR/XtqixRpGCfhFpyR6qLt62JdWNhyygmS+bYJDn7aJHRStxXZ04KO7qDy5
4xmHQrI19fyOWcPXpjH/WLB+32qZ+tyZDd/lhDtBV+poRDABKmoyNoAimFcPSq8vO7Bz6fc9ut8H
N6oHJKeGcn7KJjN+MvKWewsAll4N3aqdkbAfE1jRXKtMNC+uaO/rdaQ8OnMxPnAn5QHy+ANQOhxc
qSP4KJd0LH0T/LovlOmATg1AQxkLri6SJkngRIzuZuRHT1Gf5F4ycOtTpJjlLmJdfoihILmr63a8
r2pmeoDnkmNt6V8qVHQAobJ1dy6XOESCefCUGLAqrQUQ1G60/F6p1R/xCA28olVQpuuX3yAnu+1E
W1sc5I4rnhusmzh3L13I6kBEpY9a/BwNxs7J+D06PdH/o7/ac7svtEFygWwd8EBB4IoCcAAJKyGr
2FmtZoyaET9bSbLLlWIXtfF9ZsnQp5tm0IOORlCgJ6/aQeMONE7qYsbP+qT1IIpKHrD4T2P/ftQM
shNgi0LjK0aEiufl7A3QrKNWiW640i5/6kaXu50WSWKnrYMEDE6wAlU1bHZhhZqO5GrvtMoTmVHf
pMxtMkkORPABQBTx/MK7GwzsKPFddVAWTVuQhrTZi8NeKX1J8i9O9mKmfiRr6BaGshpCszDOKthR
IX0ghA8GtNVQue/yF9QJAGFSXMsKbrvzlgUwh68FUtyICN2FBdEBTOh1u3h5KjMFdWdZJCn7vnAj
QvRKRwtmVLzoS6CPh2KUwIRk3xduQWjPjWhzxe8n04FPO1nGTtgX6wKAZx++RBGDA+sl+FKt4Q1c
52X2wuzvNRIGBoPUWar7716EcysiQV9bTEWTa1X2ojhu+dP8/L99XdhzXG/tMjeL7KW3/WUK3tsV
/Z85WvuJgc4HEZsY9Az1iPXFVfGyIN/B/PmdvQxX3xeWmGpRxzMjyV4sPWgGkLR4KKndnqLNZT4b
grDM06KAwhpM9y9E3zmJn9p7TQYAE8JccRRimwkbsgk3OkbBbWv4NTOdnvR6nj2jraIAUInlcHtI
QvD2H3t4Gq+RlHpd/J10Q1EWyHq+GACTggrKj6d9afxuDe4W9EuzyO7F640IpIVKgSxFie06g8NJ
lLMInNcvjfI9bUdX7yQPRZmB9e9nKci+TzJKqhpu1oRmfazH3e0Jk31/9ZGz76M2GJfzhK0eLYel
OEoFeK597HKChJO2jFm99A4mKM79ivqD85j1/ruHgDN8Jbs2KEAvRDhsi8gYKbrAjRPIGCENU+aS
bbIxRdCsxgMHZU6Q1ojZRyuJyzzOY/NEmsfqYMrUz6+vVef882LJbKmqRi84gueyqR5tXfntWOwO
gZgPmqm9PTDJbF3vyLVHbk0DI0UH0SVh02dg1kCwE82nzE9+IJYfCm92JDY2Zgw6mava5NpugLT2
pVPlKfKnrTGoJ149T1NAZcIpsu8L4WHdpBbJFHw/oaeqeyZUsuLrHJw9mHB0oNsF9QsIZAPBjgTD
5e832EqTk5nDqShDqsbNcUqbx9YxfiMl96eemrte75I7ae70amnwdANXBPJPcDWU1IWlSbRBmZeE
9CcgQdxSdw30/6vWp3j4dXvDbNqBSg8KWcAEXA2vof2k2Cpks1PIZbeDn9d+pVdueNvK1c7HKJA4
IStrOxIDIrloNPVWnbMSSibFHlTCeErTanfbxJUfwMSqYo48M3ryroVmiNYn2lS3J67Yi5f2/pw4
s8QXNm0Aig0EBcC/4Ba89AU22JlpjzokoaJ93h0+vXsE0D6myOUCGbjSel5+3W6riilzPp8g6T3s
4jr4nz7/Blc6O92VYRjabMHnR/tB2/fsvWGohgTi318vMsOwIqJmM+DznbKLA0N///Li8yuUC0l1
PAaEqc+yCip3JplPw4NWHgYZEG/DQS8+L0SIGTGjIbLw+ZkHtv1BZx9S5f3Og5obcPboWkOroVgM
MZUUcr9lrZ7SNnLzu9mR6aRtjGHtx0M7KlhmrnFYXTmRapwTFQrIkRsr1J3y2htGGVJ3YxOsqUPE
uqsqyVWR0nCghIH9rJ5y068m35bJM24N4/z7q/0zP50G1alAgaGeWvUpT5+LcrekksjwLWdwcagj
IAS+e10HUNpeqdSWjNmQvKbLicf9clTUqtqRFnmmCFC7BGctsn2tvdft/gvulvFXTRaGYGKlaXA5
mE5OqZIWnq5zTQ/K2EqgQW9z12lbdmRJnHmQIyoekzZJf+HV6kwu19VR2ZHRWfzeGs07oBSGHUpQ
xR58a5NH5zL7Bnn17CktxmqCxhga163JaV1NsWKP26Nx4pS03V1uVL5j1X5H59rwTHW0c98qZnSS
tuocsDlWQryV6a7PtGRvGGWGxh+j9Mc2X74tOa+9JE7jH2RKxjBCO6/SDpNrQNjGZSpSRUHVWpAA
AwmMqk3ZYXGQW3cpQTISqseK2zVLV3mNolufud0U+y5hzaHhrPOaJGvDqpyXX7FOh/sygZI4z9ET
Zqda4tlKq+6aqKm8Th3rl9xmsddkZevauTbsWK63bgfhx5+AEPIgS9Tsy0SrZXS12Ii8eS6RS3YW
7Se37Yl5VTbXIc5/NQYFujEY6PuLwN7EJrarrfhHp0e2DCix6ZDQ7EAfKMUtKXaBElLFNQDUCzjE
g3REdhQdchKShE0TAEqgcxeFmCtoXmIUia7VywKKxz2mf+CHVNbltHHRE/Ss4GxQkUQDNuZyW8WQ
3awoN5aToZue1uy48miQsJhkJGRbx8O5nfV3nG1fdFeWCwdd3UmD8vmv5Z3VKpw3KMnjikRJGS1n
AK9dfj4tGQiLlQa6sygoZz6EQ959S158XwhX68nucPy01onnASBA7pTJms5Frq51COAltsGzhzz/
Srl6OYSpS0jCTRadJoBAv7c8isLctr5nRKGf8yHhHqclgbQu2HFBpqQsu1VAz3UYuY/QJDsQ1UOz
3e/GUF7IbH+8PfxrR0SQix+IxC4OeDyeL39bs2R6Vw2pfqJ6gibSnZ4Gkfnzto1rD7m0IR7wY4+e
T+SQT1rqO4+JDCCy+flVHQhJPVs3RXV7m1YUhW+LnkyAC1uvhL7OP/x+MB3hWbOSD4kXuaKXTdHF
pn6KESjb5NQzSaxzvVUxQWcGhC00QHI31iZDPy3G78ymbsNigBWgvCpLfW4agugUQd8fmojEM2HQ
oTCYRbV+4vbLOO1p9DrPX2zCJHtqy6ng6cDCr2HDFYG8OWRkHJHvOZUgsE2aOwahI9a83l6Vq6cz
XvtQc8aqA5mLy13YVTVPeN80Ez0tE/UXK3fL6bHWj1r/yvjv26a2PAzcleD8gI4QWL+FWLQt1bFT
+1E70frjpDwP+9ufFxHlOCAALMZ3gZhBhIK3wOUmzMiUalo0aKc+m1xn/sPrcQ8eWy/hd479i7R3
rH4Y1dhTWiuoqvupe4VoqFubTbAUJ614HLvHov5Jl32dSIL8rZX8+8twk1z+sqXtbTAZYuQpe64X
8MyhbVzyVNya3FVaHGV2hJdoILo0kZkTy9nYkJOqHdT5fpHk0N5yGpehHwJ9gLrWM3gFlwhDUNVe
JQjh4PNU9azSdlFf9Kb6I5rtQVbgkTnza+WDZe8SEvvDuMsqe6elv6MUbMvlt7I4kOagyJ4f14OG
Ej2UOBEArPxpYo3LMhfbbJF8CFXWeC6iK8nb43qjX35/tX92KVfakLKW4ftz/WekVqCTLpizIyqW
EkOygYirV0dUr0YYogjDBuJx8CTc3h2bQ1kDJbgH9FDE9UtWjvEYytWhrpfPrJ5fuqoCc0T3rZlk
bZxbplbhZ5yOkC7A8XU5az2SDVGKzpVwHMBY0MX7tlmJGx2Qf5H49fawrncWQd32ry0h7igjblgs
g62k+0Kxm8f4vpLh8bYWB5HfSnizKkqIWRjujKMegcYwrK0BxKqdq0rWZmsQDl6eAJegpwBaD5cT
ViQszyAaboSJPrkqTvkqGgNsnttTtTkMKO4AJoGIGUqdl1YUMPcuHOjN0EHpX3VBTfIvw1ivEZSB
gfgRs7BgBWojo1swjB7MiYPqc9Z+7JVJsldEKh2c82hbPLMj+JdFBhCE4KAKUzvy8lXGK9cCWr/0
0ALPgmHovVkFPUT+hdqf3j2FmDcATRF/IkQSF8rRWGJog6mGNZojFNfRdre/v+EIF98Xzpsk7iaz
nvB9pfeo4+vcSz/ftrCxNy8srL/g7ESzUmAuAP1Rw7HZafbXFGJCP5lMSG7D096oCnBbqJAVEA+A
AW8Z1e5HNURzW5Y8yfSdt2YJL0o4wcrqhWj1cgxKbNZJTwc1dGjt1UPAIhuNa8HtibqqgqEIcm5E
yCpGY6V0aoQxpAu6CaMf2Vx6lvms1TuWHtpasiySIYlbp2msQVPLCcuS1k9WYX63x/rObhLJoNZL
+vISvxiU2N2DbkcIb80Y1DLc02iftic1/UAAL7ZLWbpr0xTwnyAtBzP+FWB+IYoW046rocn/zPnn
heT+OA37ND4VVSbJS205NcLwNyGxtWF1/fuZU0MaE2RDSaGGaD/zC/V7tIYluHG077d9YtvO2k8E
FlBkAwTHs3K7qFSzU8Ms3mtWCn68INGBU/p128ymM7y1Lf3HjOB6sz6TngBHG/Zx4uVK2rrgV3GB
HJIMZ8vOKpFg4tJBQH5VoiE6M+M61ULLPsTEB9eU8/H9Izm3sP6Cs4UxIJStIZ+nhR2Idp3i0EYQ
xJCMYuuwObchLH4BFHyRL7DBdRdNurmM5XFzlvC0R5EEGc+rV0s8I6sKNJ4WLvp3PXtAFOMMEv/d
HAJgsmtqBm/vN0nYs2nK47F0hqTQwipDD8PBRmbv9jrIDAgeRQqVG3nXauFofO53nazd/1okHYcl
qIb+OwCRhUIHRLAmfY11bov7GjXkrkc6jlrjF6seDqYNfdqlAEKx+5z3ls+UxEc4FKhp4lUmD7gO
lUFeOF7CJj+hSNO2qZ8BavgPk4AnkoEUDeZYrEHP45I2RuVo4ZAEduxD3+p/+r54hsfF2tQI9vAw
1fYsPdayE3VzEYGTAawf6ferOhcqE1k8RAS/33y1u4+vt3/91tm2UgMiyl0TtuL70VycbG6KmKyX
6nGZHFA27fsxCcZx8G9b2rpZ0f7nOGvPigWq48tDgaB/jsatitN6ZkfLyQOtMI6zboNUWendeYI4
L5Cat21uju7MphAyGrndpjOHTRTJXMU5LgXI9kDK1vy+bWfzsDizQy7HxiIzn7N6UcO5+KSoj4bx
LY7/4SVnnc+f8FoYtBYschFs4EX+oR/nD72GwliFukuUSpZKZH5ZQ+0LW6tPnp9MvLeieZjVEHT0
fmE8lfzBqoPUdHx7roKlrNzYbPyi+VJOnyoVcdHL7fncWjcwziF+wNMUGR3hxgUdykKTmmI+DeR0
n8BqqtruwPa3rWx5pAGmSmQ4AFgwxfNXL1sDlSmMckw+cPbUdB+U4WObfGRTGaitJNR7YzESg7Bz
a8JhzGoaTdMIa1AUvTMWJ0hB6jvptYcYJtDU6ghU9aFMK99uGk+10QgwZX5XgxiKan6fL1/jxva6
upYcj2Jn1Ntan/0u8RCfq7hL6LrWFjREHOc3jY7cQuajd9XskHDHVdF5Hsk0gDdX+O/ci7jexCZp
GtXYmUSf/SrRP5mj4ldpCwoOGZGDzJSwOTuAYs2MY+N0864Yn0EJXdYHKpNR3bwMz+dR2J9jMS81
tfE8iRT+gWnTLkILf5WXD+itRus21G5jqAOm88kosl2XFc/tZN7NQK63LN+xGLVBSFSxhPs0zlzG
psar81gScWy9oUEciqIQkM7g9LDXuTrb2GNaOS1zVpfP7sryYJnKTtOPffMwN2DBzCMQiCL2LGp3
QjPK7d22dY+dm15fDmembd6nJtxfDZs2QPuBEtz+/OZmBr7+LVMJ5Ixw1ENUIlfwHMCRlf1xEKTn
ee+mIGibum90+p4kMnzIhj3gfHElIZJe6WqEmeR8AGLcYXgoRmD+2al/qmk/o/FBA6vp7vbQ1pNB
ODnwmAIrlbO20Jtk/SlnM5dkXHXMJMfMmfOfxl5cZjZuYacnO1LBgzrkPuCauwk8JbftbtxqsIvh
4TbY6Jk0qzFpojxRwyHem2AASzzKJau24RQXJoS9iWTSYPQ6hqaMYEOtPwNd9363u7AgbMtUHRqL
51gny5xdR4VIdzn8jyaE2zIrlHEkM0xE/KVt79J3I2U1SAEBQAmvxgZCY93l+pM4jrOcZXhTM+IP
SwBcjP/+lX7j9EYQuFIQrJ5w5mHdYCQ9d+gSgqH6Gx8zHwjB34UUpbflUDbIzeBU+N9VwpM1Cdp1
uLWEinPnmPtaSd0FYoy3x7JuPHG3nBsRVgOExxSPAIzFtioX+hOgm3Qn7YGnEteVDUaYs6wYC+Zw
HYPRg6T1nBzakhITG8mUlQ0CdUCgpNda4OWyQDZJL8HMsoSxdpynO4Rcw6fReDeYguDx+VZIWYvY
Is9R0nRmYg3qEs7avmn2QKoA3nN7SbbiSVBOQIvXWvsc0aByORCm0hbX0TyHjJBDpMZuyvsntNwg
prOCoQTmXCP7vO3/oF/33mK6NzS511HZkm2cNvgZqN0iLwW9KrFcrzqDYus1nUM0iYFdDN1m3u2B
bvjehQHB9xJNHwA7tuZQBw45Cyr9R5upbt68r2FpDdkc4AdXKmGUDa7AKejoqgZUJ+Zw6TyUJrjk
NNiKEt6UiZBaW/lhRRZQFNc6cG4oM0KZwcssdqgppKise06VHSRI3Vl7NKPMbYxn1fp5ewY3XQW8
PVgkLNBan750laIqSMsXTkMza6mXEu2uAf2Ba4A2zJ0b/qoadhBr5jEzEFG1IHRdpsfFGT9xPZHM
8tZiQgYVoAXUx3HFC7uvj0ASzg2Vhq256+yfVoX23HxHJRXWjT2OosZKWoxGN2BphLBoAJByqblG
Q5Y95F3jN3PqttOfonQ8FLVuT+7miECOjJeqbiLhJDxBSJaD3rWnemiPT0sEtsKnTANQDQTo77cD
0ClgGSj6b6QsGqInWTbBDmsD3bhrS5f2LnpLJNttaz+f2RExuu1MMmtAP1c42o9WWrs9D28PRGZA
uHlRCwB8hcKAyu8gwprJOgpE1oa3nQyNP2sFMcPdxdVPRzAU16WqhyXJ1H1r9I1baX0KxR87f6Ax
UlYRWoT3tVl+J+2ouXjFVl6LUi/oRwYZ5m3dWsLNiRMFnFmE4opGdvhy6+VGRMtEGY2w7B5qcqiL
B01Gb7BtAtf/WlOF+q9wQPZdF6MoXBmh2VbfMz1+sB2whztG8A/rBmjvf80Ih8jI42TpVJhJ9TbQ
7NGf/iG1irn6a2HdamcRU57aXWqapRFm7OMUTOTl9gA2XhcOknIgg0Hd8fqdlmqgeCsqTQ8hnWdE
93qKeGnH+L2telK0w+aanNkSTqC5nXBr4b4Mi564oMm2K8BuZdmrzZ10ZkTwrb5vZta+Gem83+r7
weIAaqLxxDCRDFkDzMvVMBlqj0Oa4MDBWtNSeSDWfLy9Iltn57kJYQDWCL0GpU6xU5PSvkerb+uZ
ChRX2wICg5VeTLv327NQfTCBuEZ+ShVuH8BpWrNXC9jrdN9uc5fqPWR+oHL4/lYETJgGUrC1rgom
SuGQsyClCF7dSg+V+lCxw+H2OLYWHlcbbgI8w7Qr+CanJlSDtRhHKLr6v+cywvIt5z3/vLAPi7I3
53RdlkEPDO51zYOtS1BcG89vxK1/RyA4lx3n0TjkGEFc7AHfLwsUKw6FEtg/qtKdTMndKRuQ4GeK
kedx1cAarWwk4x9HTQPuan97UdaPiCe9BcyY5QD1jcYcIRAAU5jeFSBaCFP+MijczdGpHBsghPtU
2c+Q3JSMaWvvrMiAlUQDEsIiQq9kduOoFXwZ/SroCPhkDoqfjkzOl7guxfW4/hoSJi8C501WExia
0Rp417LpqU8cxeVJ9ilHYgWiR+juvz2Vm/6tg1kNG2f9T9inpdOOFYckRDhNz3YCCSlJzLb9fVCC
oxEGfTwiqKIE8TM0uRc9NJJ9lbnOGNz+/Vv+BpIznABk9XGxAIQ6fm1DBpWEFEoJxQ7VEZ5JXphb
y39uQtijWTKOGTqSSJgMngGxV3JXJmjT+IeFgJY9hE/QEQBY6zrQsxu5h4JLYxJCQt5BCTTV6OI5
XS3DbG15mI0XF+gTEbfhlXJpRU0rSqc2JaGt0SBdzKOTOT6dFTxXEzBfWTIBsa3lR+5tZafQkGkU
+ZrGKAbNiYb6nAHak8+D7Km3uTQUtIA6gABACQpnG2kaZ5k1MLtZcxx9svIJ+rxlk0Med9YVz4Ho
1T9cB8g2IJHpGLZ+1dY1LkoJkv+WoKz+YFWPhmw7brrzikUznbVN11jn88wLGnRDFV2ugqoOUq11
AiXQ3ytZ3+09szlrODXxiFKBCxTzMo3VE6UAY3doVYYLFhSfRupO56DckRRntgwh+7qygSIVivDo
cjTtYDqznWL1+0HLPG7wVzKS1iUaoE+Ua513e1xbzn1uTthCnWGYLO9Xc8bXxH7N8l2U7YrhlTpf
bhvaWiU8Q8HOC6AookIh5NDwCODUUVDT7r9Y47do2TWpRNp0e+r+miCXU1cTtKIsA0xYzTF1gmo5
6u1RS/e3B7IVG5wPRDgOtKK1IaCKGQPeeZl28T2omkZrn0Yu/QMiw38wBqcGgRIK9cgEXw6pqqAc
BVpVEuZ1Nx9VCOu8MLW18ECA6AyYylG2qevRBA22BS2OKJosyQ/YnFNwdiByQG0W/C+XP6C2bR4l
dk5CLe4/1A3/MbURSkVIILpDJHPGTR85M7b+mLOdHNdAzs5KhpOvCZpfBTuUsthx3T1itLD2cuPm
Rz4ajY2XFnIjW0pnPVsH45Smj2YpeTJsj+Dv94URZBxM4bnKSIgMm9uSX01xmP8BaoWw/a8NwSfy
mS2tM8BGGy0T+MiWz/B84qbl8Pm288kGI4RWQx/3TDOxn4AH2iNj7OoKBBYUiYfJlkQITOtkYlOl
wwrO9xQqR9YhKux/OVSps6Y48M8VJD4fZloNaFeBY/nxB6itNB8mGbHG5myd2RBmy0L7pqI4xgra
+ZZMu0479MOff1gQkKcAm7b+J1JuZk4Rc63EVJHsroi+ltCMUcdIctNtjuPMiHCKVh3JtI5GGAdE
vBrHZVMAOQnJtbO56GdGhEOU9XWaUwNGiPK8Eni8PztAVywJxOrWpNaVniyafQc2jZAPbCHK2Xwf
VVnQcT0AChJ1YMyAL1tz1+vfz46qRSVAGCjI4U73S2W6BdRIbq/1lgGUmFEFAvoUNCrCtoi0eWoU
buARwNTAnriXLJJH7vXRjtIymrRA9gI6GAj8Xg6hnqYF5I1IRNJqjh9AifeK3nzAwLLy5IA0+vZw
1kPp8uBFyhOVemj8IlsDQpVLY3E0cpP3uR7Wnb/wr82Cg8RT429gbrltaGvesJNhA0BOJOtW9z5b
mLYBq0XadHoYfQDYIiokB/z254EPhaQSvSYvnjoCgT6Gt5nK78E6n7Yv//Dz1wogEjRYfbEW0hRD
ZEDFXg/b2cuGfUck6e3r3Y15QXURNZ61h1UXwrAEgt82cxIjrC0UxA4QgkHb5LuH8CYqjveFQa/5
ZiEI5lQ1OpNDLZ+0j1XqjN+UKZFRwr49uwSPQnQMRtu1mQaBibBBnEKz7a6btVCZHKBQGxfMU9+n
yUJc8qk2dNee8n2T3rUT9M1RdK5+Zb1kA234ggaM5lovQkcP9H0uXQ0ENFUM4VI13EW6ui9Tsr89
kRsb9Pz7Yk0OVJhxrxLgnWdt3sVtG0xF4pJGCSKZ4OvWSJCr0wEBBBod2YXLkRjV0ihlgbtLb+fg
sa+n4PZINr5PwLaN6xfioSYC2cvva3rBynREhU+xvw5hL8MObn4emx4ujTr/FV4WVBu5pgNJE9qA
GY+f9PdHXKge//3+VdEpzgrLbGwK1OCfuXwAWNB1Jslib40BFwooL/FKRtZMWILGKFJ0HI005NiT
6bdWl71gr3c+So2ohAN4jnMF2/9yDdRuol1XsSGE3lUOTEwKMWv/vcsME8jHr8Tu0OUQXytxEmVD
pYM6I2OvUcK8tpMEQNc7AgYwQyDKghq9Kp6OVg9afqgmDyHNyh0uKa8u/VbZZbYkAyezs/797BKp
AKHX+AQ7kI92G8WnIGOKjEMu7XDbXBT0YwCfgFzfVeN3p5EcnH9kQD9L4Ted+nPoLZeayc/bCyMz
szrf2XgIspWzwbQhLDp9Rxt+zKryh02z77fNbE0b+D9QPEf/BFThBRfTCrz9l6rvQ8ZCi6bAXeWg
A5/9tnk/shxPQQRHK7U/ciVi9Qe9h53ZWbQLDXNfGM+DczDjzrX5xzH+PrN3py5WY6DaN5A5X0Vz
LmevNTqO5KDShfVySKwQpM20lVwlWwuEPQ8MhAPwzxXwAI2IJAOlcR8mTHcr9bQW6e0quL0820bA
q2E54FBRRaK5tk9LDh63LkRiSYfSrOYatuQE2DJhrslLJPtwxYtVBjVRhkTR4c9Z9bFDqaxQn3RZ
8WrLy2ygivAAMuhKy3a5HKzptQw8yCNOY35nVfqjUxq7amj8yrAl0d511IoIEioqKGIgX3CVK00h
Xo3UTDaF9tK7Vn4c0wBcvz4dP7JGlszemrpzW8L7MWqcbgTkcwr18dW2PzUlKC3Sj7c9YHvqVidD
4veaYatJOJmiGlMXT9+0dDexu2rxbFnCXGZl/fvZaWNocaGxDlZ0Zdpr0FZfO30s8qi2EiDNemxd
hoBYHvgZ+PJQC75iKhjj3kka2k4hsv7ugrxUNktu5c1FObMgLIoxVQ5nTjOFDf05lXcRA2RfhivY
wF7pQOhQiKEgKgepoTBfRQTBx2wupjBin0vlU07uFm4GurP2uDM3LgtPIXcNeWh6mY7PtukV04C3
OJgVxFKTHdsJGywyAvBUfRksescK7YVX9dNi04AupjfX9B5996prAt6+mM3X2w75//wAcB6CRBId
cWJauEJz+TAS+IrdnAryR4OEZ5PvauWo9p9tFvTVodMedPrufBBmHC1+/7UqxKPF3M1tbsIqlIvd
GiFR7c/pj9iQHB9bG+HcjBDT1SzrDTabY1jbX8ziawV1R4CK3k0ADhqUcyvi5T6XRqKuVkCF6iZV
6ibfbi/S1ikIETfw04DlATD79e9n+7nJFxDTziOcpGGVp06tHy/ZXnHsIFXjryBg+3zb3rqpxG0N
pM3bDfLGOX5pj+KEmpNoAQMb2ORIfYSqlNtPR20kPqQK3KwMbtvbOkbQo4YTcSUwBTXXpT0npwyk
LfEUVl9Y9KrL2JzW++hqOGefF7wgSyNiDyU+r1bPRZ/4Vgx6T+KimATCOCjwDb6qvLv8urZQ4am1
MuRcv7dok6RI3MZlqJevzkhcnQVpTL0q/fTemVsTIQb6E0DNgRKf4HrgOSx6cCQVYelCNc1zpNTw
166Hj6MKhiIuYoorghHwuxYTW+YiTHaOFph/nBmVsCDb3x7G9Sm/Wnlr+oVQtipGFGi3TJZ0gBVI
ZbgurRNXVg+/drELC+JTvuQDhMtWC5q9W8kEDe/2CDa/D6IEJEJQoIR8zaULJy1t+wrt0YgfT7lH
4/D25zeXATcsxA5BvQRc+uXnl9xYxoSO+Lw1u3mquXz4qii+5vglXke3bW0tBoXy3gpRB8BCTOBN
YwaqmYQX6A95sfCOKAIgcG6buD5goIOEAgrg1ChIoxX7cjjNYFg8GcYyVFPua/1du3wx0DmAfqUg
LXYKVHhv29uavjN7Yv6Amf1UTVlbhjUZXC0Dgb+Rvui5o7lqBS2TIpeFFFtzCDoOpOHWUwBMEJcD
7EzmQGNILUKmpp/JxBAgMW/OHMm4trxuzX2t2FEQzYjSEzor7LxPLWx/MGccwcsgWafNYeAlgfgb
NdAr8UplmHM7H5UitIkNGIz1WyvAMjpFo6xjaCOZiDwi4OcQNsHNg1m7nDA6ERwBCStxxWVuVx2V
+lgss6ua4ONWDqZ5hEDc0mv4EaVLpqesCN7vIef2xThTT/u+WGDf5NX3RtcecsjcuAA97OKmeNYL
RwJ035pZ1JSBc0c9XtPEVjbyf5x915LjuLLtFzGC3rySlCmroqqruqdeED1taEEC9OTXn4XqfWck
iCFezUPv2BEVwxSARCLNypUZydxmisHiWgSlU8PJmvZ8jaVvST1OhUibOnd516QjhJRqqHCfHK/v
2cLnoRMagGsa7AUy2udn1kwG5p23tI4sP0WNas0OLX4eH9dFOku9KCQkHsaykXJiQDHGftN/rVZc
38Xvi94rTEAEuMiTvI5aIaBkrfF9wt7pTs3eru/OwgkjIYrn30DTlYluovPdIURz4o5mLPK6ZGur
9SbH1Kw1w7a0BjEMCKGLeKRlxGoxsIYjTcaiLP7e9qnfjiuOzJoA8fcT11PtG6uH98Qi3f7Kzd+e
9np9ly49dFGP+ncB0i5lTZ9gds7AookSv7d2Iwk960Fl366LWXgAABQEPgnNdsi8yuihaqB9Bbqs
KqJqjda02uS+XiYRCotfSe9+U+J25W4snr4LVKSKLkLM/ZNeOHSCVEXralVkYVwXktUo8vDYeVC8
em264NIJodaKlBXIxdFhJVmuqcIArnLUeSQI5b+Uw8oTsPR58I0ApyjYqC96gzySF9S1cUtiprH7
caLjseqS23tSUQI9kSLU5ETNymTqwYoMNatU5T4fzCfWrSFDFhYCRD2KIPBigfCWiSFNm2hJH+tt
pH6Mzf1Y3pwKQdXg5PPSMcwcBgbDpNuos8PkZVZ31xV48dejBgLSDIGAlMvdtmkgocPx+fjD7P4y
lLVO8QV9xRsOVwzNgsDYycYwY67Ck6noIhWwZBXV+qIKnTXk1tIiBKm5gKCJtmqp4O2kqtLzgXYR
SMKDfEPSNd6WBWuCyi2y+MgsiKy0dAhVldKks0gbTfbDyO7T8WECPn1tEtTSXgFxgzyuGIWIusG5
snptw+NMwV5NID2Oy1+N/ksHoPv2Az8R4koeZA8oS2X32KvG+saDrlx5/BbWgM4DhNwA7op7LY7q
5MKN6DqqO1VrIoXsMj2o55WAZe374u8n39eY6tLKwvdZe694XwYjmNmKiV2w6QjqMcsK2DgQHcvH
oCfw30c3b6MGJ1xrU2jq35ryOJbHuPt682F4GKqBgdvw1xYYWZta68aS1dE3zYuKaWWvLq8FYAaY
6QeUDBABFym4rvGsVk9VMwKYudmTdsXVXPg83DM8QWgNNATSRDqKWbdYUo4GLHjs1+CcsDe37g4y
2YILDsO5EGVdNG2qCkaCWhOgJfGv+z75efvXRTsOwCuoL6O8fP7zi563mpb1VjQ9Fc0zYSsOyMLu
CIQSOk4R6iKGkhTVNApn4AAXR16hb41yfgeP0kpt6dIq2YC9QUXhCSLJK6fvstJqUrPUgBes/cQK
ai8k9d7qVjy1yxsnWodR8wUyEQATua1xSpNWpd2gRW4bbwp7kznqtrRvJ3aBFDyggroK5klG/HOT
jy5RuA74yuBXzp0ybdgUqeZKxnNpy0C9ACOOMTPwbCXrV8W2M2GSqx5VWrlXLUSCc1w8I8eKzm73
9hZ1ZFYxLAcgeBh0tJGda5jrxkmhkEaJHL+svybk/boCLxwMWj08jCcUVXMs5vzz6Dd1ucaZG6V9
+9blBEIM8Jkqb9fFLCjymRhdElNY5kQd7kZUr3xt9vtx5UwWBNiojyAHiFLFZVtEZ7eYH6jhIpr1
D/2Lnq/8frHL51lawVYPCIzIoiGWEdt48mIQI9PtstKtiBY/4nbLvqnV46hv1Xmbjr9v3iqct+DD
QOc6OFolUegjbNKcgwSYb9T4Phv2t38e9BGwuWiORMZecnNmy0jmXlXsqNT9DPWTtWzp0kGcfl9S
KDdVs0nVUifSXmuS+2681pS8cPvg1iB5BfQY8DCGtD9g2fFKp4q1qAQ91QA6jzzJfM5ooKzRiS4s
BbAt+LRgDkeeXCbCynKFNhPjagTG+P6FTCtlprXPSzvV6zxLlRz0nhiKTEDoH9x80Ge/XrpyzEhr
lY74fGqFWRKkt/NhoksIvixa9ATsxhIe0MmV4FlnzVmczRHtjp39YuYfY3a7ccLTLXrocOlgb6Wj
nhSGSR1VDbBx5voNWqmc6d4cV45BfES62vAy4X/gAQcASvbUElPNZ7vIwFmpx34+RmNj+E7/5fph
LAoB0QneP8BEUBQ53yxmuJ2S1USNGD1gKgXBpEBrDXC4LMMD1hBgNgHWO5fRZQ1ShBYAgbZ+H+dg
yJgPg742nmbh9ok8BVwqlEJwMaSFYCQWyUgOaiO1/F3pjyS5IwqwVm/Xt2vhapxJEb/iRLfUycG8
Bp6AGs/6VakvOdle//6COcccDQ0zZDDDSiT5z7+fFBlg4QWIgq3saGbvSnPn0Ttjmv3W4n651nm0
tBpwEiMBIuCNF2X0Ic49J+9A14SB3xtn8L5O3ZoSL1TK0UgruoBApSS4YyVHlPQo73Jaq5GuTn/X
g77pqJUA9cD2BYrYicX37mhu7Mre6OhLq/GarYSEC9qH9gUg+wAYhz8pYwU4BpSoiqAmqpU3a3oy
kruiv7t+akv7iGoC0v1oERNnd35qbUqYAmbSGbRXzqPRt8/E61diqSX1BvxZ5JPgSV4ArDWi2XFd
CBH8b52CgN8r/QGck/8BpmRjISgmIjkCz1u2Oi1OwWJ8gPFXMdOelY7pq9MY2qmRBoyN79d3bulw
UJoXYQryAuAEOd85Ny0RZXAbL1mVBlaPBEr6StIkvC5F7L9kSQGv/VeK9OK4VapYNQYCRFSxnmjV
+W3ZQdp3JW13trpiIi6X9Ol6A++JGUJI0wplOTERbV3HdTomc5R1DJVyLdBMutGVb9eXtChFB5RU
OPsY2Cdfq8RGEasAf5NGlBgUK/PLPJRgjq3ilVdogXUT6/lX0kUNWE0nhj49SNJ0n9JX4nz16G8r
/dKA6kHt0MmX/H+kKS71HQ0eBuDPMOmaGJ1yvotdrqhmAa460D+CLGcDjk9Qq85r9eelXRRdC8LU
IsaQg3yi2yO63kbcqrQGCmtCoP/iZT+uH9WldcBSToRI1sHqeMNqOoF+rVPv53p4tIxmRcEX1yEe
VyR0xEADSRvAUNDNdmNNkePt6HxQpkO3NrxoYRWoBajouxHUJReTFecc/VVN1lTHg1ubPgKRFTO9
9H0EFshKAekNQyrtEigqgTT2kupokdJ3tdy/vTMJRWUMkkKiE/lHDPc91yi9tjKKKLjE8KVwKrfJ
202njPnHQGBAAJjuRJ+1XCtBZTJuJmuKXxw/GQnoj9aGl0g34o8AzM8Uo6PQ8yBjh7u+ImpSN/FL
Rlq/UmffceOAOZWfW7vrS5Hf7D+iYLtgNJE5Ql7kfKu8iowTYPfxC0ZE7r1s3I0JeWBg20EO3Fcy
NWzoAIpP83ve0idSqCuZH0mbL8RL5hr9m106ogL7Yk/uX7Olv1tJuxv6Na4P2bJ9ykGwCeQ3OGZR
h5AiTg19XfVkdcqht9ELFzOvx1zxfB+33pvOu8iunbBrpjt71IJYsW7D6v8RDnSNBs7oBXqGPJtd
K3UYOYxOsc2K76zFjMzpezav5DGX1AbRNLAOGKAkQA/nZ5mif6JT6UwOvJz8vHnDzGu/c45mufIg
Sff3z3qQ3Uf0qyMrq0uHxqaCNTZmHh5IsTHyp5ytmLiF74NURMzpMMXETtm/x41IAdnyyKGjR8z2
osfbdR7fh4kQ2Sbh+0j7pMyeW5JUObR2qkMjeiMoFSOGwS7jp87IAXdrqOsnSdvsQXepheUwuns0
SKxRmi8uFEUlB92GYmaIdPmGGcPYSj2HVjah82StDSf65OA9cYbEQaHALoow6KlZSBKa9WCMhkEO
U5uwjZ7ac9AMauJ7PcZqZ4VWfJuGsgz1krs7APwxGLYn2Y6lquVPFUl+tmqebMc8ZoHTcMxt1bpi
h7Guf7l17Ia5RsAsnOeAW1UKEqqs+52iMp321i/AKsynudG7sM9SjESyprWi64LdwMosVPXFFGDT
lVTQ5FqZZqpLDopTgEvV2MSFg3Cwui1R9b8NRJzpidEkFxENWpX02WmhKYZL/KrIAr4iQCboliXI
LtcQs2IolEQ5EDKEZQ7iAlOvgspwXihcILctH7pG8Wu9DPNZ25lO99Jb7sM0ePvYLu9sqwuUpN65
4/CEpN0mp+leo2lw/cIsbjayv4KRRaD3pOdUszjPYs2FmrIn2w3B/OLztUSU5Lf/2Qc0vnsYWipa
P6QDLWprmJiqKYepOxL1rSyKUFcBmfesLeaRX1+Pi/stXwvk7hD2ANWCko/kf9i5OaCXrYhfUoZT
5T8UFxXpfNelu0nRA7u9uy5u6ZajdoWEIRw2hMaSucm6kjcAqSqHcXrOQFv68/rnF1UIRQ3BnWkg
sJef8MZNq6bXB+UwjJb2oBBbDRL4nUHGAEXLZpRgaeuB26aqs0fiuO3OnJ0ijFvyDaXuOJw7g2wo
5tW9gj6V/BgLRwsYNXtQhijt1uC982DWPH69/quXdAqgrs/s6ScJ77kN5kNn60OBTWndt9jGfBYd
XfBkjX994UUU0LH/J8WRnn1QdeQ5Sy3loGpQrCD76IaHLHu5vpRFIagRG8iqYaCsfL6ta3F7LEsY
icbyQmXCPO82HQhqWBgF5/J6jTB16aog7wWjjlqroGA+37q5iAdgnSvloNiZz+bEH7zfRf7cAhTc
qStXZVkWcgSGi7oPSk3nsgwDNeSmwtqUBFRPXexrtAsrdF0wtH+BoNm/vpVLNxNF2H/Eib+fBNSF
WenMKrC0ObP8WNt5U+s73jt6zNNa9+tyxbAtikNBS8QKKEfI+SJj0LysYY1ywBR3nsCC+gDv70wk
rdQ1MvOFjcRjjIIdKrRI8cq5Fqvrk5pr8M26ZMDs0fSjJ8ZuUNJN3aSgUJtXQvkFm3MqTlb8ekhp
lbgjXv7ZxyD6jn67flBr35d0sHAa6kw2vj9X8JN8ukZeIY94Fe+BKG7iPQDPvIhEzzXBaQU7d9lh
AY35U3fCuPLnndXDOdnATCe5nw54+gZ7o1LvVc/4h0p730LbILy+93EYHjljIPVOV+76gsbgZ2Fa
hajxOaqc37anUVfTCh7VTLa90voFv1dAeZsnyX6MKWhQ13qiF/XmRKC0D9qU9TnyT+TgKv2TlXv3
JfJZoPgM+2kKZ0VbuREyzPjPvgONibw6WKTRyHy+7+ATJWU+D9j33sL88rJ7MuZyqzYfdvFa+Tww
pgEzpvs9m80dqITQ/MXW0BKLe4zZzMhvYAA4jM75T5iUNnFNRYQxYKwyledu3PVsa7cHz/talCvv
kFiP5AtAzTC4FxGw5gI4di6sZiD8Rg8l7qVahmZhbVztMR5/CuIaAjtA3YDYK2GauXimsNwIRD3U
i2W4g9a76tRVNTkk9rEac5/ZWphi0uqMflenjZzxmzvtFAxvx3+76TvP75vSZ1MaNFoVKGUT5DT2
qwQx3vyUO2roxYNfa+Zz5tq7atwjLYlJpEbQWDqQ6Htl0IPMfHD4Q6pOeCsSX2kPVYGEHtm51nM2
KX48PKfpd4vsrfzO1r8rqA5YdzO/S8YhvG43PqEC8n5DvWBydQ24Yrl3okkGBBt9Sg7o72z6DZ0O
mAfnO8mMivwPeyr9Ttvrdv+iWM8lyDirPEEGYtro3uizAT1+AN61GBF4/VfpSycifhIoWTB1EoHn
uRYQs5hsjWrewY6fRr0Nx+6rB48/1zDvhhubaVb8Sduy+aFiHwbqWc7U+Sb/S1HnwLLmjZn9HTc8
MFMWzGPUt25olnbQTNup/U2yR68yQ8LXchqfReaLrUSZG1PmkQ28cMtbNKF1WWZ5hxy/pswY5j+C
DD7+XQ5zCIZ6ZXgvzTaorK8te6qos8mNTd9SX092hrqlZrb1CsNv6IeFOgz4OjSl2BX18+x8Yf2u
Nw9oBmm898Hcz+NH3xZ3dvmT8jGcU3fPkhUXWaYcF2YHsT4GPwpmdpRVJLPjunPZJg0xD1ar+X3y
rDT3NH+YgJyHymfsveW/zPSujLc5H1d8joWnzIRJB8uw6G2+SKiCjmeo+xgEvTZ56dgTi67r1oKj
C4A+XHOgIZGakRXebPI+6Ri3Dhjd/eSNyc6ykeGa12qii6swxAJEKu9iionToMzDeG0dXD0LW/LY
avy/7NOJBPELTnyzMe7mvmk6UG6BdBgtxpnx9fpOLS3BFfVQhB3odZGRU+ATKcextawDhgf5vtMU
/2EBKBojgAVMGBhbydQbJdLRDfK6BzQztXv64z/8+pOvS9tT141ndC2+zviXUn92mzi4LmDhWRQo
PDHFVhP3RfIEvG4y+rjk9oH15pM5dodsdN9ATPcl00k4OfF+tBq6InNJeZH6AAYIlUK0Hklb5gz6
oPUZlLfPGjyKjVO/Vv0Yb8reNFZO50KU6NsFHwNefLz8F8wcmY0kSMq7IlKN+7p8t/vtfCMAEN2f
5yL0cw3W7Urpe8aLKCmn/q7TMTiq7pLiUOnuWnvbxYMCUUhfivwC6hsXfWEzWuKzOIEodYhDPrTo
nskc37OrBJMtjJ8dWLuva8dFECoEojHYRIoGKHvZX9YGbhnEYznIeb4m9r2WfK9xgdK1fNXSugR+
/LMAheml4u8nRiCmsU67zssje/LqbZvQLXObB5cNPxC27a3W+X19WUtaYeggAQZQYoErjc/GEBPP
zkE2ZmPWfZJ/aWLzwPQ1BOqiHFQfEZthBgRoTM/XVegU0fY85xHmgYDhEQ7nD95+vb6WiwuMIwIh
2z8yJPXLYswCyIiao8NW+2ma8dfZsO9zr0fLavtDj6tnoP/WSm3LMgEgQw8Rah9y6m5G3WOqRjPH
O4oJLsmrPbCwNT5QCDH7B7dZGwq2vI3/iJPHzirF1GOOhpFHQ4+htogN1Z4H8X9RCmAg4bDDNmE7
JSUEN3wMKEtdRIWeB+XoRNbkRfOwlvZculIghwMVHZ4jwDEkn2RwJ6IZGWNR3jjJ0Yxn62vGk13f
fUG//BqN7qIwR0OqCh4dwASSpZ2sMi6QHqiiqa7DykRpqkrvvIH6k7KGklkSJebtCH4VBNdy+aMw
AcvraMOiroE1Gt6nqvKb+QdChdv1XYwHFMh3DYRY0jFRq+pyw1DQU1zE2lbJ1ThQZmvrZtpPW89e
4bU+qq3ZhtelXngRuGXgQsc7iYYH0C8JFT2xUImSNaqTQWqrP2rKo7eSAFj7vNjck8+zPO3KlMcs
4v6Qhc7ar1+6QKe/XtozO6saRa/w692PiiNu68fAXim5rq1AmIyTFWRWXXS2WMGcbpRmdXTU2ufl
W5OZNa0xLQITgffKMyaoXT9e8Z+fBT04XvRyAxyFqB0NA9IGqQN61AC9ZlGrzLuK3o/DltFvWXUs
x72l7/i0JnDhtuDBQ3QiEOrgcBTrPdmurh6NssvqEi3CvHko21h5dPIaHYuVroTxhOGH1xe4KE+M
XsJDgXq1bHXGeq4IRy9NVHrb7BXlz1+lu7ku4rN3WtpEvEPwTdDvieEq8iZak5baoMEqI2pjhCN4
KDMlGHCnAo8EGFD4UifKJqsGoJm9t5Yqm9pKD0U+Ydbm1OQDf9EtVA1ZqmU+zHT3pZrn8aFzkzzG
3M+YveIIAa+f3MK4g5zRtxl4tlhP1UdmWGnIAALbsBIwHBv/yR0pzcG3Qf31ECcZCcZ6yF8abuNb
TMnKgCk1ZtmoMc8a9AUkOO0qsGMzLJA3ted5UyKD0vsY7FUgDI+9faKq8yMCOuVuZAZ6ZSs9O2BS
ZaltjcFA/hrgDR9QOJKBt4V+DG6nHVSufbgV+YulytRsM9q2z3Gaq5tBcQDHddymBwmKY5Y+WFh+
awbYOw1F1dGzGtvaBoH/F5s1+bFgZhapGrqyw8xOkT6ak/rOBC0OGr9rdQM0Ofnu5bre+12ceYGS
p3pQmKV1D2zXENqNVvsaU+gzHScjHKp8eK4pdbA9Q72iYgtX1MAdgZkUnAVgcT1X6czpR9CTNQXe
ze7xF220leTzggoDYwV6HNTv0XnmSc6U1bolBS8wjWKz8tP5Q8uf0uG+xwZe1+MFYykoXVA+R6rQ
uei8zYa5q0mblmg4G4EZe2S1CxTHCnhjYbPgAyAiwVOJoMuQvLZEM8igAtQVUcCMXwH+vr6Gpc+D
oAJNI6BpRlQqvfvVZM2NxpUicuK3Aa0vBjNWbvuiBMQEwPWhue0iv4EhSmqqJGUZpTywund7rZq6
8n25gs1ois70Ht83vY23QQryP2zQvz9fpt+KvZxY6oTPOw8G4va1YXfivZBMIfoq0NKL7gEkgGRT
2ExFDM45VkSz3QUN6+4M4wAXHRbvTl3l0lzaqlNh0sVzh8KiuVcVoMt9cGFO9Nfre7V08QQeDWkC
gbI1pO+bOR1tF4iCCA1uVd74XVb5VAvXOBUW7h0g1iog1og40eYm3e8+aQ1UfyiuxByHhlYezNra
k1FfaadaFgOMDpiyQdcpHw38RK5YZkqjxOgi1Br8YdD3zFobKL3gUSCrIgJ1KIGDf+fWMPbmhhpq
XEeTMvi6123sIduY2hPYzG0wnJB+8MmNZEsiEyGOCK4+0rYaxpaey8zMEjqnVXWUvCi0xHSbGwnD
PgUgzQ64GQ4J0GFJE6gD9kenqnhkMOTrfGutbLJwbSwxa0NMAMelkac/p5Vn5Hmrs8jSQ3o8ju/1
GK6hOBe0GbwjoicGPcxgPZPWwE2waGYFAT9IMb32bDOl2WHoFNefbyRX+LNbqP+KdhL8rxwROUCm
82zEakbKgg7/VnLAC/ceU2qAwUJWE0yQcsV+anBEpZpBxUBmM4XjtLZViwLQFQh+EzjGyNed65Oq
wMJbY1JHqAfxsMC/64Zl6ft4zxEvwnzhXZdufKFVnjPQGhvk6PuuTbaGdnddwtJhn0qQnllQN2i1
G/eISuLCjx09TLR4o/R/V2skpktLQbc0hmyIjvIL8G6SzlM9jSaP4u882XtrU6UXPw/3HSUZIDPg
lpyfBJifY3WybY4uh/eJB7pzI+3Bp64C5PmPAOmosyFnXWJAgEl3mrojKxOKFn4/yq5IFzmwUSiI
SNbQ7Dg1ba6wqEnr30YD514vb3d5EAAAWy6qIbAfkjJhsNsMtNLAIqMDqBmAtxW3cEGVzr4vqVKj
qV3SgvgH7LvNXa4Mb8jhbG2S7pHl217X2oXdOhMl7RaGriFHlEDUBE6Qwdfern9+4QU8+7wQfxJ7
Vt2sg70OlwL8V7B7BNWptUl7iysAnT7oowCFwyt7LkJJa5q0sQceRrtCtR3IHsWbWHB9HYsnIlrH
0bDnIu6QnjvqdEplkwonYvLN3DTgjje3XUs3hNGVJv/F9QiMNzQL1UQ56aSNTgJQrwu+p/xx3nf5
SmizeCInn5dun63yRO9sG59v8jtH3TTaZgBZ+fXtWluDtF2aTfsRtFksKunWLbY3dl8LC4IU2T9b
JE9VQTQw8CJzWGSXAdqXlTX8xtJpI2WCjjK4OAKndq5SOmlZnlRQKV726fMI8hclJelLm8fqnWkM
a0QqYsslDx7+BzqjUQAB+k7W4KqZ+tFApIn2oVJ7mlsnCfS893w6dU6g4bEKSZ66H4WR6mtwtQVt
MJAXQvUdbfnwsqSDamheZnTkZTSZNCjafV3sY+DkrmvDkhAYZLRuGsBBAaZ2vp0FBc0beNEF9ecv
yj7IAIqPr9dFLGwhMA//ipDW4eZagT9CBEu/20Z6V3g7l3jB6G2oHm+75OZSpkC8g4oDlHgGWtpk
sG9CZ7fUFQTuvQIuw9kMTPSXKRTEyv2BJT+U7PYLBXXEk4yHX6BwpfVN5qQYNioTIFP20bsQOtN/
8LdR3BcMJqj3oWtKetMU4g62kXCwmZFtrPwanNvfzLPvS29axsy8LccKZjo3QO/4K5/D6yqwYHOg
xqL3HL4RGmWEFp48NV2b6VWnKmIqQlBjl9bcliUtFglNdI0gbQvv4vz7SKdpQC7NWZR7AenvFGXD
jf31JayJkM6gjkmpejGoRIeBb9xuiLSOH1Lu7G4XA1cYg0JRkkTySTJvKbNT1UFpQwTZHqxzu6Pm
f7jypyKkK590nj56yYBqZD+znVs1DbB2GdnkjaGunPvSpp2Kkq4GJ0VmjXzKI5zbizMkz/Z4N/fH
61u28CIAXQVQ/2fJ6YJgifeuN9c90ipNucmM/Wz7ah2Qv68LWdLgUyHSubAR4XDs6Tmozbyfs9JM
PtGGlbNfkgEGBUylFZlA+ODnWoz2UQ0ziLIiQk8kWvLof+m8PGlclPnfcsLxqjpoXEz0t3je2smX
m/ZIdALBx0N6GyRUCHVlM5WONZL2rkaPc4tcB9hiq9uypZ8CMPQEkZxIQKGtUNqgmBb1FFN6zP2G
fKuqlZSQtP/4PKijEVihbQv/78KQz2rJHHdU+RHjtAPMnFUxev76DklP4R8JDtzU/5lySYtKc9Ra
rdL4EZ01iepX3kOm+Sp9LDOM1ritEvdHFiYKCNJIHIzcEW/06cAqta0xS+WRTQ98rv3ri1naLmBC
QHwJlnVk0WR1TTBEIJktfkymPEStx0/WpsKI7Thxvj6XACYRB3OzkKG5ePe6VilntBzyY9h4z54X
dl1g+9qNEL0/UtArDA8LQemFU09VJ23iwWNHk6ohmb0A7sJ/2KkTCZLFHd0C/JEjJBRdGQypGg5r
gywkG/hnDeg4/AQ4AmoqzurkgfWoY+WVp7Ijz+9pBbL7fdPdtzeGc0IKOo0+Yzk4V5ifdy4lnhqb
zbjmx6ZlW/QzlPBHbt4pCEH6Em2mgsJfuiBOkiWjF7v8aKRvZfXS3OaqiQWgTAF0AhIEoOSTe8MV
Us1akab0OJGXMQvK2w0Uvg92U9FphohUxkkxTBhzvIIUxzbhIbEMv1VW3JCFg0ZbDlI/mDAlTkK6
dJqFAexTaxfHztwy5cmu7708LNZGsC9IEazYAOWhYQ4mRPLXiK0VhTv05VHxERf8yr0fa8ZjUQLQ
KCA+whhiOLbnqmR3rOIqG3ESxj1zvyfpF8wN9ttuZbsWDK5gVhLTDVwANmSO7Bz8dqOFIt5RsfLH
bLBCZTBD3nrbUcVgV583327W3zN50sYVCSd9nUFen0wb22w36o1RoVBhA4T20ACM9wQARbrpvZrN
Yz465ZHwrUuA4nd9bt7miHzKMNCEAtYW0BsANHl+OAaAkqYLCuCj/jEMwe3UR8iBA50v8EgAW3yi
tU9sVVxpqBcSrTp204eu/5rXunskp/PPrwduHcYQTVfgijr/9Yg2na5w9fLovBqt79UPaRFdP+VF
CchyfKYh8JwL5T5ZQYHa8NiYHI4UppW5aRp4FhqIsrWoZumOCLzR/8TIxWGeA8ZRWxBT0Y1ZvijZ
K1o41npyFl5xhBloMETXESZ52tJZI4PKXNrm5ZF7v+hrtzY7bvHzoPVEIA6LgjfwfKvqonfAzaxC
XT34O0OxQdFl5XWV6Rf+HDgmBONiCLohuaNf1bniNplWHl1V8bVub7kkjNmvLMs2VJn8BJ0dA1N9
Nq5lHpf0AGkoAPzRa4ImRum2u0VS1s1s0SObfxnem8bf9en3dVVbcIHwmoioH5AkDbyi5/tnJmkX
0wE+tU29QKuMDyfOd7NV/nTR8uHFt0+gB18A7iUIDACXhhsviWtBzNI0hB57EHQYDPk7rm0ML7i+
qKV9gz6ItgiMHEK14VxKlSV9MXFI4f2j6+z6MdTXJrou3R2UDzGaFlU+6IUkYowLJXM4XrCOPoCR
epNy6jfDczOskWovHBDyTOAWQnsJXApT2rFBN0sgtKfk2NLxW19qIRxNAIoU3277zTg4X69v3ZI4
wCvFUCNkQWHezrfO460BlFRZHD0aqdC37I3phj/hn0q+XBe1cHUxOwWdZLANAskp/n5i5fKRwv3u
Lbgazlfb7/Xbn0qMuALxwWfXKspl558n00zqFsdyLL6kXYDm3+u/fkHHMLMQTz4ygCg4yRenNBOF
qLyqjq0eFiS0nHDSNtdFfBYmpfgEtBoAuYm2W1QupfsfVzMOv4Zfn9l/x05Ax2zntjTI+22r7mJv
S5psU5XPRF8LWRa0+0yw+PvJ0dS208yOQdhxVIan1h5CZzQeK0ruMLd+5a7KzVPCukIWWhhFTh++
uWSB1CopODoc2dHQ2iDOnl39yeyfMvYX7byN7X63vS9GykJit0G3dosX3DcgyYAFQZ+uaD+QdAQ4
slirbZcdmfmzrR884xETqjbOtCN8Hw/z2lIXNB4uyWeeH/CJizbqmnsji8cBcdr8An7GgLkjOOtY
EOdIwFu/7HiPClODEVB6wnzGXzxjU3l/rSjVwg1HWQ5viuAZBDRUcl9Sxp3c1If62M/KQSO4GCDv
DEmSbvXY+GJQfds1xjewhmIoJ8gXDHXTA2gbI6KhExrwWoAntZSmfm1U36//tItfhhhfoMfFaSBf
LLcxxNTtkxmX6nUYDyi/iqbFut6YyU6N1zoLLk4CAvDseSCpFA1nqmR7jJENXV137NWgNNixOF85
6qWlIEgTkAwwYMHKnV8ge1ImPXFbfF/zKx2gibIOmx8N/55Uf1/ftKWVgBgKwbLwFLCoc0lFnrXG
WJr1q43uzQ1Ntjd/HlBbS7TMoOpxwZ8+pgYvWJ00r6lVhMrIAwAdVrJuF5cQIa2JnJ6g4AegSM7z
WKU+aXNt96+W8TsvX9Nxp9YgFzgSy/ZL8+vN6/FQSMEwTHBpXbKn6J0y1IZd1a8litLqvfZy++eR
XAAWDxkxkExJBgU1NdKbRVK/1sbveGOUv2//PJA+YLQHhA3d15JdFsyJbm7r9SuG5P5o19ymBVVC
hePfrwulPrH6rKN256RG/crp98A2VrKfFw8mci6nX5c8dTNr4x5USPXrRzYdlY+he799b5Bjg00z
AVK64N1SmqHoEXDy16L8q0WbeaeZK3fhUlEFsQDefCSfkYmWcW+VxUBZkOJwE+9pHOH824+D+dNw
HqZ5rzQ3R2fw9fDugxkHkThSSdK7qJh4e90qq1+HBElJ2ga03FrOG1mbZXl56pADDCFoqE2klmRH
BkzjXtXHXf2qpZsq3Qwrt3vt8+LvJ0o1qmrRlAU+3zWPKXsr0v31Y7+0tPj5NmYUY1y5h3shK63p
ZUlM8H0VjetjFR84p4Gm0UB1ARAw3C/XxV1qMRAgcFKQwofQi06nwmtaJ57H4XXgjq8Nv2Ln3R5u
QzHh9QOiBRx4GB+HMAkTUM63bJjjHM5xNr4OgNZbVR3qX68vYuFMDBAFaNgyfB842HMBMWkK4Ey6
AYqMtrqnRLn9+yCms/8EX0CySAvA1vHJVXPrtd02HgM3ws0M9miqhJsgbjvqWRfzvmaaF5PuJNar
l39Y2WtKtyAFWJsotXDUuHu46MgsAGAkO4cYNDTBhUrN1+ZoGGPYNnST2Ct+wsJJnMmQsiN967TQ
NshIUz1Mh3durNUGFoyWGIiFCooAxF0EqmbVdRgoCgksCanxjIdlW5S/1OlOMTe5ukYwvbBniBkx
r050QosE4rlmqSD/BCm4ob+6s7rPVfAtgK8j3l1XX1GcwXfOIiPgL9CoKYZZAcSNO3Iuh9fdTAZi
G69p77zrSVc+YYBquR9TdNFgFoB+JFXLD2DpooFOHGNX65Nd3Q1Ao/nF/5H2Zb2R4my4vwjJYBZz
C9SWVNaqJJ2+QZ10GoxZDBgb+PXnqZmj83VIlFLmzFVLo5TBeHmXZ7EsdEns1IdaZhH67Wb0qnLf
KvXSs+CFCDgJQMUpVCu7yoJfs53zh7xMrSpyUwoSSF04jEeuoa++C5cxyLnTXSvqgEdhOBZJAb7P
ygy1tQk7f7zPx2G8t6bQ/1WO1vAHDPhXaDyna2VLOyIk+yPbfD0EBY84h6h021oiRmeki3UGwdQ5
HO0dT4uXwoKUoVR+F4WuKIFfzds3MdrDfuym/LJmCkXazuE/8xq2T1E+TQ7WqsKZWGbueu5gLxu3
ufezq5SHNlrAf3St8kUEB+ODzcxjafommYNZPFVh0CQDt/UaU0BBV6rHWNvpvOWlIBHoRmIlUwvX
nRIPMG7P9v1kkRUdrJd5clkXaTU7eRRkrPpjTSMkvXzNV66Q/rWc7AdwUcRDJ6W1tWXnxMwbgjLO
yhkKMjlE7OhqiACbfxqECn8YdPz6FasKsrHl8Eu0+skO6zGym8m5ZCHmPapDkDI7JcfnQjZBFwWN
N8MGs6oeJtkgtXKsMN1NFGJylVMAH8ANGD2sq6syqWvK7tzBMeigAPOUZUqD8zXN7WVAm+mVE/0m
u6xft7L/Wc+o7EVV4Xhj1GWyCqJSs0cjy8exZ0/OPE95BOM8cqcCgeVVQMZJWFOWkLlm+DudjWHk
h2PTxYNl1b99dsLxZGkW6z6t7zmqTFs37I5w+Pnp2eNdVhe5k5h+XPGevCnbdFHa+ONN2M9GJT0b
vOaqt5phY7r6T2ncIF23yoaxcq+9o891O8SphP9uYitq0ijTrGcxGyd+MM70o/ZVjTvF8kcUdcy9
6PhPuw3upkLJHoq59Q9jy9cxb62oFbkb1xCgi4yXmTh1eRBxmbN1L/1uF1qDT1ecyxramUVeJQQO
f5dqznkbSdo+uH5GQXzjqV75fsE3TTFnkfaUTGxYsP6RYpQ7IaoHkJ+yiDTCBRUue4JaJH30a6fZ
TVP/u/VVr8G/y+oLWU5WPCjv55DROUisgPZsW/HZ/h1K34qcbnKKJ6IEh+IN6HqVGUw0S9EgouE8
KTNkuOhqPULvnKiNBf/z4QIyXIN7kxIoOM99N0etp5pkTKmIRx36SVDyP37R1knQF4NaNcwrI08N
Tblmo56xgKBP5BiyLyZK6sid3Lbd9VPlRsHg2bFfmDaus3ZK+rJx94Fdii2BQVeMUphKCBArTg7z
deWOL7yi7cYvqyw2qevFeUM9s+77znOhwcN+U4BBqr0R3ZVouuqqNjiAsCC6B6eq9lNh3ZVBI63N
rGVdxb1LdKRTfkzH8tlmhQ+eL/fcOfG4+SGV8c1Fx3ix93QHH8ChFtqOLEkftdY2oqUga68kJXBz
E6EwDzWpMrNTnpVtjSezw5QHk5V09iARaHl1JKyMbticZrtWVTVfFVYwpBuszxvRkY1KQSMcHPEj
IPATxkXbJT4eIO4D2cQ07zKwU0RaXLcVNBG6MRWJwWO0q8kzl1MGoRzNyRaSwBc8xxostW/rLSRW
2KuDK3MNoWfymnbroVxruOSsSGqwA6DFfDMWrpNCHx0czFoRdt1xp+KJaLzuiXV0OqJ1+jIUNrms
lL6FUqfY1nU1/Wi9Jsfpwvs8hg2E3a9mU45xCeX1feYBx1p6ZPw1qC7dUM2qB9CrHua6eIZ1mdwx
p/X2TunTPWuxQLCLrVh7Oo3AAlZRYRGeoMabwka3ntYzJOr3lkit+pL6Wo9RWc0v0iOFtbHLqkoP
oaqgSmvUFLWlzqZfrnKdRBioWQ047qMyd/0EbVU3Gfy2hRS88mYSl34TgmLkhhFl5atuqYlLS+N0
reG0tes8IdVbMTajnxSe1ftgdVbUTlRrjFiP9ZxGCtJwEXd8gwt7vGtnLiGr1OMDTM/NVLIEsF4e
SWeuLrO52/cmV5HSJXwQ7PIlZKhX5TK/UcHsJCCc0pXn5eyBGKjue0a7Ue9K6xmXxp/J5ZzEqmmG
hDlTV0ezRqQX1QORchN6uraiVKUQGHJOBY94BjVWbKaprrBm85OMXhlYJJ5ZZ12TCSp5ILiiYkdV
OiZA1myLwMLfwGPUruuIZ3g+QiusrNLQTWNRZ8Vzh8V8YMUVHUUVldAEll4KsBW+jNJ4KpSrhwOM
YMit02V1DHNU7NN0hsTTCuCpci0n4qw8LtKkdLupSlJgCmJUF6fIK2cd0Xws9rCmyDblCHFLpsyf
CdMX44aVMUMPD1rhdNicqpJJFVKzoq6BBB93UvPcljZfE7u4BYInXdVWoZ5x7plnkJenBEdyc9Gw
vL9nIBHjWAjcNk4DI66dcpp/8Lxs6JU12OYnVDOcaO46GsO0oolzZafPXVe92r3vrX0cBxE5sXf1
6KTgJw8QTesxC2Ew/HapugdH/dGRbgtIjMUOTBZ0zYbc72I+AgZA0VWJps5uYN/tXchBe8D1502c
eYTHbho6+ymHrifUffsdDuFTuMSaleBdcMT91V4bKoYLT8DOXDjYGoPTBEVcId3aGOEOm9QR5jIM
0yxi+cgcBKhqjmpWt1ewd3WfqS6elMPyR6PADfRG1l6WmcMjpyhghtcjWJJBi80yIoq7ZXMbSpBw
RhplBa1/94oECZ7Vjty+h4DcHLanQuvkxb6TN2MkNASotpU19LHla6FutGvnr72DKEbT7qKDCK1y
K773ZhmiI9uGs9jY7qy7GNq0e8KDe+EbgZVsl5Hvdc8ZU7eyaJutFULT2BE5hB8vmTcmnRrXRZ5u
un7QO+FbbmJbo78rp1rFcIBpo45oR695w+iqs+cTdAu3NZ2qPnZqmPQOXnWdzTRbpW7erUbL1viL
Hjp6v7o+qGIdlvYqZVZMlDYJ92nCpSyiMWTzBrftHzrZL0aaNfyra5j2oK0gwo1bsKRNvd8ZdKbA
UINwvwfnxCjoOOTtigqlOQ7h7QIqJY4vVYz0br6Smh+kyd/gOVmuRwnGpnb6JypaHpeO/zxPHr8Q
yrsx1MkTEAL+VE3NrouMDL9hCkb2nKXDcWZpinOvBvbYMsVDnalmVaVk2mbSN+FqcktSXGVD0QJh
HWaXBNO+Lhn8X1lgmjBxusFTEW0sRF6F8IKVIeGKMFxrXj00CN0s6aEvVxc/5IQ7LyItzQ8uUeMU
Q6+J/hoBu30OePML1KdfJvNTaA/mPYK24jln5phCfua+7RSQNjnOmD3plZZJKfySxEVhxi5muI1+
j2xmm5EV+hdChy5B4caLKpejLVOorl3lmdWuvLScVmDQF5cwEu5unMqQ2x4S7uvWlx6+gS9EDGeG
Kowkn9IHoSQAjqnTl8FeDUHjRJmr5znJAstZWw75k+ZK35RO/dD5frXCwYuzkUAxya4hhAzkEeBT
2qqyX7yHNh0ssf2OrWD8lm8gz4JQAyiGn2D2N5c5cQXZe5K4iDBcnFc/csnceu0joo1LKKqvRdmK
RPD8iN7g70Ygtmu8IqbeMCVdOiCLCOc/YajVhmYezpwAzw12pbeqBBNPQKax/SydYjUWsJqZsKMP
yp8Rtzet+skdTx0t17ppOw24VxgoJD6QOq57ELlWkHls1rLO7SPa61B+hpwoL6B5XUMf4dKZqjqH
6rKGnChCUnQl1NC2CBQh+JkZAgeywfKfNT7Nc1qGXnblKdSTAyDxtoSPjbuT2r5G01U7F52mTVy5
kPwAnJgOq5x1KO5kExox8Mhxr1ufMxjAla9O4SGIrSd1bYfcRC28Hy8gGdG0UTZWw4Obin6HgotB
v9lzsGJreGsoyM2bC5gCAIciS5E/jX7GIgi/Yx6AUFqX+HsYPdm0WYUO+eV7syCw/EHg647sViqo
HPVdDi5eP/NYZMWR2NDShKTHoSLqoUGf4wLaeYjwMlyaU8j6OM2r6qYhVR2PaIE+1X59O8scsRgB
pcQfTgr6eZPvbNwbG25Ltskc5WAXU5b0sqsvSKhJdw/7MCdibtrWV5nJ2+oatuD3yic/CQxchn2a
KZfdpYR0JdbdABn7tnytvOFIaPng4CTFSnX1U048+cDK3paR5Uzzk3SH8RoH7Z5VmZ8ASAfJYhmy
n5rPTy57qfMad6G0CPThPetnURckggwpVK140Dr5moPHeZ8GMAD2Mzy92zTBi54HFg0uvUvzwltN
k3xsioHHdYEdUbH+rdcnrLNonlwzIu+fkQPmY9tEAfjZm9Yv67incBUbxpAcEfo+QL6VPxEnD35R
L88vZs9ucZH2UOovx7S5DovOh/ump6qLEl5XqxJQg/3glDlZ23OW3jesDutk7lQtt7M73Pe1L8ye
i6K2D6WPZC4PIcsxmPTN1tObUMOlbosm6f3q1xTMBzuH7tGqCehM1n3BXigERqKqBa4UVQWUvKJ2
PvHifQY0EAtqqGYzOmJ3NarBB5+b2dmFqgngT+a2O68hL2T0XtxwKOKmnqrIq8iL04M35eAQimaO
yUAXq0I/ecwxZ22qHmegaeKJ2bCGGUr9p3UhH1p6QRZPXTCXqDPk2V7VeriQ1BpoJIzcp3NmxdxQ
UF+6tDVlJDL/aZRwKrL5dDuWfpAgpUeKZ3iBgyU8diR9siBYEgVe6W5mXsp4mmm5nQ3L102RDng0
3t75ptbI3aUNP6e06H6CoqESPiPERl4KsRU1h/uKZ1lMDOwNxVzqo2Xm8pcIZf0D9oq13qY4gW8K
wK4jB3eOjk3gHua0YA8taCTbwHS8iJ2ciP2EQ+JBioxjh/udAnSP+JCgyx36LIH7283OaIYkbayg
XddN5UNJq117siZPSIRNUgGuda2Lclj1VdPD3Ijav8pGDdNWZxDGQPoEqGN2OikIJHFDRdq4B69g
I0f2A1OfRohJ4FDFEKdOMzk2pWu2giPrD/Q2t+11yFV4QbrAwPki5cO1UqJzoc06zKvB484F71kX
o2XdJa5RjyiN0q1vOc9hjkRqbMKHXOPFqPCgWuPt04IcTKoQfIvsNejlM8KyYDXnNNyZDgJ1ITr+
YyDMQWa5UquuI2XcEdOVsUUgNNzSlCcdQ0KjpvQlGHQae1ZZxdQtt1XpbJ3W3zbWVHUxYuUWDkPz
qu3HbeiXW9r9YHSr/D6yJ+/NGbNu3bfSvqR5DngmSq5vHioev/JAIQOvSTYkfhmW0VTWN8g2H50+
EyuhNcJu2RdrEwZ9JIa+3LsGJdSpJc+TxeUllGeCKjGp/GVbs9ngXOXbLp/969R1zZ1IZZgUg+sl
kNo6Vmp+LbLG24BmV8NHznHKvUZn76GYhwaSNx476nB8lK0iGU7iFJW2kutEYFvEQtnhri2tCkmV
hg5ZinvllZvae8ZNbJrtXBSvqMMHlyXgPVc889tkNKOGEiBzL2cmnRtlVy5qNJVFIu2mUAhm1o/Q
MbfuDL+MDtpCq6ZQfG+crEC2TCBIM9R/WG69dV7jRiErDoEos0giWk5gHPuSpnUYlSkQT+nMg13m
Vb5/MYIO9OjOqHMV1DA71oEDwu+ILFZnHWOxl9kKKhgFxNYzT+5rN7TAQkxR6BpsLbe0L+QDrzOM
lwdPOnR0oktm3xtD5RsfWuidpjg9cSjO8w+JK2GjKPLa9YgU8K7zHeSNvi/la0+FE5m+ve9s5axn
H48RqyI3CulTfayFP17gpkXnbgrLca9LHqxHLV8gbAF+ojsUEwpsXfrUwjE1YqKrVllnhdeg52br
Yq7fREeRusPDMYAVQzWiRhj+RP5fxJmq+qcZYLQbPJackBCBJRhZM9IupAts5TstJ5Go02Bt0snE
ZCjcNXrhj1Pf8bcQNc/bSadPA66krQZyNQZdztZxN1p0Naf+k42iXYlTOfaVr2xMkngdOkfhNQqI
WEoXLjKJkdZ0L2gv3oITmIGnBqdhmNGfCknnpTWz9nc6nL4/cW/x8H0ydumEOBslsgSqHnoFOFN7
TEMktLYO7x2dp7F2myByaINdWVcmKl3uxiNOn3XRNSMKm9LBP6Fn+MbcKngC8q4YIuPwU2phCRfr
iY4jzllkwVSaYst7Cxg2YJgBWZAoSl1A4HHcuKSablGyZleu4VYyVV69OZ0W96oz4ZwUpGYRjDB0
lJMsBYdczRYyC+H6cWtTcaYB+1l3AQQ/+9THAFVxCU6T0rXTzEz0EOinOVhpum3M91tXEDICCAGO
MYA7uIuGjAgYwotKUPTeEruAxdYZ2NgnDR8oCkIjFpgu/LeEdHmoVdG8r+kBwmS9F9vnyKmf/P6p
WQxECNgNITqI7xsjlSBpKPqQHZT3gnP0rAzxJ5/g799fAjj9PjAosOH3S6lRINq69Q4GKN+fpHeD
LLo7dpdNLK8xiM33uEusM/2jz+YI2AmoxwEeCOLw6f//1ZJ2UN2B2ZgfAO588Zax3dfdqY+/7tkn
9DkgLWDaga/7/tfZFFILEpX0AECZtWPVmX73CeLxvvP1/ucXc4PszXX6HD9P5D4MdnremWkTiHPo
g3NvsdgHqEmiwWEpeqjn13k88pf/v0lagBsc2csMbWF6kNCyvqrpmS/86SShEQmCNpqevrf4Br6u
ap/j6DvUZM1ENMnIfWvC77Ga0aaHyiFa6IDQIU8Mlr3OVNqQQULR4VBBBCScmqj+pmj5vyPAGRx+
jZD2hXnV+6XEi76ueBF6Bxc1SO6uqua7HL7TK/w1QPB+AAh2zoXsMcBA4ZjEkpScA3x/to6A/A9A
MgDr9IN9lNVqihqT4x4eUTWLfAgXfn8hQRACKgZoOX+k8JmQCU7l4B8M7kGE7YGxzoxwmoPFhjsh
MfD4AG5CW3kxR4Nw0TB1VXDQ5hqKYbC5NpvuPqy/vyPeDXPq4/91KFlVIbKQYRiJZkGSlWeABp/s
CLTMiXfS1wZCaiki0DaoeeR5EyBK9q7EmHjVxkVvuEMl5usP8vGCgNYZMI/Ac8Md9YMalfIhMVnJ
EAmGO/M9lIEP6EVAV37Q53jmn7wSuHAgX4FV7LsfAFJZju60Ixg52PbbCC1lMyIlRLsZJdwz7/TJ
SECWnVDKJxQ24N7vv43hcP7G4psOanJCdEZNpy8BK3B+CsNRg8xZ+m0YIaoaEPQCShjLDpon7wdE
T20Czk25h7xfwWdEnRN4/4fas1jUQKU6QNGCSX2C0LwfoKMBcpUGYYgdolIH09AyrnjJgD/u+qsZ
ynhjVFXSrhJ0djLgPm2zQ4oVQO7Cbi9nm4kd2o383gaOAP4rHd+g0hRcI2Sd9rSaiLWBitRwY6Mj
e03Hn1Oz51r5W2F7al2SzKzqDqwmTmQA8w6v6G/IHGSr0SPWS18K+74oEHp+vS4/+Yag356kTk4+
dh+cLMJgyok/d/TAcJaG5XFy4C8zb1DL+3qcj3j2E88XQ6G3hxgA6+b91I4C6rgDd+lBezyi5naA
7TVKW1OPKhV63dm4H4aNU+2QDKLMfOaw+shVAjoNi9THxXTyI3EXS5Weqk81HJcO9k0feJFTZ5jg
V+k+hBzuOxKSMqi3nZEV+njGY6kChwPCDQb+IJCUDn7DglGmhzzLNqllre++ntJPfh8kcxAhIHMI
5Z/lRRtMxJR+Kvmxbcx1bVcX1P6e7hIu2pPM9/9GOC2evw7fBhaDveNhhAHtVLWy/G+DIPH7QJGd
0GQ+vtDiqwjPzytYs/JjUSBKiM9SEj+dIR9MJKw4IOOWJLtwkAMpB4Gvjsw+qDaO+i+f4K8BFgdS
n46unFoMIFGWPBLnzAH78fmRsECJEcha8onVK9EqpQ1KZAcwEYX8OZ4j+n/6+/gC0BY8pY5LZoGw
M0s1JrUOVXBZ2xtzTpbv46UH6Ok/2w7xPugLi+/rWIoBgOeJI5t3dXgs/HX9TaldLNH3Qyzig3ps
PQIAjDh6VgI2VpV9exOH/1BmQctDTPthk2XMaoVXM3F0ya66aM7ZPn7yBeAuCWFlyLQRwCYXF442
eWmq2SqO9WsOKLP+/gIC6R4QRxwQOPuWotCirZyqnUJxpDCUdKLm6bsn0InT/7+fX2TVju58FWj8
fFVfsuGqC848/ml9vL+O3/3+UtTMRRNRaBe/b59EBQFLcCLU6NE2jzkrzySQn6xVVE6A9AZ6Evzu
Jd57LHw/L8OqPgb+QzPoaBw39jmm08fLFuydv8Y4rYa/ztO2gq1rjfDsaK2k4ZFe2af65erbH+Xd
IIuLlvk1lBBSDNJQWO0Wl3P9/S1xuhkccIvBv0OouXiL1kvHvqjrIwnEupPWRVoOm//wDn8NsThX
TZ/6dZqW9fGxn67G4tvXGlxnfPBTsbVx+SyPJVHqbszqPDhU4kUBdOWciXU+2dSgswGIHeJzg3K/
+MxlAwDQ2KT+YSQJFKed73/gdz+/+MDCAvkW2H7/oPm4LvmhEdOZfffpC9CTrO1J2BHx/fsvXJ5M
xfVsMEEdwI1B1HjmzAinZ1zsbCCGcK8Br4xy4pInXKS9DUYbCw6mWwPc5ot1qtdfr6FPNhsEi5Bj
o+z3z65+/xINED0OPJTZwQuD2C2uG+tSZl1cnnMt/2SykDyCret4YA6Cqfl+HEill5yygR2yQl6m
F9XZKOmTU/DdAIsrLnfyvJvQsT+IP12f5OHa4zG8noNzqcAySAa5AuriARSkoAuC5GdJ6Ne2m/Zy
DKyjChCPOQAaOBfW8BiApzAMuzmcEiC90JXIzxy9/1AG/loNJ9YIckgkB6gdIWtdVn9rxamdpSM9
TiOQJUAfCTfKAIJ4COeJbniNzm6XNo9ceeYtrZzhzTR+eFlLk/6pQr+6qFPyCHRGs66cNIwsOkNX
3NPAolELqYVqewh2TGXO7nPVZnE4OPkN63v48PBQAQV9oWkMSolpswpqBQ8WVNytWvarkHfhBkgI
ubEHClwoAIe7HlCVNnLECGx6FYpyD5Rpfm9C7wia6Dkdt8US/nde4MuFj4IljCz7/dLKnFBXeaDp
kXuXPzZNvRc/vt4ji7X77wAudUH1DD4JP8q+VxD7HOiRwNoJyPpOn3M+OTfC4rLoKwVaT45XcIdn
a5P+hxeAguapXIf4FUHsIgLJa5TRmt7Gz7vWhhf59kyGQj/5BCDogYXpghUJkdVFyZQajjoaa+kx
qytvFaRCXGeBLR9s1WS3xIPuk+XN7p+wSYt/MY+AlHpX6EqjnaVN0K8DOgAR6Aj/3utqth08Zr/6
xlylU1ltiWMYijNWkbSFJXdQrbc3AKJa21lVUMzWJF/NMPRaawVMlQbPANC6fIwnqL0Crjk3fSTF
QH63LVbjkAbWep5Gegl40vi9O/+0UHA8YBJslBOxVJZ3TgHSaO6P7pE6f8JfGX38eh0uroPTz+MD
EtsFPQoKs8vrQKqUhRVL6RE1xcgF9mAcLwAG/3qQpU3tv6PgBcAhYx46ZYuXqOZAjSLM3GMwBUlT
btL+R7jRqN64PwHFA/KbNol4O4Hc/aSafvv2nR/81CiUW/rMdC4lDP59FOhJQbsiQES4zLzgWZmW
09S4R2dorrq2XBk3v7XlDJyXd0ny+ZqmgDtBoIE29sppzhmXf7KqT/J0/2/4xa4EvGgYCo7hdQ8Y
pYjA2LHkZebO5+oup/zl75MdpecTdxJmCChEnoSH3p9gcz+EXorde41a4Y0FcRNf4jA3Uqxp2RYr
U4iblvEfo7Wye3FLXJ58/c2d0/58/wDoKp70QVAyRKVyeUAIQ5Gjo7Z24wyzumqG0I4dOPzCelwe
q5aUV5SBAZUXwj2V85wd1o4CThNUHIGKtke2AyuzONPhn1kVXlLABAt4QYjo+p02W4Dbz8Ve/xzq
yyd20Ww9fR3KAIB/P2Wk02L0Oc1vemV5Kz7a7T3vxinRBcwZNeqH15O066Tv6iAqch/dCQq7LEBe
idS/eT2IM1O4XCswecNWOc0dUiMYzC12DS0IXPmqkt+ZzKl30gh1Fdjci8sBeOSZ++f6R5+Oh94O
RkQRFk6A798/JP1QdVlT3OV5AjZY599RINXp99qR2HZ4q79GWeyAwpHT3AwYxQZXZoZe1TkK4/JI
Ww6w+IydLse+5higS8FwCB5sfd/p1der+8MxchoECcZJpAOHJpo97+cKN1/egf2V3XEzXQreXLsW
3QQw14rkMNyM1FnbXpqkPL0NbLANavbw9QN89pJoJkJQCNEbTrLFSyrFOMBGJLsr8yHJON30wY2c
zgQpny2Ivwc5hRh/Zc3w/RMUPt7ZnQMn8Z4XIPKh7WfdWfr4H94G6ICT1w523pKfO3gmBEw2zO+A
c33JefPb98F6gpfn18Oc4vV3G/z00RjMDFG3tcGiXUyaXY+m4TXN7wpIIkZDriEaCSAdtw+yNGhC
0T+tfe4c/GxM10PdHWoYCJfCxZj4PA3cgIv8LvRfQm9b8GPFL9wujNqwj0xwznvls3UBUXO4+tlw
tQAl5f0n6xvw0DLT5nBr2NndsegeEZZ8PYunr76cRfdUhMBdykA4X6RdAua4KP6x7A5sJ2Yf6uJ7
vabTAREgAcZ0hdDfQX73/hVqO5+nEMjV2xbUWft0UX+vSvDPAKjsOsAuAZQCzMX7Acq6Hiynd8Pb
yqzIOjh3NnwyPxCsQrMRgnzI4pfuMTaTwWRnXnhb6uu99v7Dw0OXBIAOBw41aGG/f/iR0NomTRDe
WjmqA0+mOrNHPtnzDMJDsDrCBYDQfrFeC98q6JSb7K4Hk6Z4pX7shGCZfg+qcPoE70ZZnCxZOPLa
ZBrHV1lvwJb4FXTie7Wm/zsE5CpQfkUrnizuGU1SpHDASMJbedoAG3rZgfz49U74fK7+N8RirqoM
srDziCEy54JaCQNZst6oc92sT7Y0qhtAFKCgglW79P8LqZathoDMbQkl+YlCB3PXHr5+kU+WLLod
OH2RDGBH+IstZ7NUzR1Eam6Vit1uC+Dh17//yUSFpysfYSgwbB8gSBXhTEyKYMc1bwS+YCS8kNqJ
oVP49TgfpwqrCpqI0DSGGAYcABebo2ReBpZceDu/KnFTPg7627sPA3hwvMfVi29CF7sPxMu68zLG
butsz3et/+01eyoBnfA1AIOiILNYULbVo+dXOuwWCeV05Z0zbvgwPVBuQTvrn54zzJqWIfnoWSwt
eevcDs2l++aYS/ucF+qHhYQRIOABnSFINJ3EEN5/gM4a0w6un+4tJJoStwcOe/4eQggmRwSfGFIb
NpbTSfL0/QhgwrG8K2z3Fmm6rnYVO7NUP2YB+MLYZlDYR0EMicDidvB0pvs6lfNtXg5Jhf5okW+Q
vUYWv6hB0BPsmk8HQ54zb9Wl27Q9swQ+Rpan8aEbejLqA7xnGYVrSAZ0oPXNt7Z373Zw7ko9CGld
zmBWoCZ2Az9rZETZd4NyrDu0R9B+QTEVYe0i9De2hSorZPtufbBKrUuhzhwwn6w8/CrgPljUn6BY
h7Kw3GqQ0y2Bsttw5fYXVv7dsAGvgEsROb2NAPJDyxPGriFNXTLels5vm3JwGN++PlyWQIrT0sMI
sELCq8A7fql+6mRAhGetGbG4u4grA4RKjATGqBtrvoX8xrNX+CtvBB+1z7Zfj/3p/J0ECdlJ7hWR
xftVjxZ7Qxoux1s6hI96qn+IyT/Q7lzZ85PtSx0EXZDr9xHiLbWLqgkIQmjrT7d9SzQ+FO92pSjP
oaYXZfV/5hFLG8gALAUAm08v+1dawcPK6nVhTbeMgu2jcBaRN1JMsUcqEDnvv565T1/pr8EWV5uf
gblSywzbuQdzoEoASD53YnyodGBdAGnyz9WDvs3yfSBAh/1seVjc4YGVYC355WZon6Vtos7J42rK
oqpfk3NWup9OI4IPKEpjUX4o3WlwZgVKe9NtPvRF5Gv/OAKOIvwmTr1h05fkzMn06UyiOmIDUAB1
q6X+lyCtZ+QQTrcBaGsir/Yz7f/LEJB/gkxhAMe8ZegvZ9fOfEmn2/9D2nntRq5kWfSLCNCbV5Jp
lHKZUkllXoiy9Ax69/WzWN2DkaiEEqpBAxdo3O4MRTDsOWevPTTlH7kODlZu796fD2+uIsvHetHE
anvn9pGEWa1Ox7T9rhSKmxf3Y5G5kXFhVpwdrRftrK4icpzamGDTTgFIwylRSF4y5jvXAgG2xTsF
Khs36tfLKGIzTFBq0UKreWOo5+5odZew9UuY8NVjj7sIzqeUSbCvQnVcbTwgDeCI5OpwrBvk2Vw/
iZhWI9LdInEaLMSjqEKkKrJrJ+m0YxallzxiSAu/2fys5bnAU5BSFq6Q6+LDvlQnDYn+fJTmNt42
QTpBbcitEJ2HUqO3SnG/sVnZAAHu5rSofBm9j5tVue2liCrAiXa9N5bN6LZmMG/KHjaCHSJXmguA
AEiK8mjxsar2PcVkboZB/WPYaWhouqzex7lqb8Kh0e/0aVBO2thpfgtv51aMdr/PlPBZK5vhc65r
46/UyJ29EcbSczrpv0iDRZsq17QTxuz5phkr3be4W3iKMbAj2MWPslPQyWjyXOZ+J7oidsGsBfvZ
KfOthPD8qopHcx/qde+2nTn7rTnk1048TZtKNsST1YCXwWpV33RRLd2TD5V9TQWWMvQTSpSoLG+7
WTi7mSDxtsk66xD0yN4UUZTAFMC5gKqTIfnJw2ZOKjtySbbF1JFKihelpv1g13l3GuQ6vnd0pJq6
Hv4Rtox+zqiz+wybAQ+wtekF+KW6YSpIW6LRvc012DklGn5/BBzjV6jjNl3dfk80RNq6gYFybU+K
z0kuXBHlwY0VmvJdjqPrQ5PrNyEBxxIN4VSM6IiDfBM7qenCHQ+vzLCdEOylt8S9lW1oWgTbEvuX
YeSzHyd1DHrDgnJkOiW8I6fadEMibZyuSb8UiHP9sEszbzQKmXgZqWNXN0dLuWnj+GEhTwMsGYNT
kjg/NMzi91Palz3j3zio4whN7SW9iyCbRF+dqcY7uZTbz71qDBPoED3svLqev051YjReodj5vWRL
g6/ZjvoDk6NG9wcW8LfYDuWvats2G5ifUuJJk2U9qZNa/AisXPmEVFrcyDlTslKd37VctJ9nDWQH
4/PI7Jg2Qd7+zqVRegRTM9+Ykpz9ED0+fFct4KhFb12bvm7EtsuEVMWeEOifvkjMp3xibCJAXX5u
TyF0GbP34DKZOyKI0QNOunbpOqhTnx2paX7EZdx7shQR8qvV4XvQAN4mnyb5AWGlEEFbBEtmzKxb
rRoe4wx5pRCSgkhT78IdUmmwVWNDe1YfXo15Xt/FZatvlJYDPlpmymRA9BqH6Vjqomec45+pNiXf
itDu7iNtLt2CwXhKyGqYVwGK+y2qPvNxChh7FzBGeLLAf9xJShF+yqrym2qV+eemVL+mgcnzeIBe
3OO7iXIXSDBa4C+zNBpbPtJ4z9g6n7WpVT3KyhQfrXHrUxwstlRr2b5I5a/GLBkGYKaGiq24Kz2e
Y/yjJl8dZq3zrKOyZ5HkhS+HWrOxRrn5FrI8S8+x8vBWr9qOjtqY8NnoVacfVvKj5wIA0gFix+8w
M2Z0t2nqK0Pe8ZFL/ocGSnWzsZKdkieNZw9O7894e/pG6yTbFtqEV6Bv9HhBK1utr6srTTi6n4aR
9dToiXzoY7hdWTiFIAo03ZuYc+4wB8j8whEsTdVUbh5b0EK6QUKpa6LSRi6PMiEGDI/7XfW56XXp
B0rB3p11hIG5VfaeGmfStRnFw27O7NzLEX6C3+plLzYSAHZNR81oFevNo5UBM1OD2N7hVCW8urPG
P8BJ5Oua9/OPTsTZFbANA32xSEOS91BDJ8RUe3Yf2RNGNPiZ3CvP4FAa4U2ibW4AcaU/kNHXtjuq
1eRpST0v6Lr+oCWVsSsHydokhdX8lNoJieNol4ov9cAewmmw92rR6l42RupnUng2BI46/aTmbbyr
Y7KMPa6F1z3lF6cx6Er2cgkRMOI4L1E6+a5LE2MLjK95QKM6nZKs6fyutdtlQk7byCHQ30uteZAw
stu3nTRvQIKkXwA45PtkmhS0jjCo2kyGvxoLcVCTtGPeyEnvdtUsfjdahsw9m2pyrOF3mEyFlwTO
KZSUwEcC9ovSMYBHQ9G4epZ9Jr2QuyKUqHuHNO734Du2sgScRnKK+S4dWhSjNuyYtKo4HWAx3DYV
rAWe5D2NjJQOtQDyaj0oNhC/MDaIGiM54P09u6kOAKBP2m4bt2l3O6vIw2Vh1xuNUr9NlbWTh8Wj
8CNj0vdhKCvboAidzUjG36tCpfvGEZxtpiiJN/PIM9ySSoSesZRsypQ53QvdvKqBOHujqVPcIeF+
GI2Kc1shVvXMunA8MywCV2uj+ljbYf1QJmW+azTa5QJj4PICwMwJ0/G5aDPLrwaYO4Ca5TsQI+Ck
ukS+Sp2g3ZVSU24iqxsPThsPmyzvzW2NNhhOgWxc1ak8elKdmlc6NSOPXd4NntQoIDfksPKtsmu9
JrXUjRX1pj/nZPiliWIQD2VswtHVhH7YAsoDPaPfZJMt7ZF2SHsjsIARRGADHIFtVj6wa0xSWh8A
6ikb8GzpQwOGcKehIn+oRVZe5fXcPVX1qPnKZOunGvTEhuMsg2Let9/TboH12VPlOgrF94nRDkCH
nO5PV0Q/61Itjgmj5qpOWGwMwLVuWjrFVaYGmg8YsLouF+KCNjnoyZnNrO24fdRHPf6ZmF3i9zVq
fTV2BsAtACNRkP8Shta4lBklrqow38ZUKNes3cAjaK1uF07fzkKa7k6tPe+pZ4BgE9ihn/y9ZObV
7Gpzpl+1hdTf8ZA09QN5yGlwowQwi9aYj2kSlocRFgEECJnJa86Rj2QDiE5tHqnNaL5XuWG5dq/m
twh6Q89sSvh5wsgpK+KqFVnk37URJFsQFl/TQp7dQJ916CALVxBd2naw9Q5UZWa7U2E2cOq7EkGd
4WzKEbxJUZk/7bn/WVuj9bXvsQcIjJitr1PlXd2LhLQmpXVTXAb7ti7162SKQvCFUbyDBCWe01kK
PNXo2l2aFZqXN+BzqjBOfJl6oK0hi3pXUEByw+2AqTj1wh07SBu16J0NtQWnLowcw1UsFeZQVRu7
OBBUQwkTftW0HDpJ29d+spAoiSnpD6MuYPWlEgaOioOAX+/jzKtUOEmBmY6boGnifYG68oi6B14h
lDX5M8to2oRt3LBF5dFtXYjIp1ZK2iaKNOzEQMZ6oqjFcnP2Hp9AWrlN0jZo/a6zusdJDX9nhvAy
zbivFriR0kXDZ9OO+8kTs1R/06ypOSpVl/7Syzb94sxmuDESpNWDHP1MlRQIkDRAlAxmDT6Ho3lN
z3VWxftkL4ze2UKkkzcUB0IG6RvLN2Z73LRdPHpBDjy/L3XU8ZLZunM16HtHAWWYSQpTjWABUnLx
dRKOwn7h5Pe2Pie+VkTUhunzBMOr5EwgcrcJdSFtIrAzG9MIIxl4UKkaO72Y5n5bD7gnFP2I+3YU
fg5nPXLDtq0hSpSRsdFJcB8jPelvDEp3skPi4GbOhZYaJtLrnZ/otXYwaqe5c0LrF17Ug1sKproO
VGwLOpWL6RDa+8AZOHVyTsE4E+ZmSvr2itqdDtGfEm2tUBRfNRVQEkm09pPVStmhacR8NKUwNt20
mRtxXYezIZMYDiovaZqZKzdlGffNyHYQqfPodQTkOFEo1cimFNxjZqTHhmI+zAcLyEpBmW0jQvk3
xdjbTyC+gtJLeJ4fOFvSxG0DeYBHqgTx76wvuqMuWfljFlrpdVv1+BIlfQhG005Hr43M0qu44O0g
1Epbp57YFIwYufwMf2dWlWGfiSraC2dofD21vhG7aQ+pqZNFHYL8eazM5KaPgE2k+RKpnPr4KUq6
aYugGXLrbGuuVlXyJ1st46MaSjCDjDh6MKOq2+X9xHfM8+pTn3HUGzPEGKfkll44kIFCkh6HqIVz
J8Lys9TUDY9Oc/GO7MprCmXb20jrwz2q2ureyOrx0TKr8EquE6YKaIerykj+8P9K/GjQOqoqWZJG
NPU7B0XSFU+u6liVFRf7WrEpjNGHYBOlYX/MJiG50mAlG01tM7BZPDPyKByetABUsVkb8r3Dev7U
yqbYRFGQ+0UyRH4s570rxqq/lqHJbSeznx5iPW8f9BTmsEZkwy2GrtnWaeDZiX0FHe45DXTJ7xIq
Y0J1gLaVF/2dOvJeatgFPVkvmi30D327aOI8rZGHXWT0ig8o5XeQ1sBfzL46CExI74QKVyIDujaa
MpCoeeipYbLbG8C87fesQHUPAES7hc4EHcHCtCcdKixuxJgeImCnICmi0k9neRcpkms7BXSkWZ0P
A6nmTRsk1QGoVbjVjKB2wzlsH0hKqR7SNtB2bZ1fa/hbb8GuhhAFB/tGQYXsl4njbHsz5lCvRfNJ
V4pfSdza97LG7sYbjVvLANU1lrTsagpj+7taKzmlFEHnq23d3pt5oV8rhdMerE7+bVqCfbmrlUMy
aqPboPl3CQVn29mgfjkix+c53P1coxbTxuzgLQWRbW6kcVR2sACBOGV28kdXO7JOWgjfy0yTQyy6
fJsC5/LIREebZgDkwc4NCKHmPIiNBrSEjKuB5lCPiz6yBoRowBqGLOwitbZ9ojxAV5wou0JbZ1yP
C3YyGMrINeKw/NpWybSRhyCA1dPn3ixn88FRp/T7zNTcwDqKrucaHGOSZk+6JjGWRvo8OI20FV3w
s2ua/LHWkvLYZgGluaOqHoVq9W6x7Mi9ahY77uGghhRF9YmRDBDBhOYqfJ+rLobap5qVdOjCGMQ0
0RP5Dv+GwOtamL2ZUtxFyqBcBRCzN6EzSfd6S2DCTHRxTe5D3PZ6MpzyGKYo+JtHaiKpSy7l3HkM
HB1qiSw9SU4MliPNROxWiRMdifwA94nGW6E5gmBX8Mcp0u7aMozxoPZVcaWPTI84AgQiqODSQGYO
2alQgQgKBkei+U62rkx4Gn6aJLlbFUnpFbFsu0NTh14QG+W1Vinyri9k26tKu9/mUZB6lWY8Eyaz
91Cbij9pD8x4nkAJ9VqUbVIj7HmJ1dU9JBTwtqozG64olfnBpDruyuyUxOPCK+/g8/yps9TZ9ypw
uTE0uZXFjXZdqbO1zSXlJiqH3LPDUj5WWr8MoTVdtY7k+LGWfs/zNN5lvL1AnWQdMQWgvXBIF6wz
aDyKkGrjQDXN+ATvdNwGs8yDckzyL6kk1Z+DMTYPIInh1SVy7U4majOJW5QL0zP07aoixNXnCmiR
YL7rJWt0I2GIhyqmco6Ha3BNpFHd5OUo7VGFA20a4DFwqbCirRzWMMeyrIVhljubgrC7G3bVbxtK
DtzxWYUFWQLrg1vjWmMtbeayLE9cl2dXohbOrWRmVOgYA0DjUbm1uzG7ifI6fn4/JvsmkrkE+JAX
k8ReXMXWkeV6HKDMgYM8dsqVqd7M4qOxWH4fg4zFJkHhfqCtaiGLJmxMirXmY9vdjclVpF7Ibp37
+1/8/htLNOp/bSXm9537DMn3ByUbVDLwHzKemE4h2XijmhktmzNuDOYjSAGihQesBaakvJA6P9eH
l42s4tWNkRuD2dNIGhE9cy/pgC/9/OoTOJQrNiMcXWymPF2cqvDrx6eQs6QWEc5ihLEui5msagLj
TR4ub74dG+37h38dXybC33C2FvDF0rsXGaugHlqp7k35KNXqN5XoEAGwj+a1LedvLSHpPSYrrbxu
Ar3MkJZNaRwDOb8n+UhGZ9L+vN+NM4F02qAahsweT5B1TTC5K0ejTtU4Ks690hzrgkDFp/ebMNf5
gqUb2mKgZCyFiWtCSKcLnYp1YRw7zshGtR6NjFC8k32zCvWSD+YyJV/lJpa2KIOiQZgnNPd6yCbi
jNVcFgYH5LhP8/4wB90JNsonqGw/5akjGvnRanwWIk2aOqCCBR9irpqUSwmqql4ZR4F+MDtE4a/3
h+9NuoXfpzCDNU6BGoUyq1mQqSn3GcBfR7X4Nbe7PJ5cQqkA87jAKQSBogur/o3yaOkQpRTUetEs
Yu1Vg0bpOFkBiOBY9JayqdTAIElSH4yA6LCIACUDS5uKT6MmbYYCxOH73T2zK1DExqOdQaXyaF0u
QlC3lTDRMY8UB3nTcEjMD0r2lr3zVQurXHPPmR4NiWoeQ+rlcqak9Q8TfpERc7yYi8/WamMTXJZx
Dm6ZEahUyLMMOlkc8MZhJ310sJbqHcyWdYqOMSm2lqX3YhOaFO79g0WWrSGCFk2uRBj3/c9xrvZl
sZJCXbqwUpz19EtmtZZbjDuOM2mzkAdacSzqwbXKw1wClwRbJ7X5FznQd41T7CLCefr4+/2/4UxW
GykKTkAEXmWy6qsVlkvYTcD5pNKBh6hlJq6NJ4YKHU5TGq9PL+kkzjZHKwqOpgvaZDU/koa40sLL
POL6ttHEl7Fr3Iw4atN91sWFosc3i3vJpVI7ZiMHJwe9Hl0LnzdLgYR3HEf5WTXCbW1ioGKQLGCv
nxLA9AV47OynMtsXPuzZltFiUJLFFeJNVfCga2UdKMpw7JCcDJ2FEwmWEMVVoN0o/QkctRdAhH7/
Q77ZnektGoqlnghHnDdqgqjHKalX7OGIGBR7iim/M/MSN4nKF3ZruhMzapOr6iU0zrlmYZ0hcCUr
vkyj16tEb5pOcmpnPBosRKioEXDbRFJ5XCg+/1WUFz7qmy2Mbi51OWza1B2+OfAyfFQIKGrMVzSM
OaGZSyV1ywx8dcr9beAvfm6BVq0XBEkDyOG9IM3Py8Z2IkwkiN61H96Kl2bIdSxSM1WHHvR63FgC
5L3VZjzOuuWPs3GvpPXV+zPi7FBR27HUjHNPW4ubo0kivFz34zEtRXeabMJ5XArDx/dbOTcBQFuQ
X1Kpu6dY6nVHcieoDUMS45EpSRpqbwDmrLJD2eG5a+zH/uv7zb258DBuL5tb/pwXuzJA3X6Kg2o8
KhG59PG3rX7CXWk7Jz/fb2cZ//U0sLBgo7Gl6nF92enk0olCoxiPxBcejKC8RrGLzZD+bDWKqy6W
7L11l1NSfWHreHtDWDqoI9mnBASTyvWCEvCkEfAm0zEWVAgEEs9x4PEGHKjhV+U8CS4IofZDvyQT
OjftEQJw3qEGeFsGKUmO0TaxQkXi/AQZnMDOn1L69f6Ynjvv/irVFQotmfLrglhTjkkh4W1/DOV7
gx1YbWJPyu67wAQbDxJ4PpnFXpNvI/WPNFx9XArFVsyuzD9xv6WPy4J5MXf0QdSZFsvqsSowWCHy
FsYXFd5vp82rJlbnm91WS/BwVo923rhjvpPU0/tjeOYAfdXA6lZS61rWGRF9UBLi99o26q4GbIWS
5Gun/ni/qTP7x1Lxa3J6LpppZbVFyTNq6oSszNEyf5rB90tliRd+/q+g8cXXQKA621OR8fNAlxOM
XS69gc9MaUvmjqEv+x93udVdO+51cgmxQpigpnK4mjrlqaJS45AOivHxUwmcAM9hSnl58v1d1C/6
Uqf5XHVioIhY+dNihFFcYi8oyx+72o9etbDqzCSaYlaEPCMZcHAp+qprN7MUbyPxrEe/sDohM1Lt
bUqY9AsP5TP7+6uG1deLJjFSLRyNbj7WSfhI2fIm0j4Hw7FVG8z99l12oSTx3P5He8gjmHlUnK+V
fqVUaBS9NfOxVMMfZir/KNVyQ76CAHMUunFS7LBa+TkH1Y3WU9Tw/pRfTRlq3dgCF8P15XqB4GA1
yjWCWdxn4vIkNV+ksYUU8NAi/ny/kdXEf9PIakTHmu09VJLyhMcgPgTqBx8ub35fe/3FIokot23Q
CVNLfKN/SGvzQg/ODtNim46geZEerM78OM/7PA9tccpJXH/FOC798f4QnW9gkeAgZ16kDa+7YGn4
HuX9LE5db94YU3mwW3FTBcXj+82s5vZ/Ruqv0uc/zawOBCpsNBWrVXGiNtbt+91skgMcO3cK73Tl
axxduLuc/fCIcVUqbTnY1zyhAua0kBV6NcStxwOX8+9fOvSihdW4BcKQq6aRxUmBwODMjqeY901Y
eqPF9Sxx4/zL+wN49jtB1eB9rHNVXtOgm9DAzscsxWlWk72lzn+moQJvF0hX77ezOvX+86FetLNa
lzF+HaXBDnuyVIEDmtqbG6WZcNijPNTtyfg+wCvOLwgvz3cOwaJBfGhhRb+ehHBVqj40mR0DBWnV
rgsOYXfh3LjUxOo2G1dCKbFbEycHLwzzEH5Kyn9aq8tzhiAGLOS1isIYzV4j4SBOiUGe/rdTUSC4
+Yev86KJ1Z2kzGeQq2VUnoSYSTef4haQvfkrSn8pif/xpohf/Q1XgHxd96YI4GtQPVOcusjxVJHd
BrnARkYhijDrn5XcuFT1fe4L8UrTdarMUKGsTwStoOxTn6zipMKniCNMDrmWN+mliMGlZtZnAlu2
QhK6OEnqr0RQpFz9NNRv/zB2L7qy2hzyWUxInWzaUMjoqqVvZCfsQl1Emxtzfni/sdU77e+KfTlu
q61VCudchBkdcvg2ev1sTLhGqGITfDAg8N+GyDUREDSRIK5vqWoOaEYOxUktjGtJC2+wEvmHVUpt
FcoZ/mOjUXu9EVAQPCVhzBxIHUER0v0sPXfO9v3xOnc2vGxjNV61MkgBNkTFKR/9kqy/8g9H9svf
XybgixuqMZk6Rlr8vhTDFpixi+t7XBkv7NPnvjr5jr9BKENF0ve6lR4lV2WaY35SRnUnYeuJ36uW
/6RW/R9Gy9DxfWZflslkvm6nwVqUQGKanwLpITaugkthyrP9MEEF80b9u2++/n0tHxonxpLpJM+7
NithF4CMyna/3u/FuesHUiUiJyjMENGtDhgAR+GIGao4SXPhReW+m79p1aGPemoNQ19vLl08/0Z8
Xjwi/q4VpjHZG0RMC8z6dbeEZmV1bWbiNCbGfG0BdPISqdZ8eVSkXWJX+t7s+yd4dWJDhRdVb5qZ
bPqho7AVw05XqYDA4KdcEwCRhBerjjgESOf994fl3F5IHAmUjQGSj3TJ67/S6qFGTa3Dlls8p2pJ
keUXtfuHs/1lG6v91uxKWVJkqTjJ6kmq7nHTwQf3wpI++3lf9GM12mDkihDPQnFqnPJgqcMDpl6L
YduhSkofcFPl6kl6gbd0aexW20iuqH02kCM51V9y667O/b76lxbIl/JGWpIW680Qes5sKZXDlU9Q
ntxfRf2PYur/YbdaUr//28iqG2Nuz9Y0BeLUF6Wno2KojNptkk//MNG43ZFahDr3JtRm4ZyJq63J
B8IGcZgR7liewpPm/VbO3V25fKHqQiS74G9fT+ekrLRumCzueD0m61gzi13uUHdSfYqyX+83tQzL
en2/bGrZ1l5s8glZW8XsuOuN4/PQ32kXfv7c5GJrB3UFNZESn9WisQojs1JAzac2zG5CG+bOEF5J
kf0xZfHfXYr6EZuhQpbP/vu6F1ZQxaXZz6xNncSekKWjZNs/3h+pcx9lgdIsD1jeLeutt6SmAWuw
VJzYvfJ261C7E+20ktLWzfsNnRkz5Pl8d8rClGXXfd2ZWlB6L2lWekrbn1myqZRtal34LMsNZ/XV
ifJzAVoAKwu17nUTjkgkwzKk9GSWfwbKrE3HcyQsPosr7Np9ag+q6cIecOZ4fNXi6tmSpjwGUyYB
8wzfXO22Ckn2zqa3FEN+fPiWTKFOXpkK3PVuE8U9UhzMyE8t9fRjsq2xl8/tC/e7s90hWQfBAis4
FtDrAdTyPJopws9OavjFyMtdau6TpvUVMfzDZODtQjUDuAFMMpb1+2J9dnVVYDHNZNClz7jiuYr9
pa0u3PLPTTjCJuhHLQCjbxSkoWqivo74NgVKTMkHryYPv9//KOfGa3nwI4VefFfW0RlTVLFt13pG
2MTw7LSlVmL05ZRr0nRhmZpndjSHGLSN4BpMGqnN1yOGBXY/112dnRw9bo6V2X2r8qAQnqElOUTp
XDpSvnEPmHYrnRL8TKTM2AouQEQLS2mPW0X+hRr+dOO0c+NWZWLyPp2LL6i6ih1AMawZMi2qts6s
OrepSTF6j/8snvZSvTFKo/Fx2233YBbGE8RYFHrDMO5SSU98ZlJ/qrNkuO0HCTdEeVB/iaxFxlUq
EgXjjeb8lMtOH/Fstjtf65AMztTg/2n1pPa0chp+1/j1PoW5kfwMhXD2IoiVgyFywDb4bu5I8T4l
fUGRMxWm+1gyZ0RDkb5tTTx6eimaef4ih1ACPd1naVz87rQixrkAaGsIzmur6uYl36wzmyarkAQR
IW4EQOucZabmRYODcXqapk9J77WhW1D7/g9zi8Vu8JLjRbeeW02ip1kctSz4aidL7t24iE5377dx
dlLRAQJlsIp0dbVhCjzkCTHTRg779k4u6gvL/O36WKApOuvcwISNNfJ60poUAhd6wzLHPvo3/rEU
fGafh0i5yVXrwnC97Qo5akqJAEgtKfg1gccQGN70aBxPwS7orqRLcbc1g4OzmN9fIG4LdpaX0Kor
QigzrvQdQ9XFwm0ilKYVSgXcm/vtPLSHUIzXYy1/mwL7JkvnHXaEX+Qk/fCzcvkrAKARiIOBtq7k
kNOiljGRYt+UndMYJ3sqHRrXEM3eNj5Y0PDfHv9fW+rrj2fAM9cMCopP3VxvhdL65nyVzu22rBFo
27fJpTPh7BckvEQVEJmqN1HGoastndcII9wHW0zRbig1//B8XwoZKDqjZALc9ToRRmWB09qEM0+L
RA89UkNhyEdXFC0Ad+NRibkGGqfXg9ZHUgGgRUtO89YxD/Ul74tzC4pko8K2ANGW7PHrnw8pA0Xr
NCanPOrus8zZKAmeurGVfKpt68Lt82xboIjk5XyG57pqa4AIljpVkJwCYx6u554XcG01o9+D4YBJ
XpWn94du+b3XtzcS/kQxeE5RQEOd4+u+UUAfOA542JOu7lJ7I/XE4rbvN3FuimFGtMRjeOVgs/K6
CbNDMyQsQRNjaG1Di4RapwbDhSf18itvOsJF0yASrFDRtpoDIlP0FHfa9JRR2iXnz0b1w563Csmn
EPnZ+z062xaeeEDBZHYmY9VW09Zma7RRSlA77z+ZBDY9g+c2yTQtCHby5FhYpOrJv3yqF62utgaH
m4cS4NN2aqNxnwfYsJtap3g4/IoL/Ts7KUA3U4IOHehNmBt8Qpo2SZieDPG1GBtcWR/US/CzM20w
3SgOorqWUVxPvGG0tamOnPgU85Cbe98pVF+/lBo4M/VeNbL8+xc33tAeSEImNJJ/1+3KT4h8vD8T
zvYC7jKfhfLgN49FeRJyVnZVciqHym9b+XM5Zbdq2F148ZzrB2VHYPtNIugUQb/uB7CUroEURz/w
oH6S4sf3e3H25ykdwI90odyaqweVrfYtt2p+PpBSz0T67FyYUOcOcp6ffGkqmsiRrO8k45Q3syqP
8Ukz7ekG7vMjniH5tub+6VUV93drFD9qcAy3Zj/0m0K0xcEWmXlT9glKnn/oLnX32OxSnMH95fVo
FtKE0Tmq6dOoSn4/9rfREDy938Tb4Bu7Ay+gxYcNy4p1hHgaaqWaEE2dMu0Zwxu4B/ouam7QTvlK
pPqlduELnpuHvMCpW6C8m8T4qktRaSL8tPLklAT1Q27Ud04V79sh/PJ+t86cTosLEfccUh1n0lHB
OHVtqcXAlus92PxvkQig6Y+nuNO/vt/U2R45y6OLDYzy4FWP7CYuDBHb8clCvi9TCnE3NN77TZyd
9i+aWP79i92hWu7hFNrFAE8U4U8S9FMzyS7N/UutLB190Uo91iEIAouNLt2r2p0x7P9/vVi+2Yvf
z9sewaXN78+YzmsQ8QwcEz7eBF+dylfKUlTqAl830RhaH/DwZfspEPb7lw62M8epguSSaCubG2+7
1c8DV2F/1W0Cbe1eNa9V+9GJP8vjtaV9/CbCJrfU1XNLeBtxJUqatGObRqcem/DecTaa9kFhz3J/
pwlCbrzsCIKsgzkYVbS4lcTRKfokHPeDvsVvfn31rTNnis0w5tcdaEzFTXMpXLiu83rTwOquVpfN
lBnN8ucrVG7njpc2iichbBXZeG9GEoWL3fh76tvbUB+fyvJSYPTcQUHtkwXy+G+d9doolj0fIElX
AdlN1XujP5btj0LqntVsQM8JLSHRjF3RKhtNSbZmqDymyj+s15d/wbqYbjTkoNIL/oLG1I+yCJ76
2Ll6fz2d2dsoaCTBxBzBwEpffcYQPsQw1Gp4kp2bUbrN69PkfPyySBOLxIdgH9v1am9DDV1B6zEh
1hvbJj/M2kG6ZIB2/lupi5UIpTfgRBdS4oudx4yNtMPrNzxJuVN8RaxcIb5V+r1kt9INcOBwpxvE
iIQVSN7gEJaKKh3l6RRKV6kGHeIfBpXVR/p3eQGsH4FDKZCzjEZ0apVjln8xqt/hJUnHujpwWR7w
holxL7x1TvXV8hC53HMzLuIT++0vspY/o1D30vZ3W3Vbxcyvu6J+0lK1c6MWK6T3+3fmHCE6zJ0F
yaPKsbhqu7Uxz9BSOzrZfeyNn+c4unAcnp2VLxpY3QKlepr1KbCiUznfKOlNXJKX/BhQ+T/jh6+w
hfEG8t/17tghj1fkpuSiOVeboYXHWH36h1FCm6XgEUaSYH3RtNOuaBupj08hvAov1UbwF1l+qSzn
7Ld40cpqdbWJruGKRStJr7o6RSxdpV743GdukPhUOjhLU/EBB3H1xnRKWzhWncdEuStYhvHErT+Z
+/p6nqN0P5XKdO/IoeprkG8uNL1sP6unNIc8eGCefrzZ19mpChCLM+hc1qWqO5hje8js+ZM69E/h
pF+YEGfn3IumVnMuGCl4hY3BFcxqA7fvovIO/dDg2XJyaXqf/WYk9BatCFTb9aY7G0KTkoJbv9Xt
ise0vXANOzdouBcshFauMG8EUEGchqXTzfEJJ7VMjHc2Yqus86rG3P4PaVfW3DbObH8Rq7gvryS1
WbYlxXG2F1Ymk4D7BhIk+Ovvgb/v3kgQiyz7zlRlHjLFFrZGo/v0Ocs7fM2Qfut1wR8J3kUXhtr8
NerNIxjMunI85N4aXmNuwkD/CspRGyTxSAfcGorGtEvLSokvUb5r9T1fSdjMfh7JE8RIUIpGIuD2
85zkgK1D1A34hOfhNWo+cAGiuvqmtYcGa0/aWagb1VrK6/jSWxo01yZSv47EGh7tdlpTgp+9CNGD
BDFzHFXkAaSh1LwGD9moxxdOlS6ISoADR/CUPjtRN9a+kYLhKIl3UBsKkaJioZWiZaLOVPu3MfTe
Sqpg7kQhMYWgAuV+gWC5ndasTJmlgcPrYo/uUcsTH6xeYZzvPrAJ0ciL/kaRwZHDtLioy3hiZXxR
q+6Xm1Y7Pnm/swY1L5D6LZuaHZAL5KgJKmIwlIi/v4oyKtyJ1uBCUkXLPLYZGl6feqspH4Zm6Fcc
35zPFVle0UYM+JXcssaVnjU8wTrGdj+eaA6cjNWcLWqDThSiVU8tAamr0TZ8pclhdgNByUAXwRoU
tHVx5q/G6CmJ3aig9wUyqjzXsRcK8Ycu52A6q8MOhcDcYXngUM8LIr0LB9QGIm68H6vrol0FVMzI
mQGcIPd+gVDGrac6L/DkrlFXB5XW92btzT3nva5syDp/ddQ6ke7CxtiDvIz5ll2jHfZgDOlKNDPn
XoAREYJ68F137Ae62w9aBhaCi5rtwUIBQqzlbTk7EHSbC70uTJknecc0VXnL7bSAJBPb0eYbioa+
1n3Ruw/ckAacsIMKDXyMrC9D9EzhLOLFxQBNX4TiK/DTaHld2flzo8EzAT5Mw9P4jlzBMgg4H8E7
c2n5dtIh+3zogJst/p9WxJpdbXOI9bZor4GIzdCCtspqw3z8mcbocV1r9ZsdDrIVwOXamDn59cNA
pgUibjW/pCBObAP0LEXVT96NK+OZc03IWYiXHHJUd4mLCCCE1m5ofum1vve9tniujO5Hb2UrCJE5
O7DhvFFR4OEkhf5pMhoe2L4BqgCXnF8ZpPFBu7SbCvq6vKlnHdG1JenWBGKBtZ425hfNaLYldDBS
1X0cwBeU5dYhSezQJup2mtyXCfS7dZ68mpW2crDmDq5IMOJooWDoyhUwQtGlr+RTDubf7gfYOc4V
pHhXhikuZDnCRckBXaBARQEaJ12SWm2NJU/K4uI11mezmUCGloRDg+FlVYDLBth0k/rOMD4aQOJk
o/dQVOlhpGuqrbMLi+geRVF0CYB05vZAuKBgKKB+W1wqvelCqjTh1LtxSIH3XR7xrCGIrb1h5xCj
SN4qA2NVAilKnLwxSz+XICzbsrrnFdaQfCC9jlKyIJRQRWgg36LZ1JLO7jC5Gt15z13+gbjx+vPS
Fi0iB4IHI24QBnZX0DP6/dfluRKn6W5zQGdVNOGhrizn7tu0t1mpk+JC6ulfkGGAJRbkjw/GZG0G
2m2Wjc0ujIueEmQWQCciYws0D7Sz4AItsdtP6C3xVXrKHWtl9bV5KwjWENmAFkuuH9E+8UCQT8tL
Z6q571XTyYrcnQteW5OwrZlkG5Cq+n0dguJPn5SnKtZOURVDMG/oVu5lsaXl2YWA9xuqDnGqIS3f
CALKoe8KtNDk6J0BRKYLBA/4VnNLN3QckMOVpMn9vvRewWq05rHn1hZlNDCngsUBbWNioq5uoCKK
BlJqTXlx827vce17U4F0hOOxsBkb508f58oHFhgFGecNTgqwj3BFVxZTdYAyAIoZF648CsCPl3wz
9Z/Lm2juugMBkwbcow3MgOzOahskjWzEnBruTs82ICXVvZ3BPpC1hOwJKIuQtIQZ8SuuRuIQTwFr
qVlcUEDcNV0BtkTtecrfKaH4liOykOJCekiEw45+ayYBc0mGZ3xxKbTvnh2DGPi3ShkY5r/1NmQc
Nb5yOObum2t70gKZBktj3XXhrnKwC//R9bU9N2dAFATQDA6NPQAgbgdUMZz+xspElHBIyNE6Ly/+
7OeB34DeJCIQ3Jy3ny8Kl+Ex42aI2sEsA97zuplWzuyKCTkljlz7lBEXEN8y7ooDH5v8GdT8a8R3
s9lVIeeEQYD2Au/X25HA1/BWbYGzspLC+c7BlLhXEqUA8ygkgMcsynasa/kRxdtsq6WJuS17nq9h
ieZcJdLmKN0ilQxPKf0Iwpo+72yGWEuZAoBuvmXTuC/z8QNTingORBBCSgh5g9uxOlMMaoBCtMBF
UcCRDxjWshJzi3ZtQfz91XHlhJZxnsICol8hUvBOyZu3c+oAjY91AkLWVKXvWxF1Y6dS8svkPuVh
P668e+buCRS0RaMyavSW7Klzo2IprRFbM/PRTTvfdqyAAemCmylWHr0UhLTaSlg450avTUoOjiDQ
TyoPaN8O5D5uNUIJ4aCjimew/fKRlZlI/jN3V4OTNtlkdoDaFR0ep4mzL9tsX5r2pi/SbZ9YD4MN
lvDcIQ8u5b6ndF8h4RGWrvK5j9KVxMPsHkEAjDAaV+IdFadDINtRDXhYmCN99fLhAVD0lbHOmUAv
BcpDCDvxj7TRrUaxq7oAhBO9X/FnNyqio+uw8cvyjIqoQY4qQAUggjagz+9ogFgFzAx3p+wy2mMY
k1czRfb1qbIeO4tBseDTsrW5KALhGnJRgqHnjp2HqBOhYwFEm2GXoCtn3r7IvUOc5U8kM45eztae
53N1WSQz/lqUDhukWlA/T4Fu4yl9YnURB6XaPnA2oS2h6I9jQ7YKA81Wy4jvOiZUe7ohXB707EJe
/QQpdNILPk3JVGQX2vqQN4iLlUfu/PcRB0OHFpU1ORK2mKCV1hrcY+STnv+alDXO0znPjkaV/zMg
BRZWl3VK2mLVkoJHgO+Wh17NfxnmGq3DnBtB2yEAQBDqEuLqt443B1m1ESvA6RE0+fnW1H/SCiib
ZPlPM7FWFmV2TADigNIOR/guM+CWEMRAH2F2QeroyeHmZ5CQh45R/ru89rMb/sqMFLRnkKwobIqp
s+zIj4keECHeR5RNlpV+sfY8XxuUFNFoagkRHxODqm0tjLvYr+PGT+x3d6qIzfC/U2ep0jL18LBF
XmE/K+zokq3anipnhU1meSDgcbjdCejF+a8Jp93rw47+q69l1Gb93tUgpD1dt0XbOcIT5Ub/OMba
9wIwx7aw0FgWnRwyvFB9rY9/fnujfwHQAjyQ5fyMHee1m3pjdmk9LMwuq8DH7tMPgMZRRQOYGxBb
8HnL8RHqLIPiNsCle8q37OxWX5c39Owg0H2BHCFox8CyfLsyEbV6D5Jp2YXVOvK2ETsQFXRxPZpv
2nLl3bRmS1qjsezcwuYUjs0I9HFvDv5gbZpppUwye0SvRiTds03sAnpaYERO5KV+E49h15qPbHIP
UGo4Mg5JjQ9MIRLrwH4AwoIy8e0UFm5Xc7VFp1fMHnLRzMKDFrph+fiRewEUyNhwSLffIaqIUXW2
3hT5xR0PWrJfY0GdPaPoLBGdi+ALd8S1dBUmO5mNFpMYz6fW+6kqn4z6F0u/fGCmHLzB8K8OoWpp
aaK6pn2eYAQdZAGsQyqkjPfouV+2Mnt/egIqgD4IUeO+HUhFjJwRsR5dQX4XlbqpFOvXsonZneyh
Yw11btw4urSTlSjxksxJ80sG9RgrIJNvC/GWlY0149OQ+QX3AcjbUaaV82/A70NjELHuReubA0ar
Q52oa/1msD7R0X1ySuULTyGPszy2mffGjVUx9qt9UAF4ZjsEmHdglp7RDPcA5xGYVv8C5rM/+qj8
VOp+W8VrbQsz289EWVOw0SLXZcirVtbWwHIXHVSue2zrzKfkaAPqtjy2WSPiGQXwLkq2MvMTAdbZ
Klw8rBtjN03PivecJLtlEzO7D692gYHH7sN7TdrjddfnZd3auIjyAMy9/P2b++bz0il1y7LOdIgk
XaCuwslD47zfyZjgxQYuFMBmwDYlZ9axmOelCfw0xFVbHpQrgcDc7Fx/Xoqf+poqdLTxeVJs8vQV
tBsrKzxzMk1g2fEcB1oIqWTp8KMbHjJiKcAteKfj6UpAsBPveYLXATS8lld61hSw/CKVZeMlK610
Uox1ozvAnzgQW2pKElL9jzoSod+3YmnOEQBIg3OB0BYAQykOjLIUsphxnwDCgU753N6rHQieuIfK
ZK1s9DTZpQP9sjy6uaOCk42hofZ0X32acoMhhw6Emp7m59HTjwNtXwe+dnnObQhw78JVwxA4z6VJ
1PSqds0kBWi7uZDp2Xj/cUF3NPqVkUEVVKNSeMOmRK/B7zte9Hbrfk/WihZzz9Gb7+u3zrJwh8Zp
FOD+FeuQWda2Np9HPaBQcdSKB+Z9Ju23CXLphhkur85MkCPYd3UB8UQaWk6lFqVXo1fNgFgNA0fs
8Cs3joVyGMp9TVaCtpm9hwoWMj4iEymYfm5H6BTMKFVCBvCMXJT+CNUev55+6O254V/VqllZr5ld
B2sAucBDI5qS6zNGkSecKQa7FF78pKQ2SN+t16Rjm+Xpm9l12NOAHeNtKhghpGUbG2uyIEPI4KSZ
z+Mv3gf6lG4MSNva8zqdN6xHa3rl99XWnFbWf2aebr4vBnh1SVO0TSMZjO+7xT9ECUd146xpMsws
/I0J8ROuTKTQlibONIghfFaHJKzzDq7m2VbzjVtCgFFdGdLMlr6xJ8UdUOqLB8seGR46ECrUkfkT
4nfOtM26c+uuGBPzI6XJgONDmyxiDvQ9yamJxOuHHJx/7JK2L9ZOY5+X99fc3F1/Xjo0fa+akVCU
vXAoqWW7tAu9/plaAY13zfu5HwEhRn0WEaJoKpafoZApKqjbVOxiDM9aV4TN9IXoa4WPmbsOpLpA
gzlA+dyD6fQCvFlmq/eXyA5ZBS4g0/J7N/K5uyZ8PrcyeIQAPIqr9b5Cq7hZqqs16S9xXPqJ+Wta
uddWvi+vfA0FT7Tf5v2lO1PowVXh8srPHcyrn29IKz8YkAAnHX6+AZhIepzGB9qshGgza4HWHWDj
dHBCa5ik24NJ6ah2DoSZL+CpwN2SQ/N8eoae2PJAZkjKIE8C9DMwqailAQ5/a4ZneaFphd5dXJOh
8XX0o+ZbGf0T6V+G/DVr/S8xhON95xz/Vtwgtrfoj7HIfvlHSIsFIR0UwNCSD1ylBRZauSGq92rL
LXqVn3XLjwDF+/7/+rwMXWNllvBYx+fR1+pXzaZz/3zAAGA1SA+hgx032+0cEprQ1B16fi4IuApH
FdIexF0DNYiPXPmy/0zSXyPyju6Ymqre0PBzHMFApVafysx6hUbbv2MMcTtV/a54U+qX7rhbHp20
1/9jWHA9CtdwX89tW0jFaVEKtm36zUbJFUpua35a2ut3JsQGubqETGrjRqDFdE6c0PzZaui621Pr
fY+S/xpB8zJcKHDeMmqAYpcbdIIRYwotvHnW5ml+EH+/L0UbEVfU2gKG5jzUaLbbEW07oL9vTaNp
fjX+WpHOK+1c3pcMVoxmoxp+8s1YG8eshTelDEGSgCT77WJUNkflINb5OetUFuZu/CPX6bPWWpsP
7Ku/dmSMlhvH1Jwazs/WqH4ZASQlUC31rZiuAAbmxwNxGLzenPsye1RSiLn3DuxUTyWD6uwZfXXL
Q5l1YO5fEyJQuNq/HmkdgHhggkDNmmaVb62R6MxuLtFoCZIMDzkg6cJRIHNb0dTGooAQtxx0CDPb
IdhdB739wFhEzyuEpUBoBYd2O5ascxPOFRNSeYBkQ2d95fNzq3H9eelay6GO4xUMn497J9R/MzQj
r72a5uZKQJ4Exwuw3XKohKYEI+FppZ7jJkzqgBwgOGyvCQDNLbkQghMsL7ig5ce6w5QprShUEd0J
itRqV/upa70ub6vZgQAXige6IDGX2+/cPIoSohH17DrDxkvbfRpVfuJpGzfdLluaGw0UAAQNC6RQ
kIe8XXQzE0pHCoeAYeuynQbuqZAABb6Ss5+zIrDDCGZE5kauQqigQLWVRIWHpFtlA7np5UHMTZd4
ugJ5BMG3O7CbXUAKN5qs6cwN5uukCXLH2fTV3u5WQrO5PYzkGXjl8Fx275i5dLxWTXAojGcIuPos
+1lCz7ksVoKiFSOye2x7hxp9LYxU6J5pvjIT6ktrukizRsA2hYIGgEiAXN+uO0RBSoZQZcSKtEGh
/IEtv+leltdldtkR4InOKuB/5BBTB7Nd6rkQkXLTyHugU63vItL/WTYifqkcHolKwP8akXZw1DhR
39pQ1EkTF9HRqSS1XxvfsTJe9RFT6IhFThBAkjulk8FkhTc5Az+nIxDFutoePUW7sGp6AuPda6tF
4fLQZucPuRnB0Qngm+xq6rw126wx+Vm1at/VoECzlj+bPTl/LchdKhkAWxRwS372nF2qhBOAHZCB
XwvA3toQ7tYIImKigQCxtoyFjUAvW3cmJq6MOXp83KfBhrxATr+SNu+OoNWrNqy32+9KD+bjAuUS
vxhHd9d7vV+Bpjl1in4ltpVe8G8xIbBWQngWj6A7nhYGGqVM6RN+rov2n0JLnqy6jwPF6ZKgg+6h
76EDeteUxT/vX9Frs9Jm5aQe0PYc83NrDQH05zcN/7RsYXaugfw1cN4wOuzU25PteEnvxYUyYmTR
AFW1GtLa3C22iLPto8o1ekTXsPc8AsnjDwmEkMdSKTZpkTWHBrRbO6Ij66f0ZrryGJvzOAIfDP5P
oRUkN9taE3DW6ErF4RmO8be+CdV4szz0WQtImNoWoFEi7XM78iTOmZsk2GUaj/3Mbf1Iea3oGnpz
7sggEQOOerzPQRslWWncKTeZB/ecj1pYTt0DBOVod0nzd3Ynv23Ra0PSXiGoBXUshaGIQ6FXrUKI
YJ/GYgSvvGd+XZ66ueMg+m2QDoAEFRIct1M3JGSCqzZwQBXlSR9Ag+EpO4AEL40Gbcp8SL+qavJj
2ebcRIp1El0aogtRem6QhsWR207TOY9OlQmguuqjOQ6Mustm5Faft3m8siPfp6rHU73lCNgyMMtV
ibalDfU9EF6q2RcnPxoVRJZw4NMHlquHultrfZmb2mvzUgBf8CaKoJY+nUstpIAOTF8r+qBZYaH7
qrMSOsxdGLgKMZm41oH7l/Zmko1NYvc63oitDtCK2fl4NCYrEzo7IFDFonkSis53zWBumjiVR7Bu
eHaxnaEo06PRkCiIjA4KUlnubFJzyF5oEfNweSlnLSNmQZTn4Q85vjfykoBpFFPZ0n2rd0ELbcJJ
/5xoJugQz5qzErXORBYI8kHfD8Al4gs5am3dZPD6COLelnLBu77g27o9Yl5t1V8e14zjQkyMIAws
UCYyYdLpMzt7pAUaLc+p4gRT+68y7Lr4y7KNma3hgiwVcD0VTOwgqLw94VTVeMaBoTtX0+do2lrD
4QPfB5OCiPLxiJTBDHVFCo2NjXam6AnnfuOuzNHs77/6vvT71XYiZW/k2hnl3yCDsgpadz8wAkB3
BT7GBiBDbIert7yK1EeRc0M9q3Hmg0X4vTwDwhGBZgIsXxASx+NOdni1S4eiMBzt7D7x1PAVZQ1Q
IjymFGZhq4pP4+4XnIa3I0DWJqeRyfSzmWdO2HvFIUqtjTL0R2O09i2AoUE7eJPfZNm35bmb8eVg
3wHhtlDxRB1b8uWgowSWscNRmSp/GAL7i+JtWLkS2swbQRkZxMhQtZTbJows0lJnjNVzrvZo9+f8
0EdqFMTe9GobxUqAOGsM3T9oE8exvHsgmYOnKyjKq+ee2p/QUfhCiKr5SpGeuLsWs834NQjt/rUl
/v5q5yk0zW19zPDcZz/y/IfWXsCgoCevvfelAAhgeanmnA3A3Gg7QlsY9BikO8JwStcBfm06s4YE
CNV8tMr5LH4nC8nbZgcIDOBJdNgLTuHbMelZZDrRBH3B0ugCz6PvhZr81wCYHIWoBPyZtNlbYlql
io6wc6IgeXhMoSe3PFFzHgei5P9nQPI4hj05ntMZ09lstvbw0P1e/vzcOuBNB08jCvygfb6doLEd
nI5HkM1Mv3P1wTXO0VqJZ3YAor0HexhNZnLe23OGGAQ3PTJVxb8gVbfyNSjZ/QUJHBeoTUXnCv4r
+3xNj/I0blPnZCV5WJIH4n1LOAkMYDLH9Lw8XfeDgS0gu4DrAQfXnXeuSl5bWsLtU6U9JMckeneN
4Pbz0hFMhszWphKfLx/dKvDWYqa3V8GtaxYti4KMDyhcvFCky8WruZ1rrLNOFd/ErRa206knxAfw
T7MOta6GdvevVgLwoxy12gm18fPy9N3vtlv70vg8zqucOIN1UrzXxnKDNnnoi3eKX2EHwAj4WERJ
D0BZOd/DvKFspgyD1JJPTX9q0F2UOZflgdjCccgzCcJRcb+h8HbXSFxNqGqmCIFPSMs325YV9hCM
xLBeAKBKv2KWjaCoik8ep92XvtYNBKJ1EvtKrkXBlNfsweg8ehx1p30eUqTC/SlKk6+90ru7zhz7
o5nE5NyVfXGYUlLsLNJmu9oQXMscqsbBmECpAKEI5aFV8vFhROy4J0g0+BSaywcwBuY/WZOQC4pO
I/SCXe0rGuuUrx10eB67bhxav2+n3I/sPA4yMmV+CeJX0HZwJxyyXit3uHSYj6RS/ZxWKdsNlWm8
jqn30lXdn2RQdF+J1TwN8inppi3SX/Gh5Zx8r9AWdGy52x9AiZdAS5019p9RZdrvXOdKuLwKc9tJ
3MJ4bSOFeHffO2VqVmphYaWbUx5vnWTfvhPD87aZrkzIzzaDRm0Z1zDhbftsW8Tb5RHM+S7kIgTf
DjhX74KJqsJMjj2xT6o6bBNlPzW/66LzTahPqu8Ewf13KH9tSYdvbDozB2LZPnHm7oj6G8X/lTfZ
jHdEiyXgqEivIQCUq0Qa5G+MBrf+SWPberNap78PhhARw8MLEwgdVP32rnJIjSwh0dC5P770eP40
llAR35trGZy5YUBgAdErmsDgP6SJomlCGqhFuadE/cGOpfttec3nhoFxQOAGUfI93xuy+kodE88+
aQZ1L6M7aV9S9O19BhhyeLaYusbg8IYzu/VVoNwQy4+jArSFjG+I+p6wKW9LqLA3zWWo+UFzY33a
tEk2BSbeC2jzLr+7ap1thimjz05XJn5alrEfda0aqglSBdSl3ksF9+RuXDtvtrw1S0y+60DdRM9+
ou1Wv/DOnYJKqfp33xrCm0MUBggHUVyRwnqSax1TIDt6ArulKhoMqeG3766pAPUKh45cguBikqP6
GHG2GWtDenLUN0lbtNiMfrrWP3a/s4QV5GEQC82EKmUbV3raO+kJTVCaFwcDNHuWN9e9S4QFQSwO
JiawkcmXX0wIH021zE5GofqWg3ZJtfeH8c+ylblxoA0KjyDwd+E9KUeNFbdQs6vyE1jxqwtf4yS4
f0GaOCB/Py/MX71EUq0bgNLD5yPr+wSZm+5xM0SXpgPEbaetwZ7nxuIgF4EWDmSr7lYeRRSHqyN2
l17mT5Bpzqthpbf63oLg9hfiMEI3A2mj2+EYCOBTSFrTU62DdGZXVfvl1RD+6PZ84/tC005F2OPd
4ZcSU40Tz0jpSdNp+sRUN/6sKix+yCy7fTQjNhwMRXX8MR7ydz9OhGVRpRf9FCiu3Y4sNmud5l1D
T92/QAinr8vjmp23q69LfljlGc3UtKWnJoX4QndgH8iFoAwC2gGED+CBw5+3vx/U0U0DsgV6Gn1l
4H5qrMWic0OAy8KqIFOImZIOikE0s9RMLD1vn5XoUTVWV0BsHmnxQQCCtj1B6yhUe26HoPV6DLII
op862NqQcrCCqNV6NUDp3vG1oarDGnJx+QMeelVge6UZ1AqeGYHXMbCodhC20OEgLOVnFXng7lKj
NsDxfsW20UBmCNZ5vwQ/31ZBDfWSMd0N4yp2t42XK36p8zxEySENRkN/IUNnPbuRpezTuIzRoTBU
0+vo2dz2tUone0pKCEL0g0O3apVOx0FvhtcCClf+YCcDYCVUcZSAtioPy7Zeaw69v3WB7QMBFfK1
KhIBcsGkTHlDWOeZJ7Cr87BDnPKsow60w2kpH+Oxb4z3nw1k8DRsK4AXwPMmLf0Eke+pQbL1pOeh
rUJtI1vjupnZXOBVBZYMzw/Iyci7N0PMT8jUmKc6Ni4a7z5NylqXm9x6gKgBP1Fk2cF2A9CaHHOx
ye6iprOME4JglGBUc/xVFaW1G9KyD8RT8mhlQ7KP40b/nplZHFrREIWo6b8Ts//2Q1CBRmYUwwLo
RQoCIsqp0UaGcTKt7VQ/8GnLk+27/Q10pfGaQ7CB14QcA0yJ5pk5tY0T3jtVHKJ8t/z9mRoQaoJA
n4BfH5fNXSDW5ANva81hpziK6LY1oubVyLtYUETV2Scji/XPU23/ElqoW1aM2i6uWfec2kWh+JWH
rtmV3zPjO0RCBnkAFESxjyTfAYCvMtBGGU6pmfVhjf78TekylCzbanTxnsNJ1L02Dt3Y619U3VH8
oaOWTyJEiCtzc/8QsgCZghsGu6N4t0vLG2emk9egBDnxCk4o9luvDyuyoV5oqpvlYc8cG5iCv4eC
FcrAcr6ItiZwmIAengz7kNsXbVgZijZzH6OdUiiNwvGDbUia1rTo0OtcttqpVbPiQU2RubN6xoBq
B5M+s3MD3F+0SFof8mPqnrLBfki5i4pgRUBvrXDr0Zq8btummoECOW83lRWTz8R2km3ddHytw0z8
HOkGudkFwnNeRVtWRgodrd/jaWoPirclxqPhvn/KsbDgghBEpwiypNVNOY2h0QITvHw2eOIr7J/l
NZ3x7tcG5NpVhiQJeAxgwHrxIuSS984UeO+U/hBb5caIFMfpVq+Azw9GQNCYtj56lJYHMbcQV7Mk
U3HZHKdLz8rx5Ko/iuRsx7uy+rRsQky0vNZv5HcOervFcG7XOo66ydMGtTu1OR9MP6uLYoDGhFr+
29ge+WXThPht7U3B6FT65OOCXIuI7geJ9n9RNQUfj+BikraCMQ1xnHRGfxoHvQ88Qk5a6zxHwGW8
ezZvDMkIFNCnTFYW6f1J0UKtDnm+He1geTbvnRYubgfIKLzkBRBDCn8tsxjNAZKoJ8SOLAMGLwD2
ujMvQO4sG5q5hm8tSaFwPUxdNRlJd/L0L9q0seIjHV/1cmvFOzejYWPvEvDGF2t8F/eu8tastFgK
t/uCWjALHZDpUMS29cCLvj8sj27GCqp1eEyiuA0SSLmGompxYjINqdoIGMMp/VqQcNnAvXcQ5LR/
DUgeriDtOLU57U88U5ogqxUWJKwsXpUiG7bQuGbbZXv3p0xkn9H4hXZQtC3IJQ/XVbQsyzoM6DV6
1YrA5bssMMvAgAzt8O6SATIKYO1CiQst/Hf0mcnYIs50oN5SdY9pswOZ9fJYZuYOGQuwDyAGRPQi
h7H1kBWVY9b6aaCPabr1IJpOt/yfZSMzOwBG4BMwZaL5S/aseK2C2inWTxDrQiDer0Vea9/Xb91e
0tYDpbZ4JPGXwvxqWj+Xf/+MI7j5/ZJb7ZiWloWpaKchT9Tz0Hb0SQOUufR7lRmNP8R68lxqarOS
WJjxpchb6AJACC7TOxC4UmlkKhHZnbi6b9JjoYfOWsFrxYR8sVKiVhQsRNopA1kqCfBW1NbUPdZM
SIvPadGVUFtEPDYesx8sPbTZyh6esQA4BaTaBMWN6Pe7XX43L5XKaMrplKnUDMs8O5R6m/u21b4u
74NZQ2ChQpENNds7KY9MzxUvzfh0ctv6MOn6kZECqVRuvz9cBk4O2WMkqJH1wam5HVFv4TEdtRQj
SsaNO71SIBD0pHwy49ofvc3yqO7jWQTK0E5Czh350bunVxzFdKjAgH2209Qnxh8ruozdN7s/JFUU
OKsYm/tJvDEnl1xYn0xV0cBcP/2w80NVMR9Am+UhrdmQ9tzEyzG3dKUC0vApL0ES9BIbX5dN3Puc
22FIPmeENlIZx1F1RtP+4HKfju92mrcGpD2Q2lrT6VpcnzlLd7TbRuo7qZQQ8MLxI2WCQggQ03fb
edKhh2sWVXJ2xkEFbW+8J8QYfFI728jM3x9s3FqTYhyzi0bK2iY5J/awcdz0ObZWE34zW1lQt6F1
4o1VR35mopc9SUjixGdehJV7ZvRipUGPUhK9cPK6vAFm9hgqesicQBEBUlIyY1NfUto3sZOcQYDi
OxBKronvrLm2mV2GjiwkfhHgIJEpowNNFvfUbFly7ozDixXtPzCEq69Le1jVKIRpNXwdRZMLEEfP
WqU8A+20loOfWxb0lYEcDHeZYG++dWdlwmk1Dlpy1qDbkh5JfkjL1M8UVJLDdg1QuWZMOvtxw4ze
oSoeWOZ3QBHUSfH1PEEVXA1M63dE1zBIs/vganDSJNaVN1SKjcFlDD1zEfHRSIDs7ApMdH4j4DEC
ABxwNvJuK6iTEkSKyTm32+y1Tpv2wVF6bWVPz1kBDZ2HZh0VooFyxiipkW42rShB0+RLPwae8215
w619X4rUJyMCV3mSpOdCVy968b3L9S/LFuZW43oE0ptNrYwR4EeMgBQHNd3X6i6pVkLy+2jQAdcD
5DURdAhuG8kxOyxpxoJhwdvuc1ceoyzzC1P37aT2TboGpJufsb/GxN9fZW9cS0HiI8FuVu0h5JUb
8F/LEzZ3XK5HIyb0ygCQXc5AEj05R8rLaIUkHX2IiPlFnUJbN/ET5X2CA2+XDloOUR9HIHVPCaRH
XCvxbI/P0QP/nq95mrnpuv66tMF0tauSLGfx2VBM/7lu1oLZubW//r60vbqp4IPm4dcnPWKlfqNX
PzL1JyOn9yeLUM64miaxbFfLMpll4UIBLT6fBuWXu1XylSfN2kRJT/9UKZ0kNfH90vAbFtib5V01
dwyRdEblDeD9+wDWqUqLG24enyfqhAYw+iV1/MlY61ueWw68/ZGeETx9AO3fztLACWpjgJWeU3fn
eQ+a+snQhp2iG8GY/rs8oplzglyvixgZJx7IL2nCqnQc4sjg5AySOT+Ohi3v9Ad1pK9aXe6BTD0U
WZv6yzZnZhHc6dBBQy5b1Gek4WlRqTaN55GzQkLlH5cCJ7ZftjCzDYBNwoAAvBFBhnRZZuCdVBIk
T86aRV4L46Ch7+HdFkQ3Fi4uVMZRx5ROpGEog5KYEFEGCSB58MYVZ3w/RYiL0A0A2BD6P6ESfrsD
9DFxFdtU+nOt2b5CxiZwXfaZ6MWK2xI/8zazCjtAoKJFAyJ+dxRjZgEEINB87FxlrvGM/igWovLS
+NFYOdDzY2tMhm/5y3uDqCehBxg8Ca4UVliTytR2JAykFa4fvVG1b9zuV+I8dpASJSNgE1PQrZG2
3+8HPABVbDVUOFClkYm68h4XqAkSxXPpTPu2Kk9xXGyWN8RMslPYsEE8hqwG2hSkk+Tq3El4MrJz
XjKfKH5Cq0Cr91VV+XnZBX2JLnQI0YyJA80sJVixfu8y0D2CDlFof721iUs73oNESmMiRX0GVcDT
mMRhBl4ozS63CUsf7LivoDxV+Y1hbHipjj5pke21C2VjZuBdqevfdWLif1fDpmErHmZuKwPZCr08
UV66Q1solBfVZDXdmaiGEhRWah3j2AXkM2q9lVmY280ojwFOgvape9xC6ho5BYaYnqHoVaERpZ+2
uRYy/m15sud2EzwXOr9FfRnV8tvDGbsgalVSnf4PaVfaIymObX8REvvyFWLNLcisytq+oKyuKjAY
MIvB+Ne/Q2nmTYQDBcps9VSrpRpxw/b19V3PiUtXHDEM+wIqqhW/eGnT0BHlzyP5wMZRswmZN7S6
m5U9wvCt4eXh0BVo8VlR2aV1nAtR1gFmhhY5LNrHAX0YzEe+chrX+eS58I1zQJ8SLrzaZqPpvYGC
osnjxAH/UvZb0CyU5K22vX2jg0gFyGVrTfWLKzoTqbgXJaYOJqYbPLaYgalL43Np8d37D/98Vco1
7wGUXBOKVeny0XDuqvcjiVzs2t8W7jMPiYGtNXFzfD+tfpfWP8z8yO9H1hW3Eb2iV9QlABIxO1sv
hnjwxyinxaZ6f/MxVnAmQTkEgOMAg6HNh7igB/li+JsPHADUaWaHBpCAOoNDqe40Lqbx4rx9BtNl
vcJ2Mf869YECW8M8UwQXAjiLl5fb6FpAljYWR9qQHEqM9/QtR4A/PJQ0ec2s/K0wrJUVLT6K8ITQ
ETWPt131/pPUdrOuDCCz2AfiG82egNgQFqmNIfN0S/rvRdMe7Hb//o2ccc3Nv1i2VziZo+tlBuCx
eOzQU/Ympud/9/n5rp4pcjY5Rs4DieuPbqv+DR26t7+/ZCLhetnAk0E6+ar60oMhyLck7rrZfiEc
RQtHhGxaabBdPJpzKYq/AooybkwGNinxJ/pGNds+lknqfG6aVnuqpQEQMVckIZHZdxJ02cm0pndy
XkAX59nHmQsdcTnamhSLY1cuk710eVzYQ0h3jrbW+rG8k/8vQIV68wevBmaezePa3eTgdvP3H9K1
szUEylOjeSnRhcCtsnuyNTttw37f1oYly38uQDkn5BJJBrgPHvfeT+dnYn3k8yZw2RFUYEpXpTVr
c9Jr0hGwygcDXADcX0sjL7kus3M0Y7ui308FLvScghhaMOEyZt/TKd2WfrF3zaPVrgAHLO4TxgTQ
0Tu3LaleqjsCCajhsJ568kTudPYB6wmW0/9+Xp1ctEz5H+up++UdcET3nRmc3AIDQGx6Sh2USvma
07e8InQsgaoPzp1K0RHQCk1LFYxncCAduN9WQd8XXGu0qGLqAXgL6PBWw1Vd1klL3YDFhadHwHzN
2yNvmqPOk1BW729rQo7/byUO4RiWowR+HZOjNiRdEwe1vR3ZsNcBhlextYTPwqYh7kb7MNxLFBjV
5m69yUw+9VODatXRyz/7azica99XrmPjtzwBdWgTD+XJMdBkLQ637/uSYUY4N9PZIHlxPTPfZakY
xcCa2MhfgMc9d6UB6vdJp2lEtccmo6Bq/T5V5ea2XNO69g9QHZlBWADIM8d6l89aUviTRYMWeHgD
2hsBxesCVKRJ8m0mvrbJvUz3RvJtcH8kLEfp+QCe2MjIP/nDq0R/oIEcOu088Lj9EVQcSwy0sebR
HlaSEwsG/fw3qga98+uhd3nfxaCSZNqm9g59sb29D2siFIOeUatkM/xkzOlXlNqsJg87/fXfyVCU
yMO0TtZaWIZTPSMjWVp9OFQr7vCCu4etclCUBh8GcEgVZ1WbpnzgTd7FepmNT1Opa6ecEyusHUzj
Dyi6bcSgvU4lbT+iwOeSFUUyWQBgt550sVfmUWMfbPYUVP02o2aY27HX7woWy+zb7S1dupdz1xe6
eBFW4j8utRfUnG1lOBBqY06qxbjsr9vfX3jGjL8gVQCkRcjvzPLPnL5xgNNncpPFOe0i0vzowD8v
tN1A/qUcZR2YGvDH1LBYbNs73Q1L94EEe4OsZMeWlBx5SiCmYNQR/rmi5MxykrJpRha3POrZkcpt
soaIuKR/SMABPvovuJ/aqa5hFrjtEjwuFKhejvHi16di2Ij2S1YfyZqyL53+ubDZtp2dTpLrVJc+
hNlTyIyoWJukXHopz7+vnL49kSIFghaLDfYclN+n5pB2v0AygQrlSn5kSc/Q1QWsnpldAoHa5UqC
Fr1dSaB3sZW9eQQACSiIY+7Nav+5rc9LOwavGx74PKxwpc8mA5TaKLouTnotDHmxBrC08H1UPqFg
wI1Cdf8vINnZiRSlbss6yKd4+GYa96Q+vvvnI82O52oO9sEtpFjQAoo3Vm49xfQhc3949tcPfP5v
zQu975hJUpwV0iOyZKD5ilPytSGgSJYfEQBHFcNIaIRCwv3ymAWeX9+QpogHm0Ya0C+7NUfImM2s
Eu9bOurCqHsiEkbkfynCN6grys5FBpwHxo7Y7acm6b5aWfMkBi/yyBB2vH0ATnGIjoJ7vfJ/Tchc
+wKxeS0PeRFEJnXvSNn+YrYbY+j8/WH0+e+zlSaDDMgp6DO0hthGslxnLFxrlVxSQbSVzK4tbByS
8pcbYPeeKwSbhtgDt8CM/NYXK6c4q4G6xaiRzAEm2j2v8qV5U5cjb7UhdqU0oslpPvm8PDRNH3pZ
gR7nTmxu6+WCdUC/DMa5QcuBAUY1CgGdXUWDgYxx0gLwt+Py5+g3XkTa4ii68c9tYUv797d44jko
amC09HL/UpNlBXdRqvHCdnoI6hVLt/AGYR34MLoXkNBQX1QrcVhudz6PJdtW+W7UNvZaSnNpu0xT
d1E9QIs7LtrlCiyLgXzOoEM8TcbJy8pnngMWQtIXUa9VSRZFgeca00pAorziks07ze9cWQ5xbuff
Gkk2fU4/+8I/9NxacbAWzwXvNppMQQcDb/1yVSnqDgD/k0PcMRpuGf51+9yXIhDQKGEyCpVG5J/U
RGRgwwAkfByBLm0boc7HR6E3j4aVHhBdySMCkt1gFE9Obu1BuvcBswA4AczqgZQS5abZrzh/OGo6
op2Di9g2n13nJY9uL25J61DoQ6keMSjAUxXLjuFIvS3HaYw7cIXX2Ztun5J8pca5dEBwuTH1DSs+
D7BfLmFou2pCFm2I097d/NRWeUyWdO38+8rjxySyxwFGipEgzI+yL+OqL97GYvgcoBnk9nYtLgVT
QohDMSaHyYrLpdSMU4D65SPQ7t6G4mBm+9vfXzwOVJrmkjBmCdVHCnT3QgeUAW4ofzDbe4ucePcB
hZqLWf8Rob4zWta2wVRARAVmSDsDt/WKSi0dB7rxgW83z51Ap5Q9mjRDEz3A2J1k55dPk/k08oO+
cumXNgqwzDOI6exRXV36wuVC9CCV4Oaz2Tx3ZN+udRcunTWsPICFZz5LNBdcrsNop6YmTjfFGnnV
Ii4+3T7qpToyJs5gj+fiH4BJ5iWe3WxhdTpwLxo9lh74cEb0mG+o7aX7lDRWCHKzaovC1nTXy8Ld
jAAH3pRV2zy3IjA2t3/JwkJtUBMjVMQgOHo0FRtQMWsCdBUAMY0JWe6gD8t2e1vCgu91IUExYoJ3
o+8KSGjaHaC0U+1TYjwUcHE4mIEexjUWpYURR7TSn61IUcEMUKIeUP0A35Z2UQ+OrtLaeZj+LsD0
nO0S4LjV00vaTztepVFjbUnWRSnIjHVnnw5iX9G41tdaihauBaIY+M+gtJ6neJVd9vyqtonO8CKa
9UPp1Yfe/dYkwKkV9Mvt3V46T3jpmOjH22variIJeqU7pZ0gRd4OkVNubbKG+rZw+7AUA+m4mfX8
qoUwCyxMw3rwVVLQ3jTmI9We9HaNRWhhGYBCnm8GIpoA8HiX92O0OjhLHQqYIn+jYT18e/cuXXxe
0clcVF7uUTKgcTCNun0NtKj3C4CzBeCD2eW+au5qxSAcUgegWJqifGdM//Lzs76dmQ8vnyzSMHw+
zaZQPw3OGqXO0v6f/35l/ylzicdo0sdE+uH0XeZrFfAFLUInC2oT6A3HY6oesG4jRTUC9gOjpJHw
Aelz36/RBS+KMDAE6c7zW4hcLzdpElY9TgWCvpaRfQW7Ksdt/YGaEdpx4B/OrAcYrFEeiokQjzgk
FXHjRMCJWAM5WDqH888r7lMKXKxJBtoYG+mmrqKPXDM0hwC1au7SuoIvooPH9dEs4GD2bGPgz4q/
sXQEKHUBYBEQSeiaVY7Ay2qJTlCQKIBdpgcVKViP349lMUeciDYADzpncBQRQyaSwhsl0hOOEW5R
C3m/1+cicPZQr5uTKyoK5eCnNh/cXsSmiLgW5tlK8Xk2NUrcjGFgVHzBxAigDJV1GiGhmwuKE07S
R4nkN7PayCKPfn2fY9i0ECsF9YWX6EKcsl3IF0vRJcmIix391N+6IWTuR3YMGOl4hFHjuhoxpUM7
6ACzH+Oe7mS5z15vm9YFfwKTv7htGGINEBcp73s/VAAEqBocuDC0eyQOvUOR+d1vUzI7AhaJBijD
qUzvU1m7W1k02bsjGqTZEM9A+kwhoMbqRaBZiZhzNSP5DcBb4by/D/xSgHJEJe97B4DoSAY9T+Z9
Jo639+/apODzoBcF5MH8OKlV+sow4H0WCGO8EbVN+6vprGj0/PsuNfpSgBIn8aF0xgTQ4LHdglNh
2+YnYe4/sgYXHvrcAHyVkxxJ1vg9+HjionlKtdMaFtrSCgBsjjgJ2HBonFWMumY7/VgO9RCXNnkQ
A9BW4K4T5M3eT1mGnMKsyjYm2GBmFPPetuhAd9qOx6Veb72S7HX8EdNaQmbhyAFCCU5ZBJYwNZ7i
LgDpk1SAkOvj/uRiBNPU15JLawIUd6EHY2VlUwsCRoB0ghYzs1aU6m9Qp2gV/AQkuB0M/KGHWREx
pH3W8gAi8jrbTs4zcz7T7o8zfiung27zMO0bsMMXEetoyKd2MyXtlr6/rw4eC/rFDGRr534k69Kl
QAKq0iaf+SetGUPfbyLXWemtWFA9RLSAWHf/2jfVaTE93gnOe+9kMitEh922qs0Xh1abd18gpLUw
3AC/BYPH6kL0kQc2o413AkRpZJQghBL9u5+BGUESyG/orMIjoDbQ2onfZUmQ+6fSZWFdWhHVVyp3
C1oH1xpZJYjB8K+j3B6LBKOuGSSYMS7mua/h/Zb+4vuKIfO0OnGCIQ9O9hT1dNN9ff8ZnP98RZmI
7g3j1OPzI4tEWUXEX+szWdwgIEdigAGN2bD2l+rapP3IKAB7Tm1ZRmWJBt21Ye81Ccpb1bZTPTYm
JGTVs/yCMPv2Fl07R3hjgXKKbhmUzxAmKAswWVf5SYbPt/njZGtF2JBgCF3N/Yf4/NAG2hEodh9Q
3HOhyq5hiADAAm0RnEQDEGFNj6q10Z+lS34uQdm1vjDbKXAgQdJdmkekO5L3u62owSBpjEE1wL/b
6t0QWV50HXimTuBrCB0dkwHvTjTgXGCMAX1qgBzPV98Uq4Z3xBPvBJom8blPP90++Ws/9fLzirln
zigdc8DnK2AyobEoA7V8cyz89581RnsBhYLBVOyTWpknqWXR0S6Tk14DpODJqd5uL2Phflx8X1Hg
WlZoVEd27yStKGh21vvjQ0Q0GCFAqgeJnav+WLuSeIlkm5w88ZKHZf7u+O3y84oFzFNkMaoBnwdy
FeehLzfW+73RiwUoG0QHh9qSQwKGn/iWvn8mCAuA24BcA5QVA6GXBmRApiyvvD7BO6eHR7tYI6ZZ
UFOUU+ElzjO1QM9TniCfaHpSiVaD/avasErBWlRXcddbIapDK0XCRVnoIZhfU9Qi1aY0wyUU8HAj
3N3gZ8e/O9anwfyurbXDLGksHu3/SlETGiYYdsauhBTplxt3CFCO/sCR4z3CpYNtRySi2FeBwShi
8TE5bdySR36/xqO6vIL/fV+xrhPLHD3zhwTIUFmY3lvyAw+EjWk6xFBo44d6KREomi21YsAY1KnS
3vzsjWxu24yF1+H8874Sfdid3SVjAdNtiHvq/Eydn6a24k0vbRGqGshLYiIBLRHKFgEYl3XWwBJA
09c7Q+qPaW18vr2K2UAr/vqMJI2cD55udAvPP+EsRWlSrzGrLAhOTYGxP+mlUekaW6cO9p6Z7tBb
WUa3BS5dDzxDyCki5scf5VSEw510MLAmQ7OjbixC3yoAaxU32Yrbubiy/wlSa0OyFJQPAoI08mKO
z1ndbayeAaU3OGnJmoFfXlXg/IXswYiosirT1erJNqDMVr91t8OByvvJ+3V75xa1Ab2C/5GhKhwa
MFMn9eYLk3xP+DaV74f3n7sakDNB9RR2S42nG3CaAiQVXqKkOVJCIUMD7e0lLJwJoDng78x52OuB
J55Yua7R2j1Z/mveHBqgkmbZt1wjoVOviFrYLYgCKc0MwzpTlVwqds0LP22rwT3xR9/85PDvt1ey
cOAoz2Kr0PfmAoVQvZqNr6X5X8oYy9iQ8p+yqu/8MQ6GNTavv3qq3FAAc8+vr4HWWEi8XIgJ6h7q
s9E9iaGewkrm90VW3XHX3WSF+CnGUQd9lPVqOuNmdKvt+5eJsXAkCf2Zj0/tTU8rOpmkz7zTIKq7
zD5kT0G9S8vg/YYOXH/Ib8/+3XUCGmMQdstriOHGPt3yNZLUxT08/76iDM4okMJJQPDTmtW2EHun
O47gR5vu6oaFacnCgR+SNeyjhQfiYlHzZTgzrbJz6zxpsSjt5AZf0Kc2frl9OAu36UKA4jUh4Sa0
wYIAwadIL9AXi+xXxkiI/kn89+fb0hYuFMDh0Zdnw3hjlF/xoXK3TTLDxYXSyMnVfjRkLaG6tByg
z8x8OAC0v2K/rirh15jI1oBQ6YYseXXSMXQcsTNotSuKZnd7OUuncy5NUYkiT/weUat2Sk2DhzQF
QEVa3AM0eGXbluTA5ZzJFGD1rnKHZZUlOgWk+Ym18shZ90AAVVHQtfL90uYBTQcDvnjEMYaneCNN
YI0ybbEck4CTB5PnJ+RZRvDA9OT9sRjayZFDg0eCgF+1R5o7FrSzNQBg2Q3SeVERrJjWhR0DFCVA
rwDpgGZse/77s3vDA+qR2i6DU0o3TgDS360x7W8f/oIuX4hQDt+rGtMhrELK6DlzgUS+olsLnwfk
1YzhgULUNZKSLhvN5rXvnwC5emxrti3LbCUBOTsUyquAeiAqafDd0A2vnoKEbyuGDBFTYGtRYL8y
97l2d1aACc8fSffUrU5eLa3pXOD892enQmopQO0Ngf23LqUR3oAVvVo49gDTfPMEFJDirurAKTIJ
TO8rAK0A5Eg7BEWoWZ/efexo7QfqIep3PhrpFC9tGPOxGi0LQCF30kNjyeH25xfuIDA04UjD4wC+
hYrahLCylGlvpLFoKyvivR82mTiw4ZdmgbaOO/LzbXlLRzKXCeb5QUCfqGWJxhCdQE9SFo/+PSi6
zOMHPg84lXmYD5bSUww+qs5E2LzNYs/7Lfo8DFZ+/tKB47v//30la9GRiflTwrIY6PRT5E5sQ5Jh
OxnDGn/gmiDFg6orINA0JRaCymNPo5JG3bAS1SwA82NCEGk80K5i3v6q3GlK1ydeB5igWqS7zmMP
4CE/cGFtSt98oJVHQ9TbNpg2bEIQScaZESDVOwEG5PaZ/U21qnbh7HeoUU+eptySQ5LGtqd1p84q
nHrLLPM5CBLg81On2KKqwe5tASfc751vNHX7ewnY8JC1k/lLb9aA25cM1fkPUrSomanhvBobg8dr
h1nHsKefwReQprE5w+VhlmCUK5HfwhzBPK6JmrwBZj10Jc0X9cxW1fAmK8/FxQhw8sDP+YH+pdAz
mk8CcCGhzYZu74HWJDL8JgUpW8BCsyZgLOZ8CJu2FBu9Y82GpJxsEDHbmzwn9B6Vq3YX2O+eAsO8
AwrVAGFClQfo1YpNSkeblBIDVHGST6+0tD+BTWHlObrS/0sRalyXIxZ3uAu75GQPQfVFcyNK/rmt
d1emTxGhnDJJmjYfaz0FkgWg6rpfPOMbD/A75BuxvRUdX1yOj0oSJoHR86g+fR7GKRO979K4NjDP
Wd2Z058++fOB9ZzJUF47hq4/x6p5GvdC25QT8GPHn3XLwm64F9ZaF9fsbVzdWWRg5tZx/7rK1+c5
kFIAah/X/vjs0PEFlIin1Ck2QcBWkpNXe+fPN+N/opR1GUPqFlqfZ3HjWXB43zI0XSbFijFcepfm
OhDaPtBxhb7Uy+vnTVJPx04mp64yI4ce6mrNV1iTMO/o2QXXEuEkYJNJTgOPh2mb+19uH//a9xUD
0rdFnlEX39d/l/nGGVYchbXPK4HbpLsArG7x+SpBSSay2Uo4vaRQ5weg2BS3y3W99I3kNLr3HZ3A
B5pERf5M7TVopKtrD3UCTgoS9uhLRh1rXujZOVRJzkrTT5KTkzxqwXE08o3PDfByA4h/DcJoURY0
CrNLSOWjefhSFrGEjhqHrWFR2WOQYRaMPbN+AvONsTXfz/U0j7GjZDa3AoNVQNlB1lA9wGupnQDK
t2V5uWV28jWrtV9j2uxv69riYSGgBsp/ADALNclLhoZXIGBD7aMjkZU+mN20NdMHisHnfydIuTSj
A+BiS0KQSe8IhuVpf6ydHjwdK8/vko0J0NWM+Qg01V4lCpjdj3YwoHAgtezIyvwxnZxDN6UrZf+F
5nz0Np/JURRi5IhSk4DPRbXgc1aQt5FgYo6bwdYq5aNGzKgGUVjdWbte1/e9VX67vZ9LColz80Bf
iNO7wm1IHY1WqGYhBCuGsGJjqLEiHLVXivRv9em2rL/JXfWNOBemLLZ2RV+bk5uc0gpUatS2U3hz
3i+W+/zOSgayb1jvRlZD9EizDIwmVgDwOwTtbL6gUaE59GC0RxvV1pvM+hfJvK+aUd77iQunTHYP
iWuWYTBR88Ex0EQBnqx811PNCQcdOAk1hsgiDa5i6Mg+2JRwIcH8UqUvblEkR9a1wX05VW4UlMDb
g6cTRFXRJYdWTzj8Xjt5yqoc+FCTEdwHafnGCtHeSzTQbQCmk+9HYftRIYrx2FR2/TS5Q7dNqt6M
/NJNHtuC/hGc7DjhvAydsWwjPXeHJ63vWNQWkxcC1yQJp6rrjyZHIQzjA/YkwpLe5zIYoiyYrKhO
UJlO3Tzd1nZaHoqBfJu0PtuAaBM/2JU/4S23YUkm7ZQAC3cnpR2EQzdme1uWGM+2xPjHIf64uX2s
Vyo0u02YInJRDUFI+ndI4sx+WkNlVm1H4TYFzT9APui3DZ+ePc14lE0bkYqvPP9XD48iTzFrri4S
aRQkjT2SbW0/i8j4EUdwHgaHJ4vefZXsw2S55rJMQ8rT/ToFetSX9w6aoiV7AZjW7c1bMpwBfAzg
piHJcoWe1oBzKM81H07AENryeRcN5o/bEq4s2bxdSKchKQGAnqu+FiuBTvMeOuFr8Tj8ADRjyVcu
9uKJnIlQXlDNR5NJZ0jtRGlUy5AV73U1lCUovpg9oXhLHHwf0Mv3dXx7fxZ/PMoD8+jlHAgp6tTn
oBqzgkQ76STjoaTeo+a3KxtkXB2zorPzHTq7IzLpTNRBc0S0AkxToAmvdqj6JXc+t1GlSkdUdn3Q
kqJAzaK6zKddpZvtHrSfeeQYjPyjs97YWKQMto4siinUmmBtmGlRT+axUwT+2Ag1EWNiRsX3gJ4e
g3ltk5o/xtLcNXqy8n4vSQGJDrApZgDHK7hWsJ75QKKCA+Qb2j4VRweoVJa34o2sCbGU3U5JZs/n
il60NALI6s+OiDddZMfbmrMmRlV7MkimN3NW3H+diriWT+Va/8KyiACUBjPJxRWa8oBQB5ARKCcM
bMijSeMHQwx5CCb2lXNZugUg59SRFZ9nS1QHzrbQfuPZaC5x98L5UhkrRmhJ/w0XqSXMOBpAilT0
n40akGk4LOowBU9WYBxSYt2RKdvoox194FTQpAmjB+ryq9Q+bDpghBIX99n47ma/Eu+QvRtMGbcZ
aMM6GJ+RJLuaGMtQJ+8zs8VtLvYJ2djmNmXbD6wCuWgDY2kYrVNBFJrGsAWwirRTx/LsOIG6a+8O
ItlXXbMW6c6B2oVXBv8T8J2wN3gkkERSbgv1QUHX15jUN/j0qQhKJ+R1+k1W5BNSLr9biShF+MYa
Pt2iVCR+0eM8N+6qwUmFeVUQ0/XGifFsm+r7vBKh03zJk20j7yWwdm/v54KTAmoqH8UMgCpAOxQF
dPwk1YY60E9J/SetgKxAknDEWKjl3TeAW7wtbH4yrnYUyBRzx/N8pZQnJdEnMMblFdiiqjG59yzE
RBMZ6K41gGplazkgkz1na5cuCe3cW6N5W7AZqEDP0SX29bqqD1TcdizS3DgNRh/p5re2fUkybWWJ
19VoaA1iBrh9SPhcQxmlOcsC0hnGyTefM2mGfLwzaz1Mh13ubdJkCycgKH7e3te/Wq9sLHqhMMI0
lz5cjGVfGvY+QYRCaeOc7LpotiBnBJa5pWVb0vT6odQ7a8NL47WQZTuEXiu7/dD3VSRl3/32W19s
XFIbTwHL2jBgHg8L3e33Zpu13wer6z9VbStDq5mKx7HBBBleKfPFbGS1M1J4BvpUQlEbQZ7byf0u
pqY8CE+Yka7zYYfYoow8gJ7QTU1JvXVbPdtpshDbrsH8ZAj0kDQSMCWnRGruJ96CLLox2Foj1MLR
o8fBRhIWMBWo1SoF1KwXzCeYUjv1XvnIDWtnFPTJldnu9jksWPOLY5j//sybSXtLzzq7d06gZt10
xi4DozYwxxAx3ZaztBzYWPwDKJEZr+dSDuV2UIvW8E+Of6iN+xpO0weWgnbN/4mYzdTZUhgCgJLW
EKEZoYXyubjLpqP26/Y6FvYLPWLI+gAhcS4IKxY2l6wAO/Tgn/zik20c8iaqC2jgGr3fgtm5EKP4
I32TSa5TiKFOuUGEa1i/s3EjmhNjU1g23wEFdntd1wUjMOaeL0y5j9TUtLqre/+U0CCSvR95Ofru
ErLtgzpMyntz2lnIK5jGT1Fuuft+/wuT5/jHR9yJVgtFPUTjpczUqH9qiHMvGvc+Id3n0V/rkVwy
dbhSgKGbi5TX0yVZO9mFp2ESp2jqKBDAbOtCLcNzpdWhm72ZxV1lO+EqXeeS9p+LNS9VswSbb1uM
rX/y6s9Du8+zKFibL1wToSgmkUQjXDaYm0nrf6yp+DkIshXlWrFjSf/PV6IoJshTa89IsYGW+FrT
QzMnOPT9aG1vq+PSajAjgAIUegkAgKA8ux7BCAebTO8EMIyQmS8D+Uz9NXyvpbVYqI7rGAUGQbp6
l3W8Fl4m0K9kD9a2moLIkmbEyreOrKzGXpQE4BFgOsJnBe7U5fk7tcWrXE8x9QBqyJ3IfS9iUg6v
VhlgKs0l7TfPJtouMfQp7AUZdw5YtQ551QR7kElmaYgFAIRC06y7kVTNsUoZi7jl5VvmZMVd3tLq
ziUoZo6abUYSQNPfHbcWkdswPUS/3LjhonN3eeM74AvQxyoFiGXevvSDdH/ntG7uhUP9HUpJxa5j
NvIxHhDzOp74D0XmDtEUAEIxrz3xZMicHKcgxxPYcfLUT+jKxbBCHbLO1R7zlq9Bui9pgofrik2D
LlxBuud63jmAbUFKHxNP2u+BY7JyJXO7JkLR6UzrBq/U51aS4NEyXmj/UvsrFZD5E4q3gyFwgPOg
qooisBo02TlB/0dDkhMRzY9cA+uk75GV1MpSZsIGLD3AulBsxli7UvQEokEnKzdAAsqXBohEwsw4
RKBoy4CTkB+0tr7rqHOsSb5PDEw8TsHR1fot95KvlNr72xd4ccHIu/1NDlxzB42VpQ9WTZG+zAwA
HOT0a9etNTkvnduMSQZmFZTVDVOxqlrfNqldmeiodmYkKtbsGm6LUGrGivOyEOD8xQ367/VVPAtb
tprUNBiKZnwF/LndPbQuOH27Oyafx3J3e+cWbQXgDGH4AJ+IhP2lragLMbpwYd3TkIMVpjyU9Rsu
WTgaL7flLJ0QvLF5BAW36ipJhBabNs872z1Jp44y40fwfq5tuBRzU/3cf4RBYrVCVjo8zyee+qcs
akGAHKxGgksKYINlCTTRYCPEqPLlVpUJRyWxzuA1oIui2OTFQfc/cBrnIubTOnMqrQDc2vYsojOe
C7Bd6lGSP6Tf3n8UIIaDDgPc6Tpj49B8smWuox3YedGSON++//OY5Zzrovjfle89mgTP7NBBfQET
6RYYfV/r1J/fL9W8IauFppEZMuUq9T20vZejHpucwEQVsWH4BRfvWHd+aGWImFrWr5zKmjzlQvZD
qYMkFCU9jfInq7X3VcoPqYnSTRLc1X2/UkG87mKCJp+vT3FH2iRILa2dklPSsxZgJIbxnGTeb7vW
qn03tcGOtLQNEyOtN7rX/hm06jtw2tOD9CbnVFuZeL19oqa5ZCXOw0PV1tu6kf7taQgGi9w3LHd3
pk/ono7JV6QZ5U5HlSjXWutRWFqzk5OVHHs+sK1MHHdXZV279Z2m20hjaELOCoRMtvOPhULYnk5N
eldJj2/6BEU4zUzKLWYPADlfinrvpb4/hoDshCzmBt+dsfZAaxWUm6yrUUWDw7Wnnk62bOJt2Pa0
3TQmUHhpY4BikaIyVwXDcE+JIMegD0Qdtj4ad70EBBPo1GijgUzOrmJ1ddenVrCziZx2ohEUY+1O
FWoCw34dxuD3RQ01TvNuPOhZ7oUozMhXf/Lg2QxjsQeJvHPIDSOJXB0lubHr9RfbQ+JVIiMPiKjQ
Y/r0pCcpeBQc+Vri//XUDUG1lZ6U+660v3su/SkL29uZQnNB4Jo/2Hq5h7nx9lxI/a6TDbsbR0Ej
qxmrUDALfDAyHR7IlGuAEaFTRIECE/o8nV5AapeFjKZt1LI82biexF8gu7oFoTLfgIK0fnWqrN1w
o9Y33K3pHvMHdgSSbxGhP71/wuybuwfpm7vlPqDjASApNqRFO7I7sM9B4Y9GKPFEbhFkl2Y09tyN
0ASFqmjHkGhOSfroFYxsGiJkKNDzHlJL/m4mT8I0G/p2rM0Gfe5tH1YF/Ev0V/Cnoar1rS0mupms
jG7N0h7uu5EYmMjiA35k8oO3rvma5INxF7TeGAANwJBfGjTUFttKs9AtDVqcoC+q0IAHvgOJzZ9y
GEQIxMzyT8q1N3Nsq0dJ4d/2QUVe+KQBKZ6PY4QWDi+q7V6P0DlbfPODXWbcjcknUflBrAFGcF+Z
BmBIqKzRB9dbmzRt0AMMRpl+U3PpPBQVKR/LTJfRwFkQTh3rN2ZVstfM9JpY+hTKCFWqjoARJqE+
Ch0xLoEXa6Db19NaE0XYwTN2OtHRJdkW323a//HatnzyObci5MbNP3aT+ju7TNM9hp3HhxITeBvN
MoudsGu2oX01hQDn6060QbOqZqZsVzXdcEfA1g62tf8j7cp648aZ7S8SoH15ldSL23YsL1mcF2GS
ONpFLdT66+9hgJt0swkR9jfAZB4yUDXJIlmsOnXO2tc7ux+U0MF5edtbk31C3QYDnassLNXyberi
4TBOafao5FkWQHs5+azbk0Z9Lx9RyUySUb1xSLEcqqZrfSPR0pOWK95RV6kVOGuaQo1Gcw+k1+aQ
aNO4a5vOBO6mj4O1ntKbzOibw7j+Hgc9SOG3PSo9oQF+B3/7sBId1ih4WEx7Tr1mi1Kn0ZlsQuIH
YhOmsjq0fl+ne/zPv0lM7+xOpionOhsZ+odR7SCrwL+25mQwugTM6Q/t7B2NFlhXMvdH0sU4FXQZ
wlUURuG4YSAgbNgrGmqyGC5Bi3j8kCYhVqWRIeSE30eW27LAHALmPO7qGbpcr/MM2KnKhPZqpz32
EK6QrJAgjmJkD3hdITN3rYHs1KB29vrMfijKgwrSs3ynTO9P8FyY4OIogIoKxVpgYiB7t9Z9HSqI
9btxbEjMOXgA4bpEXyKux8tgrcQlohkptJY90FOdulwSBgiWAgvMAFiswQGufPn5UceTaSksSDm7
gR3a7wYR4tejggmgF9pzAN7mnzOqtjaVu+ZRVvX+5CCxvbxs70TRAJBLBggSBTyMgZufSlNSO10g
49wnQZeic37/v32fi8dnraG9Y+P7ztfc3M+KxIcEBwm6iSz0mYDWH8g7LsXVJB0y5hkURRrLO2Xe
F7Qb5uscUAcVAvrzA0M5s8VNFS47q/bWPovm/WI+q6rk8SUcCjJPkNbF6+WqRju7iuvaC8mjsXQe
gXnCn2ZG9gjQw7qRrIrMFue2WW3YzYT4JTLQ9hPMSf5tHVWgoqldBnpRWz5IxL9uz57gQHEQMiPD
yp7lV4VbRV0Sgy55HqU1yKniuyUjpyx+3TYi8mb25ABfOI4tOMXldowdY1HH2csj0/tkVX4pww2y
eeEeNSCZBJwUVxdQN3w6RfcyI0ekn4Mp3vFnBFhU/anF0y723l9RvzDEbXx3zFy3bLDxDe2X636r
oeMddy+WjC1e4AcXZrjtAypgrc5qFefL+p0Atdb0jl+BpMxKHnv9v+21ETjAhS1u+yguiO8LTc+j
oYmM+DA2UTYdPmACcPs/8FuG7rxcfjNNqak3WP4i+0bNXb7sbFXixkIPQCUdXc4q+Oj5FlNrqew6
hYpFNBblAm6OKk9fIPOYPrV9Bjlco1ElmUiBSzN9TFzFf9Rw+c4IZ3XiTl/7POrM3epP5u4DU3b2
ee7RqA5Qi1DjLo8mPUbrSP4pd9Ub3VAlyU7xtP0bBefPcTr2dEpoHvWr78bfm2yfNvs4liRNZFY4
d84WBLZe3ObRqpys5kYxX0gPFwj+tynjHFkzsf7Uw4pkIIJuWiAUzbve228bERXfsO4IktGwhUOT
16kjPeC0qomjZmm0Eo8FKInoGYpRYOFa7geCaqbhhgX4LyqzCvKhUkMTB19YJQWRjFfsgf9+Ceci
EIJWEpLilzhxaCw7RZUMVfZ9zjdomgIi6eAQ0rFfQxDubc+k8IwD4SpuVpQzr0hipqlQ9HzCcs39
Y1Xc68NTXERGdgNRqI9M1JklLtYBhZKGDMCI20d5Qz/O+m4KKDDgMV2e/x8Jc/+zxGNXKTYaqLGJ
vA4UQbFpFkFhykID9ni4uuIYwITJyCOLyq32Mipg2Bix2lWJl/4cpMqPdYh3rGeiT0Z/qH717+5F
ZuPCpQouIvRw4ma9HFejp1aCVHMRlaNvWI+1+X4MKIMYWAxaAgpwngkReuJpvRZeEZmHdnhYCwm1
nOjUAUwG3dSQj7mGmDZ92npzokOg2vrPJMG09/S9Hb9se/F1KwEmCZgYvPpcFA2vKpNlMcV6u8AK
62nvnuc8tPPbMkEfYKgA3TDR1V+UgBoytVfR7kSgg95atCVf1wRAl6xZxbTCLhD4L1MnCeBFnwdf
KehXWXPqFelyXNYQROymMgI0dc73WfZje94E32dQJmx9doBB7/PSt5bEoqtrZFkUD0/ma9tKMBKy
z3O7BWDdeso9fD5tIMOXhek8hNsDEIRN5wPgQ05S1VSbSnAZ2LF56jv1eZ5QKrQ62SkvtGO4CM6B
LUP3Ene46ODi72uzyiK178LefaPIWn4A7wqw6z8b7Kg+O8CqfHTqtcRrjc6db44Qw8waVCPf/yZH
LQHwPDB5Q3STVzFrOjubEKNnUdsiYFJeVHLcXhLBhse7nAWAFjPEU7UlTmomZWyAJ9RaAYb7XdB2
byq3HZo93m8IOw+Uc4Bw4ojh5iu3aEsG6C9GVfKQGr+V4TedncBcZLUa0YDO7XBxs945ACOsGJCh
/ajLE8l+dmPoUFmTu2izMNAkHmZ4AF491tWhSypzRS5g0pcw9lJwucpSb8KR6ABHorcQXPF8fXHV
yk61iyWNQJ2R+LbaHN28/mw4ylFpZJyooh0DUYC/toxLb9aXNis6vJZwbeme77VJjAK6Eoe6Fa+7
bUcQRYPgCGb8t8hg2ldlTaXME2qlIxhNEPV5SJWC7OLN7ZWTXpPQStPfeq/uZhzffux4uzFW3woz
lrxEhOM9+w3cCVFD0hqUxRjvqI120NXuDmTQj15uyLLDQj85M8S5/dqvuRsTFUeea98h1FYDo3cV
yZQKjSAZwQrFwCTwhLB1X1Z0pWYaQawT6i4y+SLZ59nfnx11jr3MSRLbcEQ31JBX+8C1Bq4tgDpA
rAFCD8730GORxX0CvohR8Sb0k2V32owepm2vE26mMyPcGAYIBWnTNKSR2kaG8V9qGwddrwJNf962
I3QslAJYrZuVfTg7JF0qq2d2POdmoQcUH1DPkKHU2Ee4uBZZNcR/GoDTAPxxRpzMhVxuW+DuMX4D
/JSokihQNAi8ixlvC97qV9qZE3RM+zJ3seD1jpShR3bQf92eJ+EQzkxwi57W1VrSEia8dpckoRNu
f148AgT9LMzDrcZtuxy0pE2yIFXe2CCAhQbGQncVkTzRBc8LD/C9v0a4q4aoJdQCbaQB8Rqz+kjN
TopypzTHovxvaH/QURKfycbEfs7ZNqRF2yd5AnNEfYnTDAwbB0tGKC9elr9D4pOONZmrQgVwBpq8
N4VzUCTLIpkxPtqolLWGQDeWZba0cFHm45LNx1Yddm453Pdm9dRN5h4F5WDbG9hCXO2XfwvFI6ma
Fk0p/VzArPI9MQY/jyNPj/J6Osx966PVYtucZKH+6KifLZQ3LYOtVpjEZFEORFlTcKDoMWLqQRId
ygyx1TwzNA3xjPsThmzyK04fbUgM1DK1edHBeebkfLuVk+ha12kpcnbJLsuObXPvtX4rwyEJ/Q7B
FMPwmNedIHmSZbYzo2CgQOohLvKQfqB5kmmv/LXA3fiaYqA+Dphq5JDGn17Rb+dvr7psCNyRYy9d
4boKnIwWD/VxlFF/C9eakV9CZQH3Ci+w0jk1Uo62goDTNP1sfmyXr3Us6VdmP/Fqn5zZYL/hzJ+S
sqro7EI0QPNIUI9vq/XSD3t1xdv89/ZkySxxq2E4fTJZJEHecdrRtfMbtL7r2hjkADL06brftiZe
mn9zxy2Nl1PbSHrMneIcbYjTZJLzhf3arXnjLgL0R1ilpriopml3efzDzb8QcLKPxc/tYfyh2rm2
A95/1o6K/AmXXczcfFlWtt/nBB33dBzJfWcA29TNThPo6P7fgRbABGsOkC0ThNCC0VaN7/oAIRCq
kG+6OhmADwEPqbe59VjV1XgDcpS3OcGzDLps6AvyqHMAttXZaaPVBK6SL2w5ND8v2inx3QxKpavd
FWicdo1dGnf2XdcBxjKa/bq3q9g6EhCjSqIR0eqhEAayLgAE8AjmQoW6UXKrWpBSg3IOUu5FJ3kL
iFbv/PvM/pnXlyAVjA0L3++9Z4CX1PS3qv60C8neko2C21toD3Ih1lIX0dQ/LHcWlQxCdMWdD4Lb
UMlQ5BUKoBgEvZtA8NvmbyX4a5PhFm/GRpEddrI543aUsjSjo1OYm4cApNIkfrKWg/RWkFnh9hXk
LxYtpkURWWbv5/1rarr+Coxe8WV7Y8nWhousbGdIu6zHaNzmdwdi9EnGsXmt0wPu+LPl4XniapWB
k0hZRIXjHel4W3i3SnyjxJ9J9itX52Csn2j30/BuBm1vaMpplFFwSqbyT0r2zMk1J1tpmeMHxE2w
zGGSHpMV3YI32xMpsgIoNLio8HzQIM58uZXaYYDY+Dqj/FF50ZSSW5LpfqusQV6Y/22bEt4gUNpg
OVuwl/JwkqRNWssZvSxaK3RwoJmG3o0U0HizGJrbsUsy3wVfv+SgF17CZ0a58ZVWhp7YEkatYfJj
sGnPfjq8WyIIvgKED6T70Bx5DYkqCDVzFd2RkZuuUJ5dlMk3a1n1X+TyOnKKyPqBzAM64ZcrNZfI
VAPsk0Vm+yOH5mo9Sl71wqk6M8DtXXBwEDvvdFwsiXNk5KyFZz9babLbdgPxOJCJBTcuK2RzK5KV
ZQeuI0Rd+bRXgYSUsUrLvs/+/mzfdNlqkiXGlVt8gZalIyOJEn4edzk4LJnmJ1+h6lOHZiD9R2W0
+GrSA16pH5ies+9zEcOMkntBFZT4izVIxkeM43/7Pjf9+tw3tpuiSu1OoVftZJkn4XkCanxGeIbW
ST5pvFqjQ0DXhSrh+ku3lmCuAbe3v9arKpknobci34Gciol9p7IfcrbMXm8kDXYlXgea7QMHjgBH
C6xpCrenSzQeQMnBXQC8PdCI3EXTDPMUF9UEhJrjMrxNBYKo1QqHXpc8RjTRgAyQt6mAwaFcyEuO
G3nT6MmMk6pLx0Ma1y9Kj97+Uckr4PgBkiZQcSrSMazTw1Su4eAtfls590U8H8DneXA+wLuJTBWj
GfeAz8O5cDnBSQKMVu2inrxMx1c6HbfnVbSNzr/OublRt904xrh36DdjCQ0ZhYBoMs8/z3m5uShN
lxQLEEzpvu7DpYbuxOv2CESegWK4BYAq4F6gV7qcn9Vdqmlq8fTyCtNvXpzboQrmTlYcEUWJTArC
QoYHrff8qV8QdabUwX6Kk8IfrE8UlCPFcSJPjecBbi4D3gqX5cwcdwd0djcvoHbMIy37jDycRp+2
J41NCv8eAgoPtBxQk4beFlu3812b2naRxW4SrarxYAzTEqYxCkq9MZ0aaoYe0FlJPLwOo8zfRMEH
6ANxMGETI9XLGZ4UVck9DbyeuF331TSHBtH3s+4cdZ0+d5O32x6nzBx3Oq16NbtNDXMpOuWaad4X
thICAQsp8+UBNAofOKXA84XGM3DOA4rKlvVsWouxATP0moHoWs9fW6NAS2oB7KbiW4NMcVG0swDZ
NR3MJazx3CqZ0k0WHfs0KuxwbA9gp0PLwPbkSUzwobfaeKZNHUZHXb9q5Euf/Jy9X9sm2ITwfsiQ
DEz8BN2p/GFLC6uyvAS14KW9LfpvqUxVTjQEvH2RyWasaCigXi7InKVV4lpZEdUt0iTmfGtqT40r
6zcVjeLsjcKrvsHLkCx32Wsr/lEn32bZE0T4fRf3OPpMHbRbcfCFtHR0ZdIJAEvWwQTe/2Z7EUSb
BIyefz/P3TBV73WtjoaRCB2lubUv3rpiF2uHLJWc1NfDAIANTLto+GBsdXzvfrp4ZTWuABUhUPdN
ZI9Hyd19fRWAKALIW6gIgtMToe3laiMZMTupS8sILAH+lH0DTWGnnuZS9s649ipN1cHoB0MAYl1d
OWTJUQN1gIZpmtdxeeqMk25JshIiE6aJ/naGhkJel83l2UliAlw4qd2YRbVC0cEMxVNJql20GOcG
2A84MzCZS22QGgZIRX0Avqm0Mi6wgFcYKHzQVGAB1cOtRq65I13Tqopul+ZzN71sO61gggCJRDUK
mH+Enjx5FvLek9cqCta67JGjq0GCWfpeLatCX9/7cChQs9l464HHii+H2Ulrr4WVlkD6PlbxDq1g
j2X2OOP2r/qTSd/9KLi0xl37Sm13VufCWnG0PmUy7hjBghgQ+2Dge7ShIRd5ueSz7lVzm2RNpOSu
Pz+5dJLsP5kB7uejvxINXRQG3DwEfmgedttrLtjfFwPgQr1amR11bfD9uvk2W6epCuh8yq3n91uB
hhS0fdCehfZ+bmdk+Uxbj+RthKRmcxyNmy45Fs1x24hoqhDL4zDEH7ihuLVoOi3WvMxpIutn630x
9c/bnxfsDvz8f5/nVmKYMpXMmt1ETTkGpA+qIXTjNfiAERtXN4RQ0DfExweOo6xZY+ZN5AynLvX8
Ab382SLJ/gpHAuo6XWXVYoRVl05LnCxTUqKTyOmW+Vhk5fhqZvnw2ZxaL9wej2hNwF6oQz5dRd8e
T7BQNa1l5VnRRKS4jXTl3SVHQHfOvs4NpLLX0rYKfJ1apy5rfENt/G56N8IeRoCtgzgzGlTAdX45
W4UGAcaqwZKQZEar282yRAT9szLpUMFMATyBOcLpiyYbXuHPUpbYccD4E5nqY1NHxfsX4uLzXECi
4OJV+hKfj7E/mkh2TAlcCugMJCxArKAj9GR/f3b1gbfNcdrZIIDNoBe4BQLcQqU29FaNSiIroSUL
uFmkYZgp7gq01LyyjHwlEXzOL0CUro1ZMIFSattx2apeRtEaO9P/mmHLdTagGCnqMTZgpmi+tN2M
Vi7P162HWL1VlMhQaDAtP7ctCgcGiSIV7bTISvAIu7ava5qsJpZ+rnyIxyzkQakk57DQyc5scJMH
jTiVVMxG1v0CH3xI3bftQQiuE/bEBngKIpJoC+X8wFXsuiihRhbpzd26Pin1cMgGclSnXrI+opGc
G+K2vlPlroKqJLhEg6xAJ/0sC3wFywF9IsYHaYMtBDHEpQOMTtmADYfxP+uvqrOnxo0pw5oJJsvC
lkfojhL6NfsMuM5n1K1G6LZ5z2YOnnb7B3Vaf51224simKsLO9xcgQ3Cq4Yedkx78kn52spYV69f
O4iomQAd2JaYMAt3NdZJtgBmBlkfT2+xU9ygSXS/77UAIErf6N6P3r00x53IKEnERd2AeroovnbW
vRfv+vRQm+H2rAn469g7AYlwhtQApQ7nAZT0ptrqKXRgNHD7dwFgNHsN0ha0+Tw73xy0CBT1S9zM
7/dsmEUwiUsHwTiPnyyAqkLOqEki0EpUr3P+P36eOcvZwbbqQ+W1XgHa+aIPMp0xZUhOaLba3NF5
MQDuDOgttfC8DjS/aBErQ5sclOyrmoL4ZBcH20sk3KMWemrQwodEJQ/hRxRT5CWqYA9p3CvHEpqo
Plh5+xut/kDpBc5wZkq/nDbDIaCwYAokbgduxqBsJKGMcI/ipLFASQR+Jf5RZIAqeLAm9Gp0P9X5
kDUSZxbNFN6MSGtBIvKaenmZOpKaBaD7czK+Ukp2heHdwvUlkaVoFOdmuIOAVpNJ15F1CCj665iZ
z8vwke0BCJiKaxLRKwhtLxcidqy+G2qaRQm5XbrjfNh2KdFRpnuIvhEdI9vBR3v9YOSEGFYa1Q7j
HNbDLvfCnJxImt1ohuQ6Fq7KP2N8D42pksariQMc8FrsoPD8Fdoe/jiZb9tjEq0KEnXQjtYQLTv8
8QzuIo2UDsyM9PSWq5LtLv465gsaxQCE8XlvN2kMsJ4A773YYT/eK+/v02EE6/++z91e+kxrPLwA
Wjfpk+d0B7D7BSA0khyLoqU4t8I9HqHf6LamilFY5GWvpF9tR2JA5FhgaIeGLrLZaHHhLq1Mzcax
J9gajg4mmA7SGHH1RNX5JveUXYpCvsSeaFlAQGYhlYO8GkKly30y1V5jODH2CeI1/9OAt+S2U4nG
A3kvfBkgKIhsc+NRK7U0M/RmRzM92eO9C50FtNJ7YfZr245oYXAoskic3Sp8lcga1tIc9BZ23Cr3
7SE96kpz71oyOnfhfFnIdCIphSQFL2elgD2tm1vMV3NXjK6fDbZkwsQGQNkGhiIcXTyVOvHGCh3H
M+AaXbpzIRSfyyj8RfEkMhSsRYe9Inj4wQpInrO4M86uTgnzKfYH83GY0hD0RJKxiC0h2ENnJqJj
HimQ9Jrbu3RBwAd5HKfyR78Al9NsS+53mRn90odXsywS14GZZAIqCYiKFuB50vcHd/6y7WXMW/mY
BbqtqPww9vmr2n4Dvj19XimLYH1qHK1pb2p3oPGwBzz5g7iT3PaCplMEE2f2uFuMxJBCAFdVEi2I
lGuUv41uD0qg2s/2JcguwwwwJfKBFMOFUX7L2m2apwC7RkYZNGWoyOTqRVvVgSojY1G3keLljhwN
7I2GRiBn6Xn32biEdXubujKlcJkR5jNn8euoLnZegvIgWtuX0emg7nTjLLLXv2ivIo8I/Df6wtHj
ys2U4enzVDh4XRL7lY5Pi3ncdjfhIDwHnXpIMkA/h3PswTN04kGDKhqM7GGYl5uhnqIRGkPbZgTd
bchhQIaaqZPgfWZzk6UseuuCRRF2GqWHYHd8Stp4byhFtFpzsCwM62cGZBx8yOUEQzyFdvl+RszL
38DdrLaeWTmx2jRSvL2r3i5jIjmMRDfR+SC5vZSaVuZ1BmvZmm5z8qqY9d5Z7RAqQL6pSmyJHAOQ
Z7w24N8IEbk34TA3TjPFDsJ0elyLG+dme8FEfoHuSuhmgtXuGijDblsXya0kqrXqcZrte0WfHnu0
o2ybEY4CLwGQoKpIc/Fcru2KsFwDlAntwku/L3LF+a13ViZ7aooOVVAtM+Vwm8GluZWH9tcM5jjE
0p2JkI1oh7q58crUT8CSnFpTaJHnwZLFWaI749wo5w0K1SuqUy2NXEaqWacAFb22aRykqswXRIuF
VBcbII4JwBYvT6K+imvQdwAuMLnkPlVQM/NIFmTe8PP9q3Vmx+NK1eiYXgdjRBcf9ILDZNbCVMZ7
J7yOPHDGIZeuQf/ieqWUOdb7NY1m1b5t1uY5rtyHelB8dUwi0KO9gGEVCDQ7KoohVPJ2tz1C4Uwi
9Y3gBZsKUKDLmVTdcYnVImZrln5C8TGCiPUhdo2PXFDgWnYYtgkVFv44BPXTDGTdBD3qZkGd6/dM
35xGlpkUDAZeDcY3IEkYNQY3GJIno6l3JfpWdOiVWsrN2k8HpZhvtudM4OcwY0NwHOEeSJ+5zZWA
G7MydMxZNjuoZs8gy7GDRHlMhl/bhoTjAc0DY6qA4DwPMRibdMoIBX+B3uU3yWgcqGYFem9LyiyC
MwlBN0AAYF9kKsXctFWaCUI7EApGintM0oOsNi8cxb/P8xIvejrnVF/w/GoU8NEu1Hedn6OuSa4H
mRXueqiBmkuyAqwVvdUjMvF8BRmwpZbFQKLUJHhXQDMNVSZgJXiyLKUD0+qMtGuUD189pdy3YxyU
ZhPm1uqP4GfXimdNb30ze9z2BcFVe2GXi1sS4k2WRbFIFloVU5KCmfZzTG7qFUS3qez6EHmEgcGB
dg6efvXCXMZ5VdpxUh5Q7/leVnXQZ9Pn948HsDn0sOFPtKpzm2ig9qTbJhQSNfqtG7qdinYY7wfQ
qqFSShqHBPvVQcMfezEjD+fw+7V1OgLEaZuAjwVRvgtlzHi3DuhhXD9QQ2aHqA0oGWjU0MF4eZqa
iYlkPEEqo1r6XbFqxwFoGq+1dttz9ycRzb2ZLuxwN21t06EhiQEs26Lcx4oVtF21n9X+kLVPYNc8
GFoZmPEQjGihQ93p2LtNMBMZuJidC1u/gjs3aA65dtAE43akhm9SElQFSubzbbF+9eLJL1TQK61P
20NnI9uwyYPH8l6rgLlCYOPYPTIFnxI3D+aB3g+dfrDIFNlUkigUbAUHUQbYVnE4XjMhTXXe0rpB
gzo8LCyaPuxlD2CJBX5IQ5sbo0E9BDPZPaCRvk3fPjBnwDUApwYdCbx8Lr1yKYxmQpYnibQaLM3h
AlEwLfSKl3Y6TB9AeqEa8M8WG+zZG7GZPCiAGmoSxcsuMW6d8tmcJZluwUkIE0ingloJwQRfHJp1
1B5Sz8IzdLrV8n1Z3IMSxXxwPlKFujDEHbmj2SUx8CJ4EuSjrw6Dv6hR7j1m5V2tjqfKGQLozAR5
/GV7uYT+cDY+brmUQUvMmNVXDe9xbaDU82P7+7L545YICucExFL4fpftHP3Y2QEkS8Y37/08tgzB
jn8Zpg3VNO5GbpVOgSxjhemzneToLvGXZjY/Z6NJ/Wmh5k0OCj7//UPD0wrSzriasXacyUmt3caZ
ETh7Vp18SpquOnWJYu1Aw98G+bh6e28qyO9to4LIw8E95oHwC4S9V1Fa15t6DyEzGIV8a9P9QE3z
R5xI7jChESSuUELAWwF/XO6rXoNoGUjqE1BZ/aCe4ufzZ1DcSqZP5HnggWVdNki64bq8NGLVM7X7
Bc+qOO/92Wp82btN5Hq47Rn9o43wnA+eatfpFSAb04j4znybebdmiwrP1/fHs8juAOUIQR6gVPg3
jUMAMid5jTeN+pp3p7R9f/sEkhD/DPD8pTjkzGlVK6Q97F+Zs0uqwCjAYOTrZTBb4bZ3CdcEhzYq
/BgRmFgu12Qoyt4baIKXvHJSdq4recuI/Aqd/rhXUHe7LrpR0FUNdesqD60NzqOlAbofVKB3wxTL
mkBEUdiZJb7iBsJCgyYE0AHWgLT2j2NFAwhZ+6X1ftgp5FkgpoZ+RuBE+FcTXdTYHhdcQW4C0UKo
wLi3aF2vJfG4KBA5s8Lf2pVVekPF8kWOW77qxviJDNZRN63npHCPiHkDr/i17QmipbJRxGLJLxdP
NW53tjptu8XGdeTQQ5VSP9EDw5TMnWiR0BOEjKWBaswVdaG9kgIIMwAv9GH1NfVTpSGOc3rf1Xbb
gxEZQvUC9Zg/esF8TDIq5ZTPBIZiqznFJIn91FQOoIcNE7J+oCCHcIGlWOAU0FjmDs/Es0dwWqAJ
jmh6AJlU5/0sqay8+88AG+1Z1OOhqdoaVbTqThYUK6BDMX7gGIAFkKWZgLlDYY3LRK1NEiskMdHH
l0PSQ619iXMJ1gPwBMAImXwfGhO5ESTWSqk7MgB9upQ+xRYluhM4yfjW9f9tL73oCQ00J3uRwZ1R
uebeDdWaF0Nso34Zj/Gd25E3qx2CFMo7aN06JskajV1+8hpzR8koSxMI3izntvlTyC7nzEwIbK8o
8xjzXQWA4aTeUmXa1dZr22WBMUlOCsEJDpNIXbPGHZb5vXSOErkXLymR8m0zqPYsh1nNg+0ZFZwM
INmHbyDdjznlN1NfT97sxR36jhwLIoaJb05WWHqyOq3QDLpEmCA1oh0+d41a5JypxYr0mmGftEEL
XDc+pqYnie9F84WqCTL9TI8aIvKX8wVgiE0UJq9gOMc+gdCNJMoRnNy46wC+/pPwunoOVe3Y9PBK
FGKKKrDaQzwewQA32q5PQAlUWY5kdQRBj4tkJPICeEeirZPbukbV9mpfGwWeySRY8gKVdLDq6Ecn
TY6ds9t2BeHmQpMK669FORDkMJezR2jctbnXFpFKEl+BfmZaen46ajiWJl+H9o83QADyrbJkz7I/
rbvc05wBNlmSxUMtl9/WSIY6aa+D2QQgN+cWYKvST7vOvKXlPIO2Uq1C22hclMEICWLkNSGsNRT+
aE3LybUrUAra9V2cdXnn09TJn0Dl0KN10/Z2LXHfUmdpTsNkzrsG8askYBQ5NsOYMx49nLJ8xFDr
7mC5fVPg1iteiLkAQ2XimiAyAJUob4POtL+G+KDBLkizgL+tiFrbm32iZjd9m905eMGSh74Zj8jE
3nVTHc5QCYPK2l6xypse0qPbPiLaYEBvIRnPSAPRKHfpInbdJiOIlir0YNPDlCrH9AOFR8iv/LOg
X1pw5mZYBwcWSuL36u0gk90ULRgiIISTLv7Bq+jy+0bXGiW2WxUN1XrqyhcXze2J/vMD04Tngwk4
O5gAeMazRtOLynDjKrJGRl4SljJ8jegggpLSXwPcnZu1ppE2BQwA/bIfymE3LRAFw275jXrRaerU
yl8qJQ23hyWqTCO7gO5LpjaL4iB3Hs0AP7du7pUQ/CCBkXtBYoNJrHizstqnzimPd974YNvl3ml/
ZYAYbZsXLd25dc75hnKsLSt20OnW3MWdt6uMZO/2MpAHO+X4swj6QhDiwnMTvLzsV5wFZMBbulAY
SCrkUHrfHOojhLdv4rQF60Gp30weAMSs4m66p1Ufv9aLfuvO+T0Zkrft0YrCKtdl4GzWkYqj8fJ3
UENJh6qo4agtqItMr2t2SkKbHVjuBj9NDCLZ2oLZBac6E/EAZAv3G3f6K3Vl0N4jNcrLdQDMYJA5
T9r48u5B4XhHxgO0Evgv3yDsqXU1LzMu0D4H0An4QJ/aEFEfEJlCHHnbluCsurDFDWgtZquKY7eI
tGpven6hB9vfF+xBDAOcASy3C5VYLhY1BnT4WTN6FHPjKdOsXdzc0fJ3W94P1XeoQ0usaYLw89wc
HwvEQwd0dgxzrv6ogV67vdFA05uW95Y6+MV8ny0QLPmvcZFrXJ5p8rTMc1hDi376b4x/1/Ze8X5v
j184v//GzyfpjMFYR/QYl9E87tdHbbzZ/rxkev+cRef70IAGYacUJQgSlMBbH6kLjcjHkTwl8ZdS
/b5tTEB2gojxbDCcszi11o+2l8EaONiX9VuX3DbLd1V5a9zbPqa+Et+WpPdjqgckfyjpDcpCfm1K
4n3RHjz/FWzKz8bcaghfcLWXkdI/D41fJv4qIwIQHCsYKEsJ2azU7bBpPzOxODZ01XusWmENO2tV
9pZaHgtPfwBq8Lg9qeLR/DPFbZABopuWWsGUWt5WeR8sUBmRkZ4IImQkGwDPRN0MhW4+uQnoWpPV
Fk7rxoW+qv3dm9xwuSuDPnndHozI2xGH44MmOv3Qw3Y5b8Xs4EJzcfWV+b6BXOdu+/OiZTn/PBf2
pCalnW5gHG1+zMpQdcFlC7DDYduKaEUAU8L1rbJ2L75yCqfwqEH1ImrSUC1vpu7Yvp9QFtmfMxOc
f5VevzaEwATJzLBM7gmL5T8gnA0raIwAch2tWCrfdqe29mJOmoMHg585d0n5gauDYblw8+IxhNTP
5WIrbj6g/3VBsN0M/vwJ5BySh6RwIfBmAOYSr8irzktz6HOrVSc8G5IKskVqUI53pi05TUThGmJE
9EPi2Y0KJN/Hq2r6uNQJZqlp3LtBy26ICsy3tQYN9NqQRwOJpwKt9gTknG393Nl1oHuxhF5B5Njg
JYBiEfjabOyfy6lszYk001SVELob1D0kW60dZOOqY1FBl5XaY/287eJCe4i6AQDF8wQcIZf2RtOr
za4pqyjDjC7IzBzG9BsKVdtWNNHtBIDDXzPsZ5wdo6w9xPBmcDqAj/NUQd3YTapPZZHuatO5TUEy
qaZFWCM9lDrryWj0m7GGEIE5/mfR/JXq5acha3aNYd/brfsi+W3sKOIiWHQMoU0cHXCgNuSzvSxF
pqtLXEbI+v60W0oRuaLldoAw5CkpQDYyFmbht+oCIVMtv7P79gCm81HifcKFOPsV3F2mqfGqQ8kZ
B+YCVfgvq0r8FXDW3vz8oeHCvVkHLlad26wprufGaK0yMpb8XoHeuFpqByPFpZ3XDeS+00/2bD51
zvJQVPVne5EFKuKB/rXPI/3KdAFpTAL73vxszE+J4asdZCMlHic6MVBYwy3nsL3EH90ZqdqWmkWN
UbaBQT/VaKRWs/32XMqMcId3b0IkWi2zOhqtHzU9KuPPVZccraILmzFSok4MOM1VnbXtF89JEruK
dJT51fZuUbxAteejUp7azpaMRwSRBIT1nzXuWgUv1Gy2tVNFTvodpR20aaUBkuT+aKDNPU+DpANx
dPV/pF1Zc6Q6k/1FRLAvryxVrrJd3tp2d78QvYJALAIkkH79HHpm7leFmSL6TtyH++BosrSlUpkn
zzna9j26ejdWbM1FnNu2Ll1Ey+xWr0zYLrgTVvaLCPIIdJmhi8PXF6+ozW1cKmsJvIvRLo6chxyA
nnd+9Zga0NjuQUGovxhTnXD+5M+96SwxbGgA8Xxjmte2jeOawcxppKMvepFTEV2TeVQNyNmgmcS3
jpJ+M/gWRHht4yDhjz2DzM1MFXI5nWPr9a3M4HGZ6l6UE9xWtXEcdBfVrMk7kHQTw7HmRs8NzqM+
c/E9+LibEZTvj7zbERaC/lJZce/vycxdHQrzibo3w7/AoeJgQGgaOFcA1ZectBJ8D4b0gRH0aBWZ
9JtGXsotmqt5ppb3wxwOzCVVNPsvi9yWq/gIkgQAybWo3Ddmct2JrH4eeIb5CjTMD21GAbWz3nTR
MtWAB7lq71l/c93A2nabUad/0l8oKCx2AnWHYFAEeE3hPIvmoPXPabERtayN4Y+nBQWegSTM7PPP
1n5ohqnwLcijmPVtJd49spFlWvMNCIbm++qPqOW8986+n07EbHKBIdSgUW58J2659oQkEDo51KPV
iaRS1fP1WfvTnrJc9nObC19YUPBtMwJIMGQAdrQuI1AM7bNGB3domZQgLc2QSecVjdG9tWtYvktd
EiPtjGQz3lN+/cioigj+5g/NXTXkd+BXOdROG2M0UT7kPwu7TIjJbwcQRGsVi30+HJo+uLVS78Bs
N9ErFV8f0+pOsOBxXLze0fOzWCYg0BUYSud2SXHgTeI1++rv2XtBi4EMLp5G8DpAJV2uFKLkwvFJ
i85lHiOLpLkbp2X1ijozsCzPmugqywTgx4+u44eOdZCg7HQGunO1J+olff80aD86MLfp/tbsrW7C
/wxtmWG0INmFBgmgq7kGBQXIKHqfsumx7R/TZojoFk/j6pE6s7bYflU6uiZkIaHeNoiXIZexKMut
Z9VqGud8Mhd3rjsBdBlUKJimbnlT924oOics3S4kxD64IAxktfoMiMWrbbJdUflP1EEXlWNF+QTW
9NF9u74/t8Y8//3smIsSNSl/rt96BHz9A2pXauPOXz0BZ7M6//3MQjOlAp0mONRGP4YyvVHDs7UF
XN/aJ4tT5g4aMT2OlSsaEaX2JwkWvoweZCl2ZfPDCDbipq1JW0QTfTk4rZfiQGj81oLGSsE2kn1r
5UacabzsQXbzp7J+OWlZASJUFWBZMhNdsN3ntPiEhIWenibjqRYn33nWVB+y8lW07xVlIW0Su08j
2xpCKvYN/Ww034dpV7ON8rUxz+QHF332wxbOhkivypjEDyvdk2iK2Ec7QNY96vJg9jJuLQD2m0du
flftT73+JtguT38X/aEWX67v2//jHP3vDH2QWwarQW0QCq9HlRExzT1NgBCGxKh3DmIfNehhDyKi
zO5ibRr2CtqINn4umHpvjFQ/Ioj5ef0HrU4M5NAcAACBIFi+foSECF4r0STdSx5awwFtFDcjxAV7
Z+PiXz1PZ4bms3B2ntTIIck4odnINuWxRu27r7tbvkmqvnakgMdEdzwY1gAAWhzbqdDSPKe4/6Xj
ROga7N0xah1INELMdCTZnqZbzd+re+vc5OIUK5lnnerg7WkvIsJ3gf91Qq57CJ5KokeTjh6UMo+n
/vNEduiEikxtStzx1DcI6YMt0vrVpwqk4RyQ0QLL9QGpYQQaFFbnfqtavct2D63usBpvePvgCBKK
9ps9fJ7KDYTammM5t7mYAdfMqSFmx+IE5KYNc5XfXN+lq6t6NqiF56qbPjVUiUE5Y5uglS2q2y+B
q4WqH2LDfuHZ/rq9tScRQkjQcVsoWH6gXx16XkyexC7qWrIXbIrH1EERaLx355aY0twY3vr8/WNu
GalYpii4bWIHgUitBW5ebAxn7ex5oMLG+QYiCdwnl2evLsGR7ulwOiYwxI7YO+hwJvXu+pytn4Mz
K4sQAXvZ5hzYicdWoMIin233tq7KPdh1pu6lFs928ZCad4VlhF77qQVBb9o/T8Ouqg7Xf8jqZjn7
HfNsn3ka8HyYWjrgdwh1V70FRST6ULeSzr9zva0xb83swt30XDchkwxbef5No0/C+Qn/ScjnUrbQ
lnxjzuMg927x1Wd74bXh3FQMBd/r410NdKHLhhVGQh3A/sXEq6FWWgPmp0erftKHV132UTHcFIUT
gic5ClLIEXp26LpPxda5XAPPIHEwN3EBtAI154VpX7WKgKUPzVV0ZMlgG/7zIOTXwmmrELQBv1yX
0UTPjXTnuEMBMHbxm0ize+Gk/j4W/Vai5uPSmyiwYy4A5wFF5ZK1BJpYY1/VsyNyZGiRZ1/5+0yw
sBmejOLNnrYCuNmxXYYVl/YWy1+Unsr6BjPPzKc6/ZSPGvSJdtuSER8dBOwEaDcFjgtrtUQH5akY
SDsBCVrwCNyOqf/XDuLy+wsHoelDIUGWjQeLH2XjMygxt1gJPq6MgY2C1kUPUh3AwC3e5d44eVU/
t0p2dpewTH/MIVir4X1MunJHuzLmYutdviLsdGlzMSrcj13QenPKR3dOgLklojQTWneJr8udNojY
roqHvuq/TUV6ozckxiUWtwO5E5YZXz+jW8NfnBPXF2Y9zm80W3ohBJ8iMmt4dhAmp8no3+jt+3V7
q37pbLoXPtDQRK0JExeY3uNGBqsBlGB+S49+u25ma1iL/e+LfNQLPr8oupvaCmLK39oBd0vKokxH
mRVe4LrBOU6/PHCXS7qINJyaDVCbw01JsvolZfXPapoOedqEtQTXtN3aEa9FgrLZzb+wixKIbqHH
HIHlYvv6mjVSiHMgs5fze4P26DZrv0AUL6loeatr9YGUKvbEv+iSDZB8MS1k/SBpscTUNR5Qt0aN
rnYzKG+Iag4MiM0BSKnWcTZmdnXHnJmal/rs1mxyo0ntHIfFojIRhvZsKB6LotqAmn30mFhA9DJ5
jo7+4g9VxGoaiM10mCnrIezJrQkgTZV0Wxivjw7z0sxin9SSm60WwIyZDt9Kzf5dNN7GSFa34tlI
5hjyfMKsLK1GBY8Ghs/73MrvzJbTUJOOALwSbam0e1elTBoJOeDrm3FtcDCM1jZ4bczk4tRlIJUV
Yw/JG6crIwhQhCnbuA/WLOC6QVIO0GioWS/c1djywhA24N5efRhObfH//PzCOwWdViBthM9r1VdJ
vqVbkK7Vnz9zvAKFg2fgsjQ+jBp+vkJDAegHTiTrcDf/m8oMkB7/mFgMAV2N1OIG4P22HxMnqkSU
b83S2gY7N/FhmZuBcIcjnh7S2wBccl4rwhTV1kryyLDLX7hGH7Ssi67vrrUTCgnbuQQPgk8QSy72
daayrs4VMn0E+VI1JJbF34IR0pVFu7EPPppCFQMBG3pnACjEf5emauhHgq8cCmvYgkC9kq8MMWKf
ek9N47vx9WGtRMlzyQQPIMsCfbG5xGxopFJBMesCgeY9UuonwC+hkkWoNft+fNeNFscIWTiXJIW2
lSNYHShYOl2E6MGsRHM5UI8PyrTTFiJB7ojuYaDYI31srT1i584IXbAobVn86M4xWkA1oM0GOKi5
rBxOI9DyrYl0Cxu1V3CRQ+G6RApuI6mzOq6Zmt9HaIoOg4WfSEeVMiiVgGJPQpWYO11CDftIeXBn
yi06v4/HASM6s7U4ca6rqcDpcBeWXgFJBu22rMxYyGDXdmlMqirRB/bUVWKjyXd1iLh75x0Dndvl
tlGl27rgF0F7LLfjrp7QrZyNYUCGY8mgRXd9k66tGrS/XAcgcNRFltk4lU6t09RgazLbn4EEhhcn
3dM2YpmP3hH1TySG/lBv6h86k8wuNVjeI+XnSDUh3chQdmVb8f6aEXNuqpgVVLAHF7ejZ3I52gMC
psZ/QZ9N6FRbTBdrc3VuYRGwjKNTpt7MkKNAxlQ3wG4g+iOplfz9kkBuC9BtF7TXH+TEMjNFMwxH
TVelR6Ydajecxg2Pu+qazm3Me/AslAAlXKZ3A6Ja2RThFEDZ5K3qZOwW+xRapqP5lA4nOfWhYX+6
Prh5ji7DaUQQZ4NbrBLIRA2qLDxLCqtL2soOc/1LjnbjVpUoMAvQXmzti/VV+890LlZNG4ysEw4s
tsT5xKtuzwSNCxDzbZyklWzU5dAW11ju9UD5Sxiqqj3LPulFHQXNjWH+zvPvHS1jRm9H+w3to6Ft
HSswwdtcRBY/ePnL9TlecyBnc7xEMTWQN4N0NgpJnt7loT46z2bNj2VHd5yZh+u2NtYzWNwzhGV+
AGQF6i/ByZB3KLwEehmmyEa76ou31fy8tW8D83Lfkl5kduPg+aeCh5L80s0O7WTYsO0PDlXrtAbz
TD13dvwwxqfrA900vbh5CFR1THOcZ5XFevMOpDxpf43Bo/Bxo6dfLHUPwZfQHen/zx0swTIGGsXK
XMOQgyGpxFNrHCa+Mbb50F05lMteS0b+91AiKnorbfOQdflNkRvhxGnMPW3jpKx76n9OZLBwPiqY
rNT2MZPC+A22+FCKz9fXau3iPj8ACyfj55pTBB08qGa5Ya6Bj2sAPbIgA0hI8tte80/cHh5H/i9Q
urMLwHMTCUGMbwnXnLqm0CqK6MTy831p5KEyqn0vRDTWTaTaXWkeaUbiodoV1q0/btQcV5cR/BAm
+EdQh1ni2pVh9M5UwQEF+mlKYzcto0a+uNonCVjw9RleNzUXXp25g3YJ1KyzohWixUthBF2hGQ1N
3GT73I2drerSqn8Bb+r/GFr6Mtsj+lTMmI0UNELGW9uIcIafVtmdaf/2mufrw1qpZWEBz8wt3Blz
qqJ06lm7MXihNVCNVQO57Ve3PerWz967r4qbkW0861fd9ZnNhU/LGrA9NMiagfrY2zP/zmRO2A/3
TrARV64euzM7CwcmrVzPoY0LfIGDDOAbm35en7ytpZrtn8UUdoG3MTMxjm7qEt6aocW8xBNBLEEq
1JlNnHdAG1y3uXq5n41p/vuZzUwGfl1DNfvRcW9yaH7TqLLi6yY298TCXdXM5jqpMG+OUg+1T+Ks
dp56ixxBXRlXeEu2ur4HOOHGmOSG7VVHBsIuYBtmSNTyTVWjSVoH4yccWd1HXn2XAbEFfaL8JS3E
zk+/N3+vTIb9j8IqGLhRnEfb5OV8jhUqq8CVQW0+M3ZNFXwbqyJGnu7X9Tmdt8KHC+esarLY8qCC
tIVfw1PRoo3G4Fv794L28zj+U5ZZjKM1GqHcDJfmoFXv0wgVbzf7/vdjwNt+vsZmzoUly1Sfg/0z
kB4iWeImDdL4er+x+mub+9zCYpa41HheSh++D8wYAQolttXuUda8Po41V47WWB39Nz7afZb4SMVb
rxhqDa4cfCJmxxM5ftGyPlS2FZX9Rri4tvDnxhY3c4O3YWH2MIZW/11HHjR/S09x1QIem2j3RX7g
Ayh9YG3QUd9FcFEEYcWB8uvC6xO2ZWGxLC2hQ8Umhzx+CtRr4b1d//rabQAMAIhrUTwPQKRweQJT
D3yvGTCxj33YaDdyjFBQnbb6HNZcNSgwTbz7keX/kG1VtnAhxg1uLFL9aiscQUIiUEmGJSqKdRZa
xQZcY3WP+Shk4D2LlrVlNipg2Ui8EfYkNlbKvraGHRX+58aw99L9cn0CV5cHSdhZw3HO+S+u8AaA
aGeqkWxgxucBeJ+f1z+/uj5o5UaSF/o0EMW4XB+WWhqlJT7vjk6iDVOsbA/E7SRi44altUUCMwMi
SXOmGF4GkwxVa5PruHdM4UT9CI5B7b5ubttunEtdpzwv/8XGhu4VWsZ1GxocS+oOLn3BQOaJDEod
i5Dq0fWZM1cHhCTQH9GKWULocuqChqZp1RTlYyG5jhYGitpoppCNtBxU0KZRxS0Bmx0KfO8GQO1f
RQ3ug9xJWULViPRAJlQEgXBjP/bFmGggeAvR69uC30SOD8Rtx1Bl6LNNA+On3cgGzXhtG4P4GZ1K
WjChIGnpMdW4/0W0qdrY4Wu7DtU3d9avmAHMi0CkLQbuuKAeftRyCKTokF3D/tgqw6xdCOdGFpFI
M1GNKYoJhGdgZRH6SNiN1r9w0edGFi5aeh0BGwWMaGHt76atvtXViUI8D6gcYvoPiWmrDsDhn3cl
SDvc/qgzB7IlSis2ECprp9T2QWQ1q5J5yAZebjVbdnYGYCG6PvXiqFMtrESdoE0pVK29cWpWFwV0
WWiBQm0MLE6Xpjy/z0Ynd4pH3W7lzeTSBvy7qRfqXkturp+gP+mNZdwE4B/YzcE67YIv+dKWRT23
pJqNDswBTUCOwgmoJs96cOwaShK5P/qhb9UT8HcpT3qVIoE39f5nTPUXXQ51pAu7iXtwHx08TdjY
O0KFutNayMIF3Qm3URdbugbCnaEbP1MCzVjSdfKITuouzFC9+5FKXaQglursB0aHL7qQ+W0wiSrG
w9pOfErQLWlz/95HISBSue89VrjvI1c2n8FWMT13eq32jsU/IwHwTeqyfDYydFoWgBndSt8tkwHN
PyBfQnAty++6ZNl+UMVMiQOEVy0VEizm9CLyroCIMTfvJs9Jw0EnTgiVohPIv92bsfGccBgbGqLv
hoSDoF/0QH7NQbMSoYavdnn5Vk2ffPXUAD0IrpM9CM/kruw4BF9qFeZpMcYj0EtQN+0FSJNk1GRO
lDZQBvMMf98GVRWzHp2WVmOhL9pG0qmxaBP15uAffcDAIoY6yK5oG/ZvHABqsADVoS37I+MNb6ji
pcCTQ4Flw+yqSNnvjdhwZWuX9bmR2Y2fvakaTs2eZnkBSLUeQSL5zaRBoirIyYzZDiu+cX5WAMqz
0huEa03gH9FntLBHB4x1oEPxWJiDCGuSjo9BrjWHxg3S2wabOjJyOSWeZga3Btfzl56hlhG1+jTe
oxvW3VmsoMcJT7T9kFFr43W+5q8AI0JOBZQEeBUtjndL/RIN/S59NOQ7eqzS1+tHeu1OPPv8EohJ
DaRqVY7PS3Jk0xGgT8/ZiTaxyI+abAxlzVP5gFw7aNhEnL8MLfup0UG8g/5t6qaPmZfduyCB5nQL
17Hme1E1A4IEMFbs1MUFwosmM3gwoIl3RkHX6D6147xxdhrfcId/SjpLd3huabFzXEgRo1bCYcnN
Hgo+6iHXzEMKqVBHkgj41rjsaRj0443lqWQMhlNuWu9uPkWWbG8GWsXaaMbjuHX7rE40BC7gosGg
iYjq8gTlpt6nYzrSx877YdtfA/7L2VIWWjukoAL4x8QiFKgtQ7K2kBQc89+G/iULHsx2l5bPGXje
ru/QLUuL5cysVDVjB0t5e0/pg+A7b0J7StRvkfxszdpiNSl4LXOTYdYcW4ZBdRimubF2Iwhd35yY
tjksQNfI4gbtFQGxaN2DyAQ5vXQSkQfgIfEOKJpsWJodw8fN+R9Ls2M5c6Oaq3ckbWAJfQh6BC6N
LiqIso5mWpBdasF5kwbqr1mLq0OXKAVdX7a12QTEwQV2ExnhD2GJa6GbTgaseJwCFVG9iYmOFsHy
9bqVtUH+8Y0gDZ2lmhc7ndZpW9gdUhTEduncIjp+CjodOdrOp2E32O5DVnGxNxAa37lu7WwMcmVv
AgaMsBs8LkhZLVcTnFAtqLgrcFA5QFOYwr1TaXFIa+eGFe57bWvJ9eGuMDeBWAv5OJBEgRfCX8pP
pRZIXgORTcD4QDaunG7d/F3zjF3RnwBH0NIq6fPPLOhCj/0e7TEi+rHtfvjWC94MIfYK2o3Jg+Fv
UQp+vEUQC0KIBs/E+aW4zPxDTk/LsyyVp9p4F2WbuOyzJBagO79Ubx/b4Pn6NHycdky3PUeh2Fsz
x/Ll1p6YW2qarctTS57H6jurvlDwXldGGevGt+umPm6wC1PO4s0IwuqucaWSp7JKgYHYBUVSAuPp
e688e2QyBmfedYMf73ucGvRSI/sCzg0UvC7HZlDNzKEsoU6VtStEnG/cwaufR6gLhlZUTj5kXloq
LSkdqk5dRuPG+G2lL9d//0qdEgPwZx4lFIHwlF8sDoXUG/KVmjzx6cEeoLVjHjT53vmnctj19mNl
/6Ljk3SGjWtidWD/Mfsni37m7lqFumxbFuoEpJEbPOf/AtEEQmqAYoARA5wKon2XCyOIQ/O2AH66
HLrIZreEzG18e61725jAP3HQpee+tLS4iFxX8pyUBZpHajTwWqjA7pxR/25lnf9aQfkT/AGN+7nz
veJQ0dY+lLbbxhwkf1/rVHXfPY+hAdfBz9Mnr98NaARDT4Yld5Xev+Gt6JyAlgEDASndBMBi7zVL
s58l9xweEeWkP1SgSxAhT/3Op4x/toj3qeCNGbW9W+8zxxafKmMqpiQrAvLQNab5m4yZ6G9cPAhu
TaGqV5/iNmu5C72/MfXvSNVOz6yqOmRKtOEp97W33CuDJ2hoVElAG31P5YTESVaX+WnM3G6PmptT
htA0sBKvAuNQJIgvDqIvQQbt5hoemRz4MWpmWSgAhtxbogS6nGuQc8hsa9f2Kb+t8qk9FIaDlyMT
6mi7Y3awG1x2hRryvYYNA9J3tJL3oAfYCcrMOBvM9NFAXI+WBvTomLbE9TH0fWRaJAtC7uj+57Gu
oDZedJKFzuiI76M/0qOudn7Hf6dB980G9nUk2o0qrNgD08pzXrjdba+Lp1wb7H09MX4o3GZK8gbg
E7QH6HjLMRmJ1h4iD5RGD6louxNHOeaLYxLtZ4NGgh2ZCvFiB5p2qwKmImkN3lfmzq0RZKgenE52
+9KVBVbYUDIypJN/7bjhPzUIAkA5RX4qsF3ueoWcGshzya5qWZ+YQe7tFHGaKPDS8YiOCyjyWVV6
M+ZBi2csNAUAOADyqzGnyDDK4oBmFhdfGUXUTeZ33vg1GvKlipXj5zHC3CHSatTro1edGFGpTeWz
PnjVq2o6/7k0m+I+B4dU2KDb49bOhfpWZd0Qk7SrUImH+FJrZO07qzjfS+ygiIIHfu/R1Lk3rAz9
AwCigwwe2QVp9tCqhGQ2Osu9ITQc6h2pU1vfdGlpv40BsWJQgCDARQPooatKnohGr/eE65jssYJs
hT8WCfd1KBnIZth5miFi0+n5wU0b46hZvNt7GUhjSYr3uCYNFrE+FZFZFObetRkip8p3Nvz+x3gJ
Qldg40HADgjjBzrLkgN4agg3f5g7KZuqPwZW+6ys6a8TU7MZZItQcPHg/hdeDBrzhSdKJ3/wDCNy
cSR795VJZC7HjTv6Y6B76cQW14Cdaq3XdWXxgBaunRl8ZmQfgJM+DX5cd5feyg2NhD6YNdABas/U
8Zd+GenCbCrriTxMVu5+Y45XVJB/cvpjarkcZxqJN26nfuLpg7rBxehirGYQty7rjp5RBuFUlRqE
y78iaxo5UDW5n7oChCn8S2vrkOb1hoQTNNuPalCPeaWP3/0eJ8B0ya4fRjOC8IoZgYDNfqjxjt5D
FXlKihFNuAWv+ph1tLkf0sF6Rk2I7TVTpTuRQnBkMtX4SLimxW1P32XQdzfEQa5HswsvFlyAFxa0
0/uiavl3PtB6V7nBD1lDrTBjKGN7igRRE6TWvWRIs3WBvzMd3j/rUo2JH/gM6MDSFS/MKumNhQp2
0pXD76q3oHbSgaTAkjrfC2wARDVal0cVxQafQPGCyrmOd2pqidDryfB7IIYd6oUY92kPhaO8hD4s
oz15qAzeRnWfs6exllu5+pXb/GKbLq5AVjJNQhEwf+DBewE+CQo8yfV9s2bBmRVxoeAEqYllhlay
oHUbnyMaNqZQc3QoP2xEJCtBMdDP6D6FHjdeAUtAaKCCpi90Qh6UBiflKxA31WGnaSESrDGYjSNz
i/x8zSJo0oCHAZwWTTuLo1BJPJVI3+JwU9+7RWzp3SlHV4lRs+CUt65fhjrt8xc1mH+vDIE5NGef
Ahw9akVLv0IaqjnCyB9wATVgrEO7WQ2ytutrNn9kGRihZxhuGz8dxPzW5VE30wxAcqnyB3OMLQHa
0UQVMfoeC/4vNse5oXnznAWTKSk0hYsNhsRDapOwrjaeFWtRMhKoWCdUo8BFsHy41rkhIR2r5Q/M
Uqdc5q+UjwIU6ONvRcanNHeQTjfv0e9w1+fjr5ZNr38/lXOyE3jimf9o2YjQV34vgCkhD9Ty7ps0
h5xHar5Jjx2Dmu6zPH26bm91wOf326IiUk6sqmvdwwZpvebOJcN0x5C/S0aHm4mqneKY4eErQkSa
wYM1uMEtV7l2RAk03RSYmh9ti32ETCp2kT3fHChCXy4vtLkKG6yc6clTjSRh7lbBvgdfxKtjVlbI
IAgTu0NPb0ThyLjnHrvrKtonYztCmXZixRcwLhj3UEJPEwpN0Ui5bfbaGF4VBwK7v4PuMTo8PeNA
wO0dI275jbYads8C2h+yAYJggPAYdFc6TDzXVLlPORpeIqOn8m7M0StsoiMvdok3xai1oIaggnL6
IrEjn1IpvCfw02a/085vPmU6Avy/Xygw6ul4VoMVa85qXE4OlaLU/VRZJ9Ngcl+MlvlagTfp2TNV
dQgYOnFdZOchZuS2u6zAGc8ZCXamMrLf13/JiodGgQ6IDKRy/zD8Xf4Qw5fWmHFpnVpKj6Rqjlv5
2zUD6DiY20ZAYotE6aUBk9VlmcnMO9V3hvNQb7Uybn1+scuqUZtIb4HwZBBHSm9QIbs+P/O/X+zi
WUfon58/R2BnTqoRNjXQje2dkHmtxU+Qcvdbusxr+aYAzLhzY/lMCrFE5qJF2jZkRdxT69EyRfOu
5oHNhkCsC/28o8cSD+zxT3OuSu4ZAQwT1bv2qKXoQO+77BlyjyFak6xdKbzmqdAMPREom3zzOxcd
wZwF9mdwYGwh4Vcn/uxHLyYG5IwFLdHGcvK85/LQdX+HY0TeCZrl2DNAKUDuBqXky3n3a5R2U5sb
J15CY6no7/AIe/+rpZ1NOOhCBBgC+RPrA/RCWo0hA1l5Jz83eRgMWv6m5+mIoFPwDVOLyZpNoe8R
aLVZOGqWFL4cDbpwtRE+SOCZmAVVSHObfycaHsd/PSJ4FTT3OaAMR5C+iA+EibIl4mFx4mi+qSCT
zsV7bmyFjfPKnh2JP4NB7AFuhj+01EsUBGF4ODq1HE/pZCUU1Fw8T1z9buBbbUurhqD8gUfH3GK3
BK0Z3ZCOuhrGk2Hw+tBCADfJO/CE9X7+xcCRiP9+9lAy+8fcYvZY46GdzoU5xooQr6B4UlliOz+v
W1m8pP579hDFIbmFGt2HDiaT1x4Hm+R4EuMsHe3ufXmy7TEsim89kGyB3QH/U+6uG114sT9G53Y9
bA3LApn8ItL3wEww1d0Eo1MXTuaj27GQWBsl5bVN7s0q6QgdAcz7IABg6oPVA6BzsokXqre0/8vW
rD+jODewOEWuZNzGHh9P+huExkN7Zxtb8nHzGi/39rmJeYxn7h5iJZJSBRPZjQ6GI+1npFIkU75f
X461jQ3oFQhYURGAeNPi2V7rg582HFaUCLVgP0FUY+f+q9ma3+tASAIkZy3WPPM83o95KU55H+yQ
jw4l4k/b/XV9KEvg9J9FgVdDagA+Acybi1PjDn7HSgP9kXWPg7kjaNQRSG7lAGbclg6Iot7kFo3S
2kY7N7kYGdGAZrSyRpzkvdUkY31zfUhbn1+szoiolZk+Jq7Pngb1AKHr69//eBghMQQesTkJ5QFF
Nu+Osz3GRmtItYqP8NIkqvVTZ3+1FduIWz66GQN4C7zi0CECiOmSc9UHVQ6nRSNPRae14F/Rp0h2
ege8jGeOx3xotPfStrNny63YrQ3xsC3Q/n+3hyzPku/bFjwq/vehIVTXsswZNG04ZW4PfxOAqWVX
4kWmIMyuxu84G8gu2zbyGwXNkPfLQdcblEAqjCjZRFC7b2I7qPovKTfpjhggdpksc3xLLWg6ovOg
j7ipaRFi9+Il9+16x9IS4j9WblWh7dPmgMS8szOIqe4kUQJZJ1NLIEvLY1UZ30kd9AdqKDeuTTBa
C3t6E/DNMUg62hj9p1o0FJ1302iyBvU9M0Itc4Jj3dWvKT4bi1E3wibLTTuyjY6HvEyncCr6fo9s
Jtm5bY1XC8+HWw/x2o54VXkacKG+SM67kzcGIvaY/NSU9Xgiht7f1lYXSv9gtClFLSHzInSNguW9
nbR4Qt+bRkFlyk3Wv3mjJg51Ng1x5+tQ1NVL/2D6UL7NkXkLc9KMRzxnfsHB+0/AWPZh7VF+7/kV
O8DvjZ9JMeOduABnlZRGexRZO8XSBttQKApw5uCI/5bUocAE6Vo8mhbd9bU5xMzp+5eG6NNuGkRx
ok2HLrU2K50dMnsKJKgzdKuhFiCebnUMApm1odUZ5JO0lZPYXJuiibo/TJe5B+WyKpHI6B2r1AAf
9FR7DH52siCLQ937nEod8a8py7BEjhFzS+mBkbR805gt4tEzACSFSAFIuvv0l+/SPBm7B4MBmkZA
D4VnkyRmizo8qHEnfWweZe0Zv0zQW3DQ5iH9DYJRPEhTxeyw713voAIu7zITDKO0Rn0bDB9dFGiB
HdXa1LAZbJfdBi7/SSrLegoKrz30nrJQM9KKk6EaelCge4urIaj2wNSh816WvQXCAejgjEBZPQUl
9N4mc2ohvy2c1N5JP20JUurVzL2rqdgAIE4PmQtcYch9OSFnqH4IFF+RE2FGGeZjOdio8bX2jqvG
LMK8JWD9MnMUjkaXRa2nyr0EqcSNxVwe9jwgr/CPbF+USJH+F2nX1tyojnV/EVXcQa+A7TixHTvp
JN39QqW701zERYAQgl//LVL1zdiYMpWemXOeTlW2JaStfVlrbQSm0aHiqgzStE72lWMVq0oRaqDn
RX7SrHD4Y2GOu+cCQHBiyo++eeN+ouvDxs1cbSPrOH5xDQYxnnKXuNQXeZjvk6GtUc7LAoyfLF+L
uDF+1mlEnyM0WjYDieIt0/LuvtXa+EA6jLNAUb6MPRTx8GWsWKpeDRmah6THhCxM6azeypIPL4Xh
9/nQ3PU2qSApl3NtlUQ9jk7oyJPqAM0YFeGPupe/w8Zgv5TaDf1UYwNG+6SDe1DcCOL01DI8MmDu
fVXh2hcGBqegQ9Pdoy7SG0HdFj1EItthg/TA3dRVG2oexg+mwCmDZ5oK/c0VUgvwRucZUKsaOgU1
SdCjIIo1oEoQGutOpfoemMHoPrKVP4zo5iZtio9Ix6YCVUdW+AnhX6tQ2FoqkfA6BbhDHaxhH7Wf
v0kmucc63b4rM9W5yxgjgbDglXVdsfGVwTRRCk3/5uoV9TtbvtthW/3R6kjHNAgnCYhWmHslJvWD
YvfFajDMaheWnVixpiM7gFFsD5iQxuss4Kl7XaGBm2iOn5sM4GkALaMFRuLcewlOyahQjpwDeLDL
94y5pa6BFN0emMtxMtEk/aLI+meMMQ7PM4GSR6ShT5LBGjpXEbgY7SFOX/TIDjLxM8++336VZ1cx
QgJGWDTenklwOVCnNy2LtofGQ13XN5my8CJfP/sqgYqtqwIVgMb9NG3iXdhguoAqDrmONuCWkjUv
Nv+whjMTk8iiRcKvpa0mDry5F/0d//IKRqQBADj4/8jxmGwRE3hs0tpuD4SX94w3e7t5AtL3q2vQ
1FHlHoYAmbzKYWWhQLWWS3lg/B4YKndYSIWuI3z8/c+JBKi0mJCRuDytWtfTtgWS+mBClU3Yf1v0
bePhPjTFKjOzBSDIrDEH9We4AActx/G/n4V6bmwqiRrl8oA7u837PQF3sVcTT+WWpzb/sHPjBB3k
d1BOBFH90hgD5J4gdekP0Tsz7lx3YeNmIn0wHhBOjsO7cE3cyd/XB6PIaK3IA3r0R0NvIbTlMh9i
MU/g60P2uSYvJqXPiojuudG93D4W17cHnQhtnFeNpjwwO5OgXIo6MlujbQ+tpr9mTP0GQtuH0YQL
i7z2Ahdmpkhd064H8PG69tDlzl+1h9YWquW3VzJewsuwGCYwAg2NnHFq7/RMUK0SHMOk2kM0/OSG
u0aTDHozTQBpneAfLMHnoPaEJhyUvS4PRNS4jaK5rD1Qo39wKhH5wqr8uEZpI5PNwiswxenCSaMg
ZDs2cEcqwVswcdIhCVllOLI5sLIr17DU+Wpe1adOi5wH0uly1dqqb9JHMBNSr3aL6D61LQYESE2f
ewznXsV6QjzG7GFVtrbphULw7e0dmbmPF79x/DZn99EcSi0rhGgOdaauaAx97qwr7gcoKJla8dbn
bHXb3ty3hrImOoJQhxolfy/tAW3gCgBHmkNU6aWnR8qdXokVqKp7ni0qUY2ea3qwoHmFZss4ShtC
zZfG6tYq1KpkzUHTP4buI1G+O8aL6I8aBLELhJT3KlW2Vo3WSfVHGgv12rmdPTc+Xqyzna2RipG4
rZpDUzRofOvde+V0L5KqxB8K+84QS+ziz3LS9XLhiCD9iZnb096ypOO8SaNpDplaIM2pHO2uMhIM
Q9f7GoSZNn1gmZE+IkkE9re2Ip8ggvKsWmt9vD3Wwpee80+ohiOHUpHxXpX1eJXlmYgHfqg78LUa
pjxSkX3IeAlwPHeizu1Mah+Yyo4WiwrwQFHttTYNlEzx0yz2efHF+Q+f9xnLgbuHZBsIG5P77EYZ
c8Ow5oc2VqJfkBBqPErT+M/tGzK7b+iOAkVvo3Q9BbXaohmk3Wv8wEmFRK2/c5hcJU28oCg2awY4
BBPldwB6p88H3HDjhl2ExdjFXev0zzVx/A4Tn//BuTsW2OKmA2gmyPyX10ABpMQhfcsPFYkZ2qzl
A+DC60KvegwZcxZGc83UeMZgGNq3+jizehqykpSSfADN/uDkViAtZY954sdIarkfukAhgDW3Vgv3
j14uhbJzoQB0mcEjRzSAaHC6nVQLLd7rpDmY5FlV7oCDxBUrghC5Rl8EsfJWdxE8zkKBeTzb0xuP
4AaMZuiv4LGZeNOWVpmD/nVzyFGjAZRPAFcP4ftCAQUls8imdPJ4I8MlpaW5mGDEeiDqdVRIF06+
KSXp0CkVzAo4lpjaz6i4/bp9C6b0qM/L5o6ANMSkgJ1Py3VNzY040w1s6CCGFemKYRVqgO+GXDG8
AkXWIAJ+0I8Mln0TRTaWT5whUEStgYDHLFRLUCZgBWLmvFW/SKcYfxzU1oBZRAsGk1SnEQvYS5L3
CW0OBbSPAGNAjeVe0e+F9XZ7F2Y2GuBfFJIxY8BQ0fa7vDyNBZRVImBHqG8y/9DqYuF2zp3bCwv6
pYUeOt5pl+XA8cv1mA07ZesJFI1I81xrIFd2r2iVeLY++LdXNvM6XtidPM15DhBYbsNuw14rM/Ld
BsI9dw19SsPXr1uCVs+omQ7/cx1xhAUKm+M7bNF3jIqK5UEUHw1aJsPTbUNzH+vM0JTn3eqhCUnf
FqGUvguT3dJkw6U/PzkLRG3i1AyxDgmkoUkE4HZL7cXZ03C+hMlpAIgrzw1ljFnYoUfo6ZQhqOd0
nfPXQS8CnBSfaum6dxa2buYxwkOE60TwsF6LFetWqLQA8zYQD8/7VVuafDVK6uzAwmILB2/OFBSq
rPGJwGy8aQoAdfeMlCgwHwihOyc27+JwV1sLsd+Skck+FnmnFxB/aA4hStBR/tY47wm4xLfP29wV
Ol/J5ArZTkNU4SJ0j91tNKLf7DtTf7GMbyYJ/jdL49E8C2UrSC1zlmE5Qxwkjo9CUGP5UbNP+UJQ
MnfGz5c0eViEMYCGog54z8L+QY2sJ4cav26vZSZchObnf7//+N/P1iIzK4eWBXbNRqoeFb8SQ/N1
4NiXJIVml+I4KM8BUQGD49c7s6PzyomrDFeJpr2FqqilBlIZytXt1cydAXRLwfYHeWdExVxaySkC
NjsZ06ksJ0+iBv+zpmoJwK/hBi4fup2ZGNnCbZ3bwnOjk9Mdd2kswwJXSMt2QA7GBgBhO6V4+fLS
HPTIEE0BL4dJyJPYpo6pG2EkcXtI0CA76UMl79SsdLcuRO4C4fb8lJJ2iVk3l0M5CLttzLVG1ROQ
hMsNFSpuUq/heAzKyW7ea1Tk66RbYaigD5r2prJFYMX7ME73YSiDetjeXvSM48B0D6A7IIGPx2p6
asqWgEuT8vrQGIXXRajuy1d9Sepi5tDACP7Bq2iC3z1ZI0b8qFVe5fUh1sh9EgGFzepdiwaEyO6Z
WAwxxjM4CVKhS/PJywJ1DrCryy01k47nNErrQ52nJysLVU9Pa8y0pu9WM7LBKE28SJgvuai92o59
mVfp+va2zlzGsUQG2h6gRuYVK1RkcVj3OamA6Ut/kupH0rVLGgUzofi5iSljD/kzFO0apzpQ7Q5l
/33a25j79qyjE8Ns/mQujUDVx1t2ta1AIwPbBBAVKkyX20pbEOpAWqoAmIy0ewedkshjIe8espq3
W4BLG58O5rCKGox7bTGlYh+qKg1YAfELJW2yj1a4Y39ZxCp6ni2GmkuZ3EmT514liPbECThF0F4X
sVcLC1OEnLKgS4KKc+cdY6TGgwjVMkyTv1yEkUFMIjLN6pAU7N1u5Ytom2f0GJfm1cy4LHgQ/H0k
EwTw+MkZbKWl1wO3q4OWmiiF7PP2W8tPdvLj6+cMJUwE64CwIhOdPC6CgPvsRPgm4YlbezdbSG/n
VoFCyhjEAkF8dXH7ou1wnirslrLqqgch3hsHfLDV7UXMfBOgUgFPRq0D9YFpxg6pGqb2AB4f8sy6
b5TGH1oMyKNywczMhRmFvkYsOGgK1vTTg0NFiyqLVCCw5AeLzR8hJ3946+7yXAnRrwuZp+E/+bcX
d211xDYCaYRc3UF6OXkwE4eTXrJePViQpA+GdnCDSlc8OzIxNIlGfh9CBUXrl0rc1w5oNIsuFwqf
GuhCEz5vJoeuUopMPTAtMF+Etrm9qs/NunQGl39/siykx4hCGP4+lJgzDwruzO8xPz5oZXbAgNwV
zc1N2/HfelJ+R172XtfDmimohGpD4StZEwaDBuBC7x6GVvFIrEPp0TymoXGXuvLEBMFd0Zt9NlQi
UI32BaL632QEjErENqUrVsBmPNOCof8tQPqP5CpEsZuDwGe09iv62vcoaCUAYPLXorbvaGf5tmL4
GtceqBAbvP8LbSZ9grVHhg426ThWAfV3+PurSlBhu6lNO2w4i+njQN32visbfV9ITdwBpaI9Yd52
IjwwCstHYqq/Acupn/uIEtuz201o74efXdyyLFDQ4d+T0C4Cm7m/a1ajMcHbfuE2XB+Qz5+JeAdy
oejGTT6gYralA+COve9dUGy/R8HtA6LZcwbGaV0INPEYo5N46WmdivZxXzbWvnDt3K8Sd2Wl/fem
HXxD61aYawb4RRUFVQjgXWGsIS9wb9UGRHurYovy3S+bhwh96vCkOO5WmuldUdRb/KmgxIwnlZY+
VJAQfPYcsrgQCCxc2ga9RAmhdqNHlXN6Dw0BDErLzA+9dx+iUgckUq+PLYt2eUZOVVlHD7Ks921c
oi2TVCu7BFk0TTap0bd/I6MCLCpMG8AVEoyFd6APX4TdRjL3rUh5Cly4PMSy6DyqNStFyx70MXxK
jMrwuhjz6lsyNMDMYPhm3pm6J9ysW0mSGEFCaaA7yl+Xpb4EJ9dNCnB1S8yDVirPEdBig7Rf4tE+
4esQDZnKC+Psh3TtnSj4W2KRoCvcrcmqR0tr9laaBoYRP3Eeb2Wobk1OHkLMLUnS5h768G+QqdnG
pn0H0jCU0YG8aoaAdtkac9T3uWzu0rL65oT1drCi3RBn6xLF34H/KEst6BprJRxlj4Fe8MkdWVkd
wyTs/q7snW+aHT5lsQDQEEIUAR3sXVSrKPNX3btZqG+l0QVoSBzsXF9VHQGrNTsUtIu3uSLAaXLl
So9xClx9FSfWL8yAvFcj3voFSSPgzkjkyT6L16UWJQB9JIfBSFHS79KnRDaBwc1fSmE5axPD+AJU
X6HO1hU/jcip76sk3dgtppyiImczUH6NPqBtZm6sKN+aTg4GJHSNfXCzUSt1w/c0iev7rCYa0GAq
IMdOFwBIZ3rgmsd+G7GfkkNB0w6tr/FT4S5Qa7QA0TXgOBD/j8/GWbaWhLEKcKgm97bN/EYeGswP
rNmzG8UL9/z6cb00NInawDKyHG4MiEAGQOk+0EuNv158ODcBoPjlWlqrEwqyWrlPMH4l/caqdcW/
XN+4NDHxVqwAc56N20Xz1YB5wspPdSnWca89uK2paLKoyKFHft9kp8DsYyFYh9berp0CVMyh3uhu
+1yAbaLFhk9ARDVIS4NBHbo1AapxrbMBIEBV+a03/YoZbRDSOF8htPUGIYDzJPbo6bdCoU+KXXxv
ZQ0WeNFtB5llcBlRvEs5Bc1d8grIIXD06VC9yBJSg7aS+nWo/FArduoUFVIm3VM+GCdgIaHtae6S
rqN7qYscEzf7J5sUK9GaGx0erWXm95BmP0kev2VRbnlg1mq+Vtd4AYl8L1Lx09L4TlfZvje1IBFs
72RsG3WDT2NieC402nqe/EQTB++yZe0StIPXfRSV0CHQdxxq9bQxv6m9Bedc+aYwfLWu1+C5o/YE
9HwstIfQ1O+SdHjWMgNQ0pTsUCt9vv2+XKeU+FiAjmAmJlhTVwXxOHPRaUmEvbe4QBriVMxjbf/U
6slTqSpeaNvebYMzzxmEe9H4gH4v+gPT7CcvSq1rqLD2pkJ+amX5FouFm/rZsrmMqbCm/5r4LJae
+wREp7yRrbVXSaMesIkRpKE7/a1XSgDmoCSBQMIyAk1dh2jp9sGjqPWtmqTqqs7/Gqq7KTBFQMFU
CPlRVQHHK7Av2wY4IUASD7lag5UOrK3Ri1WZV0OAiTrDK021ZkcxeW8hQLwOe0cyMJrgFvrgUMqZ
lGxoT8tc0EHbk2EEdMaxG973heTPHSUY0A1RETiiuOf7ounLLyff42QktP7AD0ZsM+0WqXXFqAU1
hz1FwH9ES5KuMcmmW0i97Ot8GC+BDYEeFMJmqD6ujjaP04bdPoZC6q4y6urFyXm+bXll+AJVuA3o
7fELoAnKOKvJ/pWBD3APnB4mikaqcY+JNvU499t9hTSItasTTtcuyp6mZzkxiJqyAsIU5PjkuS8y
uaKR9aus9ei57UtGfZ010VGmqnhCJcRaWVkEkSu0qtRXnRnq7yaE3LApOB57OKejZg0gCkFs90eo
WnxNSoe8uKGOV6FXCpQjq27nDE24MxsmHio3TvaKklRAllJ+12vQlxdtyCF3pCUPbSMhJapT59iI
sP8Whnb3IgqGY4ZI+0PTG0ixwF34CaQ4Qq+KbSXHfBY78tNQ1BDwlsYG0v9LtenROV/eHXxujKpC
po1A/IqETlOzQx7uir3R8O+1Hq8qS/huZQQFXHduVeuhC5+AHl4Ic2eOOSa3jqmxCv25q9TVbRzF
TfSk25fA4rXJ3zJ5ifk2i4EGAPm9tN5vO6HrfBwtQEAbkF8QFNSmVHvoqVREyQyx74YTqoQQ1Xwo
zDdN+XPbzNyqLFgwUAUFHnLq6/pUyVzphGJvl44fRmbu5X3+3ZH0twqRxlE15nWA1sSCh51ZHCoM
uEwoK6MeMEU7IN1zhYsiEyKVVds+inyL4R3mUiRx7ccBVxlFQSCkgbd+CmStHFGxyC36fVqd+uLx
65QfwPIsjFc0NXWUhJvUfTqRUF6pCFRy0qGuRU3F09roTbUxqO32R5rbLgRFoPQCeANMxSQkgr57
7sjIkHtNPrv6GjdKOg/dEs5gycrEj+PIa6wbHYVjJB6m+m4y4wcfez/Wy+3lzMSpwBb/dzmTjVMq
SPCXKgyp5V/kYBDgVtW3/83EeDTO3lepu9KiOkxQ4kdy35i+0i0UzK7DEnz+sQIwEk2v5SE4NUON
5+N2NfDdmH0cv1fcb4CGShYe2JkPA8UNa8RhYOzylcgo02Q78FITe2o5ArwIddhQjDh8TFJDX0G+
DhzX27s3bxBtH1QLxthrXPrZ7mVlWZsts8Ue2t+QkaF3JpZVAF0VSrJQM5vZRQBcAafR0ZewNHf8
KWemVGsw+xzBwl40tr4d2mTYFIxVf/KYyGeDq6nvyA78kdsLnPEMgJiMxU7AKPGCTBZohJK2lZKJ
vWXW1aruVXUtnF5Z+G4z59wCPhzYnRG0g0L65doso26hbc7EXoPY57GSPUU5LNJWfWsswcc+0TiT
RxFtZ3TrxvYSEK+TjIaCaQPCOhX7eABhSORm6WmQFHxs7aqBzOhg/KY9H/aOY0WHehiU9zSmyR2G
FnSAxObFDz64yX2IkGTFwnjwCw6crJK16RMRBBWNUgtRh8MYMgNMMc/OLb31I55nqwyTmzyZxdAW
kxxT06uyWkuRuUFXD9EO0UzrM8JVD1FBdxfL5jdnpgAiW8Gdactq1ctyI1WJhF0wDE0wCshlIwjx
eluu6hgqyZ1LE4RYMvKASfZZakVrU1poYGUO2SbG2FEYYj3QK8XatgWGs9mpmb1B9OJDk9z6IHIA
D4hxvuKm1t7rWheukpiDrFNU9FEtWoDSWjTMPsA8VfaZy/XMM7QU+mx23XQnnoZdsXDk544FjgSG
RNjAqV+V41ge6YMKRvfe5Gq478qy+Ukhi7fTeNkvlCpnQiV0JcbnHWcdZfDJOR/qkBmxoN2+Udpi
PdiW+0hDET5WCoYaQ+HSWIW8zHaOnoUfSAzif1jpKN4P/iUAMmg5Xl4A2lAF7IC627ta/7tuIURi
p5iKGGVLJM8ZL3JRYpmss9Wy2IBGo9zHoQdtFTcKXHHq00dRrG87jhnPaINkiQYqgbfC8OvLFcVZ
B3GBVAx7HgO9Ej0O1s9Io/6QLw2OuDIE7D1SKQd7hw4Gst5LQ+B8ELvqqvTRJDtMywr59wJQGefH
F5cDK7YB7RXIp2EU1jR90kIIMlDbSh6F+C5pB9Sk5oWuA4BbsnAU5tYDGA7o17YJTsE0zkwpM9GH
CZPH1DLu8bk2pii9NivvM9u9u72oK+eORbkWWjCjmgUQm5Nv1AprAE3PTh/7/MFZs2Hh3b+6vvjz
BFhTRGPgSF1VB3qd6WEO+PVjrYAF69BvPeqedjMswFU+24YXHn20Q8DnHTGYIJqMv+PsZZRERZ1I
YqAPMfLAYGuzQKH6OaH7sH2CkEHKnxmEA9H48VL5BD3DhSfy6kp9mgd1Z+QzXOPbXV7SnKs8eaw6
Z6yQP4Md+7PFQKY0ZPcD9BNuf7TZXUXW9v/mJgEbgLUsiy1osFHdggYi9TXre/xlttNkTZMtVU3Z
5VYvkseiazzHuCfNwn2aWQVOneGga04MpG+TWxvFwHeYHVZRJaZPcg00wNe83N7eqpnzDSOYiwCQ
qHMNfleoE0MZ1YXMW/YjtF+XMBUzHx74NRN9ImgZgFgyuT44d2qFlz19ZCqKAQq6nQ9FZIp3iMvZ
QZo5CAkggRrcXtPsxmEmjwri1qgTM/kyXe5GQ6fBPUCex9fdyu/JNo6zrzshRwWsduTLIKOe4vNs
q1KYjAZ8fyP2WvNUyNe0GeVoF77QVVKNrB1WRgAv/r2qSpl5rGeJ5dBH/olodKW65gyz36Go+OLC
r4NzD76zmTJrc3sbp5JkQPHCMnDTro7y4vgTLp2GUlXAvkIr6NGo4pWmmBt0ydcY6/NT6s1WlOyj
tqw9tYfArIqd3v69bf76KyLbxnwtgC0hKQwE5KV1aJVmLgb7lY/qqZF+xr3oy2AbwJfOLEx73YWu
glhrwwLaxtYTr6riXVJdLB2U2YV8Fvzg4lG3nywE3OrQiLWofJRyXfyR7Yftnm5v1fUlBudyfJ2Q
9UA2YgoaES3JqqEu2KOZksZPO7MOVNYtMaJmzgPMjKPd7RE2cpWCGFJPaa3V7FHNskOo6tDojFcl
eTXSlyI1d+6gBbFmg0aATiPPFy711RoBVAFeBf9D/jMDKelsd6hSbXhsGkG2Tao0a1JgQtHtnRy/
xcU7ObEy/oqzd1IZZ2Pk7jhHMtwkPRAWEFDMe3dV5dsy25gD9/B43jZ5FczAJAoxQMqg7g226eR4
VEPUYBR6oT46Qoa7AjnRYy7DNNCBYw2IUacLh+XKHhJIxALjOBcdN/tzTPbZEllDgKYbYn4ykTtl
UISO0bd9L8uFyObqe8GMo468clxfFxWzy53Eb4DiZUSaU58hBIQWQ/JFRXMT0lsXFiYZsdRZicF1
sAC6TgpaPv3qiRv/Po4cqDIgYV5VShRIW5QqpiOdklc0QGX51SBl/PPYG0wEANDvSmFSrzIIb6gp
P+npnZn4JUajigUPfvUNRv4H0F0AmIxI4mmCIVLehxZqE0d7QwRQLUDI3T67swYISN+IIVB1sScv
LQsjVc1MGh6zHbAQ+lL0cOU5x99/9ufHo3x2VOGQ815Y+PNAX2pt46XKn8ja/m9LmEQoTZugVxGm
4TFsDVAMqQfJ4q9bQM6KOH8EB199BWI0kWJELTmW/Tt0lvN4SflqbpvODYwRxNk22SX0eXTCyTGs
S3VdN2i5Igswdwydj4XdmjNl6xiUDoYKMKrT4nFhKBIKSyU5mtpeAx6i0jK/6xcwDnOnCk8+qlwI
4eGpJp+9R0pvRhVTjokDfTqIIpQPWaEsKS7MLQUz4TAvxMJKrlQjRI7BvZ2sopPbypNJogenMzbQ
GF3wInNmxuInwigYw52//DgJYXXeJRDOR258JKI7pCok4xcnrVx59REZgoKbhfrjWFEYf8bZGWA6
cxQwYsKjgeHObtFBMyk5oAoPYMWXRbZgCohzVAYxSRH0xclxy+rMDAUl0amAYO1zpkbmixUS9x9u
zbmVybNoDFqfdyKOT4HZ/Daa31+/k+TT+wJkhrrI5K+bXdWjKVlHp7SX7ooIxw4G6NOsbluZ+ygY
c4pXkIBecTVMBFiPnnIUSU9E/2uLXyX/wdSfsvj1ZSsQ9wBoHFcS9edp9Jf1VptyN4tProM6behz
rnumVQY8HRbc/VUqgpTg3NJ4cc8OGerpVKpqGp8acJGcOj8JqPt64Nz8KqxknerOc870P/+wOh3p
I7CVyEOmGWSXpLbehzhtvY7ecJp5UKZT+30CfdTbhq4ZFePqzixNzjVD/NrotROdOLKAwCBQIE8N
m60aU7GeE0XvvKYH9A4aJ4OfYirjQ8kGyKBllYEhbQn02W7/npnDg+UijUUChCxo2hEERbjIYxVC
diWx/Kp4UobCM8wfBvl7286Mg4KQHQR+kaUjY54GCRrYwJq0eHQCMi/yjSTXNjppgaZjwBHeNjXe
qovoetzhM1OTHeaY+0wE66PT0Iuj0vcFJjpmkMSqXa+0QIfNiTcMHTSCliRpZw8uZoAih4Z7vGJ2
5Cnr9c5UFEii55E3JOwvlGZOCMseoST+iuleP92w/rKk67ha5HsYPY7M7IrLAR1s0OtMFp2A7dzk
SMegqRGETv51JwMzDoDpmNEIZsckgGGlkZuVHUenTPYYONk32oECerFqq773aZ64C0Hl3EdEjxpg
NzQrIVUzedBIJVWEfXBqjgOoaG6owOGCi3QQ7V7BZIdqVWgs9TTA0e5un565g4onZ8QFoUuOyODS
+4AOUuhxpkUnA8lZDFYzZNeGFZQQFzZ03g6mYX+aATv/0k7o0g5hMzyObq0tcajbX1wsLGXubiMw
/4+J8b+fOdIRkWKbNIpPVY2WU/S7cfbE2lHy7faOjf54et/OzUyOBkcbRZFMQYgTKw0aa/Qd7ZsF
tzm7WwA9fn4Ry5iWwTJX7QDLdeE1Xb4anH0NzcC8XWr+zK7kzIp+uWEVEMhtr+GbGCW6n3Sos23h
mksud2ktk6MNvtnARB9iLRGB/poBNe4SSTIEXxa+//xyMP8Y3h3ttGnObwoRVdYwfn9JTp1qbTRQ
im9/+7m1YN4EIPS6jeRyGndW1EkHMObDo4vY0NOaIl/FXf/oSAyNvW1pbjEoXKAqNK7lqtxqOwy4
L6dAEhjFz7lpA2iqL/ic2cWg8aiiRTISLScfJm6BMld4GR7zuidBY/Z/OqOHsiOE/hYKQHM3E+nA
qPuDfA3ruTxoNKzMQmdxeGyaDCNi9NraAEwOacOO+Xa2qMw1tzBEEsBGuABjXMF+apkJTFOC867l
mueVZ9sYqrDU/lsyMn7AM28zmAo3+mp8IQj0Mw+03lOx8LLPmcBYqpG0iDIkVDQuTRiyhDCnlsBn
hiv7PaRr6+P2IVsyML7wZ2vokVuh/x1Fp5YWup+HAFeb0pae1Rbu6n8zNXlnAN2gVlhiLSqcpYOq
n/WhLrVdZpeDe4miOjjXVxNo866w9LJCQBLjtQYFpDk1/1DYGOOd/5iYvDFMGFY+MFs5huiCpC0q
TEvqkXN35dzC5KPbUa3pkcQiBrqWnYbpeGxVhIVvyAV3ORdynBuafPwBBVldr/Dxc8x0oqD+Hkh2
D51W0/WSDP/8g0NDwxwhIDRdMDd1snOF4UogQLCu3CsriEnIpZrAnMcccTV4/+HT0BK9PMx6qNRD
1TcwUP7R2O+lid1zhwten3ySs3ErJ9+lay1h4hlGLYApQTjoh4y/lBjBfvuajJs+DS5ARAECGqVk
pCmTRbT44jxJCsTUBcuFF2aqvakUg3slV7Q72cX9JktEV0Mv1c0X+tmzG2iMPhNx6DhC6nIDLapm
XLMz5WiCBjFopWelC0dudg+RuaMBpgPvMg02aYqXrqupcmSOnZ8wmTu8hya3cQfd4mzBd85dI8wu
AAAZA49HMajLxdg8AdWZDcrRklbQqd9NUPcT+gP3d+GLze6ai5oNUBPkGt/e8HJwqxTHzohXDkan
fnHGFdIlFJrP/v7k3jRiiOs84sqRRDsHPfHq5faJW/r9k3NtMAsxgDNemw5scGj8uz9uG/gcZX91
ps9WMHE0ddgQ3owWEtfXck9LvPRV+Q36zG/t81+hYOKQV/81mDfKUBt3S9NhZ48dcJkGQgG0ez9b
cGfPHCicvQGKA5x2u0LHGghJbQl1NGMC5U60CeEeRk7KpG2CQUQS/L7YPfatHigYh4lZRo9l9+f2
Vo7fYrKTF1YmAXtXNFLtTcU5lrHxmpN8XcromBB0OaK8+4DUwsLZnrWHuMNAgWFMuieXqFKdkNcY
WHcMMciTtOWdJahXoFbly9rY6tz8h8uEBBjd0BEEgDry5DBawLsVMSoXRyft3nuSB2pfvd3ew7kv
BQgDIGIIrNEcnHi5Cn6cu0PpHJ1wr8fPRv8oqoUm1Ny2jdQHBNXg0IMUdel7mrADu7xIydFWSihx
Z9pBiRsJOEP+ZgHIj4JTur29qM/+4vRknJscb/nZEW90owoxWI0cu7bbgNGNkbnlKs7dQzdgGFIc
rZXU3cQpf21F86gOEmPFsie7B+dNz7ZWXG97tpRdXstJQUsKjRnofGJM9zUMq5EYYEAi5BeYqPXM
lOTU5XSVivyeh0MAHPsfAD0iryowVi82Fm7KzDsKWBniZmBkEDxPXxqgiGioOSY5Gm3GwTAPOfjo
GQOSHcMNmi7pvrE4/ZVmZInqf93PH1eNv6yjL+UCxTK5MxgCBVBQqJCjVrTmbkAR8042ubpPAH/d
icpKN6Wk8a6tJXvKZa2uOBDKWy3nHwtHYnYLgLLDOQQfBm/g5ZGQGHbFkxp9PjsxLOgCNZCTgRzy
Dlwo7S5xKDTDqwyqiFqn76I2BdUWY3ihxYopAUVVm98wr6YMojIt/JDJaoN5aZFEVVGp9hC3ot9v
/9qlHzu5Mq3GDKNLQnKEXETsx5ht5JWIs19434U+43a86RrVCkhcLn2wOX8AtZ//bNPk5mhVh7JB
m4RHTKsO3Bhoxz6AbOPt5c1EI/q5kfFHnF1PGXehnUkYgYS+A5a1uy6FPzgLksPjT71yAjhdIz4A
UcO0AEIdq1W6OCLH2jDXRNRrmSzVRed36z8mpnrQHYvaAgGwe+wG+pr/H2nf0SS3zgT5ixhBggbg
lc1248SxGs2FIelJtCBBb379JrW7T91sRCPefDroMhGshisUqrIyC+0NEPbHYVDGwTI70ANCAgTK
SeDwXU1YMTDNcdrYDfroKWpSrxqtXdT9ur4qsvnCJWACwYmI+wLhk5LOyqFn4AZFiioA+lBG9+m6
Bdm6n1pYbS5nbnQSZrBQzqAFOlTOD/7TNBW3tOzsOCYAwoA1olV63cRA3aKw69xlgY4GsboEbgM9
sd0/M4HOeVxuaLK9PijptP1fCBuaffFUOd/MoQEmkzIx3KAyb4Zi5xJFpVq69shHAWQIfC24m8+/
n7pWGKaD7gY5tAm2Tt4LRFQ10IY0VT1KLyG88NbOia2Vk+RIgYnaGNxgtNgvO0bnaOPcW+50X3Lo
uMf2I6Ci352QeEOpHxqwPUw9CUYQyV6fUuk+AfgagT7A60hanQ+5hyjr1EwTdiIaT2rPQqv2zxLv
I3SIFPP3Gd0OioBBZXAVaEH4xJpde8bGfJ3NHOro3xMIrhyuj4pIdwogo6hpONibay6CIkIXbZpk
btB0dDgaXfU2C2KAZWfM7/ssL7d6k01+XTn2qxPm5jHnM/fpnItNP1pJkMR94c8Jg0TtzLs9SDbq
XQNKqo1duMPGbW1rN2Rx6AteWH4/RynUUOYEnf5urBiJLKJDIINEPJ7l6ClYT1erTW090zDIzHRv
OgfbPtg62pIgKJL3/vVZky3Nqa3luJ/cFcaQVB3wZMDnlFQ8MSMPD90Uxf+wuGw3oq9UnZ6yRaJI
Zy98mIiV1ohoreyNNCE8DMZhZ3yITHGapZ9Hzgc5BYAb7HUkZmsiLyBJjZR5dusERhZcny1ZgRn0
wEBnoAsD/9yVt2ANKH0Et8JAgzLOs1O22d1EWQq1F2ptzDr+3s+g89EmmwaMFuzHpOlgRuG60T9S
nlKFL5aOFqhe8ECjSIBX0/nitRHkrqqlQGDGvm5voPF+fbgyX49nBbiXwZsGIbNVnDSzMm3tKkaK
Uys/qnB4K0SxbcvRayjJvJqL3yA2+oxNVLHRI4TaFviOz8dEe1K0osWGHLS7uPY766uo+Ebr8QL9
XumxolYg8/6Q2V7aaJEhouuXtEA9JaIhjpo5BzP5mSIlwYgqHpMu04mRldvXS0dLGpuFgd5mXhlz
T1UdkBkAKQeOFPJPC6zrfM6KdGjNDrwKwbQ1zCMrFZOk+vzy9xMf0RmdQOCFQxWP5m+W0C+o3fnX
d5psHU5HsPz9xEQ1DGnII5iYjC8uKEyHvdUpzq5qFKtbj7pZPAsDk9Q86P1zHSs+rxrBymlHnZmk
lEZwbLp+EzXhxwxxQaozRdpUZWblr+OwaGxQLIRBUuxD0w8hqqbSDpeagEdBLQgk9Re5Z7cBgDnq
qRtMoHXVDj1DtU4REEjX4sTEahRF29Zt08BEjKeWCTyOwjHKbrWl0wu9B+CXQTHrfDvxzEnHse/h
RPR9GKHOsKvnj0pFGyS1gm45CMYC4YNw6tyKmXK3oHqFy6DbxF849OyeuUr1SfrCB07zXyMrf9jB
F/ZAIIZBXRQPsSVALGDeg6vwGQE6EvVoxEXjbf1PN49+1DWbXBhP14+mLBo5+QHrS2ZcUrZtjR/A
C6SXoup2LOy7oTCf82j00Xj3iQo+QZ85AgRwAmDcK1cAhcQxW1qpApD4ddNeA2mcptge0u1nohEW
hpBndJe/n3gbCDc0rIzw/q9jusvtHt3FKtE02dWJhhukonC9ALC02oEzSQDbwDMwyEGN8hHFTf6y
MHnudNoaN1EHbhXkJVO/r7Ls8fp6LRti/S7HzOFOW7o4kcE9H5yJjiweM/i5ok/fUd97tFLTF2Md
VFm5heI22Wh09oomVXgm6WkACwt6IJcek3UrTgOmMZN2MzAE2dQfcs1EmIDgej86mg5Cq6beXR+n
1B4EXBdlOnTFrqXtDfAlIZREwi8BJ3TyO3Yf8uilFq/Xrch2P7pVUG/5oyB0GY4YaZ4PhAXA120N
hD5D+WUoX9MKpQVDEbwqbK3THT0S/amWmkiAdz/y6HUg4NjdCIj5DtW366OSHYCTUa13J4n0wekH
WOqJb7CNSiZH9flVwJMNtaO1yB0EKfs+VO/m5jO/fmlYwA2FCHHld7UsRz40dJAWyrwo83oVKa38
5//9/srl9qBSmkFxzJBUfQ8L7iWpqswmu2LB0vz/RoCc0/kZjQwWDYNgLHDKB9PZ2+FWD4/XJ0l6
cZzaWPmBeqQm3pFLokaPjmVm+CRpb/Bsem1K7Ym5w61h8Scj6x2/bMm7jt7h6z9A5odO7a82Qd2Y
KPDi5gz6VkDU8ZXPe7emXt8/iCqGqOrjMP1z3eKfa33t+tBoCRg9qFFQylzFwSG8QdIWOQs0vUr6
vahBehaVc/LU1aH1j4tn5xcj7ZGGFiBhvG/pNO+bOkxRmck6qNnE7/00ZAc0G1RfHGTMt71I0ckV
g3w9zuOvJSj19lrp1EjXDKOi10rizdAXCon4hZoIN8ZqT3PWWc4UWng2Dsiq8Ydtif+oCukn2dko
US/dH4B/4hW72hP6lJpGHxs0gDpc9M7yj+sLINnWyP+j6gmZHsBl16iFuXYgKDuhLiki8WwnyffJ
hpZwo/PDdTuSYYBl6e86L38/ub/rpmyacU5ZYINpF0JPKh1CqSNGz/Yi3Y3WgjWCrK/cuoogdoTv
VztUQfdDaHpzubd46SegxPrEaE6srZYeT2iASfqMBRm/SbNjpmrBks4W+BKNhZAc67IKqOLSrIw+
L1hQueYxrJvX3mQ/rw9BsntRjP5rYvn7yYI0EH2rK5qwwAKTtp7/RGJrY4W37fhy3Y5kg4FVGBsY
eWDQ/K1LxCgclbFdYSgoS6eb3LG1fZ0W41aAGk3hP6V7AC0LULfDBrigW0hNXAN1CvcJtr170fEd
kiE3IPd/mqf82I/O/vrIpIvEwH6yoGEsqNSez2CkaWYegzwI6d5jnSrFY6WpZ7CrgfPZAW7ggmHN
1mrdTtoaIW83Zb8mFIY3JeUuNJb1QdsbrUtuZtRaZkCZsQHRhIatkvaO46Fhd/LiRmheZOa6IuKR
ridwxwslzEJHvTrIuVY2Tu+gdj0Taxe2484Rfq09fWJqQTSC/j242AuRO41GaQMNAjegrPMeWqHi
+5csHW7wBY6DtBUaclfhArfavtJrBFP6Rwp00exf//myixzUIqCug1+1kRZebQ1RFqQxZhdXgzF+
saEBaFrcd/IUwtLaSwzZXI9ysFfT/qkqzLty7hSFPllpHSAxUI6hdkUouD/O9yYB21IlSgdAEIeB
JuPezNNN0z5nILmZzH5X2e0mLuhGp4/XRy7xKmd2VxHETMZIgI4Qdun0wy2nd2EwiEZEs9cunNCf
MIbigYH2KNyP62cuuixGcFsD7dJarXOMU6jNQZk49EEL/eaOqaNwL38eDqtYBbhB6EUu6sQ4j4v/
OXGZUUXAIEo5XBk6uV9sO46+5KQznig3jd/J7Lbo/yfTw5iHwncnCDFDep7Uno4Q5x41eMx93xj1
UXQJu2cJKLfThEbHKob+nNCawROgbNtElT56bZ3RTdzUw11sz8bjaNWR1/O22VA3dN+rAu9fJKhz
3NOJsb0+qRInCjQP8Am4Sk20rK8GOeBdpbWJxYJuwE/ob6158EbrUbd+i1hxBUlcCVQJoR2KY05R
AVr+fjKfrjlH3Glxiya93zUVJmqb0Zfrw5HbQDc8hgTY1foklohJworh+mEd3URQseMgYm+YYidK
Jw0RIJw1ICUX7I61HnZDVSG6Med64ZM/gIbzAc2pOzC0gVKSaopoSupglt5DdDIg3XLR3QymN6sh
UbeUdLWPPjGfnUTcjhl/nGYCPXYe4/4LwQWlbZPUesrdQhH7yhzoqf1VAJQVYaYn9oC7r+1u+iy6
bW2qSGHLXAkaKxFaAyVFQQhwvjugPTrXBk5VEDYFudFcUj9D+IVBYyljRzMeLcWcSncKKBoX7Weo
LKwRBdD/KUlFKtQizfu0eUitx5R/v74ZpbN2YmIVc6EwHpYVhYleXyRMfuoq1VapAQh9mWh/hYzJ
OppPSN9bUJ8EtggKJgDpppEKS6CysFr4XPQWpD0JcFPjjjhbVXQh/TwwUcgRgZjVXUcX8TiObhGX
mCGAmzWoMfy+vgKyoAq7CawfoJdAOnGdqpw0rS4HNgIHV+yd6Kb7TQu8qrcJ8+ppO/wIwQxfbnLq
a9+uG14iivXdQSBng05PeLoL3DZhM2nLCk/rRYQlfCP2y8KeVpWlN5Xvw/yjUx2fZSEuDIKNE03j
2NEXYO1Yc0twMiJOK1K+Q5nmjmj8puRs9Mwa+jVtFtpbDai368OUrR/gmf9aXf5+6tLrIuYNCEiC
kRsvfOreOwH97Os2pFNp26AHQXCNVshVbFOEVgpqaIT51txtsnDwEp562vyNt4+d9dQ1KYRFPnFT
ERCqQM11YQxcpxQHmvS0im3cIsWtle2d+ghJgOujkrmfExPrTGLVNgPauHUWRGn6w+2M51p3Zy8O
qaLoJbuqEBGi3o4DRtDCer5CNk8skQF7HwyJ+GlCTr7oQRoJHrFfRgqwYygsfX99ZNKdyNCHjxcZ
yKLX17xA4gfbv0eOlIYjuv7byXdDlmzNOOUbvW31bYRg1Z+gXqqYU9lYUZFGuhlydtguq50S5lU4
kdGKH8P5WJPNGPutva+zI80VjyLZtscNtRAKIcy4eK8nM0ryCfCsj3X60Rm/p0/kG9CJjzlcquyX
/XFzD5rRXtTxI2EgWL21bMV7Qfb7wbMNgie03rjIB51vioLZTZ1PSfxoQX879yFydH0LSO5yisIk
IhWAl5DmWy0EyDfMqEd+Juj7cR/1ujca9rYY0fP/34MGQLdBSr7QTKDCsJyyE/+zJACMqh+cIBSR
VxrpUR/nI2C2uar6LZkxtKggpESzItDL6xlL7MrSS721gy51PNF67qSifZA4BJRyKR6RC7knFJ7P
h1IDoA0eLGIHlj0ASZe9DFr90ub/mTEKTBzw2CirEQBSLrbuaGVdO4PiJEiH2wWzz//7jbAEbyBH
gdQpyKHJ+TCSyuDoSkjsoDf9bNqX7fP1rSXxLmffX23dNMoEsWd8Xx+25Qdvsm1Tp1vGQOLtdh5r
/vtJp6DwXjpullt8ja9piZPNDAjEwEKV+lCohDgudc2xHKhvossKYM3L9wokYLkQ0WAFxsz1hzGc
3W+syBuvtar+Jirhwujg1HeswLPJ5IWOQrwBIXdkzPesY4goarPYV64z3i2ib/71uZZtSWTX0JqF
JrCFJuZ8LYG2rPSZtlYQDewZYeABopalT7VQpbMqcdyAACwd1HBJ6HJfHWOe66mApJoVmFnvwQh0
wapNjWeikewpSRXDknknGy2BS1fgQrS38k5z7k7QleZWAOkPUhe+WUYes15n8omtipcFWB0BWl2a
AFbTx4rGiuLKDoj7HFPuEf1+1l8z667UbjtVwClbKyTosFcZ2lguGAIga1c6lZvbgR0N/UZbWDDs
pHN8p6KfaEVHjvKvqdURZ6HukJJncCHjsyWeXEcV8Um3A10UwFGZv4xZkIDt2VDj0A05QwcymxI/
hwjlMaVGuu17m94tPUH765tdahT8jnjUg7PvggHU4XnHRqT3AiCE/TCPthmeCRa7a4unOP153ZbM
iTkYGa53ZEPQQHy+M2wkrIusYXZQkOK3FUPKjhbHvjbeLNZ+n4biJazAw3PdpmyDIHcAvlbwOyKD
vdqNGkHrhMuxG8t42FQ8MMjBpCpSe9k1idYeC9sdzy7ge84HVoS8iIbKtoKmeBAgw3OE4sKXjgLJ
KjRqAX5yQbjQoUnMHCNqBYL4ermriJe4u+sTJXlvLJrP/5pYeb3USGo6A0MRdGC8n7jmaQn1++Z3
Tx/6AujRaO+O79dNXupT4hpYTtRSFl0Y5pffdBLHiKRrOmiSWAHQUu2XeezjmyTOnL1lVJZvC4Aa
HAfdNnM665u5d5rbmnXNQ11OZBNn6S9BxRhkEH5woMoHxD8SASHdh02HbGRspkgmMtaqRH1kBwZH
ETlnF3fDRQnOsnuzpsPym8ethhemeXCRQUT5WIU3lW4qZM/+1Pouo22rTwvAuuGvoyqFYBqqe6BI
VwE0paNBtLqU4PCYXAd4RC+JRqvOCmb960Tgdajr9dUPUqN9wvgEZSRUBJaA1V1OyTo+Jjnyyvow
W4E+f2H0OKoK+7IZA3gDryB0Gy7E5+fbqYG4Q6QRBEmaSF7rbHjIdVWblOwSPTWxClfjeIQiRBNa
QVaT2XN7bRc7cJYIYbdRr6KlldU30MpigniPoHEAaKLzAZmmlocRMvRB1ETOppxy39Ta2zgttkNn
fkB06T7h1ZYUyVs3FwrUlGxnLDTXeLb+UR5ZjVTMXIMaiI7HTKG5KLHZ4UYfxBvgM/ClljHs7Hyq
FBeEzM0hrQzyVfQ6wWGvFlDYVtvmYqaASRheF5n7YSJo4xn31/2ObJ/gYEHvARUVAwne82lNysI0
GqehgVMFIbQ0Hj/xeTRBLwUUE++B1TU3ViaNc3BQBta0r/wiOl7//J/W3FXOCwHC3++vZsmYG5pZ
Kb6fczu3PatOeVDNk/OFpQYEnAEhMUGWoHflBiq4702op3jq8tAbaKxtKp3n+5zweEczoDgyNGz7
lj70704NNmDUslBBq4vxWE6le4gq5CdNV7BvJcTjFeOQbTCUJiFHjoffJQtCRHkZwShKMC6HSLvp
1fmjAH/pyKIbcE3712dNdnAXMQQ8aADKu4TEklQHeekEBEh5sNy36TbJH4l5uG5Esn9RqMOTHAk0
3GnrrBPoOA1DEJRheP6cQ4WX9FgeFZxRZWR1MPUo6/o8xcOIxBys0fupR7nHVYxEckSAesfmRWSI
wvE6FcidgpFGoLTr6v3r5Da+nceRIl2isLHOBYYR2ALqGVXUsQifo3a6Y9n8en1Blrm4OCroiQHZ
q0xsiEQNcZO4YkEzbHnh60f+Dj3jodmEoSLOlO0vzNT/t7QeDOCRLDbyhgVupT3GofMc2uIQgf0g
JSo0mcrU6lagZqjFGRdgB+DQP81tf2bCS1DATKYf16dPskK4p/8OavXkMQoyonUfRxTCqtB91FRl
FulI8GxbqrBQi1vnTKeir9Cwj/PSpfZNBYZRnW671r4fI00RQEs3woml5ZecRJojmr/1cTmZTfu9
KAyvd38ya/RBlOaZzT+pKs0tnbgTcysXzcK4TAoLeL/cIV5Ol8hUcUAlXgAyon+nbhnwyYBsPeST
O8ELlNlhcnZkgLCuwkGrBrGKzqN0SmvIy8KbDU+0/WFZimtYMYQ1Lhtup6eQzoBLdl9H+0NPLI/m
qpyyrDHudKLWGBFe1ayGnCvySM2IV4J4taz5PWX1HaTCnnXWPlus+iVCbW/aydYCWWJJVCK68oEu
yXlQL14SseVDVLSMjBToQ/chreg+cqNvYtAV/lRlZlnPky0RZbFpoYEWQBG3A98j+WkZLqqXRHGU
pGag0PUHBWBe0Bsb7igI0zoaJNHXMvkQ0e88UaQfpX5hEUZC3d8AOGx1fNIYwvZxD5hjrN3boPd3
bHS/pS8kf7nu32QAA6Q3/xpanaJMdO1gCWBrwqn2K0iBMBZumh6yY4lHpq8Rf2w76jVlcYTW6HXb
0mm00Q6BXgwIa6xfXk5sZJ1IgEwswvuZHyHDk6pIYqUH+MTEakOQzIAASQsTTQ0i5X1cKWgg5d9f
kAQAPGJjry4iMwf/dxRR7ISQfhNp/5WYKpZr+QoBufsHrwAMlHm+qe0mFoaZEyeI9G9RFENHSizi
lQW42ZykAWtI6MV0+sJL7djP7W4EH8P1dZLuRUR1GN9yua+1JnKSIIa1Uxp0lVfZvvOeo3JeKqKH
xZVexCknRlYzGQq9oJoFIwM00NEy24sfrWYVX8uWDk+aq3ffizkatunUtAD9h0oJL+lmxHWy6HZA
zW2dJcsBxCLQZKeBMTo3cZntaW9ArLvbGKR+QU/zfoqnnyJK/zHH5ghGlcc0728Y70HS3d/wjv2+
PueypwE619AiB4DH0mx7vujDEM1dX4ZOMGtd5KVx299FZcIDPW2mpyZ2rX1EhCp7IDUKUMkiKgLP
uAZlaCD91UcdEtIsv0nMW1b5qBhb1mHOFVe3bLHh0xZqRiC1LpqXwb1d5PgRTgDZV81LHIFOL6vz
0qJ/mvtZ306k3EVGBxHKT3TM4dWLvjI8e9Gbva4URy5LdKhd4oYoPlrrJ/DDDnDkjnuYbMUlIXMN
p5ZWkWM6h5VTTZoD6PjeDMHx4l/fITKmJwwFqFZcEOjZXz9Q9DCf57wznIDmgguPg93MN6ZFIzVp
xPc5rt5w52ceqfRmO8R6fiOgjXE32I147Ia+P7ZpPB2qxBSbSZucbZU7iiyA7Eid/MD1g8CJUyiS
dVjlyUxv2hKP8aLxhPMJF3xqZeU44szINJChoBLMUXT0TVV+UDoKXPLw8Oh5BFDy/CTmjaWHsYnL
Pg3ZR2OFN6FTvodKASbZ2YOHB6jdhZoMiMZXZgBbdDQHEZILbQHeCFAfTQ+1E/40iuHdrIWqCVK6
PU/srbYnbV271Ua0m0Sz7oe8fAirT+BBKAaDLCSkMy55OFEnaAkS3w7ANFCZ95tqNzjbrPRIfWuq
3lHSVTqxtdxhJ5FfD16/yS7gL0XGPKf87hjVhqjCddlFCKkJHDWkbi/VYK2MoRE+QdZME8cyjL2x
qA9Vqnlmr+pwkA4H8DjMHVI2F+T2fG6HidsD4NXm+FNMKFXO9Bnggf11H6Iws77ZIZ6UjlUNM4YF
0WMrOSCpvDUdVZAp3WvgHfuDiQOf6PL3k8VJigzamKAxD4xw/BXl5R3JLQVOVXp8TkwsIz0xUbUF
ekSrxUTvQZWSZVtNu6vHjVDVdiV7AGkhxHoLpwMAYqt42UnsqLNqPAnz+JUUby19bou35Pn6ukgm
DLkzVKmBe0O1a50V0Jy6S0Gdi7wQRmNuyH93mSDfpig9IaxEH/LK10SAns+sr+GYR6+Y/NJRXH2S
6/3s+yvfUhnlIIAGcYJelLuC8tu+GZ7Ggvu9CQIWNn8Hj8c38LspzMqWBtgWEIVBHde23FXnZh9P
44DymBM4aeJNOJbNDmXjynq9vjiSrYbjv3RbOIhcLroDEgMs5o1IHSQF9CMSO5YHlr97Y+p2Ztwe
zFkogHyyi37xN9SAK0W787q2WsWZ3mmsXG448mSRr8DnR3dOPvsVdeKnUI/imxaiyt7sdqCi5kbA
ebYLnRS8j1aufx+LctiBlUCFhZc4D9R5cZyRTMaErzv1Sd1VggA9EhDnVgu/jRrkTVAF/MRko+tq
gQgvJCqr2zdOTejetGC9N9CzuLQ57Wc9f50L+oZVuLFRe7xuT7p1/7WHJuBzPyIqVs6pwJ0VZYju
fdYtyneblG4mMAkl/aaej9cNyo76okIDjDK4COw1+osjiZ60dESYSH2z8Yqn/+3zq/kb24wWuo7P
2937eKPTz3we9M0QtgEABQCA8+liRdnXuobPc3rrlg+f6b9E9vXv95ezeOLWB0SyUxPi+/mRGLsq
2V2fHdlqgxUBoI+lAAx+vvPPT5W9CITrdtDkvPUah/nJ3HxD8+m2GPotKEJ/GSyzwXCkClplrurU
8OpGdAfI1o1kAg4EkkdD1m16W2ws8nNgKrVe2f4CeAVoUkDzyEUkkRWD5QDgYiMIe0v1R1cRQSg+
v44ghooXA6nw+VTPANxyPP2/I1bxDF5y8HB8cO2rJXIa0vZTN5iBRWu2aYAu3duQ/VJYka0H/OvS
nb6wDa5TUW0c4VEoNDMgfJ/Pu6E6kOaAQuD17Sa1gtYAwL+Bkr3YbgbrBiPvSxII5GxGkx4ZJ5E3
ahDqzpiqtrQEIquECmoKaLTHTWguodf53k4Buh5BMkCCZjIjNB8MEBOiX6uu/FYDF+7ljht5NXIa
14coO1GozIL7Gs1lxqUUVGZFQJqOJtDt4rYCVJMJdCWY6fep14ZNl5TvposiSpe7Kmok2U4E4G5p
EqSAgaxvSTQEZqCKicxA77qXmLu32cwVN7HsxkOu1ALl5UKPt8aEFslY5TGLzaBoDtDX8kLN7+Jv
1ydQtmwL3BSlcxdYrfWrHnxCgAW4JXBOERI+njHwn9wF1R8pnOI3gXbaIQezqx+WkM+5blk6Olzl
2C+49y5Kt+Dms02h4wwYzdh/CFaPb0w4uS/IMCsOgtTUH6wV6tHg3l7dSvnsTIRqlRWEWXmfMH7I
jPgmLFNFEl26Jf6aWZdXUMAfaxHXMMP3VbHJhCI4kQ8D+wD9Pi4gaasjZqS0KUcH35/r+2q66cLv
zHj9xKJAzRdPaDQ2ADB8foqZViRNibdA0Jf1m20NBzcJ/6k69r+Z+QPDOblnZ5Qgw6F2TNzjZuWX
JHZ3E2585JNiR/FSk07a3xH9SXefmIodvZvjgpmBQGuyHSP7B6JOR7HBlplfOz8g5v7/tP0piZ0Y
aVBZSPQpAro6cSriITmgHTgtre3UdNlG5yNSYqYSfSUbGtKneLGjZR5iPeb5Ys0Qr1gg6lag861m
HeLoPs0UTzepCSB2YAEXOnBR5yZENyXWyHVAmOf8fQirBzPnWxuycP992wH8/q+Z5SY7mT/HiHhs
l6YVTBqvXrLESnybc+3bMBudytTy2lyvFfqskVyDS0WPwuo1Oho6N804sgOIyVpen1j9rkmTZlNR
O++8JErLOz5P064sqtJnTehshNDGTQOVVBzsCZjnrM0OLQRat2Nk2J03QDV533RjuSGl3twwyPV5
qdMO3ky75MYpq8cULfNf9LTOoAplh4cIHU07HYyu/lR2Hs/QUjI5Btx77fx0EjZEwBW0+hNikdxz
h6HbDDGJfmmcAIRa6h+2pmvveCySrRZPzV0zjYiDUdoFbYKFtm2UNQzIaurmsx1GhpcmceJbRd8e
a7tMdnofqkBzsjADPglJYcBxUVhb7ZGySsbGaoGidnXXN02wYWk1eizBEpG5n/CAp6ZW+ySOYqty
h9gOIheUH/c1npwqRmTZUUZiFFgyMByg13XlAfPUndOcwsmWfXu35HlFGUZQjrO/FD2zdoWtonGU
3Ro4wqjp6WDhuWAX6aw2ajrNMgOgnL5TOu2A+3n8xPE6MbGaNjeJwr7PTQQShuFPhv3kjsZhwZxd
NyOLJRbmdAY6Hug6XvijMhu1oqMmCH35W2uIm7me9w63AM+Ohd+C6s7LMxVQWzp92O3IXFruQgZ4
7jpmLSJZnyACdPgTVFzsTjF3ku+7KIn94YRHkLmujEGP1846R5jB5KBHjiVeHSaKXS05QIgjwdoL
cRD4pLVHKsew08oRVxRU639GpNWfO5OLLReatbUGw1E8PqQjQtkRiAKE6xfye0Pb9GPXo9uGmuk2
JLZf9YrAVTqgEwvLLzhx54OWz+6Qw0IXh0+F7R46Lb6tu3lDu0IVFElHA6UNsLrglYOm5HNbrlZ2
8xIsBbT3KqptQ9vYXd/Wi/9aXRi4Cf61sA7rIIWHVzNBoDql4ffIAQB0HMRXNsLLfcIQmoEBxUX8
ddEtCWWuoc7D0AyGVvzSQiP22GzGHie1ytIyKRdDOrG0WiCBDsSZTNhx2nubbq23ReiAbrrUB6nz
PCnypNL5w9aFb1vQv2sOc+hYo5tiRnBkNe2blWZbxgvgjJkilUZlO2ERvwE0AmLzF2QZFpnrNnEG
ErSjnnuTzgE5tbi9bfSsfy4RWm6KstM9t5nNJ3TVdi+2Pk6eiRCt9Zw6Hb3QoRXSmq3G7rQ0Sw5p
An44BwJOO2K343vORgcUuw27M0XdHB2mlS+gpMw2RhSKZyxedstnOFgLDM+byaziQ9uHIFMJJ853
JLSK2zBDxc2jAgw5NLacA6/b+gv4mPJbNwpjf8oOc9sda7TlschnuY8m9H0EvboRanzaZoxCv3DY
bRpV1j3uceQluah9HSw1TzFkKTelpte3BuvtR7th0W+ELmxru2mzq9Nh3tUTS3ZFXzbortOHjRgQ
sHROlWzQJUJ/TyVNPLdMiUdEp/mW1YxbM2T5zsw76xXJdXHjhqT2216fFQsnW7eFjQm1O7hwwJzO
T7AmyqnvmxTni9yQ+ldUCEV0rjKwivjygZttJmBAH/zwxpkU/kH6eWTzkPoA1PmiZbd3LMEjUppA
Ola/O7P/0pWqrmBJULJoC0LQGwRZDOnp8ymaK26MrjAIYtbwAC5modNDWbxO9aOmq0Btsh6IPww9
cJpYELC9nxsr+wkiGDnHi4m0W0RDLyBF2YGZa4+y+MHo+i8pRJoth0cbYFderrvAPzHC2jMBFeM4
UNLEM3etBTi2TQYIFUIVs8pqAOOt2zZmewJfmEJze24y2zMygX4ppn0jo+14sRvtEbSPHo/Q/634
NcvWu/g1gP4DXA66PNwx51NB4q6LZziFwMluauBfQrvyRPTDNVs/hJYUMTI/FveJ/uO6XZnHRLs/
OIQQ1iwP8XOzWsltozImEnB2S+Zj1N40vcIpyzbtqYnlCj+5okVviNkeRgKin9f2Pk8UEYDq86uJ
m3HPV6YLXxx37yZ9/++JFpQv/s7PEoie/Hi7EkaP9jwSkDd7bH0nMv3rC6D6+augwrS6fJpaGODj
wdErD0GmwifJQiQL1Srw8EF2k63xX0aZuZYGrDKKh53jDQm39u1kQGFE1zSvYu0nqLQXQB8oPxEl
G2gSPp+yitO5LmZCkEu0/XiecFz0TZ9tr8+bbFSoty8SClB4BdvHuRUeWWYikFwPEgPMgcYTY/e8
+Miyl//NzGp5wqmaR3OCmd4AzpI8mfRhxOPCiGKFA5D5XTRuLwof6J5FDvZ8PGDDLWicCBKk0F6d
KiB+OgN6SmBTK2d4gtDeXx+YbN+hQo43ABpa0Aa2spdFJTdcgX03ks2QpJ4Fd/c/WfjTIHpydHit
0W6adBLY/fPYvgLm+5nvo8YF1hIXbAarfcZsK6nswsTJKVp/tJOHJk0VGT0ZlwEiegJIhAUSlguu
JZBDNm1XNUYwJY79Eo5utKVlqb/mYz34pXCyN8Omjq8LS7z02hQdC9DnbaC6FfqcI0NSx0n9WlS6
ew/qveT1+gTItgw60AClwGOE4lV3vmXquTejIZ2NIDazfeJy5uukuydhPXqp4Ldtray8yDYNLktc
UOjqgGzratMgL5RNwP5h06ClY9d2nwjPFkZXtJHiKrqg2WEcLdJaHeMOLADMpj/iTOULZVMGWkv8
fmdpDlzT1HPqtlZCQxJoY5CWH0bENgKw29m66YZP0B4D6PLXFjlfnonTRjh6hNHEGwhoHHKeKeZL
Hj+dmFilZeuhGCeAi0lQs5kjEVaW91pFQsydTUBTNOk7uy2KQ5lOAjVgtJMa5v8h7dp648aZ5S8S
oPvlVdLcbMeeSew4zovgJLuUKJHUXaJ+/Snl4Nud4QgjOAvswwJG1EOySTa7q6vEHxD9gk8DWU7A
uNHsp0KgtNwkOfHQmFsaGxmT8g/OeYRDULBDrRzlCMXlaoh4oid2dI5V86CnJyHum3qfsTXIx5Jn
4xjEAwRymki9zI5zdljlZQUFAzTCHgsrgjp8qa8s1bwX1fDOQWoHWUvk+q76RvuqoXk1NM6RlY9e
+zKBTTT7gxMd1wd6R2ckO3SMLodQtUDpNw3oMpj9xXzo6UqctTgCHDOIJBBIXPE1SlIyc0yYc2zT
H9XgRNAujI1pZQxLtzriUOCcUNNHAKHc6nY10QqsAOhCRq/o54rEnG7i26fmogm0B+NtM7Mf/cYk
na10k9QpQofEObrJxmMVEuBZyOjPvny/bWd2zKsVP7OjeJRX1iRFu7NzTOlLWm7SZgOV+5wOUTaW
oVG2QOCsFcYXl+jMpDJ7gJxbQuBYPQbDFg1X7rQl/fb2qJZnz9dBNoMb5ypMwYWbgd+whxfoqCVk
FfAkqbWfBvqm2WtKN4t7MvjHlorAAHydStQdnGOuG5DHyzYDf749mqUJw90OahmkcQDEUtbINBBB
CGvChEGl1xafZ0w7tLtXjMynsOoJcx8QSvigqELW+nJjNqNXFcwHNYIxcPep5R7oaME14ISmNnVl
6AzdT9KXfD8l+hQy6ZIoG+hd7nwaLBsU8ENhJ5FbMeeRBBqoUc0+sSPkPesqFNKgCK+Y9dSgxL0B
uShKSJlsNjmILNowMZAKQxji/pS6lx6mtEc0LmWebeXout9KHZTKhAUycmwpNr1VmZ/LnvYhMct6
CD2RPAaICsuujAjZae2u8PTur1SW9GRO2S/TqcnXlBt84/Qjj0RpidAvZHGPQCoPhwnYPHOc+jDA
hbvXE1r8uD2vS+6BLuaZTA7wQaQQLqcV2SKvFWXuHml75wd3SK3d/v6Sc6Cvz5wL4AGaMZXv094Y
Rm7jLEqQBqkbDfBh90CtJrptZnEYZ2bmv5+dR4UhrDZz4IN6FXXQeCxXduzaMOa/n31/MuuccBPf
d3Ap9I+Oeer+gHc2QDUGdz94eOyrdKjUoM9al6jG1Dn9rmX0W4VnbTi21srtMG+Uy41kAL6B1iEE
4ui2VDsJDG1sh6IAa0phEe8QdIDbpACnygkECEXrj/fZOHRxXQ7O5uNrhHwbYnkkxnyUnC7n0NSB
NppKzz669rasviRrsOKlU/X8+0qo6IlhzG0PzCOpfMB/GmjZzG2Qxf9tFIpDp/ZkW+08CuZG/HO3
BmhdcjQ8+cF1D1AbKE2UQYwAYwJwiEFMbYhsXctf0uoPtiQACGBjwpsMMCzFlxntgqEyRxTvJ+KE
hTkW6JiTsW6lK562uCBgDAUgCghDpDMuF1wr8ep2gPc6BmAT/WwVTrbth4S+T4SQ56qe/oBkCs84
oBkhJA8fU686CBKMLZM1Nmny7Hyyhrc/WPmzzyv+azmt3vsjPm8YoXFvrtXKl44wpJcA5camBDJF
ueDsSQbCsYVzBGzcrvd0rVFp+ftoB4PErg9GTMVxTZeXqGHhJJZ3QgO2j/z1B9MDJuX/fV85giEk
wnWtxfcdNKl/CsRKFXRxY5x9XnGmVm/NoZ4vkv7Vl6Gj74o10pslCyDlw+GEuAx3ohLH4MZvkmnC
1iv9Q2nsrDLfdWW5sieWVuHciLLKNJEOcSwYcfl9FeXjSqZ1cQwz8fKsVA6OWOXzqFQlqe+WztHy
n0zx0JiRtDcfX+f5hQfSYBTZYetyV+tNCR7PwXfwXD4gUBJ/MoJZBwDC9CgyqU/VBOQ9AGqW7lHn
scxeMvE4jX8QLMyMBzhl575ytX4PBQZHGjZiHihK9Vu79evNMNRif3uelk4/3OMzyBb0lVfoCqSc
GDp4AnBtEYgBaHb6CextO510D8CIxn9gC3gv5HJRjEF6+nJNrFFCKRCIsKPW+3UETlx2lxlJvZuK
Hrgm00qt022D136GIAL8ZCDmR8s3Cj+XBgtn9A3objhgRUORJd14Lt0gBXTbyPVeuTSinChTwdBv
VsAIrXeMRcRfCerWvj8P8iyo87OSWcn8ff3vvv6SN19u//yFzvz59wPnAE/WMUtK1sVxiwoTSHFh
QNFM6HY0VFqY1B4KBk37wAZrh1tYDyHdE0RGz39o0xo46toHYRle5rsAPV93rYNHTOvo4NpHvS4P
FgoYoczYtubsS1K1Hz4XgOiGKAoKPSZUJG3l+ByyHOIyU2sd2+aQ+fu1uGvJ44AWwJEDL78mw4Ka
QWqzVNjH0RoiCHnElBjbYFqrPV8nHGZc+j9m1CaxjOng35xKBJFa0Xq7yknY0RoM/nVMuXkkmZkD
/Fe02WESpYRowJi+3PaaJacE2S0aDXCIY6cqW7lhWgq6MqBXEmSi+RjxRsb/zYISYvZanyLnjYdG
+iyzfWEe/tvnlaMhaf83ADrRcCyjgq8xYs+epL5gzqdIORdECWS1PrnArZlpVFRbo8GjfW+/e/1a
pntxMRAn+zPd3vxwuTwhSinylPd4KznBD/+QGt9vT9VCZQTehiwd6opgzr2GIjAk6n6T8ybmc9d+
BQkrmBvAJBq6hEVMSrSVTWEGDApFuqs3tp2bho/04zUm/IrfMHWQTM1cL5ejZNKRVZ0iHTX95Dbe
G59vj3JpEpFORS4SXDVo9FYmkQRVxpKOO8dRP2r01fg4ogz10bnvAmhMxD1qQJIPjUcbxBPHAZUj
UNGs+PMcMineBloiwLYdfw6bVcpFUTnQ5fUgjpshg1RYP6a99h1NQmFhQ3GtX6tgLhxz4NRG1ztO
a+Rj1NhEq7lTmDmkYUiVxGWy4365HRLtwxHQPFWokM4hFqJd5ZDRZWmjzxY6Fha4TFEYHT5ezwBr
D3L0OK6RtMPlc+lSVWpYZSc0dmLV15+yer7tUQuTNMOXcadCLRb8n0qU2wIfa+Vc8pOFxpc+5tb3
oF8xseC0FyaUu1swRokzwISz1XAD1B/mDsXqoug4i85hBdRl9lsOene/Yyc/6w8Q94hs4wi+RVQO
In1aCXMWjssLW8p5X4wZ1FX1np20dJOZGE6kvXvQULX+IN65MKSc/AY4fzWjbdmpEz+xpcIGLblW
9SmT5M5FEw8pAI7sZTlj8sKmD9bYwReWDHwI2DRzMhMNXuoxNkp0I5CGnTznqQy9bmXJlsK5i+8r
XjfalImyrdlJr7ZO8mL6D04F8q39LMXYpofS3jjZJ5usvHsXR4VWld8oEEQFiiPivQoYI5orTulw
V268auXzi84xY79NADGRd5i32lkMHBiZ1ZmUsxPVPvXuhBrrM+1A9AA1x5F8GMOEhhHkZQCMRWkN
dPSXtmphVCUpQBnGxkgHstNJu5VzbeFgwC2KFCPCT1Q51WaAugZeOxt9bCTwYBntpxpZNM1++/Dp
4yJTMpchZuUoWxlGodf9AKm14pT2ETWiPIuntSttaRznJmanOFuVMnNqScFdewKRaUyHF8hX1Ch1
3B7HwuPgYhzK0ueVzlnFMI6kiB0/BJrYabYIrm9bWXKw86HMv+JsKJXPxjyRdgHN6C4S+a9mBFey
+TOjO9dfWZjFHXpuSzkBdBlUpZbBlj9V6NrRNxrgvZCbCWVf/pV2ctv63btJqpgE8qgV6Lb5b2NV
TggPDEqBTd3iJJssypHBq9uHst6Ram/TlUN9cfFs2/f8WaoC9bDLaS0ytJqaAxZvtIE+th5rLxqM
reOumFk6fUCr/T8zauzGUFgxUCGAI6ZmGNAqbM0VdNCiqzsIgsGa8hvpcTmQzNRSllYm5mz83oKd
Sfo/zLUm8cXJOrMx//3MBy0WtHkLaPeJp3HmRRSlOxC3rV0QCyPxdAjo4NmGou5V+6/VVAIM50Vx
6oGI9iByzKfnIP1wegwh9JkR5WQAJ5Cuo8u3AIbjMc9+jeadWOsGWQDEXNpQDgaOJDegWAhHynbn
eg96ECLOaoxtCux5cO97b80aY/PSzsWwACKGqjzIIlTetbqweJ1XJfwMFVdwUYjkriX3csqjqX5w
vbdW32t6rKeb2xt23iVKbH9hVgmNaKFRLyEw2wDAOcHDUXIdI1OGQ7dpTfTnrYX3C56IpwQi1/mF
jxtEuTtyJ8gNJH3yk1nEOCPQL0CnyF3Tbl14slxYUZyk9cusSaSbn1DSMeXBsw/N8F4HZZyBjaqZ
ftyexEW/R/lYB2MfWD7Uul7vuXUlqJafuPm3ob8Y4nEQK5HDmgllnfggjMIRMCHqbZf9pGyjr0n7
LbrC2SiUlQHasGGFh42FJ8fe4N9t+jWAzkfZ/3L4a0HveLISea2NSVmkUfo9+kxpcdKFtynL96Y5
cH1YuZEWjUA5DDjAudqnEldoRt/LxB9xujr3PNn1SDdy708GcmZDGQgrmiZvuwmnaxGhXawVMeSo
Pu5ieKridQGKEgxEue24kWc+wB75aUw/FxyUO1+Gj2NykKNHcgLtfKgNXLUOgFDNhERZl58CDTwU
B7Pai/4pGdfQRfNkqCcOMJNIhiBNOvdPX15FWk56YGn6/OT0UdXvmf75D2bq7PvKVZcH5dz/OH9/
fO3TN0385bcfxrBhps5MKFFWZrLBGajM8VqNaffIsvgPZAIuTSiBlNtA5UKwIT9NzYYERmjlhzZb
O4sX9sbMKowKDTLk1+Viy5UGA2qlOnEfTGBSj0v/vjLXihhLVlCJ82feEbTHqDcbczuXJE5TnYz2
rjL2dnWQ6coGXLhUEKD9rsZYQC2qfby9lpRQVWhquG4fW/Y+bwuQfP5K5e62by3aCVBcR6PRDPdS
Fj7VhmoUHE1MdlCHrQxCP+ug3iHDRvt229LSpEH4DsUT0Kj5EIy83CUotTOadHp9qngel/Q9Q+NQ
y82Vw3Ep0IGs179mlDO/Grnpp+2AARllnFIKOKYA304fEWuTy27PUj8cKiuU1et/G59yZMpaGyap
TfWpQIQzuI/MNkO+lohfnETw3YFkDbfylXaUVznEFROWq+7Huz4bdtP4ktQfj0fxzka5dlYjBSWN
cjLbbVv6ttvWJ/FV15F1OSVAg96erIUjE4SKyOvOaQOEF4rbAUpkBaMH9x5yeQicIkav5kp8sWZC
OW8QLVldFsCEwUAKT8ZfJjB+t0exsBooBAdAR+AKA2xe8bUpMzvml2l1krTY1w17NGW1tf21dNHv
dLRywVzYUVyrKEygGvGiOhVFLu/QKvOr7j1wxwlmPeReZhyAXzIjoOW8jXSGJMwTz//U2t5fVq87
p4rozr5Mh/5lIqBipRqHBGJl083gen9pJe0gdgOpi1ov+3t7YsWhtslftENSb7K1Z7eq7KixKI+a
0f+a9T3OVM/+MunU2mmVF+zLQEueJ6Gbn3ySFl9tg2eR2wRmODgSLXrSzCKrAxWPVyVJaNR6hgRL
F0Q8mMQ+dXm9rVI+gOXLt/eSVRPaY50xQmBA9qZbWjGKDALCFVn6LGjeHCZm6lE6GPbXwC7aDahK
vGfgHRs8avTuta94FyWu221IWgf4a6A/peBOv/eNEhT3vkFeA524aK2VQx7aaBRFe8j8v4TaxUZk
m1TcQT0tv0NHoAOqrKB7qoXN7/KiAkkIVJrC0aNIco2mtstyV488WWex5CZ4CosK3Dmd7W9u+9jC
AY0dGPhoa0XpAIyQl8emUbWjKKtUnDzx1udPzTSGFV5Na6HymhnldB5LMHLnjIj5dmYsTPNPKdp1
xPb2YH7n0VRPxjMGsRKQirPc9uVoZEqIBi8RJ2ZP3j6xc8gTAskQ8YrT0LFGbTc5mRabFQcIuK+y
0DdHFo6Za9y1bt2eaMuyvdV22QMDoWnUpfp0P7ptvpkgqvK5ZRaNxtKyo0zqwDtaXR2bpC0i4Tfj
y9g6wY5nwxSaVYWVrMr3ss3+6jtOd8MYdBtNB/0jqXwS1YFTxboDAb5SohqMKpEfFszkkYEnU2iY
w8lOWhlyXvthw/p0JS09z8LVLCGMwaECTnZPReKLTvo++n/5iQ3faXeAMOCmqx7sVGzRBbQShi90
+8LEmTFlSfyA6WYAZdmTLb832n0CVsJc+8rH2eFfRPCkO2Lb2H/3urcFlRslKy6x5Hjn5pVjejQF
CEsTmB+AMbP2eJUVeTwNK5fBohXwEkDPE+W+KzDNUIikKgafn6YCTWiRUe7yLnS8lb26dB/M2tQo
8UFA96qhFJywxBw7h58atgF3ZVBtxcc1irFaZyaU6Zom4dud7/JT6r3k/Vvgrdz9SxPlw+PQbm1b
6AFR7v40LxsU+hpxcrIne9xZ0TTuarrCaLXk3yi8Aq0FsA9escqZFqQFgc4KBlH6T/10n0D/lIqv
BXke+zWJ6nk+1K2EByDEvHEtoptT8W67My1u5wGOzzlHLUg86s9kuGvkT9HumfN95Xybf/mVOZBf
oBaCBO4VA2M1ZTlYNuDNRdL2oTuUJuoJ3Kn3+G1lWIzoY0gd0JFNnKfb0fKb2PD9YceG0QX3lFbs
A803QrDoZ1t/YOmda3XFNnf8IgL2uoi0tET6qtOr8rkpneGL4U5kQ2ngPTZOxT/rTfUMYrAcij7t
D0cW3TMrMu+Zuy6NERaPh9FAqjRzGg5VD+GLuCPB8LPOaBtxvUp20k0aoNN7EdblxJ+ZOTRrb+Vr
/5rf4oj4ZqZz0Fkr69EOje9JS6anfIqcaseyx6wLufW6sg5Xy3BpRdkl45B6g1lbsOJHDtsnQXz7
+9cb/fL7yi5pIHckiIeuu2Y69EfKDuOwcpSszJOvACw6AbKSZsAIBv3On1BkCfsBgk3fPjyOOaRA
Y5k+t4qrD9mqzUHCOhJyaqEuDub0cje2K3fZdRhuzirVuMmw2+c2CCzVWZ5e9m1ml2mnHVOEf4H3
q9LH7e1BLEwVCu5ousXnwdOgtqPodqLnpmEloLyywN9yH9Av3rBn3dqb5foowUjO7ChRuGFpfs+Z
nRwL7TseMJEWnMxAxG6QIZb4boqVibs+JC/NzT54NnGmT0YzIDCnW98YPSbpTrI3CIpTS66EANfe
jNZLPPhm0rAF0p6kqkC2lyf60XH36LHy+GPbrWyYay+YTeBinLvFr68Vl6SWGCxuQAQ78oi9aVO6
u+0FKxZUWNfkF7Rhvy1kb+DhGdYu3qVJwnMYHVVA+V431RttnWmcj2h4J+62y53PkJXfa2JNLfh6
1X0089pYesQQyFkqV2NJHX2a8tY4CpfvE9butLr8ZSTVZoDUadV0K3tncVTQDgYQCvhspGMvnWwq
R8lkg1Exrb9zsiT0uR7q+s/ba3O9c2bsOvCqYDsDJYHaNOJYFWQcUlc/1ul4T6vhc+PVBe7A6eeQ
IIc9TV/8dC2QuZ7Iue3637e5MjKXcDoFHG/miv7FcUmCx1GHQEg5HNJgLet4PT7YAunsb5aauVZ4
OYvEawy9okl5MgHOd+Wp0l4tACXB9negwYPxcY5bCDUBlItWY2uB5rkM7CnDhIsTrZGtNbJH2q6R
gV7vptkEkO7gBUZiWPULNhXQIPfy8jRUU4+WWaptW079D58KsDKr0wI5hPetGpzROhMZmjbFqT5Q
8oCpuu12i4M4+7x69TQpKcdMw+ed94eA/7j99etrBz/+d6yPDsg58X+56GlmaJ3eQVmJNC2EQj3B
QkiS1KFItAfU8Vemasmdoe+NAxqkmIiZFXe2kabJtCGFNUFR1dznNQlbHZk5Gmm4vG8PbdkYGK+B
jfRwCil5LTvjVlPURXni1aEoXhwk0EkAGoWqDht/VatyDmXUmBlnwz/W5mU8u+g0BCC+5sLaACK0
NJlCosWt/+ZXJ+J+qdgb0ZuwZ++3h7i0ZcHBM+fw58VTC5xGOoBybsC7wObQYe0PdcfCxNaidtxn
4465a8/s64N25kX8J42jvqtkYnqTIRM8DRGxa/JhRLiCevHtQa0YUe/AltRtp40wkjb6vU3oYdCM
T1UyrTVu/2aoUZcMISMiBjAf47GjeGOZE0aMwuMnECSCJY9l6a6UkMoQmQvO2TGRw6ORC39Tdfob
7XMW2Yl70lNaxIPV+6HBuXYAeUwaM+5/QXUwj62O0FiDCNJ9T7oXrxBrOJ4FSVS8nM9+87yfz9zM
MFnjGAyPc+AgdrzTXoM2vU8q4zXAY6u2+ojXMgzscQ+2lQeagJhvWsveLx1I5z9h3ndnP0EGSd5k
FNOmT2+admclZCWSWzOgnHhOj7xpOo+x++p4YZWvfH7Jv85zNcq5gAYy1pZI8J5ExWNn+lSyzx3s
3HbixTGc5aPmv59NUk19tGLoMEJZJN0oXWuVWBuE4ruZKEVTzIOw/YhOsWSRuSb6cJ1TQ4EGJ4uH
zBnYDXCJXo6hr8AeZo5ufvRkdfDbe5NsB/KA2y7iwGEKvm3qb079MtCH0vtiBMVKEudqCiHFBCZE
HY1cc1uNeq8KH/Q3fWOyY+IdOysLeygFfXCRFAuKo3X5iIO6h9pCYcX1FLVrb621ESgR1QTCZ5uj
fR3il308TVpoiN3tEVxd35cjUEm4Rl+0RWvp7EjMuxTViioFL71uxSAdiG9bunI4xZISKDTS6kcL
FXa0H00bYbob24GYqrkGC1keEJBWHnoGPUPtaaC6Xzm9a7Fj12yr/kScPUXz/xrL/qKV3xqCBpSw
rniS9Y61uUa84kjB4W+K93r8LPRfnfx8e84W1x94b4gFQgMKr4PLDSQ9PrQ5QNjH6ZtGo378E/dF
XzlwAlCase3Z/NkZYyekaSZAO48d+UL5IxZwxcDSmhtIOKJTb1YZUg8A3R6MOkhafkyD3eBDgmCj
1ysObJlLazE3r1jo+AcGW40JuWz6TvY5P4LZ2rwHFW4S0jwBvU2GHIsYDXA9jy0PEee8+MHwCIW0
RO7qNzsTceG4h2wQD53+jo5GKNB3f5VjN4RIzYIP6w5toNvtVEyPo8W/Ny3+YQYMVbIfpDfEpp7j
8TZqLC4bNsaoLqKHJvPSMGHoOfEc+g68rBZ6kwZiGlKzEG9DIywZc6JmKrLID1DwKaKEZMW3SaYT
qIzMX0TiIE782gXt7lND2vuMip/tVOtbJtHiOFke2ZDyi6lXDao+dh+1dWDFYLd89YX8aZvM3ge5
lz5qRVpsGtEXrw0Q8J+sBpKytG53+ZHO1N77NiAPE3sgdh37uX4Ipvs+J59RXvV33oCqEK+NItZB
or4Bo8G3SjfAR1WOfsh+BiINveEOcmSeeZB2EAXWlqZVNAEzIe2fXc7LLRQU7FBvhnEDbkQO8VMe
JsmGkMPANS3WPLR5DRngCIMbi0qLXPMnDSLaAy2oWzwEoSIEx0bUaKtGGHtuFFYXeq31d6nV9ROZ
Oj9ONMv+ptXaOwMDTsS8HOzkjW5EjEx0F1jsF0XDe9iQxNy0NWhnpD2RnamDvNhO+jrifaltk0n8
7LvRjycigk2V0Qbp8AoMxy7ahmrbGQCaQU+azvXsExuaYTOgBBoHRm1GSY8Mc1vU9KnzGw/gA3uM
c/QePmR9DSXaNv9GwOUVe1rxoy90Fua0EFswMKeR2dNuOyV98Q2gNmPDW4M9igZu25XV9wKANqgS
chqj3CkfrGH0NiwRP9CXakSd9N54QQAaIj70ZKvA3FALTZRe26Vbs3C+YPFwrzaE3LV2TyOvcse9
F3iAxzU8KsoigR6gANGmI8WXJPfIbsyDF2zdfGuzVkQJNY2QdNyO/WFo7qYhQ8qtTfxtk0r7ntsD
ebMGlIpaPo1xBfb+NqqdYIp11mXvAAKh5t7PTt7l9r1XcchhFYUfWlynm45IcUcb7h0alhSYg8aN
tMq3wqYCc283SPshoWBsS0YwE6YQwQ6zssPyDZCtEbMINE7afpPRuRpa11X/dxJk/SfmWkMWthPE
J/IhERujAcTQR3XO2IKLY+hBzjslsWmO6ZOGhdxkeZ3GvgZ+iBlxF+WToLEZaN620TzsVwNg8wLF
mKhJWLq1RY8iXDL5UWtL0HkCwfutSKGmERjoaO70ttmZXgGK62asNy71HRCNyM6M6zYdIiEgr4F5
ACDRnYoNotE2ok4B61nRHVLTbCJdy8Zw7CDn0BJhHcag5tBaK41IWiyJJLHsMO8piT3Sv/CxLKOs
t756hfOX5IW1Q/P4u+3jIKtH9zVvTWM3CgMVDS/727NJA2bsWanDwYi0Tj6BekeLbI1km6Bm9mPq
YTPbnAwxIUMRVVNANwZ0lsMsc/2dFJof97WoPhWisA51APoUpxuxIY0R1TywiG8AmunCFN3ldxzC
JGHtDQyUG2TaSMDawq7CFuZ51YeSSHR7sux90JwgzHNP3BGMOMy1Wm59veZ7Myn6A+umNwSPEMq1
AxLr/ZTG2ljnWNQabyrLEZu6bLx9bxbutqLmWtJqjkEv3nC41eaGNYCJXEDMdOWK5bLI6omO/NiU
v6y2jVjPN8n0g+AMXaVCXLwOz2wp963XEpyk3sCPYEow0SUkTVToP0x7qgxICexTzQaVloCRxnn1
ii+N9/bxmOR8wubr+Cxo0Fsj0wG54kcgcULs/WB8/m8GlFeDm7ImMUGtdUwBuppALxbf/v5ivHC2
CkrQ7thQavN6DGDE5dd/Fk7s1s+Ns79tZXmtEbeBRdBDH4sSuiNvaSY8NfhxSCMc2NoYCn1lIIsm
AICG0yJ9c8W4yOzSL72ghzsljxM7ldZbbf7BEwpSbP+YUOZqbHWp5T1MQLknB7pnLR2xPASALoFH
gDC9CuJmYko7bHt+BFVuOCRlaActHjlr5dZ5Y11tciBi8QgEwd5Vpb2tcC15GuVHnPybcjxYOOdv
L/dyFHpmQjlHmo6AUrLL+NG0cjdualce/Ma2w9pEFQmos3SHUOgFARCN2qkcPkF/ge0diTDBpDXk
NST1w8lIv3s5D8LJKfvI1kvUqydfRlNmQKq+GrNNJyd34w0Ajo1+ImNvAI8apKwJqPy8D7MqzQfJ
2YiUNMcIVoqsIAU/4joLh+apaz7aH/XbgAtuWAM4B+juXZ4kXp8XY+757Eid9xa3rCsOulmsLMzy
0v9j5DdQ9uy46oGPAvcRjExGboSuhi5kgrj59uovG5mlsdG0io2oHFm87pDnECk/Jk4fPukgprn9
/cVL6rf09v9/X9mGNElaWjZ44pTYg3w3+tskHro740+O9jMzyoLoVjKIjmAYHfuR0Acn+Pv2MK6T
j79X/J95Usv5PBdDJRt0neeJuAd1Qpzb02ay6GdWGbEzFhtQL9+hBOtF5jRuUheiD7bY3P4Ri0fO
v4NUCYU8q2u7pAT3SVE9uSkNZfIyOGvZ/EWHQM8fCm/gLUK579K1EwIEtHQ5B19btrVRdLOcNeGc
xXGcmVDuYbvITRzNNT/q6EUfgVNLvDuccSuet2ZF8WyPpn1b9hgIiPUisOtEkOmEEMz29pqsTZfi
3yaRTmKmJaZripFQGdYykYtX/tlcKY4dQI4HEjSCH/n4mgcIye27QDznawqmK2ZUlj7uM5zs0NQ5
5ggfR2GGEwFxvvljtFaQYyvzpfKCQEtbqwYb46mtBKuRPVST9vP2kqwsvKPcZ1kCIG5TYiy1UW76
HGk0QHwZ9VeKk8tmIDwB0mvU+lXsOIOZGV/Fj4b4NIEdpjCfjex0eyjLy/KvjXk2z64ANx9aK5kq
fuxNN6TtJ03zIlJICJqtPSaW1+VfS/NozyxlrUtKmWI0yfRGde21ndI/CmWCf03Mgz0zQbyglloH
E0JOQwhYxOdWeCux67wdrsKlMxvKduSGDArbhQ1odbyQ+mh5w2a031L+AI3KKKBpZK0hU+dP3jKp
7FCNl6A/t3CaId16z4IudpCT0Es/DjT2krikjYSRHG77xbLvobMD/aroXFBvAtlNpdkQ3Kpg+u7M
LZjMir/+mwVlExF9yhqJMt8RSNjxV1pv2zXCvyXfNpFdRaOIBxYfFXOR8JGI3MRJkBu7BKToZvYY
8A2BMtztkSzbmSlIA1B3AfZ36XZlMJDA5T5G0rRh17GodXvQSz+UH5brQYhggv7mf4YU36tsre2c
0sVVoD/UXhNx+eHqoGJBcbVRukjxAld0DJw7qK4Va6KGS251NgK1pJLU+mBycJIeW++nbr5a1X3d
r2zQpd1ybkKppZiZwUrKPJwzYtuzHkj+4KHBxdlpbygjRFX36/bqL51rJqioPJD3QnnXVw6dCSXP
3usSnKD9qwORIJuvIIaXAly8A8DVBXEFMJIp7hX0rZaxgAnIggI64uz69D3t87gLfnAASm4PZnHy
LLQCQUcAtUFXedcMg+Hn1MHL3PTuaRM7Wai9k531bpor3aSLs3ZmaP772VFtZbQckFXlR78Gljkc
p80fDMSFUAEqLMY1OslMHSTvhMuOUO2IE4sgy3vk/AeKE5E27LX0621zi8MBeRfQMFB2sb3Z78+G
Yzp+bggeoIBnQXkM4IRft7+/6ANn31ecLEdCN4MYNwLzLJy0CLHmGGzz6qlck4Za3KBnhhRnszuQ
i2QOBiIyGQryWdd4KNaaV9aMKOeYmfmBhrZCdqxl/QJRwUfIt0YGZLVuT9rSVY28BshWZ0XLK0xh
Ap1no7IYPxaSbvP0MIhf+sS2lScgR8eixuEbYFpXjC5eBmdGlZVKXVrX5lxxcwMwkrNYkri0AIWw
mvj26BYnEe2/FlDZNhBKylatg6BP+tnDW+PRaZCR3WXdyiZdHAs6f1HEBQjvCnw32q1oS91ggORC
VC94qKs2zNiT7z/fHsri7jmzo/hD4FKEnEKyI5Lxr3m5MlHLX0ffsgNYLgCYyt7UiUw6n3T4emU8
jLZ81ny58uZYXAtgl/9nQln0IQNyq0pbJFK+mekXp32g7spSrFlQ9qXey8qZSljIyQk6Mn334Ccr
+cxlExgFINjgBnQUh+o8mtlC69mxD37o9OuAxsf2/zj7tiVJcSzbXxnrd3oAcT023Q9cHL/HPSIz
XrDIyEgBEiCBhBBff1bU9JyuyirrOtMPZZZZnuHuAUjae+11efl3bvQ/P+LzVv1qm0TEJ6iPnulv
jYcB8ptY/gQ1+6MVDwY2iMRIKQVl76ea0mlcHiUUxTmC2Q/RbDK7pRhLPtvwx2hgcXkN9b/TPv/6
I3+6auAIOKrzUZy3VJ4XxYpog4da4h2ntXv611fvj24QqtlfmPiAhX+GzenoKWh6NxRnGBBb+UZm
giHWv7FaoPN34bAIs+/gZ+AxIbON5hGXMAHp1hXRgSbDn1UZf7QiP401kRUFe4Tg54omolozDrXd
Lcv8rQrJ7l9fpz96e4QowoH709bjd7mcql98dJtND/vWx1Df+H+y2P/o7T+hK+TewI4WBdlvH+Kl
TxYIQrFOZp71a8b+jBjyZ+//02birIJ3nGI3DPkuGbLof2vSCRspZFABUEhjyKu8n10WUEV6cxMZ
dYHXcRYn38blz/yVfj43fv6En9YE6WAU74lVXZjZu+IapU/Tmf1ZCKP383XCp6DZAvEcN8EHN/in
Qn91UptizK0u0ng3vqA7W9NHjwwVZ289hV6gu+Xp5wjAOzrOc0i+LpuGMq7/M8rj75Dbzy8SoP7H
lwFPyP85tJO3oGKscaIvtUzvejd9U0OtMUkHz0azrnL96LAGwR7WolUs3W+kYU0WbpH+Eyjn583v
l6+BTh2mkfg+2MJ/+1wmcyoxP8XX8JBclcZptcxBUyhrnlYBzk7A3KBMwr7JyIbc6n+95H5B1X6N
UWAxfHoNpQTRYOnvZWIUjuqQ9ejpsgUBuu1F98d4HuDEiBFN3NaVEznPCAZJLsLOx7oLX0Gn/Qjo
9N1b9dNCMU5u0/rBTVpwrP3evdZQ0+wmEPBKMIXvufD8giMCKm/VVkBmc2hCyCRXcJji7UjS7Yrj
LI/nuuC6xcBnHSodqc8/qCyw6Ulu4wjiRPwBf5NzuHhdAd+HLk9ou9tEWLVxXy0MM7xZ0p3bgfPj
46hw9UPvx03uxPwb9TT7k0v2+8cXxQgqK6Q1Qi0E66Hf3q5U1xtJNj5d5ueeHgn9bznzf76v/4d+
jLf/fe3nv/8X/v4Oz/GppY366a9/f/0Ypnb4r8+f+X//5rc/8fdL+z6N8/hD/fyvfvNDeON/fHDx
pt5+8xfwcFpl7/THZO8/Zs3VLx+Ar/j5L/9/X/yPj1/e5dGKj7/95X3Ug/p8N9qOw1/+8dLh+9/+
AoP2Xz2Vn+//jxevbz1+7mQnardZvf3+hz7eZvW3vyTuX2GK8inIgNQXrPRPTp/5+HwlSv/q4+mF
MhDKiQQqJ9yMYQQh5W9/CQheAu3r09zvf16aR/35Ekn/ivkvFLwQc2M/deGn/D+//G/uzz/v138M
KDPHdlAzPhP3+58r6HPNkgS+BwjCwiQWAX4/1S609bjLE5hGLtKbchBywqLvRVpuwVrnTdzp8lcX
5x+f/+vPQ+QPLt9PH4k8KOxZEHd+hkT+3EJYZ0BGdxQ0+3mahjWL220r25o7Va3hhkYEOqQs4oFz
XdWm94xM5hAjrbLswEwD0W8QJzMt/DsXvnMD+lV769XsIWq8bcrhNC1L1UnvoMBjhd90pNWl69j0
Q66bxzM2eXURDjz4WBY+9xmC2JwdsLPgEQ7PMcyC52aheb9KZECs5FkmVrjZKOr2Nl6HAQzEEJLk
LK2H4AsN0vrdk6lz7BCDAYLUHDCJN3Tqm6H3PJAVww0OxO6U9SPdu96c7DTn13hsrMlGFfovou2C
D69taTWbZti5fj8e/DVdD3L9VKFFDYha2xxHd30Tkyxt/a2ckFD60rTLfAhbN/mSRObHkopJZ+3C
xd6FuYUqGKFIM9HabR7DeOBHdyTumCkj3+e+j4op5nVGQMECwTHO0wA2KAXdhj3Mdb61k9/BL0Rs
BR74BjYVMK+MR5IFc9TtUKmfXWItEuOWsmmBcXU0elHOOzhjaM5WBE2EXL86PHXg1EXBlxS9ApeM
wryBhdd2uyAhnk7Rh1HKzWXn3dtavIq4+yIUPKkdH2dE1M9Z1PhQ2ujWy5CvDNeMJCq3QdJsCNc1
2+Lpm0lF3gDykmkMN/Fu5F/bdo6zbUqcKmnaSyjIVIbbmLOhP03RqB5iJu1zoPSBpWE5wHGxpts+
6gmuoikD1+55xDCFTtpjE9HgOAz0uzGqWLoUzqq6DvNevnpdVzaWVTNPnLPsFM0da0TWjBu4fMkH
+sisJdOd9udxr5LwTQvkbMggyWA5E2Zu3wc5IXWKSsDumWm+QBLy3IRRyzPp4DHMmj7Z1y4po6b2
8q7rzQF4Pw4H9E167zYIszORjbN1ijcLqlznvwvYSTSZU6fI645cPAJ3joqcnCHqo/NnfUgRRwYj
jxkMQNUWI5900Vtv+lQc4oEIettUddgnj7PLW9iU+HEWBex+85seIQcLLpg03Ttv3CgLjVA5hITO
KZ18vXPCOsYpN7XkZEJ930aEZq4lSYlA2GXXOUr4GeubpRwIEhGn4CEyvv0CFHOtVrMe2nTIQHmc
d3UYyQPGsQo8ZyyxDVzEZ01J/6LC+7CxdRVPqqsoj9KHhW86gx1ZbIs+aadbgVdKwYxE0AgDNc/p
E4Y7skxPG7JgOxQCReAOsEXpPb5TkdDHqfO8H3G90EPn1uALxnoP8xV64zbuWoyqEbmn2nnOFOvu
BHwMjn4wbnliUvIGeuxQOGI9rb4Hllg47Nnc3xsIjXL4DNlDPcvokro1hVO32PMBW0i8TnDr5inF
dMt9AhvBybpezm8hxo8dD3POoExAqQw3O51vOr1OCKzbh0u8d+q6kCm9MutQrJJhLBMm0mzlN3zo
f8xOM2aESqQB4KkKlwQCONc8dXaFI4yE9KWxB3zT9QIF2UurwJ1tk+6Gd/IrJfh1+mk5zqZ98DQu
JF38ogOrhQ/rsbHJYdBDyfl5i+u71XRAx9bjrOOS0ObZ8jHMZG/qq/XWvO2a13alaW6aZMx6Lp5b
iCFIxGGFM3w4jURweNNG7JKu27bnVlYtsi/zdGH41u7XKJL0BNVgd0/aPFgMyI80Vk7uTV2hXOcC
6aB3XtLBPzkoIgoF5yLOxqreNCl6cEdyrFY88XDfWWh/AXWnHB14HfkOjHDRf1VO4BUmYXHhbhx5
RMmw73k45AosVndbm73rPjpqbveedjfsBu2RTBuSNR1ZDIrpSvYTgh1s+MVt9Us0sMrGXBQIvu1x
wzh2Pxd0yIC1Jwdc0qzX81cm56/WUTKfsbeAwU6vXQIVBbHLmpM2mPfG0HuChI29DiZ5s8X0NDJW
Ng0opjQFrgUH1Ze+Y+Ich9Pd6n4BYR4bYq2rGZP+zE3scXVjDJOWEqYcFwf6IzI5OGbS6KZbRJgz
5g9ZEFJohqzdiUh312DR6thLLKGUvfrctFhzErzNxRasFurV+j2K88T7Qbglr6vjgR48hodIhix3
5+VL6tXgf7LwNembMnFqN1N6cL+I6DQFs3OzRr3FA9yI+9CrTDocI/VjTtf5GasDGyHUdtc19sdi
6sxQsW4+xHNIq3A2FXVTZKMCFIHa/Haz4FP1ooadD3mKU9YdZhGuhR+yuegWEr/Urjl9ZnRlXktf
GuOcohVk0IAYePvLpailXo5MC7ObhfTzeWzDp35CCCBRAWCxyasSRCLBwKSey0DZHXw3WT4xBf58
zfwMZ15QIRDhsERR2cC26/PmXWgds3xMjc39djNBjkStNhvZvEd2rrdvWYNY1TmBFfuQFk1bM+TD
dXB4pj1DHkhcJUK88NQ356Hj9+gUu2yy5BT5s6pmO35joJUjE7GQC7i4SyMYkmXZtmvodB1isFJ8
cmMd0hWUcViIw1yhi+cgH0PvBzwxDmS0TdZgol3G0RLgsxBNFGlEAtS9V9TMu5Ny7PPBc5ZMdvIJ
4TV7jyoYmcwyvowi9h+iyfehwaBQtE5cF+O0uGcPu20ewV7egUnhPXXlcK7NCmKTUl0BmgaCbldX
PEsit6ppdBkJmylqEFfbxHu/x3xo820pFpDgxNztiAlKNF1tGek2KES0pTcsogU8NneDSJcjCAZl
6s5jljps249eX/mOE5XchLutiTBB12PGDWRPkfQMWNeBrSAcqNZp2DE6IoqXbXMRKPdFAFgrPF9W
/phkzBJvt0Y4mfxEXIOgfaz1FoDGJy5OuuASUi1zwDZJ7i4OaM0AmcslSrGFrxP0H7XaD5hxKISN
55Gr7tqGe1BYDCNOcV4EDIZaycB3TVDDj827qRPKSt2hfojT+sDRdudkxm4MszXwl2C0CPXDw+Ss
5yhkcQZr+KsPkx8ITDEXFLRGmcXcFzTwPBvWeM0mz+V7Az5iSVGPXGiEqknH1xY+pEmb7hN4wx5i
g2LBwIIrE/HyCCqryHvTvy7oLg6zs4RZv8CwtvHLeNPBiYYt2MBOrPrMb6h7EE09gcCYpMXAZ++F
Ujnl6zg9Y83sQQIpYCbuF95kuo/ODdWubdp4HwZdXUQW+EXT+t90PI73G4wLZnBrczikxeWMCgsD
xA7n76cLeZwlzgMKUpNPtZ6hjWnR/0fVQJsfUA14d06PIMt1GS6KywOchjIT1JDwiPmXsgdWQsqx
O7fn085bk2UHseABhu0f0aZVqZt072/6tVd+Ai+weipX9As7uDU2bwYWCDu9RN5u4OOEmBYRLfsI
gxiKWPjtdfYRrR02a121lEDAAwrt2dlQsCmDx2pLBu8pldE7qf25kqFywfqEYWG4wS+wm9wVj4hD
1YM71YgUIelgb+QyfQ1lv0KQwrj3CtlcnMGjAu6FARO3rZes+y7aKhRgB+XJhzi257a1TgkViHzo
22ApIZMLv+uuGfNpDIezw9ItXygQAgb2QDkLCh8kPm+go3rbkCnpf6iuBxnXptN8DKPxaBfvx5yQ
d28bdYGki9MMd7K6lq9hO9a3o+CiDEcoYfqUjHse/iAGpwZi1G+TxL4o6ib5JiFNCsfxuf/sTaIB
yho2DyrDxV52HBypZu73KV23C4rEKkZNHXdM59TCF6lm0WlwXK+cMbQrJZddBqxsARXtGpkB201P
PpopQtGu5v0atNPBTZzg1tFh1nAg/aS5OKIXpYp5d9cxFeR+g+c/tPdJSx41LvcF5GT8J14T9y1t
gafEGm4jwrvlGraLktnnrZu/TUl3P1Ny9SQd8Kx7K4SlcsjSCI54nQA9KooHFB0BIJzaUthLGuav
J+uFkEuhirndEr3d0GHZSk/R5hTSlOw7iAJyEY+ymBJAQhpJB9JIKFwwzfWGS7+1IksQD0/ZhEoN
5znVmymCCfki+AwCpkczXoyuzRdSJ07OG2cBlx1PoDu2KVCpUP9oMbl/rEfq3YfLYL6TVvAcEn1z
9YULJcfkRcB+pto/N7AKFeUQ6bq0stWovBbxBQHKsupqn7y34TKdZjBtUYz7awEN1Z3gyj/A7Gs3
TjzdUd1lmogfkYAVewD1iewikvVJ8txA71Ix2Fdi1xBfA0jytFNvRVgjTH2c1iHrO1EXS6pDJ0PS
3iEMQMrvAId9XlWO+jCX0eYhZNBFr+imVaL95cw6cdALrG2x8vR1canYBQbhLlSuRd1hBwVC6e3j
dn5XAWxIBk8XSODbMh1peDh0T2BVm1wRIiBjmI172Rbvysf2YJmZq8by+OTrb2T4isnduSEDegcx
ATBAGRZOzXwRqb74fINBmQ8NnLGlpNvXYZtnODg6kbyByj09BpEpBWLaXxLTPSBIuD+AiU7Q/Bnv
YHr7rW+wGDNMc76zenoI5bqLJcGJ3cUZxY+mFJaajsOCa9vdoTs4dHrv+BY+WIfI4Zd2EAcLp543
g/CzMmy8l2ZK9qRZruhTtxzA28fUp7t1xnapYEDKtgmdW8B16fWuPVHfUWemiMpZNOfb4qLJ9gjM
dJ0ozJw2ns6IJVzzGVl9SJV3k10I3g+34mZUw47jMj6ICOhJ70d7nQRIeN/6wxD1JzdECWO2cD3W
jRPmk+PWL+s2N/m6iRlmobL3ypGE8PJSyFSEWzxBRiRNjkSBTouqOb10Gm0mG4msVG3vWvQk3xgl
605igpurwLDHdIhQFZjPBgGjFtvujD9OkEZ6CMcxff2QpgJW7TWPeQmobDmv0hePvdLq7NqpmXJC
Tbtjfdzc+7WMSrY1ZodWcqxMyoZDwgOzT6M1LEB6cGL8ih6Boy3OflqnF5lafeYOAhSLmQZYudD0
LBmc7h4EsOAT9aLpELoKJQrhO79pxpLqkJ+sZS8kXG6VkDbn2nqX3lumBxmL80IalLxYwVk6eWg3
4AeflE5s0lO4yOOiqckRA78ewGQPKseOsJjQqtu5ayIzarz2ubbot/1xdIAJu8v3oENFUwoI8OKV
vFKCM1VyXHCUAOhbvcZ/iThHsSkjTKIFT114iw6va02rFIA+gtmgVmH6iPgDina89dCwaxd2ts64
056uc7C06LFf17SgAfcrZ+uTZyvtS7OiTOM8GvcGdRgIAVjaiGF/XQGLl73wH0erTspngK4nwDJ2
gkrX1uPFx6QAvkTREQMvpxjWrsMeAy4zWlRnZ0XUPs3Y0pJJ+jhUB37R9Ds03jiKKNRao06Gg9tJ
kBBiYCQe859cLYJipOBd0yRcMwCm9uB66cXMOAYasvq5I3zY2H76V2aqSyuvnhmKt2A4j974BY45
y842sLj1Gsi0Yk+SarPi7OOw8bt0yQaQVrGPpNcxckGyaPtvK3SeuwHQcelSlFFdzI7OnJKs1RqK
VqRnCeO8U3iS1M78oTnbuYw+xqJrnqc0ZBB8QpgQRr3JYFPi37krveXIt3tOlgiHveHmEwPrM+v4
YTGujfN99JyugrnkUxyvXjb2MSlHWJPSLjmRPtpt1ksL1PO2sAE79RxUkLTtUOlQ+uAt/k0/rpeW
N02pZ+8eVWqTCS90TyJKniVyOndri6aYUOgyQfqlQVu0IrmN4+iLnNf7brUHnPtXrZBOOUe7UI6F
8IP9DFZf7tsRAzc/Dza2jyPzWEMmC8VwtCLM0nfvYxl+PlLAv6Khg6ENjgmsceiHZ8gGDV3pOZW0
eauDFcAhJMfdruUt/UoRcVQYSFGxQ3l0N5MZFZnqUVdE4G/x7d6bqfNW8665bHYoGvzhKI0bF03t
PHtARz/EiFNHYWQTKvzEJJohl4Q0u5p979fhgCbQK+hs0X8tu6gzYTlp/gxLnD3gmOEjaKAgNzWV
+YhwpR0fgt2gnOGxneiC0Lck/iw927JNka9gfaKua7iCh9cSr+rj9VH0QCiHeVpe8CuOhxHqZSC8
+HYDBcoQh7C0NONQ1XEa7fwpaT4GDIQGQBCI0cbRFS+QK+OKFLCog/eQDzhBbcujEYCp3AnNANPx
Uox6NcDlAGyKFteoscMNwf0GPmXvfYItHbjeUhEvrdgwfQcO05Qet/DPDtVSpmhsINT2AAIbtrxK
7IcZW8fHcApAMhjuu1jcQZ8s9puN5Z3PcJdTG7z0dr11aiA1S6sdyJxAR59W1xTaBDBF6Vv/vjXJ
p51aWwWm/joKetF4fuEJ5tzruvFP8bw1d/Gmjgrcw8zp7MFsw5J/5kKmdpzyjq4ZIqccIF79UDbe
cpwWVYZY1k9wUI6/CRPOgKg4UD4CqDXQ6TlyzXRjBtTs2zDthSO+6a3Oh1FX3qhjqK9xcPrp0fAN
4sK+fQV6/DSQ9UdnNMvQX8nrOCxFAj2VEcF0xqwlLkKMehECw9MMAY0SztuxxPElHAnRbTiVU5eu
e4RTqL0DJLhNJ4X+0hrwp8fTMncKgXOmRx9h1CHtxXgw5tiz9hg2kAuBj2Iznbo88+INNRE2+4zW
gJpYjThtwoo47PLQmbdi8eSrIwdZ9uF6QEELVS9mA0f8hssVAiFknAGrnvz6sxEysPfnG0WfMt5z
hay4FdIz1OfSPCFTQZ/ScTvSpWanMenpFWXiDHCZPTUGIGITInkyhTH9I2RsqASYc2YMo8p5Q/bx
kr5uhlPI3MKqluFVplBTOXI7Wea/NbG69a39kaLGrVsI9TfmHiPeAnOza5hHAJ9/DLV3N0/eSQHQ
TF3R5KGqdxCCk4zMPwIdp1D347qiW58LMrv3KvBvpNzUY6s97OWgB4vC47C0hpwf18ZB2hAkx9/7
JLpLQvUYolaJImMLXAh0o0mYLFkcO6wYHXWJTO1Wyh9QKcDYDWt2SMpRTiAai6AKmcK+ZhxsDPMY
5rL295SiXKnH7QauBg5gVtLuRuPmCqlN8SjOgzQ1LHtNXmNKy2MA5hEKz4coccQtbRxSyhpdS983
+oZP7cmFAyjQLbQv8MIF1OXXGe31A/fja50uCPoFMo76SWPwwveajWMl6vk4xGuPYxxwHcOG5Oq7
OLppvIh+Ct7pbojhVpCO3ZoFlNzCmqw/pTrddlEL2EMOcdmiEPadeS1942/HwBvnHKOMaOfg/Qs1
zbuA6MucOgc0pp/UW/sxkO6DTBGsvn12h2OSH3pBKzFORctjuU8WlRvynDS++wNgGkOvkLASHV/7
kYB/XKP6ySbpBYcJVodQ03s6nxcUCqytDHfunJCKinTyoJhnM7EtvFpEfFi7my6O90SP5ySaoyIE
sK4UDDOg/UfX4LVDJRoI4qE+xsCdDzfYvClGbG6z98OlPodA/JBtRFu3Su00A2n6Aj8NetRAblxM
0cmTQNueNaQ7RSPCIDks9rtEYviglDyjn3iPOHmgLaZouKwPS/Spgn/wkKrGaCcyDKbVfQNuUo4J
WltOVhRw6ZjypmnmwqCeaUaDSkp39VuvbFRasawlPBpk6Xu+2ntpi83NrNOzXjm8PxoTyAfXav2I
Oe0ZpnY3PlILPtBT3sOE1LtoZdr+Gko1o4ILG6SE+OFhRMW0fo4w7UjPA43qeyvGqESBOQMECmHA
0a4DybbWTlX9OR+QPXfuFypv49l9D7jl5dr1PRD+ZY/xAOIEZPAgEJsBTHLDrqmrMFXYR8c4fHMC
9wotXu5652Rwi6BPnMMqObqRacDUZ2Fumvn1+k00Fit9BSVwG2yFBNF7ILLYAjSAWxihkQCRy55P
5p3o+9uUj3vCAJAaEueJStySCQK/kicQpSF0de6xFTr5LO2CHAT6OPhYO2u38pwh66n0E/W9TWqF
5o6wZzQC6FKXbreAtOAqn+JY7O/Q5+X15K1o0yhGCE53C6a3LoSzPCwskBnRtIT0b7cu494RXpq7
6XJjlSzQ7/r5yOHDv3U1Rh10e09QrR0pfwdJg+6w/cEQHp0oJiZg+9iZOZXj9M7VqnC3bO1FDmu6
DwwmCIEz0jEDQqazTi/JgU0OKaJ6u0I2P1XjGuD/N6rO2jpNM47aKesN7F1Cea2T+cV1gdZ5Ngxz
Z04e9Yihow0icJi6Fo3QHLEKskmTzekUHpttzSdQVZ5dImnZ4BzLGVlAF7kVejouo3+nMObNcNL4
5QxML/O2Jcmtjj00/f2F1elVJP4N0wCzm6UrNjRCYqFFMGvISwkS45ArsPcMrKAS4Q3ZMtVoE33g
UluzAT5wiJNhXkIeatB/ilWlx4ZaLPa4z4ErQjAeeBe09NlUj3DUXUeB/UZrONtY70wG8qOffeAU
KwoTPmAQEqW7WsPwqkiTrTkgPIGj8tFyhpuHbqoRtWGQtTC03k0Jg83NtHqHoUZ9g5lTbTOLWp4W
Xs/ZLbSyTpHAK+IJU9cTZf4ugvMLorRvcVLu4byd4CHp1zO0rpYBI4mhm0FECpa/ddwKLQh+3WAo
+8EVX/1Q+w8h7b8sYjPQpKytKPogmUs2Th3NFfVArUkXk8lFJF2ZWA/uQ2mQ3Dlde9MgBAi9gq+K
bg3829oI+zpF6NdnUbtwKuqfAdOKApWpkzdO3J5I2yD2PTJNARuMexasHexo6jffCa4eahIzfMGd
hQALpUk4NGVnYBQPKAnNun7qcLQZvyvdGJYSug/3KDDPm/ycA+gjOnoMf/oxq2fIyzEXvRE1v4fl
rbiHOSEADJD8fLVWIwPowEOwDLasc7uvEc4lly+3fFtvUssYy7VaZW4NfdcEti8Ss+SWLRRIZYeR
5nsYXFdUUUsY76Td7hIBVKDryLGf0m2fenObNXK5JJCqiPbYsnjXkPkSduK06r7sbayKFrDWfTv6
3xNPmouzdqz45Ssz+z3deLEEc8EntKXbOGFH0ua2rnmDrXzJBbJqF6d5F2Z8odF+sEvlUTi5w0sm
7z3/a53KpoCQ6bDZEUbisWfSHcdlwMxhQHvnAfZLF0wlXAeASOAcUjbKaiDYxigiuQtQDb72jrmf
pCgdGVz5ur72QQDwGnSdSbBjq4bSbON9Z+rkGNQ6zYKNHEOB62FsTU4Il9hvI/QMG+aLv+CrvUgA
UabhbSBDzJg0wv8GN3SK2I/cInUltta0BYLWJvrZDiYtIpMG+Hs9PBu3VXkdOrAU8uJTG6rLqod9
EvF3E5I7BzFMmNIk04UQ90CdBfSENfJyzsUuIhJ4xoidPO4FDHHaZxV76NlA6L/ImRxjOaHHiBzx
IxxijCyX1AEJJW4QVTY6X5QvYJbDari8WvQAI+EwqRla4HbwH/o+sGaC9wGddgR8hcfNND3YNdOY
HpAgClenFKTJQztJ8hIgISLKbLTQino+App/GUzwkEddPsUWt1InXf+1g2npy6ohDKXNGF2nAHyP
qvUkHq/eeQ7gt3Vn63i4dDPQxR3M2C5iJQTP8uir6xCq5kx15Nymiz9/5R3Ss6dxTb/XSyfgtrAa
dgby4MIKKsH0wkqYVyGAb8T3kk1/wByyLsO4Iae5reFWNKx18Dgv4Vh5C5yZRidmZWwFGDwh3zAv
sVFl3ZB9D6LN5KSOAelIfx6qsSMJetS0MZVuF3PVhK+Vi4dx55E2uuFiIF+o/znCdY24xmGAeiee
wvcVut6VeMs78FuW27rZcUyKelfs5Qo5xCi7M66WOKthJK8uUt5ut0XpnYIaCBk+C4odjkAJilD0
ekG0RMvYVlmrEEL6f6k7k+24kSRdv0o/QKEb87BFzGSQRHAQKW1wRFHC6Jjnp+8PyttVShSDPBW7
u8k8qVJ5AA53c3OzfyhH416zW+VNmIa8UTK0dIvRR7Aiq3e2KSj8c9M9+qn57BjNF8ADKh1Vf6tH
fbkt9U5/LfT8YMk3sjPcjDprgRUUf4uNkdzC8oxBPGQSHn2CUvFghNZuKCwZTdFi7rWa936qjLg1
AJRyG+SxfiFFFNxlcclLdoN/dKouuR1le2OlQDFXdESscuunLem2/FQXNsJF9SDBeUeyawV+q171
UlevxrjsaJggsL4vFVjXwuRakgqEtpXxGu5xsKJJ5Hg58khGzoGmzZbxeT9vtpr2LzCuN10tUacy
EqAyKpgDjod1TNvyW6Ryt+2GrudSVzcbNYm1kz1SfEA5SIDWjPcAMjtKdZhq0j80D1Tu7Q2oB4UL
AS4jj2GeIodUFTw0UZrGgBrVaF4GdvQzLOvmbqyR09r3RT7Rsqtiqjh/JdvGuk5D/StOUB0AkYI2
gqH/6IS1sgR2DvZcdwmnDgt6S8rW9Nm4HMt2etU39MSsygqOAjmqK1Bq0qFLRvu5rLp2kxklHWtr
lK6QZMLxHYBms9KFNN5Wg4PgAqqZc+V4dKeaPDqYzBGRIm4+bttU2eiarZr9CJJCbFqp7K6tvp62
hRqluzTT9Gul6KKNXY/y8zQZbxxW3yzNOZRRbxwpRXD4l5pkfh+jwL6u0izjmBsB0EqxSaszjY7S
EBg3bVcOD3li+XxefEpPqJQ+Sb1aIubll92xa4v8LR7Heo/DhtC4JSATIbLqGmU4og0CK/lNoVnC
7Xy/fYubMHkwzLZ9GdTSCNd6gYTKikonVXu1R4ltHRS+9TioZr+P2iraU7uKkd1q7rO0r06zXPd1
ycbHM2TMDw3B+jqz+uroRDq4I8Pwk62G/N9NImfSW1gD26qSNniVI1veR2rR096TB41DuYkwgO79
4T4L1XLdx5PoNmk9+HehnqlbISV0KBIbdfYGs5EJ5AjXr/ROifjyTXGjklKjhdFZXzolmHNDKzr0
CdUaYaK3XhUlYBYT6ItulcoD5o/hwWhEQ7eKW487QNe4QyYx2rfpOAER63rNVbXgO5BjChhKBnAu
6YuDgfvXM1C8cqUjK8gzG2+1FFUroyiLG1lRkDuTtPCJ/kFvre1AikjPwjswWvKcEY45bU/0yg5Z
0PSvVpsVjwqIy5s8H/tVkN+AX+N7K7K0AhSMoiUabl+rZkx/Nrlj+W5lazTeNDA8VBzksHuJajvD
QFhyEmhzIbXlrP0VGmN766eTvKGaO2ziCtycIcz4HrZP52qpACsydPGpSw0ul0hnxvu4xT+SInni
n9SeMFTLbGs5zpQje6teT7ZsuclE8WvEqO+AOIiG2FqQ8rXqwebpneCr1FjjTeZYoMMolriVWUUH
OaymbdRo1WoasnarGnp7bfeVRIoYhuuw83nntI7XpWQNpyLyuy9SGYkTIyXX3PXMV8PsacYYeLqj
kF8J5QmwQEz5UejGXWibXmjVz3qMaVcIyHedmiGkyNx29mGr2PcyZbNqJ8lqchdODlp48Th9a0RL
5zeZxFfD9n8NaNefMO1U12GYSXdGACpS8aX4oCWVuC3y3KQkVgWrTkYbT7Ga/Ci4aHCgiwCpvdwH
L5eEnmbDJFecItxPSHdTVWjFyfelYdcHIt7GSkYnYcqtWyWto+vUaJxNX/rNJq611cDJsGpbLEFr
xWZJDR0FIDpnxK1kFirU1RcHJa67Mir6b4ExUCEcS2TjqrpxXjt/8B9EoFZPfdClqESWzo8gMoxf
SZp2J1Ql/bvaGMoeoz8z3dNdcAqXxe7s6QPMGZJtpydcoVGtsrMifRNTF32R6NJtQmnGFTpVciuF
9ZcYz6SVlKTW97gd8tV8y9n4FdZna1/Jh6OmlILy90S11EiLu1HLk1UtKv4M0tC2lwj1jiKpj5PR
RbKLQIZeuS15lkr+BOaKi25h30RTru9zVUNvT+uaX5mu6NtRzgkmOfU6IiCPYCHRvxdZFN213WCu
s0jUa19NKZYqQPhS4Ld33GjDaC9RmqpcQJrWfaAQvGqhNtu4gQmxwb3UcGdZ50MX5llx1ZkN4Vqv
gUSzcpq3xu5KzTURY7oudDqfHRXxA62+du0EAPUmJ5lBc6XMJbm1rgrLKFArqILD6EztUe/8GAxs
a3R07hp9I/WF/OIXzrihhUYfrj5pVUBRn3utxApaB9FwKu0HZdSCOyOJp8fRNOpjHfZpuGoMfUbk
ZeI0pjoIzi5TcMNAIaEpwOXpEnV6cOLSNg9wL1G6PvSySEPk1Cev65Dxo8iWlfskrQqkwgYjuBYG
ZXoay0iLNnSBsjbvnyN0p92id+S50wf2KZKzNy027dM4WuIHioqFubLSOdLqVFdqIb/FRq/SftWn
fmeAId7SqiNrS2n+kBzZEQuTTIctpPi7JtQllDcl1GONrHkbZevU+brzQkWAjlOVPdswdHINWNQ4
JPGvuFTFrq2QEB1Ls6zd3MSZl9JHgqWYnm6z0ii+KGln3k6FJlGV1YoHJ/CBHdIclp9iesp49WXx
+H1AGPHIOEDaTN+QXc7I6KfQ1LpyU8WYHiIAm6tkFMNboc0ufZg0vlL8De/p/VAZnmCgBE0uPUct
QTb1xxBsSdoBNK3JL6GN3GJ9aEG6l9qfsyDP3NkaVH1VlKm8l2tMPaS8Arsj08hhtYcWiARwumCo
LHm6MqexeVUke7oP0Nvcttogz5guJhHZyWKtSoGxDqDPbNIR70FF+MOmB5pm0mNrWJfdoHNoSBX3
nvg0DNpa0uTyfoxIccEDxbwcGLr1FJUaWSIGx9d9GHOzKnvkW9dBPlIA5buHLlW/9kGNKH+6eV8b
J1uiNVZXY/skqY35pEdNsuumgg6sEeJdOMJEm9wxQys1pdiqF1X2o9XJJ82xEVwP63aXqVNCvC9h
eInWfJN8Ulu/HHdSHiqblAHXQTvU1yRtwPelWkH0UqICROof3suJIW0CQe0ltCKVWzJU6UzYxgvY
pODIDSO/V/A0pcoZz1nkICZXsgfnFNB2PuVVhHSwBfwuQIzzXm7Kb8jN0tKbyNWsQEo3bGlnlfv5
QLOkiY7xpFgPuT43LyskqldpXeDgoINx54IUG1st7eOXoDavlD7nahiZaHwVkvm1K1Ca6xJcIAFw
DTqIr6A5jIM1PsSVIoEUbhSVkjnFTi/OwDSBBcDcI/VTauJaHe+jqMlvnSaavpcijJ6MplDuiIPZ
xFI3lVcF6vUPI7XrV+Ac42HqLHPX0iv6wT6rXpKGO1LSZv6D2UwTXgRV+LXOU2NLc0C9sTpzJM9o
mtYTHOXPIjGa+yGrExCfmEDSrDfuQPNMq6IIlYMuxTKBTkFxqRWPtdq3/dpqMuLgwMytCowcDDC1
oXHnOG133Vs6mOiIP3Mq23yc9Mq8F34yVK5mZfmwwS11pLaisOkMlog7OU56F/tpTY+8oltiU6p+
NBOC17qlasmVBHNdkMJDRa8hS6pa3iZ+E1wruKKsAI5I/o0qEADE0zII92M11NIt3jzBuht1eZvH
uXUjh0nbbvUqSF4Q8kyOPkjhkyhbyxuiFNibI3FzdKVcKI+mM8H+NekquHKBX4jMjXmjtVbwIPut
vWnUSr/qOrN+8gHeXMN7aV29TJsXyscJIK4WIIsGFHOdlQMFV2gpD1qERJ5tg8Ud2ooAV1rRruzF
g602d6oh+ddtH2kblAena6zUxHMxoXkdNvnM3aE0WMeqte4DrpRcRDG3pmnyvY3LNl81oz0369V4
X8lGvVGGKN7mGSCshErPY2ro4ao10P7yzRBiseQbdwqCIIcMbPD1GDH0GI7qtp0AXYe15a8mK+Te
N4FVFRSSpOExIEm+LhRJckWtqU+6U+jwJBCaC+zSP7aFkz9ALhdveQfJyRUImN7g+kJPtwYktEF9
1px7TbrlhlMgf9NAIt2Jygcio9jjDqKscYoVvaV+Esnf4rrvjrouOOHGVr6zAyNY1ZUk7jQHpfMS
TvSzFgfNts7bEL8dEd31JA5X9OmpM6tVKrkat7EV5yhizrYcbbj825ssMaw7p7eGdTyqwWNJ5vRc
FNSsR830jx26Utu4NO03lCvirzrQ4p/wIDs3AGuzMifUF3DKE1snhVrkpoEwb7Wxtr6ZVcra15ME
DswIHdC145wMLLZwcw0EhgKVTyVY6gHi/taJps+gHagB+19lJ05PgWYPu6KKo5fJTMQ6g4n4GpRa
DnpBb65jqbf2dTbjqdDXHikmd7LbSpQO5YgHlwwp/iFApT5i3NgeUTeursZcK64irK5WkRb7njQA
rpksRV9D1xhAxGfFiqtd87MPh/gaccv4R9+lwWZIKuA+umEgNz618CdJnULcbrWYy3RLVHkVlWbw
N1QF+L9DjbAIRP9dSZ3orYqSe7K7YV/3RuMipp//AHteXydtnBz8yDJrEHzsP05TWy7dxkF7xi5x
NAsdHGOc2s63FOWaK5tS0YqoSiuaTXlTw25ZZQ3oRZQ8tUMPGeUbqXr40wG8+ASNVgt3GC8bV7Id
WDiqlPQWZuqRA25PBI9BjK+l2yiSs9esQV+PFr8I69+mFdgPOy7g+Q3Gd9F6qKaeC2lrwp8xrZzr
jnGQxqRSObSmZsNFw3pQZnMvDUZZoPXK9xoa65dCMZv90CraKjCjEE21nKv9UBsUJhMKL2Uegikr
go4JbfXBs3LLfBv0cqzWGUsWI+Cx51bgXxHkVbrkqn8XAWz8JdklZY9GgWurSj0korKMWNDKMDXj
CtJ4+BYZmb7X8s7eqsCcabs42V6Jg2JlsG9In0FVXZXsSrIbaMqHar44USkZr4yq7H74yOs/BaGB
0jdKsOVxsOzyrcIkeWuEANDUoWIG5FG5n9KB4oc6l32robr7hyZCZQx01dnpQZBuYsMcj7kOqJFO
lfoqm6X8tRPGuO/yob+bWjV+LoJ+eMmbBJ5IJYPPOA5qWxz6ccQRvImGjekIDaaA7qytEvAxHBqc
jss+d4G45xuDczJCELHQXjWSqGMGzeEQU1AK3H/ESelUuRwG+9Z3qr0otOZXPAG0AcBMqBToyLui
kECVKH27wZQJTBZMWcyNh2xFzUTaZWFQH2rw2OuiVtFmb6efFZ18WOYZuMxe9LRw2swk74MqTStV
F+ljS+8z3SR0IKADZnSFRaMXNHtp9YDYJC06ykab7sdE0o9VP9+Uk6S/goSf7eNGi7hMBzRcbGuI
nieroF/JOqRLRX50IqW4sZuofTVD2XgwmhGMaZ0UUCNgN4O6CpM1mv2WG2tliyM1qHobvNi6y9gi
dRNED2KQXsyUBLKpUvUKvYHwKo+q+mmYwgFqhtBPAZygq6zS87UlN8M2jvFG/YfWdNy6dSva16i3
rrRScraFYdlbrCAiuM6AeWPliROKDnwz8xkaQAeyWxkTlwmpbH4EgQ9+VEmgRWgF7o6Ip7LcLEut
vhEfsg03k2kL8xh/9VGohfuPCOTMkMu9uYtJbHZxGILkqLnN/qNBT8AOtTTcD+DpvNgHOiyZY7JR
9LjfRdw8di2koL+0qv4f0fhvDNp/speXDOez9OW/UZ7vip/ZQ1P9/NncfC/+vyA6o2XwP//HJf43
ovPtzEz+r+u8+vn97/Ro/l9/MZ1hSv83xoboIpgyp5IjQzb+i+mMtstMWv7t2gf/HGrzn0xnWSYC
o1FPCEbbguE4h38zna3/NqFN48uoMqLFP/8TpvPfme+SimoGnU9DXcj89F1EOYNW5b1jUXwqg0DZ
hfYk/0fyHP8afaGQY5m+LNd+KZ2y2PgqWJLuCAL5j3l+hzN97sln7vYfujU4hMDX5u5+T6y4A6Vk
r2vDMi4cfKEnonG1LwXuAacsjb8VYMipEkIwu+zJ5zf648m1rqZC4vPkdU9yRwH3GoLZZ4ol8xP+
i7r+rylfKE44xqRTlkiDewoTyET2Uv49zWTwLLQ3Dpc9/4IV3/ML0jTxE8rYDtd5n2wtvOA/kQ06
91lZ8H9Ojl04kDxi28fyHVYUEfsLou7suX9uzXeWzLm5mbn3f0x8TR9tGqPIOVldTv5UkWUaSoTe
fSh/sm7+rtn3z9mfNQv+/IUmH4YpM2mnB1Yx3aR9Uewro1ZWgxE1HGAzWFlpXyXZSnYfv9KZ6VIW
+ze16R42qbBPcdveTuAKqZPo419R/W+yFX/KEpwbfLF98WzOsswwrZMcmFDXu3SVV8Yn8lO/p+Sd
haos9m+CLEBr1W13qktlo5ZUDqbctf2D2nyxp6e8gsRLcp3cJWW8gUwKaHKftj98/2A1W/6ZOz8A
DX3yogtV/H99t8V+L3Ol1icaDafWL4FR9tspuJZgMcc3JpdPQ3sdbKiI0uR26qGzXyyMQzK2bFqW
V758FA7sor/+VXbG/HcELb2ws+iTjBsp/zVT2z/+3r+n571pWwQP2a58MYRdd6IheNC015FatcmM
aMM1DEClh+4O1VLC12cqt1JbrFA9cK10WMmZQwetXH38HL+Vid57jkWcAaEdS5U60pATM7HBAW1c
uhgN7hSTGYKvpXLHoOR6AthFbdplfnJkZxQ4G+DQfN3HsR6gmXlIki1sHZc86OMns87sckX9+x4E
lZEA7i2iUyk6mFeVdehhDdulDtooLtwmlVd9hdh1jChEnE8pZacOnLsRf0Gq4ljL5a+ocI5RIV4c
LbpXR+mmdaKXoQ6epBrJFcjzsDiuerLDKhyvbUW6sVoAHkNYHxpfe6JP8poIed1THIBrOnwDc7IJ
03LthOF1K9Gd9P091CzgUNOt2QwP5AVXwKh2lLGvpTAAWSNfzTMWocZBHeEWu7DdpCunWKq/RVl5
kxUKRW+13Dvgs8IoPUUmkkqlBN8lhemdpl96qd9iVbCpDKSP0bbAb2m4MqLiCtLxru7Ka0QqbjUl
u5/xFQHCiICsfI9i74VRcBHDlV4EMAWT0lM7DjgkgQZoE2Ci2lQVN3Kd6XSBtNr14V99/M3PBapl
YB8mjv6RCzpN660aVZQexOaioZfaa3EPPdIh1/b0ngUxNSb8yeLrZWMvgreei8Q2C630Stg+bmj6
t7Yd3X889pldIC9idyfVcNQso/TQ0EG4AThzeIpnCzCqMs5/Jh73z7A5p7R/HneA4kYMnMbaG3vn
1OrpVSwn3sfPf+aTLhXdrKpWHGjZJRhhqXWnNL9vwamtPx783OQsgqhkDLYUa0EN2dLuV5KRUBKo
E3mXAEC8cN0s4uNg2E5Rmkrlwdr1JkkC42NiM/3x85+bnEWIa9FCR0djqrze4rxxjKDa91USXpZT
yIvtSxs5rm09rb10SL9aFJXAnv+87MEXG1U44RjJYVt5CpB7KkuTh1J48cmZ9P6sIHz299Vo2VKK
kxhhJ/UVZN95ckR5rYv2qu4s9mqsSVk+l3i8ZHB+4IfouHkkf5ILnXvwxV5N1WqM9TxqPFHbu6wC
mV3Tyf0kGJ8b/N/26FiXic3gquNvKc9MkFXqz9x5zw0+b7A/MmrfGCr4oTZRpqRTDsfNWMc+8kwf
r5b5w/17joEW2N9HFx3dkx64okfNr0WeD/HwNHkok/iaJtSvXsfRrQHsaVBVvfv4F8+9z2LX1qY5
TnIyT1aR/GI9rbQMROZlYy82rZNbQdKDVPHUqiDaOwgC5EgQfjz4mXwMM8a/zxV0WZTzCogcXWNl
3zNhSF8na8IjsPPtzVQOtHZYZsjZlOqtjSmDDyASt+zEUO5JGcq7rDP87WTRdxwmU7tNZVtxMTmw
1pKpGC5AnP5IU/IN5i0cyE4x1x8/97kJXwQEIC/WMEhy49Hr+hkMECjarvlk7HlrvrN87EU88Fvh
Vw6wIk+1EmkvjMqC7m19kVEYMPu0OrYQXTZpIdeHi97FXoSIqemFk1HG8yBXukol48PYoNNx2eCL
GIHnmT8LJXHUjqa/kiqrcWub2Pzx6O8fiLq9CBKKBiMKim/jQa2MANEZ4lrvG7GuW0W56EDX7UWo
aGOj5neTCj/lnBvDYOqotICY+vgFzqwje/7zPwNRqRUUwe3as5pRpctUv5kj7MePB1fmTfTeSlqE
BeTbRhGBA/YcxdEPcpNDB+ujHxY+yK5WFtMmHjoYSXaY3Iy0M+gsauUmDWmefPwA595uETpyKyXK
mlXlTaK+z4vqus0+87o6N/QibuRSrFeVaBovt/Qfhay/0cN8+/ipzfnx3pu2xeYGPai1/ixIFudD
e1DKETsbLXO4r0owcwK4qOsCpsE6ia1nMwz1dV+CXkkIVlcS6oYIIUG0cCY4W1DL2wdLZNIN4HJ/
20MN4HYzSuhA+bSqRcNx7CfVblLNdJMVSC7QNH8sO1+slakv1yigqZtOmko3tEMDm1cfJJnSiH1D
tXwNzFvbYnY6IQFTlmBljeIQwj9yGzR6biWH/gdNzXot1Ml+SRwJXZIQeLMGhfABJEfz4if9eKWA
i1lT2x83oy3/aMc6Xsm9Fa/HpC7cqVcg91kmnAfTebE6AZoEhhC6fB3qiEP3OkSQCEsRXXjaWIsN
UfdSOo5DXnogJJI1XH6QGo34JNKdOZiXNoh0vW29S7rCQylJrGjUWjNg6SfMU2oOCAFB4i380FVi
bh5THgafJKZnopS1COhdFep1IJuFRygPERfI4C05ojwMavfJL5zZDdYihKuIUCbY7xSeX/lHSSi2
m6vVZyaSczB9ZzssXfcStc/9DviDRym+BSdZAWpzLInKgTQeFIwrP/k6515iEcyHKRGFbCm1Vxfl
XVv53+Qsf/x4S5/7AosgPkSJsEcEXzyYEtpXu9LEfSZPaPKYyWduoeeefhHrxqlMMisaCw/twSMM
pLc4sZ8ve/pFrKuKUY37gBypSiP1GmIuTWn0J24MLseXHaTWIuS1mppYiBWanhrJaFmhPEW/vCpW
QPKGiyrkCBX//ahrpdYaq1E1PZOmOWCJ8Sl2+k9szs5MvrlY/5NlllFXMLaUopvaxtVNUV9W2dfN
RQaTjD2MP7pfXpxixb0LL7sM63P37M+j30psacQk1/TSrjkIp/8eaM5lOYu5WO7qgLk6qCjTsyIH
7JgfJG7co7zx8XI8N9nzn/+Rs1SONPmjDZ2qDBX4U1AtV6MS/qU5/R/W7nVzkbJo/dChOCtMz5Aw
Dq/S5tYfpfyTJ58/2TuR7PeB/+eTD2WjtoD1vFLuitvep5ESOJARWuzmV5qjQy+0oKp8PE1nYo65
2LUQPvDV6jTDs4cS4GAMFcy2K+kWCGa2/fgnzn2Jxa6VHCcBEa8YXl9Eq94sv0iq8/OioY3Fbg0i
oE9FNfKRSylBjrRGhs8AWXXZ6Iv9apvQRdBz5cFHHwd5O3vogBVeNvZyv4Yw+sBcVl4WAyJRwE2H
hf7y8di/zcXeWUHGYtOaoCLCGOMub4iPWWPtZDuBrrxVs0c/RKaouBkiYy1jFC9+qtprqj3L+nSt
mfC6wJfzX+VVNCVoY3wS9373y957nsVO18MhH5NYWFhsgFEchpWNfIkC6md01IPsH2lU6O2dVcaH
pLvNsgoUK/Gx1HfoxMTl3MQo/0NTiP+rqurGIi70MV0J00xzj+RgC7JUg4sVt59s3TNL3VjEhUxv
ooKrZO75tnGDjttVr0qfReIzbTR9acIZonwH0dMWno0iwA+EANpZi+E7xfloW0wzz7FE2QhO8mvo
d4+6UnxB9cq+H8ZJWxUGqk/gmmo3SZAs6Ez6VnmnRGutUPu7TtGDU17z9+rGtvZ5XnyNagTAxKB+
o9lwo5VleuEMLeLNQPPfaP0q86D1/FJVmJa4yU2fDD6v7/fW2SLSTCIH2qVg31QO6Q3qUiAiuNih
TSO+q0F/2c7VFzGnp4MEcbNPPSsYvrfQu8z+y8f79szq0RfxBgQrImezH5E/OBvhxOCKis/m/bc3
xztzoy8CTtSEU4lGQOq19CwPIZr0D4WWxzeqhB5MgawSYjR1AabYLqt1E0jDLeDu9B7ZISRK+yLd
9kDC1yjXma9hlHdHWA3yNogoHTbcBMFCKI+GOqhbv+l/DpWGjEKf9+ZaGNxaRHRZR17XF5EtSBFL
xYqGyW/QLVBDrE8uLJYtXZqBRGdaCtTaYxftEG/8YjTpJwH53IddxBwcuri5pk3iJXb20ymcF8X8
JLSeG3kRcOR+UCy5zWMvqIxgo9dmBamp3l22HtW/p1CGVdm6NfWRJ9pebJQAW270Hz/brL9ta95b
kYtQoGWSUUygvz1hbTtkPshqKI6dsvZAy13MjJYYvYH8uzYf7RFQWuSzdDhl8I8pzSXKhLKXsYbU
Sv3gi62HW2CYbuCEMK1CDGIf2KerKXyc6el28QywgRzZTTT1we/KTU11kl9q7JeeP0V19q+fVQLr
sqqSvohFvSypoMTT1Bsm+RX1wlUt4z500YfRFiGIbrQSa0meeFWX0yvHFCZSL/vm2iIGRU4SmFKS
JZ5fBsdcre+K9rK4qS0CEMyrGLVpMcdNSj42qsvBkD5dNiGLsJASYELIf8KDhOXrXnnhea4tEpdc
pJnSm0PiaR0SxQ6wsgOQXGt72VMvwkLi4xLBhZPR8xLp7/aFutzzZUMv4kKWlyIRFULk8pQg9tEm
xU6CDbC+bPRFYAiN3DaHTk3g7QLBrvPkFnC1c+Hgi7BQ5KqJYmobe2MaPCtmCJVkVhG57MkXu9Kf
elvrIel6Y5El2wDItGbll33Opb9Rosvg38hqPSV26k3Xo6MoHHTDLnryJZZ0ouoUmEokkAfRUezP
XrOCq/7HYyu/SxDvxGJ1sTn9oEiS1swiT1alHYH4yLY3zC/EWqO0D3JaYYN5qPGHIUYD79+EzTOy
aht1VFdjMKEryRVbSKcAqTet1XYV8pR9/aYlj4yQUhjWUuOoMorZwMw22z21XxcbkIOmHKGeYBzD
Is2fc26fJrFdSxBAbVAOmzwCeJEZ+7w9dPJ2DtW11buFHO/4k4llIfXygfOj1ELUZr8NeW6tquaG
/1FNdBIEFAHs8dX232T7Cbamq+t3XHaPHAZ4gr1VwwHbhjXRX+Jj2bCgyzicj4W8nR0G9B2/XloN
kj+lO/AiUXEfi0PC+0jhT38s+L4/6hZNI36HIRVqwdCV3C6+4a/ZuI/xHAYitLaghCv+mkY89ORK
2zU6+QvCfTCXRIde8Tb2f7ZdsWVCOM06ubjyUx3TLhlFSB+CWXnVyFvHD/jP7XzGjYD+RZfe5Qrq
WkP57DsgLYtn1TgkfXBsudYoYiYTmc88Q0B9JUjFXlVeqhrKbGZ8hRJ57WdoJZQZmvPhZgogCjQ3
qnm0aCCFKCmZVFDbOl0FqNYNkzpr4+/nKVTw++BS1srbtjLhf26b5isSdq7cj9dwtNZpCHywWCcF
TASMdNoXOzGRwXfQ8pXX5YVFhd+XpD+KJGFPu9dBDNGr4wCnGt/4BpXxk+0wL/r3NsMi6gcoY8Lp
5hphNf0jWsk9HShk4DUEc92oChskMKCvf7z1ziRw6uIMsHMEBDowIV4SBkfkZJ70wPzE5vTc0Isz
oExKSHdtnXhmG+oHG2MPVx+wg77swRdnQNEOjokoGvdoKX8RPaIXjfikBvvbjuu9D7A4Akqa1obR
a5GXsfbDIVxhDnDFBgtbA4r5ds546uSEUFrThftwUm6V5svHb3Xu0y/Oh3RosnSI/diztfQXPS/J
8526eBSmnfzSsIm+teGGfHIWnXvNJZ65Gn3dLCYz8mzdKa97HF5PWe2jLQRxxW1babjJ7DhaBbAm
EfdEyJE9qTiHArcH5BqU9hBZgfLJ8XLmxZdQZ4wz07RKsY6WYS7fwIdIb9EbTF8i3L+JmmOA40Ra
X7Z2lMVpA50ZWaQxzlAH6r+Xqf0ixuD7xx9wzlPfWTpL4HPaaJOoALF4ChoXxGcrcB3UoFYzq+kg
J5Wzl5x0XCPEmF92BVMW0QIm5+jbQ5J6sPK7FQAXuo3phY3G35agf4Q5Gw9OBKVGjGP7/GsGhVbI
6rePZ+pMePi9Kv8YWgurWrL1NvVmRwPF7L5R7/xkMZ0behEbxlZKmlhXY6+x5C9+HaM1ZHxWBjs3
9iI25HFdNXKupMh4yc+o6m/TsvkkgVPnyPje4lnsfsW38zZ19MirLFVcDaMMmdrAoa9GJ2ITxmoU
uFJm013OpVKdRX1PcMbh0TqGiNchvnG7PA9VTAsksZbGstv0Q44OdOCUa4oKyr5CPdvVu8DcJrzE
uleVLEGUuvQ/eYFzV+olnraqRzytCif0WrTWEyPZwhB0YfuvUBNyh+xEPjMCqOBfMhaESUc/gVSr
N58NdBFiw5szKrT5UdZA39dTE7Sqr2Ls9dIYnQRI6cpDY4pNYglMdrAX0Ddz6tDZ/mrOtiLtm0ju
27pba7DQp1rfN92b3L507SfnwplPL897/o8VawpLLoyYtyPxjcad8tkmU63fQK53vvwS0Fs5edVT
HY29VCnChzEq2i3F0+lJN3t736E7scEws9okikAiDcXjXSahYTHL8Wg7xZahHKL2SoaDrZaDhLG6
AmYhviRqSL1CqnXcSGrlfzk6r+VIlSwAfhERmMK9Au1b3o3mhdDoShSusIX7+s3ex92Yq5C6oerY
zDrJh7m/n/ucojcshGjyC9Z8tUTlFc7T/dK4JZQZRsO61kUJNNkNC+3eaO1BeJWXeVRD3Ge1fTb7
lkhkKNS0l8wc8g0J4y1owmezMhN3sR7kiHPBWWBzwrVwo3FbK/gmbR/5sr1BUZXfREpNcFbz3Lka
MnSI5FcWuTVbrmIW2361FRjfysh/DT0XXwFojp+pmdof2RbDw8YKO6THsNyF8Ln3jHDDV8UF8IGY
L9vxhvgRIklFcRn2e14s5jVliH/vtUt1cgojSBoHaJrl/iuks+5SNvVjyD09q6dyOTNn53exsgvE
NWF2KLvuKw/6CX7LJO4CUf8Ix87e5SY/Q1wzH6hk3AuqwfQwg4/fu2Zbx2aNrCRSzjw9KLMaD/O4
6OPqaS+pGFCJb46ds2CRM2G2gkh1hrhZN/l7lfftfWGAvzCQdb+TE/kYC4LW+xIgjB+KsX/iuo5H
Q4rj2olsx89WkWVi9ypXbfEP6EpDfZ0RwDTlrvL97CEth/whR/5AEj4aEeq5v/MCL20tOUbWGhDm
VK920hvWFJdgVV6Mwuc9bcUvg0NYtuxMPfBjmfTojTddMVBdZgtTghOYkXM+QdBYtzxl077wjH+w
f+zEUTCxcZOOR4hFRpRtjt7ntW8nQyanY1Yq61QIi2+H9Wngc+OanUxV+QfPqZdPE2BkEnYCuYha
oGOHzGBhaYOfhkFmZ0IAfzQCrf7dWPWs8zIQtG90W5xTvCgR891EZf66vlaqgp1sGpL6PpgT9v/R
1A9Rz9nK+Bi0HT2GTCABd4L1YLHPHkH3m6sYyut2DblDn/pRZD+jlzYstVfOP5GJviYvTLGYgcbc
hwagdSx65qFJ7SBZQ6O7hyNRJM2w2m+1Ozhslxvp+FVUjn9Sc5vthrVa44Kd5ZykZBp+TeHyhDZm
eQ7Yt/sCjT3FYiW71Dcgw2oZ5QGOh72fvKwAUABghQouy8xui4pv0st43ECqnHpY8l+pC4G3nX0A
BE3VLrwRozjPPvSlfiLh1aRUTofTy/7jgqwJbXnqe7iu9QJorsv97YXV/xACklRnFW7O52Dmzp21
6Zv4bw3zs+bFJPSsADAZ6/gkBzS5GbfJwZyDodsVo1+/W5Nyrq4hwArDe6RjBs4fVGfl/LhlUHtx
4Zh6z4DJcOk15RoKp7l1L2VYpsfJuglUWnMpL5vjAoJgl8c6wcFWD0FnluHODm1mR123fp+VWxxq
NmrexuGGX3WdrmE7XAYL1oAaz3fT5Racu4YFqk3a5GZQyLcXuFFevMDn+W9wNzZWgqpdvWR0F3O9
oU5YQgiC2mL4NTC4fmzRwJDy2kwzB76M34UB24gf5Op3HZYUtcp+/m1BKYOO1DeLyWQ7+inYBm83
2Xa97aqwgsIiuhnwaQcGe0HsiDJyY3Uw1e09CKbpsI2Ns3NbzXaV8Ic62TJbnQtUt/Qs+GuURNrb
Dw5eEIyOu36VzrXGTXvpBsvY1U1PEbMJELtsgKqRPS3ZLlSzfjIpECZL4Zm7YWSqrZzmMM6Vg6sv
QzUDV6L5KcZx+xqYjYvcdUshPuex7ro4bdhj39S1xV7ToMxhqEzxwC+Yowz/WAzaTnwD4OXqhVAA
cncWUTqhm4KmZMp/0H+QNtqZ/WxKD1UuR4VI2C1gl64dkZW5YJ0A8oH9tvFpaVfD7fIQBVWW3GKM
O8SvAxjEVo6IJvMQdKsohtG7t4bGvuEaxr/jPOqPGePUNWMU99j5ekGjlQblC+Ch9EmO+UTVpIew
7iKbSbQdSggsKVtZkVDmgtaJng2WBJB+YQWtK/esL2d1x38r2LAY4nx3PwJoIVTP6rNY8HA4cqGC
YCnkGQ3v0eB2LQwOx3sAAzQsUek1hDcrfXmVQneX/QQ7yJ7Ezgxr9Qb+Xh2lcPP7FgbibyE91vSW
5SEYUuKWfHAe+KscCAzL/JOm6/o0iSCMRyyB/+pCBPttnYwPAZTjNOvW+dToXHm64AWCv+RsA5sf
ZYX518qLb7P2H2SBZrcYLOepasQWiXVCoWHpGWVJ+jLbXAC1APwZDAp3Q+gWCVbslidv0QiT3a9N
rCKy4dXEgb1UOEXoYQTS2PAZwGRhTG58GOp5iIaNsHKaHKathzA/SKEzWvY2GBlWJ6JWSlwlMCjR
lBmgbSpGNMGLu7H2sXoStUZrzf+fOV+tKuBM1DEi2DrGm9Y+Ec98m8oD5uXeoLd1aNyxOd+faqZj
cW+5AUHrwqyLvQ+76rTKPj/U/e0vysZs30sL4WWGz8s0A4X6cvTveyOd9mHZms+zV1k7GnflrhSp
w1SvWTqHfIb6RmYPGk8B137Fz+g4+2awKuIsbQDfdHxbJp2ezFO6mYpBzrXfa+3NMdodb786wScI
0+8GZxsoWzvdVXBCDx6x+86pcyOpoNry8C/1GeyHR/LsL+nOtpdx75caTH7aiHHX2G64n1T2gzsQ
4KKfVwL+k5ryOK8hxrI5mfev3hqAKycTSKSFQhTeX3kYwmY9cBhRw8O3eOhhGMbFbTczt4zt7FgT
YPF2Zmu07bPwNFWdc2V27VnkeJhE7nbRJgxs2CwwM+nQ/dwi23sWdXUEaR9QKPKMDDqVIJNo7GxM
BtmjOjSx4OVu6x4MBwppqyRo14Z3utYFFBFuknPd2HC9wfJfKiP8I7fCO6lcGNe6nd8ycwLiz7Tv
CeO68+mFKBQKUf72K/Lfcmze/RadsiCQo3RaMh/Sb67xBkbL+KICasZ966q9IpzD9AKzye1DkLjr
XrqB/hz4BeNBWOo+N1zrGDRd+uZp2Kgb12dy2+/EXvjCYTIno7FMb91myu8ADDHOsmU72V3W7eFL
DglvbBNBell4OW5PuFMN4UEB5YtZsjegmy+OfVXz1Ow75QMDciY2hcN+RLtmvYC1IlAM2Y1tB9+7
YkLKLm3hldQflXMuiE0wGvYqAEfULz8h3kk/nocVsXGqgAZEBup5ltXYJG9FNftENCE5lBGssZ7d
6r7DtnP1uoXoN7MmjcNvCV6bvgdlm0EO+8aCYe29qc8uQOUeiBnt12Ka3pG+pPHM2D+wtsxM8DbV
z0XZEGkwLwK33Qkf+rTXPyZiy3MW5r9e2Jo7p81tlNIN4EBW25FoZbZ1lNBbmewv/LuqAdeKUoTK
O2ip9Zp2pBSxqmR3u7O7qNHTGnFWpnwwAIFNdHkGdGdffZYKX1BMC0fFNWxtOJ7gZmURYonPh/u1
y/wLUPT8r/Ca4sCSsxdtdV0lfi7X4xLUv9TwyW/0IC8l5+5Fs2GyX0Yg5WmqfirXH2PGMJaED0ze
rw7ehtQi4mvtqWfq1Fr3feFuyMackAWIso8EysGj5Tgci0IKurYzUlmtt2+ZbitkrKBY4tXIw3wH
7Y1jVIZ2vw97U4yxFEu+0fCG5CTbP7WZBldYrkSHBDGs5pbfTTcBJF4bzBvoW3miTCC/0SQ2NsuV
SXTRhzbswKyOigAZWHbb7W38ddkZefkjIL88OU6/7jQF2v2CXWXk1DXqV4BiNSsQNZV1fu//dFtP
JxyciLbtwt8vfesdIEXUp67yQ+JdrcDX3ZxE49x+dh6A7jbHBev4G1I6quNwt/LlyG7dkBjTrA+I
VIbrDHzmCHlf3enFao79OIG+TVcsWczEx4WHuFtPjnjrkcle3bGH2sYoQBSOPFIZCxWIIjnewARW
JAO4vZqG66aABc8p1eD4BjzOPZ8GMV0H/+Q5rXoPcEgRN3jm1eRXAHWTe4yfExF7a4+vT1X9vSWz
kQyW3lknoF+LpZEJoB6Mcr4uX4qV34DKuX9ihUbmfHdGCEMYQF2EevWzHkbh7IImC9670R+LaFnB
cQfY8e76dN4eKoKPuGp98btRVwBziaV6IY9Nh9dpxUsQmIv3X4ZqGIKq3+MpNAWTZD7E2kwu+9z1
/jR6DuLJhD8hQuNXOKa5BwjjgIpKYXqxFQZ4jq3p1zDj1oOIXl8yob3L2phW0jYhlLEKLj9/3raH
aXtrEo3e2VQWYy2tsv810Nx6xcpXT8ZAelNYD/OGLidyhQKMmA+/jBh8uaU7NeCdK7nrtvC/OZX5
rsZXHVW2pY/DgHVlbKFDmnow78mEASNCkInLvnP3a8kJFehhfZhg92GOAUQ7F9n6TCoVPq+2gS6m
kMtOG3OeKJMviK0HGLGAPelCbegwUp8NDBE0d+qWk7i2Dnc4Nc2TYQbezoHgfG4Cf4tCtCIvVUBK
zylEkrcak4oDnr7ndmjkLmXBgYmfyedN8JwXBdbKjEg5Iaj2DRtrkAvjgKG8/WhBsJ0wDsboNLv3
YlmY2+Agxy+d/2bZOsbTiGhazoGVsKVU7eE/qkOh9HRoJs/azQWbwcpesBJPS3s/2X0Ow31of2WT
5n+QG2cXLkr/renG8mS49i1d70QEYpgIPktTELE92eOmmxMAsPW+CSt0yBVmRAfP333KTz0s5oTr
ufS7xAoYg0xveLJWIyxg1Wh+okfLh99I4zhM9vbf2jleAleR5m0bbo/5SvtnUvV3XeXGk1dNxq7t
G+8t2Or02BJ+Xzqqv1GwkUwsNYTIYNmIOpwg34uCHSmWZd3XuoXeu1UifZp61SeTy/5DTXhClF/J
HAma5TxjBgKqz3zTKes2GJOrO72tVZEdLDhx+0lM/c7r5j+z8FirA1RIF9EPaFT6w3HkgkLMletL
Skshylffx4VLh1V3KrgbTK2u44JTYvRwVRJkZtNxtRg5ULUYeC6UOlgYX1FnTvkfu+ZjUr6LNqb0
BWwD/TfNQSFyDdSfGD6HvcLr00/iwZ7W8LCsskqggRX3A+t4kd/M9iOG9UdEYqYH0HoRZ7OReoD3
aGKvAdMp92MXvHuNb4FszP8EACFtsxjR9mw/ZGB/Kpl+lkNV/0LXhqmm/ST3FzPRi8bo5oGqQ4my
/DVTjPEBa+C7EpRh7NgA+EfuuVe60XihKOTsh7wtd41cJpaCpvy6ugZrSAavcuaN3Y6X/Wu1ZRlR
s3B5p8KfFBIYpTLsitZIHqudIT9T6HoqmcK7gffUDkUJUix7xEZVERXttARlUenKfe3t3j43itNK
qPm4Lp1+trbF2Ff5v9YkHw0YqTyUYn0kPfKPJN5T7N/wRLpqPgqZPYh64knugQLDnl8+xsH0/8OI
bPNW6DZ4Luk8X+zCsJ+lyNmvdHT9jvZEPKZjj5HS6WAhA2bcYXJnyr1EnUnhxELkRoLcmCAyBzP8
M+jt3pHikgr6+EFaNQifbWRGDfjcVJZ5MoNpeaspN9yZhKb/FRoRE8KI4jiNaxiNWG7LpnjjM4Oi
Jtr/qtHqKCeFejfXCJzXZnxfx+CFgOwRlgBps2V/5WH1OtaqODHM68cIUxRqVBcBxpZy1SwzVYjV
uSdXGSNeljtUp3E6Fwrt4FadYH83VuSbfnGnc2O4Guz0UG9Qy+NYBetfBGy3IKO34hEdEta1Puka
FwFLeA11IaJSGT7qmlTz30CD3PSKV8CDFg86m2J3qOW7FUro78F1rGxnhzrgj+e6b0K4y7vD43rM
raa/erX0Xin153tDyfHgjbkd9XUa8HW6Sar1oRmC+j+daezFvT+DN3XM5iy9Cia4Gs2jaBwvJhnA
zbp6oH9nxfhJ5NaMZM8tcha0SaYKgp2jciDuAFLOBj7L40w+j7Y+Ry8JyzExZSiONWh/VEe1u4dR
isUXvu6uIg5KPMPw4WWKNba6pf7oZOidtU2/V0usEYUq7jd7WCMffN6JMZKz2d6caIPkHrXmPejV
9Qr/0niCfF+8OQWfOt90eAls9II6HIkCDPvBDywyRdfl9QpqeGCKDJJo4NsdGyrbjRjim5+cc8tL
Oi7Pu24TF502V9/KLfQWHcMVaupRM0EbTJ31a1pLGdctQYrr4+9ulro6GKKciAC2b+9WhWLa78Xv
dRi3IzxBPwA3TV8pB7fRf1t998eQt7FEM7+fFkb9aHdsVEmtp6WqL7aTwifInPet9sG2tCE0Xv/a
zSwL2YO+9n2PWYbHJAJkfR0asPtlOOFxmqxvh6utW1rI5DXmEHMyyA3034lqikMMai3pk3BDkvat
Xo9m3ecfCDcMJiKUfGhJKIBGNvYFqJyLGTDwYi8Mb3h1efY3++wN9HRt69DhS7SoevpW9yY7O3hE
toI/B5TyuQtxgBs2ed6C85Yuw8S1HJhJ6Xl6b3rhKZfAiCVSEsw7N/eBC2+dAdPi29JIi1rzjSeC
K9DIc5RAox9ZtnmcRyhZMGuI9Y4egMrNzL4GJz13VXOPa6uIamMBCvw0bB7IxeWQy7yjPTEz7eEa
WRK4Xr8Xwj6CNK5BnYfR1qlb3PeH8WBAwSpMgBafzbV+nrb0HAQGulcJhb8jzHyqym3XOeFl5IIb
x2C/MhucqW2C2KpQQNX9Q9E6195QwCBr/Ubz9BG2zsVKl6dh4NtXAi2TVboirqttPk7T/JgxChU1
Ra6T1c3VY1mGzX5etuklyDwq4vn2J1N2u8+Nr74tvjaHur6AdnBTDlBHLGGo0tHL94Hf416ot3Oz
TtNRSmxrecGjIgnTULGFVfuudfFa0fPqR/+tEirpBhj8i6E+/bL7yYaKSWoui1RV1m0r85pz0ePu
su4MlT3TYom3enuyQYqebBtVwGjTTNs6EPRBLd8XQ/8Wk3MEYA65NMSiLvpnygXlofDmIAk2JaNs
ma7kdNdqNke0eNYRA44Vl2UqY38Iyzu5mMa9L/n1rXnbicK8dEwyc/TUJQZXGb5soymZI+Izg6JM
IRRuxzaKKu46F6qpfnH1qmKdp2CjwjoJUUU5s2yPeZkxHWvXmGpLVUWq0uNHh8tlJ2QK3WCQ17Iz
j6De/7BVZe5mizCJGE8DxBzCeKpSqk/rcte2DO9ay79ejEcCSQMQeo1Qpvj2+hDNwCg1dbD+GCzq
oNr8s+jyK/n5xV25+9NRtq+p5Vw6/z/XtT8asz87Zpb0ywOhQVLmFEO8sMwvRTEyFUxpnrxmNmc8
IWrIP5SnvgdElIS65b538j9zOvoXsQTTORip+dlZ59zhvnqmlutGjKy/llTYo37ezsPYj0yosgZt
WLMR2/78mducLp0z3pX47HFbPIq1OQ9N9knts0EY9xWqhgIYSGrG5rsIzurV7Eip+9yyTrK3b5pM
JHs9eO+c5ZZJ2w8AQoH09og2OZuKU6fZ1Qi3jzo0B5St7WFlsEXBtYo1vbTYF23Hc2aL84bJFXMz
UBMULI/WTF67BH857u9S52ceMFkzVk20p7fxbvFBPotq+clEqPFSckSswvgtHeNo2V53YkflRMqj
Tkx6FbRadPVvTpvKOE/WGrgH1mMKCtlb5vcJc2EVHW3M4QTyjo5I099aI6TU7AdOxpHpLyGzbH7/
d7DnmytmvXU5nSdpT2+Yo/mioS3TRPBJ36xWEKwYE5M9bUiBdkJdULLAbnT6fu1J0euOCIJ0v3yl
vv9jVEZ7NNgq7aDXJ1XZ4sQm/UUKGJU5a5rSNN2dM3mflMa9xG6t36EKnz3GBy0FHC6T1RhT1Ox2
TtrUhy79l08LGY9uEhwKA+XH8mO18iAWVY3a5cr8uBmbWCbLgXcWn1QW+UiyDFpcU9X+aOI/04Zx
5qdWRySrmJFbTTo/ptgbjKxjiME953qXCk16k5FcoT6rWNGpLxMf0bTq2DdzkNMmwiT+Kdu9ODgr
8+V2ndndctFmrx4Wb3lmVWYnnfHgC/3hh7kfKX8M/4P0eTA9LryURIie+HdWW6DW5/WnKIfIRIDx
bQbISfqBhbUVFJpRPQZ99mx2pNyto3yakpiwvHQ/BU2xW9PiCIAYKXKt5J2b28UhtMf3eej9ePXU
HT1OPBYLbRJnAmySElBTnfnXVAzDae7W7WaDyhDL5lbxSamL2pgnS8h4NNq07pLBQOjQoGb3PLly
9tQvxlK+mq7D5zPcOy4DEmn7d+T5jIdufA1wE+yk0hvbptvfzgr/od/5a4fDP3qM284I7Da21KIS
Lhgvxu/0ojf7CunfEr1PmdQtjoKp6queyyrashE/kgrF20KwvnMGebag4yUqoKlRGE73DAjeTdqx
Odb5SOokEfwpm7p4itsgMqyu+i9fejduK/OjnYwxwSkgoKfXdexuDKd1DheUb6v2WUsSp4xcjVxy
7T/IAp9TKFIH1B6MePpLyam0imOQGn2c+1Mbm8Iqj56e3t3GGO7NNE93W2AxiopFZJ8v5fJSia58
x8VJYVjI4SXwKcVJmc13dP68nbEE3ouvJ/+pbfRnJ8VK/BFYAA9ksz0uzYhfgEvzpTZy85WbwHn2
M3y/IQoinKkLxJ8ehratCVE86f8xt6k7+PWg+Kw5y1Nzdp67Vs3ArQlVIZYjJ2fTR19brsArCl6m
CYe1eXXWRuxct3huAtSKBkDaiKxEJZulw6fZ24KL3SlOEkhUUS7yL1ZZ1aEmSAZUP4MysGhjMYFg
H+gsrLSeMfduXf2KgxXRoOVMT1XvIlpfVBmFGl6fbCh+I/s1RmO4mwgNLl7r57HB3sKxMdIyKS2N
rwhb/HGbm/1m8fSusjB2Xu9kfzix0VPq4S9icRfBEbIa1sMMOOJuY+9ML+suVtmKk7HY9g6/0RoD
YrhUtT3EQLPD+yoLbSqBqWbphNW5V2kJdbXtLYdPApXSL9cndDxMAZQmC3eOVUBpdAsuyhRmXlU4
DwwmLE+yM27TN+avM/J9Ya1wXoWjqsQ1RhqPvd6SpTY+uoXewDxWPdkETfo5TF98T1C2mzg425jX
A3ljros1ob5gvEHNoLC0sOPMA1QQHQ4u4mhbd0dromZAddFzkzwItssi+RCn1e1PWTrzJPtBmNkJ
Ji/aDIPIX1U5rOfGNdqkmt35cfZvJQcx+/ibK0UghSVy1pAxt3UI8WjNr1QXAG3TRhec56k+IlgK
75ctyK72iDglXSrmCea5P0x5hwcU+TTyAxdOVuvk6d0yLsXJW3Lnq8vFlmxg3685uuYenyydLLQH
XAqulIcxJxUp6bEd6Po6fGdtLS65SHPKsGmA/cWr/0sHARpoqi0CROZIbCbENzP9h4iqPHmha5/G
bthOs63FFZw05hvpFfX3zGv1wD9uRSw7c3v3phF6UzUiKvMG89lvxuqvKG3njDid7FSm7YcIZucf
TTKPGRgkwgWdvJjxLu4KKqYiybdV3lH5zOIly+x7FfRh5DpmTQXZo5iaswF7tdWCO0vjbm1zn/W5
chhOva4o561TcKAL7Xz0tWk9TnwpJ3tU46UnunktieSfw67o/8sme8X/B308MWtzvDXbmMe3GHHJ
R0ZnrLkzks3Q8nGhaPYrDFkfrI1yK8q7Zp5ijO8Uvqs0VElTlBW4mM6gkj8i/M3xLd0xXo3WSzOW
EFnIh8/bVBb36Bu3/5xNjbwjPTTPqdVfvdmRXzQqPJarycmIyOMAbV388NTjeshwUTC/GDxv0zjE
WOxvQH/4UCv1aNf9zJBW3/V9oPbltJHiWw243YgOrWBNqxkXeVh9ye8wS29IENf119lZ5OOoMuvq
D5mR1Lnf7Arkq0hqadlRDA0OHX8nszmOz/xbtwRfWnj10RooXOcap1HsY9Y2KFDb9l/PW5BHBapZ
f9KK2VC6hTRLM5V9TYY/n0zT8V/9rioGEDNiTmx7WOjXcPDSkKbGRzXAMzFXiZAyYBN0vwVPrlWo
4b7w+TIZixPBl0uv9YmmqPqyc2/+bcIpiIoipcBmB+7j2Psc9N2S/S6eKJ/zsfYTXzu0/dJ0PuMK
9WMUEHRyLKfY14IwN+O6v1ZiYANnnS+V5/SnyhOMTiyl131sDZdPWP2TmZ8Nt8pNdTTsbo7nrgfP
Gor0WKIrnZlyR9e9NlSVDPYGmjlg0z2Q9/TF3suWmxMlG0+Jmb5UYdG+bf2KbTCjqtHs6qH2vkWG
fGow+OnYE6pzaHMOF8ix97ZVWleEq2aMZW9k9IwxnpRq95dphNl960+0mUpcgrR9/QftCBAnXY9Z
r+96nJhbzpkoN/cHkcHEeht1lqJA5xkGCF5nixgtm7OxjFq6Jo8NY3l7PdjyZRhaRgRyg2EBrB1U
6BRH/W1wez9gUto7E7+OobPm1LKvmsjAtXdG2ZGq+41zUUEqv4qSJqQpq4+sUUaEiwc9IVAwN086
S3V//cxrPmY+k53vLtwO7BcDVmMEaJ0Yq4lyQ5WHTg5fc4lJbxD93zzwlwO708Nj2c0DGuzQPtqQ
K+8r4TnvfjkOR5GvdWIKh9LU0hLpD+5KftNbe7PBnOdPFZMebjXH9dYyrYZ0iV+FYLZr1r+2+3/H
7Jzu6eIEpM6Bv/ML7AWqsEqm8ekXb1gb9mFg0C+ew/Fu2EqPhgm9oSwFwWzNzhh1NG7+w/s+UYpG
H6UZ/Inyip2WDX3JwUkXCl1mVt5lvovdeXSc7GA7gocyV27iDeG7mwe8CdzP1ad0+v6hWYJvbzT7
qz1nHArDTRiPvPKNM3/aSY+a5/hqAoF6EWtLqaBvnFOqsTUI6ZeXlRrZVdl0zUc1GTGFnt+69mpA
VGN9neeiI7wtYHLO8/gyM59JX92d390lLWhwmvQ3QISzkFxSqHFUM9xtdrkmVoqkFJ5RufcqMHw2
ZKoHV/QoQEz/hPxrScjY6uNSD+ZnGaTTeZUz7WSf2SV8FeZb0RtMcpbtM+FYi+0ai3qWSuNhdgcc
tn7gJ0yoWcSDHtNaLcZEHDiE6og9Yp0N/PkFI51oS/7qbN4YCPIcXote7XzZNLsx6MnX2ja8Z+i/
2I8+0bRBdztOveo/GbTBYQopWklp1kcHU9GRy3i4eFxDDZ222b5MzYw9FqP4c26vmEmbJT04Rvon
TUf7sMjSuC5S219p1/M/u3G9lv7kniRr2ge07PJU9k1/aJspey4X6gLRNLvGfd5NcywmZ/oesUk2
JLXiJcSZCm942pivkXl78NONNn4/fQeOZoiYbP8RZ8jaxl4ZWFc384t4delIdY4lzoJhH1zpg+6/
yiZd+Ao1eQRO3+9SW+qCRMt7hNPJYH5p/MHEXl3HjrakLex616UUnAx/GrHnOPOBqt96vxWGTrJa
qXjcxu2Pk0k/kbXvxI5YhxcE4/1rN9f9fu4dcQLJaSczd8NnPqs9E2/I65uJ0omMRc6UhWHqZwrp
lMEHR+As6ruHdLHKXW57dhbR0OZnN00fj7XkOLRsvNH0IenX7cSUT/sWaRdjRCca4ckcrBL/0aDO
CMj5tGZzep2qtdsZ05q/5htDY35m6++AGhVFt60/d2vr7vwVZRdFDToQxBBN5C7inf90OLvcuYha
7W/JFCWf5zgdvDSvvja4eG+zKMc9B0N67fUkL4rxT4ATTrjzNtYeVqscvyzmKv4aYgg83pwhTerJ
fNf8VQc+XfGcZk3/EnpBJ6O21/mua7YuSRdEv4vR7VYENRdrAjVmj/b6wqLkCkNOOIm/Vuqpt1pG
ocqWmXi7C4qHLAzcIzg0Yu/e0mcGF5bn7SYlLpZ1TCa7C+8GmlIfpMpkmBLPy/dcDWaZ0ONt923h
U9rW9ngtrGl9IIN+8516PQBTxSZuZbq7Ztb81m7ktXa3dfHkBF9T7toX7DXZTXAcrTQeS1qRTEWy
bfgMQ+evWzTfQZoVlAJy6qvAGihbeO38a9obrZ8SRyqHqhoTclVkwZIcA1qf+c/2U+dQN+7/ODuT
5baVbU2/SkXNcQMJJIDMQdWAjSiSEqnWtjxB2LKNvu/x9PWBPreuJe+y69yIPbBlbxMEEplr/etv
4r0sdYm0jZGhv7KCwCYht7GIhMsyfpymhXE9EaZ6rWzXI0M0/2wMExzQGY+6a1dHxKhGE7wohdLR
K8nGq/MyZ/7q3NuJG90Jv2DC5UX1/dTM41PkYVJXMq1DcsfEPMySYZfExud0VPEaJpZz7ZSMTpLF
O3KHa2JwTBUhxgxF7Y0dsDlgOtpXJ/jLz5NBMHkty3Sf45u57kmNJGneeXGgrhyjrLc/OQo6Shz2
4ZUe/Q9uOn6NMO/bJFkmtxAiEAMWLKnat/2HIlHXpnMaSIYO3aj8bLhZdKpUnT84tctBqeoN5BUx
Rwa6wXDGox7We8DsYuWmxnlOSyLMpf21ZENec7r/iAmEbJ1dUN2bdtOeLKJPTy7qxLlzg61PYNZW
BaG+NdPpK1HY+UaUPWBvEyvOri7ntAW3SzOPFifPbPWqK5zYCB2HTRXO0t1OttlcjVGFLx84xbZ1
IIE2GjYeSqtPPWGCa6p/THdM3zM2kH7dRzLp6zOxl+FdBQPiheCm+Yc1FfmTZULE8NpOPEDsSNiI
uhy83fBWRtDHHx2jQfYJ748AS0iOG0j3sDQN69rvjPJgaDpA8rWt9L5NR7hEYLYVYz/fq75qC30s
dJ1yW0LCuhaMYOFpR5hlE64EPTgVa3iwHB9DIXcT2lRGXEZ5FwLN7UdtRdcTMY8Md0Rzgy/4FwVF
d91lwbhP08EimbDzGbsHwfDYQbzbQfbixBpSn8zoqX+qzCLdUNVP16UfB2sB1n4TRmawhjYB4tPT
4LjMU1YXk1rfAJYQdZvuhSkoklsfpM0TBjhiMhv6PIxU4kMQ652GbfetYshKPz7DdLL6ZNv0Uf6h
cmXBLAS4FZ5uwozfcSuLpx+jSQ9ylv/KaeiqVyktxm0yNeRAoLuMIN24zn3ktRyZWD20NBU/GtD8
UyfjKN4Ebq9+eLmCqdZB31FhmRzqSD+ObJ03JqIcSqsofxyW2HmkcwCUbTx91ZBUD4WBsrBMQBJ7
B2WOH/fxcw+HCmyqH45tXcKJ8HXhXpGZOKwEOUF8JcjAxqTr2wYSK6h8DPMgSL0Hz8xglxg9gQcj
xD6KFnNXWtUncEgi2goCbucANvkc9t+wF8m+anNsT7Tj/nMGxLXT1VwcijkZOdoi+pOStVpH7nRN
c2SthZ3VB93l0aajR/owRzNJDk3fciQJfDVDl7D3ImkOfT2gC/BiaB2j5fQ7RXLrKfdz/aXvAfhq
t/G3XjbW12FCYVP0xUiOBcOOwzz01jXqjZ461qW00XRr4QSdckyCOQYpVtVL7ch5O7Itrtw4Gm+8
CM0ixZEbXjtUEmQnMOi0BdmkBLW131vLGKO1bIriE8h19jA2MECKiLTICiekrWcz9p0FIWBt3g03
YwevEn9R5DMZ7cmS8MU4LHUfPBE+hmbl78w8ZjSXiRc4NV28TjgXlV3715Bni10++GLflh5kLhnY
8aoIXPloEyd3M0Ge4zWok3XFKwXMQ1bgQGQfYisXUN8gDnjATfgj73t88iU8VPrl7EOrMR9YWYM7
AeWoJtzqzh7OhM0HnwP+fB2rngY55hwtSh9HjynqDiIjaLPBLXhb6oBk24GWP3UAOAJM2jC3YvsF
un90YLlvsNJkpBhE1deG9Axag3i4DuBwr4UxdcdekGxXRUOyz7VqrqJZjz88x+d90BymO06icl1w
qjNnHdKOcNkeeUoTz8EWZQ5bdBOloDbB9JGUQm8NVPw6m1237W1IlqYdTOEaC3fjWrrVZ1LnmWDC
NdrC4SEdAX7KgFyEKA4gU9QeXjV+G5y5XAW8sJCH+3ATD1G4q3gLT2Y8IzzqzPYT0+N0WySIQ2f6
1r05KfeQliqGVODnn5MkfemFCeYZsp1ID32HX0wvhlHMqGSkA028MdYl1N6HBDEDavqU13lyPCeB
SEJujRt0vA6SkMGL4vHfylF7KjL+ex+N9iZEbfe9OH3Jvjfv/9LyOb/ms/3rc5fUsv99+bvB92L5
zTYHkJruSS2ZHr43Xdr+mm/2//uH/+P75V95msrv/+t/wmXO2+VfC6Iif5uEhkbu/4Y0/Zaf9riE
mv1Tfhr/13/lp2nLJPKMxAqbEHn+5L/y0xhWSyVhboMELjEUZMFfQtLUfxBfbgOb2Z4NiWIR2/5n
fpr9HxbACEiJYyMm0vho/ue3v/upt/sZbMet+tfvf41Iemccx/yIS9NcnfRsjSjBfCfMdKC0BMQ8
BHfEtEx3oTOm697J6pXTDcaJQMSCsSP7Yq0Ij44CXuqVUbbpNQFB7Y3bpCFRV6lUKwTdw23J4t9Q
OZPm5GuPXE4Ly+m/SbqXC/ovHeHlgglIk9IzHdP1zPcxOXUZklXX1sEdehLjHjYJmJuVdFdpbQVr
t8s+VaME9M01AigDXGFXYbvzF93/Wyn3cg2Q9y3uGP/x+C7ugL/IJVu4Uq30cCAyYlee/dmzvmS9
qPYS5V6xovRuNrJqw4+/rKx/elaL3vntV+cBWVrwzZdfLCvpV5VmGI0N4b5NcRc2eeSeW1RRL07m
WqfJKqIdhlLezVyWwRNut4uOoi+EtdLlrBScdz+JrrIxV/dWO/gpwpcg30L1FH9JzHsrDl/uDN7h
Qlme6UrtALu8vcTMt5upK/P0rtVTfjNIdCuhbgjQdCG1Vddm5Yk9mkHnZPfh+DfTpnc+5z8/XXme
5UreNU/qRX38y3NpzDq2Pd3kd0VmF3vmaNyGDtu6W4Px9wFvQuBRMgUIB5Wi3jdQJzY6jeJDMoVi
8+eH9duzsnlrLWUKDGMXoug7RS1O6rPuXcYS0rLb53qoq92ESiVbZfWIIvjPH/YujIwvzqexuVhs
Gi53/73DmuG0o0VMsTzDbcQLKyqb/gOlWXhUWTO+Zo5ukQSiCVjZBj1VhyfYFmVWf1NBalG0J/h0
BU51FaCh2YAFYxUrghopihk0u4Wifm1OYZ//7VVmE3u7nm2bXVEKW2OX47nvze9nRzuDYzXiXHWE
Oa5i8IF1zaDoBqyJS8q1C3m1rO326DHlfvKk/KZL1nTHjOJHO7jDwSq6xR4nyVduY6RPvWja57/c
2reK9cutZV9Ukq0RQhFX+3ZNzWomnzfhIpvK7JG6AeOdci/Jr6RIu12Qlno/ae0/ETMnTozmBoY8
0SYrsHRw+ui7Q2zD39TUF6uFNxsBNw5/TUjWDkQncfnzX9Y5nwlztwIuaWbHOTYQRJ9xqys3flR4
j7hwRkcyMuhZrHiGU5QWn/u251UwmH0oM7Yfjbazb+KibZ8d6ttXSfzqf+e2XQ43W1oeV/pu/SM/
JOoL7g671CBOYCrpnRP7H/VQMoVvGiY6cZleow4sjqY24eaUw2s/u2ovyrk9G0H4F2X7xc/h7T0z
PWm6jsfraNlIUN89x9gDb2iL6I7enfOtL+3hdUaRczL12GRXoREgFaM3JIu4spg0o5pdWU453QRG
kQe3SW5lsH36qX02/75tit9ONaA6dBm2aVFf//4qEOHtRDjhqDNvZMHIrphParCaFyH6aHcZcakO
jNueyQNP49g4FKJI/rJlXc6Pt7eIzDbXJdF12ULZSd7eojBuEagD+N+NUKV2rtOVz4Iqfz9Agrxv
ciInV+wkKD2TsK3WWegkoPF9CE9Wt8XdFIZ0w0acelihBumHScpHeoJxVTphQ0xyh5rcaFrnCFox
vPqD8O77GClDMsfRbkrGp2rsBqQcBDrAeIfv5MdYt5ish02HOUC0GoI8+4Buk6TsSczWs2nOLWqn
aT5SyberoIUbHM66eEEWwKWS/M1WWMaT2MxJZF3XRTSddZAPr3/eIRZLwHd3jQKKkSa2v6wr892p
nPWEg8ixje9kNLg3Tm4maCPH/lMoLQGvDt/dsAgFoscyY67f5Nf//sc7DtWIa1mu7TjLJvvLXhDo
dGZqMER3jREaB8aFyUbg2HdkldbX5VDAsoSlU11hOPla4tF49+ePv5iyvv36etkZKVZtjjv7fXrM
1PsaoDxI78ypZlX0ISTjSnM24t0xD69CSZQ5y6LG9EOcEK/kP0St0KDkVarJKeD8vC/Z9JGbw7Xc
tEhV6lXZNYJmHsOZ1USSITMMP4ThS/db7Y1oFKe2MqNdAHk5XQn0WN2aeUoxrxxH14++MU4fZ3y+
kT6j6xeQLMnv2kTOyEUZWS5OcYG9xGqIxmBYke5OM5vVvTiROWCO65xO4dnR/N4QenjFf8A5gkNn
n0Kzr55bZtIHFzDyGF6qLLc2vXvcHMuXLFrOpj/f3X9aW8riHrkWTtXqfUHTO42dD7WT3BnU2wgM
bNO7K4Ud7C0nEniGzdNXjIhBAe0p3BoEs/9lcf3DCW0yJ7WFo1ncnDdvF1eGGAWY2G/OzAXLl0mn
yxu1PExGveWLzBvnL5W1WPaYt8vJXrZA2hHCpiVf+e0ntp7IutRwhjPNBi9xQtzEISXQCfEnyZUF
iaobJ4rQgppej75GVZsR4ZuBcudnK/v/NKD/hwPDppqVJP4ID3Whfmel5DPbJnNBjeeQiPmbVjWE
ondoNXs/CO1V7ZjRLZNrfzskWXLT5qymFbYa+LYVpNjHaAvnOe4/qehvGV/LyfnuDiHcc8jPpg3k
wHh3shLUEpR0IObZc4doJ8a+PlBjhujwCvdFFBCypZ7EKqAM+MtquBguvf9o17HRjXFGUN2+2+qE
0wUKaa9E6V16z2XfpwBAeZGvaqIcXplEiJMEO7mzYWquA2z2VjMhhQOACnP2JDTLzZQPw/UYTsW1
Crx2/LdfF5YMG5GwXddc3pi3i6cyGyb6lSXPpj20z11rA9ZUXfcZYLG+CZcsY29Owh4RkXCg16Xu
1z+/rpfm890NWu6N7QkGyzZ9/dsLMF1Mk+E70hMW2vjYTBlTDWIsN8IKsJKt22jnVSK6DWojhC0d
T8GHPvBjfMnYaZ5xyvn3wkh+9gW/Xs+7Ex0qUdYnQyjPzHo/oc44CB3/+Mt3Xgqn374zHQgduaD3
er8olOjjWgUKGUM9ReZazW1H0PFY7HPElzddkAY3cYIjfG5ifs5Yy7kOIMTtvT5P9iEMym5N0d1+
K1Aib4Xu9F8W7e+viybzjY5UubzM7nszrgA8LJUSV/pg9K0bmciWELsI1SB4mBmlgPEaioGXS3Ug
ccj+y372+wZKb2MqSNT0gNp67yzvtikBZXSfd/VAUtQqDd32WaXKPHmYTqy91gZB+fPzeGexxTNH
RkN/gIEZ7Tfl3Lv9IUxwmMtUF987UVqvuzCQNlhmgUSrKFBaLdso4ESJr5Job1Ovrdcpqbd3dd4Z
W6/Mypc517Bla4/ovUYjfBjhPYfeXNy22vPuqf3G44Bwyw+i+cMFQkjowp7+/C0usWq/riraG88D
W3EdQTX6Wy3qQbqGozt1Z/x2yhtdW9XRkRVaiUY+Tm3KMRSIBBl6jzwTEkry2iXVcy1mTinGIWik
qDT3biTjDcQVJv+MxsNNP7jwcHR2W8T5pxjLOrXqRTJ/Nseu2IHE1/g3qOpJhfbwPUHHeXepAIrY
LfbajeaHkTr0GzJIfNfNRYidMBP5nM2W9TEByYXn41PdRiiOTVVzhaqyr62pghDOhOqqGnpM2wfm
5FC59dmHXg51GiP3dnLUtneNUrAwdbYrBrw8lZ6iL2j1ZY1LUNoix0UdtovGmE+IzeFOedCB57n8
YLDL3cQtI4De6brHTFJ4zc7ZknPMyHbWKxi9xpcMTu19A11s62azc1RtK7pdUmNoAtsXmrjVJj9C
beTP9HLFPmhLC2LK2BfPEHDNY8zo96bt4vlVhZZ4iTLf29MxV9imUqzllWNFf1nF798bScftCRAk
xruCcLp3G6mjh3yKkfSdYbhSiI2ddz86S+UmnWyr+3j8SxH/G6LHG8PJAbIml1P/PW4VoArB8W4Q
Z10OzlHmUfnS+yULIg0hPU6eVTP+oNf+8yr/h7aPj1UktNCZulq+R/R0J7p0keecg1wHX60OxbrT
kVfP4dZsDWse7mPYtMdal969bc0ocS9F53/jKpTtuJqLkZIQ3renlk6GMTBGJNcJFPAUawPVwM5y
w23sCjxQuuKrWc3+F/SBGHEsP8+79m9O+P9wK0CzheDQBBHX4n0fQxZ559mjNZ/pdMJjUbDfiFnJ
1ySS4uT5QwEVJz3NA1nhSOXo1Yll3P35RlxKp183HQ4x4Ul2G0kJwWHxrvj0BlFCJJTmeaTQQXXs
mpT1C64TMH5MVz5MdpzCksS9yqc5PMmwEo9jXhXfiy4K5w2YTflC2BJtEHZ07XMCHXpv9NK69/Cd
OzpLuRxEfbGvhdswphxgzKUTk1BEOWl0hQzQtCioIrYl5VFkX0BaYgL+2lZwW9+/YHxVviZPXLD0
bPc9hJ3mPbzzbvgXhJQy/TpJr8T2hkjye2TO4liTIrApgupLDInsgV1E3UuGEkd81SnEA0fuItOa
burcegwiV25HAxOcQmO+ljrOjDWCHL6ju7VPzAg/1XZPFzXOA3IY0moQnTYfAGp6KE1M1H5CMuNo
2+dqhuiz6TVaVYiqFWPQUOKnZI3TA44XFd5aFh4W8YzrjFjQmzFxgLONwnaO7JgJMveeydtsHPs2
rg5dgzpUJ62zTcwh/1RlAf2TCvMtKm0AYl0n944cAxa+YG0lsJxboQXsfO6+waPauyjODvjXVE+T
Lrsfc4s7JVQZSFm9FdyGwJI7nVozREgDk5feML4ydDWJHFqOWZvfUyEjT6OjLZweo4/c3sXIGW79
VI07akSWClWguu+HvNgrhgr3lcb+Iysx85gT/yAD76OJPB6bCLkLzAB/FKPsotfCRVx7Oaj7uWVb
FKU64BcWH8icinYOCNaYxeFVAsPqgBh7xFfBqnaW34/HebAgryxtd9z1A+TPavqee2FyimKwpiz3
OdeydDhWdtWQeSONjyofvudzok9kQsUl03oflzUfA8LQzr5kSacP1IDGVdcmeBbFIjwrjUwkg9oD
9aeLJpS6zp1I434DgeEmSgxM94ZOFHuo5+1zVtn9Aw5WdHuMoj54Iq2g3zRiJK0SZ5TV5S9JM8W+
K6ydx1okOIx06Aa9mOgiOeBjUI86/QllYoRoIZUAZapbRF4GPNiXMK6cfcYhfkdAj7mzHXg+q8pB
rQGC1WUrvRSrUWgVGDKBUVVdxW24PDQYptbaB+j/GieJvKX783Z5w4y/63UOMYFS43oakNsPzbEt
g+Kz7fe3aS886JYKYZST+2vwT5eqxclWPja/m9T0g50jp/apxK0NTrzj3EROow51ko7rFgeEVWJV
DawVmSXHy2mEwDeCrF/NYCZGbj9Rzpa3YkqwaZfKOJRpkW4hxstTZEXFegJ7+joUVXGX4x+9Dxyj
30QjTIc+F7hPRkO58fqg3UHO9bDh0dgu2Fmjb6tcP/S4LN3kuhqvaxhwm8ggftlnJSPKCiBOljIU
L/CrUXqaE5YqXQYVb9Mi5FxLaYbwyjx6mSkywo2AiLG2ylp+bKqIYTsDe4P8JnyCtTqGbokhA+yV
NbqsD6LxLLZS/0sWpMlDO3rel6ELP/lNILYqlxlUltS7SyEvrMsaD4DLrhjymj1zDF0B23JhUd5t
IEpna17GLzOb86ky2Uubpv9s1yHMgzEv+tdaNUgVlgInbtEXI47pET63vf0FMUbzzFSkfZYLnvMT
OhyrlEVoSolgairCL0nN7mfEkE74noDDvad2okKQNfsUbNNUBzc+wrGdS9n1XOH4vNWwbq/GxYGg
6czmLh7wdJpkG5yNrA32kAyw5XDy7GhAAbLgyRs4ZygJi2PlyXnawlKJSVJQ1UcVm/7JL92QJtFj
e4liZ9x67fRAOARRWKZbvsCVZCNsR2BQMqmSDqW/y/TNdjhlmjquXsIK0svq0pld7l46uS62tGhg
4jl79auogHxH9tUOLTDuvNSbt1hnpq+ok51PttMM3+BBFbejEamzmxXGIwKY6dAMlnNVj429N71m
2As5w8P022Y7R1l5hYkGXm5EhOJWF5cYltTV2o3T9tlTE9BbOjNRmUP6wstWNo1W+wxhF+0yZl7W
dUiu/L0VI6urutE5cORYH9yMXV3bxZMVmbfzyCk754RerUqjdVZWhFi4K/B6NcR8yKaq2GFikdw0
KmE1BxOfNk2i/CAN1HMj1L2B71ng39m12BGM+lPWyvJ72fpg/14JGxmdsflSuNFDPlgTVG8UNzD7
jiqwg2s3SeVVnc7qtrWVvZfCcq4VpoRrq4cSuviJFlHZPk4WmmhdK2drQWi5zcLsznWH+Nh3rXOv
lmpTdx5P7oKoYbkvyjUVobdDEjUMWf9omTbNy6y3FKXzd2xV59t+SoufEEe8FEdxZEi4u7G3jnhU
u7S3ARTswBjWEL8R6QZIJVwjNG9ouVO4KbrBcbhAfFvFAWebEX7CL+/GNZwYa55gOJoDZM5sKMyn
jCHtTrXV9JpT923oBANvE8/Yrq1m1TbPaASZO3e6ijalL75Jc2w+yqI0UG7EkH5tX1hr/EOBApp4
OlhaEh9bexkKqRoM36+S2zrC8XFGM4qBaXISY2ejxE3IQACa3eGMA+83G74XJNvdCnhwhwQIfGtX
9ASpJ6NHKzFdJObdYqvb+1doTvyH1Bjbo+W1xTnNJyAF6VeL3RtvPTRg85meMD1jOkLwRDiJ/jMe
WQ1OY0Azl3IPE6novrKT7Pvs28zyl8y8vEmCVWO47qZwpL9SCSNAMXA5KyuGsSqnyjt7DJ9XuYRf
2Oph+pBOhnGYy7xZeIr1iRShaMfUq9h7Zi7XtlkptI7cSOw7KDU3lt3QYvKCf/Q7/CyZ0ujb/nJC
VvFMOois8Ka38xrE00L833Qxb/ncaU6zYsYI2C4H9G/Lu2xRtAVVYT90S7Oea5Td2L5t6WH7YJOk
3KlOKSC5mAmhzWum9ONkD+6xQ0++owwSz6aBsV0CR4ll5yjgzMiD+tHH6j4PiqUqXqgDQ+C6n810
NPj6SajuR0vwzujUtF5KygqaiLrm7K4QQ8W4NTTsPFgF8ZNhqBg4LnUkPgXlCwx8/gjtfMwb4Kru
IW746QwX8hh4U/MpaAJWoFYosTEalAc6xvAQxcJ91dgNnmqd4Kut4IjtIWA1R7jIFvytuam+Slnx
cSmzICCeGSUd/JqnoFTGWRWRe1XZ84j/g5jzfeFP7L6W4eHu2+N3g8aodyd5JxEUGNupwkzgFPvw
+6IoGR+GPDonvl3N675fqM+R4/WPANrNN7Mz+k8tyPwNjr74eLgV1YQyx9nbX0gAWOJZ34ghMD6Z
VL3QZCu7ube7svpe1BaTL7zEUgyES8a16OI7BAFNG+EdZEVwja0rZCEz5kXV+MLOg4q+dx0ANKyO
8ANRxO3UpfkZFn5gIzcOh+PIhKxRpXyAJnw3xc6zl7r6ebJHtWcf7ZEJDFy8MA2qrpy3rGAW4zPL
syg0tpMbGxvWOkxZ6pXAWLsZCallYSEJQ8m+sr3ywfHNZA9OPG2rBpl/arjOS+iVw41IlLwK7X64
sj3fPRKkfZCxk1NERLgSeeEXyBtUbiHuTucJidDaguYOMR4mT9JO1U6G+OulJIF4SM/s+nVU5WL/
E7gzTODcqL/C965gTKetf8oJs8g37WjLb6w9X+9xiuri2yJMVL12CTm/9jLEqblbOic0PuWPXJfu
cGVMUYi/tZbxx3QylxMApAUt3mjXn1QfNsYN1tU9HoixlVU3HprRz+iXvU0pGh2sxnHapU2q1j4q
xBVKsHOm7MM0ZN3BUsN4Glyc8qw4rW5j3/xeRQ3tUBxH6X2aKw5vzoHkCzuiPaGxH3W2diM2s63b
OdbNhFevXg2l9r40PbU8lkxN2BySPJcf0oCkBYy1u/HcN43u7lBBh5WGIp1WyY5US/ODQD/Av6dG
UEYPGhXCyDnaYZecb1N8gu5xhvHXiLQk04mUDmA27dxZX4ZdP+uH1K0atSLwxT+Xkd2dL3OxCyZU
GYhgmbQV+8qlj7WmkSo68w3ebyvreXWsrODVufy12BTRtMFYrNibQUwPZIcCFtKl9iiXrTbO6FIu
f7XxqbfSZcYWgM6pjcaw6UrWeO+Grt3ekQikNrWZiROHJtMOt6VhyKLqJYrr4ZX9fGAWTCvHMcwn
+kvXHGQlRQGm7R9NlNpkAbjob9ckEJYv8DJJStJj5P7At4Pw7EstmeZLQ5AHXXy03cI5um6XbFKM
amJo8FHxoV0a3iAboO0w82Z0HSn2OjkJ+nSsA4B1O8wb2ZsXakibSLadsXTbkpeq1C0M3zZBdKjG
eyTVzdmQXvtsOwgUXR3wGoa+9fMyirLhHzSC8rJLSu7asMxSkVFh2xnoRB1wPEG+hjDkhE6j8GHm
59BmhBEuBAu+eRig+A5VVV01eh6vpyz80fUKZnM1TnuOg7uhwoGnF3W+z0LtX7M7eM/BQBpRGHUc
UnzFFeVucG0wZD8YvY4xSKG2MlQaPDZFZt3yzhJzo3U/rmPZioei7dpnHjv3j2oTL+cxDLZtgn0c
tp3ZfSb9eV7bs20eytC4GjoHJ6q2we4zN/hFkH65ICFicGjGG2QWlpn4Gz3TRSiRBN+0oebbSVUC
x5jADL/mEbqqVYOgH+B2uTmeWpZY3vR3UIXs42jYGPxOUKZ/Plh0ZM9iFIymvMS9zjjR6U7SfgMG
5TwkZYa/G492jk2TDiYx/XSbS3r7oWmzrx6F9yPG38U2GrKPRhrSrsL8x6gpFtlWith9ysxE7On/
sK2aTcCPBKfqAk7kCS90pCpUCI9G1HLYsg+yPgI/QuGe0DVkA5jrZQXHCaBegD0KPhjY+a8uB8XP
E9XGr2tdMenbVwtiEeICsmfYMKGULp5DI/rq2dI5xxVWL5yActooi5Yc3nl3MzQ4VAlmNvfdVNev
yFLVQxNWic3WwA2TlTa+Nx4EnHU6wB7AgwIyxiCT8hRMiCMNdw6nFbQM+xXTChMPmabFWXqZlpRZ
NX4VOFKCa5mUiVPnp1eIlPCUIaHsWoapuVeGl24HNSbnuY7rADfH6PMFoAlSvBZXpHvhFzJX3vTh
J1HDc9Eh+n1qPwvb+SjTxWIzgQ/92WgS3LBam+H9hdKQBir/lo6+f3dZ7lWAN3ZBbRFQ7vJ2Jyli
DdAQ+74d06dkoTeZbkGwlyUq1JGQRNhFAtCSajDYjciIbp4r10CfZNhYMv/cjoSFmtxDYbbmfWy9
1dBGc7FKYZq4C268M2OrXkTeJCRhZwACktf3kZwo4B1jqDGiT1NYbDNtd4b4scWBtA4QaYx+RbFj
Yjd31RJzy0r3rewz/ps9PtF2eL7sbpLp7bXlOI9RHalT31DyXV1QwkuLBNJRRUjgU3Hn26XzXC/l
5KW94zwCLIS8Q1PKnP4eixIsITgl/RtM+NX9wOTzeb5sxLXJl8798Bi3Bc5e4QiromP6eJBYBx/x
typPo4XvGUJ4foSZa4XR61endv2tHVXmnWnWIdnORvLiRFO9j0a5JbnAOQGOGQ9EYtG8LEhfaUP9
aEWOuRhrLbsdnLJ+SWUNHx9qEZLrbny4INsaI62jmw00NWN2NVSO3Ld4DJ3zCx9jgbYugCS8rOJj
Str1wW0CbCqGyVjXpR9sjWKBiJq+aB4S7NhOKXP8+173+PePXX/qmE7vFHZOalV6zhfb8tKjuRx8
yKm6U6iRvc5mjGqtj01gEdRQZj3KK8dGh7lCxO/j00AFPWYm1vhYel1n7RRCUbP1qzdPYDZwS/vc
6zBaNwmkm4qTsGeBwrwlKkObPlWRUFdGA3/Kix0WnVNRlfdqKjEikk54ciImVnJsFh1PgHNKgwcE
XXybRluHTWragJDhHJ3otPsmkMTLQzfhJ8yJEw+vncMoJ7nQnC7nPCb0nFHevAABXmWy1lwv5Tks
/MBCR/66jEF/OIDvHT8YTvixjzsQJA8AA//sy3qCPiyuCi0BDjCWOeDBUu9ycNh9l5fqWlVOua9w
/N/ratiWuW/eCLMPn/qk/IJiI7yhqKEwc+LkBtPJazTu1temlO1zusx+VelJZBvYfOC0F94KOgTc
RsfpKbH0+ISNbHLSmuLAxeNz58TkPGR9b10VUp08GusbXRjWN9ZU9NJD5TteVv2fBwD/QHCAqugp
5Si2Gvjw78ZO2PioArtFGKlemz4BoH9Tc4Qb1YB+sRdOfqgLU+2GDKPOKOw/9n0PU9YylL2OdO5/
/8karOCG7FJ38O/+fHW/T7IZECkTQcAyxvbej2m6EfuStEzmM3F/CHaY6CeX0aaUoYUSsUjiY4fl
BY7UZeXrv2Rw/QO1AXaXKSlqXAUDxLbeDon81MndwatIeQwiBIJIaMqXy64MUkVyT5RUt2Zofhjy
NKaTaEv7zi6L8HtipgVT5iy6+vPN+H1+gWxBgT15uLL9zoyKanJ9Ot9Q59KjJsNRltmFubSNpgcy
mEg28D9/4D/cAE8r4cJvt8lmsbx35BJK7j5Gg26cJ4PzKwVXTFZjZOpvwprM81QW8sEoFul1oPQt
RqSLlRUXtxqqtj64kas//PmCLovx7bSKC2JyuDCAEYu8Dzi0Ikld0M4IQVEh33t+qF/rGYzXxPL5
qm2aH2nf6/9D3Xn11o2s6foXsUGyGG/OBckVtJSjLd8Qtmwx52L89eeh3INtLWmkY2Au5gAbvYEO
rsWKX3jDLhIOFNllwrpjjK5n6dTProGBOOBWtUeGqkaUVlHTzdS14alaxkS9SeLcGxz4fT/2ySc9
tneg6thzaqqtCfr69pvOrjpAwpSOLi7hqWWbpavlXmliakcZegbNGH4DaymvojJF8RdlkWETlqVy
Zqdh7vcVsODVxWVBRRMRoAgFuKtWle1+jJA4eHkzHKhO1x9PtLbCml5PND8ZHJjq0pV23WNMWmVk
JYy72Ly0MzvHa6AT2yE2sl0Cp2FLUdk8lSMRthPN5uOE7Nk2i8ZH3KbIjP+tK+HwMM/xZ0fybdOa
38WrodlQYfh1R0cSlkoNS7g1Lse4Sx8waA13qZH0952N5Ax6ifp1MaVB2uIKU4WWe7Bp9eAXBFjg
XOsX6+CswZAApRaEwuqeesgbAZ5A5eaT+XuL6XNUsk+L3whA1T6Gq6+AvjFCZO4ye+nyvNTBkjmr
HxNCfY9fhiAFxiwnos2/l0maBRAKqbauPb2Pf8nbS8NhotazwhYU9jE8i7iLR0el6fnS1FVRXPjp
QqQH9REVF+HaNfp4vHfgmzA/AJ0CjIIr5BzBrxDmgKOEv/WlqMJUpZj4REum3FV1agAIcszTEX+F
E6RTBxoxBAYfj/7Oa+aotNLZHbrquoZ19JolkNaXvOSoTaGGtry0qGrPlnPRuzmFbDkc6DJkZ05h
JEiYggjKzKa5NmMXBnVZKE9TVd85aABcQ1j5bGbeWQkN9gKLIID4ICf/+jVpq7gy1bGzLpMcpN4L
KOkF20LTuH5EP7W7/3gu3lkJ7hwbYMf6XgDxeD3eTPBrAO8yL7HASvcm5lS850l1W+QVrZxCwJZs
8e3JAcgfTMO0vY+Hf0GZHV0hXNKmSmihukI4R0uhtBpGKbVjXmaK2Z+Aio/2pZOXT83qO6ClZqDN
K2yRNu/DsDjluT47d52LO2majdY+wuvqE6LWe5uDH0Sh1dIApmnW0QoI6Iq1qC3rkrqddd+mVQRw
SKTRtoZzQjHDsp8Ng55C3HJAwlnZ900md1ocl1gO6BDsNWyufoxqND5Nywp5+HjG3lkwZompBsjJ
pXH8uNWoWCiRsJ1LQ8vWundr0Mbqi/EpXRu1mZZNTy8B88t9NU0L7YmPf8A7gBQeVxDIpgYAmJLo
ERhETpXhJvjiXjpDOt900eoilGbwhOfstDKlPC0ixI80TBT2yTTlu8yidPvJvnnnjXfAWnCDGLqB
4+ExjQaUdWUtXOpXrtkfgLGW9OQmuUMLmJaosixfnWlEn62l9END0pi2enKdWVl/KqoYd5i8zVD6
0rvvfYTcAxoPCeLjWn9pKZRUGjzb8Rq0KRN+PHXvvEtEZCu+hOMCjuZoayEcRDaJsvRVt95xVK3s
617XgVXV1pqZrK2/3vyvZ/p/mnt8njy1VVc9y2Py8Z/c4//z/xFD2eRV+e8Jyn6VV8WP5PufnOb1
v/hNTqZn9Q+7nC2uchGAAXNZq9/sZMXR/uFe5+GwXZ204wUN9S89WTP/4SJzwefZRB3oqHGd/ktP
Vox/KIMQIVuglVBNIzr9G37ya3AxOC5uKMcmJ9Ng9RL5HQXd3OS1rcRVgdeXu5vFFqXJQGIv88eU
XP2+h/9kQb9+jV5GAW74gjXkUXoDYUYycMyxBim25Ozb0snOxsnmqpsuwHLcfDzUCwb9Py8BY71w
NAUzZGDyxby/fokA5iJC17bZ1qjSuPkyd4Olo8lVjdUXJ1OK5oIkBLF9UwFV8FzAP0BFpTPd+gTr
hm56qPOxsWwPOO7cndaFIod9BToSDNUsjeEB+zghEE9CRe+T7PPNSlhg8rgMLVXFtYT/f/27Fxuh
fQVQ0bZ27/P8Ukl1dFfuPpmc9Rk8mhx24Up2YRGEYx1NDtpbXEpLmGxnJfmpo9ZRLsuFSZI9TxOA
KJTRUTBuRy1Ql8/W5c0e4B104MAbNmxPnSv39feZMLPSSneTrfC+NV59JjwE/fwhqHx3s+yiO3dH
I/iTR+4op3zZDAC1VWJiaDY2mKvXg6qUv6vCzdNttcFNKUAcNsA0M6hPzYMelJ/EQDrH/M3soiig
CmOlrQv16BOtmro0KNhk22zMpylIbhCEDW7oMwTJieV1wRggf+89A1bzbq8/Xlkh3h2bxBlaBJml
sf7zP2hqRqr1ao/P8xZYhKcF2h4ZfOktXhjYN9EmuUfVA6ReFdCY8uV5uFECV3i4g3rRtts7vn1V
no+n6XW3j7bO5uPfdhQK/V4F1/zPbzt6rwSkQNAMzIsdBaHpgUzcJ5vhUD80J8WJeY3m0QHM6yer
Id7b6y6PK15llgFP/Ci+sEs8j6jxQ8v3or3YuoGydQ4U8PfOJrtQvipfk1N5GSKYg7nWVXiJoOUp
qifBeFbdVVd09ffA0D65B9cN8Pr4Ee6sB5w7EBKoOKIOaDR2OgRQ4q2zgBA5U02nvZFR0snTHtJN
8PG0r7P6ejAqKRpvD+Ubg5fnaDdWOAGDzMrSbVL1Ux7MOfBnb92e0yfr+/arXL4I2tIKJbf5y+ut
N3Z6A+y+YaDIeLKKHh8rzojfL4v9yXl+c4fYKwFSwBcjqSFwO5o/SHSYmNezsokaZecWFu6uhzLJ
fFF+9ozobz5qHYrgaqVcgqtzj4ai6aNFeQdlI/puHKB6B8omDbDmYQr96DTZICkc2Lt5W17UF9r3
5T7ezKfprjlVth+v4uuiJGfHVulJQUdHigSehjiaXAXkyVJMubKZtmVQ7Oh3eDRPP5nX461CIVbn
f9Q6VJKVN5VPDe7FMq9HBSeXTYvNgql8shmPV44RkFBYwx04OgIi0+s9EvexXuL1x8PjV75zle+r
/cfz9OYTAPnrPN0rl0Ej1jhKACPUROh4KdkmmnLbi02IGYYc60+2+vEoqMyosAINciZyXPvlBfjj
lnXzERGruSo2JVrOwAho7SInF34yWe+NQibNgtANU0mRXk8WAJGBpnZZbCaE3qqg7TgRvi5VRM4+
nrTjTb5+jkNEZjg6YRN5++uB5Oi6UQgSd1NCqqTQ3pQ+5n8jBqJIxX881HvfBCvZXvNeanziaAMM
OZLULXZ6m1g3m3ulV9GSLaPlr0dhb3G/akJ3ee7f9BccOUBxk/lmwcXzK/eFDepe+exMvv0WqCxr
OOOudzm39utpU5eCsBPvmY1raEngJDYqbhqq3R/P2PGR4SZlFKpp3AFrQHF08kkOkricTbyxrAEL
CsLTfV4lzXkty/YGB/DP9vZn4+mvv6pPsfYxhZGi/4TfZqZjXGGYMt0biAXu606IT3b5uuJ/vk9s
PEo2Fu0OPmXd6K/Hm5GsMO1MOMGKWPAm8NW4VlYewI7M0y3lEnOn6JMpZe6OowLeDRaMSjNni6N8
XPewM0BluZtk6FNH+YWISpx6L62ulLODWHJRt3i14yFX+PTVuEiQYFi6YKLbrHiKTMe7HFW8JUDh
QoW+Z6qL7eVRTJe5RagPbz57tJ7lXItL8i3txETQW91FQ6f9EHGF3aM6R+pVatG5CWI7AsOGaHW9
pSeFvgLUqwEKfqO3oLMqpLJ92esOWORYoFkYz4N5h/66hip462h7aiNjftqgZCgDV/bAlS06l2jz
y74LV8E7dTkFmqUS5sZptAR6rjbTA2scWn6RCXe6FbABwELFWtzjyiliZOicXMa2bxbF1PNDsuG6
i7GdC5a0Sa9g3vYTIuyGe7kA7rlzspkfWiO7heDnZPATYUrn34FbYuzWOTlXYxaG3Y3VR+Y5bq9A
lmlT4aWGaacGU6HPUcNnMuMCYGIeXvZ9Af6B1SsR7xcDmrtSwXDEM9V6+CmiGt9oVx2xB6x7HDmG
0UBez0am6XqoU9T7l3RRi60Zg6hGTHOoLkp+1Cr35+pfwka0GfMYCYl1srp2+VtZ428NJbHj37Ys
29cktPfV128sgyEdoT4ui3mFivFY+vEsFxrZ1B0nTxo6DWSjaMr6MOc1o41LFGHjyo0G/IOGgeZZ
qLB8awQ4C32vzTbA1UjN7WcdnQ68z4DDoIBJCxuqe4pKPNijdEEnWzMUPBuQbI54hpUQaJYEKxLb
sHyTk9we3CjdtWMNX0jHxANKc4FfKo5Wc+PPuoCWri3YFrld5ZBp4MWFOzOVtWj1roQx3xmpS8zf
DtNjnC1on2KGnLdB6ori1nbS1RdY9Ks9V51hCqmrioGqfjniN5km5YyEbFG091E9oHCuG71YzoYZ
l3VoJmG9KjtPWIua4zDlGKCwAxHnzuqtqVX6bgZhAd+qo0K6Kpv3NTLuJbmIIhfxxdbK8kFDLf2n
7hTmdxsdzzoA9FQIX5rVakvBA7gfRaLdcqYXc99agMA2Kf/2d9S109ZXiBKfemDbdBk6e3hmb6EE
DGbd0LylgrLkFZkckVfXOxXDjMmM7RMJGTnfRkKA5UX8knp8z3aag9nuNOZrVJtH16wmtrdbg67w
YwCw941ucrwaaRY4BtWZWu71pk4wR+p5YuFrhJUTxPrgntZ5iEvWYA1r+6+s2+VcDGV9mZr8Uk/F
FWPawQZs45MpoiDglSSUT12KX94GBIRyqwoJcK5D11QJ9Mo2J48CJWU9d4lpgzdWkw9AoNM83yUC
IdJVmDBDdmOm3L5JUwchcL3S4ejYk32vj8nwiD03eseRYqjIRxa41BWRyHclxPALx55V8jGm/szE
fKf317rrfS/04cZBxhxhlxKjLa8p1KnbNUYqTzulzlE5hav+S5/6VZjf7uyLtKakEQh4R70fKc00
3cYT3uYWAuaRGZ80se6grw8A6xlAh60ipWCMYcB+I3RqdHcAfzRoRbsxe3PWA4r3BbLjSdjV3tzi
cBe4at9AiC6KwyT16RaiqnKtd8NYYEklFR0VScX8FSml4Z7UmRHjyuVKS3gR3GYEnIkXgWdKPZ8C
CxK84YVtoasr4Ue70GE/x8hSutg7TmUHXSsT+OF5kLBrGgeqjVY8FFJ2uhI6YbuNqhb4LnBptJrn
SMN8RKYtLvUdxibINMQI6OIzBkT7xMZtbNdFdabhnZbkkFpiN/nWLombETcoS3FBT7W4zTlRq8ls
My++M7b9iMlxI7lMUSFu8c+rNW6lpZsiP8UD53vU94aJXauRi9Me929EUBsNNfC4jp1fI205jlra
tT142MZCe3lu+8E3RdNG2yGxli9uV7uajx5sgwtbVtdneVsjo9MXDlL9qZMD34SUEo7nI8ZW6AZP
Wh1fgKDXBh9vokEJekfUoTejU9/x6bqBXR1uVr6gk/3cpEpsbTjpwAd7qUXZiVEODk7tMJrWe7JX
ch/iFtrD86B2v2D9TTiTKUuFDfE8ias8RivYG0N0XUHXYRHspaQlP3unwC2YFHRoEZYbwcxbMXoI
nj45KycgWVV0MwP0NocZjLkHXAC3dYCCeKJQQ20qvytQLbLsVAovFih6wI2IsFdTQATjdwVu/JQL
ZWBjwHoy+PtOpsHe5JVwh8eoFxMeHYWD2RzIG9lDxWiszO+qNvlaAT2lezNG1U+0HMF5I5BYa4d4
spzFh/+BFScZsw6Ed8yN61VI5w7ZOnQ5FvL2n6lb9qeuIzNIhyv0gbBHKDovQTFeDk5dxH6tj+Ln
Aial3o0UFiAzhrM7BFrSom0+FX1yB4ejQTOyhY8aOKIbkaAbIwM+emn/mm2odwwd92SrdTQJzx1a
Agg7BmBd4RWIhXxvVj/gvKCyXqtrWNJpyAh5Qo54fQFeQHoVlpCmbfKKo7uH08Ma+8IalEekZJYQ
FJyWiS2OiSiIV3bfwBEq8Llix6VfpdFy86pWQ8xhTG36bUDEe/AbJBts3DIQDh2sumYyxhXNJHOj
mgBP4765YrPUZ2vQu8azR9DKfufgauAb6iIf20IUfaAoXQG/wtD7B/ihCXpnDuJdgQmp/TbloUWD
VU2H23CCxLEJDWPCW4+4/cwmRv1uJOF6OKByGhwGoPA/U3UCUtopKlJJ2HWgiHPRJgMWEry+Vbft
4Zd8b6dCA23LkTrp27QH153W5pccQHLv51LG543EgxZBd3e5mW1YdTjlatbPUsbjU2KO4BrNDH8p
5JxNpMnBWbK/w9G+SyxwaCo4kmSbYBYpYTMmpb5fsLaIFiQLqGifNW6Mk2fDhFyXvWpjM24jSdMJ
q8BVDlX1fteBrtPAIYwCSUHuCrGpRoFVECYevN6tahZ+jUTLslGpBt274FQW3BYi82vWSwAMagU9
AgkViwId2tu0kES0OEBEOnu6ygdsW0FEGc1ThOC7DGr6T5g+TUJ/buI5Yi+2lYv69hiaEFHwPDnr
NTN1vXoucPIecd7zoMe5aKsxMBw/4ggojCmmKcNSuwJeVCbdjZmL9Dl06hZPkb4MN1Ui4eliWBxe
qUNIEDNrc/FgIdet4W6dYpy1D2eUH59lkyjzPbV6Mac+gZF6KNVUeVoKTWL5vaDOPAYLYf+4q4vZ
GNh8STJYALKRlQZfqDr1hSiwZ78eZG/JfRdLHQF7axxQ9mjC8SuyEa6x6RwUwHDebst517SOkEGa
cex8iAhYB8VjilMa1o52cu0oLQEjXAEVW/tcw4M4LXAsCnTcHp5AETq/6KjyHMH3i7Wd0hSZ8QDY
PMQai8rGo8EvjU5KrVzUc0jCi3agM5FgUzvDNVP8TO90lh2akOxOQaLXFe6FvNRni86xKQCgFIO7
sQdoa1aQakjQwrhxwtVx2krmH4M+uWKDiszyDZlX4wE4nMDimexm8FaYmXKeplyyexch09bn1jbh
S66+h9h8ggfXTVgVCrglXCk0+UWaA954YKXCLuFiabWvgK2dFAH9JcdwBUH16BIYnxj3irFwURPe
23CLe9NatuaUDOPBcrHH9DQUmMeD0TV4rNkgT7l3DIyAuFBD9046/ZJ8LaNy/qoIykC7cCzt5YDw
hvrkziml7iJVET6ywgEV+i4326Fbec2juUNkWk2gVKhavO3B92PYI6dZu6ZCOdgXOlw4dzNgTg8R
VbaGQvd0iPLARlnRuEkLlY7z0IUFGb6L5TjOm1k57dqWEOdQhjoo/lRbqAGUJe/ypZFNhb4bs05c
Ww1xyIWNHLf6BWuozgjc7kWqqc6yzDxxCA6tx0RlbYJlpAyAOSFH47xTkVP1UI/sWuyWiM2DMFMy
TI2tsrG2uV4a0VWbzzFSWNbSj+hggT/2TD1Uog3agri8ztIiYEqyZTR8ZK4ajg7ct9y38hyo/YT/
7w/V7aFntumMSinXiJM89qDMCx93pLm/mSZomOcTz39/6RaaQjpTKJURWKK0b0u1XW4Gt3eupr4T
1Q7/qPbJLOylP5iodefXVSrGLyp2mwse465093NXSO28V6tB3TQ2SAYPMVXgW/o4Q4TIBr0aN2XR
N/B8jFDTbmSWlN+KSk+0ne6E7rMGgDc/gKNJ24tOZaFImVurOY1WX4zdCPpbu8S5M8NQp2jhWHGY
u8zG1lTJtTyYVAdBgUEBkEMeMBVDgKI3b2JqZ8ZPITIFAHYdxgYg7WWsx9NqURIFE3ajJgRUB97X
CCcfeWGJVsKyUbq1q0LnP9poowNgrcoTLTrt0niZYFTpGkacfZJoUHHoPhDbqKFWDF6yFH14EDoi
4Q+VofIm5nU4/DBCi+gjEc5DCF8Kk6TGGmCutE1/a9Z1VvgwTeNfdUiqvF3cpnsCCIv7HkWh5ZA7
iZLtRNQvtxWq/41vYMb+S6rG2AaGUuTiZ4ENRvjQjmnxdW7iOAkW3KnO3WRBxtmsMhtx+nYkRTGo
G/x05tXJrlDL5FnvlkbxwSma1Ve9UgVmNWWYLKfg2LKfCkGUezKAn668SZRKTBKS9NZpCZ+U86z1
2b1RStfxs1Ef2yvqjvF9buZRddCA9iEPX2AH4RXq4HxpyqX5MtTApLbkpg1sGxPZ/ACmHzK6g6no
6CqqxjR61jAScVoAKaP9ej8Vl3KweFx1JE0RgAS6Q+Y26dNZXnB5eHGK9asPxRpXTqPLBpvovtLu
Y6jXCFbzh9/iCsUjH2dmJ88NbbLKW/gXZXKl4u+oH9Jlkd3ZANQUMzRhNW50VitG9QPsnU0ZRdaD
tSlQ68BqBnp+5UndXsot6vvxdUGiIHE6rWikG8mSmj7NiiL1B7NVlE3TjA4ykeow86pUjaGjeQpD
9jSJyFKfCMwyTkvjOJHfDvUgz2bw0Fd9Hjs4LEeZRQq3WL2ReVBOMIVqI+sKqdECSKKccDS0W117
puAyNx5mx7IFeJ5CBkmh46vB0uMfuBG8rziu9/g1rkE+iTUPsT77ylAOQxCLECUlim8LrE6LQAVe
OeTSwLFDtEEtUs4rZLDb5Yz+lQofcVAKK36046i+m2OhpPshUsiqZo6q6c1of3UHG1NR+GNKDXgG
i0wL/iEJARoWdYQWw6SHYGPtFAUx1IVN91snHTrRSLeRPk/Ybz/Az1oerVzXv45D3kQnaDJpBgWh
mQOmgDgb92kUY7dcw4jKr+apNDgBouuDwVywIoLPgIqJkaXRal0r5jwIFUtfPPAzg3oSkT4Jb5KN
84QWLec3Qr3kXE96kcGAKgGX9o1O+XMeMvMqbBX7W4h74o2Ff0Z4asRKNgUhTS/0U5SRDmKfcfIy
kcFBIInpyl1L0n4AxDPJQ5fht5YMSBl4JoY2hziCFQ7/DtQrpLaJPLlmrnHEzTvqeFO/tHfJgBcr
Nbhy1TrRR2jUPUZWhC7LbVhkuGlM2oSKEOay4KCddBy+10Y9/YBXbbZBTHFywEky6U6wgcUxe9E4
RBtMe5p74B7qowhZO3BLJu2sepga/mUb3JMHJ1RaYECYoDMUtrrRm2rcGj3dmbUrYZdwBdFa403s
5qa+HZvKuW6juLicSrouXivV7Ks7C3VifyPbQ+Mi7rD1jcFS1SKFYzoJO7ppoWikQRUr888S9iUO
3ZCdz7NeJcy3zdWJ0y4t6yLJQ6x2BquA2NalmNl5XbG0OPtZbXs1mgMv+dSoqdctk/KcRAVJFLpi
kbKpnFnXA8s2VvPHTHWorDr0nk7CFh25jRnLksQ+pjJAuBJRkulqrUYLBUTJeOD4LDOLpHGzdKWB
KyBVJuPM7Dta10DtkZhV27mGDWwlOF61mFyTQDRR6qD3ATKfa8qNwZnE4zetEFrsN2UV7Y2lsmK/
a3XjFpyw/a0fLBtLjRRND/4g/C1t0LuZl5Z4UwaFHlJt0KWMfqWD0T25bdPWm6KPk2dLVDPlaW0s
7iWm649NrBaXbpPjQqWMprxEoxz7QN6n7lfZCuVx6Ee8hLIqnZHhiyzzugLrfG/SQCBj1Aq791q9
R4tCutD0NsIaTRXHbUQ0Tq1wrr5KSq1qkGi5ekhwAEpWb3QiNT0MnadmxEAMIDsPg9U0Dg63Se0e
ctGZCtIva7wky2U2NjzYbRcs8Fy+UqKjZOu4Xf7NwhZ0TVpL9D80q3Vc34Bnrvl51FZP3ZyVs0/k
pXFTwOuaoYBT4/KgsTVY1TszJjf2NJQ/8rFyTxD9giFrOVzXvsgnrIKWuSyvUUqEEThJSJUBMnQS
eZZoJIJWe4FdzgilNz641VDc6jaFiz61ePAbNbbvoACNd32vF7PXRvg590SWWjBBscR9V+KaSgU5
H37GsRMGSmOPhH5V9D1O0O71CPHSW60IddgLjXGw2ijaNqKMe+j9CpTWqHJhSOahNX6xieVCcts0
hdvsuI+S0sNzHY7dXtcV0W8oKUvp66qt+GtSudHjbQRv1vIFkjWXFanYHc48+SUFtvBMmjPC+02c
D9+QpVu6rc0reViiCfd5SIX2Rk2QZzg10ppLZqnS5Q67CfUUVAbK/aNaSx8dpeWnEiPjAU+3QRZg
mfrHqh8dqmJKOn93s2mGWN3atEESA9sl8vhVUYvSMjZzIh8dP3WX7rsGo4RDi9DYs0u9gj8t7af7
acggQWY0Vnsfbo37w5Bou3icO/wB8f+bsM6tu+qboST54mtjKAaP8kSscQGO9q3oyV551er+vFBi
9E+MnGDCUwfbyomkHST8eolwcY5lI4H00BY/HbWxH1QNkT+khObiLlG78l6HqAUyxpgKWvfzZM8E
X6k+wB3skB4vDQlBPs2S8ELObYfPKwTtyovz0v2GIRCm0YoTUsiAf9bcCDuuf0TETzXY0HStTyhp
+WsR7XRv47X01RynkpNpxL8oUHLFhTTGwd64Rovf91I+FXTcS8+sihBKaqmJE7zj0mbjNmVyn8aI
2WBppds3RpSSACdLiM2HkILTGKlOrm1NWxkqr4UvZHslbr64cTWaSfCbECP4fY2Q/xzpEnH62i1+
LtQ5OKujjZJFVqeYQ1oQW1K/bWNojKv4/hO91AlTKZSmz+3c1FApoH6PAy9M495bdJDc2wbzvnSr
oCDQIhvgos+fZLzlipXqnDlLH2A/a0RFmdSQKZdt4V7bqJXdL7ClDI9DFP6YerraHh4XeADFFKfI
0XTE4GY48o+GvgZlPGc9SCmstU1vBP7Y4QkG+WJ6qCYFwSeHFA2CRWXEkdf065kVBkW8jYZx9rIZ
9SotAOGOiepVFBD45jDBKy5nEqWHhFE6+27W6cITRYhW5GTN3cx+qWOM3AsV92e5hNhlOwbpyDm3
P6TWj1u6bxrHCACuJCcQaS5wP/Oocdzbdaymbp1vlCWfNzbFm/1kJQ9/OQhddrB9Og1GC5vHFXH6
JxJMyaw27+cClmQ66vvRbHPk1xL5l3gLGygrrAsB/wK4Pfqvr0fBgX4EPpPlG71R6vPU1sKbCLD/
7uNvOQYo0CMGHwsIB7cRFPOPaQxpoudxT9MmqKokxCS9oHgpOzMQ+M590o5+OxTAAew9YCIhNM++
e/1BSreg1zT1ZqDobukbTU1Pd5WDmzBq/cttgDDEyghgcVZWGdL2r4di31prmm4EShhTdIlbxwra
Bu2Fv0RDrOMYAIRBEpDHAwR7PY40Jl02aYqlt2LJE9xA6Va1jfrJGr3t4wswEKDnObi01I9xdvXc
0fQE/RNQVRY3nGibd1vRMc6O4+xbjyYHRdN+Uv96EoUDz82FdA/n2NLXn/UHFCdFeD4cZwoTpVXV
W9Jz7QT2bLz9eAMen9gV/gV9w0LMg0PFX1+PkqTcMmhaG0HstMPBTHBBVcd2/ITH9N4ooG9WXPd6
dtWjDWFOWPphVG0EA7BwUjl18PO0nT5ZqHdGgVfJjmArqOyLo9vHHBtzpOLEQtF+2SpV2t7ZOMH8
+njG1t/6GtYhwB2yHsDeYYO9AFX/WJdEEpv3Es9nq10mau6htk3wKkJbPzKDQk2aq4/He7v9kAHH
J0q4QL9t5Kler9BSdQUxBl9F1qBfohYkdr3ZdHdhaStXS0Z7IXYc4oKPR317WzCNGleFDZwZCsbR
XLr9grhIHgvAKxoudxEVudCQCTaK9fx7qL/iXfy/kSou61/lrWx//ZLn3+tj+sX/Su83FvO/p1ac
fl++Z3Envx8ZxvEf/WZXOPY/CMnjpwJcHkwOivn/Ra4wrH/QXtU5TBYPIcg21udfboVp/kNXCNF2
GobWSjvij/uXW2Go/9BxBzC+Mgcg10Cs+Qvrt9cbE1KRC6oO9VeEgMCRQmh+vTHLmIaplMOyraI2
ttZUJvul1aZAS89Q9FOABOYFliaEZn9M0tXvo/Yn2eL11vx33PXHcxh4oY8vk4RecjiGKpqplMM9
FVXIbWssCF+MuXX4eKjXZ/33UOAudPgrDo/08QNTLBRowLHM26EebbK//sGVi9zqy4IHgK58ctJf
Q2H/HQ1+BNQXAYb0mI4LpsVVKXbhRmEPEH5tsBoDYhMBWJdkW4/j6ONPSUXQqm7/+jNXIN6K/ETx
nbjt9UomoybwwFRYSYdub9xZ6nNvFfMmSRdtA2vkMyzrO9OKyyoY0/X10XneXo9Hgd+KwwwpuSLO
CwpTqZLaQdQuwzW58uBuwcvI4pNd8/pxIFQEBgrUlBCLI8XFdhQrwHKeLKO1x63p5NbGqWW8J3Sw
PolIjvcmo3BfEtJphkWkdQw4jY1OKZE5mFaz65KwAAe5L2ld46RL90I9+XjZ3hsMC0GCBOKTFXn8
ehpBcGMwbmEMoYJR2lnxdB/p+JSKRH/8eKB35o62nEEkQnwP7/xof6y1rRIQ6LRVXPsSA4Z218Tu
9FcB98sCIR5urjcK4hBcKK+/hr2Grga9q20ojCdBq+k0WkLnkwP93pTBxGe2uK94vI8GEXGYW5HD
l2iONezqZblJdLc6yxGg3n48Z+se/k+YwD7jKLHpEAHHZBIK49HtaOnz6ChmjlzMhpDqk8189IcD
M1/vfOgTIMFXdOnRHz5CPJ+1osi22CqA91kSNWxvhJVq8rqiyJrsgRHVeJcsYUohu66G+gHNnXC6
+fgbj16A9WdAu1wJ2CtJU1OPzxTAWWeZtGwr1TGDSlqFjUM/H4dJP5kyp97bZSy+TSSg1t9t/ZeR
uZB1+FbgS4xjOra5zCJvF/pGaKnluzkpze1M5cxv2Vx3f/+RLCfv7+oA8oZmg5hgKZDBzLZNrNj3
StS1T1zl/QkieMtu0Yv+Jmuc/hN29Xszux5pixtSQGU7QsiHqa4mNnDTbZWAINz0pDZfBjerT0pL
Tm0wRTo4oGaoxK+//FidDBGeJBo2rCfP++tDGOpqVWZqXWwjN5K3dMMQ7onL8rGDNbgbux5RaD03
vnw86NH1QkMbmiete0RpBAmPWP/5HxG1MZJSla5WbBsaH9ejdMY8EGNCkezjcY4O/+9xiH+Qrefk
EwS9HidOQnfsOgWWZh+F52Y2GFc1YT5aTnP1yek/Xj9YcpapU4AzmEt26PoC/vlJcW4hc9prJ7H0
5bfk8uMP4ZC9HQDWF5cxKO8X6szRlSx6kPkIihm7QcYmBdB5KQ9DnKlJMOKxVXhpNtTSQycJG3Xq
0jqcGgppvccFq5XeqEUWXbBOIVhDBE65t+s5cb2JTtJXQ5oGIn9xtyRIIdsVdWOYO21A4yVaq6uN
/YgjTn/IaeBQknZIsLRFdFrQiyF5qHFusv1aKYt9CoYBsELWigMdn848B8ekYP6HIqZfG7SFd4Wy
Vooj26SSVevxTZm5aBJRYn8Mp9m40FJpPtmzaf9UB7W8xganJwvqpP2YZCaQ5FwVjesDYAeT04ps
FRUuqjqhtyv/L0fntSSpjkXRLyICJ8xrAunLdJku80L0LSM8COG/flZOzMPMndsmKxHS0Tl7r93O
5AqP+ugv4y2hvl28MDLpGPKbtBHeZyY3YgSb5fywZb3r7P2xaLpIr3JjDLLk7dFBP+ckjjUgA3St
tFyOXt4V1s4oQ5+oTs08gank4kWIR/j+Kd8X99jwhjLjCY0VOfxqv2eVQ5TximAHeWtd5mvkSlsh
qfCZvoHUEKSqjiO3e6OR3K18AgrfJbLQOkkNs/qjfI/WNSWfc5FCQWqsCrGlx3TwpEO7eN6GqFf6
lnkPI2Q8Qt9oJEMHt+3jCdnqS1qSWtTkgeXEIZIKBoO9CcJPlF6xHFP+BTp2JAyHytlUTYFSVycG
NZkdK28wyj2W5u47JfjlAVWVae8RhjnDySi76q5Dv+08lr2cHxEBzVOEvqkdriNN34WtH9HdbmaK
2xxdpEzfW+61OnGapvpYUHJ/0m6dB4ZZsEEiPGiGD0K9yXQkCaHpYiLdLXB+S1XVd6VANrwb/GlW
OwI1pnbvgTN7msqyz/futjS/IUylgJFD0KBenMrhI/Xz1j75reyKRyDSy0WhNjIOmJ0o9myx1B9U
fZZzaK280Hsw5IY+VpI+fLTOWU3v3dN8wsWZ+2RllLLuaozU/qF2BhjBclQGjeotE2SrexUTwFYZ
yI5zYaO5qNX45Riphe8XckoTLc5kXzrPzvx9h3LAIhlwNP/wcQpcbqZGKZ6mI+SQWSv8T763heau
VxDUIjl3DCEX32N9NvArIoST62co7Q6GhPQXnbgp4qhrma5DdzByxSDHWAzzYNpovOPaErpN6K3X
9d6B+poi1kXAt7OtTcs/xtimbrwyuj3zTaxFUlKmXtKlD1vE1qOliAoS1auVhgJBQaPN5pxaK0uO
KbspIuYrA0FPTBPZU5zMXw+MzjZkG/NW0S4H+EYM0aDRFeyACdP/l5g3AV4yYZwIF+hkF23mIP/r
+2mmYaIq4e6JVkTSrSpnzg714g3NS+i2I+zorhyCxN0mMKzmEFgzo9++Nhla+PM7CT/+hvY3G98s
UNjidRad/zfPSbnYM6hev7GOCHu3uebgnuh+bho3x9Jq9HK5Pi/KFyLCn+B9pPWSDicsDJAFW9/r
32jAV2U8kTr3naeiceJVVB6yjtJZJoTndW5EvhrdbTd3VvWQVV0LPLPatjeX+v/aKEaoiWjsLEhg
0ct2R+kv3f1s1u0QNQjcD/26GlkipnaFe+wZrtyHXTb+4i8wrMgCE32f2gL8vdDV9tMpXFKAPUfx
t7Nqa4yCtmEd4Fgyhtj3h+zfFGbt0+Tnkt9cpSGhQy2BpRdEVUTrtbWfr5DFvX7eDR39sAMxAJM4
yTQ0pmQpcwQ8uOTZqDwr7ZmGdH5Xn3VF2nYdLBZOam67THjw81VI87zmNCALYL3pWsHW2+CBynKc
7NguUteOrKUlS6HKblNCG4nbo+fq6msql+xuWH1+GTNtcE1qKwk4RsGHZLkgX+VnND3Dv0ohWP65
zMIwMZTwQkQOWzclPJCM/39t8iyiUel4UTWPXp5INKxiZ3EaeEdLhaU4QJ5mvIMCwXgxLVZX7Haj
9exVhf25TuqjRgfw3Ek9nb3hljRTIJuJxDgYxHuGwFGmIf+vdp1vbgrYBJGGPNSEGzF4mruDs1Ul
umvqi8STzMha9p64rcxsjClcoNndmh9RU6UGk88imPlGS4IxNIVCu2vWhViSNZ86jL16vIWOTecU
s8cVuSvJOFWbjCL81xgk6og6RDNWf5PWQau5ZQTJo/5mSL89z3b5awf+nhPs6OTBc6XGFjaY+U56
REzU1PtQ42jr7Cch2zYyFfqENSiKO7Q98Oo38YozhNwv6MtsbOqqsn69rKVjHFsmRLuVIw6NgoHS
fx7ODAyJVCn9Q+jZLWKtur/2SNH+giXNYresH4lAkQns1nRX6p4UjQmhMLBhO2KOyvhbNvpcrDyf
sZF7o9vWkwW38SGr/ek6Y4/Tic7Y9SJd9E0fm4IXvgla9eMoq/v2dD0uCcr69oV2sTrX/oqUoeZu
B0a8Wg/as2D74wr/0ltrb/zsrLGdksp+3vJ0eHJrhyqWzuxLbqFxZlnTiCr4QQ6E1pgHK2yKB1fJ
7a+rrc+wTP0rjK3pAQF3jhUBzeO7RNaDaRTM0oMKUmlQTc11Hs3D4H4rDw/ZjqjR1HzpCdxBkuiW
4NHnaf2XCueUrgJjGNFy5QQ51RC4sDL7eQjMNir1Yj8RSIrxJUeOcfImx3/CluX8jpP2YlBia2Lq
jNojR9i0cCSRB94SUGtZuZX0vdn/l1LIFhGOn3SNgvLGPd+m3kxofZMX0/BfRgwYwP50tGNeYa4X
LpYtuz4qX9tIXWf9CBLQZkY8qHtYvc5/BWzb+S+D+NlhUpj2MknHtiqiziTbZ7P1cl6X7acV/ojo
2gCvwP0fsH8t3ibUp98IzMWPnoIhVm1JVTFm7d8FP9Sfhcb0fHtFWG6Fif51kmPXMFJ2wPwjPzyF
s2v+BjL/XOCO/LE3pyGcbz1SG1UJ0kzj1yjr8YqsAA9Yab1ngerfXMH4oB2Hs6WAR+1K0ibYnuTW
389lcyoU6jzI/+qPGuZ8I8HXbShPwvoIlfIXgb65U2tKmA5o9qQc/C0BZKxj8LNbh03KhiYaul1c
EoCRwMGYD7kaigh17fqDgTHAMbcZ+GYU9JLZap68fD6G5vYQMPFEccho9KxE24OjTz3vR2drwxlK
6ixMDAxJ/+a0wt7k9IhCJW3/ndfXw371kDPPswlzz0YqnkIPc+3cToq5rpI17QUeXGY0J2IqnSxa
xNKd063mlUXXs1cjRJtp9MK4HBGnRx0i0v9cpJdRmC1/09Ern7tWE+Qiu3A9KxOFRJiakOnntPlw
ytF6Qc5oXYMCETch2t5jMRIR1Php/gSqeNKcEAFejHywpvJW2j7kmy6IdhhYVHWAj9DlLNv5fTee
O6K/D73jzjHa3XHHtIwtRQy8cisq7aNhpJfSIHgpQNEY8TNne0Ti7i6vtKZYGcoo1PhSoYuv3Dzq
sTmbUusHKkCMBXWto7QTHg+u9owLlbWBXHysxGMB8P2v2+mFsXeZKxWlXpUdkN4tH5CXsQut04q+
qOI032+IQx/osm4I5rAv4rgsJqR+druya1DgnWeeEmYPKzMiKkAUAs7q74eJpilaqMqhSt7srIqE
ZzCP98Fwc6GY4SQWgmr8SJqX+KqtdsovdZ2S6eJgNCCrq2XHxDGnpvnq1IF38/GMLeWK1TgJbVml
k0C1FB9ByVGXt4b1gv6uOSCcaXhZUHFJhIU5HsrAwpu933Ll8ufVwl47NjbVEmtFpJlXDA8juz6F
a83A8jSDf0MYrkuWQtBnLx4o8PGPMt2O+F3jp+tMMmxXZSWODs1Ij8LYO06L+w+s42tIgfOj2nCs
Dwr/0JOkpMOvoM0HnIQfI6OjuAfQjVCeQJ4clkSEDmeOfBn0mG5yj6tmH3TL4QYhv5m1OJB3cqTa
2q0SZddWjkCiTdKpD8u8lvuFQxbvVI++FWMQ6WiK2ysuUYPUqdtG69HuyKTln5rMusOj8yYNUMaZ
JIygcYrEo+g5V1nn3/mmkohbm/GZxJqgOSAXGglRr7OjTKFhT2XfKLTl3BJBJOf6kfy87pojO014
eexHktYCL8HlqojmMfF9pKHHv3e1dy+wisWG6I+TQUmHA8XcojGX8pHrVIf0qdc7mjPqaCw8Foao
VfFQ1MZbj/Dn4Pir9aWsev0rnDLjSmJzNRKw3Xd13ZFzw/7kx3SBmPP2zV9mAKaKHUmw6W3eNreo
oxFE7Wb4W5j+KuKZE96F5kRJ6B+cHuPirkWodPCK7NoXwZe9yfA02OGd26y1vVuqSaJUavPp6OfG
W7OSb5BbxnSPZ8J8xP7UJBriN5Dy5T9vQX/cWaJ+ANu3fLOy/tJnI5ZhtbJ258OjvU5z6J0JXTuQ
RTE9MbU4+XNu5NHaSr7bUc7myWrwiudN+5HJ+XZumhirq+CmNrKs7U/q01xiXroRDCqDkLs2ui+X
TTFqmtp+o3jIX4ZqxMPbgzVnvmkMskuwIVbzIcQp+BLUN9cmL7a8r3C1sGIp6z85GTP+UnITAvZS
KqmaAsNHTFdZ8mExm/R0E9a/4zA2s6hYhubVqFqTr9Ue7IjM9vRZpu501YGXwt72a99LMCcu18wR
Y0I4gfFqNSvaTzj/uD0n/MLxPJrvN+7/c9V6/RLN1fRv1dYr/SV3L8t0w4fXFujHiO7LGwTQRMbP
2OH96ppPqaI0JwucB+Mv6hb4xPnj1eYLmX7zTz7lOR747k2LcTaiwEiNglnXxEFa+gC9G2qOnw67
M6DtrFz1XV8v3fJq9n31nQni0egCNx/S7923QYbEfiCvysHJZsF//rKmSdN7oNB222Baw67rxbqX
GO14wk1tPqQOezLch/bHu6mpOksad55vBPWZECDjj6pudwZyAtYPyG41VThFxH1ah+l0oKsG16Oe
V/GaZ4bmOkF192kG0o2Leq1+bE1ok0qD9S9jdPPZsTp/N9IumhOsuWG1Iz2pknFgt9PBNCyCp7ai
CR76tcCz2g3OJQUWkO6zbOtDPiuaVEzgkHyxyBvYuQ1C4/ARo/03+DpA9mvUXDtj0XZI9AZPP6pz
M7gUzmAve1dsDi6jaUJbuGKL+jsGklIfaql31tr33twMr1OUjdgW2LGDsU8Qrgmep1xQ50ybr+58
zBNyzwKp5hgPRn1neyWJOJ09NGXUk+r5b3SoKKO869vHFAvQwkzItkyKJ8sq4nrDoxLP1mZ+5ZpN
PQaK7QE1n+mh4LcY65cixFm/szrTHgkcM2dCQmHXy4Tdg3g7Hyn807wU5DTbeqgb9HATKG/QTNav
EZg1gCyNT3UntK+8nVpSdGVBWaEqbha8+dR31F+xUm57oJ9QdhwFhWfCMfC735T5LV20qa66SNJs
uoOjHlwx1XhARQufXT0g8O4RaTken5Rl/2gQ+LHscOCQkD4jG7QiarlluIaLXPojPnAmYnR6uQ3a
BZeTDDPTy1SVXFFQwW4OtoCCfW91x+2dbs00xHrWAwkiztjEREktE7pPEhf5dUI+KA7w7dAuIE+5
ySwZlXsfYnwr5i1j8EEmAb0lv8p3AeEKN6fEyjLh1XLYVdxVNifSdsjIxXqejlSPlri2YNlDmlD+
+EdyVBl0YRYueC5b7YLpAXsHNWjlGxdVrX6R+P3QdTii2/6lqrSHjR1jEXZOfE7/4VTEnj9iw7zZ
8/OJfrZT5SIOW697MAvc3qRDFOxInhO2mO7zG+WiBB6NaTmc6s/cIRqPRtpUo96cRvHrdBgZVehK
grG6sDASqxLY/DyjxabpOOZ655KEhZ5UO4qMen+ro9Ia5X/8id5vmyFrQgeo5Yewh+BXO8tGwhwm
j70DMBCDnxe662ENy5vFe9WeC3yBcSBZJyAAktab6dgSnzI4kSbkON8TOOe8r3lJVFTnGaY4eqrp
qREBm9+87C79htIc16sYlDXcOmB0NdJuk1NCW2t6kOu6BJERhEtNGpFhBLGCuEm3WtQLYT1URbz2
DbFvh1FboTo1yBUF7T4cxhkOP+cEugaTvsSRfhBwkYkAXFQ37qzWKP1HXxQO2AQ6W1VSIJslY0fl
vAn04TxzVzne+un7uXjlZw6f8wAx9k6h3fGiJQ/7/tyMEz8WKO6Vg9PHbX9RM86qU1UO7rupMm71
qPnsf6bYAiOufG8iYoT0lmf8CsjEWyME+jONmT889IKY8Mhil3/WlmqbWKPKk1/EqUrCGIH7zHdq
Krni04wecWMjKEe6rfPeoym/hOIK69FyosLMQvqQloFSNy4tJ+8OGW3uu1HU5j1xZoV72rqBdMxf
ylRDB5FJuqPGDpwuvqUeb9aaKr+gPMVFSy6wH85tYmL6w7I+CaaIwzEv+V49qFh+a8hj2wqMnfTe
CPWN5hLS8mPAaQwflq471+mu5M5umw29lYqZjpes4VaS2jIGyDEah+I+Ri7XbXHX40EEU6nr+o2c
qH7AZckF/SBLhWsJ2WOVxkwMtRVheagxxldmMMVlqUZKbnZrDOYDfCeyAKvcP2sAEFbE9yVvjfAN
oPulBoquklRVcnnHI2ZtJ3so8WbODXdN5Ho+/WnbmIssoYk7kdTap10fxq47eYfMmZ32bXCLmQIE
DnzO+i8a+5Q5Zpt99GLONuJM0NEnCh13+4+DZHQuNrlr35MlsaTD0+Gits4GMxcawqLfO1pyv186
ylrMtTpokrwvHflG86BP70ts/lS77RouSeOYinw0Lj4GTiDG+PQJJql+SleTouf3QSOSbqmd8IPI
V+aopbI0BZZwmywGXDRnZw/h+VsBD4Ol7vqAYFzOxRzXeDEQB7qum3OeakAD+mb4nFbGHLdg90Cm
wUDzSrgvjugIMioJjf0ZJmE+dW4PnGjKV5J30ypd3uy1H9zLPI1mfkitpQmvbkHnhl0t88+GcBY/
yafJnyI9hZ73OJatfKLrS6rLLls0TCqzS+2WwzKQIWtqnJtEZm1ow81Gy/Ke4m2VV1dM7vjo0lQo
D56PTTByDBczddd46z8yQwOSYp3O9OiZIRBI0Iv7v8XMTAebiEant6eScLlqjpOHuJB1Yp7HPlWk
IHt4BDj/S2rs2ULjGJlDgTi7dZqATD7p5E1UpXKpj7hF3GGfLnXXHMmnWH6pu3OXQyYdwz/5vDjL
Z97ILk1kZ5lLjKyjaZOSjEiHyRg5V4St174D4EWm1UqlszoYvTuJn8esb0F0BJyB2GF8nj0HG/VT
DNefIDpD4O0k/kd12Q/CHwcqQ+vo5zDN4ES7q289by7R1ju/JSl1k4SUHdrGIzdrENLXB3ur/SHC
cDoUsdUSkrbbhCrAcM4D6KeGVNeLtvAa7bS5OY+127nPFejSEmBEPX6HEnXRBQAQCSproQzsS9PM
AVzX3rPLbfifsLO2uFuzTf4iRZ7gV5SyM57SIPCejKa0+G2DDsOP1XHS5bFhBvS8hrbyzl3gqe0S
un4nj9PKJfI6Gplb7uFEteHBcfyx5VyptrlIeoI+xIMq8+p5kf5k7bWzmsQS2jDMw1tPiNs0maxh
kY7fNMm4gm99tgWHBR6JT6zwaDX3aTbezG+sNCggFWy3fdZswo00q/th02l/TyEGeKLWAb5r1cHm
PeTm6s3XsSs44pEKiQ8sngbcIsldFg+Z4voZcJflnVRF+kXtMl5qkr673UaM2XoOsBVM+0W62bNU
IUdz2ODeWI2hpj2ucFJyHFCeJo2S5avSRZ4dSKXvqVJG06DtC/aLdo5F8xkvnfsNtkKvkcS1m0cQ
k0Xexq6XGs2FPbW077kWMxMx6dViYkFvtBfDUv+aMjSzOBhCUbEstwausW1OdawZ/VqncoWesxdj
V3eRZwFBwXdgZvV0hEjGR/U66W/i6jQFVX+BU2UBKk8KT7S0ishvP89V+9yMVjUnPRHcTD/WFGNL
G879Fim7ke91E5BnE9aoD3chS3W6wPvnnu3TgsAHY4uy4l4+6irKtSg+w2XrLATgGE3qeqR4Mcuh
ypKhZ1BCfUYIeMVLl+bzvbQQjse8DZl5GcqBJptwN+9HbKboopZ/LmIcWuNwVw7j4u+czVFmgqup
Pg8rE1Nk887yn1tvxYUxXskETZfmpS7cjld+XtQHcV4+N+iJxjV14Zy9WoQ3Nfdhxtg6LjlODjwS
xjYpi9ZLLFqHfhyinD/mQ4V6fUhbsUaZ2kID31TtyyuybEpq5DG62FEN9xj1Baias1qEUx+2NsWJ
Vqwo3w8LWYskfm/4pclb7rhCa85EQOZEQH7aM6yrHUMP+uw30x5oMYJtiRgYq+21zeAvnFFPB/AD
Um6gpy3wKQ9lO3R9QlDYGIBugMlzzjQm5VYW9EddDzbUeTF9QtVMTSJzkg1mx8zJnQE7TgThHedq
bn5MbSMzzNBZovJVN7V+CLGE6G1VwKUSkhK579blmnKBpkRZR54YIu61PQqyu+ilCqrsfcvkFvgU
vVcfZ7i7lklVhaERscmZ76lK240NpNnkuWbQ/R+Uh6VMWhBUdLT0cCvAaMPUSd4BGbzLORy7PdJS
DEQ9Z++T7c1NQJ4wpVtsrKrxCOSCNYQFns2c079zZgAeHSuSFC5lfWhKt5eerJcnx0yN8OhtIgBn
IzMgo/m0iRauT1kPT7iQSdu10tr4wRrRuEfSl8SpapT9l6KkFHHFsY7fBprJq9vaaxnzXd9upFvJ
5rBaOWnEg5O6axKU9poex2UiRK/KF6s+0aZv6RYGVp5pIADCf0P0Xq67QtNFStB0kFg8mBXxbnVl
ZeVzjgybAb/XQLSKc09s/X6bPVH9I3QjHf4IZebXFAZFdx0xq8gIu57gQmfY+XKhgyQ+m3Kxhngo
HZWeVOcyQ1CzGU57222F9yyKPnwAY4RJtrJd/UQCMeQ5v6s6YsOqjmhWBo3g3WblzS+lZa7zITMH
Ic694QYpZAtcEcdRzXxEyhucclRP27QnP8whG8gCLfBQKvII9xuQqvl+qup1icNyJhqMCYkDhjmF
G5SMxmLRc11F0JJw1/jXokp7/+CPqVafnSpRZUQ1dEYAaC4dnXcEAfpzySZ/jPgeGdcXfnuL/huV
f1emhfslcaa+bDw93Lnlahs4WT3e2cTSvn+/VhL7euitLS1dSmm0MiIFJJNPtAJPbckVf4zBA5lu
4qzz3HL8mf5/KsBQzaCUpOrdAu6ioUwr2n/gxZDBNgh+wggs3lgcJk5SdbYrg774hptMYEjMXPMz
xXtrXY1MwPqiZZc6oNUhQem//mbTJb6i/F0WppJpLf/6GawyErZnuYBfKIJJu9EMedOFVZrX8yXb
1jrcTQTTj/vR95Q+dUtrT+cFBIdK/HHLYIJwpk3gHEvX/sGGJ6CAZ07ZYfKtrOKkYVGYEbTm4gsX
I5NR4vMEGuLF673LTLH2XYKv6WEzVFxEKtUL/w8skk08+3qeq93q3WKYmQuUPxMCCYd5BBexc3n7
24becL6ZcNKE6UllVkc0KmN3oJvVj6S0b74X5ULM537Bhvs02zc0X40SIQHnnOKxniZFD9/M3F9d
loZxzytVveplMl8z4c2f/pCLx4HLF2XtNHb/oWUi5Hl2fMiLsxD1n4kILfohrpoZEBC5mMV+R3+C
mFhmZztoFcuvh0tdHnjGvj4VUtiwOACP+XcFF3Z+YVuRCsVow/2kDKPh0ArGrld6nRROiG0AKfIy
1+/2avA/DaaXaKIB4zCMyvMFsGPaK6yMZWUXeWLxhXvX1TeKYN8iCuvvUEdmpMUKp7d3WHxojjpL
TiBdGIYaxl49avY/VW5qj5yvGAksEm6VdLT939Xi2DrWkH4wBc6IkSLPsJ2GmtpnG14zzoijKWXJ
hVaQBQ37US3hFTm1Z8UgXCrrSNGcvtNp0FQFJWn2kFCm/tsT5PJothaIX0OfmgmGek3MH6quf7q2
1PqYEU8CvNCAhGJH6SzUeqzC0d4uOmvL4RaYSjlheD34zmKdannFjF6jJXP92b5sVerSsp+79iLp
sdex6U7uU2jg1YlqPJUXnn4RRkYmObdLIrG/81ITkN5a1LS7BWRGF1V5SLAqdHNUFk1OfzACorM4
0Vapmk9NNUcPa+M5XQrXou5tbGBXsRr53SfAmIU4GA3TzAgcePfgDSaGUVx+dsAfX1bYY2EJFDt3
LpUfGT1OdmqjQF3njJz5GPNp9gU2a6kpp8fyzdcrVX5f6XRgSs1YMyr6wr4jNdn4knxpr4giyDlP
3bL6BW/Z6D24BTp18yJ4ZFqs6z3O2tB+QIFLI5qPlR8IdPUBwMKjyne2MLzHZaICvNms58+RfoQd
BVROT/A78eW1hCZIOusOyDHctAJGCxeex0k23v3A8PIvyxhVzFzMLRdBuYCZUcxmSQSue+dltENv
imzaUFk8Mw7liu21zSOcqoXOVRXcSpoKzeAOfND0nnL7b4lpRR1xG5jqhwyf04I6rGSB2UOl9rnn
rl/kX4g/vlM6H0pUzGsKI6X4CWmyPpTb0rlYu5t/tDT9UzmPy/o2ZYH4N3uu/PFpgt5MwYN7TUcT
s29XVfaTufhV9tB0hEPskAA4Ki7ouH0FCroX0/AegCgAPA8Kz9oaj2BoB3BBFlqoo1uk3m9QF6S/
Gk6t9wSWdUiggKNShq12fuctOZ16zdYQcoE0rPQ85mOpPj3t9HTT04IoIgCGsMCKVjM6r8sUJISl
CBH/A3nW9B8Wktr5NZrPiMc5hdtXt4gIrkxOgKVYpTamuCNfiHfVnVRJHd+Ju6AUsChlTrryDlEx
RUa/DYBneIUxQ3JZ1DHymKHbo+oKjFMPW4VnrHPaM7V06ScRYWseC67fkFFqWlt3gsheLAVNHkZ2
4dvXrCjCeb+Gmf3Y1pb5G1rgxdhQ14InJXV7J1yXGFFc7tuvgBzxaqBhnqCCVfqb42xETmHgYNgN
7jxvySA2q0FvAOnxZcRvgORTC+l8925VqOt2a0H/5nlh5l8qUEATa7BifTRAsyujqg7z/5iPAmwd
57FdTq2kAt751YT0KguX9e7Wo4H6MM7FnUL1VKAyNdv81R49ULyjhmR+wDYs7S/kBdOY5DTotrcs
3W5dc7irJuSsGckKL2xWxMxHJnAfc4M6J0B7NuzMdslG9HG2+Y5g3vJ2BiTutYYqoFf3yM9EY3AS
XdCe6tBfwmSEDtPvm9la/9ZCcvcA6Ncrh4DukP/stJsWpML2GW8IHT8mcsxx+AuESTcf4ULqvRlA
HNLEc24NNO758nEz5uUX+RdlO+zHEXZfUzGyNVVJwUnacLiz7V4QS4H0WkdoGSqaIBlE0QjAJaL1
TLo34gYDyLslG3rIGQCtsqjS7KBHraqA0mvqCXmREpN94PiIGTqf9/Q4MYb7JfW3GsidyIlOdb2N
lkkB8snYBXaDkMue1ly9Zb2dIp0iPikAg2I7RqkiR3mjcV+nfjoc11GNBgwNysdPVfnbdgTHa/Z/
J7Nr7QfqJexWBedi/VVsrmjPdW/xaY1qIYj6rmq8MninI9ek1o5OPsMYKvc22GIhJ8nQtKw6OwEu
5wbXWrWFPCL9a5urIeFWDAwn1jYlN9AYWmIFB4SIlF8B/pzOMw3yKsLAlKQtU0ySte1nDUAWmkKb
qiCrqDKEdsIMsHCjCaZjLihQjKZFwIG+S39lriqGM2nCWnc7vcwlkIp+ab46PbtvK6CumjG2KD7U
UmBjWP6/xeOgZ4CBeX57qScUKeBNR7CHN6btP3YR0SZ2LwGAmAHH1s7i+frJjD6ovoRGloOna+d5
BAKclhv8ntBr46amQxMjt4fet8yM2ACLWOZ4p9ptCVE8VKPZfBhMbZc7RuRav8A9hIkcVBNtMRn4
nXfheotoezfAgCKMvl9hpFenlDys2yGbwmKN/HG9MQx5Ft4DRXuOtDsfGa/EoYASEFPChN3zFvo0
c7IV2FUV25vdsADGrcgiHhsXCtNcGIyVJVvXuJv9qgdLUtlVy+WUy4iFrK1apHpbxioPgmQkRKJ4
6la/hzV627/hpK51muslxjSwDskU5DMtM+UDTjiZAGbNj5E50/qKE42JWJT3BZ1bZBRpK+MNwXB+
NOiB9BYhaWBr3ya/rZoDAvfqwZvSgAyzcLaStg4m8wIwyVLHBWNKncc95jG558vGqjdbA5bcwF4y
9dg0Rdad4Eeaw6nEvd/f87coPURiDkuQr8zwdQuPrqEt/l/WOswOd4zeMovpnqHdo+dovwIEOBv6
wtmdA7xh5i49oOOzGwwHNNQ5V5m6BwBz0JOdti+e0FW10VgdijHBDbZQv1jD5CZ+NmnQS8IwQnCp
hWd0p0nNguQS42axk5eCriSwy7LYhvXSQosoywuUdN3YD1MIcC5Aom2kfdxstOsPnVsb1T0Nn769
Mj4T+ZvnI+m45NBx1odZt6jHGrCwANDDxb7Wm1nmO611eMrJR1Y7j34dO0VYFGQPB51/5C7GECun
oECV0COcQ1+Pco01kblf1dD9j73z2rEky47srwz47g3XYgASGFdXi9DixRHStVbH/etn3eom2V3g
kMN5HqBQQFVGZkRG3Ovn7G1my/CwUdPcsvdhDXlwRujYrOn5hcMoc9eXrC23FLz8XGqQqaPNIHiu
CUiGXJyaBydL2YLsMnz2RrVlJ6+W3QcI3HqyXvMCB91ysBsFj/oKBXe8m2QZNnyAE7KwhueJsV9D
rShzSBdfgN8YRMJVA8Ay7HUxJa0dzmJgYyMk3MSxrylrqhch4FsQK0uULn0RTOUCT9ttmsjhRpW0
Btp039sUrbgyFMeYcyDuTAlHaFIuvQ/dLkETS4YpdtJghrpl3gPGSoBFIbfZWr/DrGRADtVUmUfL
xNfmQJxPo3nbseNf/dhqY1Z0RQWmZ557ezPUWvbc5rx13FSO5btZW8vflHwGCHh4lD88DSfgXwhW
LwDXoncHw+joNlhbH7PRdjZCVtZuW6pS/q50rfFS8VZ5TfoqmYhmlH1Wh13i8PCfBl5TAZkWhTxF
WrfeWqG0/jXn+P8z2/9ErfDfhXH8j+Hjf/xUHEPL+aP8+ed/On7U/d9X4f3x4X9NawPL/oupEdcC
Z0k3m3ajn/y1Co9k7V/omuYhAoqbUOCt++xvaW1V/YtB7JYWAcdREP5vNJO/pbUV7S8OOjGBKLAM
twC4/d9JayvmH9UP/x5JlMiuERcnm/qnMFKexNXcjVKxa1dSEqaWxNwikOLeKz1ZN+lKkMI1dSHt
0lkaTxprlMKH1dVOu5Vls/AMgf3EneMl+zUAW6mYlrr2NC0Orka9WME4l1Fp3An0BPBpib5LBBqw
O8Xd8NoshfLEYQbsDUtlPeHRa9XFjan8qW78keIs1M56kZtu3st5Zvoaj7pzm7Xmto5WWM6lMd7S
M9AOO+Z1ExKg4qzKc1NLXPiNFXus0EX2FZF9Ide1NMU2Vmb1V2bvnZMumBF1bhczlKfhVEilfb8K
bOVe62TzidQfKlZSzdUd/RcquJ4RncTJ86o8lGBRKBFQBwZTqqX7o5Il3Q4lGsdViv/VtzNd3pol
YzdLZ/tlsWfBs9Y2JdOd8dNe8aGPDwDD0md8F+07E+cMHbjtD9PSWsyu6/gi7JYazUkrGSztdkQD
lsx42LUJ46IHv9AM+GaoLVbxNTnhAa7h35nQiGazGzY6+72C0ElvhgzpOoEUZL7JVsp7K1qZdwy2
qMXKXQbnbWa227xPxjONEJiPMepwRY8bvElpmeF5kZHy78kuDYDABF+/lR6a9IYdU9izclrIB2bq
sQunaWoe2HY6tgsVO39vx7U8jTB7N0mUmu/cu7LQSYbssR/6zEuySvL0onhnpzp7cuQ0ZJPj6sig
Q5kozcUx2MsUF6ZwItXDTNb4VPWl9+NSIFTZg2JyXCbilgCyFSUc5Uls+nm0q3DUH23LOalJBS4V
OiIm1cW5lim6WuwkBkRPc3TN2e5lLzbb4VGrV5zSxewcMW7aYHSF/ky7cYwPuhcfGfG1k1Mr41Wd
x4TrpCbvB8Sfo913O66i9sGs8vXUsnp47rss+2o5WZASGwXGf9+WR9ZI0reFCSGQdH1eMDGV7Bxp
0zCvsSw5e25riZ+1qf0JAZ4AyshN59IkZbrBbSL8mvv2hKemiUhPjBjSaE45mSOn2rImKLtFyY9L
dbg3cDDjflpbOgeGFCxg5pjOt9GLejdaOq3mE8DD2p3FOLygnLXOS9IfSZCT+GNjud5lzqTwakZA
Lja4OvCiOwYKRFlk/rKm8/uSrvGrPDbRkSSBfGFrIz1w4711VWjpNS6MNtDGJn+JFK19XHPL6j3o
3ba8rWJV8wWE7Psu0Ye71arsB2lp5A+bV/LANUvuqZJtkQGbwtlHaITHsqRhYAYF73E5Ni88/ozx
IKRx2JaOmPcrS39vRdZ4qufG9POlYeFByuo2zJGXYoFZ3DwR5NpsXAUVDYTDbNF63M+nRVY1WL8Y
YW7B47vFLnABp7PTfIAEvLmj6J7hgqQ6vMT6HOsx654dn10/Q2hXP5SpNp9BaUV4DfX1PsoVKTBI
M/mqjH7LvLlWge0k8RZDNMa8WOmubWRNwU03uXkXjTf27jPfXwCTLvTkcu/gAApnHel3ssoeHqps
P1Cq2oaoPk5gpq393De9ToILTjpZMpshdpjyw6pm888isqh8QNG1dlqprY82VQZP+OmeWssKHBor
VhaW0xqfVrmzGj+ZhcSJz2cZBPvMEd3GLRIIHrhWLHEdBlZSy2Tj/DOlb0wq16hckgfyPID1e7VO
fmYw6avPiMpWJVLR3HMg7/dAqfDuVRrq4awfmilWz+o46L4lL204xVl/ybCe3FUqwZq+sawNHuj0
B1LHdCU61ZxY2oECU9TlNRvwRKWg75tH7CFENvUSPFmmIQ8BUBadEi4qgFrPJkHpJVhLareZWyIa
7Ftzb6C7YlekXbVLO85bfAJtQ/x0fVuFZT2OVTPo2FKrCd6cDbUNnmPmoZ3KtBKIbjdZyhD2sVQH
CczX7Vjk0rGTi+VKXQUFRSZZdjoB4v6I20U8ykWUHqosHj9oWmjCihPrnMfUmKhtz5t8Bl5/rBRF
vtdaXJhEHPZg5DVfTetzitvrgVWtAh8w6y6aOjob9kGYtq16Xn+rRp2OxNV58g4RcLv2FkxVdak9
tQbuZJZ9kueM3JNXOVM+cHI6uwoU70ZtJv0tWQrnSZ3Nfh8XvNAQk2T7Mcnz+Zq0Sb/jSjvgUBul
DU9eOeyGXD43Zh5vFCwYBGTYKANXjfr4oCB3baa8GLZjYyz0bADjb3HqhU5npy+Kjmdyarv2gWWU
8aWPCbhKxUnVx1LPVV+h1sL0btPJUVsn/SS35foDztNCl7Oc+sycP/gjplFfnqPprRaatCFdob5b
Bdi+rp1THbJwqb/yISUqTcVuyh1zY7nUMknaPIe8giOi6LcgsPQwKhEdBt3w6hUXtgwALgB8nm9n
0SRXZZCKn6HGss5C3mK7S8DNcgceUq03cyOCWEv69p553TkgHPAVZ+O6m5e1uyqJIu+pJVF3mtQV
D3MjtJOp1/oele1WFAUG1tW1rN7kzrAwKGrg7Bs5WVPPZIS4lwkpfvZTt9xrM426eCmofCGXLyl3
+AMMw21SO3nOkBT3IFa6Dyj/t20XYSxP6CWPewSYxsfHGt82y51G4XYbqXsw/O05ay3jMGY2FH1m
6kARhcb3pTe7q5Ut7eRaRh1dDMoX9vShDJ+1lq67YuQSw5xT/FS6zGIAGPVLzKoDE6Eendsx7/zV
cNJ7GA35Lx7qDJc+2B749p007kd1h+yMDfy7EJkfH1b2MHXmtYulI5w6EcYGYiVKokvPcZlZX0mr
cNp0slN+dBitA0tawMVENfIn9oELxVDSfhhy806Q80PSLonn6LHdHFviKVvkWDwVI04lRnrblA/K
2Dq7gtsbMY2hIZiUTBvyBFoAXdPeSZ2afPZ0Y2KPlQFc2nYp01+8ZG8J5xvSaVlqzwkK+AbzQx3U
8RKfisKKtlaBKst2WjsJxel3A2M4/VaxlXkO28+c1WHBvhhUOe9fg15I6BXsbcskWx5ZVrT7xXHs
o9Yp4r4puGk0HMa4YonNGV2iXrR+EXccbdVu4cS5Y8XFszWCmbSw4yVxmpGw2ffGirWgoi1k03S2
9aAYc0bTcpGH+VDzoiZ10u9n1ZbSQBSCk7syWM9EjT60Pr0BGQQ9zhIt79+TIpr8Yc3jvRi5r7kA
cTlG+tre6Tj6H5dmtN4TuIaPaz0MDz1T81Yzq+FLFwBOUJfErqFXgrd4oX2sRluEtmHNbmvPwcrO
kEJmnulSqyUkY+kOe9CHft7CeKe/lpg++2JLEyE0XYIetazusFfMJ2EvRusR3Zq2Ct//QAf9ERBX
GAxPQIP8LhZlusulKHqj1cvxa1W3TzgSYGbmax4da07DiyQNCgG6SL+mZoc7Oc1S+J+4HLHNWGDy
H3KVWLqyEpvzuCJqm3jR2QK2q2UQGJFSuLtqO1obDE4M49VEOpwwrIyjYOJqPbRjtEuyZD6jaNTX
ZpqwExjoDwLg7onaMfziqy4E1cH4K5gfTPU8WbEatjLXMdzUmkZ0mniVX88jLxtimVvUa+PI3Idr
p6o0MolxHgc9suCrlM9JqI2LeSU1HflCLabtuozp5JmECwPqSbEml5q2PE9Gbh0kh0cEY38xYz1d
HN/Mihh3flYftCwuMEmpPO2LaaF7bynz57VR2zDJWUISNuE8GbijSkGSK8pd6czGBZe67lVQgbcZ
OtOd3Ok3fniKd0uxY4Lc2pQcisI23smY1J6+ppQ8OmZ2wrvuhL2ip7uxVLMwi+z6wnKi2NWVzJ+Q
rjARJsvgnd5SyzCnGEV5wkri28jNCFUOLdPFa5IF6jg6R7vo5Y1NbANG8OroXq2bpzIxZ09aDfFp
dE2EQVIdHptI3tbJPF1ZWlhnCRkCPxACcxDnBpxuMvMNbMcy38tzb35qbH5wLai1tDV4cz0OQzZ/
C9CfVCohW2vwDsAK6s4PyON+M4yj+SxqjRtwLijbwwD2Zcsiv48wCF2IaPDzlvXiaHYYMnFcFJVr
ceSHZaTET4UUDz9TXMd3nAP41ua1pzKi6j91Q9L3vCuM30IA1bC5u9+1it1+FXhtyDTAdvBliz27
CxvIeoaYjFodI16QCEYCuMlovatlfIuL2ajO0xqRwoilVT9IFIhfkPKZbmaJ9x++oMrrwfCFFNzN
uGtmgvVoFebXZKTVm6HF9InlphFMPbaJpbSl08Ki8ZzB2n62+gIRl2Sa4io6oasRfYQRbOQNKBOV
9yb5dlVgVr22ds0fXnVCPbTOBIrBkiSMcoZdEqqo1yc6Vij0Sqt83up1k3zbBi9w8LNz6uIgc9hV
Nbg8NakeQvbE5RNq4Lwbnch5iiD8ImFnVOwpNTZb0veL6fU4zRj7BmP8ZWwVg0vqf6RZJK2++Vhk
kAKXmoteHx0iSyHuosS1fFRX4zYxkvbDY451XOlN8hEpN0BblMOzVjJbxaOUdQchEnxn1G0dkhqu
pQsQWMP0oPWVC8d8vsdKwZKsk6UmcCqL1UIsMPBqQ6Ke8RorJzVntq5lyfpd9NE83fpQ9jfm7WFo
pXzfJGvpMw3N1wLF+6ONbYJa2Bvjxu4OqpnpAYnZlucmeBHUpkLzDTbM+7rRp8uQlu12VM32QzVG
KyQnCCaDCYx8b0VF/Fob73xuDXQwYAOkbzV6cuq4PZmrbp2wiXGPYwcY9uwzLgjHwE7zztGhC4+o
h/D7/bWWlafVrrqNQBSFTzL2D2YmyUdMpQKrc521HkUwzmlWu2qvWqhIOubzgqs/bBVYQ7xaimxn
MNi6Rid4H2Gieycdjtt27Vmwd+qkPUZO3+9kePQP8Dt0vzVAhneGMoWrXOfPGjnvX9jtvP9iKzkv
M7gHKEK8RW2jfJ913HF4xnh4SH1THkylpIAh4jpFNqg45jah7HK+vbac1TEOWBpX+C6O9SHk1Z68
sVlYS9+K1w4qX8pGF/IYOtTIPDP6U7GTxtJWyOKRhMz6YFetDitl7MNqqtpTlaPkm8Y8ErHLUCtv
09JuctYFvZosJ9cQ5ABcN2f8w+PMLy+kJ7LuzTLAEAQ6Dpa3hA2smwL8eFWLnlhRNRj02NmC+H9r
Va/0kj7U4+0e1CrLqUxrm+m4Vzm9cQxvebOR45Iqq889c1gShChFWj8tK3/q5bwOJE3Q4DMgyd3B
CpFOdd03L5Om9D8ZvX/fSX77otupJ+lTy1EoV/MSLASnPBnTPGttsIRLs6xuWTl7ofQJ5sMSKmn2
x9+biGxzKM2l2gqe6VsyPNLJQJ7W3ZhlEAcxvkPKL0zq+5QI0Zs8GlTq3C1hjW9qhK8wFlJ9Hlqz
2GTZOJ561mPnid218LVZJhkYMRezmGj1npXSjJxqy21z7YEeY5Yp7Z4ntqnsJ0OrKcOADvEwAOyh
qbMe9qIdJp93RHVfTJbzbREpQCDBRXkkskFjbAe/+tNKgW9gyi5sfj8VsmC9J+uiUaSzyUsGTI7S
NpAb5SW+2dMivSo+bXXekjyJ+CbUpAZDsUzok10ia8dm4XmwlSvu/Rn8oNkTt8dcyA3V3g2jhfNV
FVr7PSblYPkkGmfUAX0eOUVmK9uuoo99SVHiFKNPR6Mf06SzLRkIMdxI4j6l0oqtW6rxo44kohEZ
eEW3yzNBNrnGsa9n3B2xbymwe9iQcNIiYL1Ce0d44gpXoOiNicYGUCvhajYpnDOtEibIexrafps0
L15mRD+vxgFjB2mcS8MfdZI/piWQShlX29MsCvuqjX2q+LmUUsPX5Jr6ymoQi49pg8xcMnXmb5Gb
ltuyvuULFIl2zpS2J6zYphhwgQnulrRLK7hKKW8/ypamK/EgXgjdpDxqDLRhX03mUxxlFF8hAR0M
JS/3DRdIGs8SLq4NZ8q5aQnqOKkuTe6wpsYUVjipVVev6/kFgDSmaMzdS4HB10o3VRsZHFqzlj0W
oorwd7Fxm4KRCuMNg6d6VGOlgNZBlCEocWLe5RPsndGc+++qZIBaMnvFZ4up8RfTmxlMlWI+womQ
PcKP42UyHA76KUrsLZQw5Wiygcoxs0/j44zGs1GnLjmXs1MAVaECA4e/Q33mUq53jaJPd4iKEz/p
miJxfD5VmE09zIt2EsPdAJq+oKM2XXE9OdiMnRTCMQKb7NcS6I69Ya8zOXp2lz0iMrs8xHFufjYn
MKmCmhhhxGsjVqhASZp+CDuR0p9SVJL029M+d5GHUf6VkUrpyZKHbzrV5G2kSQuxtPHGH6ZA5dDI
jX0m/abtiKbXeAZ7oC1LbKzvtkiaa4mb1AVZJ33P7HeDXqZ1g6G2ETz05+Ieu6H5tqYSQZQ6St4I
gyeIenn6TXtydNL4Gb3RQES6iwe84sKAGhzaDBb7EDcN28O2UK5wyW65RApu9yto8+fMGrQNP4PJ
jxLs6DLqKmYh6Dxexhabe/hQsRAFeno7ChtjqyUgaDgklk+GPtYxSVOUV7JS+VehUQ5GInhZ31fN
uqneQKfcdUr1UB/hFCxzLp5MnQVKnCrzJTYsvPE6W5lcS38J04SrOTyOR1vyxtphrDI32qTsY0p2
5DJ7V4c0/XYiEhSw4exTZkYxewGZWSQfW4oYxwgEWsaAe0sVZi89sTHQPQxd5NBGLHO8UHLjue1M
gx3P0FRPPXbHvZNaZCgFBXgApEpdJ37Vt7uFJp4GzoEw3zogGjwDooKWgDnOSKwCrztyTcOGhmw5
037Qa/4aZ/NOkE6jddBOdkxwag6ND1sCP9u2IsTIn4D3g/SrYWmEGCUZho3LRrqAfLDcGgnjglse
3IchbHS1eM0Sg65WK14f6HGMH8aFNDKxZuW4tKZEigom2TLKgNsylVob2RHgZ3I1xdOywOQZE5EU
bBCt8VHOdAtAU1Ee+o74lzJ2SuFa+brsVbsbyI6TiauMYSCwrrKDciw1MGkCveZRI10xj1dbusqd
70wpmrOWYkbiOlfvaPjUQjwm0EiiadyzOKjPNfbKZ8XOqXfNdIrXjN4ktFFNxXOTqtVTgvf1IpqV
E5EIuBOamJHYtI+S8oGBotjqmhOFExHa18VgTBnUrCeH8EeYrFLIPSoJdO1kyh5MTgXfsPT+oaTm
9sxIgL8uHvFrqzoUgLk0GISyPEiA6JxAFJQfhSGnNzOEyinRZXqIoFPuJ7Ot77gR47NP8vho2ikT
bG/hNljxWtw3MtZ6L1HrGiwLfm0QUw0up9ZUjXOskT7zVzIZs0+dTPXBfYHA9TBLPPgKZbIfC5mU
y9Y2KcVeO4nmdiWrqUxPalNG5jBSzD2D0z8vljUf0RcRK3Az0KyoG5iiXvtqxmXezXpdbHKG8GyT
KDxwdw3PV256jYYBuhQyh7gZ9VM4KAnm/i7TlA8SnuOzYDXga8LSDnRQ1F/Y7cZQxciNa3osW27n
eIlxK+oT1wtLs4n3LUlm2eFgSzQWsfEamHL7cvbwQ3MNSrDOjD6e6PzBoa8RtzQGDv6edQWRJO2l
6MMQt6aVdlhlBrVWnx0/w5bMLabj2YvfNj7XGrMidAyVj6hyfR52U9fXmicZTf5Y612keLrkOF9D
BBmep40JhKGb+trY5gZ0ECYZHmA3OB8ZQYeQbukJ86acRYtmv0wZYcag6NtKbNFRo01d5E58IO0R
Ga/OkPBQblYb9T+TQdf0tyWAmyW0/kIxIRHRT0zPOSQl9j9dFSi8/KSgyuzyJ+8S/DNoHvWFOpFi
/tLxsROmleMKEajIxI8s6q7wR7rOm6Cgzq7jVmHXKbosJU3sRxTrS8jUGYaJYNXuD6lNsXhbY3PO
pboqyCXO1r0kjTIsEW61wWApdYt1xALz39lxp2xqRAaUNWiWHsZjfcu3F+lSRkirqFKOdyKRoizE
KaYe1zZNvuZhoeuxmid1B8ms23ftUt4xM7FDN/HleFzT65eKwvX1gLrR3HdNkX2vpDE2ZDa7q70S
BHDjdcsdoRO0XzMdunoEV3CGnRGyk+A4s1HzMBQtYjxrjV680oqbDdve1ujDhtSF7kNyD+wtvd4N
tkx0tDWUSqcRLhE0JsjcpJJQg9blImayU8P1kh0poewnN8IAeqgoh7lnrm+BRnXmruqgP4V6pBIo
0nTtg0WFRie2WAKt5UuIMcwfLJm4Jb6cjunBZBHeCmna603u/NK6wtAci/Q0NDfalmWr2QaKiPUS
s57giZDbxe8ol+UbvGYLJl428n8LXWjBmDs9dYtqq57k2mZ+LmoM7vhEaImjeYSDklWFesArp90j
FVsPN/3rOrPuJCVZDGCI6kW8UB6tn8Wtj1lCXL1j/Zbt57pRN1Gijvu0SNStYUsN+psinhbWsXjU
l26v5haqrVXJoW6y9RAxLZyYHXLmmlgtLg5dpFR6rppwudxYdtAai/OwgMFAw21ZyNCejirP7R4r
bcOYrxHtj6WLI+UaeeIKmlRa2rTSTG22M4depUXMGJ5skyQ7EM12wN3WK6HDtsDEyand+LqqM+9J
ogEMK+RiDFG65oBiqoUtqWY+Raux1H4uD+WZOqboaaQj3Cv4ghASJJFR6MYpCk1IiegsJ16xU+NZ
P6kNmLAKch8vCRu5KxmEtvgWPShf+L6hC0Uz10Ul7u290iYxb7ByLODPlIJK+9EWlJGrCghG5HLc
eMEf1pH/lovmsS75589lBl/if37VDQ8wuDr/svmpb+aT/s8fdPs8//ZR/b/88cvxT33zrPzDfwR/
+Ffuxh90iJ9+LIZ/hf7fPvL/9hf/5oJhhYwL5qseKx4x9z9xWv9jeYEBMfj/3Hhw+vj6qP/Hw/+C
M/3zxxe1+/7nfyJj+a+FBwqeFxPiMeBjTdF068bN/ZuFhl8xiIeaeGhkiNcav+ffLTRYW2Q0TBor
6CTQ1X+z0OCuUWTT1mXIwiauHEf9b1loboDgPxtoLEcz/gQojnNhM8i008HCxxc557zWnhCK5vi2
erxGvETm6GVE4z0M1TF3tLe/+x79B4UHf9Cs/6PP+ydgMca7fkCOmLCMhDTQFsqDPNfnKn5SGF9A
kHkXY+g+oqLxTToWKbLeWvUeHumo37fDtuADoMpQUfJzu8dSVBM4CzFK8zIXJAF0e4tQt7HzN45O
LkKHG9ByEZ//+deu/tEg8x998fxU/h6BbDnjVFJfOR3ydCfkn8z4LNJ3bnQ6k17G/hJ0WfNVKb+W
OE9fCnoQFtD5KmeL64izs1xnp/Os4iy9pZ/8122XUa/bVT0q6vE0SPu2fGB1kjuT25WhStr95lDy
qh6y2b5+b39zVB9sqcmO1cu2OlXvPSO5q4fgTsJuA2IuMHyeW8EYCH/1CTgf2e24cQDQ0E89ycv8
PKgukvtpuaXbBxEF38fsSJvogNUmeqE9yrNU7j2P6nwWyTZrd5HyZjbnonhiY1jKgaU95S2IUDmY
ixdHpDASwS9QTbqQLBxJzV8w6Ngxt0V/KfbvLDTrPWtiI8UZ4rb3uC6sfmuy7qKCtQ6Nnqz7rbkN
BASPZD5Cu8uXCwyGGuuvuS26Rz7hVLlDR8alNz0QQFm310m2lGd9eG6rfb5sNWOrNFsz2Sr6VkzX
drzYMc+9jTzttOnbBGNKK+3IhAtT8oaVJEW23CdzRLTToyqq3JKVaz4Tf3wCcWDkDIwnsM6wOdxS
DwrHN+6JNEHHagLReMOzpJ9uh+6w+Hp3cW7Ccqjs6wTxmMgJO6b0baYZWp3d6UP/kr9GzQW1VxEn
M21BSRoHHDxEVNXCU+7x0UYRqCJwY18In/annhRv1abnG9ubO4mr2UP6KtQhbB3lZaZqTY7PfbRZ
MFNDL0FZgNfXAoVOqIgjJ31KR3LzBxIfZLk+KEIjVNltCsPn+5QEwiKf72ZwOCw/QUKzDgB/tOeV
f1FVmIUl1/VdujyP3FO0/Gya+8F55qrchmrIWL3TgmJPB/1W3RuhExqhHHDlhSqlb/LPKv0vWPE3
9+B/+Fj6E6xdsD1NBtsZD9JDcY327V7ZJhftbJy0fXUW52pfnZRr+V9UOSn/2FLyVxfh7SH4p+oE
Lv10NuR8tuo4Prfn7ioe6ncy8BsjyM7duXxbHqqgO9nn+v/xM/65gwiUMZwAkpsH5SLvo735vO7a
TXLJT+bRvhj74iwfza36Yp+1x//8ocVi/x8bFv7tb/ln8P4EVlYRClYk7YJ7AN878UxudcqLc073
Ymfui0eBMjm55fOyp5FrawZrmG95C+y7cNzz/0KGo12/r47OF7y5Y3cdLk2IkeSaEvAv4HJt2aWQ
1mGDQtk30MnYp/ZTn0OV+JCK8sWS2KPhjxXJjfBQBsyNKCZ14aonB8H8k+vffJcKnxUaFLR28dEk
s0AJSCZbCDve8VyHdyAiRB6Oyw7GuPHaHNVNTFhbHIcJTZAxPmyGjQEzFxfJ2ZkPUX/El8zSCtlo
+V0qbEhu/0xgefkVpbeOrFBd89cE2pS47DLu5BMTGdqr/dHet2fn8NhvSNIwRpMtZZecn7iv42zE
0vHakVe8gohEWaNb0yDys493fIILfgmukAGihO03xgaEKpggdiQl9fR4UmI8/BtqPsf2hygFbrtf
Bzb8V9G8DdqzWv3G8q6ztna2FV/qaT5Ib7ixDGAYgMY2JSCKeDuC0/6RP4Hf7tLfHoRy4Xdf8ef6
BtaV4mcB0flTXOU7rIA8tA4if59G75YIYXA0ga8xBECMcaNiKwPsjuCPBbwg+l8LqtlXeiYLuo23
7TOyv6PfzhHN44fkbPvDciDTPr+Y9/K9fFfskkftdQxyNw0T3pLFqd6S4OBNNPjfbPN9MyRZfnGu
fPeVmcdj6OCYaymjZc/n0wzusKLbaX4R5ptqa5y6gM5nbw3Vu5sJybMDWPBBfsboLXvNETJFyKrw
N7keYp+drpf6/KBcBkI386xd8UoJ52V8ZlN5M1L4aGN6MJ849HZWEIWor3v+is0OJyuJNF78Pic3
eLWX5aKc4/c+3wzOXQzIb3nGdejGj1UCUJaydBkJsvqUf5xDe9+8dW+8CFr+yQM923Sr3/VbIqB6
wMvTCLrSNbz4Vw5ptkifioMJLMaedtAah0dKBrzkQhDVrZ/A6/Bb+QPMykOSUe7l5cFmFX4nX+2Z
o/TesEPtXt5Jd91Hdjbu2lflbrnYRyngCR1oRzVoPZajPgXJ/uo+mh5so3vp1QqN4+2bKXnEXvbv
w87ho5lxvcqvwiTMT/QXuG9AicLx0QyHTRIs2zZ8E96XCLBkHvPvDJHjbfhIr8U5ehhfp84T/JXw
oFzzPQnM259Ggnu/7jmz/BvSydU/MC1Q0gsPKml9FtY9xq1P0HuVTxDWhDp/oN6DmRcXoMbbE2We
6wUhjXted4IzOA0qnduc67hOWIXTgXeb/o1cWr/KNxDegZplj5uip8BYYyg2w/6hOZnEqpYNEdfS
lzb1kXfiuilJCQcNdW75EYb3Ob5Lpef6Hcjpkb5jASuz9OffmYYGZ7fwwldBYm96LZTh+muhcEJS
GUbv5e/kPLfYpMKM25K5U16UF22rB8NON1x7U1DMHY7ndTee2zOwyGfpsF7nu+lLNVxQcH2CA8zn
HUk9acIrGVmScOIXcyS7BNMl4EsQtUo21HHHxS6VPXbCKaoExoL8MKJNjX4v7gxt2xHLGa4Unq6s
97E+YZ2xbrkmUHtn5vd1I5RgFvvmpXrID/FhOPY5Wuyzqrw11qeTv5vSi0UXcP7Wy9YWkTJKQUMC
6+4f4+UX4GKVBdlTcYcn57FHUSKUHAww4m3iu7cnJf3sJ4Fb5dNJyIvZwcJmAvRd4Sbf0uv0CBzv
ZaJS26vb9r1W+6PFWrJRycOpN/AZP3i2Wj/lj/1m3atX+bpcSpz4I/c9thpfw0f8NtxPd/Fri9o8
DxvZnJClWgBT8Dq4E6rB2LbbYvCi/03dmSw5jrRX9oUaMjjgcABbzmMEGWSMG1hkRibm2TE+vQ5L
v2QmLdpay16WVWVlBAm4f8O958ZfYbZ1UBsyMgCUqqMlBkvZ7KMUnMUqpoRqXgojXOqb90f/4Puk
ao6bZdqfuif9LD/VjSKnmz6kofbw5DHKWXuBEuwhthphXH3H8XPfb8N+71uEJWzkS/kDfqsvdooV
z817M/tfafszib3xkb/pD3lFfGb0KJCZ7VPcKm/p/8IWbbsLHADDA7OfL6sIYPjb3G2CYhNXuG75
DKk+q2Dl9uOpohQOVXj22x/UNU4KMGFVDWsowLW9j15hV61LJET6HQ3qmRn7PDHyWRocss6yJgzL
f8nFpgiOtr7UYlPZzwgi6YyaI9Uzi011Qkv3XN+CDaqn6A0GfNegvVvm3ZJs7mpa9UT8VpR6rBXQ
QTAOXIVAF/sjcwr4loNcj/3rnPOEMRP/5HbjVwtOcuVfg9/hDxpyIkkiwlAuU/7JPG8RdZtsWhrT
vpcbEDJgZagyh3BrMjYRC5sDwl7kf9hERe3WES+zf3X0EXk15xzfafIXjlR6sU4aNfPCqnZR823b
xyw45fKXLxcBDaCD8vNAbyeaV+SxDPPg6Q27VC+zcZFX8CvJdlg5AlXRccx+CXy4yuJ6BqhcqGWU
vuVMy9VI3sGda9OlgNEb43l642y8uppR29oxjnb35HRP6RU54Ev67TxXH3b5lYFeW5Tv8a18thnS
4IjUb6wDy327Gl/E14Uzaa2X1Wu8Kus1LkG2O9kyGnnNdgVyOm6ncKmKBZ4rGCPeoJelDUNmAKn/
jlnsGAoB16VfmvuJW2+LHvnCNDqbdtOvsLxaNweyJwQO4ARg3+7djZgARbjIuzib9/picZnNS5b8
dB0j1NdpMV6H3/bEMbHgoavjdZ/tkR80y27DA5n+LtfOKemW8t29e5v2kiHE2eJODWgT9CK96S8v
wL61MaytXx1deW+qYyyXRC64+bpbpe0u2eWr+pdkxPf68AMfu1txzf4YcOHOPOFsZx8AclIEfsV/
kxNADNYj0NlfoxOy+ifs8QbqXGcpwh1q//mnfvepydB3VI/CxrJAuIMwJCljYcAl2JgvfM0efA9z
+X/iyYPZE6T9MQ6SYQEDbmF29k55ydX4gK/7ilKeGyCF6bryOzhgT0l7RmS5CA4N7VLbvlnjyqHK
2QxGvyT1av0AIpgPyaKxkManqL+7LFsPXX5GUbmmnfbFBwyz9Vj+/af8/l+Nxf7fAkGfvvu4+Fv+
fzEYY2j0fxmMleSAZPH3f5+L8Uf+ZS0T/r+xpgEmYf3X9Os/5mJEhLrSRoNmW8JiAqYYs/xnECjD
L4kl1hXKJUjMJSLqX84yKf7NIXna8pio0ck50v3fjMUsIf5HGhV/u6nI7VKOcvgpsE3991lPoA20
Q6abnyMZ4aR3peahxGoEEq02UzwZbZqjh1ipqs4HNkjERzN1ATtZchp7llG9JuDFzD8qEp73DH4b
QHynpuGXVePZ+E79oDR3KGCk+k6xbotFWdsEjyZhO8+HFqB1dwHXkhYb2P0NmM2G9aShs2Br1ok5
RABTNBC4qmqEuKBnwpKCqEm1yKKN+J61DpBNB8znvW3BblyUtor8ZPgye+l1r0zSc+YMynGRtlco
b/INwEpiIAx2kvJdzomdA/UbSZuCcO9I8nSMnJKPJa5rYwAY2jw+i7BhsaPSf0iDPuylOhsV1oxm
7JLwRoafixRgAB7yoyrDO1mJgPQH8arjLOy7nqM+GkiF6rGKL8hV0sW5RchGz9I77L5YDZpTupth
46hjjqR9XiMgzfVHPqSW+0SaShztrcYpW8StldX+MKNktxMZCfY5oxuyrxCCaL9IY2N4FijJ2SKW
kRu/gjhGm2A60NcsD+utgh627TAcbUWuHwadxJL3wdRuvfHyEK0/ngPsa6HjYYxxKpxb0ZgW1jIJ
BgNypcOq70+MKJc6qZDFuCpIftGYAVtYX/DtLbIhVOw5Hg9FU/ubR9LAU6g7QNo5M2P7pPoh6WN0
xSI21xV8lcdYDSAxx3NM8EsAYaXpm01ZQF6DosBPes1tVQUHiVMZ2mVtGUSCJfRMQ0nNxZNH856F
OMQsd0xlvSary+huee6h1+48N6Ymh7dcNhfHq0J0L04uHw+L7vHlroBHIHcgHDmfKbFarx30U+bl
In2vbVk4WPoCsL6eJOB350Uq8tFryM7zfgBQpXI/QEueHDqflEjlfiDRcCMSEXQbZeSOu+r9SQ+c
754+zYJd6qfgSbDfh8qkdOiLJu+YNY2PjesC3JFTrIs+texXZEomRW6rc7XyA5di1umLIN8j4Bqi
C9xBm9gw8rMMiNt97uBvKEIxfkk7QoY8V2R33VjjcjlPhYeqwldhEKJ3lwDeBxOXzc4PYvbDxcgc
dz06VkzVbRbAyoOuZYfas4lBlmGzlhYfjddBZyBKxKefFfzm02rM2srnK7cymZxNt0HRhO8p9KZ8
Rc4x5Dz1cNujNK8SIn9W0pFjQzZsAVOCCBpkxjhsWJNyFLD+bB3/3e9NH18LaId4+uNGY+n80q4c
Gs6I0klNsUgQXoXY2Ove0STalpXzVnmzTUqIMfleSjONgtk9RywEDW+ZYUUsNxW7Ja0PcffgvR46
w1U5y9xszJ2bmmNv3I7T0NhflT3Rzdh+q4kcgfqq7gEMJVoRoUHk6tzvs9ceGxAQywIj6DpDYw/P
adbBS2ACRiXmgw3fjiA21IuBLfPy6APZpUecnJhW0jZc/xKWoGGWQ0IYG6hIb82SWRoPN6eRI4hM
DGCXEAFq5sBS3nOj8Hh7ijihqI5NhxWr28b2h/LKiYPRAXWyhRNhuh+DDzwa+rkp6WOCavpQZDnE
23qMzfpel9NEiYpkEnNAV8qPHPXFqh7FuJdp5DfH4BHL0o4tjFBUbvMJgRUStKSm9ymwSDlbVfZC
pwspTKOmUIj7lxlJ/0cdhvOTXSIpA+zsH50MXWzrlw0EK3bkz7AcZvp/RguA/GPS9TpBYR1VFREI
8KA+w9nQn2lLCwCLAfNYmTWuvRsG5f2Y0Btph/mzWLE84ngQThzUIJgrVKBvPFEFz4AbPZrOvA/f
vMkl6a/NWDzALq/htMzpdRADW3n0qB+BAMGNSUBO1Qbp7ejsiTAk7CjgIbaf29qq8GVGQEAX0zSY
Hn1D45xlEpW/UgR/H+mIoo5JVx2eIfSl080i9+SsWDMuTF1P1X4qUAYgvZXmdA7aDozsEpOgx1YU
/x0j6Cow1JkQQKQBSsfdrRS+hRZ/aE3+V479Mtl1tAksNKBdlDbMJUC9FNsJ3X+yNoEUXsw5u6dp
x0cyGe4d3Y/wFmnwD04sCpH0JFCccEU3RktoMN4aRJVxot+nekjfQgcEw5rfwVwGPujlZQig5lxX
YvrMCxKLBjetn7FtcC6Eg4OOTUQv8OuMA8T68IT8gPNH9uWxlkUT3KAtG0eCFXkjFQrscwh0dljW
CEj3QyCsdtsaCc0eeiqAy5NtfKLKYTrWSR8DRadIItPeeRii6dCkSPdQd6MRFjyTnnYDeExT3Rwx
+s78Bm372k8odVQzGWdvNqB1DI51VBIrDApeHjIrhZYwecgs4SqXaEqgEsddY/Iss/sdCDP4Acyx
ixNUnWTlpdfGbZNbOiT4FKqE6YaNXwP/LhMgVLjeB7qg7NNCNLXG/8+zA3bjEExV+AlYhC6jm4cn
a8ymYzDg6M7x3e5lxgWCwzc+eDjfaFrFY+1Gthq2gawrVwgumW3FvfuiiC6Ry1oh7MBcphZt07ED
ghTON4nl/VsmnsSdBrR1YeaNgVim6nhCM9O/IcZNns2xShaA5LzjkMwoz4uJwSjeodfY6En6ywMG
j27iP6kh47HsLPGN/I3DABHFjdgTk2ilPvU/LPwxdCyheHKtJN3XKdWT1DOZkvBSnnDCe9+hmv6k
GUjXKtAuQkgpt51AaFHlFisJ1/SvmMQwXsT02eCDGGP1lmE/9wgMn7IYL31VZJc6ljinKTXp/CBZ
BxRTi0r0xaErXH/Xw6Y/chiTyBNO0bYvpbmZphCoD8DkYyIIF2B1X3tHv4yIP3Z7996KEAq+2aoT
Xjv3auCjfbfSoDjALcDKEzAGxyFwkQVEzoqYSyh4Ur6Hs4bZamJYJRKHFYBpiXtZzk/TiHsKfqvN
xg387Vn5lKS6m7eJqADP1vLT0f3vCD7rNoQNtXGzJNmBfZdAozqIZYDfdY8z3muQysdcq7skTzLO
28latzgCQYfVh0zH5qnSbBJ8O79MIGf2rUunVcXJk2tDaq8NNlKzF1Tb1h3Kk+yKhyI9esxy6zqM
LzwTNsvCGIrC1g2Esi9lkjZPsgvCP9L1ky8bisAL2SY1kS8aS4+KplMSjBVtObfFyGHn4YzLy4j0
uVk0b7XMWA860ufDNy84lEJ+47G9edYDz8dJswKfvUF9EuETo6OGslMQazG4gDz9/Mue7UGhf0V8
BGdRJpeQMCnA+hqXeEVNeCLA3DmWczdtuKxB+DSQk/GlYVExoqj3mBI1/tHOonlfwK2nxVev1L3J
RbfwbdK+y6KdPQaPJWAtJ1Co5LJaui/PcprJr8Vnk6KVQWwAl6q3QeaNAXoWAuvC0i3w5UR/DUPp
7QwxJuQfJ+emkxbPvdMbxneHruAYZG331NilyzR7rroN9yujWZiLv6OJxbn0zHwJNrN+5bH2ls2I
eRv1EoPdSfirXANmCt2WNfDoWk+tQnQ4jwzU9RiW59KhdnMoh7YIucM/xAIgj0v9BJWrxbbQpmvZ
RhVlGf0QVSHpCAsgtvzbqENfHcXesa3S+L0H1EmFjbyxVHZxHnnncPMwFytku8dKGmz8kFk+Yd2M
ZUwMWKtWs9KtMxqLhWEp5yvs62BDsmB3xPNibsa+tz5RaPd7sy24O1SRr0KiVv6CEH6CtDUhrpya
c16AHYtcnJCW7PKNV7fjUcz1s5ZCvFRORw5hlrr73J+9DxW1r0UE0QAZmj+T38kAevbMYFUbxamk
9NqHcNk2pukXW1jbUEqMQN6gfUdbnxXyTcj6o0tzZ4FTIVh1UBhQfHUcOGOR8D42ZCtEo72g12pe
wjDJdg7JhqgBgMiNWdI+1TVZZUiOg2nVwB1ewuogPgmA0NoK/Ydlnd2UJgf0oxv0V+1H2dFJY0XA
VK54yYtPjRabqnA2tz5RP9nCwxE2PESQ5krbc7VJiIE4AUsRxyiOX3QvHsiFMmAwnvIQW4l1S32v
uhcxwrsQneUHx+9XgbcEWziEFamobQxBEEaNXUxpz94geP/mAZt2JtXhWk2yfJnKyiVMj8+6sRma
jipIL8IHv9KRuXPGoS1XFANwIMfqJl2H4bktp4OjCRExm0f/iwL5b2azCJzFGAGXYMBoToyf8h4m
NErZ6MUdGVxTD4OZ5ABbhLWTHIssM3Y6sefdNDNUb6cKUphtIeBMqzx4GgY0uEuMPMHGA5p5EKCq
WDyR2smUjtHEonMbDFk6/AZAUJ29akj3RauGNdnI9Y0uH0k1ZcbjsR5yWiOWS2M0Xe2kCq9h6Rk3
BHFyOyPfPGoTaxcwOuBkBmcpAP/mtTUi/9vvhuoaA4yBYzPQIvsEQS+9iSBpjXtwk2QI71pTR3jy
g5RlTdbdCIT53Uo/JNaiSntGCTXewjJW+coJya3FMmamz8C1mHb64fgCHhlElmcne5IUilea3f5z
8ibzEsDeOqaystdM2PPnNlLJYSopQrJHMB+nQ75tC2SE7lCUDF/Hd0lf8O6XcfTlWSh+2Ta7a15N
VrdcMetQtdlhtmd5LcvuXgp9FU2KGrRPxqNvjvU34sb5wDXT7YRZyc+4Y4n2QKY+h305vlW8LO8V
sHxajoaqLoo66PWN8VaTN7SOYZOd84Rjt6GP/lYRBYE3YfXOQA/0ruy3JfiDIxwEZrMmjXbhRenB
dl2sRgB+8hFx8+hrQHm5RWBUgPKjtUv1QYcyYo8UBEiQytBsNefwoTK96ayjBvQCO5PZsTg7Q4As
6BPLJbLZI9pMedKETe6xMjPtwEu/InmiW1WhHaz8QjxBKwnWkTu/VnZRrzWUEU4pxglxo585sIc/
c0NWMNKNqtjGISZxG6/MspLkSEnpiD3pCBeZdWLrWrJ/i4HzrUX1uFSUP0IZJdEu9rp6G+C+uJe+
upILheMAN/7emqiRkT17S9sjRzSugCFUaYBbWMB4Lwf6esM0u0vjuhDRksRhuT9MsPwi0Sg0nWHd
EIiSZYSK2E9u6TxeWUTESpjftRmEuxB1/yLgm1hYSa92SRM3u9lN2fLW6LLQ1xd77vPuiIZ9ugLt
i68B0swj0AV6T2E3FBqRQ4RtURzylgBsx65qCk/r7lStvfZNhJ8idRdtaXZ3XxcZi4TYuENBzF9g
/BHdlCIpcMJafg3pNC+LiizruAiMoyGtFlOlqeJd7YXhc4vhfItV7gdnWHQErTgBOiazC+qZ/Yck
MnsViDLF0MmA8JDlDcHeMUUbTJsoXDO09Ml4pK2VM+mLqdvJD8ubq+9srtmFeUwaV8xtWvIhVX1p
mootLm0QKTJu+ti+xTLcuWGKj4PB5y+T1AK2GYazBiGnKG+wjRG/CU2xnpr+YFJELzWxFSvyHfwl
rWtxyMy2e8+Tplra1CGXFmLBNhMYJE3XCd64kkk3tlX6ndgBEq8ZYW6J/pBavkyOJvaTXW/iQDJi
hKy1ZxesuTsEEFTANIxOkZ2i2OyPclDmlmmWQCcxG4dBJGf2uD3CSxWgesL0A6K4IBIwJMwZWrOJ
nTrg823nEftkF34ySwk37YzLKRNM7NAZ+PklHmPBNi/qkNe0zbRStvPdRBVJnQMJTPVY0UOXs+2t
hc97Gyd18UHK5nQ2qy7dWfhbl8Dw9cUZi/g8TQVv6lgguS+mYiOrCPF04PRfuOgR2QsowwB+vel5
hFH+TlDcsCG9urxLgoSsBYSU5pyh51sGZFg915M9bblAkEyh8PtREPCChYa+sML2ln4SrzK+tIn3
E7jWfMrHedhbEWOZRYVhauvmobeJyVxcW8TnLB7t/Vk17HmhLPQbo0Dxq0LDa5jnDDVh7EHhrRPb
MK7MTJmDWWq4OskU3yKQ0Mh+S2drajk/6ahQMSwsk9AhBQcJgx6AvWbWRwM6ykvUzePJT/GLZAAM
FgNuTSxMPeZXgyCUjS64DeGB4VSlb9+MVQ+tWpUP1VuCJfIB0mkTt0GgM6fw7Gubm8+y2aUohMH0
pz0YKEt029TTw6tA/Iyj27YNzDwezICmi4Ir5s9pbehoRsjiP8acKZxL7iTb8H5wh5G8xmyX2QQD
HbXH/ScBNgdMXaeu7JqlbdrkMTnCWWMQ6G6M4cd613ojIiBeX3jqiZltrZC2drZyksxJ26Q5ipo1
Vi+08cRut79UDvCJMrQT30aro7uaUmIjuWmG1wdan1FU6W3VNGbHWiAHNJ0HHUw2I1V0rRj+BKOD
upq4ygRxyvQ9hJn11A3Um9YkqSgNb7x5nZmtc8xAf0r4RT9mLCQ/hiu+0Mkaj7emv0osK6eel1jQ
uGM/8FTkvIUlnTrcOPvZrN2ejfoY7pUyGI93koGxMAlqIUzR3iZdhBMVBAqZie0VrhOyfZ5O+lRn
XNgKbrEKrK8cKCrIA4oOwomL97YfwVq2XbnMa2LHdD2fcM7RnxByyJgRgj2ZcTtK2z9e3J2MpK2W
TI1+ew20NL5wTARuIy4zTgQEgaJG0D/MmyhJCRln7gavAWALiVjNRvE8YuXvEUtNBFoGfBjAsd7k
yIE+crlSs1TI88tDFT8uisy4WhVrSIrXe6/QnqC9DUPjE98KlRMsvc88qX9CyD4MKzxBBZJAjJZW
/jwRoPTQ7443yoiadHmbmcRk65vR4vRe+KWXLYcgRRWFN2aDM5+WV6X0VSqv/upMZO9zEu8sh0NT
2YzFo46hTg+GiaTiOKbtL+yGrb8jvqea44LG3NlybN9GyTzCxo+5Yph2nnX9IMa2prGHA3KNe2ht
KV4znmTzoynC8a2ObL1qTJLFGJgDH26YdDTGHF+aIaoeUe/BWXm2WtdCvjBDf63Z9W4qw3h1Jsd5
CryaxT4xYrxP8cqPR+8CWv+IxWl8Ymzj8aTRi5L8dE6hHfzWkgOxc6tx7SZMFHCW0QZh99hXIR0p
BH9zIcehX2vCFF68JPW+hBgprCyfyg2z9R7Xc/tl9xba6MCyaLXJWdpjE77ZKVEJ85Tiem/qYSNp
9nbBXBqMUCZrw8rEvyg8qUfl5gE2stR9LuDUwmTv2xfT6VC+VcnwUkpeymH2xCKSoX4LEsQftEI4
edPHIStTUDS5GJiuOTlmigBXb7yIDV7i2rLanTkBLx2rYNgmVYvNu8M8CvVffnmCAWs5IYEYwJct
alEYv1pGAlflGgSU5jzAnc8YrTSr9hKCvti2gBzP0KaHeyh8qEyYf1DK2jFTtEnZG2Ou/znPScwF
kngZvKhb4+Rpdgnt8Z1FVLmtGNgdtO3GO+0rgipbx9nngmFwUKanQcHgGT0m0rIkhlCYeXBqsmE+
dD3FZMGv9Wf2XPR4+LRhzrpEo7sxHkgR+uuR/LKXsYw415JObYx4CF5RfjOpTQAnzlOE2kXMzXB3
EYcikgKBemwzW9NL9LwJ/SRQVv2D5Qukc4bgOJlcdAOSITKBJpTTwlxSIStUb0mlqO2MZmGxrDmz
BGPoQq7RU5Y6VriuYiTUYdl+utour1wkZAKOHuEvHrfKWo5MkaARMuZuO/di2h6HAzaEgiBJPwHl
X51BwjOLM7snaaW3AFTTxWkDcWQgERApBCgDxFUZPzHXJfKx7uK7riYsv6C3OcQMIOu2V0MS6Jiu
406L73Gvb12Q5c9l7OsnfhHqo1YE1NrZ2MNIcJhuwlAoufWnctuTaLzwdVae+wpTLXojOnj2VGev
z4uLrz35bUVwzBeMPMaXhGxpsLEejBKMXTtCVN0TWxeMiV4HKRgH9C9j6r6LtE4fsb1R88ZgKgmX
vq2iZ61QZjkP7ltVcRXiCXLYyZWgBlK4yBxklb+aTfCAjQVBOGP4Sx7vkFxxiyLZCKmEdl5tXWFO
DL/rnPCYqfcNpmfNh2/RjCxMpybir2t/Ees67GnvJoaRFEmunxHyxt63csqz5VDtAyREcdUpxPU0
q9O4trC/ITrjL2J4Q8JgE+OUHWak2MUDo8vlF1TVlaVy/pLUIfW/n0r7TmOv5Alkt3qfEjdo4mUd
9kW5bLk2Bdqi0YmXFog6/TvXHRMVwxrYwXhO4oLAcH3tfBR1BxkVs5isiQTPKhos2RCk5HSx9Ru7
uc+SVlt46WUvqAujwHoBZmc1qy53h3AzloKQ4NHpUd76saPNBauMIcFrgL83HCz7pdV1Vm5agOmv
ZcMNz6SyrFfjOBUXNnHFphxVeDBYg4X7uC5ijdymVdOK2BDvq5NY5RAWDvxz0cGA5O5R28cX/d7p
EHnpbHgHpmPdlSOT+YLwUOQZuVWj2KmzmzG10W/X8a99Nbu/JpZDaysaSDgovAveV+aQMLGzVcuu
4yXOlT3wEgTTSZQzUJFCtPbdsCxyMmaCCPdV1sju5GRB+acs5HA1e4e3vqdjG/ZG4DrXJg3lRxwN
trnvkiohZr3N0AyRhoDEMfNI6pr9sn+SQx/NWNKi2r+n0muY6gApc75taSCAGogXatfSxxZPKg1r
Bc5f2tdstPkQwVky2VFaptVTG2mDiRQOsJtbzwCIElea/Wvkt42xz7QMo9/akB1NmsHTQxzHRIvS
ln+tPpTJTkk+19m2+ud+CuMt6SYMb0TfFp8Tl9dGpSlislw7KPVKaHcIA7q4ZOVOKjcxVf09Voaz
4QOzjtowG/RhoEpUZv3IgQP9cSQ6DZkP9H31zsNL9+TQKuxHPXS/KHmJILKbx5a5zVaQZjUUwgi5
lJM28GKYFpfzAKWzlqT4xqDyG0vmS5ME3b8+F8Ett3zCXpAVqFd4YPKKyQ4/BtyZ+zwM3rtJgNfa
N0hjIIWBTS4JX9EJkA2kB/bVv0ungj2SFJhSVGcP26lmVcvq3ckXLNjqkzJ9j6lXzeQXpzsjILcf
7J++rfNdX7OcSof2XRJyu1V2fXDKGkN8m7f1nZCSaoGDnUTGKDNXbfsor0AIfpbl+B0Sq36MlSDn
OHE0SkcPNEUApWwRh1S7nNDk8kQUm1aiGQk3gzqYQe9t64JXduipenOeoqWHAf9KHK21iwxVnsEf
8ggbZKpAZNDFSglkCxaVwTnmrdznrnjPxsj6wqYtfiWA4zb4bKP72E/qyW/Qr1U+u5S6IJCmJ3Z4
585JenfTft6zm7lRdluI4ckW3KJJ4CuOZ++ML5ktVtdDUbBj29vx9Ls33Hfmq0KYevXKTr1jheaa
jeEnrzqjwkQd9mgYYiIWlhxR5hOqGRsbVNm/e1Wb3kPSK86mNfYrZA/l2Vb2KyeSdX/AMw9dzn4W
MRs9q0UGDjtD+5HllzyCOS2NHfsxnp6VU+Kt6g7m4Lo3IyNkeOphodbmzziFA+ivmKGDYNp6KMwZ
FqPt+KwXY7F2SphncDQJk0zDAlUIg7iardvCFCaJlHB/U8/1dq2pon2KcZ6OmxyKzczhtRw5dN/S
IZg32sVXHuLdfByO4cLrlfUSa1EuSfcq75NruwBpemwJlDaPly7NnuoSMYBS4P7N0Ob1CoEyc1ra
pKRhsz43orbWDJZ+kXquKEPxyy8zj8z2UPcsdye8AWXutDteL2vHqtqBSEQRn/EgEpw2ey+TF/hr
uByAHRXWK7vr3qIsi//qchQeolTClfx+tB4u4PLXWM/2beAIQM7ni3tf6P4vOoXxb+2X7i43AD2w
4nuRdleD7AjGk2HxmpFp8xJa4pK4HenpfrDmVoCJatnZPg185I5oGz2rRnHIzwApBX7iM6uoemU4
6E9sg3SBh5v1JUkm3DnZ+HtKo+/etRm6QZGDJpqld0UwIJaztr4wt+yHTdVQXAStOIUeLu21JFHi
6I8jKuJalvbmMYVdGC4r1pj7c9dYBVCj3m3ZBo/sAsYREqApQSeldhkd0zD58KIoEkskIvotLTMm
zzJ17jwayBFrmYKhVWpHlig+rb7mR+pn99ShH2Po51gbr5gRwOdoOk1zhqTZ5zbA4tqHrQf71D/7
0rcvdZ5sIfc2q8k2h2+eemM1U6HdkrJP19pHcRKRhkSuJCx+WFawPjotv0d2BjtlP8g8PSBafNpF
dQuNNLqxKhruDjP6fdwGCO51T4VQpzheHJBZmNPiwnovWSUQkeB/mG2gDm7gy2NT9hIrcxj9YfrB
PDbKjVQsuYQKlivl4EQ/pSRzAlF5PhcnDwLnVqfNvhS8s5jpZfo8GuHcnlDhqA1G2yndtDHWb6j9
CW5pbGo8Zayr2rm+8bQEn1oDPV9EOrKfG/LqGedJi8W9YUcA3lge7/zZcvfiwXFNDal2hpqTZWUn
+qRU3MVvOdipgzmH+Gu8xtmmBD2tW9/CL6Z1c4bR4gTbhnXLBP/HLMSBnKpIkp9UDWENyFJisWRh
mhC0a4E5Osw1yo0NGxJk4MqdT6SgoXSGCdjAjJiVHX8mJtNs3ILGGA9bTZiX/pt7HZa/QKBuWgxT
VidXInEtjU+wdu5uiSpvBZS+A4zU09SYbxKrt3cVLtkYJwNsA506y90+Xvs50PKZsRU5CYcyHB3j
Ptiwk89diuroKHMbUiY2efwKTRrl+peeLGk8oyXLwiur3AEaQi2l/j1Jv0+RgcWGkX/MRh3gqhAe
kEeU3czlTWhBpFy50bdfmSL9G4HxAnhILtmK92neOVSwh86p53wxVYw1ZF/nK0Vm6FNhjfPS9FBe
xwyXb8xjoHwLpIVHYrOmJ5N3fhd5bRPtp4AYiJUWqGdGvwrXos4JuO1Qvfex6a86UwY3jfi3IN0X
TwfhoiI9JazK/zJLar5cNdnfjuFkLsMzS6WrIpnGP0wopp+5GsRBY7f+7oWt3cOQl1V2KSearU1B
MrE8jCUZ5KivHeuniiNjWZUYE1yUUaxsAo2YM0gN8BHOMP1VEe3SKCUE8nEiX2xBGMBASAcTBYpk
AJxgcmxmJgsDRsWfcmb9tE81aMF1yv1GkLA17w2qkZ0vNf8tSQUBHHK3flzsPoyPZGW5lj9uPZee
b6OgKE4L8tCgMC7oZYNoRy550z/LzGiBAbZ9LCygXuqRY9Jn0Mnf46aF4Ik6wanSH5SgESM2tqBq
6t8NY4C/wZgWLWfzTL2YUCU6gJRSdrG+pdeScKr0l9Z52+3oJWMn2Xie7l6kVRFgidjQdFDwoxoJ
WQBEHRgLPqYoLrdTOGbvbmO13kpX3diuXDcYnhhwD4R7uwXpnC+R3WhYKuEXa4X+syiJSgIp88iG
tX1mStNKuAFr53X57+ydSY/b0BWl/0vWzYDT4yMXvZEoqSTV6HJN3hDlifNMPg6/vj866cSlMkpw
A71ooJEgAxKb4vCme8/5zmTn4RNTZZY+tS1HMV232+yCFK1moQ6WAZGsyiOGh0M+RO6VnkFP5QRi
WeEStlPycJIha9LPKIqsDt9AFSjt9h+LLvn/gjj7pvpR3HfNjx/d1Wv1/4JE20Eh/YFE+zX7Hqsf
b9M/lj/yL4m2hFwgJCprnSaORS32P+gCaf4T8oCD3nrBG1Gc/a9EW/4T1aplE2hsEddh8kn/R6Ot
6f+EdCCIBXGEzR/kM/b+RqX91rYrbRiVNlchLMuTruvZ/PDf7fjxNE6x03a6z77Dcz6V7M6IRMdI
YGQYCmTTxEfDu/ztAf0BXLBwEf5r/eearmGhB6f47VILMO0Ty3AAs71A+0mPvC5S3yBHEpMgY+3j
q8g/XsYWQjck+27HOMEkGEEFXGuIdH8h55vS2ljBBXzGEXM/cJn4pUyf0uyiQiiZHep5U3vrGBJZ
SgdvNYX7+gHbqSYPTnZdaX4ALphURPxV2E7Ybtk0b9ZzxZzLIdvnxMB+lkC/zNigGHAvjWt86bLc
DOq4iHiblYObJ8JEuk5e0+/WK4AFqK8akdfAnxCsYxz/Nn2rBxTbPrVZGyMxYVLxfJTeJRyuGTDm
OLALI1RwIxUlFD9Yf/y03n0HvBNT0o5zYWnYwlzM5N9eP8X0XkFx/I+hYW03FN9BbdKZ0lOCoQdo
RjD2PqVEA64FKWTraXbuPr7sn96RLQ0PnaJ0HNs6uWxWVNBbQi4LLHLccmagGuC11RkrvPXWtv2v
L06aJjcG72OxIry9O9WapCbZ9OwiCQLKr6VvF7uovRq8EusZgKVVBZDTaV7z4rHNrg1xk5cL6Hbr
8vlP6NnX46qx9wYKWDBEt433RPzButBvpHkwJJvgm5jk5mEO9uPwMlkPTk7RTL2E/fWYflXFmfHz
x9txddexeXTmMore3k4zRXLMJQTB0F0bzg3aD5AYyTYKL4dJx+SH0zpZfNzZGs+cPxL2JYbbRPBf
+ZKRLLo7MlBzfRvVx2x+FfFPLdqr2vYzCUuz5YR5mTXtphr2ab2Jel8m157tC1Ie0JTSWrpzeqRq
rGL9/uOv4cQv8mticB2pMxfyERruycSAbSNAsO3MPjGRnFzqeUt5f+RoGMA86hWjpbbPfPfGQkM4
nYw8emieYJIG1XbyLC1BUFFhCpK5bIz08WsWp8F1JOxLZLxUKpSBhyDtL0qgveiqrWjnztL/+LaX
j/zkJ9hEMDmOEGC+7dOJqqTeKJvCIR6PXQn4s0urbTaQhr4NU6fv/v5arqR2jyWI4e6d3K6tSUIF
kWb7bozoidwU3ZUS+VWJaGrQ1fbjqy1/2+mdeTThWaiArBn6Mvx/m1WmioQdU3Ahs7Mu4QyjxEYn
tspNAU8gax7JilknZK24iXtmyP9hYmH9lLZnOIJFVpysa+NIrG/dEZxC3QLTvd0lu0k54Zk15g9X
YWH3HMahoRuYp97eH6o4s7C5Rz/qqJr3RU1x37amM9+Hsfw1J49R6NLzWMvwdOm/VrrfHmMaW2Vh
9XSxcQ5sXFpOqIiijdUbeLwp0ENnvim0FG3kSPdZ64Yzk/Qf1gaBTcu2mThttivL//7b5WdvoMqJ
vsjnxLo0lV/rDqGMPikE5u00HUIR+3zBZ676h8mAXFaTacDWuerpzoSKGWI1strR8Y3pLjIN6tke
MnawLDTFKdkG1erjr/WPV2RWlbpJ+1/Xl6nit/tMjToNSQ6Z/aSkT2LTdeN8F+DgnXNjXWk03gi9
Dc+83D8M/l8AK7F45fjH8qN+uyh575hy1Dj5uXEjGuAXoQMJSHnlz4mMi49v8I/XQs+7jHsG44LR
+v1agT1EWppyLRocW1JRtU05whEik73CD2CcGYJ/uhpX0okU001mm5PHGXQxpy8+ED/tH9RkDnSk
S3okEx3KGdfqx7f2p5HoCIxspsM/mUjf3pqlhyO9P85MZozs1cTVBFUFPcvHV3l/S6ZuSQPUFyV+
VEonW8o+nIdQB0rs46e1OSd+USr9OpFzYZtWfGZlejd3Ajsjj9mzXWE7NqvT2zuCdh1UjErdJ2H5
oSGwfkcSHNSIVH+cWg9zjkr91hgA3gt15s0Zy37ozYTDtR2qiKYEq83EfTJ7EvZeUbI3lw1G/G1u
wNYmeDZHRJQ+KZuo52vsEoAGkGZu8XZGW52kNlURd//x8343Ivkdni6kKUDpszM9eavBiMi4HRrS
fufuu8no2FS6vZuCdJeaCOxijd7Nx1f8462zHWUjQFojHtiTV5zU7pyPihQQi2SP1aLUGWrvLkmK
XxmvVxA1D6YZirVXU7XsPftnoTxKRvApz/yQ5UIn7wAhueDwB3AavO/J2qKTZmBIiZyd0gn513m3
2OO0g57UyDZdcTPhxV5RDGl3zYyHJFH7viMBw4uuNVtFZ7ac75YAjpscEWmYWrrNbHyyBIBfo59o
JDOCrCqkgxItc/G6BgZZD42DUSU65FX08+NHYL8b1B5VYs8ksYujAWfdk8/QDB1iUmJ38nXyEPv8
p+J4EIbPZfWDEQPHQKxwVAQ40qMNcYfe/Jg713Z6rbdfMvXY93tT+xIBaFrCmqrVXbzAoYaLEFAs
kWGy2KFzT8UPJPHQM2xIN9l9EOEy2VTmvgwfk+lFRRQm74b0ihD7j2/N+DX7vX297HOXbR/+bbbO
4uQ7mzXHSHDisNg0F7Z+0Dh7SvF9cm9zer1N+1IXSH+dm2D6XGbHgFTl6TOUEzrAecQBRlw3w6OB
Sjms72x0DHH37PS7Tj671UXBobbcYeGdvG1d79Bg4PAnjz5bYw0kQizc1AQQDpum25ftVgzbINln
1mVs3hX9nRZ+N7MrZR6t6rUsruBPvYzphUVRy/F7584y4CX41vP4kplb4gRVdJ9l18hiRH8JmcAR
EAxE9DzGz2pGrE+L7n629xbgm5joMpxzzFub6dMi7p5X+oCcuENRdNuRkgElun4oATjTGSo+D98S
/CbxpyIAZL8jwSWgDPgg6Y/qt9F8zWYcXxEdonYmYc9HNcohW1hHxOGuwPkIQ4ia8/Agg/u6X7vy
UqodmxfN3S8bUcQGtTwiJySjUL1g8xtxZ6CQ6sDK+VAHL0Wwdvob3dzmKXwJ0nZXuXbAE5XgdTZu
oyDdxt1+Vl/z6OtYbCa5Qtqhzxd2s5U51AvYHAY8bNd61Z2rep8io8QJqjbBeATAaAh4c/txkVH/
9XTJNyVdy6WwpOsceN8uGS5rU15A7/aj0qIPZ8D0aMJkQwY5tOKM8AVm9TMr4p+GqMPuV7gUdGzX
ODlPoH0uG7LCWHf5D+tc0ftwM7wvZ4bLr5rQ6XBhX6ZDEWBdMvSTqWDRV1CJJT5rUDdIsfBWOibR
PgslY/4GJNHVv1TN56n/NNrfLftHi/tNAZfC6mbq+6j1MV4UNKKx7ym/dzeY+bp4I7zdsKjAo7XR
+o77nOCdLvqNUs/R3dI1+6Qd8xb0zIpkwDuOLLa56tkEAgwKD/IqR0fvbKNjd9UJH1NryV9er70d
Yonr+t6EUpWtHaAusU9cQ3lHQaEkYNbYhdcqu6z6i9zaevlqD7KpKFbZN9V9duP7ArDH9HPehvqG
Dh5wHNy4DHrK76uppkUdZ2tdPFXzN1xaIji2MEGU707XMZ6eFkfPc9NcV9GFaaCy9kd1Tz3AlSsC
yrpx18++Gq4IQ5hJEMIyWW9t99C2L3Rxu7tgfiqzh9weVzajTBlfXLzUXT4cOlj2CjKjo72iQbcr
ss0ohqFMbOpblR/K/kLS+Jy+f/zG3+20ODFSxqbCwRS5/PvbT7kru0zWeLf8wUlqX8Tqm2hAaWnC
Ps4BveS/v5phsMaAynA5cZx8XaZT2KpFQwTBGhu/TQ1vqMHgkDZk+AWu4Y+v9v48R8GXSpTrgcRg
xHonO+MmbZfa/DRh2XNpuucI40MLJTG6Uvw6fHlOKkecU+SEtMY9CgJxZvlZnt7JaGKTzE5WGC7P
91dR5LdDRyKrMupT7nckSGqdZjHqNNNrz4zaP7xDE5iF6SCbXx7qyRJnkkNp2cgK/VwKMocbuTiS
cEEYAf0X4jjOPNb3e5TlWlRxsIoKKg4nG6akLr28V4APm9JBYaUdPJ36FscQ+F+FHxTopqUbVWfm
3NObhB5vU8qmHk85HkHF6ZxbBeTuYo3zrWJ4qcoB+6h7Zc5f6zbWztzg6YmAS3EZkw2xxX4Ys87b
MZEQUxCi1u79TBQEx8fxneGQ2jNPX/QyXAtydOLGl1Y8bT/+Xk934Uu53uXWKNrTjONXvL0ueUSW
ica09S2jaNnmg0jtqDq4piRuUg3XhXLVX9/q0jQhNF1nVRHm6Uqm5knmyC4rH/K/5tPzuqpxMnPa
svzS+jkgUkZPzEFSb8rDxzf7/n2CxpGOS6mFLSdnr7c3q88DjApJ9oqELQj7GH5BHpgr+pjjKiA0
6O+v5uEVwvtIA8Y5vU/TEg6Kbwh3xLr1Gx2pqFvT5E6A5mxo6s5nLvfuTfIXMjqIV6BuTBPp5OYw
jHYzG0vogu7YLL1ZBiIqVL/Gg7Buqv5nmpfxmVf5q1Dz+2TjmhZbEUoAbMqBDomTzwd3mWaQOJz7
pXs7x1svRcYRXLrNg6zhr0GR0it2cKiHGoRBHpg1tDr5Jf+FJuU8fEnT7ayBNgPm9yVSD7TY0a5v
YzQForrsyyv+dSqTzeA91DHfI0xA/r9eddsbD/wdWDr4CwSWeva6JGvyRzUSs4zgci4f/vJdcp/S
pSzABmwpJJ/cJwkHtpjctCCrqbkPhkZb15WN72wEbiecyjozu76bDaio8NEsTQ3Po05wUh8Yh2py
RkIOEAhwLEO/xYLuIcmszE2WZT9ni4jLVo9vVWHffnyjf7yyweXZbFpL8ertEJkNBHZdWZOxnqQ/
otEYNpL8XOKOIm0HjH1LPgA5X+hsvTMXfjc2l1umPEf9msXaNk/Wzd6M09aqk5ieob6b9BDDWiw5
/EwEDlX5ueLuu9YAE9jyXA17qYRQAT0ZLZkAiC66mSR2wJWqaX1CHpyLvCUWaXCma9LDtoWnimva
VqHvZG3pY407M3p+Farfjh7aV3Qnqf3yW2iNvH3YViXFmDcjgWqoFnIwSrqGzu/BUOwOTajcdrzR
US1e6Eb4WWn0Mul3xnsbYGCR7fngZ2JYAj1FPbqZUmRRAKxMLH7YTpCNMUCK+4g+ETETunPr1XsO
2pwLMcf2ND4q5MNdsg3q14rECkIsiJNCabRcHeW0tlHQoubscYi3HTYtdiArq+JilwF/NWgtcB9n
vvk/vRKxvH3mEVqGVPbfPg2VGC6xx0JRFL6OjRENoMjJOk9IhW5IPgsXEVFu2BvLK49Km5A/0iY7
8yNO9xnLSYfdEy19HbYZ5LG3v0EPRIxbiK25oTJtNYOcGl0AlepRjjLEhApgNNS2Hw+5918+y69w
hfmrS8s8+vaamYskqiNj1Z+72e97YKB4dUAT2JQpbP1vVwmLutMCZvN0Nhw0Nk4uVqBV7JDO+YPh
OavE6t11YXDagRHlN5Naq34WZ+7v3TNlY8EhUjDO9OXRntwfKUiyky2+oK7X3Z1pL8JN0IuYjVbW
lL2GnQWtd6rVmTt9N5P9uiwqBJch7lJjfHunA8rbYLA59/chip8khrsVebm8cuPMWJgItO5ZXgpK
gmDDxubM1tFYJpA3Y3u5vClcphbOA+/6uHka1w0S5M7PEzR26ZgI7Me0WSaKCwQt+kVv/kAk6B5Y
1Ex420IRBRlrFEPiLlh3Cw7z48/s/WtgfuWlLzsfW0cP8vZ5YMgwleYBxFdafWxEjxsFmdrAgtq3
2eK+LJ+G5MxZ5N2nbdF8pQzmmQYyLgqdb6+pSIvj9IWWgjNTd8i0rxmQHXfotethqj//7f0tRWT0
J8tXZninQMK4LFUr46b0NYbNrtY5yIM2OOgebGjZ+0XoeQdW8OLM1718vW/fM9+WbjBZmK5DleRk
4+7Fix+qKPGbmarGn9Nu6NPruywwJ7y9cKES0o8+vtP3M6XF61vKJfTQ6Fm4J4evQrQGsIu09I1R
AZElcH01UKFfOTOp14WJjLFzCJeG1UASQ096dOEO0VoZ6Zk1+/0QAyW5yDvYUXu2ebrlxEiBk7q2
COZLTQAveNqIGoWuFufroB5ACPFBjQ4YVjHfffwI3n9Yb6988tSx9PQSZAZXlr4c3WCjyITF5yXk
JkzOPO5zd7n8lt8O1BWlK8lslfttrX2Z3BleQG+hnwpXVnc9d5e2mdRbQ9jRmeu+n0EWUCd1sUXc
wixyct08xlNY9RH1AwiO635qMTlpRXhmxfvTk2QHwm7IRcUGVfTt3YWzID06MgsfD+ISQuCgsR4A
T5EA7oroXJfyD5+uZyNP4MO15C906NvLJahOvbnEnpmM2bfYSX+ib8ZoYARXwxRclUG9KVn+o0zK
PU2LkIKqs//40zGXWsHbEbv8BCE8jmaeQBL19ieEDX2OJsTqUaovVbRU4lCI0vBLiktsmxj+GxUf
S8BdK7A2r/akYeekhgiQiNhcFLuXAOigBlpmuTFy9WNmB7Z1l6TLSEPeCcvtzFLyfuLm90pzaV2z
SeSpvf29vSUSy0BO50eJdlMpsIqw2bZOk/qZM22tSB9IkCEC5uPH9O67sGlMcW5FxEexTjgnGwVX
C/BxtEnqL26/LSS0L9owrj1bPllE5v6fXAxLO6xbzhycJt/eYhm42FbaKMXz2yyRkSnV0NR46Sug
V3R8/vbO0FUByWWbCbr2nUQRvYM+NBGlUvhvX5uaVODK9XYY8fzCgOr29xeTKFXYcFlLTfDkzgD9
4TDDtuYHAhOX4+xEYBPAjep3NcbOz48v9m4tQvwvqT+y22K5tU+LOZM2IobBjeeD2uN4nED6rj33
dbFpGblU+zyipfzxJU85wLZ7cs2TtUgDMCRVzLnNDWp3hSN8V1bQuNOi14nHhgM+jzTAALKnhjOu
yZUks9L0Din703WBLX0e8VyRxXyUgYsz3pJnaj7vRg+/jzYjJ0pKzY5+KnAZJ6ytFE6wk1euRryH
ld2Y3de6DOBV9uTdpdGtmw3VmUnmD1dlcqEkwmWZ+vVlDvptzchjxzZbmdLXErQoYjHdSNxSkMnh
vhFH4P3oNPfcm1jWvP/Oay6nWMuhrLZIkpfP+lSToWdgxbzahaPnBIQ2ZMcOwMhFnSi5YZg/4Kgx
LiYN9k/vGd/btH+e7PkYRbBgtGGuFmTHK7TQ4MyTWNaP01+FX5TdASUFPvCTeQSSaDMEWkRKc+Vc
WV5OojiVtr4Nk30FNEqHuWbRRoOEcy5DaBlab65sUuGj4LcgrzGYnVb7oiK0e+rUjIa4u0jwxxJ1
Nl00dZZtwfuaOx0dZSvQIAbEem+mMdrE4OTKfSGa5ks4zI9nRsrbdYf3wwbR44y3rOeorcTypH77
JsZEG6QOmdYHruD4Vk0OgOtroWw2XktFMCzL3dx5z3TrCSOEjHfm+3g7Ofz78hxsbfTgbI9PNVdx
0MPUT7i8aumEYoD8rAH1mzX9FlMP/kuljWeu+HYQ/O8rcvwSNHqsdyewaoT0RdkzQQtuhuuq8MYb
Ahvm0gW4FU3WRa2gLeD5/deU+//tCv+gMPbbN7dEOf47U3HJivyf/7jPSvWanhDllz/yL7sCyYjs
uJbWG4mKaE5M/pd/Jy06/6QEYdKTQ7Vg0OpgKP2bKG97/0RdT++XKYXCHCLr/9gVbDj0FjqVpWbC
h82e6m/MCvzBtxMY25vFq8BPEJRefn0zbwcIMbppk2WVWgdNbkYvYCck2BdPV/pGUwYgnsrEU7/C
tg96q7FE9t1NaDchLCc/pMcoE8MDXk8eu7X14gLbzYGVfJkw8+2DwaxfyqEjVCY3vGfqTONjnrRY
VvX5s4AngHxhWiJmqvzzrOGUw3SDJt6S6Y8MLvVRwUB+HiSG2AQWCpjs8DKHNnuh1yn0kUYV30x7
iv2hGNVjpYi5cWuh3QVVp11WuLaoZcm23go55BemPkVr8LEk9XXF10Z/VNxDGn7JIrnFqP1tSMA1
pLeR/VgFQX5XzqreCCtX+zlsUS4M9nc8rTkwu3i8GXTCbemJmd21rAzxNZyU+amX5Xwnk8h5LibA
ujS/zRxUkDdd5MkA8SwLnb2nnO6Q6E22EsLtDhUbWhz+YKtGTa71PnEvgtImqqbKnG0T6s7GAzcA
dVkEz54y7evArg26RX6LpXqnKMBs8ynRV3SYMMHNyUMvKwClsH8JbXH0aLy06mo45iYcHSyb1GRw
1l9iGA92ARVKzm3fjFT0fjcY4y2MxPFKWTnb8dQ01oGtZavSjm9dqzL8ztLxElRBgnTHezTjICJ0
QCdzI2+5hYz4Lids2wOo19GviDpzwBf5emN/11xuO24EXGin+KzhnbvyooriR0n3nE13cTmaEJ6F
lYRPw0xm4+AI2ihO6zwksXip9VDcah3Uea2WyEzCqNoFcYwxwOU4QTJVi3atqL8FCaSnYcotYqYh
g5lRHmwsWKKvff7otNVELy9p7vKajbWVG1fjrMMgtjoo6l73s4J/oa2yqjducoRwfuGU3dXIDySX
o0fFUMz6cR6FmnkeXfbJDYuePAOVX0isPTs196Cfp5AXA7/q0Rjk8DgqnqBKJ/0JG+wDvFLibABy
kePT1oeqIMDUFNoADbCkNYOFOq8hqrkDCNtKNN2E2NIcDsFQmmAKIM9U1lDvWgBiftRU+tUc1ePG
6uIZOC9ea3uCfpaUQHwqz026VQdXgdS3ZHzBFzldCJIMbspC2rCAp9HwVTc96fyR9TzGYbjPrY7U
TSRq0Lk7eZHFxDOqWsibBqMgqoTUKx8Le57WhGJDYXDziS6EGfmIQ+Wh9zRSyKu52jRxDECmCvm0
kxZOqaL8kWpe863DR74aDBwIUHWNBzu0mn1A+pOxgptZHJqsMvaG3ljbMEmJi+v0FTgAdEpZrW+y
EEaNJww87dXgfeczevUSgBDtPPYHrMelb7UueVYTPVSdkHUMtDMmFBuoeUv/FiCe8wWwaUIbcNI8
AoZwjepmEm1zVdfHXIYeDCDwUkLWpLvMM4bO2ZZMRamGqiqa25tioPGUQ4446JIkJbJvko0JN+8o
DDs/BqadgHE2vM9OMtRHK1w6b1TaeUzahF84MLV9P9BSMEmJvgBDYb9CsiIzygIm7HEOwt3UVlti
euqja1bmvRab5BJm9qU504VznfiF7vyntkxftLjtN1WZmtfS1qrLCILtHkf0/UyvelM5zk1U5JQO
MD0Q2Q021RxG4m0GRWebRJCVqF0AUZNMV9gzQ34PKT1hOaSXAe3itR7a8qudTtMDJVkCEXNb3hct
loZVo4fHICB3lyxtAPWsSJdNjnPFKTqsHMPENFxWisQgR78NjeRrbF7Yttai3zK3Wm9/CTUcy3nk
OyVsEwsC3FgR2WObdonobrickExcRHW+xBxosfbJ7NL5xnInQnMra5+SnEDXvtp4UNJXehd2gBxU
tYkaI9iqamj2TUbzxGuHJ6T66NgRSeEmxUQUCJKtZyDBYXJL9XAlSByAHEdiT4gteN87Ilr1XWHi
427vbTcG9AXVrhQKQrSV5td9qqlbqCHhkx4QTtWjemxr+tYjeRu3fZ5Y28YBZ66C50LIfW0O3UUz
cbyi8A2dxD2QLtPdg6TYAqnqd2xACfuqt12o6djP+E/BFALmg/cb++FUY+0etMNoeT+tJLkVZppu
mhom9zRCcvXCaqMZg3ENMbw6QCOofZkLskkaF8USmd++2zJOE6eCGBQtUV4ivYSMT7iYCfGZDgMR
WYDwfzZm+hJVimwtGDOftaIJtzqav7Qbhx/gH8cVbbvoAu98RvavJl5i8kEu2yqSG82RuPtq+0hz
yiWSV+Fl7JmrRuANh5I1fZ+45JIA0agv0cNdYaKdDjL32CwYdwyyreHAEVrTaoxWcr423DS56QGy
ek7dGZvSVNYeMABsjCA02q2r3Gw3Khs8slMRvxZnZfTTgy30wEmsusjsYdjJ2dKvS9JUyta0yNuE
H+a0g7V3ouanAhZBYchrQJoAaLuH8G+jCxT6uq3j8Ki5rbZr6YzYKx3iJfTzQHyCQWNfh15f3ZIh
IldUqabdRHHpk+hSfTfkHsZzsiSuctd1EID21X6GAHWMjGDag84K1+PQdqu8SbQHXZHLI8phAMiX
sOx1c9x3Kz225wcvJBRj5UIO+WG7E7g/b6pNv6kH8kdZJ76mgZD4rzsbbjq6tqzQyPea+/42UTGE
sm4avhfYf8ApaTY+Qj0LQcym7sbRiLEc1KU0M2trw1EWva6Tca/XeyIsqq2ksUZiwj2gQft7OsBz
d1i795lu5ZfK6tSGrI8RehCxdg0Pn9yrzAGzb2nBzZhM4qJmt+VHi4leZW74pdVm9nzunpCkIw4B
aGxEHNra1qn1LWXztVWh3k/14JDG/b5OiovGS469a5pgvZm8BygKUP0yVAaQysOJg7kC6qU5GLqt
zEKb3WeAqnN7S41ol/bgD7ygusNqJO/6wIEamQ/l1gmnbxpAvKACb43yTh+n26k7xh0a1TLeWaCg
ZBIitAXSKsbySo+LazcEE9Bq07ETGinLfMi7XjRPRjqD5AWBCZZk5egNQXpIjmaM5EHevXrpZJJ2
p7Sd2SJyIPxT6hlgEXufTaQUYwzza8/7FqGeolLIR8wY2cY5G0Ct6b1d5IYbZGFfqWF3VRHFjFFj
pBnWCJ/klnzVeEh3J/HJDcAajjzJsTWsbZbYZKMtodtGRvtM5RtY8XecVY/ulFW7uLjxgBysy1n8
YsytiKNo1km76LImAgGLUH1vDBNs9tDhv9VAX1lL3KwFqFqyEV8FIt27ofutVN6jcA6T2V/l7L+p
AxnJRtNzsjAdfj/hl4vos+MZB1lnMWCYZCLJ2pjROce5ZwL3DOb1ZMc7OzQ+p5q8MBJR+TOHihsS
WL5Hw3gcI/Cx6ZQ7m0FGj51tbVK9/wLj9R5F4nfVhD8DTJGDnlxEgM/o+ja7Jma3MqWT5VsCIC9c
OZzBOUlRulNtLcUOuFf95YRIwYd6d7DBFUc9+vU66uNNS/vvkPHi0fwJ997jXXMsULCIrXQbqqfI
gsFfGUb9OE/hVkXxdShCFkszxl/sOqzOBIsDR4IyUT+G2FGT0Vcj8ynNiO5uDJOlcrHvers8GHUy
3mjwkZ/MZdokzc2rvmqd9VnNBfoYwpMuNUayy0anahMm9P6iaerPlYjNjdHBasoJURyTLLkGtNsc
NKMQF1ME42rNV+c9VzV0szbXzJ8gKcWXDKT+CA0xmvID235eatlt6pD4X6rJ8Hqr65TPkEMGenLy
XhB2RyGpc6KWzQ9leShg+zojIpOv3LTtrVXLeTPpwHCbuKA12MQVVWfjK3dHz1C7ylXn+BKI342u
Uvehcx3FjwFGIxsRsCma3U2tOYRb8tf6DZyTFVE17ZORkEwuPUV0SG9syfMCktfV8I5Fo6/l7OVX
tReCv0p17MCOU+1MoHGbriJpBfJWRrhG5/rCaNZtYhIjAsoq6V4VQZ2Z5/oDr3DWnQk2L4EUE6wH
27wugxjSJ4ymVVjEh9aN8SUmL1PTlTfJ0h0rU3WAtMnMNKl0mw7hphtctA4enCRb1duoqY0r9iRE
BAwDbmkLhhhAv0n2X1JdOVt7nK/gfbLg6ba1R/bdQRQekn1fu7csASZZWMGxG7pyk5X1+GQHBueK
evhR9MnIsQcKvN0FBzUUbPRJg1oNoSLVum7GXRlZV1HcfoIOkGw5TjoM54qYYBk/ZwqN8Zy3KFSc
JrhReuc8t1MbckoHfCg1u91EWvc1i2Nn7Voh95XBaiLtYkumz2c7yx8LHS515jk/leHdm2X6idXQ
h1pnw6yRe9fBGEf6gf4AI7jGCkIO7pRN0zoYchZd2wtW88DvrDzwI0M33+XDwgIsslczTCumsUmD
FemwgXCRfevxbH6jErcrOM53cQIWtYAYXASHAjYRcdNMYSHBXptQVPmT4XgbiYDv0Arhi7SvWIVd
JtZEPpoUBYmGEocU5FadeZeRSaocIR3jvjKqkv0Dk+ocaZ8AgUWbWYirzJUbJrAAMm6EbSYT8aYL
5AuJNqS0ak52hXZ12iiAgJ3ZP7IxugEoEtzKeb4zRXwUhf1CJxGndsHuJxem77pBwK4kMXaRoT/Z
KcjmzC7Yl7tArEkNKDgKlY+lBxRrjCId6hfpa2x4sx1bzgq2bT4d0FSBEbOhIlQiyznki/57j9KG
r3is0Ni0XuYSTaQlzyXskyshW4jNdRaGK5D+fPHVJF+LfDZ3jWOrgtNQmh3MJA+etVlZT/PUTujf
Yu0YQ9QlzwQmaRKiYCktQK1TlHv7hliAB7NnjAV5S8CS64wp2k7JBpO2X8RSNRHY4OXiKdeywSYG
JX6Oko7qAIkibNPQHub86zRdO7U1sdsuigcHiDnYFRLOiLw7kD4kyCVwTZKP2RrDuGnWbkjF0Ywk
kqjYtvdF39En7kp5Z+oBHT6CTfbMevHnQjjJlhOedu3N8O5XKFXqFS2a9rqzTLp5LvVpuLrdXY+S
Yd2Bmfmp5Zz50nkCDJ944+e6DYsLON9ihcGKTLuaQbpSIqmfYjUSF6PP6Z7BqG4YUCZ5zgSPrcLZ
Leix2nlwb4iA+M+qbMuNUxX1p6Epky996+icvMgPFJGZ8JW12qfSq+cj0glcli1n+qYqxMZaJP1O
GrhYCgJ95yat5ndlnG2lIUnGq6o5uiNEio1j46RrbzTKIyAdsBZW63xtKksejb71DjxF8FORJB7F
bhUXnVsGorKsjLjhmWV8LEjp2lTuFFiAfipA+qE5bgfParZ1P7hHlCSEP+ZqaNnVSMiiAJv6dSdS
4wZRdr1R0qWJWgQtqYaxcF6cKdevaMF2dH4FaCrs3Ic09DS/ASm7N4tRsh6lhEvQWn9w7PC1poh3
N8oJ5BFlwNKW2o7EjmZPuiBoRs8K10PEdJXWWEZ4hdg3PViAeuk76AgRKFzl7FD8WKdWF8x7OsyU
SOa1mXO8d+BAkZbRieiz7ZJoBibfp3JtfBe9dA9s8j1fk2K+iLXavRAVHcmI1tYeQ7f1AvVznRQE
eekFXhIttNhVUlTTbgu4kmSfj3l00PQ2vmg02/tW6iUcJESxX6t+QlZX/i/qzmw5TmVrt69yXoA/
6JtzWR1V6i1btpdvCDcyCSR9l/D0/yjvfdaS2CpV7Lo7twoFUJA5M3POb44POLoL311sO8QVT3hd
uh+N1opXKXzAqwK8A80jsfU466SUgLqmWJg08QMuKXRRpUrbGLnf7GtPDQ/oNOkVgy39hfAiMchz
kk8x7c13uq5EiA+19Rj1MUFAIvh+TKkd4oBryM9F7d6ZALd5BFWM8yYfo/FjJm22dL4BppD9lamK
tZOk+Z2hKuuL5QiSVv4R2AiRjuNXGaX6wS5q415Z9uht7XjKbjII5jT/21oaet5UPsS6Kh9tUjbk
BBzZ/zWWUDrXSeLEX0fWrXhlExPQKqZOtnZ8TTfIMVmxubXcuLuWVvrvouV/VSH4/w9VREHnXVTR
d0wBv79ykz1KG/5xk0VgayEioN2YLDsZ/n/l/gMS/KTuERZ49AV7fySP/879e//zp4uEDm8c7gLD
OMIr/m0nq/+P7yAjPDKOULkdVQnmf5P8N1/X6jQT5S+qasoMr1P+xeAJOWeRdQBsm+ynYiL8YgOW
P3pTP14DeoMsXNim9sVV7LXzBo71yqnqjGS4b3xQs1biVdI1MNyxApEj3jVA3nO2p6LrzFuarP3v
Vd+OB6FDg95GjMD1ZByh5PaYdMmBFUZtXrz2h3/VF/9P0ecPOBZ28HP+tMv+U3b856ccq2EvyntB
3ga0fPc2iFtELqspZQluPRw8OeRoHGvphKCP3E1cDdNoq3Vu4qaqzXXkk5qh8bKvniGx+5/n3K2B
XNYq9TEZ6ZgcBSH8FnNB869R8/070GD+N761DEViYeRtVSr/7mN9hfn2kNd/TWPn73pP1770g2/f
zNDJz5TUX5d0//mFxwrji184jh2ee07qHPCD5HBu42pJ2aPI9XWamtqP1CrlF2eePbZzceCDAoF9
Mp6pKb6uEf1z74UIRjlFV49+OR8sa9YeEMwYf9VBG30dVI2/+Puf8LX05Z97HO/94vdFWqUcsjcz
g8tSPz1rKn4kjaZ/9CZHYDKXKLl+/0Z/RO1vjZXjdHhxpyKlkycd2MMnvL3fHkasHHQb/alrTP8o
h/KmfZX2yNuw5NM+SBV491mg2Lk4FGOe/KDWkWn3/g+gdgMs7awCs9vZdG03lYnckDVn2tp4bP0y
SArdREpm5Zl3dGrCEhJePnmpC1j2kMnDOXHCIpivbCCv77+VU5c2X1+6b8bGjNjBhRPSwVgUeyOr
zozcU5deiBCyroE1PfZdGJn1vaGLR70/V14/demF0iMQtZUKq+ap2wxwQr2h1nPR+9AXsdGzpxhr
Ka5MDx/HVywji3Mq5RMPrS9jlSvpyszLLjQ1ejksoLd6v7nsqRdBIqNiNHv+CKIq03fZlAKVmc5M
m1NPvYgBOYWFHMlkGwa19YGN8XMT2f/SDvxU/zd+Lt+I3qcuvZj6+Cl1c1Fivlf6wY9Sgm9369v3
X8iJyLVUgBVq9G3g9AwQzIfxj5k9PFVM2X5SdRH/fv8epx5/MStVj1Q4yrlHJwZot45dB9+tYMwv
/KaLmSnTwXDHgJGYTzQNNNBe6aEFzXzZwy8mZxH40jayrMNjAtMwH0grjsWXXXoxOVtp5y07Z3Q+
Ct5JHJOxtuuPl1wbgtPrcIWdXWNIhYbIM9uPeYW8/yxi6+3P+R/CGR85+TgA8Q9xG9yUMAlbrTnz
so/T8D9XHsSCr5961pLBarucoEKL8Jcoz4x91FBJlwMec17spI8xeP0zhJFTv2MxYRt8KTIxM6tG
ssKzEdP9cK5r6NSlFxPWxi+AI37MK0IoVYx2aIizzY0nXtHxli8WZ/DUnKSCpg1FRsumm65QEFw2
ZBbTNKcAZAKsbUOqE587ffgK7+i/6rj4f3sXb9mgOAk78vyuakNPpM6Ovlsgt2VUHJIgIZ+Ft9r+
sp+wmKypOeBZXQKmCUDWAriF+N97mjozOk991cV8FcXo5ngvsi7V2FVFz2Pxb5btfxngvWX3SxQA
OyeT3Ya12WDDF6kvOb7RF22KYK2+HjFVkci87ngp0nTXVVqF0vZ2F71vfzFfRZAUwqhqQEAOSpGk
sgNorhjXXnb1xQQ1emFNtC63oTuTxalUKDnzX3bpxQRVJRBcbD4YKI5Hdtwtr5oSr4HLLr6YomLs
5VSWHRMpGNa+228mjBMvu/RijraxoII59G3oGPnnoLZ/VNiHXnbpxTJat45Z4HrQhiZ6s8xHFUBl
7LJLL6Ylniwlxnl8yAzwbIWV7+ReOAAXU7KERyBES8zyC8raOuzv6fHMMx+nxxtr0bL1RMt9S1Hf
asPB8uj99yls5Oxz1+Mo5Ad84YOb1qXveZ0MNc02mUjtewP4y97rYmpOLTWUHn+Z2Pna+8r/S+Su
vpL4z2woVnoPJdZcYp0llfcd61TtMcGDZ68pN33S27LDZefoTIRjlTICpHUWdgQxaIZdU2cSeFQt
9pVIRn2FPij/1Zh2vmuRpexHE0yN0jC50hCV+ytrLDH8bdP+OZGoiFCDtf0Rwm16n5RblFtcbvVH
bULHtdJ9rUNX0iOMakt3vGiHQ4/669BDQWxqUKW0IUY+mDViity4lw1XbxF62twA+I4NU4ia6zEq
9ccjCO7Mpz/x5RdxBwdCjaY5hmuUHDJTosqRl02EPxrTF4u3K2N0MngQhDNiMPpi+h/CO8dZPbE6
LVGdVH1y4C2yDdOswEKzhdUZRP3Hy16J9fpDejhSzgDn29Aqo2vkjlelGV22ZnuLuDNXuCHlRcEY
6WnhaW2gN5mBv8ZlD74IPYIe1qIXzGKMRLepO13P7TmA9akXvog9LatSQN6Pj9lbEMeMtRmry8La
Eg0srExRDzTbsEdJpJS7GeW5xWmBAvp7L+Yu5qQ2BENt6XobKsQR33GfwJ3annDqnqPgkyQWAF+a
/eHOwKb8CqvaYWXpUX3Z1Fp2tx09T+Z+SInXwhivdYviOL3y8rLVcQltTNuqsD3ym2y7g42jbsbq
wom75AGy5oqp7Aw+CPYHJRSrILYu/NbH4fUiJiT9mDmYMrShYSefEBfJFZaXF76QxbSNsCRBQcaa
TrnkPkmwzQAVcdHEOnoIvHzsbHIblUYlsAezeUD6v0XHc6639cTMWnblwLloDOf42Iqm5TpGP/J8
2UMvpqzvGfPcOSPvA4xwZ+ar+WwK+MQzL/tnqqGggthzaVwnaySrVt2eCWHHZeeNjYizmLCGgRaV
gd0du1GwC3VpFHOmFvypZ6n7ypLxZefhJQnB1Y3ZETVfFNM2C/Os4YOf0gP1/ptfUE7/DjvLPlET
dVUvUeGEFgLiLZSxeUtuJSK/l+Tolrt8bVaTftUUjXelBoX5pXMUNzmu/tsOaveyxWYJ564oA+aT
lf+ZELdCR0gfJWd/46khcPz7y5lsVdVYwjgPZ+k+qLx7qAxx5gD9B8v01iBYzOQ46xtaKlnHujGj
vEkSUN6VOL+t8SCKdgnVMx2TNKrZtDdSORpxnqpVpR38pA0+1u7Q/IXbRnFVV0G7AZsePHja5LCX
5VXgMVevdbwHtzMKsZtSc+iF8JrozJc/8Vb+FNdevBUUXvSM9KjVjCrXr5zZiDZO0Hqb98fVqasv
3kszuW2WNX0dYla4Bky8dkb9TGA+ngXfeOVLQpYx9mYwVX4d6hr6WFu13ZUoXOs77pvn+Gonnp4y
5asRM/mpWXs5XxXm34at/qq/eDAuNj6yTCG1gzIPLRyQp+AbZYDLPqizCKJTIrLOdViw8g7v8mFC
iGN23Zl89Ik3smRyGLHGa/AyjoqtC9i0QHaOod5FY8VeBFLbRshNew3ZikkinumKkP6ZX5dde3Ec
kXFt4i/AbGIJuBqisVvnQv13zIW/Y6d9XBleTCHbEQ6kv2o4NHVZYkM5mOuE2tuZmPin2fiNgW4f
J8CLy9dTkKfU41AhB7299WWGcUyv/TWBZd61Zp9cGYocGgbROo1MZkubJKRcHVuudW8W0zX1pf7Q
pYm/N5RuXA/guzcYTqb7KbWMy/aNSygn5+QRcerUHyCcWaHOEFzTS2GcGRjHj/TWC1gEkYgeYBSW
yMim2VNXkHfyQ6p11X3n0K+sxWZJG4qBa+f7Q+XU3RaTPjerrEWXimgtaPu7MTDdm0Al9u1k+O2t
cK1jiXT01Bmy+qkJtYgDk0gqrUmpX9iodq/MHi/Bnn7Dzfu/5USM/A9DJQqu7kDDwUEGCK7B2uiH
eMAsdhrE+OP9W5z4AX8saV6MToFiqYXzaAAbB4Tb5RmmWMVl0cZaRARgar3UBMdaOn5/x0n1Fb/w
i4q6GIC+nlQa7pBVUnCE02iz0J/N6cLXsYgFTjBh4lj6jNUi/8YOMLvzk8q/8H0sIkE3I7SC5GKF
KNyxnUIG6Inp3Mnz1Ic8/v3Fh0zy0aFAx+kMy79rUt6rNvXDy8bIYgKnc9FUAzyYg1Z0pljpJP0/
DolzWaEO1uvrJw9MFbndNDNMYvNu5FC1qUEgnplCCybX39HdWszQRnZRpempFVoySA9w9WuU8D39
EKWJ5aW08YoXXfIzZVf8sa6PPquNr10HRaXtMI3UEPJ7ES6aBVZFl73NxQJvtXoBql5agF6RCrkD
kvxYdIf3L34iYuAh92oUxLnJymGm7UE0ZSNWIh76D14/6599O5FP79/jRIRdegZYMR6siq5KaFO6
DGunlo/H/S32thNeZkczHrs0m4/v3+zEsDYXE90xpsIKutgKpyZ+SucxjLrszKVPnPyWjKUC8jiF
XNcMmeFBWOEVvjL19M6Yk3hLl3dwZgSe+gWLWW+Zs9PgeWOG0rJ/606+p7R4WRT8IzF6Mecjs5un
uhNNGAApPejYEG9Hg/bK91+9dZzfbyzcf2BKLy6fYQsym9lch6WCPHKTDq72lJcSqqTQ0COJ1Gw+
B1FiPXDko8dkmH30q1AwVnNsWw/N7Mli5ch5usUGp/1tRH2xm6K4uetFrt+zBhc7cof5wWc3lIqA
hli/itaUpuu1RAQe73q7ELsZt9ObPvWm28LFf9bOVfmldWijT1E+fNEzQ995QebWZ370ia+1FCVW
Tq7VUxo3OIe3SWgG2XUkzMuUJt6SR1M0TjILoeoQuUlKb2+Cf2HknSvvGycm5p+/v/he/RgIf2pE
eaAW7F5lKEK3qV1n11MjRSgnSUAIhEHXrxPP0bzy58jEF6KYt21Rt9dRGWvzhnZNWFjIQSO6Kyxg
CsEMNi91C/0yJQ/UmtchKrXpnLccvQs13RtuAjpPYDBO85m16u0A6C7z3fY4t6OmZ2NYG5oR9tAZ
trIwS8gDtEW/Py9ODZHFHmFGFz2lc1KHNbfathJkmtNWzYVXX4QL2laqEc9nMzwCcR+FFvTXBj3W
Z7JQp4bI8Te9GCLCN9pOy2Mz9JJA7dD6Ww+iJZS7dRR8QE/pPVmqLb68/6Le/hYokF/fzCYPHgxj
MB9oBk+/DIE1XsupVg94UltnPvdxK/lGiFpSr/QyERVMz/mQYoFN+5Nnf85NlX5qdVseqlFxOB/M
Zo0zcLp+/0edeoOL/YSX5ubQJYZ+aBvMsVd1Nh67o9DHb4+a1KuJboNPcLPrs6fT477grZ+42C+k
fasH/eDOB8fBI3sVFQ1WHKOeHGo4JemGcmK0NaQZXyUWJcB+0L111Q9AftEqhDRUQdfK6ArDYB7P
+1EWvIz0eawrIVYyoSNKz/L8r3ik77bU5u5u8Kp63Ol2296oRKjPdjS69+bQ4ovZ5rJ5CJoovu9K
9LBNJP0dm6vsdupibNjnBkJGPLnj2u00fR3glLwVSfKt6/G6sMbeuU0lcKr3P8OpY/VSIVlqItJt
hEsH6TP71jOIq9+NNsNPsnOhfWMWxYeiMbCYSqCt2laW3Lq4TX0UVZB91ka3ehDkm8Aj2B29FeO0
pf080NYRHki/uz4/x0M6ESyWasuU7p5icDlau8fDL8XP2yKncfP9l3BiB7PEngoMoTm6DT1NgPF0
aynfusWEu/tW2djrmGbmbN6/z6kfsYh4sIF1LY1Uf6AJ5diyE6nNRL7nzKc8dfVFxHO6tGx7JftD
bNhTs4qsOQFN00zpZTFiKcIczcwMyr7tD6WhmRO9zbZ+11VN9gH8mVrL0iq32GVMpJTM6dw24rjf
fmPS6ovQV42dVUNo6Q84d2c/LEPQ/WyWfrZWZYxNVS6Dn1k76hlEmTy6nooqPmd6eOptmq+DboS8
NCpZrQ+VHnxTtXur9fV0Zm1akDz/PkwtCdJBntdKxaLHeSeP+nVA3+51F9Xyp131+S7O4x6zUz2I
8CGg8p7lrnM7d9X4vcNb/sKs7hKvF7AtBZah05UvxNeBELWhrNed+4XH1/SfHw6/pdevL4j8wYpr
rzuMtUVi18quUy9uzE3lG1RSmtaWe7dJmutoSJsNtS7YqVaJ6KsoQCIMNTCf96fcic0c/TGvH4Qd
rxC9NIowz0G8039g7P2mnth2oyUBqFdn+6JM4XdQI79Rjoho2pvKXStKM6Q9QNLPBRwl1nhMiv6g
qFsxrqQ3xWeKn28v7vjbvn4+iEBRUSVjEcY+5qSx1YEs0qZ2NZrynAfkn43CWx9jEXe6tqvMqUiG
wxix1/ej1uzokMVZeuUUtUNBZfCvrAmdRzr5k9qOQ8oRQwxi3pYtjCbZD9bHRqEQOtcBcWICuMEi
VsmsGp1WUC3EOWl+btxAfKaPykhXfaPGjR2Xj4LM0SaTzI7CTCs4wWPuNCsN2NC5DpK39zy4Gb5+
87j8ko1pxHRouq/G2O6yaFrb1QQF4ofZeeHYnfOlfnur4y5dMdshatVEhzS+5FqIGUK/k1WmHwzh
xlAfRLL1Sjzc3h/vp4bTImzFsyfcym+NvZlN3Q6zxvFKwifc0LgxbN6/xdurJdS61+9tnnPyb3aj
7xXmtOs4wv+qM/3PuYMSgwpptH3/Nm8HYHfp7zh7ZF66uczDdAIUrTAKic/F3xOXXgpZPdkoVxu4
9IAHUWAclH/hoWypYvX7fmrm0Zah7ZfNoW5VhlXtfM7a5MRAWgpZUQoDpU0mGQIvrcZV5h5byJKm
se9IyE/7WGI2u8296tf7X+BU3PAXcUPY9DfnaS1Dqs/QDLLB+4UBefPZddm5qDSLsDNpJQB8+mBX
/GdzkMpKgcI67WbAegXWc1CfixknRvYSEj/bjR87bjOGGjAMD5sHO5YbFZ2rd5xQHLn+cbC8ONKN
7ZTPImplqAPL2YnxuO22/GYIViqPmwSfmqQK9b6IHjRO8dmu6prht6id8Vz16EQjp7tE0ssJEQUJ
0zGUY4nfGBYL/QSlw9PZXU/bwL3HLxiYVHFvjdMBkeSW0hV2QTNCi2hjevFv0qFrsEXXHXaUWG3L
gvbPqL2lbXRjpu6VU2dnMvCnBuIiyuDKFEvXKGU44CSwyRxcUSYIf3Q5jwkuf/o83YHKOFucP7Vc
+IuQk+jWkFVzI8PAxjF508NE+mmOVvkTXEvHCZJmgzU+Cc5PULbzLwBbBp37IlXtlTG0zZkz/59c
6RvL6NLNXPq2yFPdGcLJBVS7cvw4vZISNmsEq+AHx544dLPUOKC328wBdgneHNLgr1YA0mP4gn1V
bDrZqpVGT/62Hsdm5fbJROt2DP2+sCrrCYDksQOOo2imemgpdQC2ptNU9DGddHKBujKeHWCG9eb9
KX5iDVzyjhvGs68iQZonbvP7NK+8ndXX6HrbeZ5vhr53rnQ7ytfSHcczpb4T83hpQ6dprVV1UK7C
EcAGuikXHOlAZ+o1vJf68f2fdeoei91nVcalVlZTH9Y2RxOPDd82LVN7Y0xtt3//FidWwaVouNZA
zDSdDn6gHpKNcMz+MDsyu/GU0O8APCRngvAx/Lwx6JYKYjk4epFFog+z2PneTXb8V6Jq/+myH7EI
8NncpZXV4P2q51ZyBSlthtzhlX1I45R8sGHynPnop37F8UO9CK4qj1pLUH0NA6/dAa7dtLAX3/8N
py59/PuLSwdF3sxRGufh0XchG1gFnTNnhxOfeKlvJQoXKtOiDhSMF+1nKZ3bxCkhAOnK0fZZ7rnn
SvunFp+l3LU14ihue1qCm6EtzbWl9fO2KxJ1bXMu2U5R4236otxTo7jyqy8CS8XNRW9vKXWNQPxH
gdfkqBWUfkiAb+6xRpkv+zZLqWtkj5AWKVDw2eu7uZbfU336ftmDL0ZUoTmJ6xZDEY5xa7FiKv2q
T5tzH+TEoFqaKcR1VbploHE4dvANaWRiI24WX95/9OMjvjGl3UVSo0z1aEwER74kHrzb2U70ddza
zsc6s4xv79/C/TNy3rrJYon2tJGtuMu5NzUg6a9mK+1hlSbGtKtSNzuIwIg/RxI6JazV4g4cU3p9
ZH+tepNGjY0xduMXyBGwnp+sq9QjKWlp92WGvW8JU/qb7mfdzssCXK+KDOscK9H8nRz17jmdsZ/O
o5Fdtdcn3/Xq6LLt6pi2tkYwP9NsQckrSRkQW4tjOKQ+2ut1kHa9tqkdbfiVTqna2ZYzfMmEpT6Y
saaRRjXTTSvSdt810ZSu47KuV0IT4CJ7M/vYtx5LSSvnfUvmrq2/4ICrr9Qwint8HHtyvcU04Tvi
JPvargdQUuhoYCxjTZLq4N0mXWLuYFKa1v2g+ZIEEKGxQJyya0gzoCdHJ9V1DjkAUAXp3zuODsU6
6t3sSQIevNNmqT4WeqGtksHGorLXJ3srEO7CaBoH/aPZqnzjo2l8omQtwqBMNX4rePoH1zTdcVsK
O73PRZzeOgAw9lHbHhlBLbCk45HYpxYJ7gKqR2tewzMCaeiUmrUPxjk6cCj3NkGRJfs4FQoz5bid
nmUmzKsklzBuAqH1zkpPk9FfDxPoyw9OjanyqLqckstc1A9QwuyfUY8Xdq4f95I5rQ63eGDgmJrh
WPgENhucGcFO4Ygcmy5LKiZl2PlpWopHXh5UYG6AhaRtHXzVPOle96kt1oXqtTU0J8huGSB/E9ic
120DB4PSfhTlnlRTtvFra/yUGnVW7JRTkX7P6Y/Cy5g+adr0ivrabqRVhcEo1UANsYLhkxTRbOEl
0wF/dvo+yXepKMvxU98Z9ghYySYEtIZCM42BV7m2RDt9OhYIH03yhN712PbG9MHjhzxH1eB/z+OO
DWvhac6BM+FwJz1dcFfYIqEmBmlsHfQlUBM9Trq90uL6yOdqjHXtZYYBXMxIvsksllghe7J60mqI
2L4x2/ticqtPs2r19YCJwRqPKeDQ/qCLI6bK3SGlRx7run1nhyMHxu+GGbXgotKpA/nRjO6mnHGr
WcnGA+3tzYXuABDybTyF2gr3aeZETskgd/a+qts1J3zjuputBicrs4odPMm6Jr8Z6ZNal5U6Em4r
Ml+bRAW+97sy80KQh6j6FRwxJfZinkCntna/rzorGtdpXDS7QDPigbrzoEBa1z3+NZPU8cVOj27b
rq/u0l4mezeoQT1lfbDLXYUXdm9N/gG3Mt/fyFoz8B0fUuzKDAmWN8F49Tawa1BdgduurEADgDeV
ybHHKBjkXjmBvO6FmvFIzIwWPH2TJT8TvYuau6KioxqAqTb8SAB/FqGXtkW3Hf3sp6RZ90rWrpnc
ltNQNNe4idT657YLfut5KgBoskrAxRkiSIoYfrr3qpzSvTZO5nMN6Oa+sd303jFN2FCOmzercorn
fDWY2mSs0j6B/ebQSf457bLmnnRY/YHHb34Nsd8NoUbJ/uOoBfKTA6wuLFx/BLMNx32L6yj+NIEx
GYcydfGlHIf6yulVU684udQrzKS4MgQpCJ4Dm8abWIPeY9aT8YnyvX8PibndxvmkHgeb4w5Zycz7
gMSyWcdJbGoQu4BslaUb3Du9oELb1pDka9VcSSNp1l7S1+zfvPqWVmm5KRRW50ljiPVoz/oHEpne
NiH3tbIrrehX2qBBCJ34Bi6C3D29B/V9oCnxrNdS2/l+4z5L2/F+ohlhmxWL/IdResQAQLjpin5d
UGCwprBqy4f7uijtXeTGZb5JJLhgZopPp2Y8D9tCq5qrxiiLLR9dXQdjlX3Q7bHYun5T7Rrsf6Bq
4pQNgTZv7izSPZ5TH1WNXlbdjMhKXFlsMf84+ClHLzrWC2tbzJjyrfpsiG4a2x9+BYNoNn0pCdq1
E2/GOALpmsIBX3VQ6UesKEtBbHXcNUAtgHJ60+8Behcfy9Qy2fwS+aGiKtvalXDx1LqipSbU3U5C
nu3m7Itf9t0nzFCocAReqa+t0hcOMDpRPImqKygZEhHhekXioZO0R63QYqdbJtS0ASjTbOd2Tu6U
UjgLk/TznpzRg3IMSW1DlRepKPRJ+9C51RGFl7DIIajXPgIJ44wROdL7bvatVaymVoOIlxXzena1
AAanD06/q5LPnZ8rFi3sCdc9VthPehNVV/7kg3HVzRnm7QwbUoHLNY/Y5x7lEdESntyqj4U40qrd
ctMnuKysHaGpB1uMlKhmR8kVrZv5DsYy+OXRbO+aOfZu9YYnxuA2N9dwzovbOatY0FOnhfw0W/RP
REYAV00bDgJIVLXC3CZlB5BYWw37sNuWPMLKptVKgSqGSbguaj0LNTf1v6FeQTHiOc3PybezWzgF
6msSp/2V1mfx9yCKrDAIUuNTPU/DdnTi0aeNMKWXwauBBs/paD7rjRcDwxXm85Ehv7fZVzx2I5Bu
WwKIDKRZksYfrFC5gHB30i+LJ0poTehGnbWPMq3e2aUBA7NI/esmIDeP/QTLtsJ+pWPzRn5B6ivD
lOV4V9ZF7X8IAgwoN3ZpMzZckQUSryonA1eV+aP2y0VAt1FBrLowPeq+VrbT+JuEvRgU2iB7svyo
+q7Qel7HYug+1uRQngipZsdiZxQYMQRBXq+Ii4RfmeBtUT5njlXv84HVZ9AhVgedmd6kOIFuLC1O
iw2WGe5NptQI67eK1Ec3Ew1+OS3BXTZ2fZXUcvwwmUruoOjH0baIlf/cG5m17SEs+ldjOubXRcme
bEWQqnHDTcqeYndjW9U6gNjxoUsmA4OLzNXvs1Qvf2hVq33t2tp77Fqv3BnKdA9Nq9EgXGjmdR/R
J78aEww11kgfm882fC+fHNuR7m0ZavoGiYmaxBwoL1s3TjF8g7IXb5UnMlytsrSGCOpZVb2GI+Ww
E7Drh1hOHXzPoXfCpgomuqCb+lofo2mfNFl2r8iYFrsYin0IBr2B1ko5G5O5MlJh77nZldsMn/vS
tzbHailUYQXtEgp8agGuLZwfuoEWj85CUNtdXMfWOo1ax8DvA/NVDIVpbTZG/1ZjN/+U27RU9bpZ
PNUw2ftdAxKw2mU1QKk48iB+97gWrGpBS/NKRVWCW1CFfmNV+RXt1m0LY2yt7KQ0N6KPUv9Kudho
/OrZbe/YX5FkKmWpXY+uBmETjkE6rUoauzFosOfQtAATH32Y0nJtgp3Pw06zsHK0bSPf4lSVzijB
EnHrBWBqU8ouDNBUFMMqsIC+I+ArfgL0JYXmVtqPxFIafgJSsJPVtGi4BfukbTThZQModA14uaUZ
9ToHebLJHV+2W4lkrV0lkeQgQ0NcPbK6OS0miLYYtvT6oszshDSe4tl2fsUVULag87ujXLMeH1z4
sU9pPZn5plMlexvFVn0ubZ0Wb7KrVzaM7NXc2UgiFaI/T3okQbsBrxFTM6wv+tT1WNG77P3GTr/F
k0z5K3j5AeS3zJLVmjInzaEF2qV1P2SYFsTmhL7O8vN4H+SjcV9IkYX9DP/Tb3GqaXDnGCcV3bH/
ZCY1+E042fQM9U8FjwiwXXtvVW1j7au4db9PUV/166lShhl2qY1nQVMBuVzPc2rw+vQkA/VfVXSn
UqQemZK4N+9EQVd9ydF7HyhayLA8jFGYJFU7rDgHzia7NWFod6rv8vgulsa6cKBYbSf2T+M2CGoH
NR/dzd2u7btrM/fqJqTnbv7pOO5c794/QBoYlp84pi6Srr7qzJpJIvZTDUV8PWE5eV1Qvb1LmqTf
JYY3bXsovFeOKfxv/Xh0AsKUeDhQiuiwVEw487RMe8+blb6u67YKtfbY2W84PTUCKfJyVacG+4QJ
/CanjSlOGa3Z5DU7Y9bkLS9k1PemBiZ+bUUxNcCsM4YbGvQ6beVJmVNzsIApmBEYix0C+fQhycrq
R6ZZ0W1Qjba20sqSjYJoQWVybjXRGVnd3H8yyyL7LCKFY4DU/GZTsgJ8q1oV9CjQ5vEAuTxHIenb
X6Pc1j8w8fqbouVssEp8JECdoUYm4WD6N71yM1DLBmkiTGnw8VhBjZhS/ExmjeBuZCyMLqngLLXk
BwQEwZNs3PGTRoT5NLqR2HuaN4/b2reRg3rgVdKNETkMLs+tD7nZiFsK/scdaJXX7nqcBe84O/5v
STL/a+1WVrEuVa5+N9IJfkN6HCE9A/y/MRPb824jeiquy9Fov9EgY07rJCjtw+SY02MvTIJPXLOh
XcFhVTjszDhjWels7mWZ6H811HS+Bg6K6mb0TLGrkqx4Uk1rfMMOhjNr4iU7y4nqe5tAl2yGjBao
Y2SAKw3PLYExjy1z7TvxqsZCr6FY1Y2fC78MPnSONX3miPwZEjx709jLsp9BPTgHbE2sp9zv7bu0
neRmTiycfDSJuzx7ctulZN9U0adxcp0YQ/a4vlUy1amCODC6V2zGGja7o32o48CSaxPtBmjVuSIb
m+vdtV8a6n/JO7OeyLFuTf+Vo753ydvenqTT58IOxwQEMyTcWCSQnufZv76fyKqvT1VUUvSH+qbV
UqmkTCDS2Nt7r/Wud7hVTb1ZTWjZLjJ6FKLaDRzuva6mzV+VUj+iG4M64eydhqa6Hgmvxy5YZcBC
UfBkdFHyONt5Ilw1MK3nINM73ZtBQt4ABUq64RiwbgeYDxOGEF/lgfgHI3N5aBaM3Uo9tnxkQSZn
mhzSjQ7wOpNVrgb3SqdRI2Hc1x8GhmejO9eOpNDCM4R2uVTFzF6Y5D2EMH36FqhGdl3HqTgrs7zZ
TynfRjqGUV8SXU/7bQt6dy1urdy3cmJbasLiU1gzVqW5VqiEh6hTUp59MgVnxlIT7KUY8krHP9bw
mnQYIePh63kJiae57TJFbBuhTeeh0K1L/Lrie1jCds+BggGtWyli3o2JYq1bacXXTUxtuBrobp8w
ZssOlomXZ0rtB3DR2t+tMSlv1WQMPG2Ys2er0ElbwvKruENyUfm4qzbHqFQcrhuYb5hGMRsgehC3
/cAlJ0KGK6GE1bUNC/EVOQ8+7VMRJ6smKNpzh+p5P8x1TmlaZdumtUheSmf71Qmc4M6oqw40oFoc
vyc2b5fGthAYXufibuplf9mJeHlgS23wJI/bb5gOWN84ndsHTZdLvTrOE66cQglaZjWjdlCcpKCV
j9SqJYOIJPjBcuRWoZvTfKILpIP0tYi+52pfr2dhkBaTh2LEbFiSH5SHhfZDD9vhAY6hoa/qWtgP
k4TAROQRgmNsXofvRpIZitswbPfzNplzt7Tq+XGyFCWEYAVEo0TSeXSWenq3a0ImmoGizSMDQRw6
rdPeJnUg+qKLUI5npk2Sacd0UefAptW3psC5j2VsvDp9l51h2UJeDh5XxV2ppfK+1PuMmmlqyEPr
nVtZDSNXMsbOd6M1yhVZNfG+WTprjbiPEjixJUBXU2TBu6Gm9TGefezWJYzyDHt9zlS/wpZ9cplG
mhi9J5QKWOFNP6ZIMbfEi/X0Cqn0ayDwCyVtsvtkiq1mpc1d/CBB2slogqRxrmCWFVBr6oAjQZIh
ue90QnQIv+xbxa1LbeIUVKupo/HLVZThKfO1NXx3+yKJ1DjeVLRerT+AFNyThqVtk+hYg6SNrnu2
VtBqGcGsk7c2xsm5Forlvaul8ZC2tQHQUzgEvKRJS2Rczg4XLWLmW0Uw3Ue5El60dbdcTDJAZGpN
2bwjeQ07UeYnM6JTao8Vt6i6BLCJzzUy0RIXDx2rWpmDmZk+Hij6XY6VfOiOeTxxUhldLlbJWIaY
XjBl5ZOggF1o5rCs4zIK9siTiu9Wn5qeUAu1OWMznDGT7kxdrALgi82cFmXppW2ob22CZ26LOi2P
8Xxk0o2mQ3AK+dH6VSrlsoZRIy+Lwsp3WdWCTxEmpZquOjfiW0kUEqkWRQGelTqzOyND89AlBFsL
kfxOj3TtZqjS9LyIy6NruZrv0nwumO9E8fkyjybxFwEpy0WawRtX0908SPWs6dXqshlUsY26qkoB
M6X1khFtt+EdyGYfFGCGcNBBpO3smuZ+WrKF+qEs2W5sKOhxT80Qxo61X6Rme6MimxVG/qAhdbHc
CjOv7iexcGgSGELukhlHz4nZazHNPQu577WwvIzLAnghIjwAUbkp4jUe/3a8wyilOHCoIW4U1DcA
cExmE9+IJtI9AwKqXkynwy1fteUeP6V+b/XooCa5hJkHhK5/K2w+oAwU4hgWKtmVUVuG9HhoU77G
IYE6OteJihuW/FDkVA6WsLT7GOsSANJKE9WKpeiQsxPZ33KyBA32Ebs9KGmtSJd8OIIhoNi+Z0Fj
3sQdvZG6iOW6jTRrR1MWs5zFPPGMjGXewQadjrzqAW4GOUEWhDfkfbRt9aGpROH34xKua6UVb0M9
xleJYo/72cyAqqsuHC6PUcNPDZCxt4QQeyzoV+tF74udzLN+ZqdC6zipC0ZPjU3/jrJ4p+aZ7mKH
hmM/Bss0u2rnd3VnUOEOCPV0Y1z3cx1vsExwHsnRkbdNabe3jlYErkXk67eCucsW05faJz8o9e20
ebHJRLonXKDEjjqr6hVsCBl4iRqpN21TkxvlHLPkK7vZc2JzqrWORvFRZ7IvV7LSxpfFEMoVaShz
7Geoe/zSCYMVkxHiL6Mpdp4GCzaLt5CaZlPiysA3AQFzwjDHWruJzaTr7+ah6Wk/AnUhnGK2rF1g
JPO8UiqSBdxI7UIM8+E7UjKWsk42tjGRGmcV/bTrm0LD5Sgvhb6XY9e8lBaBb7fWZMWbqG/y1/zn
o8/HIjRXU1ZnnHNFNA1uJAVNyjAPym0fql3rMXYs5b2j6HrvTz0jZ1/PJO2W2sXb1uh63xaBvC0j
0C9BpODiqtKJz1PbKdaDzTzDNQkDt6k/DLCEBVqYCxZfPumlGNaBNigXVALidiJay5uB2PzWJpaQ
8qxf2WABF7kVqedzFUuP5tD51luh5Qoubxvn4NZWk0xbCRgJRBDnr4isLS8qivwm62v7MrO7eiOW
PH2c6RNb6rWmup/7tL1KsQd/tDTwHgU/iE2umc2j7Rgk56XlWmsjg5iQGG6J4CzZy6keXuqaOtqq
k0MUOdqz1rHlgFYpXiKG6LmfSqY6JHCtCdaYvzUmg21ZgTK6IbvmpRXbi+Z2rc2IpR+0nWy08J7Z
jHMvSHNatwikNgjMEH9Z1SwvmBpAYzJxgI1dOeTzdWoQgRl2sv5GmF9TukoXLZzeGCP7uZbE98uI
gi+ZwvId4J2zithso/T1nkFB3PTGpVkc10UDCKK45kzEzarDWuSyYPJx0YomNvyyc8jGajrbBv1T
6r0VaSoIDqQTNsFQEJ6laNqetro/oAyMzp0WYgz0pKkA4nGUBk+UMb0SsWrfMCYIznKkTHRNobBv
yml0dtLAAD4TafRYTNr0tCxB67ckVwHPiX49JJqee3jGTffoN1sX1CF6KJWm3vdEvvgcQTD8q1bu
cyCeN/6uXYGD5FeZmTsXZh21K9lE9Qoz+uQtDI0AcMQk3IaklVXRE04ZsW43nZ4iI2G4mrpmXBl7
feijs1rNHcq8wDomqsTLRZWzgZCM5FQHC0B6cTnmUrBVHolfMVLL/QlPBGT+i07w9gAw0apV/kKQ
qbqvmm7aFo1jnhdzJc6TJkau0djDjpC27jY2YtxUrIghAudlkz5VVXhMC0uDakdiCJo/xg0jwwkK
imtmbThzFlaMeWwzEudJ2i2NDIOENVCC9WI0Su8vY2ldTdD+HChbKSlHWOs3I2aKSfEWk+TBPIht
PYqC4mlkSLpVIN6uIpCzxV1Ejc3IbGUxpnfJQJ7lEmrOM/iLeRFaCwFOw8Q4PpiY1BBJWcIDa9V5
AzSSPpaOE3Hddt2sRstMcIfNrY2Spvo3nPRYFEuWwHlhCYs1azGGrZYDg0iIm5lH+Tw91OFxhhiF
BKw6kUrxJMe5vba5e5cVubOkQc3zZpR99ELTTRitHqXf7KmPX0lbYWsCKB9XRcSIEZB7Ki5kotUs
nmwZVs4cGBcmyS/+UsQaJrldcDsPE7LgirLbDUEgNyTZSbJOZ14wuA4rDqR466SK+YMlWOzypYA5
RYrNRmM9nIXAov6o27XijWmheTKY57va0brzNhIEZgUNMwMvXhyyxorsma5zOJr1LBGVo6XuFy22
6NiAs0K7nCn2yBBrASPJ2+t4NTsRlNtI5GlKjyrsQ0OAbu2WeS8uaLky8sRzZw25UexxqZmf51Y6
z5Y2dbxJZh7jRl1HZOqm+jw9EcvlmL7CL3cZW/gH0TgVvh7r46EZNYSYeqtlu5TzwvbzMO+u7ZAi
RBV970eh4dwkSCR3o9Q5K8hBuJBYo5zhnNlcjCR57pnU5fe1MdFbpKgKmfGaa00cTwxcitwmioRH
UAn29WlcsofXDPq1Zd5o8xhuNDtTH0KOXeb5RMi+Skx5HLcTwPkuo4XxmWC88C3FLAPfxYoUosQq
wq09i2mXg2rXBAJRlPV2ItZA8eJqiIi/ongqVoLjaY+0ONpO/DJXTlZUFIpDSmxXH+hnCf0jLLaM
FimfMmdvNOxlDOPD3QwAdqVAfyNxq16q5yJN1euwC8Qev2Oxy1TRXQS6oV0aRtK8ZUU5Judk/w6w
EsxObju9MR/SPu+epBDa97FJ2nVH8tuVbhOJWySMcM964cRinc+tGroQnYYLNneQEyk5mBMICRPP
42nS8FbYtIEheB5cbbM2IMu/D3OLuVxP7LUz1bw5pFgdbbszZ7zLcydftcXkFFsFq01gnny4WSLL
Fi7QXLOK5IAjo2nYZ13ai10jS8UPcP3eM4Uan3QryNaVggS3U5MJnICwxaCDqRjgA/dKTALD80Y4
jc84jOydSgt+TEbg+NhLxO/lYgMiy0QpQdkGez2UqdC8qR369awP8lXqQ7HVu6y/kMUQUltXpf5c
JobmF4xZr8RoFgi0mkY7FAA1W9XSlPOoH6YDXUGFaZcE7Y4ap7uEOklqhj0r9QP5qhWrfLaVbRMr
5qYX4XiuhiSnuaMoyKKPy/QSyVvY+7Ft6iwrwlMqoHQGxG6elyXRnWo39G4XN4zGckIvH9n+UC5z
hO1yM1saL6iAMPASLG9hXYiVsWgVOQ4xqcqCmFqPc968hzZBqFuIfSSI1sw4YubqbwNHEuwJHnuo
80r102UxrnUnSZg7ZOGeApA0uT6PCDOCrYEGAGhSGNpNwQEA+ZCEyQObX7ujDnWAJ0X6tvRd5Up4
Fl7P7BGZ05KJGwWl0U1qlPFbWOTyrEa08Jr2R9TbmBbjtivwty2BKNe2nG0XSC94w6Tie2g1ZPqp
A3Vv3jPAo4zwu6gNQNdz/fjy9hviw5kECOb7TUyeHasaBDDJ21UsKm1Nj0zfliTFTClXhA/IcB3b
m+yOWX6QjHd4Jk9XGNciPc4MKC9Nn6lbHLi0lWbj6EEKEA1cxPR+k1pjt3LSPDs0ihmeJ5ad3ky4
k4LCmzJhbjgNZ0PUiVtipLvAi3JpeLUAv48TO76L83w8ZKp5pN5W4PET28eNqU1gNkW4+NGU5vaW
eOEkJzqmYuPES/tdmLa1G0ShNL6y4Md0Njtp4Jbs/wui86pdFSmw12pMwV+EmDGxwXur27LZRSpt
m5pj4Rkow0VemBjYtiPZe8i8NOveZFp4D7UkONAXaINXR8pjoHTjWg8KZQvYN271INJ14tfqZJ8A
R3JwlM70MDlj+kg+s7IrK9FcZFhXnIvGMg52gbDMy7Qu80MzDBSXGTuMwiJtYzJAzTh9ZlM12xuS
6XIS6s3E2ZCp1qorrHIL/XvRhM0qU0sGpAW+uN2itQBiAy5OhL1Vo7oivfC7ndQDaX2MGzaGvgR3
5gg16rJTEGeIYYzbOx1fAGdNzKSaeIi/EtLIq9ngZ4SumeEt/8b0wwL3J2u0KwZoDfx2q852Qk7c
JX7U2IXDNaVy9yog5FwKxQR1KXk9MXywyCukr+Mff+jwzLvAQDNxG0nGZYHu0UWsarkkSBPPBo64
m2BrnplMyXjSwtAZ8cvxQmmMyOus1jT8WjOdfLsEaZCeUaxO6ejhlmEF4e74wDLFDXhhV0zJ6KDp
aTAjSGsb7F2K8II08qC4EXpc3gd1lUUrq4mcYoXIA/lNVCZkjjvYGbxRa/UqFUYzNzutByhgXpkC
MQ9WQPOq55bOtzcjRdAcmbPiLdT0PUlAqLiO2Xr3YzHHIzwd0xg3pkoy1z6s07B0Q9zklOcSfGbb
aIy0OYeHN3g80noqEqYDbuRUpH32hHkmnHhh33ncJyk3jCCs13pWbdXHHzcFXtDKbNkIDZr70kS9
XMVLo10ujIVAUdJInV2zCqXfSdmcTUZqvmhGy1CoUOxCc/WFIIsARtF1OgfmXZuXMEyiY6K9IaaV
NfbzPrcRGEvnyP0oQQ89my2Mal+25F03oHcFjSXuYFlI1pdqmxlDJjJrCSo1gmGtJqRIVkjw4NkU
4xMPzF43faPv86PWqIZ2/X2cO/RsOpDZIbBGGWwpdyfVz0nRfAI97d7BeYunODSNW0PVG81N4FWd
MdKBFpe27NqVYiyrpg8p0OGHG9khi6fpB+F9zrYElAEbx+/ie6wuFPutFkabptXUC7RP7aoFpONQ
tkNnk7Cwnx0cL2tvcBS5SoKqf0ayll5GULpuWcrRoc1S9UkbCAUt9Wm60AJjvhT6ZBIvMM7Nikwq
epF6Nm9tpVU8Tg7zR9aFy1omZc3ZW6p3S7n0a97/ydPNRDuXlLfvsjsiS5at5o/k8vUsKqbW3FrQ
VSss7D2hXsOrksYMo8miY8oMRGB1BOStg7Iqt5Bm6pcBGs6Z0ibdmbSjH8yggvMZ5wfhMuYMv6HP
kRFslsTOvC5OyUJQE8t4qYwrmW6VAucAzSBphOFp40ajmfNLiOoMjMDZN5qNFDQfRoqXyC4TWEJG
GJ4h/VjeRjuamUIKZCpA6rctoV3nORT0N6NX8ifJqBFj7rhqBm+ABu8KJjRnhESba4ro2B8Uxbnm
BXRuyioLLutetl5PgbeeZlGssmYGvsaXm/DWltaxBJhqrDsnqZKrSimLl5GISTJAgpL5T9CV1xn9
ifRG9GX679T6fyti7q7M+e8/jz/zCmO/gV3U/dd//uVPm/fy8JK/t6ff9Jefaf/r55dJsFm9dC9/
+YNfdPB1rvv3Zr55b5ke/vz8P77z//SL//H+81Pu5ur9f/6P17IvuuOnheCIf0mTOwrCPg6gu3pp
Xl7fs//YtdlL8db+7Sf/lUOn/XY0v9QcVZiA9kfjoN9z6IiX+0040rCtY5qccI6j3D9y6IT1m9BU
CzKFrQtDaked6R85dML4DQGmqjuWdIQ0DLT1/7oDV78zibl53PFfp/98JLQ1T/wVlICbwdHSHmv8
Q5LilBrk+7RTD2kpV8tEKaAr31KrOEywirVGx0RFI81ED7ciMHt31KvXYgo8pfpjGX14RT+tZ39B
gT41u52MTitHa273SaXubaUOV1EJyN45OWO9qF/34AI0j7mvMLE+t0HHSR5tVTdf+rc60R6YR1Jc
ywURkXiRKKpcoUC3tVqyUuPcAtEtsjvLYRKSdTON8JKkHgS6G81CvypklRDXqu6zPn6S+rJflvJu
yZMDV/6AS1foMrEYt0XWhluChFHh2gRAJzUX2MvlHeh6h0HUKlnCKxU7RTwK7uq8P1g5OcBRG00u
pORv+giMCc/ydWzUB8EwelNk6u2MSIFBJv/rO/NyWdpPtAL6B4KIv3n8dhW6HXJY9w59HSpt24M3
zIg7YldxRvY8R4cYHMEgI3Q4qAAMk6eysHblsc+UU7gayEBgvomHEz13HprvOPm4+fDcWyQ1wzfr
EkNZ2WkWru1izHdwdVIMkCF8O4Sm+KDRjEiWgXG6xDdjqRnwZtK8swT77WAN13VtfeIIoX3A0f+b
zfBEtEyqOMN+DsarLIvOmiK5Nhv9gpu87YaCQ1kOmcdZaz0GOut3tsYnvMESn2SRzjW6mklLso6r
8DYZs43haK+93QWbhYOQKWz2TadydVnsBfYJ4VUfAtn+aev448X8S4jiB7yNUw9junimbIpa73EY
2c5YfeXGPla1lWNTWOjaBgD9xm7WKYxx13Kyp8FUH8yUOIc8WqVAV5WFphOFNkyNus5WI4vWzR1x
7ui4GFnlTTiNt/98qeKjBXUi4qDojgzGw82+73tPxAVh944PwIYzY2/CBwpfG4PlY5d3JJjeMkMe
vCAK1a0cgJrL6pzx9uJOeDH/8/V89NBPpEQmKLIwDGbqNiPontLf6HmzPrMw+WnJ+6v96PjA/qRU
KiLHTEK1aeA0Ved1Vp+3Hf12bQKOGIPmeINVdB7Tt5QaRGzIz+TkjxDRZlp+G+aQNxl7XAbEufYt
OGSYwSEw8L8CP3xSs/RWaO22TKz3f74XH0g8T01/IWU0E/kw8AuKDKntuwMzOk0ghEO+yKzPjJHF
r115TOOEZGSw/8U5ZOW9KMedBsfDrHPuT7iBXeNKUdIeVIdewm40PtNo/7R1+9VzODmpAkQSxZQV
9R5PpVsa9jNmTHDhZATLdTR/MJUIVg1ztHsEMV4MVzwxjfWk4eqlNF3HwqB3mgajYzqofktqKE1t
M3x3ypG9DOMwz7Ds3Pvnp/CR5vTUadg0ZgXxr13tu3F4qo5omRaDotSyx3gMrpgLi3Njhs69prXr
yEDtyDj+sdEi4drEs3scL/6sdt9y5DVBGB46aAg5xiIj/X0amWfjFL/WsXYzztXiUnOoK8pKvyVb
+pNf4IPd6NTOGJZNPUZSr/fwKphPStJVsAsiL/FOXbRHA1SiJsM5l6k30ETPlUnuKhIaQ7lEMHMx
Z7Gn6+a1MuGLpPU3OJefUaW/stFuacXh8YW1+snG+YFPnymPr8Kf389CyeY8cOo9GeDSU3r4XUfX
FXdJ4+GA3Mb0Q4iBjA0JgR5G8KNQpDelWamXhghNN8/sxbUGNfZSJoJIo9A1BF1EZneu+13atttM
g+szJg96IO5nkDlHEPM+HsNySCVWWxFRiUAvRolXrhg/n9m51a9MQ97pkPT/+Xl8pOmXx634T79k
wLzKLqWoSKCPPLOIzxh/7nPTeccgd1sW/SFtvvG4YAbpa9l0Z2phrous+Mx15mc6wi9evlMb58Lu
GibwRrUH7lNRrsy5N+QUPVB9oquKksKRECVFkQtPUcfvqS5fYVR2XtzTm1nEpW+YYaLTmsNVBjoC
WPDGAKx2J0MAMbbEH8ocUNqrmhrm31Qzzl66a/ADCULtWblJx9uc5dlwJuFdulgjHucYtuE7du2s
i147t6sx3ThKuM0C7QXasE1phnwHwVZAAUg1parL/WJnO71F282hhD1/rd6UjTauUR88GwH04doI
rnBXlK5eKgfkzfdpZj2SmPI0sIm7MivPc8gZVQS9eTSJgI/k0z8/4J+ukr+6wSeHmKW2o20O8DLV
Y/xxG9Z37SDrVTXIyu11Qp+mSIOf2ehMMPsOcGcsNN9kU1xxEqdrPF1rr0vlixNVlOcVqU1REEZ+
0HX7Bt0Y0ZUUwv98rT83gV9d68mJOJSw+Aa9H/aBjA7NcGENB70qriRZK20TMndFf25AP4SzJ/yG
uoCg58J1aGwdCoY2zDZTrrtltPxIiuYyZaQZZheWYm/qCjK3XW8hdHsj8sfWkttmYb4rQ37XYB84
DSWOuWrq3k/L54CZcK5rAky5uUlN66zUh405QHoNhK9o15l5zt4LHfo8H94mDRKxibl5lPn/fB8+
fGbayUu5sM9F49DsDcWRRAzF2V1apNaqYyy8EzZB8IHN6KxUoe6Upu2xMtWVsjiA8cbyEitNiL4B
7XacF5nfqrW1gs6S+0JjEKbLSG7bGWLZJxd7vKhfPbSTI1uZbaGCjnb7JE8NDeSPaQ5EifkiKKKA
Wtm+DLN6ZOjKC6jqveXJEh1a6JTn0hThDXOM/Mi8jOIrO0762zG3Qe+w97iAbql5BHd2XrGoisc7
m/hm+0k981Nd+6vLPjn1ZwbzsWI45b6FNLFaJJwIlKvmFoxXrAenWnwdBY/f6AnTW1mOqyEvIEz0
pEDmYX2OU+UNjm2XVT9v0QRHXmVQM1dZEsHHMKU3qAGaBKh/HrPCzs8yK1tjq6m6CMtMt7JyFS6O
RXSUiJ96J7zqyhyWZqjBrWJsu0V8pLm1gmc+xOgQ6B1lbazCH6u6Dr8stCtGQNF3rBrxKClXUdpu
4VA+2U10FY9iU8ksv+At2tVBeLCVwk8CmIyu1UeVH+oI93RTtjskrSnv0bGqV4tp0w7mY5d2FNVW
GfoD9laelmWjj439Z7lBHxW9p8boiDvNnua12oPQc7+YobttO1ace3kweUOXhl4IMuvhOvA+Sa1x
O6VaEEy2le8U0G5KYt79uhSPojX26aJfD4l+rkNxoTvRjctJG84l0iHsjcUnbe5HXcmp33p5zLGx
kirbp6n9iBjnuUMu6xrqGK5KLbqyHPNR06zHXIsup6zFHqBs2ClNpXCX4jjt1OKrNhcvOKLc/PMr
9+EVnVQmOltuNFkFSEYt4ktx9OUn0U/rbgO92MKjHB8MzalXZNMYPqgpU+2kGLcMOvZMHyNrEyyz
gYoCzOgiDJZ40/RB+Ml79RHu8xMs+FNBoQ2zBVqrVvswglWk6jXood6GGz1jUkARNe1S6CmWYl7i
bkn8i9PBYzANLGpyMXhTNsnLCI7zWhl7DTwB0W7FQvzkhPmov9CNv+6sAgqCXfVi2Bcy3WmL2MCq
XKmKfWHZzFB51e1+WRuG7eUiuv7i0zo5gXMtV9GFzeM+iMWGcctGzYHs49g+iwKbKaC6aR34Loa1
SqF6BUlwj+J7o8Xoxio0WytYLVd21H1iMPeBw6f5s9z90wPioRtjzUhobw3DvZ5kpqd3A/KhdLoK
komuDrK9a6TFe65YZwW7hB6Vt5Ku30NbZPh6pyT+LMLXMpZIRZvkhWynT2xBPrI80v9+8KlVr0z9
vo+YmoDhhM8BNfMPZLNA4EPZbrWwZq5OMRrHw1kKGoae6Fk1yvMmBg0YBGzDwR6qNYhBvKe6HK+7
EJGfLrIbY9D9xUyeLIuGDjmAj6Lns6SjD/rWUzv8IFMMkD+734t6uDcgcvltMrlTp9hu1eRPIu2e
x5ADQs5yL2X3YrE/u2GFpQ9y3UNuKhdtzDRK9pa+DhfWOzdB8xBOvIcFVe0nK/Hod/OLM08/OfOQ
cy2RMhr9XhMjYmQ1uRD1lHq4Pr4Rh0L3VIaXDMWZJy31uS3Lc1Fy3Fkqil0Yy+hzdONusTmw6uDR
aijO+hHao9Ztfl7f/22g/yJ+bcq2/NH9P4D0a0fs/WOk/+GFLISX4j8Q4s9/hvl//tgfML/2G0i+
dBwHNrG0tKN5yh8wP19Bbq05GoouyzxiBX+g/FIwGbCk7SCV+Ndo4A+U/+eXVM3m+23BHICpwQmq
/08o/8/IlP9eUZYmDEdqlsEwwdQtU7VO2siuUrRwnHTBomL19NexvA66lyCADNrR4W9ndWMd9TYY
2W8v13l146AoQSMOxQmnz9RV8mqt0zQrWD3YzV1RP+jVgzHfR+O9uhyi+qrv6lWycTBBSCY0uehs
rs3y1bYO4XRuBTeGuP3/fg2Ko2fix2vw6iWN2+7lrwOq44/8vv4s6zdbt1hIAqcMW1OPW9zv689U
f7NtqTEwtBzhONrR3P+PBahbv6n8CGwaBlS6ziL532MmTf/NUmEqoCZjVZsqX/p3FuCvdjRElyeV
EFLWKDWXwvRL1rqXOfi1jku2/tN9+AV0fjyg/3tx/2HLy4efLGrTzPopJQLaF0r+oDnyXpPN71vd
h8Oojz76pA7pSl2miZMbPgTs3iWTUnGdZDG/+OknFQc6+3gs+9L0bRP6pnTO9BhU4ms35aRHn2cb
PccQmn4/KM/5ZGCcgBjia599cvxHiEbToGf4VWryFruEl3bsv/gsT7rUUCpH77fc9GmDVNIwAmMF
RSH/4oWfHKz60Cqj1FgpQdVlXmiVu3yG8vKlu3Jqya5XhjUP0CN9fLlCJuvGj1rvK+9rH87w+M/4
n+OMY59SvfhIjem7cwWn6UL52k0/NVK3NDIOmXJJ3+lL5XroVMxg8h5Pm69d+8n7Sa68OcBBNnwj
75+CYYRgo99/7aNP3s9yBMfLKz7awrzlOL47z2W9+9pnn7ydWZMVBMDQxkI2pwuDveI2Tff+tQ8/
eT2DpJ+CJih5nqJ4S4AH4ry++tpHn7ydrBJHF8c9K5xh0WT2amyDT5qS4239xU6rnrydi6xMuECJ
4UO5UtxOj5ZLKHfwpNLgk8HDBxvuqb15pEdKgkjP8DUyJixVOQvHt6/clr9Zm4NUOcuoRoYPnXbf
GMNLFf5REP+bp8TfzMrJb8a0JgsBo3N13OU2/LpeaJ/0LL++I39zGkeWXgeZGkz+oMtzc8m3ed35
X7slJy/mMo6GWh7fe4TNfoRGJf009/Gjqz55MUk7YnatgM/XimnvQ0tpfzi6ldx/7cKP/+qfemNp
aIMKU4tVEsyPsm8OTFu+eE9OXkzNzHtc6OLZV1TtbTkKcQxFPH3tsk/ezCidC2PqwxkDrGleo+px
VgiVPwtd+OiWn7ycaBhN0mPbyc8M8ypwjA0hPXdfu/CTc5Pgu6VGKSH9uNLuR0O+xYGdrL702aeu
3plM9RD7psmPa+NMZsYBYdAnxIAP7siprXe+mL2SxYSbgMzjPtclh2x03r522ScVLTnPzlCqo4Si
f7SPGAbowf3L1z775L3UVCxi/hdnZ7ZkJbIF0C8iAkjG18OhplNzlaX2C6G2MkNCMiVff9fxSbna
FcGLRhjdFJXkuHPvtTySMplPSPLr/PCHUa8722QzMKmIIgmSQFLcm/N3aai3VLwDr/xba5///ZdB
CaDKWsOC1u6t+n5sx3sTasGuLcT/MbatQjiIa/ol5h4UulHuja+j3b5H3//bm2/GpddrsmOlRKEg
gm+V67wgKHlnxfzbozeDsgf4oUvSgmObbOeDmVk3UGSCXZtCb0u2nlYrF9bULnEyzpeWsrmkWY67
uqDPWfHXj1nC4zHGUOpYcI8mAhAYSbavd28RzFVCzSqFxyxoPjfylPZRy5KlO997MyxR1yUUvvQ6
BnzyqfGqExjVfSvDNnaSkrJfBedeUpJxcAzJdOHWC7nFvgbfjEsy4BOV0BPjIJ0g41GOSQHJtG9o
+ufe+cvQFI1dB2VHR5lG4zpvxKeUu659771ZL1OjnBzDooOXMI/jvlmySFTlrq3s/+nsihLRiSEG
ljQ5fDJbD+Cdab7Dhf/LyNwy1KtuzXrHZ0ppezIMGl9Aril3LmpbWnrX+qbVSRY1T8vnIc0+QX3Y
1+BbvHVhcaGe0c6xYDP7bKh8+lhU/b7pagu07oQonQAQZkzh66u7eBTIvedt+Ut7e5uRuRStr/y0
Pq/zZU2tYfDdcfd9yi2v2mkWb4CXuXADSqVESOlNJV53dW9vMywzwawLq3iJldu4h0XWr1m57nz2
uaV+GZVp6cLhyWmRNsjXuBqsqKooRtr34ptxyU7QCVzqQ+Ox938Uy2AdKvJfdz58s2DOw+SXqcjp
g/ZEDlDafOka/bTvxTcrZoY7cAYoiTyPUlJRwvJV+b799zbXnZocUWUB5Zv5anynsv6bY677Bs42
aT3DneJnkGPiglSyY+Lb5BIZ710k/2XobBO4J0vLweX0EAeNfi6RSh7I83znLu9vz94My74i4Q1Y
wxI7jt3Bc/bI56xnY98OZZvU7JtDXwQJXXzIcNyk81gdtdHk+5YHdzM4/bIwhCzO2l9YdZ8rawi5
ypjnXfEfTpC/D8/Cg5AaKHeJ19b9YHrFsz/sGz7nO6dfB/4grBHghEtU2Rgu0PCIQy+MfdE2b5sB
rHqwK9wLrrEtnSeq6Y51/55w+Xz++P/wz/9l/Ro2DuTc7HRsjhAdJjOmZvMrCIOjlefHXaPf3Zw0
ScXnXvtcGbt0GSW/6YUZvCfq+UtP//+c3CQcU/TGcWpDJDfk+GEmorLrtbfpsulip75cWzBIozRi
p1wX6r6M7/sevhmipdlrr2x7tG5ieCv6+Z9OXu578vlD/7ICQe7IwAIK5vG5+rca/O+cZXeJ3j2y
O39/dmYGVBQt6xKbdfu5tZNHM/u67603A1OvxWKGK24lQOmPqmgQa6T75itnMzIrs4entjJfKUBv
0RIq96gp99n33ptVU6yi0gBB1njN9UvayBdzCOJ9j94smn4GPMOXBrkSsr5yGu9FOXLfZPXzSvmX
PuLUYOOZUey4Q2gU+wnmA3vve2/TzCbqqBN3Ykx2nX1jJuZrCEpzV5Ns08GydQDH4JI+4q7TRzbN
N/An9vUSsRmQZEAHcwipJF5r/6VIvS9r6++cpbZ5WWAUNZgpb4l7UksOjuf3hzxzPuxrk82YJGPF
gdch7diVy2kJzKc1HHcF7j2xHZQ5rgLToQdCEng1Ojhg6Ti9p/T5y9S9zYUq2rRz5GLrGO8AZB77
ykiH531NshmU3hDkrVnzaKuxP+XO8kIhxnulCX977c2ozDOS4m2XobPYeQ0FtLj3g/HjvvfeLJST
qUgN1Wg/21x/q+T6GXJEt2/o2JvgTxjCkVpK4tShhhGS1tNBc/DZ9d7nKthflxwAMU4D+tdmpawu
mmS6kiJ7Z6Y6D78/bE9+FuP8MlN5AWR96a1sT4pKfM2RgGPAvqKqk+QWJ6I2eucwsjfLpt3rylDQ
TGJfVJ9nezwCif93X/NsRmgy2KW5rnRHk4O3tzgfVi/4tO/R5176S/NQYbBo36F5qNV+Lpcmgj6+
89GbZTP1Rmh1AdHC1BwfUi9EU9vtfPRmfBZOrpXKeWuZS3gV0JqRN+wLi/2sNPulRXqwGCorixVa
ilyORaWX66Y19L5I+8+qgV+eTgnXFFR+z4xo6OEzKZvqrk5y9U5nP3+1P3T2czLPr19zQQ5h+SkH
zsazvqVDQU3M5H3Z1VN+pqT+8uZO7c4SfjVtXtdPIyC7w9yH++atbSbQ4oT+4oVcZxLnxEqArAi/
RHPY9+KbganIeaXqmss7f/LvbIpJUiH2rW/WZmAKisA8hJDc3VWwIiZPYsMu982J1mZkzpW3zmOY
saGtXpqg+wJHb1/E42c52S9fkvVeJb6A9TPMDbD6sSlOiQf09r+b+/y7/6kPbsYmeJnGhF+q4yHP
VHtMs2p5qNx1eFZZmGXH//4hf+7o7lZJXpxRADA01tgNupPUwUdLBpf7Hr1ZizIpeiZyfNlQlr8Y
vXFfaHtfWMXaLP0ao4o/BFzGJh3wmMlsv4063zcl/kya/+WjAumpqdQhKm6bWEms4MIW7wX2/vJF
tzlMTeaa1tqy8geqaK9dN0cRtBx8z0j2TYpAK36btmA3eBW1uQSY2/Ils40Pqw7+3fM1SW79/dG+
Xy6Wk0FKo+zSBayLnMCAF7arr5An+fvT4b07qayIjFeZ+h7mCJ0qPGz75i1zM7k4c6WMBHUTq77s
DsnafEhJ+t7XLJvJRRWB0JU+98Q8fJorcNuLt/PSytys+3CQmlZ7TIohZrMDZvRv0HDyfacsczu7
FHblBy4vXmc6i9KluKjVzhRGb5vJNIxja6WasDtVn9SlkgrUqdrZ+Tk3e/PMCIcpg6kNpWYGclrX
zADC2NURxTlV99eFH3lX7U616cTS9j7iWi8jtMn7Dvti67wH7F85kJZFvKgzLch3bIxl1ALu6Yoi
3HxRk5vCXFNdGyNmfHAkzgpPd86ucK3Y+u05j8PHH3j1DvTYBKM2T6yrfe+9+Z4L+NXGsAqgYJUB
jx2W/BNWq+qd2OF56vv/VRTUz+8fFMgP4MVCBfGC4KyBxmgFH8yyBWo7nQlIh6amNBREXaVltIx1
0O9aosQ2O8ZU7UJ2YOeT9em4XA+Br7oF0gYeb1erBZv52JzqkasbQ8ReMSFrlNg+DKt82/fwzXS8
htSugeT0YyFr+3VyxuIhn/qi2NdTt9Z6kZtpaeR0JkQ6FCxDCFASDve+d9+MYFsO9pzC8Y2reS6O
OhM3EnnYzodvpmQPGGEFAFTEVoid3DTqL8MK1Xrfm28G8Chco4dDRn1WFiSXVfOmRNvsm9e2svip
GzoJU8eJk1A9tWVdP1ilae1aBMU2U0bNgotyFNMx2hJ9mL3gn8lO4/9ulD/vmcQ2VWZpLQ3nLiS9
GWTnV66eYeWqdujEcZCVfvnvH3LuG3+YJLZJM6qUWWkatE5pLG9lAVkFetLzvmdvB6oyvUpPTMum
15dRDcI0bip3Z2/fps0ABA3bRTF5YkaDb8We4aK3610acWqaNjunRWBJBk7uxFUyf7WT8pa42L75
a5vDYSes2YFP0uO0WBHn7XsYqLt2wWKbw+FbFT5NQZugwcRQghn0Aqj7e3Sev/SVbRLH4KjWbyvS
eqtVzNCA+1tL78vPFtssjnY1zdosQic2BvWqbISnvpHvm122aRzgwz3ADrUTB21pXBYolPNkfC9e
8vMw/YcRtM3kWPNhKBA9uxDx+6C+AoA9+9SxZYZzWVeqemxMaM+HNmQGjTCh+B8Mp7anI1Q+ZFBQ
RLLxOILLPP//3JlfzDKx+3d6Gojr8wz6h7fbZmilYYDLYqIUCPZdkNxCI1UD2rIC8dA4jKkParJG
HpKOZRZZyKZQMcPUbOWlPQ0QjQ9Sr5x/wOIV2uLf8ASgGLSya/gr+ofOGz88hEjPjmkajtcAPGwN
dsgoh6PUjSwj/D7eSGBtDJ4MdzYA4ML49g+JJ+u3di28AFBcjmOkWCeYyfbYJF/dScvmCB1z/rCY
skzv9GD5SLuDLusiTV0vcKJp9X/YZY0MERt12d80bT0/aBK5cIVlZeDdpgO1wberSxj+VBpNlpK4
vPbNGyU0/nzSiKdatNeWOyRwk/peLpS+IFy99Sntb8iZsSAgX1BMseIyH1oLDKqokuGKxFxQ5u3s
pd1HpW0dXlIPVdkAQYGrfSBzr3us22wOH9bAxcNZCog6N6HpFOY9DHJLRKFM8/rWaLN6fnT7rlkE
xpCSLP9Da7Xh2EFOpTlgkVRiuh0RE+X/zBYimOtUA07AVM5Umj+h/Zir28xexxBT+Wj67dPojKm8
g8tG5fbBHufJesKs06hrdvRpcKgXkNbc8Vaa8nYB7hzGWJ8ga3SytHX/GRpj7pBRFCOF6kdl+ioI
iHHhyCbGPdZl+G2WXWL9ILbed6/CH5rhVlbu3DwYjm+Ep342wvphDNaJDxDgdD/z0hB5AZVKPL2e
X9J36jryUS1kr1OBCeMhLRBUOpHTkWQBB3yw2gG5BcrktxJOP3pGVa4Y8QqTVg5TJwcCmIEZlQev
rMPndHSt+WGoa1nc+U02YWtGm6L+BbuV9GOMLZtorug7dXJshUiO3TWaDvPAYXh6aTBqIipl4bZe
K9DQ9lG2aXDslTQLOCo1FlPhOiZ5WQ28hMhc52I9Tlk93He+3d2nU+5g8k3r8HPiBDK9gWzdO4As
krRf+YWMoooofUWG4AX1uXHkZUsrWFShz706DqWbf4SC26pLEdbGTV32vRF7fVabse6l82h1tXU9
BJPooqZucUhYuh79i1akJa5MhwKCQ9BVZEXC/kzawzRViMoqAvqf67yZNaSvILUOtdEHUYnR+DLg
WuQiMS3/s2o14nrZry02uQEVhpPMvT5YQS0Rps7i09x72j0oF9hKvKR5MB/Jbk/HS+k64l8HHA5a
k+wryVnmM3eUZUEtQLEmR9d30vaq7SQSxwkX8MGc3PBVaIwpTejNy4VKPTe7x2xrXBjE85trK+vU
5w7L100+ZtkXG1ORiaQLPm1Uzd4srocwydtn1BNVGWXWWE/HtaqBSQAFD/unDs8eIsaUFPl+TqzH
JSkDdN6FaQYgJ4OCfJ26vcYGJJ8SaXBg0y7u0uPQqOdKdZioMNbI4yJ8pGBGjRrkYugtPcfsoKl4
N4MVPGzaCPPOzEoM0U4zdMUphdouD+1IVvR1U5Rt1CfoO66gdzcqZt3V6g57/XUTzP13a03b9rJO
i6MyphROJXiS67K1hjcsGfznpa+hWBXT7D9lvoJkPGSlePRUWFV4XjrXPOG0Vu4FHr7gpeyscjw5
SoKOgVk6lxfjuObGbVsVo7rilnE5NRVJ8ocAgZoPOU3Y86MtCtVFoqMctgZft5Dvb+r1g2yC5dJ3
mvQ2d+BDHy1hhN9cp/fEbbh6MLgWT7cBFKRS3YJx9pof/Vw1II7c0V+QngWQn+H+5stTF2aA0FKx
1vzpeIiDOdwEFnVQblIedd2Qb1wuYb4+t242i2PZYMA5mmO/Pjsu0wYXC6Esod8MBEjIg5rEMQe/
dZdkQ+ZEYTAsVYyVHbA3sCN6aTl65XiZVxUZzTBFJnyfTW6dLMRjF1Nd9G+hJoMNAHTQX3Wl7PRN
r7XuH+e6OYMWhCE770kiex/vWI+QkuCE1x+wyuD7MlDpyMsiMEiIi8pOkAzD1aT3I/U9pSlaN1Fs
OEFehvBbkzK/bkCaYwgp0k7I4zgkrXc3THmYkwxgmcWJHtXdgUHNX0s91ymWci5oY91l1vwEdN2e
HoRbtCIaS2n94/gz3Thv6pTA4jC63ocAb3VWnUQaoFU3vNpMsJVhOz3mDrjxoU1/FNIY3kprXOFj
O3T0DA9sZPhKOhwRHP+pUqP46Kl2+hauFTg0qxj9MEJ9iEMpF5LI67zcAbcdn/PCCbyo7U37AsCS
OKlpmjDJzG19ImqTIrde8crJyrx2VBOecCoN5hGkGPlryO3r4rNUmfzH6V3rEdtqhmPMSSTacKel
3z+3ylagtsRqojn2EcpdFFWJAxkI6uSeUX/eZysJveFQGAMwK0Y1FsnWHjvrjUE1nhXZqLdvYYpn
H+2iWNuLUmGou+xFUGCJXmt1qhxFHAzzWXGNdd4oIwNlKDrA2vOv2qxYB6hdmIiugjLEvsOiO6Ja
N6rlElhm7tyIfLJw9vZLr4f50JtaiQdZZj4M64ZraiQJVfqEj86DmabM/DW1z4Q3M5nFEKmiGg7N
SBLIofe8cr43itCHEalCdOxNVdenBd1tdTn4pYEtwLbWEQ+7P3mxSNmGpIHOxUUQwNG+ygug/E/5
6NSHYC3/hYXTNBc9shN1DN3UQvfSFvllwK1lF7ezmWObCVQknIktlUJF8XEip32CeMc6cNBW9bkK
+vCU5+f7O3KkihKF6CEXhc1sX/RdecTTHiikE20IQ943koPQFgv1ZAbF/QJ0CtxUOZtUgExXQJns
C3+2fAAhFhoFftyxD5MH9D+fNMjWZ7HgqF3yKSASI700CsXAWjY6RQgubfFM42kwR7CzyZiBC52Q
PYx3w9onU+SplGt0ibLBu0DlDcAyBYdvn0WHWNyvET35XVQNdYGexV4XGPaBN3T3YsoAvoHCAheN
LtKAYpeHmX8z+OxJDh24t/GHtnHgou6oSOia2IjPR5XMQYVfM7XNKLfYP4DMX0wcY1liqCPazWRE
7Ul6Ji+0qFdiZTKPVqxet2zs3ekKv+307zyiULxARQHYcS7pTSfP70IYWywDl4bLBgsAlHL1a9gj
4aUv27MZNemg68cum8Qn6UqbMaKNll1KmBhdhG1gruPMsdv8qJS9+JfCAHAHTh11xzUZgFV4JPKQ
ps8pDDXzvsbn5x/YEkCKbizDpgVqe7iH2ZDUx2yekxAOWWh9RKq+lMTfcq9ETTOSW3nAzDh7+ADz
WtxXPnywCCYEeELEUuUDAClfopozAeR5qx0CNgtRrZ+6LLBeJYIZP2LebC6hgQQYYcCIHgtP5up5
tfr5mfc2v2KtP7tJ7abJr82VG7AD+p1g+rZOOkA6szD/4ScbZn0sfIy0b2mvvP7K4+uXftT7Vph+
xeFDPuyan60L6dKEr27QLkUc+JlnxlhOVR5pYzDRuDdmUB7Hfhj1yQB30EcOJtXuWI0FF/ps/M3b
PG2WiR2wqppTvebLR1GMgXkw2IqD7GwZm7yHXL6gHFwgdaX5PDdXamKCvlLV0LSx6kvYN7zrFFJV
VLhZjANqXONRdEb1wDxeLi/tuOjmtOqM86q96LK+Xhb4zsfe56b+mFC8FhytwUbgu1pe51zlMyj/
qJ/sTJ3CYdDDlbV6HAVnmNbpG99cUK7IOaX/LhuW0EvXQzn7pbS9CpYcxLzlUeMdt57EZIwZyu0C
iFRTmPUFBNOzpNMa7pGdMG/YVje6nBjqIbuEZmi7x8rpkvUYNu04Xkl0kOKIfrgxrsFmdD6enFqM
EemVef8hqFcp78qMbRxiv2Yh/JEN/YXJk++bZGWTWdeZQM5qU3t/WzTQjz4ZVLi1nyZwV96DtQxz
cKWtQLxOKMbxrueVfGgnAN9XPbe67pGtNTpsaLlhEy9jCOpv6Doz/C6E2YNBzS082L6jR+PW8NEt
3zhS5YjUkSJKRoxs10NXuOGZaYfFyb+h1+NktU3XMB5yM0mMR7IB2A5A1mAEHTpZZF4VNyHf6UJo
U+PPcFL2HZY3jFiuMqd/dYbKo9N52bq0n2U7FvO3sGVS+Aazy1r/DSd6rvph2wxU85yhV/UcU0N8
iNFY2eYZ+d0uIlaIQHn9PJzPWoy+OFbL2YhR9ikH3BST8hen9rxPSWCF2cWcpwOKxcaHh1bCvJ9T
1ECsmfooDP5OwGyW47ycEgffm360yGvMdBROosTcx1yQIY/DVTuxRe6L1jjaheIEM2Ta7iGkKiOM
m4KUuaPIS60ig3otE8FPB3YANwdauIkD99tUhqlBIHpyktqncLgwB7jLfpJIoMFTpZ1Pll0In51G
axkRWOQ8fZisWaTfmWa75jiH9KWLbOz84Dqg+FhAhQ6XPvwcZr2tUIsTJXhu8E1XkXK9JuWkQWHu
ETsok5/PPJrErmVhcD0kehDrHZ/Vy0+QqsIXkBp5cWlNYsJmrQQio4kZprhp225+Ie2VPF3ZjJnz
RFXexO6UeIH5fXQxy8TAZ9z6qpvLaY16ttzTi8L8NR3cFXnTjVZzMl1myhJcda32D3voZ/MADG75
Yhq+9QL2dJSH3JBAFrN0FIgw2tHBxTHP+fem0YmSOEzqemIL35b0QovEtvICAbKPTY4Y55QqeV/L
oL1iEI6fQB4mwQG7YXBle2vwozB9jqyeWfkINrkwUbEoc7+6G/gqkNZLJE7nYqahbhGGFzNgJcB0
7iM1D7I/4CVdoD27CQRXewbgZbud/YiK1m5Ogjs7weaH9Q0k+LmMcDKqES/pWbYSkfAYYprqzDGN
Q2mL8ttipQ3WQntRCMb7zAoZXOywITNiVQK+aK5s3NzKfbBDspoeXRIlEGcTi26ilZMy4ql1UNlp
XbBjMsFVmTiI3m3yOOcQOlxjUjDu9DimBYznZg5ulYPUQ3KCAElzIJnY++hWKvhXLIY5fDYtpZaH
zDcm94LI7qjQlLsJv8LSuCSAlOkMo5j6I8TisnNvp8AIBiYiywL+6hrNlPOLdwUiM2+GA9uNQeuJ
SNau9WaZhJ8OS6rdl9LyCc30Lv07qhavDa5ZcIbs2nEzcU14vfXIZylFSFDHS3AYChWMD7lVzvD5
+mnhHADi2Tl2STtneIHSLjn1VrNSgGL5iR1xxgue56wLkQyGc4CmMlD5Jw+32PXQJr0dpdRMfkiQ
57nMSmH22qWd97EcfXTrllnmX2QyrC+B3yCm5GhbHzn6YGCZMhE+ElkzOrZY0+BFBnqma36KfhRa
GNho+vIJhj+KimpY5joak0BduinigusaYXgWO8C7kkiWbnfutFyAX6xsBNKLRRDCYKUbyTqYEybN
G6Of2+wlnQy//UeWko2OzX2M88PogjR7oXQ846LGYp0iahNweMiB0Jf3ZThUt0pDcixGI50gpVt+
F/c9NPVnh9qROfIN7INRwrrVjMcst1246iPb+zOt2bAIqBlVj0GNWFK0YjdUUUWM5OBSDlaG7b0N
BufDbJfjFeWypj4Nadv039RiJiwX9TCkN4ZWNSWXZpCLcKLKVTiPiylEFYVlV3cHxxeG8Sg6nd1B
GAnMKB2kf70Gi5FcU+DsO0eEJWn+oU7JmnqEsOvY7FKtaYlG9F9P2PG4ec/FOr7WvjsOmNzBD9qO
Gscb/BX6buGAfS26uTvpxHbGiHMUfkE3YVEdOJ6Vj43jBF+tuqpy2MrsUg6tm4cvVAKWN1yNSzxz
49Sz45zy5Y2YTcNu2ugRg4q1aIeT0fseF7X9rD+aLcVIiQHBGBFhUtzLqa1/VJbvdw0xCYuZI9HV
Wp/qicPfaeqDsDiMK0KQSJcLZ34w+wa1wC5f7zJAnq7AEDZunrz4biqDk1EY+Q1epmrGdVUuxo2d
jACHzMAfvsskKSBFs9OqMAs7urt0xlp8HoNlmSL2dMlDbs8IlZLwaRwzaG7WApTiyBS63imRS/u2
4tL7e4Vc9SmADvYZ0ZtZ3jQZ6sqr3qpMFyGFp8fLVRT9cBhwUT+7rhBPzpAAee0TX2M3WPxPdjM3
+GREE5vNdKEz4i5u820WJppBB6TsJ+4TnAPmMnZu3N4zi7bmfcpZ80EQDyd7QpEyEE9spd4ya12u
u4oYdaAHZSAhXAiZVl4yPzmhvd5MysdLopOwuknl5TcJ13TQ5Losjjkf/cshjHNyas+R4cwq0he7
oi7XCuhmeYDRGGWMO16SPYgapc8J8EVDXfIpClLy73Va2fdeuuovCUG/DzVU3wctw8G6ChvrLUQa
puf+h5tOr2tV4XbshzS9Kdy1lIQA3ezkdll2zYfBha48INTgemt9HKAx4CzLQvcD7vFlOnpspPvo
DK0oD+d42w+xsv1lXAhi0uTyhc8hB+iHPByDB0MUAJnLTqc4f+m2jFiIoE+FOS/TxSoBl8VZronD
TqbTfRamB3zWT4QgWl8bT1ZoDNdQOAfyGJO5+ea4q/4e6Eni0TG0i3+sr4MfTdO0/zouiuHI987b
l4QpGENwQ6ieyGRmv2BlD1Qsw3n83NkN9OO5EdCAK0hJybEN/aI/gI1P0PaiOL8dlyUvIpd4/Wvg
hGK5WCZo7hxQ1fwP4UJ0zpPXBd8ZWPaV52GFNkR9HxZWeYfueMI9LMX40Hlhiua587+WNeUo72Rh
/OXSzN/cm7sd66N0c1g4PpJpW+QagwHWxn1XrJuL88okzGGXDRkkdHFjYutV2cauHE+xLWRPc5l3
U3G+TLRwXkxMR5Y978PIUVLwe3JKNzl5q0gbj5fl3H8ktSP5Ohq7qmbFT+j3L5mMlmh1lrCixmOY
WMFV7pnrja24Gb3Y1ezeptmHsStC/OZOPM/es5nc2mGxKweT89zv7aJhOZdztpKFhQZuTb1Hw7P3
9cRtlTKXTXmeN/SVNE2+yhkqbR8079w0/qWXb8uUsWJXich4tpsmH1WA0dPP9n3LbZFyrvLKLRZu
bzOj+cetuddKp115+mJrdRLMr2I0bDf2GoONxuwJLkW/7+oi2wplMXRZyAkRYHJtf0f2FYWd9Z46
6G+tvUlO4CrJ4r7OcigKN77WyhqOVlo5+5LStuXJnHKQKLjaieteFMeCw/QbV2rdvgyFbYmycDTB
RHXuhKOV3FqELaRY9z58MyzJux7nGr9c3I7qHsBZZEu1i5aGdfP3cTkuK0F472wpH5Y3wozU0GQf
9/WUTRZgMHBvZlgdCUq9Fo95iSVkRp+8b0LZVidzTeqFawaeLjC41pmR3fpFtg/SIrblye5smqBd
pRtXgjgt9xikMnDG3tUuW//OlC44Cxrod0KGb1PH/RTBup3P3qT51UvuT0S9STfp7avKH+OqsfbN
V9v65Mlbu8QPeG3iuhdzUyBTb3fVzwhns2j2si081+Nb+mJco1mU+ipXat03h29rlANNokGawHcs
xlBRMtIfrW713lkxzzlff8hDcTZD0yWmQxp3R0+ZR/aOqUjc5KY3F9IwULyEHiGuopRXtWfhBdzT
f9yz4vLXhGbFvNhOHuUMs6mvEHUzoU2P+x696T6zWXS69slPt00ZdeF4M5XF275Hb+Z2vL02aHtq
x1ZjyCLXYw5e7X1r6U8c869NMpQCSDcMrrhPygc8DfeEQXZN7O42wzutMrdqGlq784qv1tlGbLpP
+5pk03dAgwZ52PHWMksuFz5mFRi7krvdbXK3xZ102/rzElsavLMeTyDbdjbIZlr3vGnxMf+SrO+s
F4kq7wl1vzOY/rz+k8b9e89uE5WPgSZPySeke+AceZr8at9rb7O3jb6F8pq7GlDGFNVL8qLQP+z6
jtvE7YSdimNalEVxeR5c+cmaXQfjvOskRC7Ppk204Q8yDKnqcI1LVOpXnfFeIu7fmnszJDvZLmGf
UdMxOwv2QUE2RD7l866lCBj67y/O9WJhOWB741Eb2UHVGkVc0+5ajODz//5wSiKNLvMDChc7687s
m1PS9vG+r7kZlUsGv6rrBSVdAg0YRPAfxCx3tslmtxUUWLmHjk4oZ/d+yLkoA9H236/9Z7mW525T
toUZZN4gASG4XpmuCOMqrjsaKw9vTMdRL5NTmXf+upCwaOnI09V8ZxF7/8j97HxCkqG6g1sRarmY
FuGMl8vUyLvZntUDkRDuofvBTK7BfWRPejaNdtfu0/U3S1k7DGpB/Uxb++Ij9/knVza7tvvuNo2a
bGSvJ947xYVVvdn9cJ2Uw75DvrtNotaZbGQl6ilew6/n5Jth3VfZSnrZ7/16tiBWDSSLxbq24lzP
RzsodjbIZshURFjH0lpk7DflrewETAtv39rub4aMMeWNlyywLGaSeo52l+Mc8+d9s+s2XJP5A/1N
rTJOfPK+nCQg6zKf9ykF3G3SOjo6YvwDrdKZdU1SOdakoLQv/3tMnufo/98cutu0dbsiOZF8PRkv
MKmfw3b6SNpAVCLWq6s+3BX+cLfZ68pPuhYYq4zXecjNeE6G8B4kQu/umw+35RqhP5dyzSBMeXNy
W7nTTUr2y3+3z3mh+UP7bIs04NbJbjCZDgNDFW+9wZ7loDou6g52Q6v99w/5yyq3zcBPdJg3yu5k
LOWgj9Nce2fJ7s7N+DYHvw0L5ZRuL2NF+tyh8ofLtspf9735udl+ifZpbGaWXfLm5mhcliSycen9
z75Hb+aZdZqtfOmQz61kWhNVuDE6uatMjo38729dG2mODS9k4q0U6R9+fxYvcRn3bd+bb+aapHeN
lhd3QKdys0WG4UDuvf2ex+9vnWWzQJM67RF5hlIt9Exi3sL9srUP8OVu45RruWKBphg1Xk0qTLI+
OKyms+97buOUOpVu0AQEhmU54mbPci4ZF3fnw4Pfv6hDIr8eziG/zPW4is7Xu95t9x1UtqHK/3H2
Zdtx48qWv3JWvfNckARJsNet88BkpqTM1GBblu164fKgAkeAIzh8fe/0re62YFHshVX1YksGyQAi
EAjs2JsHdFLQkfb2Y7t875S4CTJmtnHolcoG8r5QNoS0G7dQBS3HDiDaDjAuo3X4G5ciGicgzYbR
M6fYW8BuZO64sW2sLEK9UimzZAnyARqHkKT5lPr+mQGDbPbWmnMCRY0GLaB692kIFELKw+cE+oRm
kVZnUsyhzwERV7w3YBg3QR/cKtfQL/UyJS5/u8ItIETjto61b/JqlwYVi82Mop1ocYnfA4df+/tu
Wdg1yZwPI523RG9XJlOvUxaAoIBoLsfgdf00KPvTIpRZRqdXKVXjABFYo8NqGbPHxrchPmvG3uLp
Ncos8xVxM6wTX1RZPCt6QFeXWbu/p2tz0wXibVUHNQqoIi07tys+OtLf6g1bs7e2aXoLL7ifBFiE
nNwxQQ6LRczWt16mBKjN93Dv6e8n1LFu+rbHtVCXOmZRVi9TYjLR78/x4lOinsD68alu/Y9GC1wv
UgLtODuej/ugaQxUFEiA6NrAbD+m2o7JWFlPMy39fSbrE5mbU4kOebPX1vxynFmed/kISa7Ahm4v
gEB96dhm8VtnUuTFVA5KwibFYp1QNe+imhKzY+1vVIrEA7n2gBdHw00RE7BxzNIyU7bydDLFIAO8
E5hfbz9Pw84PxJ1XSbPyr86leOnRqHimoGc7ynOyWOjmMaNk9nSB2tRCw9yCJpR9A++8ugQUbs9m
bJ6AQb5MUHpell1KYRJvbJ+SgVw5bWVWo9WZFH3oYM/UHb09BAcEcIO7SUHU2Wh966qwwUCcYlSw
CZtBPVzl5Am9ePVns8E1v0zGjqVlgLlsoT2MLpuSRG3dGy5wzTOZDVDiVAxYKA27rebwcTTUVvN0
LkUCSREJ/Km/rwaJnubsIWPMLPnRqRStLCAWeKMv4md1ADAvbhAhoCPTo5HFdTpF9OwBtH5Z4jPt
D95Eyr3FbTPJFU+nUJwsG910M96dWk9OL1I0fA5mrESeo22ZNijBs75EwQANRV+nAvVlVYVmrODe
T0nkXw6xHuvJGF6WymCNy2OWef4VIbw2S90cLZ/FnjYBGg/NOQg/37m0vF0Mb1B+Np7/8t6A9wFj
M3Y+blKH4zKP10lfm+VtOo1i1xDZoWPD39PSub3waoBp09AemmOCmEJl7FL7Cagvrx23yw7t1Jid
S3QKRTk5vdMtqb8vHX5KhhxNgKWZSXQGxYqj4zHoM+T3nnXvFgV6Ewve7YwcU6dQtC9SLolAihJk
EIUPO34zt60ZeQRixsu9B3DDCS2WsLhAp+iuklP2bc7Qemr26pprprJFGKfWRVMxDXae21UPuHxL
DCdU2zdraU8pR1vU3s5n75CgXHk/FNL7Zvbumm+iw46OAy7HIYLmOruOAdtJ586sbmA7L82ezFM6
dVBTR0Nv8h1dZUNUjYvhetG2zhptXhJ8VT+5JSY0GhUCQinok3vbLJepe6XoqbMRTtQKcI2CgFhR
N71FnzkHZLly0bUy+ao2y+R0XsKmpg2+ARo6RZJCZrqNetKZXb3pjIR+XlTYLC5RAL2xuwqotd0I
FgCznF8nJXTQg7QsNZZkmSI9LBIgzYFRomYZgE5KWAsM3ts+kv4WfGe9/ziJ4Mvb03rxmVemVack
LCoezK0Hs7gKbB2pX9VPPRCPH8xG1zwVrUtjWBZYki7zviixXNWiM6vX6pyEuVUiaREQPu7Rn7Yr
MzCheADkmOW4OilhMNUBxzr39wDiT7tL2xfYpBZDm2uO2spS9RNUrvagLvDi2pnQFMyW1Cw66tKq
ViucILNQXklz74w85tr3zDgmqc7RWo6ZNbolXty7VFXstOhwtQ8aKZPFQkP2MjaOE9pPQ7QH7aEy
EWUUzcdQTzGjNAP78MvBabkkhUC/0R7cJWgDdeyvpTS7R4R6+sux8wk9iv6EM3kyq5MNtelk3pJi
ed09aahvpBY6W/5nqYQVUPTu30Sp92bm1nyznNBmmKANdV+gr+oAJpjvgoHQwmxwbRNtuFsrr3Sx
UvrlJsxALmtT+ffbY7++E6Hl46W5PWuuKpA0QxV2StOnehHJGbtTdpBKmeH4qY5Dmhwc99H4jlIf
hRyYUwT9MWz7dmMrXZtULdtlYGgC8JvA8kNyV0DIevKZUX5BdShS2hSOay0YmpEASh7sW14pI249
qiOR7AA4uCyATbyO3CoU+oIEjFJvT+mKRXQoEqF1IYYAtxJWNxfHcVrYAcRJZoqO4M94uWBSaAum
wMUC7Gixp0mgEBKSwEyyFGJrLwcHILbyIEaAC5VyLm+kA15cnGU6s6Wio5FC0ImATgZGDzP3Ky/G
FqIsTmM4uOakI02ZzHoMnrI+znr3xIotbNmKjzLNR+ts4BztZMCVF64bRII63fdJWOjed/veNgzq
OpfkPCVN4nR4ysjz/NwKS+3oVJqhqamOTJISxBy5g0U5ufO8G5Q/xtzxNjLdFQPp8ASQHRQEiH5c
IFpKvJ/T70Hux2jDoxvjr3iUjlEogxpl+eTy8nz44NfNDbHNyOapjn6iNLEqri61xRotYLJxbnIW
dmYbh45/armNrnObe/u+FrehXK5TlxnVRKkOf8rRgF5PPt47E+DY6JoevbsNMyotUh0B1UhgHWeB
Wm4CwNq+EuQorMUMFIbG2JcxBixWfT9KTOYg5W1vi3uQT5iJ11AdBEUcqixJAb0XYXbnU34dmEln
g+3i5VsvZbeQnlyCOqPvB6+6ZQJkx0Ybho5/AjKedZSiTDyldRDlQ/Npmgez5J/q+KfJatHmm8Mk
apw/gP3qJpRo8zd6cR325FHQXs1oqN930wIax+qDJQuz9a0jhmybQmxwRDQMhHMBxy4Hyx/MFB6p
DhhyaSK4CtBixxh6usEhtB/qbjE0iraHgnxuYonASmmT9B34pO/r1P5oZm8ty8XJmUqvhV8CjPB+
JqTb55APiN8efCWI65ihAsyHA67MLkVi51PigH8gBLdLu5jtz3pbI+DZqWpbD5S6aT9DRU7072t3
LMxSRb21EfQuCtwGmNG+nGiseAjAVupURuUWqqOGLJ+IAo3hKBcVzXs0jN/4xOzCguqgIUt0Y1Mk
cKGiqBNwxXgPXIVmNMZUb28MORLo7EL/qprymIvyaUnNwGtUxwxZEzDLRYjpHKoQZCbLCPqAQJk5
v44aElSBa7hFLlePVtz08jQL12wqdciQb0mc5gKkKq4E+4jboXE+9+bnt11oJU/RQUNlngQkdPHe
Tljc8uazoO4Hs5G1TbNA59uSX85wLOvjQHoLYI6gGDMb3Hm5txHmgpYGdYp9bVu3lXiaaP1oNrK2
ayLGEj8IXIwc+t/yNngel+Cb2dDauVPZJR1b0HDsIVwRRm7Rq70yFF2mOmCoZO7gckkvuXjwHrdQ
hy5rUzNr64ihQSk/BQ0TAqESBNieAkyW9WIEYKE6ZigNlZr8AVbhHtmBWfReDL5ZANcRQ72TtdyZ
0Ri8+OAkKvr2XTf1Rte2VO9rJGnaugw9ifusz+eoBsvQ7MpqZ7RSdMgQZUMh+uyy8xRN+y4v3PIR
XByg3zEbXnNNSxV2DzorNExX7i4rHBAlmxXiIWb90jFbxYfKBvYB8WSWdmSBue3ERsAGDZei5p5d
aEHcmkKWZV7GO1DvxGHKzOKsrsBqt3QpGNia9mKA/Ihc0u+pOz8ZWVyHDS1eiPtUFxavnPROgSTk
xGzpmy1FHTekGpuEZMKLg0zzrrfYhzE06/WiOmrIKxMH/HMANqu+UOBK5s1wkwcTyJrM7KKVhjx/
5p4Ptr190Kmn0gEvE4ixDdeKDh5afECnqxRoxClh+8bld8loJkRNdehQO3FLgGjP39eNco7+kJCd
Tat5wz9X8lodPdSD/a4f6xY4QedC/ZvX7jN3MgkJgz5N92aW1xw1HVpI1PIOPBJgwo+aYAQzGmjG
zQbXvJSk84KzJlAQpGzorbTA+IeGGbN+T+pq+6hkM5QTB5gH5bPTXLjfwqYSZm+u44g628+zrMMN
aOOBL5wU7AZMgmrjvLKSbOlIIoL7zyoskdzOnQ8C9STf0cI34wegOo4I3GUtS8mlw6GwQSmXd6A3
iQY+mkVHHUlUdZ2qGge0DHTIwGxdfVgWs1YkqgOJagX6DuiD4ioxAQ89FAEkCLsWw/e+zMUvgByo
SHAbQReAnHDud6xcurhjmemMajupP5EJnOXQAPED8Py24T3xzS7M6W9Iogbl4aKwUS7zSx5hYf4Y
e7OoqyOJKtBAgjwQ8JAqByXZAs2IfcktswtQqguyzmDUDCcGLqOUghLQJdkJNN5mEn5UBxOJEkzx
3Cb+XqSJuANv+7Bvfd6aeb+OJ7Id8IR7k43RwYAZEfC5y6Z9bxQTdTjRIqa8LnsgFFU1T8dg6VmU
TVlrlgPoeCKQn7k5qHWwENvvTh5+LpltdFtOdUXWBhoUvGkuqOQ5+Vr6aYfSWbolF7MSEX+qyPzi
nTh7Vs0iS9TM+AKgbABCuLPlT+FHM5tr7hmCNblocT+E9kaAWUjvXUPn1Iw0hepYotrPw0ok4PAY
Lfcqn0CDvNkBumYWbf9MaiZK3JrhEDp4ye1S9d+YmxRmpyIdSdQjuQBVPnJRd2isPZHD35DRWozQ
D/Q3BJHqeJ+0EIoahjDb536TA70RmmlVUh1EVDRT0YYgxd9DrC+GPBc0xqRhezb9DUPUp3LGfyg9
LTYY+G33i5sqI7QM1RFEUg5F6A840NU9ORWN85XxwtDilyTyFxeywScZepc6op0kD5ehfW88GLkP
0fbOkIeC9A0ieT+FMYO0DKe1WfVThw+VrvBBQctwNE8UOCGRCoUlaczCuI4ekl01NEuDPhtR5A+J
aG7HrXPcSmau65ly3oX+koOPzstcsk995X0DrzSqOQtkjh7NrK6lt7NMiGXhiLUH5OEGjJ3gqEQd
1GRsV0cQWWSs6qKCBh30Vfp3ZbHYV4BDbdHeMSy538FsoG18uRRF1XhuInA4L5MpP4u6TR69VgFg
iUYLq4zC0gnOZUDtvyfw55sVp1wdWdRXicobxXG07qrzcqnBJNBt3siUwpUv0s6nkIFR6IrFtorm
YfJYtV7l7D2APIrIAWHWEDcjuHoj0S6dhMZRANWjERKIRgvB1cFHcq5CkLxfZCCBEgRBe/jU9N4/
snv/9X36X/xZPvzPtHT/+W/8+buswSaN1mbtj/95lBX+/+/Lv/m/v/PyX/zn6lnefa2eO/2XXvwb
jPvPc+Ov/dcXf4AGL0RU30EnaH7/3IFE5Of4eMPLb/7//vBfzz9HeZzr5z//+C4H0V9G45kUf/zz
o5sff/7hXLzyv34d/58fXj7gzz8e0qzM6joTz91v/+r5a9f/+Yft+P/2CYUQmR0AdvDzAnJ8/vkT
2/936KAezkIbjOIgTf/jXwLiv+nlqf8OXR8EKgxqBh5+549/dXK4/IT+27d9EoaXaiB1bBfomv/z
ci+m5/9N17/EUD1IkOF2f/7xmm8x29Vv/cfeSpAMVMsZV+g3dJy+O2VFd6AmdMEzPu69uWSHZCHf
fjHNP0//9WkXWJ7uyZenaeuejTnnWRLO58Hpf1BXfJmy6TMl4tHyva+5PWwczn7mea89R9u8yJyl
PLGb6YzSNcDAkBa2301twO/KPO/f+aAqeyehTnaSggZPYDRuoF2g0vR2GPMKnMRSkPcQQumqqPQq
iM+8/fGvBfnLx2vbHoSu5hHF8/ksWPs1ZJ4T+0O1HMG7t7VBXcz42mdjsfy6Z0OdPUQ7ZafOtpVc
o/ZyblEviXs+f2lcudUHufYQ5+VDEmeGYg2rGHqq2Q7tZ7FdXfuE7S21f9tOaw/QslRa5V2QgT/9
bJVh8QNCENN16+TWDoz+1bteWWT39nNe5Si6TIi2IwYcUpJBVo/nEEpQH6mU8hDIRO442LJRv+rU
oaa03zUtsa9xvU+++mU6HOCkHiQpiDWcLUAgPzVJz8A3r8b8/TiFF/XY1snuZzCSO5FitDimjWre
vf3KP5PpV2ZYxzBIWrmVm/bqnJdz+jXsfSf2ak4eh4sEbMQsqH5EE/Orz7NTsypqyxw8V1njbmEo
1mymAx0Su10ScF6oc1lAIYSlD43bfZdgi+urMarLZjc03sNIPzEIfQUBiaaSxVke7j013IzeCLVz
0Gd39N3Cq70l8qss2DDNinfpMIlapUFjTbCMmh8IPxB2m9cbqfDKgtRBElR1zez6cKuUUVDu3ldp
Hi0d1BBqk/IgVuJv6qYDbl+pjSXfQA+s7XHK6TcW+dq7a0EnbXlrNSVG5vVTHVYRyne7PLkL261w
cBnotRWpxRyHpKPvWDAObZ9ofeuOBrjUi0m0MGMzP5QOqLHP3H5HYHCVbDAUrS0ULbz4wwDBnBHX
OwDs5Cg7Frdd5d0Ujdg6Ta49QAsrVQiFoXTwszOd2m4vcLcZ0cpvwWk7P7wdBla2UR0q4ZVZVze4
vD8NBIJxgO1FSRb+kJY4Lh6/6fxNWpGV1aPDJohkoP1vE3bKeHjVkzzKHehpQcTWMWlUwTTr6IlB
VhnEXBx2qqGWVE7iqpHVRrKxsjJ17ARpaJbOUF84VXwYDjk0a0DXYYKEv7z3ZfJ/OR5bMuRg38fg
CXEQxVLWxeVMNu6uV1bQb+iJxs4qAOCCE+TTznNfvPdbHDjn5v3by2dteM1l1ViC2TpLghPPgvcQ
aID8pfeOBFuNzWvDa56rJghjeq3nn+Q4X+d2clLWBJY02sVvv/7avGoO7EAdeLJq7oMncNjZxce2
2SpMrCTDnua5OWmcUUDH+pQK375I9z4xOn4BhccdiDU+QLOQRSlrzZxYR1ZYAMQKyFB7p9kqAKXm
3lXG6+99U77PRV3FnVoOb9trJVroMItuUWEDOlrvBDXmU0OygxpQ8udJctM2ZQnVyWwrO1gJFzrm
ogM9RjmMeFLO7S4KFB6TMLrEspfHPkOT+9sftLIAdPyFnYliZBKP6akTRk44QanXNWm3hGPrAIww
JH3aok/kVDUWPRIJRY+ZdFv8qWsWunzSL2GjHYsua7LLq7OvovxKh1tef1HzRk19bXTNsUsJ2Hwm
MsQN+U70YNQcD6M7RUM3bbjeimvrMIwwdEcHslzBSUiaXidKPhe5NcBA3N+oaK59gubcAoRtkHIN
sVidWVzxS8qCY5OM0KROrtAWsJEWrS0hzdOhGeUqCv6ZU+83KLpwgI1l8/Xt5bliJB2UUaomRUGz
CU4qYeyaS2ePs0d4NdVbjEVrD9DqYU61pK3seHAiFlrTZZXEjQVQVtlVBrc+8AEdnpHWobWw2fJP
xAH6uoQOV+Hjzu1t86yYXqd1ga5lPjsy8U+2U1nR2NYZpLS3WhlXlo+OzVC5W9v+CKLzFvxqELf7
IqGmBdY/G0I61hbYe83+mhPPLoCTVAYwT+Z+HAfni+LNV8eGlNjbFlobX3PjWeYjHyB5eMr6M8TO
4xxytWTYgh+vmUjbnhOohsoKSPBTl93I7B16EO4rGsSWlR7MXl934T5ZZIpD6Knq0XzotuHnquDt
h1LVWxQKawbSvBdaZ4zRARNAU4h/dq6AWJGanDhtpy2oyYqVdMDG0M5ge8rwESr56nXWoXWg1Zvz
3ZLk+7fNtOIHOmqjnWo+Q+SuPkPbs3+CCrV7FfrFFiOBfbH2K+cyHbfB0ZBlDaBJOy9pyYHs7av0
kKiy/Iv5VnJH+in4pEpfiL21lApS8syq8gi0Luoxzd1+4zrmJ/PJa29xMe8v+12XEGZDYlqerbHL
gQYY2292T4YbN+HQihuq3AVNaUkAKaHUCkF6VSJngEJq515BPI1e1UU/n1IaZO/QVOmh4L8EJ+bk
TRov2Zw8oITuH0mbzBFF12ucpcnURjYPrHOtms1NeyUt1IEkApqkuB5k7dmdWnBZz0vAe9AXLQzS
niJFhAzm0fEiaK86UBjv3Gqr8PDzEv8182mRpoDQXthAR+6sAhVDS/Pz1PhHqZJjyMJbFfK4SPOj
5d72eK1WBrdTN0VdWkSW7V8NGdQqF+VHzEszs8ikE9ygkJMx1WflmStbHXvaeDd27ll3edg1G25h
X6Lca9+sxSfXnwsCrenybHsQdbwL01FB2LUsK6QZrX8tCj7nMcVQaezPilypzAKEsPRQigOCgN5m
VT2fbYf0P97205+IhN9fyNH7wKsA4qOOJeaTF3kHbOZxtn//wCIWdTdJhCdf5RtJyUrZGnXEl94y
D0VSFhmeVOFW63P5pTguScwegn333f37QnbKd3Ye828bH/b6unZCbXXZLfxIcjyO3Qb3/G6K8yZW
KGVGKvqe382xc+C7YNq5+/R62jjZvh70fl5n/BoP8jAPlJJyPvGJfvAguDf39HHjc17fFRy9gdzO
ZDE5SE9PzR4n5l2173ZTVOzQ27Bzd/aexO1ui+Lt9d3B0RvJ/brC9Q00AE/5ON5D3/KBZgX07VgN
rjqyBQRZ+x5tlwtxcBuWsMD0NOQhh7x7m3lHj6otZN/rH+HqcK00KRrVyxr06xQ6lTjxpjG016to
SZwSLYnDVj3/J5bvdwdydeRW1dfQzHNDcUY1svgLwV4c0bFVHkHzYe+WxVmGGBc0bdRBKuB6Rjw5
oPrBYxzz27NUc/WUeM10FPNc/w0pcALFXmKBeoAmhc0iUin1QG1mQ8gcgkAnFvjjQz/Z5FQ60v4s
8t7eDTlfhl0a9rPRKQXXdi8dtbNaqlqfTacc9821/AuUrWCIAyUClxthcGXy9bb8jiLqzaAUOPXt
TTl3UZVWkeV8eNtVXrt+Zraj9+WPAEmgvy2bT4Ma+i99AQl0KEYW7j0PQ/+McDcdmsT2bnIIIEWl
G9obEef1j3J1lN2U+a5AKl6cy/DeLopzKh+yoNmo664sZx1kNzDSkYxWxXkUYBfM6llec2B6YoF9
8gQ299qgJRiHIx1wx20WLkMui7MC5epOBuUegmhbZcW1Cx4dcNdDTpSNi5DnOpTXST7u3BRF6uVv
r8mj1r0PGWq+fpRaT2+vhDWjXWbql/xs6GTesKCSZ793AUxsd9T5IIoe9d13Zg/Q9phwAFPY4td4
QH5MybnPzqlTQghki/h6Zc+EkurLLxBjNvXgHhDn2mHLt2UGx0SLO7K4S4m4lug4BdK6Fp9Amjmf
6zxDDsmUOMrUaT/63LXjvlb5tWjaamOHW7Oolr7YlNNBeFSc85Zdl/N4X0vyvZi885CVW0fonyH6
lYj6M+n/ZdpY3QCZObTyPO6muDw0V3ksDkA7HuxY7lgMaqNovFFX6qq9FVdWvCUv8BMK/9pztS0J
t38JrmORzvfxvPcO3+xouGp2fC93zyr6dD7fubuvHz+MUboHv2fkRB9+/Bg2kqOV2KEjANtG9m4o
c3luxvyqmxSN6ml8Zzvq8PZCfT0zgT7Ny3WUTHXikgn4Ii7q+quT2eLQQ4x+I2is1GB1EGDeoP0U
IKnizMltwR+hPbMDyWqxfEc+//b7r6w7HQpYti6x0SRVnMFsKXbCsyYAU4GXJC4UoOVWfFqbBS1e
TGEhQru5BFlV7VWG/DDEsZWZhXAdGAjNllk4SIHPzpLFlfVDCR6xzIrrLRrNNSNpwYJ03CEQPcDO
MwEXEWSxcHksg3srfP/2LKytIs37PVzcCpYN4gxil3edkDde4MRmQ2tlFTS7KUQtXKuMrd+fLa9A
e3pibSQ0a/OqOXaHo1xu+1l+Jmn9vKjuU8+rm8TJnejtl399fEcHCLboUXEFKfPzxO3bKXOe88Q+
Aif1/PbwP6savwcmR4cIBnMgOA+RkPfxEqPt4JDtsT5vujt1X8bL9fcyIge7ivuvbQRl8GdxNUTD
DhjifblzNz7x9al3dMCg3fHSqiYcPyggRhnxrgRpN8oory9bopN5tBYwrN2SsOPI1NFiOUo0019z
nhzzVJoVlYlO69HXtpvaQKgds/wml59F+bxYW/CG12ef6EAbMnMWTI5NT0otN46f7ic/ObTM2vCM
FfPooJipaUQa+Go+WSP/VkOfKQIc2o2aJP/cqWBjDlbqEkRHvrjukvVeUOPoag95nEwXsFD70Zby
kzuIU1FO934+Prru3EYW8UbIy6UP4DLso4xzo10EDeMv96gQJKON29LyxAAxugKL+RCXZSDue6+2
4jQM7Cu7hyDV2z71+nomOuplCLJmhqqNdcwtpm4XL4M4Aj7u0Wz0y1L5JYOp/FSIYXDVabC/qO6D
aDYiwdpbX/7+l3EH4Iqsri8TFKd8567xCd9PYbZ1QbyykHVmEBUmeWPN7XBiYQ+alIQ7KuoQhm8X
dGluHM7WvkDbQqBZ5uLSlE8nMbfyple1urIWv/1hZndtF7GSFsxONlYx2gb6h7ADLAsX9lu1srV3
17aR/ucGji38iCoF6uWVuqv7MY3ffvUV4+uoF1YmTcbCoDhVE0P9VyT+zcLJGC/MmzeAo2uP0JLA
MhuTMbfq5Oik6S7Mgphlc8zrjRTt9SSQeJr7erTxBRn84jQtuLd2hTvtqjQNIrQofeOQn92Ba+Ha
zFaXUPmLG4zF7IZzOmGHYFdL6CMiLfsqVBuxcM1Ml7//ZfSppG5pV2VxCut6N85XdetGItgiJF8J
5zr6Bc2xM/HtfDhN+V+MLOBp/AYNzN0QbhxJVxapLo6+1JM9qTYcT9lUNDEkk8uPiRVs3t6tvb7m
v+7cBxQNPzB9I3Z530VFc+9MSUS3nGzN+poLN052UQMfkmM15l8cEd4EbfBIU/789tJZM4/mwzVs
wzsrTI5uO/Lz0JCnTDWhUZ4JMPzLlVNzETot8elJNOQY+NbXrKRHdF1tEYitGF/HuoxgtSmWabGO
WfgpGIClpDdFeqrVlvDBigvrCBc/5UFQ8DQ81mUpo3HK78DPhf55soPO5N6S1qPRJOgQl0FMQeYE
LgPXv4/OE+k57wh4R8yig45xaSyQfgkxDiekEHGpVJzXz8AMv/3qa1NwWVe/BIcuAfNHkHf0ZAEA
jVuYKYTwa/q58LcS7Usw/j3XJ7o0UQ9qhzy0ENsk9cHKKbvwvfAztVPCTayd8nn/UHVN18e0WkzE
UZhNdOALePXBZdrg4g1yuVchrR9InZiFI12yaMDpXKR+h6Gpv+y6lvURiOoPb0/GijPr5CMS/e99
nSCrtwp2Ow/1Z2cw4euCSXSYSzOkkNxurOIkm9A5t1YW7louzVC6RCcfKetxJIqP7MjLLiKe2l1U
Rka1BeFY8WMd4TKj56Lo054dnVp+r/3nqbrN7C727UqBT6q7etv6K5Fah7pYvl+2xYCnNK2NbTj/
IOrxamnMsFJEB7sAi0smEl4cwfrg8CwemjoK62mnxo2EZcWVdToSXnnCbgjE67P2m0UGhn4IC1de
1l1XLVvMPms20koyvOFdisYAdiSoKI0Lue7Ip3rcoiRaG13bjEuiJtpyC6Ojn462e9aEkW/S1n/x
AG0jruyuT3wF55Jl3kRz2X1Tbr+xC182xFeCnE5GkiQ0L8Wo2DHlvIns0N+xZqijeshvlJvs6yA5
J66oItHMG4D7FVPpiJcLohIYYEFPoJaN2Yz8vUNXIPiyNw6vK2AGogNegrEulnxQuDST1nLVLgyn
myxrPop8seOx74qdFYru0HdIOzx7KT/iuFtFTZhWVxBaC+PWG337ItphX+duOe6H0mlxPWInW8nD
SrDUITMOm6zEDhx68oX8AcK2qoiS3GY/jIKBznRSNtAXTKQMj+nIdvb0V6Y+W8vGnrs2d5e//2XP
zaYEtXESTMAS2040ifCbj+4ACRuavbu2p5fKzdwa8GekbEXUz09F/Vj0G+tuJRTrmBLQtFWFnJFv
4h44Srz+MA2nsQG6YoYMtgkfIVxVZz3xynHMM0Cej244fCwIORFZbATJtffXogD49toKaIbwaHXW
JxXOfztOhcanubWHsz0kxb6Aqvf+7XlYCcj6TXoNxc66HGt64nn6AOGt6xZAZSuo7gGr2LhnWXmE
fkeLvn858ZxgZxySBe1CaRKVYeUBVaWek8yL3/6QFVfTL2sdK/RSQD/pyfbpoZyqK3vZ2hXXhr7M
0y++0NpLkLooERzbofajqV2yvbC7b2+/94qj6awlIQNCLlTYrdAaHqNAcAwq//20tBv1hzXja35m
uTxpbcjXnJK5fLBSa5e0OB418o5sPWFlterXpZI4botGVPuUsOyUJ4Mb5yONl7Zso8oVdYyLNbqx
ktCatfY0bfsVi/LceqmXk0hbZ+8A+P7ooph9A96U+sqRZft3p3j7Gf6Tfhzmjl1VbpY2EQOz+UEw
ln0SNmitynkCQykjrfXXJApoZk1T+r7pcvdJ0TQ7OWLsr4EGTB86n/EzZC+GXdCW7IQrB37bUOrf
uGPNYmD5l7ui8uYHZ2qzK2yvIiZEQVEbrWb8IPu52jO0xjxDL7zaO868RH3RyhgUusOXofHlvFNW
hiNrNRSPjq9kHwGj4Z/m3E8ib3KHh8S6yG2QLOgP+HUap7Qdj32b0kNQOdnfY+hJ9Npb7gEY3PZT
iILMgz9n0xGk5ehAc9PlHYT1xnDXk2m5GQFsy6JMcnJDymS8L/JFnpqiS36EVscPYZHyuAZx22eR
Lt23FjpO58xnKtvVxZgXh9JF/2rD7fI0lb4bkzrkkW+R6V2prOTTIif7m4WzPkSN+ux9ENQc3F48
rXYL+NTTqMlArTRn4QwOSlK4Ow/t4afS6uq7ekqrPY6nzhLBg+fhiA9fkp232ETGeZF1/5uzL2uS
E9e6/UVEIEAgXpkyK7Mya7ar/EJ46GIQAgRoQL/+W3WfzqnbtiPOS4ejoztNJhr2XnsNH/5MJtvq
0TvPdPefBJ0gMIlZTW+TdSMnnSDknSeUPato6sMymacmziGLWKquYxhhJ+swVn4/Jw9TFOxgnyXh
NhZRsLIrqdeA5WoAXkC50y+xP7knE0uvSLaaYDk0slrg9Ff1ch2reXJgR8pJ30ywMTtZJF2U0C+M
ZSQmDLDtthSsDbYT15s+BrOTJx+0rpuAqaAUdqMPNZPbKxo0teFXEMFxT9iSObGaI+qRONumcB0z
LNj0wfqrfUzDKMG6CbyvI+6zw2hZULEkGItGjtEBGWE094SGP9Pu7C/K2uVWzHL+Ems2XPxFyALX
iLyzW7K/1pMecxBMtoxAqVC1Yfo91vEYImgRa3qSIys1o1M+b1L8kwC3vJfM0gLXjbpd8NdVke0g
C6jXsQjDGm3BFOk7lmyqCvjU5XLV0xOJtcmTRkItGAHdvzTrxL42lkwVXXh3L2CYfoeJIynYGtb5
yK0swt1DqhzIp6UZGv11ntO2HGsjy9FnQ9moDj+6D+JY0uJTTB2ZvMGbuDjUzrfxSkylkA+EV7fH
VdTGQxn645L3M62vEvOnrI3IAJZLGxxTwedvEeLmsmiYx1tQxiJsRjhx0CViD87U3YXMtc3XqE1e
/Z2Y3Cee/2ACsRSD8IMmm3UcPth5CI7xlJCjb7EyOdHuKjQACdvE7Q/YtyaHdIjqg8eCrVzCaPtC
wv1tZl14QxeYmKz76h/ttkdZ4Dt78ZhPhywkbKx4nw7HpLbRK9uUKyd/6Uk2IaUpazYbXWcU0Hm/
y67J0p3Ghc/5ux/DhntYl/RXkCKRp2maIUc0UJNWokthU9luX2rHuiyJmorSjR/pPvkjdAuGfukb
0/xyvJlymLbY/TTE8XpSinp55JEp9xbunlii4jlPU1NXBnnw90HUz49c8V9eDJaE3ybTo5yUOG0u
Cb8aGCl3+aBVmM3tMJVSpOE1oYN+GULplw1ZmrcQfzqh4khw2vU6yfaRzYXviJcNMg2LZpreQGnw
bla/d18m3xPPzaQnUEaH9o3vWoc5JgtQqcNKITquvebXJojCw7g34LfOyzA97aQfbkB4IpkgZniO
DGDY0sS0PsBj3JyDeF+/h8puQ95t3nSNYQByxiZL/6FL62VwOiSlGkd8X9/E2SqEzY3mFP7bXlxh
Ck+OpjNhEcZ+cIYFKyDwXtReBmtdv7KO9lFF66Q5dGKYwT7ceLLkAxKT8ggOsIehjvs75NEvZ7su
+CFJTcpgjudK1ISc9sZ2+WZCieWbtncNLMefnPPmJ6PE/kLkxA6gU+238NW3RYSIBPT9236gzEIj
n3q1zjrEYX51fesX8ZhGB7e6KDOwQzxv+zS+OD2DYrzg6YcakvkYh07m4OXyAvGJfBT7tJWd9Lcf
zegBWjB8aI6wgXzYxjmFVmFSh2X2cJO2zlfF4kCqp0R5yGvr19fYhO09mbfo0JjBFGsS6Zx7Hs8b
X4kLhrVbZdqlvd3BrPwl52m8Mhz8VTex4dvgmvWcqD7qc8xewosXEe8GqpvpiGWBFcKouBFNMFRm
atpSSD/O6WIUzABxbku8pi2nRrAKdib+C5J1TQePY0YfFI/ZnvdwVvu1Ate4yLTmd9RIcojXyF07
aMLg4xqw1w4kgtOczvzSxiY+sI2FhUFgzEkRfIBxUuD8XtR9r5f11JLOpBBIBd1z4oVrpuI6ehDL
KjOxBsMTZGuuh3ODQnxAKtv668gsOYERnRY24vwQCtF/HUw84GCmdS72eL0fIDvJoR4L85oqnUnm
5sMqu/llhBq1StnMv0R7/3MdqYYXZ5Lst/CV2MpEav2MYgJbviZdd7OHBnYrO8H4XpKVpzm4O6PO
KI5W9wj1A3vzYZC3lMPQxXkbzI8uma9Dl4KmO+d6wLHIwzlD1HnNbmjdhuSOfpjGlYFebNWnzfgl
Ra7jCQorbK1lFMcw+bCqS5ZuUrkAEbO5rAFvl1x5sCKqVhyPR18ysL/TBbevU+NUZy2ybJ58QUjB
LSyIdD+Qp4kHUTbaEK2BAB4RytFCBEEHr/T2On5wE/FLHFt+0RBj3n22zmW4D1be7XrCTBxpe1k8
1hhSw7r4F3MIsM8awe0bCLx2ysBBhjudZn0Ktjbqn1fpbfMLSalIM9gjiUqBsZprrBaBfMoA9l5k
j5q3uMYFAOXXuxx897TrMQWNoVZMZQv3kfZpDIXRUbLQOZP9xCqvHmyuGDWXMPLUAUdheMHy1jd6
8mKEDrpoziadbpAXz17zRr2Un8cgQgCML43OYxylGUWh5hUiDnEk7kly0yaJOkSNc3eaTelLlOz+
GVB1eB4hic1nbIVfksOHdN+lLpyWcAXQeiUlB+v54Gzny5x1tWuLuUMbkOkoFUHWLZ69pwhBr6wc
lvMKf7O8Z+2IcDfHq51300mJmD9OU9jwu5i107kDT+E50sqmWWsX7xp6zQQavOxx3IebF7yISSTv
yqP9dz9VuH4TF62nzqFe7gVm2sSXwzGAA+lJREgZtIkZDjUN1POi4wWx4LhABsvDAp6tLsmEBGcb
DWLrWLZJ3yF6W9i1WMZtGKDJ0Do+iQa+YBL77WWVAuqFpQ8CFA27uGOxX4fFGIvgLoEiDUdRPJiw
rJ3wvgajq5ccUrXwvUlCd4b0Rl7B6sAsrYsRg5IMCJweSS9yGQ+szcQo6/dI7msOezD6TW0iygZr
TQmHn/AJDi32yrePLI9mdxEYkc1c/1r9xKNHjo+CoCQwqXkAA2Ybc7YOG0JW5LGfZXR2QdIAOIy6
9cDqhp+9GNm6eWy5X7kuTUkG0YG9X4WmRWPQzcZscYVZVX2mqd5d3htHZD6GAsWMtd345KumKz+c
5O4cFKgq21wbjJmYI/tgxOaqePyAtLzU9R+lvYc/LqrLPLcu2AM+L8m6omiaFtT4iwRQMhgb5EJK
flpwx4qcS4UTDrTYMc6juJ4ekaSrxwzaY7+aUKfdjJGPDrPjzU2TyPrcdQpNjt7qG1iJexp+ap5f
Wqgzb1bbWzgWj+MFjNruhJ+X5HZLSaWRuQQKDOmvUNzVB7XGElaynYPUMvLl7UIIz226iWObLuGF
oiL9ZuJJLzdQlS6VJ7rpQbI0KNdGgW9OcV+A87DfJ+263UMxCDr1Aleq8+z35o5B+rjkdu33I6TT
sY9Zdo1/xK188d0c5glBRLjEtfviDVt8icIZvrZymkCKTTmtwk4Z3O0oQTIYsNc5wjT6Qz22/ika
9HAwUbo8+o03fXMoso+Ta6azjvUgMlRgQ4Egi4Fm/Y7M5oLDuz2nsw9HALokr3KWvOgURThpA0fa
MUOMZlhNIZQHaTMkP7kZ+Zr1A1/zdqBxjtquvWWIDig9ocwHPYnMad65Df+Cr82LHzsYzcHM45+p
tn7VIW32MDhBDsg+CwqeqKigDi8J0Gd7b/vN9aWZG1p1gTffhPHUHaKV0Nt0FwP2zRBU+6YaNJ4D
OTU+lV0ehHp6aVcuf1ivj94E6+h3PL/tQYmegy+29oHAEs8r0auLrwtvfJ0hADeo5CRVEfhjeow4
3V7jmUQ3npzd8+LbInWII8/Usm4qQVtHbH2ztmJ8nELUScUq+m4EiuTrNA9gNVa0cb9Xsg0hbPJh
KI2HmtxUoMXTGRiOszh2uAnuRrayB3+R6Rl0DMOqhjXT7ZKYtdygPjf5sjULxq9e371Ng2L8IPWE
LqYzM7qucCnaWS5l14U08+OeoYNPdZ4mHcRaUokvsE+R35lARVrCzIomd90sxPIUdGAlvbWYZLVI
ExowW/ThIvsFVIHgLKY+OCYOtsZwzlGHcWkojpLIAjl5iidWl1YhkmSOxNwVUzoScCfJFkA7IbCV
iTTzD0wLxiwY1fZKkz6CuEVFN6jE1jkPzSife91vTYYQTEmzBDOXFycJbYtG0RB4yJSSEzVh3KOg
c/ERntk4ERq0o9WW1j8Dx8d71CoLFDA7HKEsNPRJLruPAKCmPiJH1xvvxyRAMo2LWDLmcyilKdOp
a9MCaY9d7gHV+qc2M/wC1ARbVUAh4yHt3ZDBMF7AXWFbX5JatPhuQXqDKErzo2FMH/p94bnGj/iI
XAb/Gc71dbFtUYhDCFKP8wj4ByLPyV8zGdfrjd628brzuIeZ+MgrELW8VyW0PaWo0U6Dnza3iUki
6AP8ya+MYX2hICI+GohTD4mk/DJpArAFULo7QdsRHaJw77I9dSeHajsDBoRBYTO564DeqAgNCsBs
aGDfFSFdFKsRfREHYWsUiKYQcRk3w3LwPKOzdou7qo47e7FqN0cs4CQnTk9lWiPhbB7GBq0ARPxr
tOgsQSf7JgcC/ijZeRUIMt/XJtnwfl0vSpzZT1ODVgnZN+Yp4fuMnkVFx6hWe17zjVWjmNjdktbB
jQrqus2Ii+oi7DdbzgKZpDCiH2A7Zrb0+06xTTM5K3Y7e3V6HBelLo6BBCU33T13dnTfUT4Or72n
dS5GXOGFcoqgPtGDvZLBGx0qcMAYnYrjO8FVf+upFboqDA5xQwM/qhwa0wc1ruqf1HhQVMG2K/nZ
jcZTmUZnXcDrxt/yuKY4lSVapDVhBO7h/lvaDpeaaIBfY28LD8aBVSJlkDPY15S1P2jAPmAyYLbD
o7OxfvgRR6Ur2rMYOGPYvcgxUZj39QaNip2aV9jKdQ/YTU3GDeluE45MX+TjRag1d1UGH21ZNgZo
gCGA4R+a7yk4rTDngQYLYgidhzxo3lBD+SVoc8lp3a08pb2dLos32qMcl/kas8g8JF7QHCQNgvOS
tPMtD7n4kcJrolK7zw4wo4Lg3vS2PgBKTG6sHYMs9AfzRvZwPyRxbWAZEU79VaXOP/eErI/wr6Yv
LXzVi6GBQVuuuB+dUAj6N9C+4fkTLQ9aAGmFECm+BbSOdIdhpzlDB4QL31dHpFUYm/V9m+Rjg+ke
bop5QFXgxb9S2+PmrEd4zuNAXoJnuOcSdjSiZkcxW1YuDNVqWW+zs9nSsB4YSMIn9tHVbTpHh5yW
rbL2Ftt1O7DB7JdUrkO2U+Pe1yVqD65tyZU1Ed5YEgT6dlEuehwVW85zazF8516NmrT2jD0P6JHG
fJVoBoH8Rf+QEaxbgGmzxvAmpHdegKEl1N5JklGagBSggWd8CwfdPemZbPSez7OGax1pljifY6Pe
Ezb0z8DFIF9GcIQpWNCNd3xLbNUNrr8bXUsKvCZ6r0mQ4MLk8zvsEfgjk+1WbArdDeaj0VwyzZaS
R4MsfWM41MKpfxvCBu9op0BW0yCCau4mtEIE0ntgvpJ9rZFmdESVM93DTbouGQgjR7XOza+hj5IT
HADZ1dXWHuo4lDfhKMfnQEmGegIzl9egBWYq0LeXZh3DIwywl8OsO/8WUjR7jEDq2DME1EJ1iuv4
3YuCmmbDvsRzAQp3cF9bJo6+6lCx7SM6+MyPWg+PIAKZNb1HTu0CKvEakuEAfaa+2DhF3E07tv2Q
TTNrrouXtkWddGuFijB4k+Nc66JZ0xA9nATPoJ/dowvF0APeCzHO9bDiD6Hfd/UhXjT/yVBDndgg
kijzGwZ1lAMolq8mjitDwZvtrXDfJ4vcB9DY4uWgNQ2+1MbOpVOBMsWsVpbH2PWP2m5oD83of/fH
di8+Hif3IJK7rWXkZ2kXBEcNRO9Sm1gXHunTX3zz3n1/0ZVGBt7LvNGh8hDH+DrqPXhbJJ3vwtnu
31TYA5lFDGm56nZ+mVBkwKO74YXfTgUuscKXJDVHthvvYCMaR0dtpuBLLGPEMMLEf94fGu4Dj92s
WDMSW4DyFBOBl+SjNmu8ZjihSGDlZIahMF6qqo0iW5HEaO12+xGNgl7bPasWVszco/4PhI+lN4Ej
w8OoluUW0MX4MStnFVqx9Khq1GdzB0Cd4x47TEKxkoxCnBCpHpsc/JvoQFsxHWAF/sMldfKIDBOG
2w/fhjdA67Zucj/SRDWXDXjameNoefaXzstVI2Jce7W6TnZcihWDwCx1GyqBaS5MjDbIjUznbQzI
lfTJ/IaRbX/xQhzXoW2g4ZZ7cg4mQ5AezTtYDxFgC5hpXGDbjHOeg1KFN9hNe7ZjpLLmwIvHUtcd
CpV0CB9xMNSVg+8jatdwvLC9pqh6UQc+BV4DkhoKp8PER3czGJ/maMXQedh+RYkNHDzc6+DQqY0+
NSAAFKg6cK2qHRabtWebbPOSNMcARF6pasU3x9c+C1qKDZxC8x9EDgVRY3gZ2o7kAaSqZSTt15Qk
oF6nPscn7+Krndr1bhczeSaOftWLV5f10jRfzRa8W9/bM3g5C1p0jMgi5hEtMIR/D/fR/NqCBoCc
NRRIc6pKbni7l1GCkycD4J76mYt8IL1pslZsSNmrm4R7nvdWwFRDfYhwYK6ZZn2c2rINodGPVJqU
osVxmSSAoaPJuBvNPVjRgvL4GDU7tv8GSzeuW1kF8Me4UahSSlxj48XfWH3XLcv0VlvjDghZHg+L
D+4rwlGGQs+4CZHu6DKBqmTMHIr3KiFJXLU7oD8UnPxqUQamBVJDQBqsE6+MljCtZh4EOUS96TGU
yi9QibIyiRWIGGjxYRK6h6+0M7Yc3JTe8siJMna1eljMMp41lK4AWbwGDqhbegUrYi1ViBKbb+NU
oFxVh3qTuMB1k8Dtq2buC2pCeo17Tt6V5SnQ1thmxtF9yzw4v+e+L/e8oeZH26B/y2C0T19I6z9F
lg1ruYxcvadeqPLA32XVJWS+bgEQ+z7u56/R3ian3SmIDyUTRbyuH8sL3YntIBjvBGf54vsmIx7u
qGjsum9DjP9uD4ao4q0PsxGzbOom3evpENYYPnnAk966LvKPCCrRFabSaJSaZW5va0PbW1iBtbB8
g1olYdsbziAABfWUFkLM2/OA1MdKA6w4NlFMH6DQCfFFEsxduBeSJWt3IKQHiynAx7E9Wws2iR/8
BCGPvHprTe5qdFKHyQtIViudnFqHQU0nkvAc9MCjMT1aijRoaGF3TDr71rwO8ewKVDr4VD3xavS4
f1q5mW+CAIJCAWz70K+pKVLdwfzem0RRC6aOLcGqt7BRx0gPdfgj82Z+8FVbn62ZTGFTB0EsRytJ
e5Pe1JFDJb31/HmKhx8YwYylEUNXplvUAIYHYuqZzj9Yp/Fabc+XLEJldcUKJUWPQuRmH2YOpU+8
n2rV2lOPGV2xb+hPRd0rrOJI3y/NqA+oL1iCvR3JQjb10BeorJC8MC9wFlu67aQjDFzHO/i9I2q8
kWz7sQL6z+VoduhO6ZicCAvXg200VL0uXOk9iMRdm3frRMHRNOuvGUD/HQ37RT+1AFibrGNBcGd3
jY0JodtcRZyM30m0R2fGN3IXDFt3WpOYxblBsgImdf2GRPmdeQOeYMOFDRBYDrDYJRqzs1kBzWyb
UeRUEBFmE+qTks+UvLJUu0sqXASfGFxG1WhcUCQDMjxFixNR1/UcV944r98D6Q0VqPR90Vk9QOm4
x1/N6iiITjLtv3fhOOnS82cRlnAT3X5C0DK5cmh9fU77oDvFMA//Nm98PDXJaH8igkOvWdyM8SVB
6PY93FNsBqSSXIJ1irCe4aSKRv/SdUlzgaBQXvSK/ztjGJxRSOUFXYoIA+9z27HmMG5kEGXYjOsx
XFdUO5hR9TeLx/sSYVbtjZ0R17i2u7L5MC6yNBMx3zXyOL/aNrZXI5uo8oY4OGAyFWcRQdSDHPRy
FaER5xjmPU/IrvT8YlRGlYlAE4Htvh3kuKa3Qy/2B+s2WAc3+34gUwtLj1YKAJZwuKncuqE/x+kE
iHYOUP8P4goED0Fvwx6hn/XDJm/Vpr8rL3E5IDruAxiz2BdpNNbfonUOyx4C1kMS9l3Vx2x7EITq
cgJekidqb04A0McHH3rFXNUSViiwYn9KmsY+J91IDz5h/WX+yYinnsHBt9Dkr8EClcIcztMVjntK
ZT2WXx4hEAn2/cAiX+leY+mohN8mAU/wuHtdERLst7zn6N58tdCrH+v5B8begUWLEcRvKHS2KFtY
H+piC5KtzfuGA+qABcVwC0icQrKJhBHwjZzCABm2EQ+tlMAMYhoin4YTPpRdrdUx3sKhZKGCJydD
ovRrLeGzUc+Us0ob4d3aAPsmIyMZv7VpoN5hotA5UMlo/RW9Dy/ACiJQs8oWkp5FlDtoAeiHXLRj
6BxtNp/hyYXJvGpLGqEhQhlq7+oUTw9rpk5mdO/dha3U/epaz8snrr1SEwj38tHv7R3fA/dIfNt+
Y2x0B8ccTB1hRz/k+44RJk6JTl0lBHjnPWzfmBv5AfEkwz9KrfwEiEm9BIhYyrfQA2yzTclLuFHz
Crd+rI99Wt8N9t3LjBl/eJA+345piwphMzy5S00XXkS0gPqyreu7b30OsdswV16H5wMVhXsZcPoP
9ZsZKBKzpElC9On7QNClCnddhhYNX4dbsFAd+DowrgpbuF/yBEVZ7ft+SeHw5WEOL+bnVKGczhRM
8PyyS+VIS9r6W9WuGKCkLtnKDV3fSe0QgGWwVkx/JW0snoYNUo9sWzf56KZRr2jB95nlY6S8jLQt
zLeJz/JptsO94BSNsAAE8DNRfCanbVc+eHRyLXd0EBj0wotlzLaF1QoAVoLIYlAcRTH3AgMvMHTS
HEhW8+Dgr3bT6XC/3TCKeIPjGn1OZDRcUDRtj0OyD0e5cyhqR4wp2OoSgDtLcNgY+mmD93M/wuOh
xL0+5IyGzYPca3OfGHOBF8Q/7TqSq6RUFguHQVUzEH6AaQNEunskSjthlSJojvOChh15Nxjy38i6
Xe4cLsaC8k0cAAdPVdOY9Lx3Dk02i5FHb30/i0O6AteJp3fstv6eiNTAy4Sa+8C47gaQTnIfYPiR
L6pvCyknYAfBsgEjV7YuMTHajztcSjKDpvRLxOLhDoxKc25q2t1jzNPmMV4QEo7ws0ntTLHsZPsC
A7r1dlmD6CEMm+gdvfV0nMWyrWClGP8QqRrYVBjUwYMhQV99zKA1eB0cGtgAPQgmoglw2xoDGmK7
ofQ9rM1+AwI1xXy+kAlwuGqB6RTQBdZHrOn+PMVLU8mQxjiT+YDrDMGFKOnHZKmDsmmz9QrUo13G
nWYKffEpwUAP8yXculoCM4/a0F4x/lAf+Yn9m4/q1eSaDuLHyMf3fajnA+8Qbjf1WEF/Zs79jtr2
iSbJEy6HhAlyRvxIjHGNTyuQDG57zzK0jvX/RlT9f7Yq/0H+i0QdihbMjXMM2FBAwIQeAaD9wJ//
/C1+w//7/1woVoJ+M5X7uZtTv808wSYwqAL23vI9/QvJ8zcExs9OFLsD+2vSgT5rjm7oASfun5/9
dwrmzyYUaClgmGSZd5L9duo3jja0b/OPASms64q+kyfbhwCA9CEEWYy08c0CTp03/4U7+bvv9bEy
/uPdpM3qcLhREKDFy5I8zSBz//mL/e6lfPz7//hgAZsfw6HPOUcDJiawFfR+xeD5//nDf7NuP3tS
ACPjGw5SCIp3KNbIksN5Afv2ySR/4T//7uk/CSBmDxeDabrmrHcksKtjp2fAl+x/fPzgv38bRTDc
3jA8PjtM+qImqAt0pRWNMRv3/ZH+her5ux/p0+beU+Jmv2nhs9SCxDJc/XA+1issEan7y/Hxu8Xz
SZXYpEuk8FLNmQdz3kS/Rvii/vkF/+sno4j7JEkE7tqSTW/pye/FYQp5iczjlz9/9L8q1T6iev77
x5+CDTSohn50Q/IK9uE/axPRbLECrXCwpPnO9FfPNX/bB//6FvDXfWI+k3nFHK922zkmb7S5DwjL
1/5xWry/vOXf/VKfNvCGriT14iU6Y8KxXRo5pWciWffjzz/W7z790y5Wi5lABJRQ0+j+xBW7g1HT
//jgH3/lfxwQFlS0DtOs9EQdq7MeLn2IEf7LZ//r9sWPHv73Z+9oca2DndBpYiCZkNAcV0x7Sp+L
+z//Lr/7Cz7t4I9sz8hgJn5W43wNOzQKEIb+0/nR258//1+VRvgCn/buko7U1qsV4JzvLUxGJ9jA
+R8lRcxIeEiGWT0ozBEeJjezi5vM+Lc8pN8t109bOoZHvHYxRCVsV1CKBt7VoPDIufnog6OF/OUF
/bulmg8G1X+/obVBJRal0EuD4HpoQUYJBnkHQh1qSvvDivlMIvpUT+ooCWyH/vyjJr/Z+p/9++As
NgZeOIznNLHh1SMpKknw+lwB6B+wDGvmEiEDoho8RTNN0q6gQdJW69bDuiuIvHz1bHTsF2tAo6n7
Ss+dugOZkR4w6Y40+m8LSkELBCnzknB+B3jfZ7Qflv7YbvBBBYFod5dgm/uv4TBtxxkGi9fOMXsh
zvL7tavDQ7SR9XZlm33q1g5dxbINEYCTEREfcLFFON3oxHOnVDCB6s0YkIN5RGEwYTB9i9CO/SFa
hjSnqW2q2sbxIa1Z0mcYz4F7xJau+1KH8gX0a+8gOAl/CqBrR8w7h8O8LOpGRckH05gFZwKRBnyW
Y1fI0Oz5zvvguqdqKHsPPsCiacKSu6gHPchhvJ4i4PEpMZu97DX41u36UUUOQ3zfx5GuJknRKlm2
Jejddj4duE36KqF7eAvCqf+3S+M3m/JzbJoGVhdgFMNOIOZ/wIOkVjfx9hcVyG9Ows8paSLUoAhA
YHxKUKRDz9m0f5Mx/2avJ5/OWLpTz/V9xE5kXu7nelUFrb1np5s191HJym0qt6i/ISBz/3kf/O6r
fDp5Ke87fw1RmiUwRaisgOYcio/gL0XBb97CZx9LhnBijIS89BRiQI0wqjKmjziF/1I6/ebZ2afr
TvuNZtI4nE8Am29SAeqW1FF8/PMv87tn//Qqlv/j7Lp643S+9idCopdb2i7LFtfYzg2ynQSGOrSh
fPr3we+N//NbFsmKlESWBUw7M3POU3o46zUa9iST9faEUm+FtLiFPOPPHs91vCBQaoiVNIfA/d7N
8wg4s9jZk6zf/+z53LbHpFhB0R+fL01Qm4siN6/OJDXcnz2d2/PEFnn5tMcKiFAIl/YtMVCcmja6
BmYeiPz/IddiR+C2vCibxRTqsNFhprXmIHXbXwY2+Rbq+aFRFsyZGxXy9ZWguJ2lfpKCFh9Dgd8X
+hyX9mFSntUmUdwxWXJ7FniWHvB+sV+SOAdWgZLnvEfZVhTy5ogiGlCfZTzp95YCUG2tE+OCamC7
U5NO2kVSR11FTKYgFhPAE9OGAIWGPfBJjCPTx0VsvG/E7j2RCtIDvsSGu1w1c9+s+vzN0slwQG44
Qva9Uh9HC/GtMi3FR2EL93nA7C8GAlXstN2Yh6pJTIDnRANbbF/amQLHuEjN5l0PI/UwmiWg7oV4
8rpUEg7ghhAfaVML6eBRfUcKj73DC7E8lPJYQYu6qwCE6PTXhEj6M6xqh8sodvNZL+J5KQBoGfLl
+exbspQ/Sw3tzsMkIFdhFD1IQtL40ueG8sosqToLU4/yBPCy6XGyoHDck1ZFOoZI71GZt2+mqs6l
G8GDz1FnudxBgkt7MFDyPEAffjyzSECcnPKPYtaByJ9MWdj3Q0X2esvGX7UumEfR0iRUyzJAS2UJ
+BYsMoI0ngqkONVSL0unHBSXCWA+Ko42AUbrCRQ3PYS7vAQIOwqC9iiMmg3DVtAv9BFplj4q/4Au
IDwqqUTDVibqb0Hr6g8JAvQ+ZJvYkUQZMM6gVB/VtAVQCNSnALQVpPokwJiaRHomkaABuWCqyTE3
egTgpKpteGdnTwLVU6fLW0XcnPHXJ7zBrVYwropGaiUcgLVRC+Op756BUkueZqhYAZ/WlOpeRCn7
QmZcn9Wy7lxQj5COA83klEXq6CGHO2/sbmuBjzv2wZdZhTzbYB1aAV59/Vm0hGMlsY3IsXKoNLjD
HmMTTpSWaB30/h20BGeKgQPWz8WwGT2WGHQleHyd+L5dJnIdmHUke8zDOIwHHXcLuyhQzGqUf6Aq
MXuGPqoNWFpqK233KMrWC0whO4cYW+ItVzmVoqRykV0zKlMYFvE/VUudSQM/K8ob0DaMv/FEAAQu
zefbQVi63lKJF1qpUrW0lBmMlGYEsEgqEkCRq/kXqeoH4HZlT1fnNzpY90WhHKBfBSwYUBdZIr3f
fv/1iSLxmisRtfJST0zr0NDU7UywjtTWG8YfGT2hH7lNADiyESp6ShdGcf6gkOY36eotgd7rG4zE
y65ouqVCbz3pwsZUUaBGEneot3T5rs9widddGfQGsPUSRCjY1O7K9rG3wE4ET5Po3cYaun5KBBWH
uzDJ2Eg0QMXCdswND77kvwpRuTQJRfBCUQBy2nFV3BXCljLEWou4vAVq7ia2r7QLJ1OUXAYC95Mp
WbKPLeNNEtvO+9F84tVYmN73M+DNbdgD6yOnTloAk1xtXTNXhpwXY6kacIN7aA+FNUhKUQd0xuft
z1578PLzb/EGlnRFJxmkC+VaeaPJ9KumW/4iK6FE4bYFOpVRrLEGpeQuha+tdu4phNmTQbYL0YLG
ZT9sHHbXRniJMN/aENOKGHCkxYwC/F0hpavHf4j2MINqcruT1l7ALWZIL5gUUuN9uLC22xQ8vugu
llBpax5vv0BeGwZu25LBsAPeMepCYc984Hh3opfAY0LZjwBgneZQd2fnOByBVjnn+/JefskusZ87
t9++ksOQeHEWGIqCbGwtb+/tKrfjDLVHFLy8CnQTG7Qm48/tF63EXF6jRZhQSMN9tgtV6wxYjR57
pe7efvRKB/LqKl1s6DPK1h30ZXK3UgWUuLIfPnqZFd+ml6AZSg2EWhfOgvgrSpldGc2Was3aZ3Nr
xIKkcyHreRRMkqTuhxSwETBuZLWyrYXPW6CkfqrIqAfDpIKWIzSzD4wue4VbT8Q80ezZCwGD5TlC
RXujuSvLlhczGUoqmUJMGTKl8H8DOsqFhM4ZHo+/gHzBFaIAf/b2mH2pfvz3sCN9CdB/61lQiSIh
s5ooSFX4Nw1gxj0oI+roMBUyRy/KyuI+Vmr1FQzAf8lQ+u2sO/003ynymO7B1u9sdAB7gTlX+TT3
nWgjEIgJaPBRZEe6tFX2W9mxeD18qSbMVERghsxuHs5dCXWUZkhUx8jy5FgYLA4UFRBMm9UjjFRV
JOFv98/KSPDlxgGnddJOYn/o4IcOjpAJHukE24z8DohhXCPNfiPTsfIiXvgFvTkbRoQX5bhwZuBD
ZeoZCoG2Xr8pYHH+rDXc2XnKQcORcqU5DEYVRmwhNk1gaqpj6Y2KJtqdmmzcAVaaw8u/1JFVJPNY
tWCXg1VJzOItKdqHzuoeGjmDYfisbflff8kIXZnBvF2HxIBBUSKUpqJIYwAeznWbeIOWTv8ghEtn
Z9LT5g9gLFEHoBPN7opeld6h1WBccA+usVvpQ5LYupiCQqcOmrq3dG260LhgwcxSOKfNsWC5plmr
n71uzJ+mHGcl7rjYURU2KhtFwpUoxNedKRX1XqVSczBJVp1bUAf8BpSPjZPR2vbCl5z72CxqKTNq
FDkXvpZpzv05G0GAswUzqiPILCjCHUBKYB3R2TL8VukIkhrA/f27PfVW9m/e9qQVtBIuq1p/mJGn
eoQptALGG9irYMCL+wKq+hsLdmV/4/V7CPAMCTN6dpA1QXgC1mrRlYWCZ5JHwvPtpqwM1ZdRybeQ
qSSx3s+i3BxieHQgZ5KBWE/y6PVnT+e2o1HRC0yFGoFg1nS/A/TsrMS1uhFm1oaBO6cVzZRbUCmr
DygsJLt6VlDnFgdAbuUxgz7QyN5+1AoeiVA0IETiyFYflFhoHBSlBgfWDBsFs5UB4J0wIGKRDDnr
YAUFFhz4d64h/L392f9/yb4STcRlXn0b3Jgm8gAvxTgMfwv2Kwzh7ML+A5loZ3A0+3RyfxPbr+3T
axi6Jx9/LkHgB/7JdU+np8tD4cR28GB/7nZ/dw9/g7/M/tt5x7tdENi74Cmwg79H03a8XW5758PB
87zn/R7/vB0enf1hdz44eI7rhnsHv+M5B2cfnlzff3Xvl19zHPfVdffu6z6x+43lshoYlj7+1l4D
yHtlHBB3ADXqfhPNUu8jOvRuaSoEG32pXyRCTU8wgIYD+awG/Fqpn2739to4clNdmeIogcaFETTg
UugoUWQT2ZgiX4vx2jhyE30CHj1pU90IphjOvESwu1zYi+wDtEUQdWvwBR8Gwu5qXBPxctkgz6Km
e5KeurfbthKHRO6+opSzyoapaw7iJKoBjE+kVyoJxacAV7bP269Y6z7uwiLivgURIygTiC2xQYoB
bm5jVnx5Qvy397A8/3dWCCKJa7lRm4MKIeo9NC9+Z9aY5A6E15D3EsGI+9uPUKTeC2oGZgujIrSe
pvypioj+bzQMtjPKCgh9kmatCPdl6DgAVy25ozZ7pMlcnBaH/TCqyj2t0uxYi0Lz3rA5A9VzrmZw
4SH/AniowcB2UXsZTbRSQPutFqwnMKZhyqXBt4y0sDVLxoFc9A5CwFCoKvczSzJw5AYj2lWFYP1F
7j5yQPaCuzFo9xlMheJOyO0kwVfAubaG0H9p7SZFtSYA6ZD2dWZYjra4ASQlzG+gdAUIRJN5RO7x
G6ku9xc5aiMQI5TZQzJcPwOvzZ7MBFKaUdNFuFEBwaxUWv7agDB10VudgSqD0lXbzpB4YYIYPwMn
jwyF0qHAMDaKk7Zdc9QBad4YvusTQzSXn39b06nFcuSCoQ7SxgAZ2paYqx4AtdkW5Gjl+TzqhZAR
hQyaNnAnachdBLwyRIvqdAPFdn2LEnmQi85aEbpjgxFoysNoPszz7ADRpqbTxiF4Jesp8nafWtpK
qQmuTTBa9bkHscyI86CtrABFfCc2S0eoGreolLu4UUyI00vuVEQbaYy1ruO3F92cVT1Hkg2ZGTtq
Lm3863YwuH7gFnmrz0mUBrWQaXPIqNDuUpgD7KtUry+G0clnVov5oYu0LQDj2hBxgRv81znrqqw4
UBmiJbCz7k4ZdBZCFcjrErjZZnJvt+p6FP2PEnjSKED7JqwORSr+reJ016G4AjLj1vVupSG8NKkB
ncE4RTIXuCFgYQsFcrg5OUuNcda7mvq3G7HyEt62FLU/Y8TFwQio5NbsY24NMNTP1cftp39dga/F
am6nGUkGoUKY3B80qxdVOxq1dthLdQJ9lDnFDgTURwedwVFXOgmiadAbsKGUCg6q3PXqriRZvwUS
XJuD3IYUdwOQ55B4OaQgRvtCXJKPsWeK5ChLTS2eWRHOUjfsbjd8ZW7wqB8gvWhngYUZiKV50DsK
ZyvlXjC0jQvZ183kSr/yAB+ANcW5pB3o4ZUBf85cpkPsTJDcecGZaTxCtEeGKofcPUgF1CZtyIDJ
YVyoU2ClRpc5A2Tz3KIcBVdFmfnXqDLgPEBt3fi8lUnFIyOMZaeFPjs9WMA37ucIbltJAk4SCBCt
bM+tFW2E45VB5UES8ZjHuaJrOdQV5aKyWYRLpDBmRaDrRuZCzgl6lMOkbwTnlfhocvFxhEa4RnK9
gRlsNu4jqWp3vVEZG9H32pQxLJW32YLchZoxEEXDxNxZIri/MIGJt5Dj1z59eTi3Dq0+MXOop7CQ
gN+qlBAifbo90a8N9fJgblkh7UXBi6pyaKzmM/hmXRzftU0k/qtmKbknuHturKiVFvA2WwRUbVRu
iw6yPHdZFYPKpvxgWNEE3lprKoFmAwS3C01xXyqdnVVb6O1r03N58vLzb2cdHEAmFQzmLoyzR5WK
AQT6YjYgf56C3RxvHKhW5g3vlKUxPQWEUodyXzeA4wp1UxD3mbR1XjPxrXykWdqwjMe3NnTabFSV
iEJl0lu2LJ+k9An6PZCOgKwelFXh4LrRjrXO4vbtAQCauEC9LYRlgTtDDipWXaR8nHkC/VbduHqt
tUbmWkOBQQdIow1FE4QyeLVD3gWyIL4osOpQ50r3UouQrgBfK/FuL5C1N3IrL2XQUY0KFNCGJoU0
FXRnFXKMNXFwMui/2LoUHwq9cm+/bG2RcKuxUidmUYBlQggkAcip29lPLEQxDXj7qwpyEPA3wfLT
IBdyEqW+caIOXK80glAaS8TMh7SJ8Pt2M1b6TFt+/m3OIX9FWG/UXQhObgwaGzQnmoiRgwk5OEcq
dfjTa136Ko3l1uRbCWMat1IBpingeSB1IY735VnOp+Iupu3swwNUhmpfl/1sNvAOREINDRthTFio
my6oIoMHJwvcOi9ZvfGClRnAWxDhOjhQhqtViLltA9pkS+mf24Oysj558yFkW4qhYZhb5lAEaawF
cE/YE7lOdkhrgkQd9RsvWglo6jJG30Y/Vs1UkKMSVUAj82ETR8zZlbXd7VZczb1gIvPuQw1UtdKu
0nqw6qBMYanSuFekoj9mIDUGKVwnIb2G4c5MMAshY6jf1VmC86Ii524N5SWvYmb3bEB/Z2P3uXpE
Xj5oGclvzTU03OrUyGqhid5MdhaRXV9DDSHG+I1i+kaF+kkoCl8yNc8SQSwaZBRgbnfGWk9zIRdi
0ZNKFCxqFBnAxLqj47NZBrefvTYRuUirJMko5BVmelt9mORdIRtHvrVv5uKpPJRDqioR3LVQedSr
5xyIQmmINnpk7au5ANpGyVCnitGHrElBhRz3zaaD7tUzOwaah87IOp1a2TD7cK60EXp0uebAaK4K
oSSTLCZDFIqOFFqwlTy9d5mgYnOQoYPSszgNJhVm7JCIs2wRevAeSKgQNcEl5uP2YK2EPx6KAfAV
hL2nBYpRUMjoiXtwFh0p36ui9LPpoHDToZVFcW5G1N/V/NAMUEHZGLCvsvOV84nCzQe1myQg3PDg
3mk9GmQPoLI9SW4JY/LEZ7buDn4VAO73pB6hyb+D/Jx7u8+u1vaW8eTmSiE3OdSZLJyMjsrF3HWB
5lN/OMFnXTiTE4CZfhHEd8MxDUtPDpND5FlP1UYJ8/+xF1fazWMyMlOf84QleRgntQita5D701rr
n0E4gGiAAqjpUwL7HLgNQIcdHHILUrnKqJWnCXzyNyEWNMgnMbk/w5BePebRHMf+bGWKgGNdseT9
dDU7M0EuDkNOC2LryCfaQ62aSLVHpWUzYyYO1NOgA1zM0DrPC+bmajK7sGqKbENjkPGOKhHBVZUC
sdbGS1zI7FdFLfmfJUXxiSKL8WrNkLbUzE7z9YE0rqFaEO6yYnYWIFbspzFTbAbXC2iOxZASAyHb
hsBrGYKSXtqjNkK8QhRHj8xDtUd9enyuQLYKoLihegTSfp9aL5tQ0EDO9JROEL0wmmw6Ucj9QVG1
iT+balEdYBAZhGI7mJYQqqXlmUpV91goqSBCmUgR3iOhMY5yDc2jWCsgNgY5VxDs5z75YwDqaSdK
LTwrVYyapZ4atjBoMXQYog+tMKQXqMlDDjRK5jsD7FckOudFSBvsEGh4pAAW59PgRIIEWXS1gzBv
ReGtrUKJBcn+XNiZImsfJnGC41KmdpdCH4aXWJvLZDclTHnFIQ95OlHGnBayImzqBNUmoO7tkU3l
S1M2kV9VpDubaq6HRp7NDmKyFeRjrDjMKiFD1vZQq4PEgaHYBSGTIwMiHdkAsfYuvNAh+kSbGL8G
OgvzAHFRjia0ZR4pRaHelimMCJW2fokHhA/EpXgqQq1OYZo2D8KW5+1KQObRgInYqFC1oRbIwc9j
3nhpsuVms7KR8CZsyPvHhibUwOrOFCJlVetVmYEE2BbFYu3LuWNM24nQRwS3ExoBQ3nKC+0161qy
USr9AhBcWf484C/N4naSO1wrAPVQ3UqI4nc4REN3alHijaBF78dRCYSuBANc6PgbPu7kwB/k8+SA
wSVAwpU2bgrynSMu7LtO6yBNExfT/nZwXNtQlk75dqipe1bDGTFl4SAPEc6i6a5MTRM4WuhUQDjf
u/2WlS7m8WKqEKNu0QB5ZUIRwSTnqHi+/eCVucGjxbR4rFD7rxRw1bEI8jn7aAmmPGk3/bzXPp2b
HRVgiNHQNspBtUo4akOHdq/jPuPOcHlwYE4dVhIkIgqp7PallrrmAHEvUSouHaQigOlVip0Q//AY
KC+98G2wpi6Gyj80/UN1Dkj5K6dQd9U3EGwrE+EL0Pjt2bDxgOhgUqThCFE9KPtY5hgMOZgnEKfb
GKtlv72yFPg8eSIY0MpbZgFc3MjTMBFypFEhBTSiwt60auhCR3DF/bRAN3jG7lHg4iilfq7lIjTs
YwN/Ne19hSSQixhJ3GLSYIpRZfUedjwS0CcD2VuwRNkRra4OEYWQFaqLFe4l5ryf2rn3QS+T72tx
USKux94XDCq6PYxsXyxI6sJ+cap3GcuhXAcH73Mu68qeUBguG2ZaelSB7iLVhAFao6YFPU9mugYY
GmcZCFLPYlEOtW/8jwnQAEYCrLlPCsq8uR1Vx5qsLfe5lSs3j4mC72chC6DihMzNSg+CDMYJt244
32xedFZmPA+F6sy0rmKIz4WwugS8Rz/Q1tiYAl9feWUK8ACeOukhim1hljUyY18OploZwGagfDSR
6IfzQEvVEootqvRaKBZMkeBGMHfkpejTvSIY8QeBHDROSUI7H4hmNr40EWOXSxArkcBQtW/P1KVA
/d+vVPjCNVS4BtBPRpiINNDho3lbeGQsIEcMbdl9Nsr9C0yirJ1oJM8yCDgbN961WMadvFPYIXRj
lVvYlqP3sVrk+cXnydI2rg4rw8pjNPOG0qobkbYj8b0BTdP06XZnrT2XO13nmYzTbZqlYQsvpQLE
MC1ONzbPlZjEm8wZ0ySjLIKAoUPPncIfQawrDxC7nV7/BO2PuwGP9AKeUO96YejCcjozNYP9NqwG
etH/Ud/wIC8L8smA+S2p0gk6XxB/rf/cfvBaz3AJAShYF9BfxhqVuv6gUO2z63sPmEIXkeZ4+xUr
aaSvwve3DaGHbO7YLxpvpLWt8gQxQAidX4RmdJqi2Fhoa83g7oQwF4BWR66QsJv1R3ic/YW7QZBB
vlRJf3i647G3dBj1ZGiVNMR7Ji/LZ8VTCdM2AtpKA3jA5QhG/uLmVMNIXI29AsZlDnyK1OfKNLRf
syHVGythJTbwyEsw3EdrEnrs/MXsmTDxkSv45G3M0rVGLDPg20jrg1qyWMIRVYpgHaaYw5OlTy8Z
sVx5RLC9PZ3WWrC8/NtLWFQguOmYsXLjd6Vp6zR2Iuv+9sNXYhCPt6tMaOipktiFHQzebJU2lo0d
WNk4I699+vLWb58uw70noSaITha0B9ppB1SYC1n+25++1vncSpYFfZYKGMiFdPKN2QfoAeqERbox
tGsdw+0piBOQItSwk0l6AReawYHI6O3vXusUbunGOC92cH0DVyd9EZO/EdBOsMe7/eyV0CNyW8rU
tzKohBnifg9fqhwGEF6fUFjzIQvqWtAI3ccgYru3X3ati0xJ5kvTEA5U2nS0xrA2+uoRaOnyAARE
/8OnL933be5k06yUcg/LXQFOPiPwYxQOI7c//NoILB++NOjbo0eAyRUt0sdwUhcAHKY90DkbI3Bt
Vi7P5mZlm2kMmsjSGJrzqcj+ZMpZbd7oFjjr2vguT+dm5TyIVVKz3AoT7c8Eg6oGWhyLAwaD4tGc
/LrdPWsv4Sco61hiWdMYziz3cGYGXP2oWYUP/o09Jn9vv2Stn7iZmkOhMKYkm0Kjh9K29Qkb96MM
KQBD3GjFygv+Q1RuQbEEqWMMYTEVwIwORkYUKoIZ/SOKJtnIza7MJJ6rPA11i9MuG8OIfpasP1oJ
HEu6zL/dR2tP57YXlG11Ve40eAJAlEjImZtAJjXZ+PQVtTqZV0FhCUN+DMeGUN1F/yzYw5yqU+sy
z/rXPplh9biZyL12KcCk5UVRYImRmBT9FCYBLFtQEDwavu6USGCD9LwzTtFFOxR/TB+WtLtiI3u8
EpsMbonX8DWtKYBfSMaz3G+R6XWgxvZ8e1xWu45b5HkCkoAAd5pwuWT5sPj19UAM4gDzy55CKHJu
jNFaK7jlXiRwfIBO9ogLpQzJplcL0JbbTbia2l8GhVvkbKoUc2yHMYSQbHrOWmrdSbB1C3MljYK5
11C+GImS+YnM1FMODzDXHCMpkBI4zlJR63fY1q1jxmpkDqxafbEyOgSFGJXHCiZZTjFILZRhE+VM
04G4SR4vLGoY926xtL9SN/xVc2kAF0BUeA+X84y+0ewyMO/H1+i+OOsHcwcxJad2EtNOLsYZegGO
6GZvHUSbfQE1Eups7eNfRPYrX8DjdWboiXQW0v4hLNtdLE4HjIU8KOzKvjx5DwGxP3K/vIz27vj2
DtMGB5NDtN/vYBbnjA5k0uzEI77gmt5WoXUlXvAwHx22V+bQtGMoqn7CZNtiz5I8bM2YZWZcay4X
jWBtI5itjuYK+9aDHY2t7SvwLQTnb2cbiBydB7SunbmJvSwAcaMYutrLS3z/tlmLZT8Jgoq1Njiz
j7qgLRy1ZdHhz+TBkdKBoJWTBp0LwqgNaKeHI6YNrXAbfhR27hIPJr777tB/Wr/Ts/4ZWZBKtjUn
8bYKql8cwWsdswzHty9M1LgZ5Qpf2GAWSMc4LH2YtDqNN6BPgITZUQ/OPnaHd8ZuspUZXhtsLsJ1
o1AbZOwxHFhZVUxdM4Yu4UaEWwk8OhfgWK/CgmJZXL3qp8YlZx8bYWdlV9a5iAZDdFmYMzyYfca/
gI23l4mkuP2Z7KPdb7jq2bHHbBTC3PGfclhG6oDyok1P7cb57Ctzfm20uMBnNrAmiUx8gYZ3RzvZ
y/YLzzz2un10jI7w9XIbzzqJfrovvdQTXNjWeErQ+fD1fNlaqV+122tfwUWvwYA1E7Z3zOr7yRt2
9BId2HF2JUSRHLMHZWpPe5ADOaD70n6nTukkh+5UXeihvcj70tHuNHdjSJYxvfIpPO6prtmYgh84
hgZMDBDA4gcDW1rtLD1C9xmW1W/hN8Ssk7PkTLbltqHwVO+3Xv9VHr/2evN/V0/D4FFVoUqDtKzq
vEIw2SZu5Ji75E96F+81Zk9nJcQO+Bz55qU9snfVL1zQ8kOYyHlIGnuyLbhb43IVO4NdhUdJgQac
myRZzipgwVy6Jwphoxf9zniOcUA6tpfyb/sh3d3u+bVjhMaFNjhQWlHL8LL5YjyWd8JHcTIc6k2+
dpCPGOUNrPJ1kjkaxQUo7OBDrsOcJxwO9Fje1edhB3WpB3ToI2yTvWSvOaKdevlOC6bd7batBBCN
i04WGB7W0GBUYRHnVI0J/90trYaVwKdxsWlCPR3Gueg1Crhm1+7MKXEaiW5tc2uP5yKUaDSlqC+b
aOOXlY1ny/daUO/jM4ytQsgtuvJnrvnqpfUtr/vITrC9xFZenpK/ytvtvrsK+FgmIRei9BKXyHbZ
8hYhjDKggbmL9/0ud7MD8Ypd5rQuXEUw+fvARJCiu2Hj1Lw6/bmwJM7WLAO+gIMtmMmv9G44Zc9y
MF2ywDhkbzBzegS493Yr12Y/DxTsod+gwWplDPUd2UOO7ZQ+6jhDm6/mvroA9pj8bCryeEE4z8Mx
LkKbYm1y0xR25W201YaV7YxHDEImCooeCZ6dHEdf36EAvlf28cE8kkD066APNCe7WBuRemVm8qjB
toHhOoANY2hFF8N8E8Qgql82BmOtIVyIGOEHCie6GUfH++IBFcLoX/6mPsP0rLKRFiRwYbHJYJvQ
VQ6EjfzdWnO4EDEy1VSEAq+sG6gEkBCaBa5WbOTgV+IPL61VElghCCpyGAKgtGm5m/Mtcubak7n4
0EptlcYJEjxNq3pC8oHs7EaqetnxruyEvGBWPQ5DHKmYTDCCs/sSZMzkU0yf6fipluj7ZmuRr9zH
efGsqZ0S0KzF5UStHmQvd0s/dYUHGjZedQTwdQ+/lpMR1Dj3RN7t+bXSaTwwcB4jNK1GRGvnp6x8
ZtKW8vTKvOXBM1Iyt3DzxmgguQOgEIN0+eB0cL0egam//e1XS68IxzyMRtRR09WXANK48yt5j8/y
gexLXwqFs+EJpwoQuOShOZeHLc7P2ob9HyUtoRngpo6VHv0GtckitvSkvRT31XP0Fvcuro9e7U/6
LgrlY/zZ75WNFSmv9SYXBQy1gK1UjJZCjMDWosvod+7gNYHiLgdkkKr8wYU/zb8sKAL6bh3KB9mF
Jg9ODlvBeiUofCmKfrtLFbNZlnqF8Wy74bUx/SHRTq28JV54XZgUQ8mdHaAdMRsZRQNrr/ZgXowr
e7sbTi2ui437+ynB0Tv3tQ+oGp9Mtwxb3NpxTbebv9BKBsYRf3vWHTxaNqbWWmu5WGIyNsNLo0ey
WB6JLcNJyzZL0aHM8G/P3bV1x50k5iFVxKpFjG0gycnGY5L9vf3gtfwRDw3NK00vjRRTdAGlChfJ
hZu4PwaWn17Gve5SXKGkw4TZATjmvrjo+wYh5fa7V3qNx4W2bUezbsAgjmBUtvSdaCAwWBs9tvZw
7jqSdfOkNwMiFbKvXpzCD3feC9pW1XPtgMXDrsggx2kFCctQuWivzZP6Szzlj00Y+d0v8sf4NcGr
+O12L61E+a81/m0lxepswS8XbzKgfS6OmdMl1KbRizncK+SfAZzpLLGt3XY5H17Zunh8lVHI0SCL
mA2vsvNbslP36fcps3HBP32Qg/9R2T6xHxIXmaLcBiVhpyPZK9r/AArH2flf+Os+d37dbvbKjOfR
WGwYM5BssbnlovJP02voC0kbj/4CfFxrJRc9iKDlM5nw7Mqr/im5M1Y2Afb2mT4aD9bv8gzFex+Y
ele7Hw/MA/Y9TH92huUVySbRTEo4PyNpQWHL3kCjbpjd2x22ttnw8JYoSnVNmhFyo+fJEb3+RA7p
JQqio2AhTwlzvJ14lF0IAwd5504Pt9+6tsy4i0aZGXMqljifDeJJVZ+K5H2yNjI8XwiUK8PEg18o
ERggeegs5gsXdtRCcl88m8fxUN9hfA7kYrj1xrtWZhuPKaNxXBsaCDZhP/ZOZUIszthIDhjXVxSP
JYOtljjCbhu5gfS5Mkq4BWluN8DOzITb3pYc0XUtBqjP6f+bfMlTykDXwlvGi3KZDjSwbAh7IP8m
Xhov+rw91iuRiEcKyUUrqNaIsRal6Mi6s1wj9QZYedQlx0qVPHHS9gXZsvNYG5Ll59/iXoutQS9S
vE2jT1R5r5WNAVlrBbf4CyZOkyQvNySoDWvTOZ1mbxo0t2gf86QF0WC0VXljWq2OC3cwUAZULxmo
F6GZyzYpg6aqnRYhO1eR4YZQuwYDehkuy4l+rOu7PtsSZFhZlrzO3yBKqc5yRLg+gsLeOa1+xebv
27NgmVLXViW/4k0BzA8D4wLv82caQYDFgO7VUNy3Qr4xRCtDz2OKYB6f07GCZABg2TPcHMv2QZOU
rYn1tSiutICHEmWQTitmoTACSVG62C7UPtkxrVd8MBJ0qJd0om/kZb4DFJHeTYLa74ADaCEvY5n7
0fhby1HnwG60pjCGZ3CVZ6aZbWzAK9GC1/tqot6qGqoaQSXA2a9+s2bmWvO9BdC4Qn5CJ8A9iNf9
0rOojFlhmUHDBuWSzLJ+AdoM8IAU1ty3J8nK/OPhSLoFm9iul6ygYlHzPqSE7QqVxBdFEdWNrXTt
FVx8kPS5XYwczSBHRtQGKegE15I/IHRsZFuNtbHgAgUcmrWCoWAZKHIMvVw1sQCv71J31uH+LQ3E
/EMkMoFMPEIFoU+jJ7nqhn0Ogc29Elc1sbOGQuWpTFstkJM29lo1ai8zaClOJ6gQMlKlbGFzK348
ScgFJrT9Vchi9SQlVfkoA7WHnTvN99Cat+7hywrklWpQL9fjJgDiunNJCw1Vo7Ugmp6WxEvjWXiS
ZyM9mrBsyOyxb5D1kTMyBkyx4FEKzXpUmMT40I4UfsjE1IOCZOKL1FTjH13Oqg8jg4Sr04uJCGvx
mElBDbJJAGodhDf6TnkqpuH/OLuO5bhxLfpFrEJgALdkZ0qybMty2LA89jMDQBLM4evfaa80GLFZ
1bOYhcpFNNIFcO8Jzb4gjqMPnUtQmkty5oUKxpPwo4Zpb1I32dljpQpQcxrJQYKFy6FzJRluHAK0
obbo6SNw7U5QQ3JLHxe7QAkvSfqgTGsf3qk+ZWDzqeVh9qruo+XP3YelGJHbnkjz7Z61SU0fJ+Ur
kEnSRsBIwj2rhu6qYXqsOT3c/vz7y4b6RnxUi5uA2CL8sz/xRQRTMy6Pg3RlgGq7hEow80GCGcv0
fLu592MlNZErkAVoC9kBPVdCtTOoiiEPs8neKNq+v8fo363x5gwuRuW5pcPqyLHA7H2i84tyNyLd
+59mxDgZiz6O3b6N43NrQUNHLVfPZXC7pja5a5qZqRzXkllnEwpDEI3LilBV+RTUcOsKm7oku9tj
v9YHY6o9SDVni0qsMy/yEAzoYMwe4HMR3v762kK6XmDeDD6HbyZk9ytx7vP+BcuGhlbsnnzu/Zi1
sHaOW73cbmhlCZk6ZKVwYCAsff/slupZA2+g1LRxkq/c4ampQjZAr9SGd7V/LnlbnGkNsV/VdSmI
D1WH4yB2raP0oAvJrxBrEPqaUlUnJOLB+1MK1/KA2iPsV2a4WEeDQDS43eX3LzHU1C4rK8aHdrI8
dJkeZ3W0XQiRCAeOcRunx9qYXpfMm8lruyrv4Z/in2WnnytihbTaIqytffr69zefHjzmZC2dxDmG
qy1c3eHqncZqCy2+NjLGqce80SGJBxlvpMehmZGObjAKgHJI+yGBcEJwe/zX+mDsfuiJlPGQ+d4Z
YtOfEjGfSDVuFaRWemAKWnVVAqyJVcVnnDvi0SVUvDqiHp4apsknbyFbL7v3dz81ha141WVAQAjo
kblALdM4YFN/mrq7rtnUFKbqWm4NhVdYZ9C0unAu3PplcDk/Mw4f4oFYWxmJtV5cR/HNaiIxNBpi
G6NFZ/q1dMRLJrOLlw1/bk/02mQY+4DHSwFRDCLOMIjfI3G50GQHOVs5bRwja983NkMj7Rw20TI+
+3ZchaOj7LBJ4sdaNk9LoTcaWRsjY094dpxWc5bG52p2z5WCSZItyiJo6n5/3ygZ2yGX8QKHeoR6
KT+DSR6W9NKCNr44G2F45Sgxfbw0GSnE6YGfbexZhGKoUWso28eum8D159h5yttijq1NiHEmKgib
ZWM70Ug7r1MGaR8HVY+6CPJxo7q2MhkmHrhaFluxCVwEGgs4L+JWzrr0g5yGr7fnYiUjTk08beb6
Y5fUJY3qKoeHBRwMXlXlFyd4Dfsnj3vys2yogp+ENf+BDXv9gdFZBC1EBpDdGbv0GUZmeLKl2m3D
Ki7FAx/hFFkOQxtonY7PlevPfZj41wsDSUblH4ac9udOj7C5ut0Hgc373xcuNZG6Fs39Drp+cyTj
3An7ot3FZXlquIadelF/5PP4bUy2zFHelYURlJoYXWKBFxzbLY2GqvcekiEuX/D+kyMoIrrbiXSQ
aQgnLQ0IVm4BJabycQo6SJeE48i34thfi673+mxs0k41kOOxyyWKvXGegtZ2axGIGC/qnR1nV60A
weU/fqVw3RwhnfXDGefhlDZwoWph9X5kTYJHikJCAHaA0Hycyual9BbocnBLhvC2Fk9gUmU/W1mo
H4p26kNR6+7nsBRzAAfB5oGLLPs2edDpdx3NmxAaPBXDK4zjsrPUTeTMU/kMMI1+1mDFNXCwW+BL
JEe6B+NifoVYz/JM/FbuXAcMf0Kqod35oue7Brynj/nYgI2kNTsmJLG/zgDsotlyOvVN6xyRmqtP
EC2BvqI3sh3pnGJX1rz7MheF6uF3Os8P/ijbCxP+chgtAkBaUsojTrU6ZPZcghig7I94unT7mbs8
DduCSAnGgJOycJxIVkHKtUX+0pNDe1mGcozSRkPI0C2BewnKaWh+3V67K1cDU1ywh1HEAPNeUF+m
Zd7VPnN2cBYQd0YPo5AGKYI0zqqhiZoigYj0dMldHxZ/WAYbW28l/plwZn9gQid4ekc1/d4gstLi
sYp/JuUW52UllJtgZT7Z7aJdt45KhUcAwFkHFy/pkGTeJff493HYkktcmQcThNwuid3a0AQ9+xIl
hZT86Kt4I8Su9eH69zd3jsLhXVp2FY3KBFmNTlW7pNDnzB4+zB0esb1/D/kLkckUHMwqrgbrmhZP
JvYFLndfIAC5u71MV44h9/r3N32YruJOYkBmF2EFOSGq6LkkGh56jbNV9F1ZSo5xlE5p3DnK72mk
nOIja0YryHryOtQa8qzi5+1uvI/eIsLM1I0VGdNRJ07Uj7k8Zk1pLQGyLsXXuR/nB+hAFS9LWWS7
pMusHffKeDdbCA/TwKyD1ioNR93L19s/5n0ENvFMJlqB6ks/ao20tSWG52EuslNqJTwOpUiTY+77
6RcNVfT5E6du1hwQ8Ttnp/qONUFjVYiPmacOiRI5CdO8gx3ykvDhbOU6+d35LRyvNF3kdx+pvC5w
LdDtN+5v7+4V4plXBgDteh4Pkw3Jwf6pLNyI5WTjpfruOsOnjXUW+37ruHR0o7Gcg9LNwkkMQbll
aPL+Dxfk+vc3q3iAwLAzNpA+Y33uB/kylmGfJhs//f0iOdaWcSRnWdcNHPI/ka+rh0ZAa75LoUI+
q58ylvpc9S1EbNRL2cv8MMbNHr7Vp77KQRNcIHNE/frz7XX1brzB7zCu17XKxFz2KYe6S/XLAc23
84odQ30prKv6nxocmXuCPxoyThefu3APbbomsgBMD4oyg0tu+mLNDPlOu/t4uzdrc2aEBZjaVyQF
YSWKWVGGLAZoI1cbr873v+2Zug/JBLUexSWNwB2WSCuMz90Ec5t7frhn5pkYpDK7mNUE8oHDoXEj
Wcvj7S+/P8GemWXKVGZLJToezc7SfWwreAFbqq7P0ELE9UkXw5N2pbsRpVZ2pKmtLJJxHHEJtKNO
9oFtu8E8PE1batzvVicRAY0NWQ2kHWif2pGbxUHfI18B+yDYLQiI8GqILiZaBwSaZrfHba0rxgbF
rc5PsentCGE+ICM/WSO9ULax7d49v9AXY9upPNGeb6nrQAHsIPRpjnnQ4w5Z9ltyKisTbz5su3Kw
xtyKedRA/0T03cnvxcVC7cyzqoD2W2STtWaMLTfJwWvcoq2jCYUaDSG0mZfnHsKO0C/WeuMoXhku
82FbehAaGq3UgcmkvU+9JJjq/uAsRaAra2O+6d/A/p9XEo4TY30x20eW38Jxr/OlCKelFB+RqixO
sob4XqiQlX+W0F1fArsn1c9SC/o58RP3MSct5m9wqnBiCwu7Ef808GvLRwkHCdpw6VhxsjuKNBjv
IUA6TUSd6Az3Yj9NR4ixsXRvF4V30rHTP2iv9HYohbSnTC5CBpmTixdKsnJv4QkJY74u28d59w1X
E/Y4dj305mbbg8j+AkSa3cBY2o/9fSl8+9ynnftR+TWYWiibfaim0Xvq8j5+GBl84vVMZxW4UGY7
5Rb8WEkZ28fG7ewECQl/2fWT5qCNL/PLpLvk6EHwKODOOJ6bHrm2uCttqOYNkEKSKP6GLoRywn7J
2BLahNu/4hGIkQa5uUd3mebXktOPdpf9A+fmaGyZOJJJtXBHSfpn6ba7NOkPiZXFu2HIsstM8mzn
eFBcCnwR+2cIHoLTAVRZu+tjvF+nHjod8CNoQ9vj8W6ZdP5pFtkCI5y2yHclt9DllHjdP6kFb1aa
lOKlYH687ApIWZxIrdw9ppTZGHYBzdvUy3eQ9CGB7cviuUsmd9pbLYwRd7BwAUb5roBi+mfLCipy
JIdwaG8584kNVhxB8bs5uMzJ7zr+PBMYRikccEBP9S8ZdEZlNcYBLTc3yEpANB+fVpuXdq7h6jfx
gYbIA7WhY2dtOJXeXWUd7EDjjsCH0skWHVdRY8ujMzV92BHrp4W5ClJreEhHpEjumwwjamlP1EmW
8T6yofV1Tq05/YjnL983VCxfbzexErPM16hv997oV10f1cyadzxzi6M/Ze33BcidR0Y8uREb388x
Ec98jXZD3yrdah65HtcPuaqbI4AS6W+/mCp7zwVkPwHoh0q1VyKPASEp+Sdv7fxrjpIU29/u7Mrl
yNTIz8vSd5LW1VECgfSwqudDgVM6vP3xtZG8/v3NTVy4qHXLjGrgxJrnvCt+tz0u+szmOw8i3BuN
rCzvvynPN42UwGB4HFqrl0n8HhiMKovXAer4t3uwNjzXRt983IXllGstXGPHZ5fezU9ikyO7NjjG
qVVOkwf5RKWjsu8/unk8BS5cwYK6rCM1U2tjdNZa4f/ugAfPwKyfbQ0BwDKE49Y31laHyoufYEN1
uD1GKxNg0mazkXaUO5mOYID1j0tVBvMiizyWrZo2SvZ/EcjvnPCuEV8ahlScXywsQn65gaKI7NJX
NVGFBxXUSc/dmJTPMV/kfgJz6zQ0o3dC88nnBIWAEBag+klQ4R596S+fHTY3oeM39EPSMmQjh14c
4a6ZvIh4tuuAtxaBrupIA2uZy3MC4bw4ELNukFFr6BhaHt/UCVi5gplC+x5JKClcD2lH9nsQcKiF
kkyWkSCzfrb91nN4ZQWYrFGG8zdZuhleZRDt30/llHxIfcjSQ7nX+UNLx78HtIFoZkTmaRINpqVv
Iycfvsz18BESCBvIq7/U7nfm36QBl70/WAVZwO6d6ieKTBvckhaWPqWMWfA8lst8aojk0DmA1cPX
TtH+h8YV+kGBxHXMWUkfdNs3XzgDbGnq0uKxxrbei8pVkVPUNQkBnmxOWoAPKpvO/uksdXpAzpP+
qnuIWxG1NMc4LyH/nkFYbk+msgva2KendrCWg1CuOGbVNJ/sWuYX2071syBp/kpUx75atZ0d4rQT
p8VP9L6U7vBKlgXMnHTygr6gzlVwcjxNsyzPdleD1phMyymBqSxglQqA54FhzccZ1+FkjZAJEyg/
7B2vQZK+avtZAWbF9FOhhL3sZAVRxbMP/5/fqUDBBMj6yg9oRl4pILsbUfHdUgzxTMR3o8vZ6wvk
r+FKEaXQcJbuzoasOIWfoq6ha7ylYr8SWkz4d5dNU2xL7V2WboHhYBbTnYDB6q4SLNsANaw1YSxb
WMZfszPjHOXxxdfncnnMyEaJdeXwcK478s3h0cWx3SxxPUZJAp1u4fT0y+DNxcY1ZWUSTOK0O48Q
WZIegfC0jOaRfIRL/UXJ8dPoZcdOiT9Qrt7Y2mshxDiqang2pB3iLS4JRZC26TmfykCJryrdomSv
tWAcU026wCMr9+zIGvsnMg0FjvFhn4wOrBulaDbW7cpcO+zfE0KHQmVewuDVEwML2H+X2T5Jk/tO
WpMYTSCt7iHlH1+W5kXbACXyJCjnR8v/c/uYXVtNxkLtLAvmC2njX1KoIgPft4QU8Mr97Y//jaTv
RFiT8DzBUYMVTXbNUi85fIXINO4GloDr6WUe/D/s5HkauywstfQfxrRagl5XqQ7zjDt7TTN5UHHN
Qch9dYLYxh2vDzImSkA1a5iqStcP69Tqd3qu4cvpQMZgz0ow7x0RZxc1NM6eQbb3Yzrk46PtCL2f
Yng0TcMT7Hyh61+5qEPnxVQECZ+HnUv78jNllRtkM+xEwnnM4i9+NXjfQbikz4w2MBQZFRhfDu2+
TnmcPORWZY+wS5J/GjAwdkxUbTBNfZshILf1I+rUUxEici+4fFkTkF0A/u86reXelTM7drmwPixV
rMnGgL+PoieeyfxWHRRWS+ZaF+QFDoWWu6or9nE2H1V2JJbzxYu/Wm72YPcvLVIIeCFs7IGVO4fJ
Csdd2Uuues2XkdR/vKXe5b3euXb5KbdnWL4UG/1b2dAmH3xuZe5ODFstnuS+UXD0hpZz5X7xqnJ3
e8mutXDd5G+ia1suJJ9VHV9sAi8ssQRE/Gz9LEy9jfC9NlJG1LMgnpnxhlgXEZOAIvdmwUM2Exda
vljZdF/UMLngtqU7PlboRe1/HpFCjNN5P/kPXUc2GlgJG7YR8/rUKeDoMCP5Kqp5v3TOc5z6/cbH
r2P936jBTAV43tm9n4qERHSSy4+xblIIXPkwovOnwfp2e57fnwZmshJnUrulEJxdFHDZX+bGWz7I
zCuQ0oXcXFw1oBonqfp0u7G1Dl0X25tFlXoxT2uPLMiV/E/qPkwdAQxle9eSZSYTsWmEB8uOksPz
gOMgdVsbu13UQULmbyO8IO5sxli44OJQrx56enFHfvYVciUOcO15L/fwk7jvZczMZ3fmwxynKjsc
R9AY6LLs2S+GDTzD+zsbNkj/ngQPMFMEQmuJEPk+J9Z88ukIF1b9kqZiC020NtHGixKerrgJNLmO
OgIP33bBITWm/7CYv963kIzTOrVVkycK7rFlX3VgkE3zg6dFubPKfny+3cT7O5uZVEJAWqzUjSm5
wA1MhnM5/oI9zMaLe2V4TO4gAG8xdYTPLq7fKqRsM/WlqjkJoPHZbPz8tSau+/3NVqsTpZK+bskF
CsLpZehxT0A/DjEche466v5DIBxjy5I+HGouPk++xwNeikAf/C7TYl9Wy1cwCu6LgiaHsMU2a0ve
tFHt28/N1AAwwfVFdcMWPmYlU8j+FqPfjBVQSxXzktm9uHLY5dPRhY956looO6Ni4ELAbVEhLPou
y6iQodx6Gv1V034nvP/FV7xpdnFl5sy1ZBdMyoeaj/TLNGXWBUdW8SXhjhd0FvH/58lp/Nq69FKD
obcxpGtr2wgBjefjSsl4HbW4NKbe9wlXv/t2jbHx4fuVxtZg1xGKIdCNyfIXMW0xFN9/krG/4/hm
vIgz2UxkKJU3S/Mwzfl+lJGr+0tLFIikn4HVud2HlSPxP1xCR1pJ7WTskrQF9FD64QV5jyVIvOaP
zosPhb1sTMNKJDZZhbjwLlOLfPAFRoyhLL72UKrRfg696S1Jq5UoYJIDbSF8qOhDcHqRMEGGGaw6
92Nc75AhaTcgG2tNGGc6Pmw1fIndS27l3RMtaB5IaE7vSp39uj0fay1c//5m3tNkzuqM9fZFtFeX
mnoPF3IYZbKNWVj7vHGew8sv7rRfa9Q3degiwwQNjqDxyem+X8///es910PBQTnuhYgeVQcCll0y
v/K82hIiXtkW/4GqDCPqqZl0cIPzPuq4PFOYcMIEG/I+6VgFpZ09TGwLW7S2ZI39rVopSq+cCFIi
rb0jLIbkJ6uXsBzafSL44faYrcQnU8t8sRxWFMKtosSXXwYdP0g/2Xh2vD/b1ISraKsSsKLkVeTC
wDi8SncyAmB+Kp30rhBITcxKkVSWrUd3iYDBPTt8PLbxFlFw7ccbh3q8pBCdhrwxBKicwAehawSv
YPl9e9DfD3v/ITgNRDYV0QQgIcBJdsBnf0u5/MQl0g7VwNIApqEbCa/3p5f6xoYmCkYtOMhJlKji
bMfDQXrd59udWBshYzMPspB1I1sSkYGF3MPV2Q1Scrz98bURMrZyBZSQkl5ForFC7TD5AVbEMRWf
hQsTuYZuXM/XGjHOZs/TjI2dwy8itZ/7TD8BOaSQJ3KR3sFBlyi6ZX79/l7+D6u1GZWgy/WJn3vD
fmRVFRYO/LmAFYYufj5t4MPWWjGu6v1Sk4Yu2HD2fEJpFewOAa9DcOjzLTnclRZM9paNVyQYpz2/
WM7gPSUWa3ZOK+Jjmuft0Z/T/K5I/h/2Vu+XfSvgxHTpfPEDhY0vlWU9ehndOEhXdoVJ3/JIA7eh
3qmjtIJxD1z7PGfjubH25evAvTlAy4Z7ru6sJuITL6PEHlDfgcHaxtdXMJuw6v33562hbYbJm6qo
0iAqOF52sIUSYToU01nVRYuHQTLXz5Jn+b4nCgqvDkzJs65IYnhwQdc85zAIyfW0v71N19aDEQMK
cEe5sNsqKuScgHPVi+ZxFEV3oVkPQCdDxfG+hox4ICnYtkguIBOQkGJHIe3wq/Jot8fjPX10c7vc
iDvvn/DURMXRqlgKGGOiQ5zANa8LUCAIWS8BWYtApHmq8Ea53aO1lWIc7/aCA3PICwJo9w9LstOo
1J2TYoQBv1PgLdX48kzIDkrlge/1wRB/hjHn7vZvXwn9JhgOVyDFbZLWWOUyB7qbJNVe+5SfAISc
NkLAykyYVQgo1CWDPSQFqGq/W2gW4JEd1EkNalJ8kOQKWN7ozArInppIfjvndcL7uYvw/+zEeifd
JeM0/09kYp9kQLUMk3aB7tb6I+c2GGSugGAGE9MpLkl+kgvrN37Kypow5QKWnmZjquIm0l4exV0c
ofmNRbEynKZYAMrCo9VP1ysHcb6BcPG9J2AVTlX9rc/EjveFCop5q164tj6MKKi44+YCa+Qi7fky
WmUVWl38mFj64+31t9aZa7tvouyUtuCmZwW9AC9Bgjavdejp7lfrpN0REh/P5XyU2cvttlZCnInJ
tFk1tcOoGCQ5zq4Np734t3dVK2jc8HYDa4NlhLash8pHd03uoAb60R+a13QAxKHqnTu/b9xyBNLY
MAuv5gsqFsemLHBavFpjfN8l3wTM0clpmxFm82ARMKjzwEVoHKoi8BM1HG6Pz9qmMMJZlsR53mTN
cnHF8mTn8lTKamNoVubWBMjVHe17VGXppZBOJEfgcVJ91uk3GBTf/u1rDVwX8JuFmooOaUana6PJ
bk6QfXEh3NKckzH93hfA4dxuZOUaayLfUp8lpEqAKYk9J1T0K7UATbO6IE7/gdDnxlCtzIJJ1nLk
Aq5ijVWa5+R1Zv1nPN03bjXvo+qpSdYCDKlI8YYmF6H1V/jVfbJJDK30pHrCLghTTSMgWVRAFrVV
Pl+pWVL32ss38xKrufcJT9jFmuvzLMdLDIlBq69RP/ycWSqsJPkwK3Yg9YAcQrZbkt+352ptGI3N
PhZWjXsZxzB27Blgpk8cKrq3P/23YPHfJCc14Wtx0kotFlBP7FhnR8GG7lIBupbvu3oqHlQ95kWw
FD4QHHYrVBPChKb5TMHjPNOp8QZYkVc+HiY2pQfu2EsSzqKyS2gB1b/GeugKPEtTeEXkDm2evdgC
IXcYIUy00/0iw7JT84Z08kpANDFyGQT4aFd65EKr8hPsNSHRDJZsr+Aje3uk1howIkpJHJjYjzg+
SFVO8HYsmq+OmKuH1LLS59tNrGx8E+fF3NQqWg/znGJsRPPExhqCgh+XLYuy9/UkCUoY/17Bw4Ro
AjT9dBkrHe8snfFDlovuGdn77NSUtNoBTd+/Ksvy8mCROg81aM0HJ2bpacodf9cDwPOJAnu/g69r
vh+4WvBg9AHhq/Ly5GqHfrtvKK5h681eY76j60FObQRJkScsqU/ERzpi9i8Lq+47Ikx8EiH+VLhu
Ti9L0sLm2kvDEmH3vshnwpOEhRycmLR9gYTjI3JaTxbPTreHZiUaONe/vxka35/KgrWoDxbpVP9g
g6ufPK925411vrYIjWCTZ6hqyBmu7CqJL1JVR05p5I4T8HvDxk1s5ewxgUhsyguI2LVAhsGID44m
rDiW3ScGpJ6dbknGrGxXE9HTLqCFosTZRVNiQy8TYgbPjORsXwzwLblrIkwMS2vXtdBDCvdPFven
tphYMLT1FqB0rQPGDuApcYVnubCb6Y6Vl4S8T/Y8uw+6QE2AypSqdOHMkVcFpkQFco7bXdZL9pQN
hd7ILK1Ms33t2ZuF2khuK6eFDTGtPHmw5mp+dTjVfVALP9/HUsk0gD/lcB8NA+Yc/26v0omqiCy6
COyFF+WxH1Xu16Fc/B8xbZ/dZPh1e97/Cmm/c2aafBUQo3g6uxa7lKP4pJVbB3muVXg1hAtcJ552
UEFLdjyvnxJkvgLXc46SzkccUJBF650dsyZyhPoMNIa8oQ2zxjtowgLIPvBA2zAULFjZH1QjrZOP
8nA4LJCWB4qh3qfwaNo5Tj2FQBhxgGsrsnd6f6tk/G5oAbneCC1dBb4WfBk7kF2F9zuHFMsnpeot
Jcy1rxuRRReWC2u+booKh3zjwFrReMtU+93Ngh/OjKmHgimH/C6N5sL/wIfsOfHmZ3dINkLu2ueN
tEvhQ7ipnBs8sVtApOUPGwIg/l2nPn67cbHoIPAnG+QAo7h8ytvvIOAHxPuVb1Xn3o3nlJqXCihO
LQCLwa7bszsrmOfmWFILbIsakK7Wd3/e3hMrc2veLGBJOnJgiWk0xt5BKXHI7C3VzrUOmIHQlWAB
LliUMa/ZrhMD29c+iA2OL8VJ2Y3euA+8G64wUNf234YrHmf+uPg0qqr0mMi+3o+2VoFoIXKJuxDI
FvWWUuJal4xI1TAqqS1tyEDwAkirdIQOqYbSqN8rcrQHEAbvmxVjP1elbwPu2EG5ye4e3VifFsFe
b396ZUuYVk8Vr4UFMBqNct5XJ0kX56whDfbox6O/cYdaGyVzUzcyTugyY00JcrDsZQqSafrVtvkL
q6Fhd7sfawvX2NpTm2JtFbhcxs1MnhxF7FOCY/2+CTBvIT6Mboc+L/tI1258aW3Z7jOebBHMVn67
eQEZu1ELewRp2Xf8S207D326ZWi0shlMnGyl6lyNNSSOJgaNK685JaUXyp4dRhsGj3Tj0bYyw+Yt
BJw4XwyNaiJB8/8RZWVnq5o+TrHPgw5v+o0pXlmq5j0E8kMxauJQQBjr7EATtwwGukw7J7fTjZV6
fT/950JAqW3sM47EdtXGgkatzoJePtfxZ6b4OdfwKNEeav3WBl1jbcCMIxScomwpkQmIePcN5BeI
ED8tzneUazYqv2sdMbZcCqkbyOA5qC9AiQIaU1a96zt6chLxMDQCdp3+MIZiuc8KmJq2SnlnVcod
/SaqaP5gUzfwymTjjbE26cap2gNzAezWCNkL5DJo/2RP6U5N328HjZWPm55JTjm2tOQIfsn4YF3t
20kR4A22sZrWvn6dnDcHUSnGiWelQ6PFW05dJT9D2hQ0L3Gfjwo1TZOGeS4QKBiN7I6FbK4/dzI9
9pDyvj04K1HJdEiqUp7PpOohyRLX33uHfRoquIjd/vZKWOLXIXszNEnZLS5vkK3SIgMU6zvkgk5e
+rls59Cqt97ua+Nv7GbXdtMC7uEdACLeCwhrNKA6/9xhoW4EpLURMnaxY7ekl3U7R1lffOB+cdTa
ue8e9tfK880AFTmkeIqkgXAfiMBTnD+wVG2kpdd+tXFSgm7ArcbBcaxyKyAQ2HGbbn97WlfCmulY
hEd0rL0WxbQsq0A9HbOJn+1FjacavgF7YUt/48BZmVrTn0h4rPVzLM+ocMurLlKLWi2FQIQeyBZq
Y60JY/e6zjKJZYjrSMIDOYPigBO2XrW7PVDv56AppOr/vQEgkFnnAAnQqIDKQGKVO2DuxiBx+q/x
xE9zbv/hFupa3bCn3fKPh7DqdMmnOxu/Tt+bxdVauWhbYeH00T2yZTEsB4I6JghOHlyWg3y2yQ72
7mrvk5xifbi+v5ugnHiIq3J49p24fb39S1aWovnSj6fEz/IZyZ246oKS2w+Q0N6oK6x9+vr3N30c
uCbAIyA4ji4fYOqhyTO0JtmdXzd2flUiSVH2ugPV6JszvLL5f7cHZG3RGee2tmcIU2t81/X0g6AE
2VqNjH62v/35lWuBSURNpO228Yxr3+x+YzMJaihVlkl+IKzeUV+GfXu83dBaP4xTW+fuqIv6Cl9k
4rkvuB3g+pUHHIC0jRNkJdSYtAEqma9SjiSRo10RWg3R0Jzr852jRrhIt01yX6QxKQSCDmnijhDx
zwX/MTFUonjxmqqNdbTWCyMMANKLw7XHGdvGNgljJ7Y+Vy6HB7WX5UefJluszpX5ME2IwBB3fL/G
RuP50kBcIuut3aKrHHwUSTZuaitnuskfIC6BqduCtatoGiZCXbr+CwBHUHT9Vfl3PsRMCoG3dO3V
jQO5QTqjGkUgGdj5W6D6tR4YuxrqO+C79C0HhE7+JDoHbYSdmZwOSeIdZoji37U5/p4Jb0MTWaSd
xj6L4Nf5x12qBt7yYNiW8xax/X1QC8V//w5+hXKmCfJ9AK/kdf8/2y6bnV9KifQ5jY91zdtzUdve
zk+s+CWGlxskkBX5CRcd7xVHQxH5vn8XxBi/xIgErrSrzEbMgaBo86WDun+weFvuCCur2iQQ+Gnj
xs4AEUNpQcYvc5rvSwUXXbepTrdnauUQMYkDvlsp3iYjfvzSw6B3Gb7OpPtz+9sri82kDDjSU4CZ
aah7su9au3sIfe44OQOAdlHFxvm6NkDXsPNmpTmDC8x1MbDISj5JT4QMReCebwzOSuwy5UlJDd8E
iHFgGbvig1f8n7MraW6U59a/iCoxCbEF7Dh2hk46Q6c3VI+IQUwSYvj193HfTV59wVRl6wUYDUdH
5zxD+ZjV4Q8akqeFFhtjtPb/jUPcahQjjQ8NuSaF44HniPweFso9wA3jshG11r7C2POcBo0vZuqd
UoSqHgJPc6tj1U6o5n/uBDF5A1BC44OX2t7Jazs7cZzWuR2qNNv5oN9+8hXGfgfs05cZhL5PXZZi
k2dRMAYxVZ98urGFzyBPVuVCnPgZtd5UxQKJtmrRT34DItfGXerjqSYmXyDvoGPMQ+adnPpukk9E
vdFwo3/18S4mJlFg6Sc4jtpcngK/rOPZZtbRGZotcY+P9zH5H4FLP4c0yoBojkB+k2f6T0Pkiyr4
t1b6vxt72V0OFx+vU2LaongwwOttFxfCkdYHD7nnuQMFBfQBfMPOK/efe8t5dt4FDFZaQe6E/XzK
muIrJEcfZyhoulI9zFWxsZrWPsTY00jEtS+pQA6qHgly0Ha6J/Ql138uf8HadBj7mXl0kEXT2Scc
PP1uDgTE24hE9Abb7w1SBPardIfi+fLLzsPyv/VCEhrpeh4M1CYuNoWkcAyYW9Ee5JQ+daKSGyyF
tbVr7OyMuGXOPZS/qtE/QGkHzjJqo0b4IfLKBu7iv3Ndj37RZ6W7nGz46kWWjz5S2jm3dV3foMr9
3ccwRiEsTaKBwRv98oCtzI5JIagXRVKq4QSAT+EPLKTTVQ9HCn49sEB9r9NCWAka/vXfy6/7+L5D
TB8YHwAoR3nzAuU2nf/wnTbcZ0Bd7+3JttKYongWL4WfIvM+8wM3biYri8LkFziutmx2lmfh3i6t
yx24N/6wtUHXHn7eVe82qLUsqrTcFNeejNiwqJ3GyOL8qVXzRmV67QXn39+/QLIwD3udHgctbydC
fnas2g+WtYW+W1nQpoouascZPK0D6yih9dNkEH0vMnu4ujzfa3/e2PwBursSQxIebevHpO6W/kXK
jbC19mhjq7syzftZL9bRE2AKwVxhzqOGbiQhaw83djmsI6CQWMzpcQ6/NHMbc/ko+3JjPa6NuLHP
B6fkqCGB8FyQ9qsQFC50bAk2Hv7/cgYfxECTDoCrfp2iaQLv9qzXdSSAAP4LeHb4WIKtUcZLzwDd
C6Abe4DviRtDpurV1cXySyJVj23l+jAxlGOSDlRd90gwjnDv9ndFPjfQQREO2rVL4ZwCx14kcIY9
S1IJAHMMDaQlXmgbwt4acm13kAAuEzS3nB/n4yVOVTGewLmS8VwOw71nLZA7bWsI+EDJPvw+1C08
QkOvCOFBZ1ki1iytgfbMB7CmYF75rQsnv4/qQE1PUgYwRiylAMJDKpknU8itP9QqfZl0cFG771ML
OILG8SHDE1JPPYHDDyllzUr/V1EUkF0ZGKcvSxEs8SjrKfYnEpxw3+tevcwavo8FBUxPlzWFTKeO
/L7h10FauxEvUueo1dDD2JLAkkXJ4Ym0/d/Ky5pb0GlJzGzO54cqLyH+T6DL9pPDgCeqCgKqhBAe
XlWy8eCyST3QPOv3TtrWj9Cwhdy7UD8lnSQsTUYYug2hOpbQLj/L3pEvkGbrErg2+L88n/pXtSXZ
XU6pv3dy2zpT4+qE+6VzrWAjE7fu1MaaTl0czE6wX6Tr3c8gP/0lFhoSt1WPyFprWIZDdd3v9iIl
wKDqevhuhU792lvuuCtsDx2MwZ1AFKVlMhEukmnMoRuddvmtMzscdj2QcrImIcddmXIvv2btoL0D
b3krYgsqN31SOLL8DsybfmwAgHkbvZxMO0/6MB6wHSsU8VCn1Q3uosv1ogntktlu6GuXh4uMAuoU
h0VDgrWi2ByMQZw1bvzSryIvs1kyec34rR5L1E0yP2h2wKnoKq6ka19RydzbHJyHx37KAxvywJWM
ILTsHnodij4SmlbwNoSKaAtjUQsi4X7VLNcueAXeLrB9fuo6f9oHRRHDKsY7qBysnQVhANcEop8r
CHeOScCdel/5TfoAojkUoQZ/4Mj0e6BAaNXv4GpZ79Oy0WcDHdaQuG9VegQLg/5Frd96C2Hk+QLZ
KGwcXjeu2km3b6/d1HOvmtynX3TTFF3ERN3cFktnBzveF8s3JoHoD5Z+hASg5ZWJ3edeH499X6td
43rLTo2Wv8edYwQEyLeuaygEvACZyp6ZDqfIsbW3VymFaFzXzA/g68pDfyY9LgCLnYYgqHeiJfmL
aNCeZPBj+pYO0joMdQ1Rw0I8oXhhX89tKCVU5zz9vcsm/B0S1sncQi0Zs02OBHK2X/Izv/IKcrL+
p2gZNmQg/3sKUuiBTQgF3SkEWgFzUSYsCEmcLVs0rZWIb3pHUOa1OYUJwykLgreMaTBB2exHXrfV
5flXoPwoLht5tuNBLhNSQ+y43JM+4l/Gl/mH00Xdbf48PVjfnW/s2/ikHtRteuc9Xj5+V1L7wDh+
eUcbj+cM2lIdtNHRYjirwZaLVUQ9hT5QzZcsufymleEz65lll8vZB2Pr1OT2lKQBUD3CqX7X1lYh
fiVRNclYqTuXRTg6UAkJ4ThPFezAaJLxx3aAM1i77D/1GSYvqyJlq9QIZKVQlO91ncqnYtKTHVXW
lmfThyNFoIL+35UMK42QjKwIj6PjJakOjvWcIXAUG83ED6ccjz9n3u/SxaDv5nBsq/A4EflNWXQf
5PXNILOvLhs2rkAf3lPwivMUvXsFLfwmY34A9Q41DVfaLa86B2wshH1Ze3ViW0G/58UE5dzPgWpd
864N96yqcEc3PWYAfdsQqml6vit6slH0/zAhwwedp+rdB2VWmefQvYfuaIBAvFhvtA/fPrGg8Ghj
03tlv2gJc+8jY68zuvUgK+7a6jPZNR5ubO+JWF2eBYQdRV7tx5m+gTq5Zzrf0uL6uGyNFxg5NnOk
7Vc5XgDchBN7Q1Dcy7bzYBJn691QNOQ+BaxlBzvJ4Wjptk9qKawrCnPxgwj9BVnStCU+trZtjIy8
cewigGcUO4YdT+q69aOMz/APEp9j0cIx+L+LQEgC0F0L5QTdoTHWDnMae754kqTdWGUr28a8ao9D
XhQUTuJHxOQyGmwKNfvRuWuadN94zsPcBAJCNfNXSKf/vrz4VoSWXPO6PTh+Z8sFr5xcOwXxXO7a
xt3jWPhVeMixFrd4GXB1bfL8aWqsLYjbynYy79uQDivABuX0aA+VBT2pEabqeb91UH94EBDX9L3i
gYfLvADJXaUVjCr4C/Wcb3ZBrkSIohKYwlsF0JVIarL7kUmeLdEqhDk//ZuS9Hs4i/ticE7Mcrdk
itY+xggPpRoD1tRhe3IpaJRY4vMvh9nIn73Z/g50nb6F8HL/urEc/tFA/ycFwdgZAaPoSGCLYcwg
rmxVP4Mx6/MDDPJcPx6zkg/XRZUW8ei5rXUctec9uzByebVay79m2ZTf+LktwCaZIOSawdXkqxcK
AOvHSeeHos3Hn2HBcJfsctZGeeZnr0zL+sbmAr4aln2GGA+kfIATiYytynEgyNpCO21o4WO2C3QA
sY+pfMmrX77T3EiyhHEG9Ou3Ni0wr5Cl/s465PFzN1i/Uy3yMIIdb9pHZC76l6wpw0NBfH8H1wZ9
A/032eA0IvJXPjN1pWHUhYSf2PugIzyCdiiDVaVkezJn9qvjSQ7zRInirZPz04jr+dVkTeMU93Nn
vXK4hyepM7dJAAQ/vCH8x1T4YyyAsTswL6vHa59btR0RodV+6ZH1FEsVjRlEMnLu2/GSMRHXTu4k
dQiV72Ka3uSYunENw+jE0n6An5izT0HYeFoEhUDxrFv3EUO6/MnqwntzedA/jPMBipFuHlV+Npex
2wbe774p/nDqZLC/bQMn8VsBAvZCfRvRsS9zZEbUf4FCUbP367PQNcT89ovuUagiAe+fyWzh0u0I
C7POUjdzofsNamcKC58o99QUo8Y5gD1c+R6aIy6/rxe4E6UlkcFN32odafRgo4AXM8Qm8g4tDjLJ
fN8y8Efx/dn0g40L7fd5ydJDKYg4UqjTHLwxRXF2cVN5gH2hePYWEbz6g+4OMGJJ86hzMnZdAch9
cGfmj5AoqmFx5gEs+2C5OsySapHzr2yq6mPLQn6FWxh/q4OhRUF2nsM0dsZs4nGXwtvIH3xr2LUl
XGcbiOI/eQF6JpEFzsxtH5TFHREs25VlXsVEVjqBVZj/c0YZYjexTC9RD4Hda7RXYPrTMA4m6pgv
X1go5qu+ceSdByHp+8YpnMfChf9tD0FDUElwlfUir8q4TkTVKPvOh1GYiguXOF8v7+S1CGucy6Fw
W7jphmigoI87d4++42+0wteCnnHMdmlXLJwDlxA61itpxR+HedeMLwch7Pjyn//4IoQoZJy0qZjU
3HhBdcoKDFonRfezbiBqODgORyNoqL9UBW+glWGrNA78VqNIPPbjT7g+zzyyoFCWR7D0cf5yL8ue
Kl2DQzsU0mmSKqB2gFtzA2WKy392ZaTNYtqC1gvksZmECYWeQURudByWwcbDP6yGE9e803A2htg1
4GI6RDlR3aWnMRf3fAHJyodZVApIsHa3KAsrM2tebepxHtp8AC99gQaRJSfUAA45v1PZFn1/JUMz
r+hEuA1WeD8cGdGHLs06ZOhyV2SbJKq1LzDS9ILVOZ1VJ08Q64VzGRBZXdzVBcSfad38RXDesshb
+xLjVJ6sIEPbjcPcxIHCFfXYjzQo7powTS4vqrUPMY7hxg4KJxSAMOlQ7idobM70d59JxIyNi8Ha
qjXig3Io8QRKSPiAErrpi/omhy2y2drgGBEi6Bf4NA4QuuSz+uqlcDfIvJjoLQrr2tgYwaGfw9Ca
SQhT9xLO3yUOpdifa6Qa7a1GgWlj5628xZSayIGpqUgzQrlpodcBcR6yPPsitPxTOvNGJF2ZA9OF
aZI1lHTRXEVBaexvZpbl98uUbVnqrlwmTJWJiVPY88K06kSrKx3A4iX4NoTVzhsA7Kv13q34HsX+
T47WeRTf3Y9RMELdtGHQsF+6eLTvAx/iEDquq41Wzj946Qd5qak5IRYUv6eWAL15lV7lh+lrc1T3
4y2M6BIrDmIdL7Gzn2/ovjr0x+6eHOqr4UB3dHd5P65N1fn3d9/nLnUAMzgsae3nMMn5620BHdaW
mbHRNVIUJdOhO5F8eMrEkCf2lD52GrbnMObcmJ21f29s9mnhQy27CtQSNu4AX3wAkuz68sCsHFCm
9sM05E3JmRceAYwCGLKG3R4EgjM40ntvU5nBuWirC7kSVUyuJqDBwmqZRnE0DI+Dy2BEWMundMl+
XP6SlZkwyZrdaLXlyILl1HAYHUIaES0R2Ua9FhtZzcoHmDzN0pUtEYFfn+omi8MUfa5OQygvSDfa
wCuzbNotWZ1djlwAHBC0w62TlTsXSfjlsVm5hJr8TA+twMzNxxqOnS9Od4M6OGSpujhcnhZ/C3/8
D9H8wRY3dRvmicJA2S7ZEe2HJ527KRYP928BxE//2CGcf/s+rR7sNA1jqMF0qC5ZZAeLwWA3F7S8
77yiP0FNpbtp0NSIm2Zic+TyOrtaBnpusqD7lyirfrVcsiW7vCKP7ZrsM+ZUCzw+IHtZ1XYd+zrX
SD/rzAmBS4M1CMAYOoh9H5PREzZ/9SAbmsftkKPjJ1veb6yslekxQZXnIh84Fct0hFCy6G6EG0bM
/tIux8naotmt7A4TVukBhgPFNb89Bd03hbsZySUkSI4i2KIAr+0OI8JaBCKbljgb5nooEyyw03Tm
PeTaNlbwyv83ObNz4eZpR5BQNUt2TTX96zA3CWX27FjdRgBZ+wIjypaFR0kjw+XUpWMe07aCpZO7
AyNIJJd34UqsNRX2UJPIZzKhAbVI5yt0iVRiLewbZt9PNNCic7UknBBvY8TW3makWcyvPDvtaHBs
Cv8HELXHhYSnYGzHBLAs1GzSv61N9pe/bCV0mVzdNIQVjN8AIl5V9Qtl6rab9O/Lj16ZFZOoW9rE
AQ6kGE41JHyhjVT/dlI7bqd5S+lyZfOZdF3CPBS6gt45lulrJ75wal+HHWymdblfqk+e4CZb1/HT
XsGVuz11eX5nL85xLrqNAVr7/+eBe5falAVYH26rl1MR0uxoeWF4gDpZ+opCdLOHVeQQD4rwX5dn
Yy3Im64zKvBT7g/SOcJp6wEqeuMNd0r3pvEKvXOCbm4il6Gt37vWcuSZr/d51//xRq8DFY1YyZD1
QwjYQTEc2hoUmDOYUsSl0u6h8C1966NI9z2UTn/r2LjEXv7TK7HDMza2hm1zBvqjOnW6TVRaAxvi
xU324kyPl1+wtkaNC5NVzG0+tZDFbibvsGTOtzZQP0MKZuXl569sZc/YyvAMrqzgbHgBWL+dVH6e
QyStrIDhaMUBrgQqzlJWxmKctjgfK19ksnQhB8YzIUZyzKh/q4LqSoG2wLItsZQVXV3XPX/pu0Vb
M9IreTaaqYV+VE395Khptwi7PDJ7pEdFUd1jhV9cd5yqQ+a01WtDR9jMQkguAnyl38na+pxNs2uS
eq1SNb43ZPYRZcvfTpXfDzrN4AZebMT9lR1qsnpl2bgW6ljBsRVzXPdP0A+J3FDHA5AxSOYvr5G1
GTPCQFMUYp7gBHQKeB314xfdzpHTX33u4ee4/266yowty7xghGzw+3berNOoZg7K/aG9tSRWNqnr
/vcVquonty8x96UIY6+CIe/1UpdJ327s0fNf/SA7Ndm9bsodrblc4Jpm66MqhYwqpcKNAVqbYiMC
MKV8HwIo9Ogy9JdDdC5SJ0KfJGJFkIxbZt9rc2zEgUoW0naBRT2mhWW9QK+7jic1pXB997cYJiuv
MFm+GZzJQ53505FZN0zw2HWvemeryf8PK/LBJJiuX6kzVvXQ2fOJL3mex+Aqwz3OYsGxpHyp97Jm
3c9mDKc5Il7llaC0aepE8Jwrgfzsx+alKQPnTyoJTRbC+7+QpkAu21YwoLu80Nf6qSZFqKUDEGCA
0x3RaAdEj4Gfy8oBhn/BvicgYfjDfBBdNSVdPdzowN+4hq8MOznvincbbCxk4PUFT4+iDRm8J9rw
iAUF08JiKjcCxOqnGRFCpyXvykF5xyJ09FdgLadbrwnYFZ19oANpNsUlHdJE9X3QRbxGCZ64n9I4
Iq7JvUbvqgPQTXhHwEVhoNnh4cugNrLPlcFzjMGD80tdjl09H0NdP7oSOq/Q4rp1A/vl8qI4P+ej
VWsM3LSAukmIBty2va8L52q2M/jY9DuIb+8+9wYjvtY9BEIDgNNOYVV+g3pwGudNuJ9sSaI5XfqN
cbJXopTpvLaoIU1hwWBDDLU/6spK6s6/QmqKbuShdsV9ClWU4btLSez1YOATN1Hl95ny12IEis39
jkvexuVkbcqMlKyAU6cDKMZ0bEq7fAN+wN1pnfZxyTy+gWFae4URkhdIFlp8thd481bHAEwLeIDs
Q7bxAWtDaYTiThSzo1zPPTYtiBz0T1q6Uc7uJeTqB3tLT3LlE0zCdYXMvq3GsDqNhYIsvirRTPBo
WHcJjB+3PF0+fgnUQf8bepx56i1v8haAHno3hoVMs9MtJE5T0ovPLTzHxEj5FAApUdPuVDsVPBM0
F/PPpqDec5M13sMwTYj4VjjDfcp27fC3h55xGYHuBvGHAiouWcQgNFpGVoq+TWy5A42L4XybIJU+
lV3QbfzPjyY1CH2zgrXkFa1aFxDHUnoxlWexoyBCPhIpQMFhU72Rzn+UipxfY+z2Ecr2oSjb+qTK
/s0KxN4n6hMtifOjjSwqHaqytnA0oYEGN3OZ7gt7S/P1o3VyfrSxZefagsJRyIcTgAYtqjsZuaKu
DZeeZmi2SqBr7zD2rKaUQOiYiBPx/Jhb4RWr+y/ZZl96beCNTds6wcxRlwT1f3avltBJBjo8X47g
K482KyC8SbswFNl4Yv1ZQ1vp+pmF3Zb68EcnEMbeLIK0focrsyzHk99nsdc0uwEQ2Rwizbn+jJjb
+RXnPfEuA0HKA2yN4AI+2vUuUHMPdgRyq8+Nzvm73j08mwUdLF6Kk5q/uiE4bs0WgHFt3I3oNYD1
ojqeD9BiH/6ktedPkRvwadr44ysL0qwPz2NgS0kYRBz8prsF9Kx8SmWZnnRLy8PlsVl7hbFl5aAC
7YILAv+J7JXoMhmx1aJBlVs3q7UhMjYutGPKYrZTnCKzukGx4Ik1W8W5tUcb+9Vq4LhnBXwEQ9aL
ZCliHLGXR2XtycZWLaF1ahUdnpwJJ7LQj2roRptlZbzN0kaP3r86C1OeSu6fQHk6kT58DjJ3d/mP
rz3eqGzkMCSqxwqNTle1h4akz8DBJXwu1caKXDmjzGKF7dWSNrqAPbYWIM78KaGHuzTAewALViFx
/9xXGBuWNrgE0HocTpYe7pQFhkzjvpX9Z0RhEWxMLTJChIB4mqdPhY1OY+4cSgW3DP25HeWe19S7
aDPksJTmVYuY0DY6qezehbCgfWNVw5Z65NokG3u20fJs27pkJ7vOf/CCntDo+Dm3zdfLo78S7s1a
Ra/mNFANPgCV73urr4popNatC2h0UKiny+9Y2WCusXWzMhVVMEE6hrs3nlVfORPd2LprK9TYuvlg
yxySC5APt+VXVZB9x/SjzJarFIe5rqctQbuPABJYRGapInC9Nh0tW5+04/7lc37dTb2KHDe/72Vw
NSpRRxDpnaKe8S1e58q8m/WLqfWlG6bQ00ULUMRjjvelSkF1DdytjZ33oavE+bOMg7i0RlqOCzyB
vWBsHopF6mOmxCSSUPXpo5tLHA7Dw0Ty9syQKkgdtdY5S+qUX4InEwZ2nOL+O0Up9cmuWpwM/vPd
kFOUW6r6fvb77mdGyDADrrhAfIMpu9gJgEX7mAn/k/Hb7Dc24bAQkk6QYHfGJxvK0tWcPV5euSuT
YJZo4JMbso6NIHtbDgTG2HWngocUUi6XH38O1OZtH+NvlmKWoIBx9UKaM2Tvhbsh2oHpneiDIXJ9
S8WuV/x29KYzysrHmLULOdOQziWk6kFunCPW2M9N6qE9O22JWKzsc1PvbSH2DHUJvCD3HoL6KIq3
y8O09sfP73sXZH0Xfs6i8/VpcW7y4vdQ3Mj59+VHr4Q/s0xhwy6QgXbcnwCia9rIliUYnJJYAmQ9
269vU6G2OCdro+P89ysyl7j+HMwa/hgMzcW75VMUifM2NuIr0+hfodKpT2393e9/uVtH59o/NqIr
egecoIl7HvcWQOT81tV0g76yMu5mucEK4Ssws1wDBDYBQh+WL33dXvk5V0neqfjy5K6sG1PcjcPH
stVFmR57Mscwwr4Ps2zvZHyjkLoyPP9KX++WpV2PovXyrEBGCm+5YITLTDcsWwVs5zzKHwQHkwSZ
u2FNdQ8qLUgWwcHiC48EI17c97BXr2Y0FfIlHazIYhbf91NpJ4MDAFJFgSgeVQ1SULOMb6M/FknH
bLQHUhBQIovUMywxU5J4A5ToQq8SG6nQ2nCcZ+HdcPAcXK5w6fWJyKZ5KcqwuFWq6L9dnsu1BXN+
67un1zzvQQvN1BH8gTbO2iy7tsZFwXbdA5+jbOXuc+8x0i17Btuo5zhMxnkpI+DKb3kevsxl64Ke
Hn7GWxM71tSIy1DVr5CTauCvHlTwR/A2zrtrx9u4d6xNhREQIGQ9qM7C0pHtn7z4GcIA8PLorD3Y
iAieTcYQvFx9Yv4JSUC8uJ+RMDwfhefM6938TijRd0u7ICAw8VwQW8YFzR6L1H/51D835cyW2lr+
XZdOHrm3NXDYoNhcfvJKlCHGyuTL4heQIR7hOrHrcDMq6jzqxWdU0c/jYqxHpH3T0AJcDAcYtoMC
QQRUfIKy0uX/vjKfxDiTmA3vHYvgv8PQEai32wk0nMtPXtmvxFiCYWODFrMAE21lLCLWHC/jGYb3
OImt83Rt3I21qBobKbKEPREFbUzzG7uFk+u8kXJ8PDAAsvx3OXbwowWMRiKY2UPE53uiXi+Py8c3
Fs9kVPfu3LW0wk2is/RRctD0evgR1RCi58kCMavLb1n7+0ZiH/YoPbgUhYegCL6ilRs7vXi4/Oh/
t7b/PZc8kz7NXDW2xaxRRAKZzou60YYCSp17ydRLmsyDnSW6VmhFg0eBanrtDVfEc2hSZl2RcKe1
D2HWgKVypvQCCp7uWtylTlbfyq9wO+qBmJF9LGZ4ZOasZne+Pzdl1IGyG+m8Ffu04gyR0h7vgqIN
rxx0vneByLykEiEyidz+efk7P17AnslWJoV0F05xnPk+qLQ153ul2JPPaxii43r/yYkytknQQBLi
HFSPTfrVBzOxG7eQSPY5Qnw0T8b+CErXChcw3I4j9CF+o7ExZ3H5R77lTlTdlW9uE6ciyjdGa2XB
mXRkVNIbVTV4WS+aSNhf02Wj+bUyDSbpGKIvMFBoKqy24shyHvW+iFILhraTTi5P9HlLfzBOJsGY
NYUFHq5bnQKZ/Zaa3KQD5DQtB0JKkuyyrLyWnXXbVFvombWhOn/pu5Our0ZPNzn2pje/eR38GbdC
7scB0TMpxs3s9sPoI2a1rA13rgMKauvK6Vq07lbFYG02zt/07r93Y9V3HmflSVQLmMxiOalukn99
Vg23qOhvQcLWhsg49FLNF8IorNCVAHdSh9eFJx8vz/bKF5gtSHBmfZcVgI9CasCNqlB+la18Uou9
gxP09eV3rPx9swXZV4zMUEeRJ8svvvgy/WE5emM7/OsPfrBaTZWGWeJY1bTTp4mFc9zDnmg395UV
+wE41iAi0Co9C0s1sbLdYaeWBtLGZ/PIiEK5ZwczVn5VSDk8Uw9s6qDI7UgsHeisPCe7ftTZg3D9
7pmAA5pkuhv2GJVuP8wzfKTdAZjSxsn2eZj3z1k1yKNLIeoAEiUreMwnu/7rDbXzdel6vXeIHYDT
W9Dpvk5nNHqHydlBcBCOULjkOeKVBFYqrnRFg0QsDbkDRK+/bsnA917tlg+2zMhfkWXqdQRm897B
M65ku4CcGTrsgLwFiPnC9e85lMFsiPf6aivJ/bgq45k+8a2NZppjY4NCOkldZXxSz1PH58TzcDO1
U/iV96OiTeSEcvzsxjLOgcHKqJOGuGpPcFyOnAYCl7K/cZbpRzbozy1LkymrJQzM9JmmNtvFz9zm
v5bM3TptVtIak9mK03mmTbtUpw7IwDOZ/Qns7hOvg6dxULcu8JefOzBNlitEZC0BD4rh5E1ZMqIm
1DDy9qlta3JaVcutAHQLXEHGLlH2G0k3DseVE8bksjp1My4LXJthZzGzP9Cczvc696uTBuj7Szu4
edwXswXrGMqTAc7F+8vfs3IemCJU2ssdWgLZcLJaZzdLsYfeTZSNcmMm1hIM0z1dz3SmOQxm0U3U
oCm1g6V3UlB2OwFUcQD4uUlaYuf7jA31HQj6wX1NIVBeObl4mHmb3ZUQf36+/K0fonyD0KPnQXh3
MhVVHwaVH6Df7sISTgPee1vboo09ao+HufagjYBovGuHoIVkjlvtxtyCY9I4idi1h/57BsGUnRjT
cuOcWQkivpF9Vb2yl1GW6tSXA7i4ClUKSp2DWxKk/FzCjIF1r7qRvze+/x949YODwVTnEtA5sEvv
3J1ue36yUte/gSDjAGe8rlu+ESI1AM7hABq+hkSYE9AfrAryNIEfoGUno/DyuFkEwI+wyQpgYara
EwHZ8Fo5Ir0fwpLAS9iFaeBYdT8cHuhb1vJgly8eNBVAEOb3qT0WewtU5J9KK7eIEbjym/KsO5up
pbgv1GzdeB2397Atnr6QoQm+zHUY/JxmNVw1k5jhpG5bLPFVM7/xJuy/qDaHBEfXjC8pzfNnHoz5
b3sS/LbuNYsz2ZGrHFBhuHXaFRxUwnb56rWQZKVD1z5ThT5xhlXxhzUO9Bp5b5ePaHNM8Sig+tYu
2Xyyq8C9h3imGxWolUU2tYs7f8hozIesEzC/RimtrovyCtXnHNqW7V0HJcSXvB7t3Uho8Ka9Gn0P
r1H7RlGAhJSmVxpc2iTobPVtyX0/gsuiHfsd8eMZGCOodIo6xi1QxTIfwsSuZpyfrl5uRx5Yf4LU
d644pXB9bqi6GYmfQnITYy8AnztwzkgM4YvgylKZ9ZNIn8dAz2SJU3iVQn7PnRcGjb39KIr2OWh9
J5p9ArcGCuAPFr5zgKpsBmyXP8R6KvjzUELxjo7/x9mVNMepa+FfRBWDELCFntx4SpzYSTbUTXKD
ACFAjOLXv6/vytGzmqreeOGF1Eg6R0fSN9TqGTeCBNggRzxXnjclAObCUbjxmp2c7Wwv2xy34twb
GaQS4N/OIZWaCi/6A92O+ZhlFczVaSvvRRPNR4ivkE+ApvBv8EPNf/Ma1Iu6nO0So1q5G8nHUGLp
LMPZ8zzZweYsnZld3EOZyHuA/fWv68FkSJw6NstxBgfKAzj6RW7zhFNtFLeiOHgivIWfimSlo7IC
e+67qV6icySeOH9izb+h2igQDfWtjsqyBfxFBiVgaLI2Ox+04AZqtksodrP3z/XRMQ29+3em7aCm
71MbmW1VI5BBBURWEVH+Rt40jb1WCE0F1hb0cod09O1dSCA9Q6ARu2yZhn00PCHU3LUfX4dtKMM2
wKF4+erQOm6Ql6P287hl+/BR2r+0r/18SktWZaOIzjQAFiOIRiiOdqW9y0kJTQ7l859APsq71Q2h
B3N9Pj4asUuX+k5TAqxeSsgy5uEjgQ7S0CeBu3UtaxgvXdqgUf1CrAVMaseWbyFERXPGUrcrv9Zk
3riDNPx+XdrAhz50OPM1BCluglwUSUu/fe1rtoViMX2Cdhem3Np3rRXkxKivgiBubarefDwnfGEO
OJLJQJoyuT4Tpp4u/39Xg0zYMyPoSENNBAfuJquTOpCxDxHDYP5yvYePymzM9f9VORZrF7/2IMFG
+tiv57i2pyTsYUaA8hHyV7f1con8d9/h+3ypauGEZ9dpfsIc4gFKzd0BQpPfxmp8mFBhHa53ZJp6
7ZzvLz6U8VjupbiEAX3eqved39UJvMs2cpWpAy3cYfQTMs+q1lSF7ZeKH7PO/xL4N7xhXiZDi3Wi
Zhq0eD8+e4zEfIJIVfhP7t+DX7sxD6Zfr0U2hB7hisl7QHFy/87OFbb4ttxlRfZ2ffgN61WXMVgB
k2yJheFf64IkESQGHnw2TzFrmv5Y2322v62fS7J8t56CCmbDM1LeOfS+zRZ0kJs1Jn1x9Kx/r3dg
GChdzgAukDPri3JFNYCDJg3lryj3v5VlcOMHaIEND69uysHUP+MPrkpYYk1/8Eq4b9aND/gPSKRX
71hLeskRMBgSQtu6hAJLY39eqds9F8UkEsJcCE07bXum80WrGNwZyMd1BV53Lb/YF6OX7VyxWkdp
hf5Rdtw/sqCi9zwL2wcL6Kgk9BwIqk0dqeO1zC28NeTOCWJ3Q9J0a7FfpdXvCgI8glrUeKrHPHrD
DuXCJadn3gZU3DA/OuBXlaqHWNxapNgd10SF8ntVeHLvKeu2CdI5z63X1K60UZSOjL9l0/LEs2q/
DnkBhQWyJVxjSL66QTFUyCuA/eBuQaPH0p1PVaDiyn50xidVBMfrK/mj4grrQAcBwxgUXN6Rumlb
ZVY8SA4Zw9x9vd64gVEd6YzqpvOlHP0mwr1d0IE43Ve7iowhHOYHH1wzVU1Qj8fdHu+X8l7VuGpf
+6595lnb/ot3q/yAFyo8UoykUHC1hLV4LEnUxb3Fyns8lOWnOXeg8tCRtvnFQOVdNjZWw/rR62WS
V4PnZjMkdXHmaIKJ7TyItC/0NkocQKJ/Jyivb/IIZqBLmhOvO9bQwdvbk1eePJx2bsvlOqWBdnRd
oKQYnqfQOrABxDGIRH2zimjcXZ9cw+rUFR8qVcywGEAHUIMeT8oX2WMuydeJl2PcQWH5CE5ccNu2
ql9uiKnkU75iY5rXB0Z+NqABK0g93vQhOr3BE3lbDDB4SFsZzrELkb7Ie86WKOXZD5ZvBbMp0LQ9
acJIQVAUmzemPExAaU+H0i825sKwXnUVgMyey3Cq+zWdiJU407/wNYgp/3J9fAxHDN2Ne8Whzpml
KNMhHMgPu+HTD3hRW1+9ScJ/waszLmIozHS/bKicb02KoVTQcXL1LJEECIrodu4SDtjHDmnkKHnz
WFTF5+sfZpgS1/07ClffRcK2C5VKFz4LZTs1cVBt6d4YpkTHyCEtyT5zqX+2x8lNWNjupxnGq6WT
kY11a+pBq9agwOx4LQwQzkM07UbV3tFK7YoiuG0P1RFzvm2HluiJSPPBixXgXWoVe3+8rXVd9oHD
Ych1cTQ+h2oFxPg3B+xhli/XJ9YwMjoNovJQx04DhL+9YDnnWfCNV+OdzdhGtBnWpi7wYHu4PLzc
/Z7d4GUUbzmH3FDBEujAbXRgWJg6D6KHL0klJlDJvXmEoxm1Y2/Kb1w2umLDDM1ZCH3h+M4ou1v8
8HUOwFgWDt/gpppG5zIp74rvqc3WlQuMjlVOsc0+BSPEsvw/vNmIWlP7l0F71z4thexkk8NnrLjP
6JJ4/GWlTwKe19cXj2Ff08UaCpjJCcvvcAgSgG1lS3APuxqWSJs/Ti15yep6AzRnWqVa+pEK5jqN
1UD/Hh5icNYJjhfKYeLDmOj6l5iWkXZejJa5Kz1pqXSEAHFdPRfBbaoikW7M7rpcAq6CYy40FdwE
ulJ3rYMMUbjBbWOj8x9clhdll6/RmSFRfKlh6ZbA1FSdFj7cJuqFN9y/15Ff4tWgVJfh9/vH0B3+
aUv+TzdvXTUYlpFOdRAzoEWMYfCB4olO64yr7RG64TFj/XJu3bE62r78eX2iDSGhA+15AUnlfGBr
iutdBxrarrgPoTAkcUd/vQPDUtWB9kPV93UEqe+zS4C2AYhsCEOgbrZqI1PzWkhnTHQUbCnc/wxB
0rc8Hnx4UQF/fNOv12HZeC2cggwvwqDGunUMajQkmjPIfeN9x77tGKVDs4tujPKVOCKVOPFyciir
rR9vCGIdla0iV65VFLYp0BEZCC146FqtrVxtalzL1Xyai0BENtjauPTOu6/W+Ov6kBtqxv9eTd8l
6QqvzZ5jFahN7OElqNTjEk3PAQNCKOdq52W1i0dJcbremWH5/Pde/K6zDGg8EIZ4l+YFvG7wklck
sFezdnZPNm7ePiQu4Zis46cd3PM4sKdV6bwM5YGCUoSHiB5KQYXbvEhgfE6WohfPutD7BPV2SCfM
UI4f23zc5TSP9nicng5zaMP5x8/b8I7iQhhiV5AMh/kwwNi1YOIbMoO7H0VeJ6iM8l0/8ejL9REy
zLPOWBqzMrI8MnVp2VjuoWs9hkfEeov2YGr9kgLfjb/FaYF16XdpOI1J2HY/Sot8u/7DDVOrE5bm
KJyYDdTNGWCvA3GHQ7fOv0m4hfsyNa+tf3i+t4T0EAT2mmlAQuPg4pbebu23tmBDZtad030u1WJN
IUSBpjcJvh7K9HgahpiMW+KXhk/4TxHn3eAPAW2G3oWdLiRNflmtk51717d2kpNhf30ODOI6kQ6V
z3PeAcoAHSKol89JKcrp4OOd5tD1I0/6LoJimzXzfTTXxTl3lLO36iK4rZrUwe4ZRFGnbhkV4Dd7
nrGkJ2/wU0xUtoHBMUyQDneXrTNUqh0gnrzgotOREo+YshXx0nbhIWi3fFZN3Wi1HrW7SbLB8s+V
2sNAEC4U+c6u7oum3diADMtAh78PK3yTSDTgLJv1sRSPqLjLYmv7NwW4dtL0I2voeQVeU4HLdLWA
KpFt6fp/vFGEOu49nP2laYaqwfy6NA7g05LAW6gtYXJB15Pq5z6JwEr9PA3VFsL3468JdUR8Z4FC
GkoINZdOkD3bNGN7qBNv2Qd9XPeFur2YN4Ii5fYlhOVhLN+63i7zX1aIHgEjGy+rvVHSmL7hss7e
RX3Gus5ePZ+c186iieUDxU17d+Nsbmpcy4qe7OtyyNF4734iVvTvaoW/r6cS0+Bcenz3syMHWqpc
Fk1a+571iDvKE861duLZYRCjRPtUU75RE5i+QbthjYq6wH69trg7nx5Kb7ybrfBw/SNMTWuxzO3Z
A96sbVIP3oRJL90s7oNqd73xj+M4jLQz29iBA9kJBtU4l1D4iEa+eqAQjVZxbfE/1/v4OBmFuldY
H+FoVYQIZwfHKg9Yml6BUT0vcV59uakHHZ1PKyGaobWclFELltheAh2Ec0g9GPf+vN7DRxDHEE7c
l3zybiUxXLasPpTrzkxOC6BZpEZSmu1EqHJIfO4cIVP/K1qHn9kgNz7KMO86bt9SA52cMoOKzJqx
KFngq3qQ7lwvt039/1mDMfDZgzwQaaXqvejOwZjvWfB8fbxMP16LaUgJFHkPa1cIClT3pVvuM9fZ
qPVNTV/+/24qxgj5Gk+gwDt4LHaDVyU2LgFMDWsxXODWty473EA6lMbh8tjlX68PhiEAdMD1Mk9w
yiw5PbsTfa1lziF9COUBActme5ZbF22mn6+Fsl/UQdGEKF2sjCe0KEF484KtI7OpcW1LJtEiAmtg
Mu3zLI+Z5fwZS7G/PjyG2Po/bDUICxwAcYiFW2BcVv4jqaxjLex7MXqPKPrA++0PbU5vKl1CHWE9
tRUpLRg3pW37EGZOnHt/KtZsbJSGfKpjrKMsALjDQe3aKQEb1CAJPEhGzDfuwzrS2mp94BWbsE59
D0MieBR7JTy3r8+DYZnqeGqiYBsrehx+nHzf1fDZcf74/aszbC1QU/ta4Ja2LdzalsDnh48N5HWW
Oq3Cz/Z4W8rRAcJKEdDUOawOYcMHvU0V/PaB9LxtaLQ9uIY63GqTEntwCa/e0u/HPXNBjgjHIjzA
wW8jAxk8FEIdXlcXxVIKGw6HvehwRqjHaY6LuciPBFxB6LAIvApHak6txnUPlDjVk+/U5RoHlr2l
sGyIdB1uN44NDLYRkufBqj+XMB6QzS06OdhEdbAdZ5MrK4qXT8deBFSW5sTKG7Gxeg2VvQ6zI+O0
RMUM5KMq8rixKnixr8/F8p2qF7/A3R4QIhs9GWKcXqrNdxsQL4Zl8EOCepXIJRkiYSd2R3nc4hlo
owtDqNDL/993sUL2ylYuOUcQoinsGgjXBSqKX6Dxe31Bm77h8v93HRS0Zb1osCVxQgGsflsl3Hbm
rSxomgst0qmwV6cjA+puqI4ccuX0B1BlwhPnBDrOy2h5u04FxR3vefD7tg/SNu8Zct2wD8IHtWQ/
5xl8HduYL/PueuumD3L/Hi5fVplaMkrOFhcPyibgk+evaqkAGiz3k8XyeIQs50ZnprnRNvKiyy2e
wYvyTPgSIfzzxzIo7p0yLzaymakDbTPH3crIowBfk2X8iCrt3u7lGSTKjd9PMCj/j/UKddjdMszO
0rqo970G5IEoPETuLQJ/yCC6b9BM19mZQ9FBnMGDeIVKRvUSgaBxfZYN46LD7MJOwBwjXBF1oA24
eJ4vxbRbq41LXUNM65D+YFiHtoY56LmrwRH6PEb/uuO5L7d+vKl5LaJVmHWBH+HHu+Vd3ZNPtJtj
Re8a2HjeNjqX6X6XMhZnkJTMwZJKezxSSl8VSA9xY/d319s3LRstghumcDZvbAebm6jjOSBtHLKt
GtM0tVoAN02ZZcpuA0j686caZC0w0cMEbh9bFcKHBK3L0tSiVllh30eciZQuuUwCoBkfIWC/gnSE
TaIn8CHqsSOmNCAQPIeS2NeayRDsiHG5D4K6fqJDX+6lA+jAxmo2LAj9VV/hFLPksAtJG9X4MfXY
r6W1n8speLSrcQvCa+rk8v93i0LWvBbC6aGWUmcxzZ8W9bmoQ7wIfru+KEzzpqWqnDI8tmADTG1r
SjL2e676XQBM+PXWDb9eh2JBqM2ycaAheMmhEB8Kk3AZ4IdDYsv1N2bBsKp1udmQ1HDFzCOSDv6a
FCCitVvbhOnHa2WIv1JWyQ4/ntJdTb531U+4vjZbsoym1rWJxS3pVIPL56WC/iTyK/x747X7XPkb
9+ymYdGylYA9QQ4xOJqGKvNjp55a8LS3dL1Mv13LVL7o+4G5l5GB7P+Y3Vt4YxnDf6CwtpGqDKtS
x5kimKfJ80qUARSOO8RLnOYxh6Ta9VVpuLXU0XUY6jDyOuWmTtPDyq39WfOhiuEPEh1sivfYbBw2
tiRDWaND7WwJLUzpSj+NoB3aL1nsyS++W8WTWyek+KffFC02DZgWxh38ru0ZCSn1m/DUzXZ4AAAS
Cl1rvb8+Zob1pEOwwoqX4LDjS2zBACt+YcVGAjJMhg6+ahWcqQPqUugTsf4uakCbrFWt9ivveAyJ
F7ytFH618RWG+dC1XKs+W7PBb2QKj5jokEG88nsp5gy0iG5KOCT8injKw+oErbRo49T88fcF+tUp
RAxmR/HaSXt+ckZxFCQ/tfJnXY8vVXu6ZXIC/fI099fCGVqnS2HcZcMoIXuQq4g2crhhaf2fQq07
wqneXoK0tYa4b+gpwwMhAZ31+m83vEaGOj4rrC5WOlZA0gCBAQ2YWNrHNsjh2M4TkN7B33uKSnmR
NNjq0bSWtVqlhBFuRgAvT12obYFAXKw/W7Bvlu7BLl+9/pcdPovize6eFtRfvf95wGF342MNmVNX
suViqdxMAEXUukPCZP1KYUpUtTUAeyo/ebUXU2u4WyQ7jmL4dwnXeccm+sVm+V3h+IdRyr3TBfVG
IjRNrZY1yDBaUPDsnDQrQGNURHyqiuYuEM1G+jMMtI76muylWMZK+ClzbJD8vVOuuq/XR9LU9CXC
39VFdWQPPssCmtqtTMqljIN2CwxnmCMd6TW37cI6OC+lHCCaMiwSS977UxWvm2Do/7CZH5zgdIDX
UNQePAi7Oi2Jtzww2VdHPH/0KRuyCDdrVZaoVlon4JghiNtJpzlZIO480QmebfAcW3a5nDioF65k
CS97dfIGqKRNvZr/RCtQ6GsQFUCEMPtFhI79urJ6+Ekdq/WSuRnyb7KDc6S7FOw7xCL8T4Uz1pC2
7tz53h8zCnv70HoEEcPa+zIrHtqall+ykuJRaREhmPC3zaD39wxGdbE2IPZAuSvqvsBjKYVz97/X
m/4PxvPR+GoRPpAA1wVj3aa86abfkNq3DnlWNKfFDvpfObaAx0VxXySqaNjz3F8klHDflD2DkTwf
535kW2vJEGE60M6ZSF+6ATxbs76Bx71XvdYDfQkdb+vC2tTBJT7exQGHVTEREmqKpcWharkk8GZN
Buvz9YH8ePOCzc3frQ8+RKmlq1poh1veQw+2nwtVUBU9N5M/feVE8n0NwZ1gIz2autPykVUrXjru
xV6AD+MB96N3PTyM4oUuzyJkj2TuNqpjw4uIjoUHEzKao75102r0wEeC0WP36PPK3UFEtscbau93
O5vIIYHQ+0IT2582Zbk/zi6B/iCcyZI2K+RTUwL0XCKhqeA2wGs7qvm19HKDEm3qRBtIXjadNVcS
IkDZ21gtcck/Eeiq9bcIHOAsriMw1ypYCYcKQYp9+7WAey72r2i1oX9s+cFGfjCsbB2CaS2DgIkc
bEgVU69FPk/ndWJl4rFNZ0fDHqJDMTtst121EDe1PP8RqrC/wTLYUmj4eAZC5/JV7+Iy86POrop6
Tru++VXLhsUNGABJo9xvs91+uh6epg/Qgr9iEm9tAbvoTORPsIc4wIVoIxRNEaJlZ2dcrTnzAJAE
fvEwQjdP0OCeqSUZC9yiwHPYwfunR7eGyzTZWsJemylrmFd6qRTNvSfU8yDIzzzjW5WOaTq0RMZa
boshb700y1UUr0ibVbLUTbQPL/ssXyXZ4np8fMQIdFSB4ILVUq6wWYAE5Wlys4chZ49RNO0LP6cx
aosfdG5/Xl8AH39WoD+1BiEkmmwJvG9A77z+S0isvQ3GIcSBd7d1cMnU75bxvPRt40PaBW+5bez2
9VFMX6Pprg66jZP+x1+AYuTvDmpKee/XwPqu66NoHohqPrORnpzM2/gCQ4zoYEeb2m1r86JLKWyG
g+dm3roP/niikQX//uXKbmTYkMZNVTMfuLJ++pa1AnYT3g/V+Mtb2x/Uqjbm2fQR2jTwdSY9HRlJ
x2J9IMATQdGkP12f4v8IEh8USzomV5Vr65aswCXd6nYvnbuEz55Xhc/lEC5fQXvwdzBIkH/ytvV3
BRzd4mHpxnioOExtC0gYMMjzEmcXDEG+n8HrPDRe3R7cCsb0ACXjzi8YxcmaPXUnWxJ+cv1ZQd1k
nnfL0IXHwO+sQ5/340PdBP1uuZhoXv+wj6uJQNeZFZCDtivuw+aqwHUwwq/qnsEkG7+HcIt5XNoM
r0uDqI/Xe/s4gwHH9fdycCwiawdYr7SN8hOfoVAI9AyObbe1flkY7+JQ1VUuvEJgq5rrT34H5GYe
PVS1/H5b81q2b6su5NQBarbDhV7b1pBu/FYPW5QH09BoyR1Mk3oGal6leQdjPD9rnryF/AI+sN7Y
rD4Oj0C/ZnPHsLXrKurSur8PhB+zjmy0/HGQBzqtkQ7EYk4NbRkOSfRE0dm7466fOiw6WavKY7di
X8W65c39cTIM9Es25JNldiS8ubNpBwvZT5C8vK+XMgX9d6NiMMSEftumWlh32NYCnQPH30dQdvKC
IRHQVGCcHcFx2Ag9w4ToTyM+90emoH+cSsX3ga92y1YgmFq+DN27QKjAHGtrGC/i0WVJgmEo4lpF
G1FgalsP4dlDGo9G8B5y8gbI+5sYxO+bAky/ROP9pGATQpzUr2AcObiRe8Y1nQ/tNPl8Ww9aCLst
E8B1B4iBkpWgJ1jl5xWenAnEl/yNncI0Ploc+6EFoYNsFnAhK78PDCLQ7RYF19S0Vp815bLQWQXW
GdciCev+iGwr+Zha1goMQCMjYnsQ1LK8do+rqL7ZyjqGtKbfbg3+uMi1r6Izqdtxt1JPgozmiep3
3tZsY8hNfVzy0rvlbhdjAPMHGp1hRR37drVblh/E26pVDflGv+kqS5SqlQsn55CktYTA5PqtcV+d
eotnYPr1WrD2NPd8yNJEZ1c9XFQRnepPM4iN1GyYWP1qpe8gWDxId4UmzNQdhsyxdixq6cYJ2vDT
9RuClQ21MwkAIRhEdWJa9J/CqH4Mw9tuIAL9BM1EncncFtl5KBovhjsR1CncHQA16TLYv6e6lfHl
uoORLWTHf+fm/y/zAv087VBsLU3owYLs27gm8nv05sMNuI7pvafiLG4f7S/Lj5f2U5jH68v1nPTf
feZHfWoLACqF66q8XKZL4zu7DEw5krTAl/x05zX71298+MlSNkJpyULJCBl//0VVVXVoVTbD2Zd3
edz1ynYTq+i6P90i1BNUYYp/eeNdvIsdSAVXs5yPVeczWHXLSr55EKt2Dzx0yRjndTjLeFW8+G3l
MPXdXf8sQ9jolT9vLisDTq9p14r5oVEdhpO7fBc1uEeoLDiv39aPVvUXSzgMWY9bnGGY4V0A5T+U
6NEOOqfX2zdEkF74w0stmqsc7UdhFjvIKqPYkkk0hI/ulgJPQAqtXmBNmGDToaQT3YND0x0jskyH
67/eUMroTDLKuVALGXEm6mhxdMZs7wK6mfRsfOic4jjLYuMVw/Qt2s7a1pM1rSyEP4vV81crDN1k
gt47j22cizZUNw1ToV8XQY/FXtxJVuk0FOdpJveO8N6uj5Op6cv/320hMCLgkpRTlw4Fv0cR8qUR
zu/rTRsCQSfqNowPRAjXSQP7TxT9zKtfMFSMverG5rV6A+YdzHFHXD4EOX9yu/l5EdZv2E8JWAdu
PT+bPkErPLJwDj3LRj3ZIlOETh0LsuLY9glaKbdFsX7D0a+9D3zsQlKxEPj7rMk0/wjzGjluqxD5
b5V8kGb1Ow425BPMlvGE6lgjuXNkVxwYGMc/pAODcr/L2RNoseReQXY+WSoZ7rndlUtsE1KkMxS3
sSxA1MPdBSMHe16WDbS1YeXp5kC0k0TUK0TVLOfeA3QXr1kbY2oKSW3WWgCtfPxYmODQ9KIf3VlV
7G35khuWhK1VjKq0pVeQVsFJ6p+R5iLBrYV3udj55q2wQLgeOh9/AdV5ko4/2Wr1kFRkwaf9OEEo
oXImHlO2bGy+H48+1WmRcN6FOCZcHdLegvUN3gJBbl/bjeLL9PO1rQm6TXLqCss6i1yNMRifnMWg
/5WfKzaqrTto0xdcJuhd5gLTEyItlJRp0Rc7v1fP0zB+vj78hmqI6tc1BRcTZVlR4izTrCeP0bpJ
pra2Y9QsztHiM/zt4JDyaQ0otY5Qqlt/2J23wjOCNn2CW978FMGG6J9SttEnmOSUnwnB/4aIut+u
/8SPlyHV/YNIJpk1XI7qc4TVHdYDwdP/bN0BktadyJi1G7FkAGBQ3W1k9rt5zqfLsW7J153nQqQ7
aPuzUtmfwLO+9cx6zlCfBv7ysoTjFsjfQMWguhEJ8F02NFGhyccGus9gCRL30OfJfVom89rlOwCA
/JMtxxJCTD47lWMfXh7qNjbcCGvo/1Mm1Z/hCs+mUblG6uLF/jZF7e8C4mSAn1iPa+bsopb3sbXI
R0KtLcqBKWS0tCKqzIVPEESsignnxIXGDvkmQY+6vlpMs6jjjDCDGEcGSZeQ5AlnPvQV+7203djN
XuEZtu8b9bKU8Bzesms0rE8ddIS7EfiH++iQuN3esb43NmRSsvux2tg9TO1rKcYZK9iD2fMKhMcj
BKjuWmBqVwYYXaU2LsMMM6ITNB2HN9z1SpFG7UOl+M6Z/oHk5UaGNP38S6fvkpconSpgUQ3ha+Am
orWDkn60c6F1uKqNKf+4AKbhJW2+66H0nUGEZSXSfqjhTvDkkuLOq16aad3N1Y1DpNW+QIyXhE0I
k0A8UWBTMvI7zLYA1KYPcP/+gFAKwMiCAGIac55EkNYel8eRVEnmrUk1vl4PDFMnWqkADdrebvPQ
SYnlnWrJ4WMq4b1ThyzGUY3DpbfbSCmmGdcC3GeRvcyzJXAD9wY/o7iI2K7FYzXUPDZm3LBgdSIn
rlUF3nshzNI48x/SBQu42PNp9j21uz5Ypg606yZ47+RzAIH+M6/EkrBpaU5I0uzZwwPKRhfOh760
UMjRKZxitSmAr6DE14rRszdl5c7t4JI8ZgpKKmvnANRk0awBdDnyjnPVToesyUW5CzKRn62VRMBr
Nv4+XHPAAexJnNo6WO9zsQIsNYY+e+wCu009FrT3TjNO8ewreZ7wxhuvwZLdQ6s6T2Q/kq9zVo9P
fhg1R3tqhy/jGGSfldu3u6rrw89e3tKTXHi46yq3jaGd6O4cSE/vpFX8hLPutOtpiHf3oetAGnTm
fTnMxZM7qH6Il8ZWT0BLLUm0lHXMQ1kcimVSryro5x2JZHnHp2I90XBezo1vVWeaBdVd4E2/fFAp
DgBnFWfUP/mjAnv8DXSi/OewQpk1Bnsp/FNklTrScmiO3Wp390228qRjY3cUDhQ94KvYP/ZZQ/aF
gv7ZMnldMrfR+lZFa3MoPUvuacfZQzhweJ0MLtzw4MABIWLaQHq8a0O4/LiuxCuWFG8jjf7Qpp6S
toQyBXJMlK7OMB8ngJjgSCLDdKqiPgltFv6kM20OfUHm34Wd518HL2c7FuZDEin7iSHbxmUnvP0K
Y5u7sS//7UJISXM21ye/cyAZMuWvfZ+7X3k+z4cZzMudwitL4hXBP1Ntsy81VPgfQsL5fRf04nMR
jOBdzOOFAAX593bdUtM2hIHOU1KDCHq8TmFx9v2xcfiFfSY/jUu1AT8yZAqdZTwF9gpLMmRV4rEs
booJuWgofyyAWu0KCUeh26JZ24ImOLhBKq2UqdVZn2Ar8ZxP8pXDsue25rX9hzq5V9sEEjW+X0Ix
41n0eTypLWDbpZUPCjSdbRyNI3wpGNRQZYlXe6f6gkTx8/oPNzWt7TsUSPOi8aES1QFv61uPrn1j
w9pe47cdm0sL7GK2+K+0UI+jQ256AKY6a7iox2ZSalY4zTmAaoJV6OxotnHUMKx3nTdsMU5aEkzQ
J4VifAjhx87ywLbdYquamtd2lWGtACdq1iZdieh3jPkghrmoq7OgtDbWoiGidMpwrQC+EK2g5ykD
T4pT9kasYeewpdlRqzvdtG500nBHs2LxqSdS3n53m6/j8HZbu1qcQpmq6OoaCXDyWP9kw6+0iN21
Zhur0lAB6bzIsvAWyyeY3ZkjTqGp7gyfefHSSBp77sYdqaEPquWCnIJdGODCIV3ohbYPz49yJ/x+
OAyXqjQIlXp0gNTeUlIwrSitLLUEzwKiQPUULqZc0oOTyxhSchuJ0/Q1WoJwgMrMZGERHE0LeeYj
ZLE7B5soDqctBHZ4tHfLvny5Pvumb9GShi1swtngqXSJHrqqhL/MJxiRxdcbNyChKdWK0oK145Ct
aH0FN/zcgV56Z2VucJ7wwpLAfjk7LKoXqWsVX90yH4+qr+pkahbvbmFZs7/+KwyHbZ2wPECbdag5
xE2yPitfwF/291kzZ4fGj+KoocGdXKIR/lhTeWra1tmoxw1pXucy27Y1T95Fam6kIfbXp77YQhMa
pkw32xgWYK7XHkIbVHoPvKt+4Vh/svPsxoSp2xVUzgqGSt10QCsG9yDbHURdijgQ9p/r82EaGS18
KtrA3c+6AHJC8sx88hautwn9Ut2moHEkn7gPARXpyDjw4B7oyniiz7f9cC1WpgnOxyB84mrWUncs
8I5RkG9kMMMOolsSwKuChJYsIIE8fh3on16scdh8p+PW9Y9hzHUqbOvgwbobCQSuArd/aKgz3olx
YcfrA2PIWDoLVoEoR1G11qnblm3S1h7sz6LHuWweegbzsK61/8fZlTXHySvRX0QVAoTglVk9eInj
OI7zQmW5AYEQqwDx6++ZPDn6hqFqnlzlBzRautXqPn3OimtcOPqmEgvIj5MytLC/hNebSUJTHZlf
xW/Mmpg6LBPYcaUQAtxBdra1uuwuUWTTdBDtdcWNMzjP7EPapPHCzi/UBF12bo93min9LGYQX4Kx
oflxfTfOgc2F2NUUYUmqjoCVONMxhJb3kkNzKZf+j2nkyBzP4nPoT3uwqdzm5sxe2TItbFkWoCq2
Chkl4MX3V2axYBFmm6yuEipCj6D5o3R+ZRPK2mdJUjzhnPuim9bSz0t2YZh0l8hJjkPonexRfGkD
/doA/X19G9zzfX1pH4zLb1YV1eB3RwkkJO5LWXnh0S/DjERTaCGpmHljjzbDRoH6ZcgU34Sj339u
6zo9pI22D6NnM5CfAjDHDwrayr87wM9Q6w8FF9FYOvamKQK+V9Qn907V8ZNFrPEZqQzylQwWXtph
G/7JkhTvR+ZwJ2rKps8j9GdVj3ZvtxH0N6efYB3WSBVBTu76pBcM1MQQFpQ3QSUKvC3n+uSkctoG
bfLSVMHrbd83gvmwd4apzUH52Dn1phvpD1vXh6K+RV4dySETOZhBRiKrW2eKvUTcQeP3mNbVPrNB
xjXzFYNZsE5TMCGABlevkulMJamzoze7L67jHrIEKTurD14caA/zvlorVS5YkdlynNkKPc0WCFGL
BoxfNTK14n+N/7VaY+Va2u+zXX1wZ2PiacmT3oldMnTbJnDFW+oKehoa6qws2MLlYnboCnSXANI2
4U6pIb4FHdZyeJPTa+YPYMtcwaIsLZMRcstBzDzlkuABETzK8/LbNT3ObXOfouiz4vqdBWdjtt+m
hS5cNGO3sRSbac8fnZO36TZia1uRtfGiFvCRrfUw7Ox9Ep1e0m3yWL75u7Xhl0Y33JGH9hkHqBUn
noam/FqNmbtXTUqalVh/YQlNPCILxzpAX0sTF9XvmqJY4j5Nidh6a7WAhZ9vCiwQAqHN3gGQIWuC
TRiwe6b9217WJhBxnLiTu33uxDZpX9Ac9wxG9pXIaGlVzv//YB95w4mYBT7t+OquJE4VUaSIozKp
7ChpIEZ03S0u2IiJRqwbTUkdTMjPpH0KWv9ieuell75Nue1vaocXaURJsVZ+X5qUYfToIVdtUQ5u
7M94FzRPXfPdDYaoLm6zRlOtyUshyoJ+qTbOrP08474svnkoezv9ys3890xeuJlNqabaaYlMQGEf
2xtvA8maB2ARy9c++jSf2l2xaY/OO4pa3ou9L7fWnfWu3qq38qf9+dzovWV3iNZW9m3BfZodrsFQ
FXOaorPGacODh4b7bdjJl4Q27e76wViyGsPoZ3Cq00n7btyQcH7s0jpHrhxSQDd93YSpCu2FlVIp
1pG4d0MjflSsf77t08ZFHyQdNGDSwovbsc73TTrIF5QhkEK6/vmFhTfhqDjCaCv1qBuXk3UI7CFH
TZw3UdKvIXgXFt7s7kTs4Fojw86Cpemubaf7IglXfMrSbz///4NPKSmkC4dZUXRRVIdePpz5wJHe
WjmSSz/cMG7bSq0xTFw3roT63dr+3WQl+9sW3f33hzfuSOngVDTWikWieysDHaW6u3FLjTucA6Iy
eWXnxD6vH3qf7ZSt2K7g3byy7ksrY7wVfAjwcIczN57c7K5pagRsZbi27Ase3MTp5R1xoJFGWDyd
G1bElMVVlTw6RZlFKfzVhoGc+vouLEzDhOuNOap+QwIuHQoqjw3vx26bCm8lWFs4myY4GSJRHUGl
aogL5wvVDWg5kRnVN77P7fPifTj5VWA5IJHzVFwP46/Anr/5mfctT8LHhEA18PryLFxuJiw5DVkb
kmqEdbnB/AyJ5Gw3dkWxJf7sb9rCa3bXx7n8DqCmB8oTAjI8dwRG2Wl+MUAVT7PWEhAkr5XbISzt
V7v3oXDDW538vj7k5akBP/bv8qXoDvFJkUOH1Bt2MlfhNqA63/phBg6tVZ3Zv/jbC7erib4WbWlD
hcZnsdVOCHo8UaDDEgXqrsnYfvLQqhiVTT2c9FTXeyqacc/cvDtaNVNH9Ew67wHHO/f6lJcO+/n/
H06MPxVzKcG3BcZdHaYRIYq8J/lwo3SZbwp+VG0mk+Z8TTHgVl33h5fTu35Vl2HBKZgQ1lkw3YYs
H2JJi0Oov2Y+ONyhJJIHf1j+6/oKXT4UIFP6d4WGxJK+151DkIZFtL5LaHl0oMVF0IlxfYSlPTBi
EDEwIA7CjMZcpuEmzRN0tNRyJXG6QMxITSgryHKYTnv4BNst+o1KWPY562X7qR0G67Hnc9FBYmyc
72cIU91xV7Z7VDzqwzxY9ZfRGd026lMw3qRibm5q5KMm9JUV4BuHA0FH8yAehtH6DLqvGz9tOEDt
UeTli9aJRcPSB9kMGRJ8Gb/pZqBmy7KV5DV0+PBYAZWzPipO/b1KKroS0V2+Guh/MK+g7PBUjcM8
9j9m6wndK9G0hqNf+rZh5g7XiScoHwAibfcSmrskCXcyfbt+gC+bCDWxokJK5IUETKTtmyiz7/Ox
POAQRZawVkxk6fcbscvE/L6chOXFIg/uxhJ0WFPuvZOKrOU5F24bE3AKkb2cZj14Kv2ggSxB2b1b
ntiibQlXqdVFhZtRDMl31xdsaTqGxeM97TgywWh5SKvISemuzdCoH1rpTehMYKT+dVoMWKGc1Viv
cSyAzBqrnePWXQTFredwKsbbdsXEmCZgHQRfle/F3jnYq/Lg2ZMD+tX0yiwWlskk66idAYJELmaB
WCDikFf08yrK9FqZ+rLfpSbAdGomKx3LXsag43zrdP9F9u5aPWmhsoukxb870I9iVLSGk5vosNMN
QSIgT776mZVFAdrshgqIswIw4ypofow6f7T59F1A6OnGrTEMngjE4TgWMEkkVb7ZIEg6WUDM74j0
1gCuC1YfGK8VytwGGGy8VqbQf2HifCV29ZHTwd+gPPf1uqUs7ZFh+FIJ8PHPuBuLMbknTnqvKF/J
ciz9fuNiJ5yl5dzOBDKCXnSmnAjYxnb/JMMaTmHBpwSGlUumKegrUxrPTv8i53zTuP5hUOVTVYA8
wAMYu05XEg0LlmJCT+1ZOjoBJDsuCNwXkvEoz6GquHeL+ra7z+SymRS6r8J88GMfMXjJXt1s5cML
28CMK7tNEzlWtLCBfxEsakMpv6QAMW/moM33QVGuwYOWlug8/odIl7DeDUWDCYjx3AT3kOLP7K5E
WQtbbWqH6I7aUHEZfWCoELwN90koIOA9gE2jiUj1YoM29bo9LDQSUGYYdpZ3IuEpSslqytkh6aBU
kbhF9WUcbfvoorMg29llUuaRZlRteNMJsQ2KJltLYy/8AM/Etfu+x4uAQn8oG6Iu3NgaxBQASUbo
lwMC1bWiYM2HXbZ9dHH9u2MdiuY8B497nAdoLkr1pwIE5teX8fKn4ar+/bTfoTRGw6GP2875MU3i
R1uFd9c/vXSeDY9VeiMtbbBAxpWdH3T7aKefWfPZy9eYqZd+uuG2rEFMQzLi+8wuIGRaAw24Ejwv
WYjhr5TjBjYvBIiXJS83Myr9ezSGO5uqR/f39cVZsBMTyoissppSnfQx9Fy2rvspcaovNvnUdu7B
ak/BrZGJqYZCmorIgYF3UQbjRpA0ksNvNqa767NY4GSiJp5xauoJ4S5upXrrvjgnf1Oeulf2M4zr
u25HP+mNtyt24oU/B+/2S/hATuo+P4pn8V1+953dGqpy4SSYgMdSpqrkLVB91JZfStY/KL1GzrT0
6fMR+eAsgaJMWIv2pNh2ume3UV+DZo3f92/V6L/pD2qCEVWpQPbWoOWjQ9/zWYi9BrN92r8MRa43
vmdPdMPyRm9kNc5PEnr2u7wb3W+Z47dP2kcwDnRwukWzJORIKoE0Jg/K79aMxGZYCD5FhZf0kH7o
3R9ZP4z7rrXtp7IEzH3oG3GwmpRtIOAYbAkX6qYHkGcqnBEZ1o4NKoRYl78tX+3nUGw76+eZiOv6
ibvsVLzAMHrRkqAazsK2U/XQ5+GupdOdAGuH9e2W7wMl++9+jxMUU4ckIfHcbkHqjKcoMJTv2bSm
NLB0ngynWEMyaPZHlMFJ5j0RCUToUL5c/+lLnzaWZgQqZEBCDGXb2WUQ8tPBwZnlvOKwLi88NQGa
fabGMZN+G/eF/bVN2DHTYJ/t8+m5Lun36zO4NAZ40Ex0mMWSgvmj5Z5489NXRSTRa5VkYps6a6H6
Jc9+HsGIseYB3AUJOmxOEMsKt51Xt1Cs5fZeCra2w+dPmVZ9HuI8uQ8eY+jswRZD4p5kX8ScPQb+
nTN7u8wKojY5Xl+opTEMr5SkPvjVbOqeAAeq0MVTFOOWSVF81uf+4GoApwiSWmu4iqVFOx+4DzPq
Z7xt+gC477auTkqpXTj4D9a4Ruy3tOuGyQlHTn5hO+EpaJ1mk6CF6H5GI9wOe6UPuqrE4fqiLY1j
mB4y2n6d9q5zUg1I9SGY+0UH1ie0DfN7Gw1Q1wdZ2hnDCP0SEgFi6twTnjs6AknvHUTJf9s9O6ix
eWN5u78+ztKeGCGKL5Qe1Dy4p7RW/3PAPFMW+Y9x6H7c9HkTnaWt2lMsAx907aIRMdPoZHvga3Qc
lxwVLMQkd5NZUyjwiJwbuYdTUWVHK72l1+f86fO2fDiqzRgWFbWx/HbWv1uprTesmN+TblwTW1lY
9/+AsoasSbqis9GCAgb0+nOPJrqcrTyelj5+/v+HX4/e88rPqTvFJH10xuKhkd5erJL6LxxNk9tN
Z6Al1nNVxXVWqiPYsgFTmOvqnhSdt3V5KPZBxVeLOwvWZoKxcuiwFZNDg9Mcjr87x7l38oJDMdF9
Z8m8lqxcGsQwaXAA8A7tpQDscwmiEjuMMl/EQzj9opBNuG4KS6fVsOgu6Ju+G7oqzqrwkRTDF8nJ
iuD10n4bRiwCUK5UTIUnnvlRgZa0AsQOM12JBy4+UGEMJtBKOwRswmSwYyvjr43vFCfPU4c0sH/L
0AYVFDmxWe2SUP/UYk1fa2FHTPBVyIs8bVsGtjP6c3QctFUilZGLo0Nfr2/HxaLheVaGiTvQwBGe
hhu3ZtCShdaQHseiar74Tageg3xokWGyyMmuXffQhD7YwuTsPE6VY3+10ZDzSU32mlDwpUfc+aec
F+GDvY6hbrsZ5Nxxn00b6rU77o8ReL4i6swPJPkf6qbXJ720qoZjAJVY7uAVQNCFDCBVU/g73+1f
Ez2+JaxeY8FbGsS45qHnS7PJ68ipV1xTkOX64VM+tvTAuqnc9hD8aFams3DuTdhW1ggn4ODGiUni
jEBrD1uQr707tF/JPCx933ALXcc6p7EJOdUV4Mvo6kp+S+mnm1S25a/rO7LgFUw8Vp/0lVZKuqe2
an63AUcjQPj5+qfPpYkLAeTffvQPp8pqC6ZAHpqcOjyuwa53lpexN1AoeWJ98kyqcyfz8D93KD5d
H2/hXjCxWX7p6grg7hlknG8M2u8OcOZB8NSBh5Kwt9vGOFvQhzlRKSwU1MFBOTK9TRTd5AS9g/4f
PoZgNlD766Ms7LuJlBgZrWzJJ3LKvfnOSqWIEN29hckcrER3f3F/F/bGBGtNLm2mcqRtTKbJJtus
BsN83jnyNUsykBZpaXlR7ypVbyU4+0E+LbMnlRH304TO/SJiVVvsNG3oqdKZiMNE0pfQ92kbTXMh
vzOmiqc0TES+8bWfHSXkUWKlawiFX1+ghVP7l+PmwzaMjrRKOvT2KSf5A7r5tm7Rrtj00qeNu2z0
wdTr24NzCrWvnnhB8n2X5XylALbwdROKFOQ9GcOJo28zC727XrHxMXCaZMUCFjyfyWoHXtS67eyp
j6upvA90OaJNPH1IM/LFJc0abmthCn9hCR/WPgFSZ+z6oI4hct4/6szzIeSbr90QS0ff/dfACj2R
LpjcOlZOeIeywRcIkpzSWb1ePzh/TejSwTdcaouSr4WOChtax5V9bESZbTmFpi+R7A9pU763iprs
i1ZVKH8K9y6TtXf0psQ6hFPzu/DQzZ+GRX4My6F9pmHtfql0Mqx4zMv3MDVr1nZRFTSrWjBU1AOE
NVMeiaT5Uk7eM3Tdt3mRt1s5Ivq8vhYLS/0f5FplQbWH6SquOve+z/3fY1kfK1avPAIWDqMJXWs0
B+CEOvYJj2KQhXzV4VfIFx4de42Caen3nwf+cBBJWjU+I7N7CspB/PDBdHvqph4kEuNZSOr6Gi1N
4jz2hzEGrgQky8cuLq171KqfbXIvRH5gas2aFi4tk1Uz7bjgjvCnU6oBQEHZFTVLbgeQXSm3bBgO
t03DsCrVzRK8lKlz4gqNrXaN/PUwplEohhNr9crduLQfhmlRDkn5MZm6eO6GT53bHexQopO22F+f
w4LfMWFbTqBGCAsofRpAsO3QAszSa5jxpU0wfL4M5iwLybktOy22XUF/+V0AXTxr+F+pfbFR3loz
18K9+x/slrZ8qxx4WsXO9/7btPdP++lOHSAIh/Dxp//Fe/Gf0k/2fRI7xxfxkL3yn9cX7/Le/Aeh
1c3KGoC1rGKr/NKEzaYI2m3AV7J4l3eGhudl/WAk3GFTwcCigFbe/L0Y6TuxbiGdhsaDCdBS6DeW
qYsUS8uGJ1QPPwc+KqG3rYlh25Des3OSQWyry1W5ywj5I+Z6DwNUu+sDXHYe1CT6y1tw9IBoeTxR
6Lg/5qDZ+mwXhd5KMFG+pdrXK9Hc0jiGdQ8DqCAs3jYxaYo4FOQ+1/Vp8Ny9zKyV5MHS+TFs2y5d
tF9qULe1bbfxyvJr69Zf8txZZSe8bII0NEwwnEImXCURVXjDt8TLTxb7Q8d8z5P5sSmnrQVEOAKy
09hlzcbPqmgKUFWyhqhHHwBzx6jlxcZm7k3O5j9wqxQKzdMUomcxLcZT67uHZL6FiRRH2sRYEdH1
bhUiwhmgMChp+clOrZ3D3ZsyntSEWKVeCu0aNasYhIH5hhH3VZczQFbl2lFY2CkTZFXI0HMmEHnF
qYZA4j2SqsfQTfYkyyLPWmMtWzhvJtgKcotJIKoSYmRS/ZZ2GIML9En34hak2HkTzq7sg8sCB1pC
HM9CHJ43e1e0Ec1vElg9f9swxwpZ87mZWxVDeu4X/GKMBv7X1HXbTa+KXdPrZzftv7SS7KuyXQPx
Ly2YYaA0TQYPdKollHarHSPpve7Ko++tBXMLLt4sV+Z5WpYJHnRxLemhD5naQLhjrU9z6bcbtj9M
rjuPulexzt8kpO189stZYy2/nISgJo4qLQreQxcB7cD1iAqcFjX/iave3vjhTH51Xp892aM/vrrN
EG6tzJlWHMhFuCBOgQmvGgjN52xu67gBHlu0oK17RBsKssfA5Ntk73rzI6/FqULSoK+eSHJbLo+a
6CttkV7IsW5ia+ryCHRndbOZQXlcZgVgZFGajyvJqQU/YJKqcYbW52yWaEyfmP2asirdDtRyf8my
o6c5T60NkU23csUtHBETjjUnyIO5itXxPMae5Bs/7QFLWqsJL33d8AaNg6waOrTquJ/ecq/apMi2
hash/sL1bEKTFPSdHJniasP1TH9YYKM7Ul76f0LIIW/PvFMrG7I0C8MFCMf2namE3xkdQMETGVHF
d1QkK++5BRfAjPoBB2MjEw2X8Wx1d3Y/7QvXWakfLH3acAAQrPCRUXTLOESaaZDVO9pVVsCIC/Zv
4pMKTiY/E/CLCtJp+3EOtrbjR3iqkPt0tp6bgVmHaQ7BbsmCGwNLE6tEExTnR44MCRHgdbNn9afj
uYjU4K6heRaOlAlXSkpQJjoAo8RAcsHAq71gD2BJOiW+e1twbEKR3DxDvVMTiDA4nxv0ESWg8qBr
LFkLeQ7/fII/3L50roKycLsytuT3qZuiM7DR86xN3r4yhx4CZ8UiFs7Vf4BJYgi6VoQYh5KNbsVd
4LsribyLHdXw7ybAxgLLm91LvB5CT0HJg4CmIczQRBqGJEujCvxlUZJ30wNrmHukYQ/iLwGZqyZs
+0MeQPmrckod5V0KCQQQvvz5CxVXo19HI/f0CyCh7nvoEPdZS9HfKxBzn4qmlID9M/Cg8ELtqhEh
/jhMgCEDJ/WKJGz36frDZWl/DE/SgawxRzJKxWgI0FBnyPYN7TaJN76zzoekFmERstO3Bay+4VeG
2eXlpOcyRmS5aaHRVfbHMq+216eycEuZcJ+ggT8vkwzNUuTksDaG6HY0eQEaQB/qylm5nRbOmcm3
phUgYpbEIH0Hna59zddgPgu/3qRUYz3o2EfICsRWD+bd/9FQAYohIgd5urWbdem3n4f+YItpCHDd
PHJgcsNWRU1gf+27eXfT4ptMiHwuST0RjUhYQfNonPI8InySUTcCSZ143kMh+ZfrQ13y84ENqO+/
09BC44gCTRKTgIJncQqHpzDN590MMbItr70DiPnaHVJg4bZvp6/XB720dudBz/bzYe0aF8XoMfDq
eKzJ965MfxPuba9/+tJlfv60sS34bFV6M/Cajqp+2k6KNp+6Kj/5SleH6yMs/fjz3fLhx7MEAY/g
mRNnoRwjZbEn7c4ru3Hp3J5/veHgJZlJa2sgQkdrAAI0B0E6yGohdSK24xn0GZAVT7W0TOfJfZgE
yFxc9HwQCF4Rwre+HxYgIy3HDUnBKn3bOhnPuZ7NgLYCpxb3lL8ynezbZLpxmQw/G2reJ5TMIF+S
v+epiUBiEljVRnUPKWT5rv/8pRUy3GvdSwXHCmUotA/1W5/U3Wboyuau581aNe5SNHLebSN8YxYu
rLDGEJnls2NQD/DebiKqI6mkPoVVB8q6myZjkvp1dlPZIMODet6UsK8jU+kh8brkNEi61vp4EW2C
2ZjgTeqUdS90RWI+2umdTfJ+U0L65q0AmxGAGDU6JEAcfVe0Xno3FRlw9VZXvl+f38JKmrDOhFdc
+WAOj8Fq/KegA1LpVESCZJ95RVbi+AXbNHGdKFg72mk5VMgY9Q9tlehd1/bZdhg1sIosa99IYGX/
uz6hi8/g82oaniC1IdqChLMX98FIX6jf16eZ6PRzQHh3whNZv0KA9V2HLY9DkFnLSCgG8JAoQvYs
MoiO3nhyDEcRiCK18jloYmoNWzu00AkqN/laY9jSmho+ogDdatuQgcTC/WNBuHaYi8hB66zyf7hJ
vru+lgtXnMkPKPLeLpSbAFUn809hU1h3EJDeOAiYqePtILVw8PjwPpWJXHk7LbgOU+Y39zvdgAyM
xAG80i6XUK0bkqaMclDg3DiE4TrKsQzKkEKyKtDHXD4Pyac5fbm+XAt7YkI/Z6kom2trigfl71gx
Qu6w2zp99aPz5a5BU+PKyVqwWRMFSijYaYXiNggXTrwqI91NB1vLbau/XZ/IwjaYWFDfdjTObmoD
nWW9gGhiW1rivRP+ygVxEYgGEzWhoGkB0WU07KPkPnC6BZROH92SgfqjB1NiaYt6Y6dlAaCo496j
ZIy6ofBp/kgBRO6iEIL1hybPvNsOhEnfN+rRmzNwdsSs6Nuo85udm1cO9B3q2+5cEz2KjprSt3y7
iHMxbJwJzyiv23eO/1WV8nG0utt63aiJG+1dKVKJbsGYDuhHBp3qFj0Ga/K9S2fOCBzGQVUBtRLQ
ttYpenPR31F3R+h54FF5S8b3fCqMuCEswAsDwpY57kSxVQHuh3wtJFmyTMPoGyTeWcALNIgCg09z
8OsPr7h1dxMUp3i+cqwXrMYEjXqN5cvKBRqs1VDjcPfQNorctVO6dK2Z8FAOUFTnNWBjJHPanlRQ
hRlklFsrBbMpFDsspfk+dHu2szgVBzl7dBsG6HAYe2Zt1ExvfCaYIFJXNRREYZkdV/XXEJS9LbTU
/FsAFjgCJizU9ixIW1eIRrrCiXIIcBLvC11T/Vs4BCaB31SIOe0DiV8+FvOO1n61mVQZRELSdqNQ
Djxl/rSGdr9sL57ZuD1q0FhDJFrHAQOLxdhxN5JniE+foRCQQ+Dyuqc+BxMmuCiwPbPYEHJeNFWf
+MCKD2A7VB6omkNvJW5bOtBGBNPmuej5SHFVkgJx2nvvU9QVboysTShrF1gN2AQQXOTK2fmhPCjl
3JVTv72+Mn91M/67NNQkIATjTK1p749xxqj1v7FVidh4LWLRTeoiAm28UX+noEcS+24mZznNMvC2
jpdmcQdOeahNqhas8rTP6H4kiTrVvZ9DBc0FEzZLUF7xSuh8Tbkl1SYYa28LGXaVbnLadQ8NXrlb
yKdXdw7z1VHzwt+XzCP3WaP0D+XMyTc0VswvTNbodQ7RLDIIRDlnVrhjlgcBiIGcaduz7kyn5FX6
TUrhRRoLdpwbK9zMZd3wTcGZ+jLMYQONeeX8rCAV9tLVdX3SVlV/Vn0/b5ppzu5cV01BNLhDe5cK
ynaDnIOHgeXzFrLj1pEwi7LIL0UIEBhjG2XzMRKWUPtxojl6UbPCPUhuyUNXZXAobZLVp7qY3B9z
oVi6FWIs1CEPh2GF3+yy6VATIBxMEozAup/jWSE/VDDQa/LCLaK5yPPN0HTP1w/IZdMBLOzfh3yr
SUvArjHFnc+zDWh+dCTK4fv1jy/MwUQGl1BqqvIeHy8GuOXyu85+s7Q/htTeXR9g4deb6uJ4oOXI
+CJSVpPzGqRT/anO2LRi+EsfP8/qQ44jcykj45kxoy8Geyca8EDXVpGvBFxLXz+7mw9fzyvSFR6S
DzEFQ1402/a3bJruri/LX+9xwepNrCjYw1IoOwKZknCG1Axv1fyJkHL+Ss5ymyDfmq2NbMrgWbiM
7ny7m452kMtj64Uzj5qW0agZeoR/PHcfOmdyowoaWU+9BST0QERwHGjlPAQDipo1C50tD6mHduJE
Witrv3BL/Y2ZP6yORs3Db4WvYtGl4Par/LeU9PfQ9hgixupTl2Zs5QgtuPe/kcaHkRiSaPaERqDY
BuV3lIf9YxEGeoOc2fb6ZiwNYAR0GRjVrWbS0HJIoVhYgIlv07aJ/56THlf7LWN4ZtE7sGonxRM/
Oc2qQazzVdjhIWz0ylG9PAPPLG1XdcDzCd7z1OJi5SQ7NjY6LP0b18fwQFZIu9EasyEGTZrndtt2
+iFUsLIwCx7IxH2nlVNBwXdMTpkDSWiQRaf0cUB62lmVvb68OPQ/aF4nke4MHuRYeaBQ7PvtmHwe
7TXx0aWvn+3j4+kEslMMGuKxHm5G2t5b4tEef91yaKjJP1mNLimrAFlQCuVBQSGu6HtVD+k7drw+
wNLinyf14ccXBOwHVgrNcXt0IzYXp1QkG7vMj3Q8XB9haXnOzvXDCGnZJt3MNfz/+J3U36BkBCtY
OTpL33b//TbpecbgSJFbYtWxLsDNwkS/a0Z77aW6tDzOvwP0usl0IAgYHVmgDrwn3R5vY7lv0xry
y4rxlSr/0kQMBzTqKUfEA/7PQb4z+xe1T3peC18X/LSpId4gqkI2E1FKybPvlDlx5TlgrEUOEYmZ
rCp3t+yzZ1Iv+ngSNxy6hzFx0BHdhCR9U8yXh7KUUJq4Psal4iseESaZ4jySyq87PIxwtxwnAPmQ
xHKiWYHdyHK6Y9BY3y01rezJQrbbM7G7nUNy7gekiW2LsO8a13AY+ZbKsx0Ju+YpG0q1IZA63qQj
3XkiLHZUTWu36+WT55kQIgcUaaRAiH2yPTv5DHHP+dSwBM0IXWMfg3xc66a+HON4JphhEKxubI0s
o4U0cNS45Geh2UqMc/lUeyaWAQfa5wD6zrFXEXBTc/AmZcU53lmDxi4skgmBbrQswayNl1k1PxT9
b2voIls/Fslaw9PS988T++C7XAiDJW7ukRiEId/9oSwf61JYOzpNwS9eh2s34MI6mWBoYN6akU/I
h4kWKqhC6u401A2FTLCzliBfGsLwlFXXqFFbmElV/eY5ZGSdNMr4GsXj0joZblLyXqZ2BYHptuGn
ZGBv1ZjuU+nyHdA49orxL03B9JGFktJrA3ZqWRKN5EmBD7lia+HZgh2YIOtZ0MzH+zs85e2wJ172
HGr587rXulyc8Ex+SvSvexk6CoNTlXnNBpLCzrEqAehIWficjh37LrKsvCNlXu/R5NzcZnwmltqy
JtJXYx+exJg/OnnzDXDxJ7trXq9PamHLTSy1SrtU4lafoWi3DUT2bJX1+5jnRURvijk9E0st205I
SJOBf9YHB/rUp+HBaft2Q/t5jVNqYQ4mclICsheKtAnQhTvc+Vb1R0FNRLPwYMtx7fZdOLUmhZ1j
W/Y0e+CJlyUlhzIBvJaDPGSblumabS9Nw7DtkE1zbjtZcgIbcJToMhoI0K3IHPZ6TQXwcgzhMcPA
q6bWgHHp4CSJt7Nme2v798n8IoYKRckv10/U0koZ9q1FV3PlYIxw7neltO/+z9mVLceJc+EnokpI
rLdAr97txHZyQ8VOIkAsArTB0/9fz1WqfztdlaupSWagAenoLN/S8/a+t8mF4/yzRzirYRLoOg/Q
H12uSANVDAL9wi2YuvXj3GmRp8E67r0uFi9/f5ZPEpX/g1aSxExjb9NjJZtHmrC8jhiAghIi9Uan
eaPD32q45I7xyZOdYypX17QeXMTANa778ipOxjWbtbdsSOWaKeOGel9b4fv/ViwH5wDLTjWtgDE4
8smewTLAh/CCoV8Dxh7//u4+zLviNDl/eTLxGJjUZX2UFdjkNTrsIHs6Hm8qicG4B0FI6HV1UV00
kJD9GYUxEot4baILgfOj7XS6/emb/nHoQzkllF418SNO4BQt8UACy+BnOvwXn5fTDU7f8Y8bJHYe
rU4jfozcsLPT3BSyjr8Gi7k0+fhoQZxucHqyP26QWhGElnrNEaPdcDu6UD8rWL0dQlPJOWsWNly5
oG0uQVY/OjpPtztt6D9uV1qvLiEkzY9oLN+FFNPq5JIT5mdPcrrln5eOfBM2DRDPbVDbO97prCxj
sj2hdjYMgk7NOtDt35fdR+Hn9BRnURQIVEYNuGJHVaGJOH+jbXhYy0vHwIdTsdPlzyKoVqml1YpF
vSbJRq3rV9V7ybGNoxtJmt8Ec4u6QegWlf0+N/OEGQwCRldOr39/uv9mR+ftxtP9z6IrPBjKoIK3
LcjdupDyiaG7MgV6D+UqD1o9MG3MguFHYqsVJ2x9NKTfnbRj196/hUB4QaFfqSHuPNrlGgywLYuH
m2aSt9XaPfl6b9L1Na7pBQDxZwvqLFS3wuvBNPVr0KOn31WdgvU7XsjFPtnc51hIKPI1MoFg9BGW
P0e/Tq87Mhedil5GGW3+/qo/WbPnyMcEYuSjP+JLx167FeJZJvowhntS3pP4H7fcOQRy9trBwOeg
Pvor+LDWHmp5ifD7IeYBK+UcmSoNoJU+5E6O5UTzJOoL4C13sJgsJNwymPjeqS/UU1nvZK4WvfHg
thC1Iv/7y/vs+5zFkoW0SaKWRhxFhRN56lcAnkGN30ruhiMUoC4ZrnyyxM5tjcelJNijMz8O2t4P
qYbKXu+yvz/DJ5HkHF2TepUKppQJSC9VM9SqQGaFxGcJwQn1bxzA5BxYwzFer/qwaY9zR2U2MPfG
zfTOknn390fw6X996Q8CRngWD2N/GgRUiaFxuPjVluh5uVMJl3swDuc1G0EMbjMSiu5dJvM47RH3
zUGXK3mm6WQmiDaxMc4gncaew9jr9xgye18ZnaqnVnlx5mhC70LPr0FQhVQ8hxctXhVrwuuZU3GY
+qi80j2pnsOwxSBET0NyDdIFOFuTb8ULjD5WlntVG+8mdC/bq5j0chOkspohskrjHNp2EuKPfZ0O
EFyFtk4roOUCyxvgLcEFah96Gc/bcaIsV16IqUpYthlganxfEkzaU2ROW4CM6yEr2wrWRe0S8q3p
mdr3kUcOULpp95h7BwUP+zmzYBginC4Ty4d5aY8QxgifqJOYRHoLLLOXMjkulgXvsKSPr2SnvRe6
EDHtlK/ku1oCb7/YeHxPMRcvuAQOFZpn84YDZuByFaLepUGT9JkJhVeg+VSCFBfFNh/7IZ7ytqmr
n72lJdpToZvqrKtJ8ASnzxE8MMczzdVULBz0sDSoq2ymYZlDNUyKnNWGvznBm5+aa9XlIabOX7x2
lOBeLb/sCnvZDKK44aO2Myx7YEcbZDJi1TbWdbMRLdxkweNf3uapRmNd2qgsqCTqvXTcvKSNW74n
TeU/9Z0vHoNw6Lelz+NXZ7Vqi5g0ohiWNdlJ27r3qF7gh+j3CjSdYbHjXTqOi4ATC7EbIpQrgJWH
qfCsbXq3ijHNW0x6c6Lp4PLVEbi7lGCE5AaLxst0G8VFO3Dyu+Zt9DVk81BMcNs8+IuzP1pfJtdp
S5dnH1fa+Etqfnl1lW6GKDJFACRhAalQ+pWVU0xzFtoECqWpfVbQB7vCdwkeQcdOZVa6dAmyeQrX
HITCPgYWtmFHfxL8gHcf7vyepo/j7KLfDkNiC6HZ6gQQjPr31TGoUqbEe2vhyXrvparDo44e/x4E
tNvNZaDnLPE634dc3AxlE23rHxCaxBSSyyR4a32i7DZVs3+zYEgusq5t0rggpeuTnCcNC3ewJohz
T7BFZxOtzcGGffKoShvifw6TXPcKo5zYk+icTiX0xToeyF0QLHXud7HOqliMGSfQ9cghCzo12diW
uGgZlxsMi+tr0dHpqTs5b3LRTvdNlEYzNl0k/E2KirfNzOzB000o/TucMKjPHNxeinjpkmt0tcIN
9ce2zXqyrtuqCZZjHGPX1dwaQB39b83cY5JpOgMxi96+cspnYNICfd/YdNyKRnb3c4BTifQ4JJw/
QvI6WcvtmIbuKCSLbqhJ2TEeAz8PDYu2Ts/6VpLBHSSUOzN5Ip8dWmX8jU9b+TYg48paOphHE/do
sXpdl8Eay9zglybfkLQN23oJ5tsK/szIiJIhD3RVpMoUCUOk08Fw9AcFwn2gUwUD4lrsAihEqbya
HaizzNj0Rk5tWeAnhy+G+E/jSe+pLRuxbVOWbr0Jmvmarc1NKire57Nl+nZS0tuQxuqNGciCjeig
Les3kwWxvza2P5l2iQ0Z6+iQCEH3WlbDb9J1wQucHdd9MoQtRI6MoxsIy6mTEFE8ZVUjw68zlCL2
kfNYmMV1qXdUjOtBL7q7pqmhuzgcmw3y1bEI27g6oBiyRRSq4MW18Cj1bQUZlqqEClacAppheZts
R+X1xyS2+poFC/kCLwgPin0k+tZK24+QZ4v6DKFX7JIG+JkAIMZ4KyGxmUUkqTMrPVD1Jum2THv0
eYX5171Jq+BHGkdxv+V8gNxPmZr5m2v86KEP/ebeG+d+5xJTvihZLS+lt8T5ZBuVldC7z2tG2usV
cslXBo5j+0QvfKs4kZvSn+N7GQ/VNiBL/Rph398YVcbFDHM32EL1BBMw6JbBBoveVXHX4vSAhhYd
QeFVXUSup9GLb6k0C2iwqfAfFAn4XsUquU3q2GX1sk4HrwetY7Xxq4IFww+gu2ebmQmFU5ZWnniA
Wgt1oIy5qYgMDLcKPFpQiNkOh8YEy8M6xAG+JtPbCSZJG9WXdeEloXnmJugeR97VD97s0t2aMhLk
0vdJ5pTA9zBdT2/HuS4fpeim966L4Y8xBvW8h3fY+NaPFQyF7cQPtEPJHDFrgdCn/bRv0aGKQJ0i
/KoO4uE2Hobwe0Cb8MrH63uDrzsMxY3FSmLOQ6AK/UPiwm5DOOm2UTulWP8xB2YM0gG5AGQ+xxIa
tkiCy59uNVOwR3alH+YySa9LZNo/MPTt9q3QFEX8XPu/6DR1X0wb8lvYj413APWy7+Cj6xcPYMgv
M3ynAIHUSxTkPkTINqHq4cqsBkae4zoeM8hMs3z01vSlBcF0LWpSWVvUY9wAhsDSnWyFuCnDCkBn
aPYeAHWhG+J54UF7rAJEfFTfT4ZLWwRJt6Fwd8pC3lZ5M/RdPo4TlN4IunU4u8c3jTOymNWiQM1U
3GUTsEY7RwWIVeVY3owBBCW8xh9/JunqbZVj9W5VqctUjP1kxqH6FvukKmYt4q9Vb5sCBgeyWBdS
3y7o5BTeEBCQ/e0Lj5x+U2wkuYlb89M366i21RyK+5J15NVO43wTaMQhn5jVy1oG4Ya8F3XD8xJM
lu8D7dneVbQDHmnw12u3cJ4tadfn3eQN12ql6R0g5gQbYRqHbBl7mpc69VF5ohWXdXolD+jK1jm6
PGojKtH8ZhF8RiEoZW6nuB5v28Vj+ap8v8w8Mlb2IKQIRZG6JFluu5PVZhfWwQ/PRdN9EjKxJXUA
8yc1xQe+BO2XAPjMPQTsl34fB717QCOHbWk1jxvkWQKpExo9NW9oQXzngR7Hg7TJ4CjZptnMYry1
kE3rkZSp3g112TzU0SpIYaBNNuR2jNObEeCvJwvRVLgv+CKPJ+XtUaqgCoMRYFfMAYBVOQfQbi1U
aOWrCUQPgdY5hsNHb8b0rlcUQTCcRp2HEjpImRhq8l13qf5a+s7PTToNd2izBUMh59CDalRdCbmB
Ilm3a9TcDZnuGoI6nq662+pYRIcw6by9DKrc03WOQ5UWq8+a3HpE5YO0447ggdrcAG/eF6pvBygh
QarzDfaJ4/dhrYMHKeNEZAukx5NsbuhwXycY5BgShQ98jNIfbkzbX66s+qLCAVjloCqv2xXpz6ue
04VnUtXyJY1JgJgrJl9nWkDCJlOBDu/6hEI2NgSw7rVvbPKkCQmOiR+yRz7PlBU8munGcFMV2G3R
XQtm+M20cNsXSzObO5xYPtIoG5PbAFhftbFjY/A6pnQLUoa5T6Ai9CuAJQIaHb70fyltoltoxA1h
3qJlec1oFJy+CxNwJraWP0Oph+zk6ssjW5V4SUnVw0hvbQpRJcAddqI6JqME0TsF9uiUJGNcgPw5
3M+BdV0WlwgUxcB9/85jGFhA1QtDu8FLeLoJPJS0NMCwOu8rgO5wmDBvN0wN2VqrOpUJzB029ZQE
XxWWydjrI7AA0MVTXvqaKCwPnMgi2Oqm09/bMXI5DFvZbjJtnzs6Tu+84qTfqERUhZblmpdGrW/1
OktQoLUdcP5LL/2SGhEvWSBs/632vKjMlsXQm0mE7Y0Kl+ZrC/mFTRX69HHlrD0KjEV0sTbwnWo1
84FKayr3C1j65paZZNjIye1ZWO3SMLSgIaztHU4pyI15w9LkSxqJTaMAhRyghfHQUu12LRDnSaYX
z20wX9ZHauL5Kl1itdGgzuziFflHPaYE8L25LAK3gFtm9HLfJoLc10FgDm1qeTHBILDouym5O8VQ
mHNATNl5si4cpPquhzbsQV/yeXflK4HP1cdwh1qQQQlsNx1fkcAMwG8C87kGTv+uIQsBe4m+28Vc
Lu8TUupjjPWwB2aObus27UGAknbvp5CCVnOSbuMZ9hoobMyhNF70Glfe/DT2PW0yIjxzDcFNmQ+M
641zChvSm4eRArwaKp03CwHllgnwNBwfhvsYrOhf02BQXvSCL6BmmnHbRgy69VO98AJs5vktsFxm
awxt0CJoWV+knM9f+wYCUx6c78eciwmbNOCrew4gMrQVXZ2+9zo5VYyBFI8NbExuQ9Cvx+t6Ncme
pqt8cAD37Cel1G5cAyRHbeK6cVda0gKe49VI1cEu2shxXvcBgUdQQRycPnoIT6AqZjgtRKJ2CfAX
z9ybIBmwiOoXdAZhNKKJuOn9Gnm8LqF8tXEhWX4NkgcPQddDtM8u0ck3xiG5yGEp2V2XC094ttZd
d42H9JM8jEJsTQj8xdj6Cl5C5mTu1lfTQWH7535A5r1p2jCnWtkms22zHBdEwwOc2XqVgSrIb+uS
TkWHTz/ANqqBWZRsRlE0cKr6QhpSFyGEER9F7Mc/4kX0ecQIyWr84McorOnPKQ2XR9USvh80q64M
XAS3LqH+bTrNp9PXU9sWpGldzLRGU0Tij5/XgSBFjlt9763c+zazgP/kg998iT3PlMApBhCBSQdr
8mlZkRQgODNWzHE9jEXNukjmQA57b4qSCenu0pcKXZyebIY5rbFgU2hl5B7rhhVgdrd+F4DP08w0
st74EfzE04YZVDmKQGEfQ/JIwQI5UlufSn1AX5NksvaRmKRDtHF+2R0MKq46A40I3jZkQkq2WhKB
HdHxmxEaYG/MsRgB3Hb9VbcwIJ1qlPIcILECbXH/imGrb6t4Xl7nIQh2vY2tyyJdxVdKw00ehgst
Q5ODdRC5a+b5Ti52vsdfi3s2xLPctGsjKljKRPJHvbIgj9oIW2UKumNIBd9Eakb9H7rWXLULJBmh
tDxsKqrDdzQKGISYZ9ZuGzZNxQQ81nVHVbkpYVtblA59mrJLI/QdXGS2SFUg5WihMvXLBwckbw3t
t8wt/T0ccOh2tZ147SyEmmyC5I1EvH2OehT/Evbyb8Mi1EYZ8EeMtctRoth0WRAGdTEnvve62irM
S/SHipKDTq/roB2zkQT2V0A9uQ3CxISZlw4vdlnJ0YCf6yDl3fCrUZtuE0wLAOhdvLwkUJhGAQfu
/LdmmNRrWQoXZ6hwwhsZqb4gjPQ40dG5SXF8HQmwl9eebSN0l4ISVlXokes0Hd76zrMDWjSdW7OY
quY5YmrZUNtNWVBF8OlpR1egrh4KQD6QVPLZYqgacU/vVsCJbnsnENU5Ei9n1x5vcYA/hx8PT+Pi
xDftw7Mjg/87R/TGWHY64bwkk/CCigW6t+1Sv0i5lIUb5uklWGGqwx1mt6jx5X2Ey3yHK6T/soZx
tFepoNe+V6HnA/YaSzNY1jOYNSc1zEAIQKsriZv7U6PjyoOyMVZSIJCoxEbWuWuncLfMS/UUAub6
BJYJKbid1gMsaro9RxW4G1XX5dgpomCO1nellWVuTeTuwMLGiSMt2U7p2N6Ct5OsmYvSYW/XZv7O
FtvenZI8mG6XbMhg3ev/nEOZ3MwzvJXDJUDZCCwO1D+cLCqFRMtnY42qrqV4cTj6/bmZdl4zkGIV
WCESpAiYTKOXlvUjgVloPVRPcYUjRkqMfiI8YY5ypofsTeMXi9ena973JZwN09JsTVRGmwQn0Hay
2keaDGKWmqS9YS2FHZ2I4NVdqggZl+MTOAiNTHdG+2yzlC46eCu+Sqy190iQ7wzFbFV1i6UxQLdE
dv0TuIwQA0ht6D1SZ+e7VKSwt2io/qpr4e2EUP31RDq9lbSWu25EvZWRNAghkao5yQZRue890uA8
mkzfYJqEVHg1Jb9dcM6/+rNvfg4uSZ9618miw6fN3aT7QxVh52dNWeIXi2BuuqKiHjwuYaqqHiAG
Od1iB69XcTrOWz+qxxvguNghENxuexOW+7mx3uFUG96CKI0WkTkpEIpmQMalZ7hVAa6+DDmNonUX
yIpvyDx7J9ef9F6xCQZAYT1aqM/7wTsAanbCSovSLxZ+eBtAQJDnzaq/DyHDe9MSL4XA8BTzLZ2V
h7Y0MiZsvQlKzuXQFiT0J/gRNPJgWlY+hEbU0HDAu9myROKpEtqT/eKtAS1sh4inTdjfRLAA38BE
vtrJoZHYNaFZCkFOGUMi5Xc4KbJNEKSzzgbMT6+j0viHZWzHTYPc7bWJPHkzWh/VQMnKx6md6y++
1fpGxpTszWrAa1mHYES5Oo5oT0A1dQcNjuQQhVweUjhabEEwCrMOQfB6TpUtnBPTG1rXKk9mGOVK
RwbYo+tozV3XD+iZ9C6QGQwkF7lbpD99ZZMcoTxHm6MuIzPm6K8M3xDnx7tuNcGBzEZfYVoKZdW6
DW7JuHZ3aBiVL4IoeRMlAS/4JGjhy7IpUoiw4uhT4X2VoLASkC9/iWyFwrz3Gw1JyWDdJQHzftMl
JhsYOeHfu9iIXzjUagDbSdti/jtPebeO7kGFrXqmNlRZYLHcl9YON4vgfFejTbcd8R8XpYRUzxKg
bR2G4IWU6fQjRTHwVMdzXCBOxVnalPU2Sbh3k0B74JqBWFSMAa9fvCqSX9DVCa7lFIQ5tlUXFK0b
GreFknhVwHy7Z0WImH4TNClahRFZyQ79hzbZEOfRd8DJNM2bVAZ3oQHW/x7ADEj3EYAaHseElV9g
527u4J07fSlN1/JDy5Yx2jIQZl4bhWM7Z6leUW3acnzXQs33NQsnkkPtF/vJoX3+hXBLv2j0qUmW
TmVzpChtvW0iK/acprVxKK/Jc7kaVEQS4luOiaeIlN0MMRt05oLVi9Csrf155zlabiRBmlN0wWRh
jUHHCuQwR/IK5ECbEV/PuRuBw0pgEvTk2tbJrBtF/6NxHMo42FrsIYmE3Ssel7d28tyxRDD85apB
fA9b6ZAm9/NXeGnM8QYBWX+rMS7dpw03ANlG66Xh1WcD0rNRuILVsZnCHvCERT51fkwxbhHfMI8h
GSTFO0yV/AtT74+Qd6dR5tnQW0PMULne8w5dlc43UFSokJ679j71av1IS9s+DJ7oD120iOso7NL9
36dn/4F0P5qdnQ2wFxNOGJ3x7thAy6HQq2A5Y8IVZFlUIbQJEiDBVvR0xVSjdlpCL/MdpTvdj3oL
cH+7g4izPKDNWMHbFBIiO46q8Ivu/fF28fv52xABCefqydvRWfyGHjxFXlax6yFK4quxVwc1rnOZ
47RBW6EXLYNQWYO2HFSI259trNCHEHXpsrGpV6yHeXCbkldowQs22iZHzuffoHUF9meNwrpGd6P2
fnui478F0p173szJ1htLmKzFDbfo1ZhxxZmD7pGxpNpEHYZJw4yaDvlJcm1qFty0mv6iAzOPobEJ
tlhbPhg5i2ya6PAM3CjdpFUZvdLG774Og8OgKUBd46Wm2zGNjsVYe82DqkPoRM6e3Z204BOgfXue
B2A15q5HLzQQ5lvNSQmtJhpmyUIv+ZB+smTPxVV0xUMEnAqTvWDwDibxIY0/4Jh0hJgNTXso0LOw
v4BE+c+q4YPlcy6zsnhz6eP0a4+MzTTIUTjMPyc3B7kqKwEO5fjTKrR5s5XCcrtMR+QhBv2XJx2T
6envS/gzENa53EqzihJhkrZHLfCpg2jNyDAdBjHtMeVCPReDVK3tpm3Ejs3Rl7/f9ZOp/Ln+ypy0
HS9D1xwBu55eyIopjRhYcOG9foItONdbsaGPYUhAqmObjs3ValS4TUhq7wIMjzE7a8pLaMn/rEI+
+IDnshRrFPBSov9zVD2OoIxPJyxDmtCogCCGeRwE1o+HgwC+s8hKbejCG1GF7/iUE8yhuJ/sB0vK
F7ga6PuqMgHaUPG/vuPTu/8DUlXNIAIDsjUc6Vy+ovncvQD9b//xA56BBqCJEi5hHaFEWSuOUdEY
PRLa6QuMw8+Wx9nBAWTjkDA18GPjQeiNJvnI+QXcyWef7FzQZfJjsJuNGo6Jp6LXxJnkkWATvDFt
LBS1veiZMTcih639vdVDk8WwgMQUeUGjoKEL8uBW3Q/Uq3eRa5JD7FXygr74Z7Hn7DDRSCNpFevh
KDEDyKupfqnhipqFonwKXUBybkxzAfbxyQs+lztRUJvh4JziBadlVo/I3un733f2Z5iYM1yPMeCF
ThYNzBku5xnOMPtjTfz+y9r2l8ggn/3405//sbATTL+WyJnogBPoHiY9Ry7WC9jhzy59tqxp06YR
pK+Go1Mh8JMgD778/bV88m3Z2YqG/yLmvS3UcebV2HcaVQGYWW3w0Kw+OtAVXIaOAlCUb3+/22cf
4SwdghxPXNIaoKcV9YZnbgP8Y00vkOE/Qziys3WqcIQjXZ7k0fYeJJ50Sq+sqEyyXXoS7TB2qdkB
XT6+5BTJfLNHelFeQQexoweGoZDOGtbYCxCsE1b3gwB8rqDBoSs898D2Hwma+nmM3jRMeZ/bTu9M
HB2GpNpCmPmStMUnH/FcTiWOoP8bRk1/5GTca89/LBMJ6YV2/RkmAMViNH4hSH1ygJ0rq8yLpH5X
SX5cyuVIBr4jcCzp/DdaXVjnn93g9IR/bCFP9la3U8mPXdcAA9ErV75I6pJdvUK5xYeait3801I8
109ZhyoeMfHnR9rf8+mamjlvu/jCe/rP1On884MneC5uu8aLnVQ/uyveN/5x6N10O65meUson3JT
rT+BvYKEBgc+gAUR30AeFm20aGVlToUGwlWXkEFtUF9FHB5Hf3/kj4LI6UedBZGujyDUjzL8qkzs
htH1CGTPP7zN06XPwggGz+gRkCA5hutLxM3RqlfbBxc29kdR43Txs6ihoxiXp7KB3wBKEo1aHAjp
r2VELxlKfLTqTjc4CxySszkQngdD8QkJkvsVrXNh4/fxXzk456DfUHt6ALaQXXk0uofW8VV04pZT
T1x4/R9FGzzAOeJ3BtFxSjAbuqpUPT0MlPEVaii0z3zG2UaytntqMQb7UbeWXeIMfhR0Tvc826oL
j3ngz6a+Ilx+hRCRKCZEt3lWr1CbLwHukO9/X7af3ej01f6ICS24m2ntQOL00htnMaTmVeaV0O9b
owz1SPH3u3z2Ck+L74+7APx4OvHS5oqDU4TGbIrIA1EZAAwBRvCvEWDtdUkY+wYaY/Dw93t+srDP
McA8JqSZynK56lhzbIUDuuKJu/nLv139bLs3KxAZAlDZq8ile+PUgZW6oD67EKo/+/FnW95rhAzN
DDYkWFKFkLu0UWjgPf79t38Sqs77Jka0KbSzI1AtU/3QC3cbjfUFds2Hxe1p4Z7t9sEBTWgotPI7
5u64qG5BxbpltbfzFyjNq/RJod3s+WOVlaMX7CZ9SVXrkzBzXsP3NZ/oDKtoqGoN7NYzgzqsGOAU
U80oOthLc8k87sNMCI94Xr8HOl79ZgGTzTfdyR4HpgAYl6LN3nbPpRDd7VxKmMguC90nXtcDv50A
vxoC3bQIu8QXcqDP3vR5CU8TNfTDhJGPI8v1MPIihdEC9B0wjCbl64BjM+/x445qFfW2pE15ALTz
knb2Jxv6vJRfxCR9ZhDUpWF5454ZjJuhRXM085tu7lR9ibf7yT44L+q5Nyhgfluw0WbbZ00DLanJ
YSoy1t2/hYngtEn+CE2sH02wzpBWCdx3A19lTLdj75I/1Wc//yxKQLmrAa5XJkdhvsZRmlMfk4Cy
/beU41wWFQK9Ym65To6mXO6ZSg8hNMD+HiI++75nWYGCIAyGtbG9Qo8xrjOlquUotPTzVIA4nUwl
+Q4nUnOM6Dr+i+T7aV+dhY6gSzG74BR+4wxAMPK9WZ7T+bc3vcf1r78/1Sef45y6AdR3HxFu4qPm
pr7tvSlvvFjkQftP7ll4hnPmRhICaA5/nfWKTAyz4CRXyyUpr08kpYLzthPoRT7tRqxUgi53YbQD
NJ6NE+RizC8RAzng1aAfJ46MQLljDKXd5D9A1W09hqNnbtw0vsAk0h3mMfS+6bQkEGy1UOyFTcem
k4F5mWydbuDURPbWpEuWdoDnXIhWn735szSDAoUPIAyWaheuT54rrzCx2Vc+D//x+qf7/rmLY9ji
SAudi0kD01NX84aQdAsCyyVvq//4UR8UHefqqbPUcRyLbrkaFumBJVX9XILGPHoMlhCQeda/h2Xp
dpFIbmiQgNGO6e21A28SrAuSfuvHxEM7EAYWsOUAxjNJ6feydQZQx9LcgFkx/UBzPzhA+MqDwJOp
oFDFWEb79j0oh2aDRkqbK6GrzF8W/5lqULJitSy/IYuMMV6SmodwquQGDI/1EGH4DV6oBU8mVdO+
p0sPE4jojY++2IV9OezLtAF+yS1GXWHyUE2AZ+PSFDP2NYNa5z2QSkdwIh5CO5D7DuCZbGFt82Mw
/+PsTJojxdkt/IuI0IAAbZOc07Nd5araEOUamJHEJODX35N1N24+kxnhVUe7O0gGja/OeY4e8xV0
cvoWsCIaapQBPmOrOvec2VAJw4ZVgWfUyZLvA5JSO9WszfD3csdfWPHMCzF9PpqodFR94rozGZ52
jI+8m+ori8Gly89GSythROpj6x3hFLr1huGXdJxP3vlsUIQWtM77JGYnJ4BAOJo8tvbq9Brqli3c
+by44cHRRQkJ1AnZxmsf2pDE0HWrn3NLoJMKVpk1B+tOR0kxXOQF/BvdUzOOQGJPIbBeuxHn26kO
9okwm1G6d7GT7/LJ3g+Y6MwAoXXyieIwmse8OJIKTQMPLqqjUwnImb3p4Jjic0uAOUrWVGM8OD0f
TxZmrxbCiLb7gpTwK1PpwtA3r4W0iHTMoC72j1gqpbedC9VEBMEV/Jcl9JGX2/fSb8yGvySC0raC
n+mY55DVPBb0WPK3y5de2CD+aznvRtZUdrBony9tmi6M7BvpAb+EglzQH5WsP3n/s84P2VXbMyiX
jjSr7vy2+Fr3dGchK7v8DEutnP13dvCZL6xxK2wFlQpHXcPXNrWvn7v2rO/3Nc4Msc4bTxQaqoT8
1MWVFr/04mc9vwAYqqYAcwDoRdZFWiIjWUENBGlRtkb2x5Xjh4WWMweE+gM4W7bCLhnMxVVAX/vs
b30N7EiDhWeY00Ex6I6CBnV/YuBCh5p49d461FIIGeg5iSDrW7l2/WnoQzBE2ZqnRbsv+lz/ALIj
OfH0MA0T2xmAWA91m7EHKRjw7x0/l5O8lhN4M52z8SGG8Wmbcg2JnVc0uV7Jyk0HDF8S6lemg+8R
qb/ZJK/+pnYYYb1U9ZbU+QT1pWO3mD6De88zsDp4btKislMX+psUURn6Liua9QiT6XBT9WfrPoAv
UBbBXfWcx663huhmWI0dTosaJGmeitRH7VtU/saA7Ps3j/3sZw8AEGxXdbbpPei0/TZnu3yoh2ef
OsKGPIqyF2niLn0cKcxwK1+VKSSnAnrq3oGpQJFE7Hgcxc+2GZtDBgzwsfB6f+tEybCO8rI6FF1R
IX1JpHtSMxp2fdvBTBa0K57m9SaH8KlcFW7T7dqyc3dws/nVileQi2A7wmR7lrg0N60qZRpaody1
4o46AZnQvIxIyAi7tg8svBiZt3fE6L86Eoq8yLbjE0w+40ZWfXDnV177rKqk3LqxH2wM710oYFF8
gbF10O5D1lLvJa8zcQvzgB8S3Pc+D3r+JWITTvj9sYE31KHF8FZAMtfAxKHaDViFt+B35pvaNuU9
4h+qbVsJ/74TwL6XfQQdAUYnOCUaVp2iqR42+NrODXKuGN/Az5fd+ZGf3w5pqv50RaPSvaqnHAfc
STWaje97al8MvjyyoWAPJjBAshcA+8PrlzTxhvojjwG5KuswIFETOtjOvxpIa3CfLulWFWB1CjZC
yb0NMluzBD6bpA+TPnPgCnYQHlbBjIktgF4PnR2g0hrtjmrTn/XD+rmomPglIBHbFFFk07D3AgUR
JZbKX+pkxHm1gUL2UUu4jENUGJxuVUyTfZ7k2GysGiEjLet1h1a61v6z42Ku5dJxf/WmM09FC5Y0
KQBHh7zqJY8gMmEAqomDl/TVEUckQxhPUxsiha3ZA634OjFvAusJj30fOQTWMThAoC4xdcTFDdjP
7rZpXUogwoi78nNTIz2P1+/mFkjr+xHwh+CYcUSHKJiFC86+CCKuHRQtjW6zeaVxpy6Km5aeGCSq
3YCtQVzXmwh07SsT10LV6V+N6N0TQCfIOjd1xFHHDaKGXVjj06rAKaLv230QJdGVutrCDPavCPTu
dxAT5xlYvLPTUEAknTMGS6VJ4F/+1CT2Tyby7vIpoYEZUqpOEP2yzSCz6pB3LVtfvvrCS5ojYB0R
jOPU++JY0p2n0jDGEgjC/qEnV25/4TPPCbDJyCshcuEe8+qBodBn5G12bdu9dO3z1Pbu1UzaFJYF
eXTkxO8exlxDUedEMKLJRFxZ4y8UW+jsJxBxNmQ6q5E2MFJIjYbgG1xEGNPA+YWi+b628a7wms8t
K+j5I717Hok0A7d1++CYim9ejKyTMVu5yJ7oTbPyq2Zz+ZMvtdfz23z3KyXQ3ck0mjNFSk6gcET5
plVD+/Py1Rde2Jyby6sYxSf4Ik9MTPbUUVj3sqQv1hWVduOicyDvtx1hYC7rK8yapSY8ex7wcHxf
ID7l2JrupqLDsEKU8i8bNAfE0Vx5Z0u/MRsN4R9sIwRq4ZypsPqrYHYERh96NERSig1Pribafyj+
wl6KzEdFIB4KRBWnJ+EH0Y5D+rCBTJuHiMZK8SYLm36RmS9PKqqg/lVRvOnr2j5d/nYLLYPM1uIV
tUNkgy46MqhstMWbRLq2uTIcf6QIPT/ZbDHO4sIt6wEJAiwKwPaoJ8CgSf2byCjsA/wkVpuZZbdZ
Gv25/DTn7/9BVWhO31VJ1UUI8Q6O3A/0nnp278ArtiIJvYay+bhV8PkSehAK8koxDsehQnw67Jtl
0mN6QRbS+PaZZ0C96r99leGI0Va9a4/RBM9MNk3NLpgcujEqF1f45R93WD4fdODFYR6fYntCLeov
VbAR28QMR9K2olypXkAVzwq4E5xmGq/0po+/DLyS/32qNobzRTNk0LuR72ygCvie0tqGZ4vF5de2
9GFm3dXkYx4kHp7CAwH0YRKlf6+xsF1nCe83GvDJK0PPxx2Gz0H8iMNFS4w51NyJv4d1ZEMk+eRn
mffFougSOmicMrPHQDw72oBy88QbrI+Dh7jtr3yKpSeY9cqect+Al5iegJY8NVq8uA7dX/4IS5ee
bZInL7NpKtgA/k574ylyTFL1ePnSH48lYC3MGlBbmLwLfH5sxMDg7011v3Hgz90ASQ4Hrm74xmmx
doWboPpLe0dtP/e7s9EZVlKKUCXNjjEiAm1b6VXF9EaCJ7MqSotw+/Y7ySQwOoZcA/x+vE3n8zE5
Mym++diQk6gQkKAsjtqmKCerjFn8KEDo2/pMjbn8fAufbD5G8yHpeY43e2yL5N7G5aaK5ZVixr8h
63+HYxhI//vNuqEChYfhQXAA6Sebott0X+JNsnbXZb+KfwNGou/Uw3BXbOL76eHy83w8DrA5GX0a
onICmqc+kZEf0tGntyhuD5C7W72OGTT8l3/m49fG5nB0GMLcptZCnTIcuh9g6qi+gP9zTQG/9BCz
OQBkUViQgdo/Fpn3HYfl3R5C+0Ovs3Hb06tn1h+Pyex/gN6DMxVdic9D/Z2K703yYJyXz72eWa/h
KD43CLkEO17mrwVPn73kGkd46a5no6Qf2yKQiU+Poxdjkz7JvcvaYiW64orY4+Pux+R8fCx11IoR
h4aOgIN7/NmnehVEPwjcYfxqpNlS+5l1jZz4UeRQZCnGU/4IAtOhT+21ZdfCtecIbG4nv8sGxKWx
elzV5R+Cyv/lz7rw7ueY65wNoDL1iARoEZV+07MGGcGG+gcZM3plfv14nGf/apfvtioZbWUDUYo8
1m3B17rvWLKaxgnInsoUG0hKsio02c+4zraT4cXr5Qdb+OZz/nVXxXWSExTqe+bBVT/mL5kkbNVq
dZf35YuquLgy+y790vnVvnu+xJNd1lOkp9XBF8DKABRbG7QzYX6mzeegwSw4N4x3vzGJIEonPwXx
NOt6eGNFCmcRuFq1G1/Tfwuy9CCzLo46e+4DS0ROvhPnWwmW3LGlyvzxJSSAN5NK0zuAhpABUyZI
7dx5Kcn3DR0rQAgRqAeIcAlr5IojqAxzQ2OOODQZQtBPXFzLrzcK5aHvpGDFKsU50xoV1ckNOWqC
I6huIjpEBucTSBDOQyVJu+6niP9xSyIPCBAR4EjQNLjjAlU7CkP/mrRwpbLWYzdpggzGsYAoGTxN
mEzLwX+VTRa8UDoi0cCzqXg2vsm2g5TaQ33NjLeOLeMb5rccEAavAtE1U9EOCKv4GLeJequtQl5M
gUEI0soyBCwFLtM0KLYMJVAQGGGqGtJuwmm0YzZxgIuvWDL6e8Ck/C+gusW3rd+RR7h87W2L5KVj
TfNxXciiDFG6BIusxclOYdpoD0hPtQ9yCv9hEjjwOIrpL9Ym3k500DrWMgZ+yGnFS38+GXeIR3ZY
SPRAN7N+Dcc/6vOljwd3bXXjwNqxGVDseO6QS7NCum7wxJw4w5DXTD5IToJtB0PKA7CwWO+kQoDY
B+Owom4Oljcs2bmAw3goTP0KgAbfZYPNvtQeh47N1Kg65xK4j6nFFtaDkeQNiiu75rbWz0YgcmFM
FI5SWnFqRA/IDcAshwE5BhvVT2CVtKReazPGmyJl9R12v/QReVr+G4/b9L5rjY9dirIHryphaSVx
d/KzcbiVA423o/YnXAo+Rz9wf9WkadeI8vFwGgH7OgQW2AvkfuimdFq5MnlwSocdhthxtihP/I7b
WhxEXZFn6jYveZG3cLFm7FcUSfjUpTL9dwb0ZmghZYOf0KANr/JY8BDAgvIvbNc6rMZhPOQGEb8B
Uu3Xduz8h0x0/XPZBgMwc6XcBHqYvoOrpr4Yo5o7nFTHcO2Nf2Gur1cgH2T3cONGeAFDctv4zRfP
6BQeH9bjg6jyNCCD9i6hntk6PcCIfFBfcZqR3EmDN0xzXR4iXPEAqy9QTUUpylD3Tb7WgTe8Rpm1
x5GnZEextQF4EgYBorx0641SrJQGbLTwVL3TbOJvDKX2mzqFaYq0Y/nLAXHiIMehxxIxqXccq/1N
Skm0w0FqeW/Qf7xQAW98UwtQeQLO8ZCliUK0aL2WBupJMG7/WcGTbdahegeiGwxYbizXICPaLXXL
ZI807CCsMKSA7gSoTYBg6UECfpvboVrz2gPUMQJ/4JsHX/FjYeB6xmFlstZ5F6/F4MF1PFDSbYyQ
FoSnFoGeBTYEYEeAe9M4Tgq9GunSVQw40mMdcPKAIxAQJAKlj0PdjrsS8uiTSbM/Ea8AYxJZtI55
Xa4j7qV7j0oWrOBuRcBt7eMQTEDofierKitBwaDyW0lSsUqY7+YAO0ZgtqheBvtB59UPSnyQ7jJ8
n4dhKgGxaToG5HMV5/QebvHgrnBl/MOjztehLGsfY0eNvUaCIWQDKoXclmZsbiYDIRGO0mAoKUdz
q3XUAVhVgjlToQRRgRcNRCZT08OUoBUmhTetiYmDE0CO3UbKpF5LLaYVbyv/jgLrcTfgIG6bY7d0
mwBXcmqpb76iVWdfI074F7Qd++R1kcV4ikBiEPXsWIPEVExiNeLcY5fXzHkaIpzOeQzlY6fAcUsZ
dfoGBzjcWaOyFIW65dZH4MaIOFUdcH+Fw0EPAymoFntqHbkahg59s2QJe6mLFHjPBMAop5iGH42t
oa9IMBs4qYwQmJOnMtmk4AihKwCfFrZlyvaFluAdokoXtm1t95Jzfj/Vpl0Do1DepZ4u9vAIT4Dn
SzquAuaW+2Hs3BXhGbm3VcEfygR2+Xqaui16MJqpQl/QqL5uM2LbnT3jgMCPbJBO1yMP78AJJPmg
tTRrTvLpttAp1MBpRreZrII7Rqx8GkrQ2ZMJBmMJAdcq0YTew3wUr7yaxb8a4GS2qjPJXYwRJ9Tu
xNeZJ1SYKx95n5JER8vJlK1SEo3bNEYSaC4l1kBYfhUgI0EC/yCHtn2q8rp4Jm0u1gpncRtgAPNb
OIPKF8iIo1U5xfolz3IcK1q0noNRBDR3y8hWc0DiQNVZpy6ZDnx0yQ/uU28fgVoJXJWWOD5MqlUg
3A5W52G8DRLA7FZeakFOn1yyQ1XFPFY0jo9DMalXAePwpuC5v5ucPtj1YzDgX888Zjq6BzWmzYvi
OaYuraKnHjybt2To0p2Ic/+Rt/W4KwaToZ8QGRIiwGN0jHcAPwLkEgiPbrpClycXg/d3Th37UrT6
Nw4IKSAY8Oo2vTVFOLhNcNs1w3DnSqf52bsaEKA6BsIe4sKtOrNEpTOl33BOkMYgyw0cujRrMKPn
kKVhFEdT2uQlGMUrOMYh2aOe863ObfaMyM7kJ3wM+XrC2HDP4jb73jagC0UsqUJGJobXSZovYLG0
Ueh4Mlr7VGN2ibL6pmWW/+ymCSgjCMVk6KrEORTjeUXWIsb0uSWiDxFWkq15pNluiEGC0TGb7iKt
9B/SwXqYi8B/Df5h2IYeeGOSpN/iJktvEgH1Dwbv6QbjL4endhJPZTFWNwbj3L5wHPmXjwRMPWVa
dvR7rLyqDGG2tAEZO6sI0BF9nn3rK0dsSaWKgyppv++QHHqiVCfrgU8u3Zfw0axTRDQcswQurxX8
NDFgtXVcYkxXwUGMBYiEwM7+SmFXwVNm1cMo7edsAyyY7ZMaHI6MjWwgpUlZcrQZV2tmcDrJYUO/
UrRa2GzPw5LrqTOeqHHqjM54FEUKXQ0mp1qpTeAIJ7y8wfi45MrmgZQ4c/Nc0zcE7KIa0KOW3ejS
uYmzbivK5ADyi0B1gl/Zpi090XnJ/m79D4lEgJH0HGnd8psWzAU/zpFGmptD5JQ/Lj/QwiZzHpkW
10r6aafJsXVGvYpbsU/0NR3c0rVneyREWVV+OmbkaJR5RfgqxhENEefnbny2OQoUPNJBZ5AW44Ha
OILYdux0V+4+dfVgVp1waQkPT1Z0J7d2fuQj+9Wz4EpdYmnzPatLeJbmVhcePUKAkCBOojxond8R
UJs+dev+bEPneET5ngWT1wjWhuMwWHCo7ffLF1+4eX/2Xkw/qrwosQbEerjauhmt9iMbwWeu/f5T
R6nMn72fsgZyBSUbdDEH0hXRxbvJuggInb6roHqa9PTn8qMs9a7ZkOSXFApekBuP2FFBkAHlhoDb
okNIA6han/qJeSgP18R3vaKn4DCacKC/mnKAO2ijZbG5/AMLPWweu+PFBDfdcABdNdZJTXfT5P7n
muk8cKe0fTqp0lCYX14dzEZN/dhM1055FooO87Adk+IQsUQM4dEXYOJHE6apzKlzcI3yHdRgAPm0
KNtcfkdLv3Vuyu9G0bEsgIloUYmKbVSdjAh2HaCMXg24ZodT3FWXBfXnZoe5hVaSBiUbOdIjYFNy
7ZUpEK3MA/MSCJaVBSZgg9gRhTWvT66MgguNeO6PxRKqcqUnMkz1Dsy4A+9XyN5+HaMWoEaWXynG
LxTz5lbZPCJp31QxYpjjp06xlW3Iupy+lXG5AvBmU3ffaX+lbrj0tWa9H9Qaa4Ca1yej//Lha9s+
AJlt8a1S59vl9rAwhM2ds8isqH3bOOVpIuZQueYNARJr1XnXzFULfXJunB39KM4IBJrHSUDDSAx7
7SwMVpdvfuH1zF2zolImlQzVOuCpYGTw1c7n3SGj6aZ1hy84Jb8yCC+8pLlTtnKgX8WWgB5NN/0B
oeM5bYdzWPC151h6Sef2/K5TsmEwiKhh9OjVXB1KFG7v2h7ViMtvaaFXiFmXr/OKgm6Oc8tzPAbI
n2uafeM23SjnWlrY0vs5P9e7+9eVdISsSHAcZbCTZfA7ysoEZnjv8fITLL2f2SQuucmECKw6Ye95
BEt3l3T6cPnSS01oNoU3NGe0myjWBzFktwZpH3/Bh11PCQ53rqwSFlbJcyssNlOoJbApwK6yBQlZ
0vYBYLj8VPXjPdxPWw6z98aJYn99+ZGWvvdsKm8GcOc67FaPlQD40P7thFmT9Gf7SSkcm9tgtVc5
FoJ0fG4E+PSoU2j9R6ifn7r7ufOVM8cFfBcOPfBC9wgH+oKaSxE6vblHWcXdXP6RhQY197UC3aBB
uHMBdmDNnTNMXwrYiK/MsAudYW5bRSmqDRoRB0ekIoOiTJ6sg/Qh/4qcYqG9zs2qUgSNDvoCMO3M
RYBNjbRU1gbYq5KDqoGIpFl/7cRtoR3NXasBUovHrommkzR7iSARt3xLi36FGuCVhrr0pmbdOs5j
RI8YNzsZnF5I/wcb7jJfXfnES3c/69hV7qaoT0HGUiTRV1WRfEVRkS571G9koq+N3EuPMJugEVoA
pmI8jKdMdzVyH9JHNQqGOuJw5TGWWuqsM5dgtDSl1BS2LwUsUfPbyYIrSoaFNzR3qqI+11W6w4Ha
INwbl+tvYwrkMqJlcLb293I/W2itc6uqSpEEpwZWn1x4uRoPx5tai+cy95+bGFGFQ5VdM/YuvKe5
cRXF5oxKv2xP3ahxfFCLb4xVV/aQ/yRk/yv5YHOoVZ2xQvFC4eIIGgKAGgEdRLntZkzk3lf9obZk
5zvqK+SoPxit7v2Ef7cyf2gn99FLq8c2o8+SkufLL/XfvuCj2zk3xnfTLalJjoV1KuD4Drq950dn
XHVmd8Jz7F1Qmfh+LHS8i1ylT46LWLGCcXYgMe9++nErn3g/dGE38fLZhUh/VTlF88W6Bkf1XQWL
ZjUq99k1kLe03TiEObH63mU9u+FU/+YuscfcUwylRyHLex81xRtbgXkNFA9qZnFVPE7IyEJAAQwD
TT2xXQH3xBZv0K6crotuI+xmTqiD0NsCwViHDLucFSs13dKp42lIJBhpDsepzxS05RFlv+J7AbLn
umIT3ScDhcPFpUCRZ5gNdEGDU+aUEWxFkJJNEf5DHrhBKBuMjJPU8V0+yOQ1stTfgxSttjYGJb5y
MSxntu3vOuQDXRnNllrg+e/vvorWg9QcBDigYcp7zvXBda8p8xdGGT4fKAsJmqMHTYsExNW9yfxH
d7iymWHngeSjxjQbJ62B/LtwhTl1R3enb2Bmhkhb3Pj7Mow31Z7d54fo3k1X9R22arflfXdl9Fl6
ptnICe+UhNwBjhodIE1tU9oSANuuRjg0ywN7zfS39FFmw2dSaoxACDI5kWl8g8PkWwFA95WJfmFd
9z++1gq0hVz47FgDz3GDDDIAqa07QoQOhTiK14D4wt66jouxfbnc8z9+ZwCP/beJqaDvY+QI1cdO
naXHDXa1TYDwxp6Gl3/g4ymBzAt9Y9E2dStcAwDbhCzEr0hwDDlkbPLr5esvPcDsoyeT6gZeIfGs
TzHTqFWZ/YIz78rNf/ytybyqDs0DNfAZ1ghlLau71nHqbZbE+fryrX/8tcm8oC7qYMoLa/vjEOWr
mH1LKWKsAopUpq0bbePJvbLXXHiKeU1dBl2HwljZHxEpiiNQt0duXaac7eWnWLr6eaJ+N0glHiz/
OH8xx67sm/suLt1jBinYlXe00Hzm5XPS6yJmiJI/BgQwHqceEfRlbpWZDJhPwbWpfqER+ee/v3sG
WMP7pJhGfcxivldiKsIJPH74KYdfl1/SxwUeVCX/+wMeypQeH9oMu4NYb8bUgCFVcb/YVA1P32C0
9kJEBkEhA9kJ10l/bbBaamKz7s0rD0zmMoZ1TiESAPX2X7LVfmiAulsJL0FeoKn8Y+IE7ed6zLx+
bZFgXDYgkR8QiBCtYhW0G22ZulK8Wmprs87uljGInaAKH3sOZaxMjEJtPwn2lz/S0tVnI3vfExyJ
jnl5VH6K6Argnu6FdMsrs9OCf4XMi9Uu4pn8uM98gCWH3xSRQkiqEQ8FL59oikg8m+HYqbW3UGr+
zhz3mpfw4/UymVewrVcXjhzS6oisiCIekLiYb2t+zyZEMiEh5vKbW+g/81r26CVtWbQiO3oIwbkf
MqDZoEtx1F0SNOmVr7P0G+cR4l0fjbWhyJ0ZmlOSfhkQq9mqlTTlJx9gNgCAEBKMEXf0CUqvCaoe
cMvi1K1uay+/ViZfaF3z2nVeKeQ6NFKfqEFKSOwdpM+veDr+X7X9v0suMi9Tc5xywR9cShRoavh8
AWng90iKzSfkxhTdA+h7kE9kk4dkRU/tYhfMP+SCQlOB3IN2jTOUxEIBWze7Mm3Z94AY3t2Ok8aJ
ZUfq2uwZ8cona52AhCPLyt8J0JQ1BGvK3HHEDN4oSkSxisq6PlGvUBFO41sbkiBIIVxDNOdkZBIi
3joOh0jKZw8QT3DeE+beN+DcbytkqjyQqMtOPaRBt4Uw/pFDAhRmlO+gnBOPZR6lYdmx4ZUTIbfI
LcZ8nHL60tYIgMBSjGwjF/kroWtt8pIlqXvbDLULqBlz1pyW3rM9F1eprH7KNI7eRKNK0JqogbyF
kN3kOfS3i7jF16HX/KenRbZNndy1WxxtJxvigbxMWS3UXSXyIQlTPXQPudbIoXeU2lYAylDIapwg
CBF2iKCkNgqKGxETH9G3CvENG4D9vS9p7FCcmiNhGjuJmN0aTAlrjMwNjPWSWKS7FTk/1SCxHWM6
8o3C6fqdSLL6afKlexS6ru+jkfW3EYeQJBohI7J6FLeINpGPCQFBv/ExYLU5z24h6BAvhhB/A7pb
joQdaA8hXqM/ekkResMLKCF1jmitTJjikBaq2YI2Xv0qAcvfdHIs9j64UAgn1tmuH4hB6hpL9ryj
8i1wkeIcJwK6Q2q43QyjqzdO70GmCpLUq4ha9a3Eo0whqXugdgYkE5+a1gKu4rSw8LNBBPhfEcsZ
TOlD4CU40XcmDiSbZwpEbujKS3dtMMp9pSo0PsAetm7RODuwFu2e49utlBdFiBmYsKYUPSKU24hu
cui6bhDX0520Fyd3fYVUFgDl5Aox3+6aKA6ChpMY+zWA4gUKPTY8AoIebG3kgVExMA7DSCoM7OSw
uK+xO09OeQmJmuqR95HGFUyaHvE2PSfBFmT9OEQmrcUioZ82NhAIIh11FyGUFhOsA7HovQMSOEri
dXyLiMDhO8JT0jCDJPBmkBRcFR5BmZMqW4c1BTkombjXQ+Tlt1skPg9b4efj96ZEaUwb3px049cH
A8nVH5nn+q6ulU3ALAbsErOsbSgiRhoISQfoYYJVpfIKHKIJGUfQJblQ2I4BpGixN71OnLFNBC7r
c9/E7l2mab7pvLE85Uk52aMcReVgkkC6ZpUm5NAgEzXUXcYQ/YECAEOc77M3FumuLCuC6Jc+31qn
z54pDYqdBJ1/VSTxU4xOCFhJ4K+9PKcnRAI4qyGK/3qe54ec9I6/FkkJ7W7QjXeii/xTnyO0zB8g
PyrbrFqDAdZDtWaHh8Ybg/iAILngDxyFMAJgV4z0kb4K+C4hpEXgLeLvBlRI3bBD2nYUgssBDxC+
zS86pvU6yDNkb/tptUlz6Gj9PoF8DV1LIl5N8voAKKkLYYZWb2NmynDoh/RguFuDtuEhZ7NWyZ/I
b+33jMjpJZkytS9dbf8M2DwjpqZgb2XjdIBdKGTDFa63R+7JdF9MTRCOHJnlcKfK2zRLsl0sg2Y7
RVDjQ8gtkNwHOEd7myCHaWVFw/aRCGRxnxeRv6VGkwKKVYGINpRczBsLKiQqO/hHuQrk4BGoA/uM
Q5rF8tsWZAW1dhCKCLU49Vv3xJGE2n1u3p1Xz/tupMrxO3PybAs9dYWIy4JA5OaWRbL71PJhXjuv
kSicJUgiOuUq3ha6PWl/PIGu+rkdyrx87vPYlwh30wici/iqr8TO7WG7vnzvCxuUefUcCbICg3ik
TwF5SdGuxuiM9U7XOWC+l39hYeEwL5ojIb6p/SI2MBCoH62Ut6jYf0qDQObnzrEsQZvNxugoGk9s
EC+ApC3i4TNcddQvvJ45p3lshghhN1V0TOph55rorQdhBeEv3S8cE1/DPi68ofmJs2ckhzcagW3M
6odzrQ7i8itvaGH5PD9shk4Jy1i3NIiWDMfbmoUpQrSHvf85kymZnze3ZeZACi7kcdDlL8b+urn3
fLnZLKyX5yfMbk8qZGy55lRBRKm6LEzAlqfOtY3ewof9Bxx8vxwnJQsws6BVFvwxR/inSMtt1Iw/
uY6vLGsXPuv/nDIn1umsG5mT034T6YtfvV1+M0vXPf/93a0rSHSbwE3MSZvpEar5r7SNny5feumt
zPbbiGszFQXS7FSDrcOCmyIpD7K40/Zz/nAi2H/vvVU52KU53gmWyTDjlP5uEFfqtkuvZba5rjud
CDrg0pL9rcwzu1ZqXnons221whzVxE5Wn6z/jILAFgDYtWqjHfwjnxwhz1WXdx8UE7zj5Jai4IxN
+6pXJcTJWX6lFXr/qn0fbK7mwNq6MzbuzAgSMWJ8t6A1xF+HQgX7jttsi0TQfNMgj2AjRKJoOIks
ecwUKs818/M4FJA/262R1XAKTNQ+OFnRbAGqpPe9F/vfwfwvfnKvbJC1Q9MXCLXKVRK7Zy8KXC1l
zexdOnRIddXjhEwjRIv3rOa3yKGbYpxJwfi1mqpKA+HU9fTPqBxAvjLnb5na8U2XgV63OY5dkMkL
rQOgEi4yvjMvaF6Ih2O6VWYEUJ8tdJ4+9rtFdZjSyiKmi7MiRMD1cJckLAvgLKk1Phsi4ELwsWG0
mPx6JweebIPJdZ961ppV0wJ5jGtDSVT9H2dn1two7nbxT6QqEEJIt4CX2NnTSTq5oXqZZhOLxCb4
9O/xXPWfieN6M3eTqcE2SEJ6nnN+h3kjWFOON8fEMrtJ8zLsEJKIGHmcMAdOgO4uluDn4il7jQTK
YhtwPUcIkkGj2U2thzhjnhWIrZzKG1m0yxtMJCLKRY8wunasqn02QuS+64nvvavBXYA+bIndqlzj
CCLzwoH3RXVgaKXJbTbnclfMboGo6hlxnQJJd6EMCliGMFfTsINO5ibwlXkHLr+JRK+CfZH5Jk59
7f5cRDb+8tEm2rqw0qJuZtW3GTvO2F1gx2mH2TvgWO39cj1SHKWcgAVDSyjWJkWoNTaybKsyrXCO
7RGfCzDXkm+B4UkjFbRzlM3NPznOwD9mgGsPtXTYY8WdFt4eySKH0Pyt4CCbUUOCF8CCpidmO1go
EJ8qYx9+++OCmNMrjr+GNYwMR2R++7sySIMn+PkGbHTydi9qC2zR5BIh40qz7McAwuzp/Su+a6SM
w6XTcrTlyFgjeSUpakSiyA7xZxMEAHnV3iZ5k+wHJI9eIbAVZwqbQN8Fk4fxjviahXvkqY/z4liS
qonaJpjqDUTUYIMhabo+4sVpDtz37YO1iLle3BKh04XRGvaSHuCMBvbnN+oimArGAiNfA0ypESkt
Rfkibc3vAmnwunV99V4sjvzTA+X2a0bF8g5lwKKCPIu2cH3V9ptbOUg3ATBlUVvfE/xuGgOGA89g
2jAYku4W1ZHuMPinEbD4NcBanrwfGu7EorMc9sG2QE5z4G58kxsTBgimD2kzkW1Xz+3eGRONDt8p
+6xidYnDpyU4v3rlwQhCt8w1+bY2iFgE3g0kjTzxUZvQZh8EfX89Yl5vuIsWJAeSYecnS7GppAbm
zPDTIQOgu3pGMp0HJt01mAk4RAfOtDPWqL3RJYthCOphJir771SxrMFxD8lu0AkDRu90dnwogBGM
8mDpH07HinusVMuhnN051n3hpSGodABgawnHpVCILJ3LpHjkweSPgNXyeSfc3GmiLBUaOD46QTy5
dIjl7tQVToTiW4az/xYIIfs7ZVhycJIZwm7iBNe1vYrHrm2fMxH47wowlnhsivGmcniwoUHl47jd
p90UWZ3gkVcWXphKzIhqKD2v60JKgPklLgd2GFHvm56P874MmECGL9KdS62WiMmePOhBqACWOSN2
ZR8sP+AcUvsJhsRt4in23aDR9zMlWDAgnG53pXSWpzJLkhdnCYqr0QUnuM6k36LYwNQ1uBfBA53k
fJuzpbrPIChArKrkezuWgJU4eLy64Old5WTjnje9u6noTPZOUMuNZ1P+UwBlES7j0v+A7nUJExgm
kUmuNY/SpM/RvG+LDaAUzTNZkik2g2eKqG6QuVNhtd62zHNuSlpjlDsTTq+MzNWmtXWyLQove67m
BCG9GiorL7CeCmdHT9gaQuKqSuBqB1RsNbCKQJm26Z61KOAhn+KbcAfwaAjgWwXoGnuHdclVEzB5
Lxo+dUjJROUqrIXSWwODxdFlhb034wlXzuf5Vipe3sDGbauY2YBtJ+YZVFp4tjeeg8cypezaaSb1
LUkc9W1QCqufU/sxlzR/Zk6voBJIy2MgSH3jIsf+oQLcZFvVBq1lmOyqV9Khkx75mHzA4DLUJZgy
CJCv7C/C8wF1O9bBsWzgUNMk2S4NpgCt6hLZOwnf112WQ2tGxh2eroZKNXdCz/Uo8rmxl1VIbKQh
TC7L1YD4XsxcZIvunKmCpZZOwUsxYj3Ji1M5H91hWKKZq6+bVI6vU8stdlAJkI8N4ZDx8zRqgIh+
bSFH2CC1tIgQ7sp3aJKn36sEWZxuMGS7PmnGx/bkI0rt4u0ny/sY2nCcx4MeiLiadgfgQhVEEhQm
1YCKecNZybYIGl+i8sTVPFVU3a2uEHwJloE6TJn1Ig1V626StAznBmsLkctPt+PpO/O03UAe6m/w
H5F+JqQ8dFoizHwwIvaDQV6X2Evdge6JWm3nEPM7U/UpTNX4L3j/0GNStx6CX0asIlt0OL65xMJc
nTgtjWsLL3IYII/5vuwnu20aOLFQZa/jIBlhKNdE9z8wP9j3grrkoOYK05qN7aOeOnqV5NWyhfnf
xxQ2cywTb35E+2Sf1ZnaYbc0YuRodo25y+4Bh+S/etT5Yljrik1QNu0eBcfxDinGeo+IZw+Js1m7
s3MnrmD6mUFu8clt1hIaJWVPbrExdfcgcy4x72x3p0Wb3OdFQZ50SfVzn7vqebB9fehle58phUpq
A0MzXg35zmF1d3qtD9cAhCxbiyG5Zx3gtJ6bjLGLiPrIsLy7Rv6ieAPn0+SwUtrqWrm1vOlHPuDg
BPuRnUn/G9kmfoh3e35futS/W4hBaQ218xfdNNWPEkW/sJUoqM3gxG4rGNUfOHJjH4KiBJx8osU/
M+IvtoFQ4ghr3CMMdQXSwFm+a4RprtOZuk9QxJDfiBRXT6Ot/J1TTp7dGqw0tzD6Bne9cgFxY+7w
Y5gF/RMMgh7wg+3GMUl7lRUJe0SxQO7kMs/PYIsQJP9R9huJ0vNb5XcuwkxMskUrqgaor6U3ydLz
X3XSlzc+EAvPKYqxsBRn9fhUjAgHase6/4PXPKz4Er23H0XetQ9jzgN0qSdNHzkAHRnc8uPohV2Z
onQoFwsjpyrbUz51XpVTmI5JjcJR02Z7vLA71L1cVt9mOKvf9qaUtwijH67nktFNA8T/s7aAB07K
gXZogQsfpcCJV3HlBcMBqM0BIQEqC0LecTHFgyX2uQ9Ug7HetLCTV12cwSl/j6YFVEcttmC7nDgo
eir64joVKg8WzmDhNRAVZ6CWzp1yH+rRqhtgYL1dpzwM8aLxrpOq0rGuRXoLdgI6JNAx7IJe+PeI
qC6fU6uggbLcjJuUTf5GGjLGeDl7MFR6Ad4gyP0NLQrFe2MbeT/1jheXkKGiXG+beYP7J38nWRE8
oW5tT+2YfuNz6l4XyDWFyhm74+MwSue7yPshnBTIw1JSeiU67iJDvM8oHh5w5rRO07sydypgD4yw
6K0kbtzmcIAT8CEe/QkC+Q1FOf0uHwJ+Kw18rT6c7Zu874ZNk7D0rsn8/JZwkm8XeM1/kxxh9ihl
Wx5icWB3jiExsFcqrAAIvg+w4bwdcSz/p3NmBY9j1tKQ2bSHuxG1Yu5rGK6S1tibFFu9B2UTaKw0
KR86IimLM+yqsMb37QYA1Z0XeHxHk1rsPDbrB5Qr2DdaGBKp0l82BWuH3QyHfAghOx3DzCfYtrtZ
+8/QWnafqwzh9MPAH2HSVyqaUw9xeqyRxQVR7JnqyTp5k9YGBf6EtqAaVlE3f0dvMMRg+rxKcO7i
qxOxN7lOlzlee+RJG5rmUJvfY3GhzXzmtL2WYHYoAM/E4to9xiGW/ghOcpHGA3JdP//yZ8oE/xFg
NkhvZqPURwREH0SW3QV2iL926VMR7q9zvDatwxJDUAeWt3jt4wRyoRZ27jufbtZfFwYbkElLQEPl
DgEhwn9uq/xCMelMgdBbdY5zrdFasAxZOYQhiZO/lom6Rq9AhXL2vumkuPATzowZ7/TT/voJAqkd
IAFk5ogiTQwlQeTx2+ISvO3coFmVrVCflTgbwtoLCkA4UaicyFvTiGhx0s3nj/bc11/VrWZwSOYu
ozCJ1Tg/el626UtzNznjF/OtHG9VvhoIsDFmRJ8Cziw4mnamjECbfOZvQQSeOLar86WCEO74B+Wg
daRo4nQysF2tj6o7FH0bljgg+QTLkbqUO3fmcaxlgDlRkwDuxhyFj2UaIaQ4tIQuXUKkXn/+OM6M
2nUuRd+JqRYaFbMkQJZO46WHOjf7onGG2JkCGwY5ijmff9SZJ7+Oqaiq0gvaCbqHYoTyabxTNfgN
l9zV5y6+mtjV0DvF7KA8r5OnmqFL7Hfw3LdfW6fXga1OJ8jsEn4qofcxyV85A54ANsDPb8yZRWkd
UdFkBtAi5BgifXjYEGzSu+CSRe5fzOoHY5SuplvtJNijo954VZgOJRQUu5c4s+U4gTQx+u+wvfOX
RSYA2Ctlqtulr3OcGNV8ZTwAXDbQeQO8T2mHPe1EftsKTfwM+rVwElBbZN2UXLgH50b6atJSt3Bs
qQYPcW+37lBGORaHGfoKTr/WvfxXo/zXsqkpbdHoF+4hsWV1DYgM/GoEmWk6J/Zrv2GdRVGllFXl
0PiHpXEi0JZqBNB0gYcjyIW9yJmbtGbpJugCdK31wKZw01CUv5W8T2cdKnLhHp0ZiGuSrioCgRQH
yw4mQCmj8NQ+19XPzwf5mQm6RugGeYYY0HmgoGI8ds0QTfJuBiLq84uf++KnD/3r4Y5d5wVk4gsW
r/GhqskDQ6Xra5devW4rMGHcdEAlLZ3EK2KsEMVZxV+79Opl6w1eMNkWqBGcm5HIEaCoZtwfn1/7
3O1ezftOCzEGDsWZcJjCEbEfXYdRU1y4KecG4mq2jl6f4pSPgYIKvlRB3KJUkY9PdXLpgZ77+quN
MYIIAPdDosoBpYKw4hjj7lvHL9ybM++8Nc/fkykUNcnADtjWF2hSwC20VOM3ydmh8es/pryYn3hm
XK7B/imqEzMTLvKnkh/QeERJdWnzfeYJ/AsZ/GvEA1aIeqH06QHq2n6LllG1lzge3bkjTqFVnlTF
hUXtzJNYs+qXZS4l8BnuAbHoMpIEBTzPzb4HRG6/NFKd1dzNJ7+uWqrpAf3SyIpvfLm1zaX337nb
tJq9Q9oGQwuE1KFrI8OhTau/F5qHuuFfW5LXLPo0VYFAyW6GVLiWcbeUmzrxt9jbPhv0QL74DFaT
uamrCnUqTOZUVFEvl5DUv+VyiZ17bjqsJjNquUuhEVxycOqXWaOgta+LrQ8/NzpIF37Aucewms69
IhYBNJIeqtFDjzSNG5NtQUDCAfXCivTRjwgk/vnfNwBDuUILmdND0mP/lH6TRXqXqT9IXI10cDEj
/aPJcPoU8b+f0nn1MBpwFa9aUmJvzEbvIGWuDxkI4c9lXdGHrEL+RTgHyKyFFmjakCJDv62uUc1B
HR7SsLIEK2kBJ+0aBhj3qikzBi2i6CJzamWFmAxAiFWjWqANCzTKkj0c1lAuRWDutNeq6yoVDlPb
Xdekbm5BRi0j0fj+I8rYfBNMIzyEtM9esMEZUM+cW+jHdZn1V8yWZUyRleSH7gRkJjSyAK6ppj4M
QQarH9qPqMcOFdv7Tda/cJokF45J5x7N6e9/LVUusGQabVeKRk4J4WS5Heo+tMv0vYEo0YzmQr3j
3LM5jb2/P8YTPUOoY3s0Zq9RnS3gbICM9MII/mglPz351SqFWh8dkQfSHn1YQI1Xb23zFXPf6dKr
NcpbrBUoYetjkT4K3w+X4df/f2U9XXi1v+jzvEw4LAXHrHw3Kep36JT27PVrF1+tSbqasnRAaMQx
YU5I83zTBt+4n2y+dvXVmjQu8FcOs1oO/QhivIzJAAPsJVz8v/lM60PR6caslqMZNp88F4u4ysHY
U1GRD2zLEdW1qQB9i/yyb4+ykigclyCPkkgkRm+AeqsiigR7+Dp7uW2zWcedDz7ml37wGkGtPWju
dTE5AL8s76os4AnRzo6gR3xhAJ+ZHmsSNYXC22sYlmBC+abLn+D8idvun8+//ZnZsWZQu76TpM1p
u1YBt6s974fftX++dunVtAa/0AQ07+hBQqCSZPfucOmOnPvSqykt0rpnAMLileHYOWwCbJ5qKy88
z4/eeBhia6L0MIoOMYCnbVPQgNTgPgOFuCtEgeyT6VKI+blHuprfg3F4zSAHOgwUFNPiBi6I0JaX
rHBnlu21XzNRHGpcZDceZv0TKOlNC6qvOUWXcsBFLzzcc3dpNc0LKMMzASXRQQRPRryXndwsxkR+
Plx9PnrO/YjVTE+86uSIobCz61L/8B3O9sD8OQkIzy1qLUU5uOj1BPbn5x935omsjZz90nai70FU
8xg/OqWP5EK75+Xb51c/M2DX9k2XQLEvKoVDESDhtf/usgsXPve1V29oBjF5D7AIEgKsH2zRcTn6
nb3PDHF2n3/zcx+wnsQE2Oy8AiYoF+N+yYdT4qW4y113+/n1zzzmtW3TL5aGwsRmD+nY3IzYTYXa
9Z6aDoc5r/gZgGL+tc9ZvaqBbC9llmFO9LPtNlmrboICCNfZeIAckwNXl5o3527YamrPQN7XpU+W
w9ID6l05frKVRAaAM1fsi89k9QLPioaWwKymx0ZNBxKwVzUm7zn/ihMQC+B/4IJycis/SwF0GFvQ
oUQM59kzhMgX1lfv9DU/eIcHq5mNLnLjFDrB4sdgnEk7Mm5z6BU3Rd/D4TFBHNiEi7LFj6Cz7hGn
4vbZxe4YUZUm3cF/l1chKkZA0y+lbKNsBGytgrh+b5tayrhkKTLlkMPu3pAqnaG/JBm6FRXp70pg
Kl5rQbOXZfGXf9J8aLZgIk0PcA7Tg+9Cp1TQdoyngEJwt4zz9PtLg2+toDeTgq408fRBmBlB11V/
Uxbi3pf9tpjGP4GXXfic02Hmgzu7FtH31AsyiEz0wTbkLakg7RnNVWbVfVXJiLf2+8SCC0/xzIq2
FtVDDAnhTZsYmNxoDENUGrrqEnXy3LVXZzV3Avuder45yGXYF4NwEI298K/tptaa+rli1egWgA3A
3rfxku7dqmnr5OxSS+B0bP3vMwjWDYcGeodZC9eCVOVtrb/kSJmzr4iYhnwrT34o2KhUhawxPi6X
Aio+fhcH6y5EvmQuNEYUIQMkgQmZItBVuA0cA6r2o7m+JAL/17D/0U9bLW0gIyvoxfrsWGGNO2qX
ST8KyoVe8ylNtwhE5HEBtvR2GJgoISooYZ1LOwqrFoVCGRvy51llSNpeEMCs5TLdTyPhry5rSBNN
WmTvXiJwwu4siJM5S+gPVPnypzmrofRJfdLGc14ifaoWfYxYczc2qq7v65O+r2xAo2Ke7Nww1336
qrNkPMje67al60NUwXq6g5vbjctFNzHozWSbly17KTkvf49eU28En66WgcUiIHGX0upW4b16n9UL
yOdIEoBLspj2I6AF26JkbawKk4cSkPxttSgaq4CMCP7M2BYGVL2tLayCbUkjpqi8CQKBbdIgsl1R
e+wKqtA6rqYaghi3sXeDNhwFA6yEODQVQPZ44xPh6Kk6y6RiPNhfU5o020Hml5odH7+hAme1dWsa
tZQcouJDqpCXkV5LxKvL4tKZ+MxgXAdh9bWBNVLgTAz1aHmrMw8Zu6TcWhdhbwKipAvv84/XCL6u
GuH4Z1XL0uboyl8SIQvQFX6+Vn/8/fm6UKSgfoU7uoCNfEAtrcF8QlXIswgAmC75bj5+AFyuNm2d
TkTfToDcwFIaqq6HsaoKp6mPP/8FH18+WDcOlcD4bSHtPTjS/y7z+WH0vdcxNZdqmh/foYCuxo9G
CEgJfld25LWJMwiXvc6GC8hKweRuPv8J5xbR1RZBNIMHi0YAF3A2gcg+zTfSYzBWiRckSd80Buj6
ws1QY0NoyoWP/HhABesWYOdxkiVU5UfqQ2ouyodZNRceyLlLr95n1pYJsi/66cj5BD7Ww5Bdgjqe
u/JqJM0+sli4qHKkXkwP3Eok8pzUwp8/hHMXPz3/v8pyGSmQ0Nh109Gfj9AOx3PVXrjXZ0bofxIy
nYwSEtDsiCrfQ5nne9+k16S7lJ947vKnH/TXF3ccVmaIS8kQKji/T56KhxOrJWguZm9/vM8K1sGY
PckoaJdyPAqegJtWHThyZSErkNe5yDY2T9ytRbbXhedw7ufQ1c+ZexSvCpZhZLavS4ptP6F7gBf2
X3vMq+lMidM56WiyI5ncYVvBbhHzVl8KfT6zWPxLUvnrWRDEK7gpjhNHv3pDXHnkzSXCOmSclS+f
f/0zd2fdEswRh1ObDFOgMb/cjG2Ic+PbafP5xb1/p/8He551HzCDNNvXHUsODiMVdgCdTPalP4B7
ZoFNurXC038UTI7O1bQg5h311NSHUEEbE+eDQx68abbf/capgqs+Ze3TMPf593kQ0/uECs0Roub0
GbYUjuYWYibqfhmBBNBePYfuAuUz9wy9Tpfe3tdFw++tlu0BskP+0uIFuO1KL733HGjIuuTkKBg7
/jN1O/EmUvDBhzqX8IAFefBoHcd7a6sBGWEF9Us40itQKWwGdAX0G8U+N1UT43xMoL6h5RFpzMWb
8lFudLG13wB7pPqwmLvxmiGVZZ80TQKsQjLvJxcvy7CadHYNHbp8RARVcQA9r93NHWAKsmPkD0Ll
ArxF29b5BaqGvsuEQuQRVNr9zgZ+t5t5VV+Zxek2atLBTwtNy51qhb9t/QGxmVknkuPo9vVTU03m
6IGZgLwrlCSKEBLy6gGeBb1NyiR9Bke3glQ59c3dAksH0lK1/6eSDUCCU81gX5L4+Rw+khAqGQ26
edlvXR8Sj3lsUrgX8vFXw4fuyR0RA7TJhG/e2Uy9jYZXZr6GSU3U1xDlIE6mzW99qBxjNsEtKCxv
rmHr4eFQBmZrRlbEFc6zcMSR6gZ/q2NQH1nEc51Dug1AWIHeY6Q1kgdAD6qvh9xFEvqCFJ6IByaI
rOmWDcpb3YsH6flzXwz+fjHZHNcjR06OQShY6AE3vptAa4w4DLaR8WHIpDAAIYrF41cz8fww8CHx
yTKeHJK8WK4b3Sbf2DQn+xae2YPAZNybzs7RdCJ1dHz0YlG0MkrH1v1pvNK8pjMGkUHx4mnRs9z6
5WKhNfboT2Q2i19yyaeXAAqoDQE88Rc0EODKWL+fIxwEBKyHdEb6tYwQLN5HkvpAx+mcyesRrEzY
7a9otiBWbJJP1Qxz2yLekTGXRyVQdhtT+miAcf/oK/1IU1Zv28ZrNh1vR8AiQYUFAb3bBFXh/kBU
Lh5VpcbnKQCTZ3RS3FQAcPcWAbqHQoMLqasx2ACm0ITUb6Z9FgwmZAXCQEPRjCXMcou6EUnqbZOM
TNs0QZBQgVzGKFdFPUUIwnEiQyDsnm3j3eYE4QcQWpZ3tdvO1x5vAekRMEqkFmSFiksUM0YQW2JW
keD3wF2OAkWHXhZyl0aYoubpQFH3fUlHPCbEiHf3sLqxvTvmybEI4JYiCI2+XdwgeGRLA/ON10CA
zuEWDsc8O+X4dDJOXDnAqy0BwVjAE6wN7mDrtCpeWjAReABfFkscvkU+mnM6pTCnjdouV5EQjdks
Fc09lPMWwGRaL6WxLGkZ+x3+16wLmiMRGNR5WSdRnZcKR2OP7gIYM2LOZ7ZTuTf+gJC8KePaW9R7
lxbVkYOM9IhycLfTTpO9ImCt/Ylp3UTSpDqCQdA9GfkCbbZt2RK+NWCPhxlSrBN4JFlzp4CMcWMJ
53IaNpO7gJuLexN1Q+4sEXfroIrgCaof4FpwkYLslx2kuZS7SJLi9kX5Y3UDqT3GPNxO86PoOr4r
ipo8LZRRMFMogpaigruQjPg+3IqQ4CbvxCp4xdoUFLrS08vdZBBmiOLjLO8xNeB7Y6zosdIwVVwh
LF7s/QXc/dC2s0FeeY1Uokj4o387Ifjr2OTLEuyRwZUPd62zDGGddKW76Uid/8hUn8J1Kjzs9Rcy
wnVhxhYZXEVboRfpurRFsGgwP8z16MDwYAOo1bMxr/98/go7935cbRG9gcEZoxt7QBj2XYKaV4hc
yjdYKC7h/U4X+ugNudomwq+X5J0ERWAZzLU0XVTK4Z0k1ZOLnRfmbXlhG3RmO7pWm5BADV3PUFix
Y/7AAFhMkdZ44dpnNnTrxG3UHhxdCFShC56LrS6865F0oJtypLchD/GKLP4dS6YLypOPHwmXqzvm
9qjVNFYjv6F8SpJsQ8md8t0LP+V0kf8+Dr5ud2fN7BWIJ2rQxNDNH4Ht3aFnVAPq2yOfdCCXuJrn
fsRqk404p9lBAhAO4KiValG9DeX7AC3WV0YtXzfAORCEaZou9REdoA10sIhMBGImBL7qEpD9TCsZ
Tsf/3Vb3wTi2fWmbY25HsE2oqcDVzNqXSS4O0uiYcz119XHuUZPJU32N8Lx03y5jv4EhCpadpcxv
6yG/dEY899j+uwsPhjGdqmOmyZ0G77xz0UAuRP8Metn95zeV/ovd+GhwrM7VCJHX5di4YFvgBfg0
D1NwM/U6MVE/oVgHKR2slo5GQS1TAzidNVQnb9om9Al5dwgKRILb8KPnDa+BOZvrW1PjDJeKrnpk
4Dghbq2cvR+VFKLCxE8W8Oha9PBCMwdw5cNkH8G+1mBtpDiwekwgWHAeEhiEa/8qheP1te0YjFqC
orITDhLh1KGF7wqbCQT4bFCTGfyw8pL6fiCuffBdGOsz7eUkpMpFzBsS8b63cAA6G2Iq8epZEDva
kScbx4PI0RWG/ECao3h3F3dgO6KVeRGeaEAtCPr5qW0gEJ9tsaCs6OhNDcrjvmvBoANnqD6Wddre
Dcr4EbGVRmwyDO42LobeR98zg8+tNhDoxMjTIEOcDYa8Zs5CirCtSb/r/EZFOUvLJm6A6YOnByqz
B4dAc7FUvH9GYKT7jWgBhx1tcYQQxX0ftAzEPuQ+glJBf6N9IdMtrJDTFuS59skyZ75rC8fsK/DM
gzZfDtOCt2CFsN/Q7Yf+gAKpvKp9IBSWPDehwEEsdPoWrRYtLFgOS0DjZSiqe8OQyNeIIggTkpNd
BdYFBMo+uel9o2PjTM1bOS7ZdgGI6272qgwBoy4ScTvyo9RZs824lyAIdLRlEZpF12EGg2AkWzUC
7ijTAoE7tXdPFszlIQdOvnSNgJvazYN7d+rKHKAFK+4GQ5Ey22YkvZ2zicIq7ra4cdjEHVF307cU
u/pYE4uMJSAfitBhWKCjsWtUBt7u5D4vpKJXfpJifStnGaS/m7zzDx0thyxCERXV8CIYGDz0dfJ9
noATE1XPIiYYsOKzoxDLKl2cUmTq3DqWSXz+BKMbjgjfaCenfYmkU7gKWYdsqsY90mVm274qTyRL
2DydmRdb4N7zK4wqFhHZdPvMQ1RjljAk3E42jbgdzQHHOoAOT0gxH4S5G8Yo3bUNPNBzTtgdmGhJ
DSyiTY89EJYRLMP0Zmo98oTsEb6fRq6jUZ5iDEegnbF5gjfS1khqH1IPAZUuzmGU3ukJwzTsodCe
QuW0/AhvKjjU4BNvACtgv8C+ZrD3D84mXVBLKzvD3zzfL/azaQqoXbEDCoWx/S3QEuRWzuNUbwP0
kn4WmRPsSuw9X0gw/WHNVO5aDcoFHJRBRNnkbuvEtjewO9qX+YRBa1wcQaJ0Wponks6yPDmycUCZ
ULbf+4kYb3MwsFMY3Brhbzoh2n0DXvtWITE0dmaNlVip5HkoknEHQTudwm4kLhYSCeC8KxGQGrWS
lXvuz9qLB5zUkF3eoM0CLr/RSDwumm/YeS7mRCVwCgA0+vFaATP5Hamj+HfJmBu5UB7eksrHvytw
O/KooQW2iSNyYHNEOMkaS2Oq0L5wAuv+/HwZPrPUr6UGwi/9cS5ytG5PXxMdGy9hoZpU1HzFbRBI
vpYb5AvGY+KS8aCX3schUzsRBTsaHMdnkYLa+fnv+HhDxtfCJ3RxYEzR2PgpROf6/XJ0m/7x80v/
27r64EW11jxlapSIvkV5nz+Y63yPsPJo24VXRZy8wd6mY+9hOQQHsqs3T9lhj1D58vUSLuzcz1pt
mGvNHdOMvD7yXkXGeQY+8sINO7NlEqt93wwjT7VkaLwg9Psp6xP0nb0bVfE/n9+0jzexXJw+9q9S
G+Y1PRVl2iMlascHFSWu+1i0/cYoL6zM9Cad4cIvOXePTn//66PwCpLYwuIe9Wbq4tkswP0o9hVn
G4bvGmg/JxSgdeANjsAQHFxkdzvSewBRYLc0PzWoll+7XfR/f4OyU+7WZTMdA5ddtayqQ9TZXg2d
76Dmeyy9+j5VXXOhXX7u0a+2dyUOe3i1L9lR4KX51uecviJWVMW6w6v1a79ntberJ55JB+2RI9au
RyGdm57I15r2u8qUB8/TTzy9ZKo7t4Ktpkg26qrNUzUfAJWCYhobtDbdWMTimuRCUfrcJ5z+/tcA
czt/cdiU2ENnkESTAhdl1b4jxaOr6vjz+/XxuZWvlUeuo6QHcUlxbIHVSamK6XQAYwYVnzasi5fP
P+TflsYHC9maGl+4FfF0lTtH8937rm+XbyWSfdGvDofv9kd3d5Bv2CA7759/2sdtM76ONQULtaAA
0XbHbmGgt0rT1CRkoyu2YETXB7dM9eb/OPuy5bh1bMtfuXHeURckQADsuFUPZA7KTMkaLNuyXxge
SXCep6/vla7qbhlHTHZkRMWJsmQDILD3xsYe1hrioUBTTgwi9B0wA9ZquBcsggkaX8axjbsWmM9u
kKMFmYGkK/5++asWdMesR7JCZvPIHcRRRy8MvGLh/An+14olWxrc0BoEpNkA/j5xtPMJ4J/5z6mz
wORQBSvgkwv7YiLG130f1HafyGPDZbu3FIMjV7FiJQu+IMN/Q4ZnediTqNWnRIpyr+o4eQDKAoJS
BerdO8b0T4A+rAV6FqTLRIjP4Rh1yAiKowCzTtF/n4oGz6TJm3XkM914I4F/ml55xZj0p6EYI1UM
SBzpBCg8iFRHn22AV3y9LFML9kWcxeGVfSlcQBSDm2U8RvzHZM1eOQPJbLA8t1hra1k6+PPPX82Q
aIWG6XzEq0clvzLOvvKxf7y8+KWDMOpw1DQiVkkrpE+r2OezfUI8/LFzZyRvkmdUtGxkH6DNN/15
ebqlvTIuylaqCi8vOgJ1gSN1Uvkd0iUuGr2A17i7PMXSZhnX4zAByxDO+wRwBwEPX+sNkk1rfaAL
OTxhlsVNqFPunJDlp57zDky6k+M3fQ0Qq2jk7+awaTZN1TkboBjmX3IroclG4ZUCXuWGRO9yiYxX
lvdOivdTWH9qx4AfgqDIT03cxC+dM+Q/SKrWWAwWduJ35OaV2ICrS1HZWOlpdgED1hfjlqSoE7y8
zQvmwjFkkiLOGfU2yU9uON6EyGQUGfHqKPLHcz9Tma5Ms+CIOoZ89gBui/OJdqcssnbCyVE9P/tj
F75TUXzktP9IHb3Wn7a0X4ZwOnnSogsOt3jjvFTsNOVrdXwLF4PJz1n2NUN74DlI28cHUMp+GG33
pldrpZpL6zbunRlQnEDnAVtboDlK4NSzTZtfl0/5d279DZ/DZOJUjmxUNgl1tM95q7AaY/B2Q35z
opsbxHb0TRmQzhszxDd5PgXbMhmd6xw3sy6Uskz1NaA1TtlwzmZEGuCmSfcQWxMFr9O84ugsSdj5
56+0pLaKHjD/WXkCrj/woAogPfYHdI9v06i9yVV21OMK8dKSGBiuLjIbgaVnPETn3tmw+KniM/BA
318+qaXBxZ+foTo2ZyxW0Mck6fygEhp02/XTBPKiyxNYZzX4uyi4pvsRoOkgsB3aHO0aPBhWt88b
ZLKC/NBnwNpv8meEizYuA5/XXN2MZbnpbX24PPfbxgbPuD8/DoDztLPruj2O5FEDAxewuHdVGW9i
oN7M7bC5bhbjfPoqBDMWoPKOyMyWmzhDLaOM7GMV5F+SRMTbrhuvnMk4LKe0I6SXa1BwZfUXe7Kf
WQz0/DYckVZppl8cYL8r9vNtsQA1+Z87J0s5V2NDqyP8OdePEmr5PZuk14Nt8fKuLc1wtkqv9McC
wypCgNi1HEB7943Mh4cQqVUwmPVr9PVvGzjXpLMBM0cbtRM4xVxZf3MyspMdWcvdnLf8Lak2jH7Y
juCrIFj+lADEmDzbM2L+1a+YZtedgImMDlw8ADzYaYuoOtBdvdQBQHRhxcglF7X9cvkMFvTDvOkt
SqTkdpgdsyFNXnQZWEjS8+Rgu+l0SksHvlaX9ldZGte8+VHTgfTyTNOjboBoqivg+7UtF4cqWcU1
WJAp89ZPoj4E3nQiD6516zToaAYdRt9ceSDGiRdp41KF8usjR2nrPosjdmAcVQBd2eYrXvXbdwpY
dP7UicGNqzlLZXJE0Qiel2NoVV/jRMmnPgeUo5dZ8HzHRgJzd0b4a2XSBS3hhqtUD+AJdqsgPZKK
300leR9ilsvytTS0sWWuFkUb93V2dPIUCRbq/OqA6rwivEuDG5uVkzkKGHoijxbSbmfOyS9lr8OV
lS9oBjd8o6aXpRPGihyHkaZf03DSgVcNPLlDIqe67WcQAvkECF4rjHRLgmtMx4GdG0jYVxD2Dt/S
CTgWYvpSVmuRkYXhTW9s6LXtgtglA6EyCO8A0pMfqKxBFuTG08qGLZ2GcdUSp5HdACyBQ06tFsiw
Ytg3Q7OGo7hgbU1ql7GouqhjIL1Lc9BypPd4I3tZojwxP12W1KUJzj9/dRulsZAj2M7K4znM86VD
pVLodbM77lDFHsWeHSi9vzzT0kadz+jVTBPvrJ71FtQtsZBebFz3NuuArX/d6OdZX40+AEMQWUyn
ONYdsDlZMICB2QY25OXRF+yTiQpZzTkHC2jZH9sE5YI5Cqf2cQBYftRe1Bs3Ryscc9T3luUfL8+3
sFcmSGSdoWgdYK/VEanbp0Inz022xsewoOAmLbc1ZRUpqKyOYqoAFAZ8Y+BmOHe8zW5QtMr9LK5X
wm8LomVydGcjD9FZVNaAdiyAJJ3vXc23U0Juir75dHmfFvTbRI+kNji7zu+RYzyR98HUfFBy+tJM
pFxR7qXxDanqo1JTpyP1UcElqNEhmcXKS+r55vLyl46Z/Sm0ZALKfu1i+WAneIfWzN5DMOMaFES0
kv5uAX2lEXGTZDEIANBsp0HbhIYg1GGAGbxn1T3hauWMl77AuIu6DKSDLccZj5Ecb1GcP+zTJrvS
VTahIvO6LxBNB/lxxAHXHQ7R92K0JJq11vCgFs7XRIoUQwCubdCCHIcahGl1nXwHY73ejM3a/ixN
YNwO01SjkDVGq2Y8fKrEp3a6T9cAYt4EKcQBm8iQCUGOnqBLCoE7AB1trHgU4CzQAaw2JeNn4APX
XwpWdR/LcQCLoQI9ZDzz6QatQuPOAlXvtgpFCdpFVJ3wkKBCOaXfOgFW+HBI2cNlEV8o9XJ///yV
GI4c7koDFoxDlpwpE9OubR5rN3YkmIiBlsTKOLpJggwVfxPyznfIZaMI2UrEScx0Azxn91M8DOFH
EqR0e3lJC8bcNq68IJ/z0ALU8zFGKT0o826rSD2gMOvJDjq/rZxHMtO1fu4Fa2t2pMaqL5OCgZEc
/ZnEdnckqzy7pFtavgikUy5/0IKhNXtQex7NquYg2ME5/0AXANIC8/wOsHI/XBBaXJ5jSZANUzVa
Y5yB0FQdFEqOS3ff2MSPAHV/3eiGv9zFnNIS6OUHPclhlwKVAAy7ZfQlmIu1dq2lDzAsVdXlTW6N
ghwcyHZTCZCZihA104175SkYriyzChqisis4IEJWbUib3Q05DO+YgmzD5WsCtWBwzVY5t0XzaFSi
rzg40738susVD2dhe0yQTJLHVqxYTA6tdYumCn/o30fwoS4f72+4yjeCBiZEpsgB8Dt1c3CgAAVC
sxNjtyUIgUC0C6wDUKFaqCpB5eGPBIQBW5TJuL41gXSVVNW8R3EdSnVC8JoUIBvYTlHobidF5+sA
sEyETR2QmFkWPrxoan/QAdDoHgAntmJrlrb1/PNX1q8FO0yhz6M3xbsE1AB5fLDp95VdPYvuW7tq
6GTVaBbYXYel98CoavTc+xIJ9BiGPmvKXQTuDQ9MbXfTmFNvmCq6lXOyEptdMGy/g56vPgwQQI6L
XElwsMsOpe2RNzqdl4DDboqBGrjW7ro0i6G06OMGOkBVRSB/AcUteDMfbBQD7kKHo82oL4ERvpa+
XzooQ3tjwF3FuVuEgKTm+iaosmonp/JnzOy1xssFzTWb5cAW79STGqMjdz+VQ3yiMl1xIxfWbvbJ
1VbozlaqggMr7K8grE93ITxsEaAX5bKkLU1wPp5Xh12knSLFSIPDMKCDCBwyzn1p1d1TEKTR9vIU
S7tjXMqyV3p2C1iIsr7prNCn+VpT+dLI5496tfhuqNrRBWvZIU0Qb69B5r4ps6FbWffb+WDX7F4I
mFUP3YB1T3QKvLINXtAL87Ubom8A1wHOsLLQm+qgbUntL2/UwmVvQmeOHc+LgBB1kPHYgJ7JehFx
+r5xAXM+R+XT5UmWDty4j2cAdjuhZMEhSocNz58S3gKaeVi5DhYcMBMEIdbacfKSgxCwjt9FrP6e
pO296pvnDkxalmYfUZu+MtXS4RtqLQja6lDUCjPFxN3ogF46yFYujreHBnPQn3I1zQIl1TaoomiR
PuZ59JyE6YpQLQ1tvBq0q5usQMviEaQ+fosmNX8GfN7KlrwtscpEQCAuKYsIlGtHO3HRKJTI2PER
sATnWFHy6eTiDYdGhHGoX8ZZugfU4U7X+WDKbL7RwzjapJ6io+1SzxH6HR9O08SfLwvt25qhzO6b
NEPKGJRoGmDorR8nO4emvhSZn6v6KjuoTMxJHTT9hLPRR560aKUeb6oJnNGj1leOb1zocVllKILX
5IAE6yGZ680Yuo+udleygksbZGg1LKxd1GetLiX4yCPLq+kXlT6S9soDMG5rSVEdPoJx9pAkcYHa
Bhp4Mcx5qspnHak1fIol5TBUGvXB6ORksOfWAF652Nl1AJO5SoLMqupQy8oNmzw8WmW1mdsb1aDX
3EIFVEF3181gaLZwwSqga7gZSfbLSe7BM/RAgnedYz1cHv9thwksF38aJVZYhM8W3DIHjTNWHv4M
tHtuK+purLz6VLTMXhHVt224MuupQbwAZJMkgGEFd14K/3KWwAmpN1MKzR6ecrRoXv6it68iZVZW
hxO3JjkqdeDjPTiv/bxp0Ty89mhbGv0sZK+cAyeEkZq4g9vU6j/GEi0RQ2I9O83aeS8Iq1lOPcii
coOpDg55wlD+AQI30ry/bmMMba56p7eoBW22Yu71DH1FIOiT1dpDc2lnDGUGb1NQ2JUih8nhX50O
oZEqS0PfymD5Ln/Agjn6zRf8au/RQC8EADDwlM1OtQYxp/sRlJj+jHaoyxMsbL7Z7IEoArddjhe5
KqvnrEWQEt3ol4deWLvZ5ZFYWYRrER7x1NcoTXk+gwycu7BY+nR5goXtl4Yi82qQMZiHQ7gAUb+r
YZQOqIuT23Ig19V5q99QY6/2HxjYI2ocYIuUem91uPjFPhfvWXClF2MWeSeo3dEJl+ow2O0t+DF9
utrFu2DmzMruUZagXs1h5kQm+IsToR9tmqJfZdgxjxZW8z6r8ujm8kksSZF5KcfJGQERQDPjUAzb
jGSA4x4BOH159CVBsv80QGMsipS3XXrMaZgDK7HJ6A5wApFXjkV8l7ZuthLgWZrI0GctXK5QphMe
XQWa0UelH5oA0K4vlz/jd0b177EIZQJLznGthKPq8Pjycn8g2/s7/cT3fH8aPJBee5OPLii/8E6B
/8PxCg+V8X6zR/rJZxs4UF7voQ50Yx1BAvOxOMh9dTuBaMYr/fdk03md9+PyKheUygyUTnTWdjZw
8BA7iFhkTfwhGIfvU7pWrbsgKrYhKnqycJZRkR6d2d7bSj4Ifl0tuzKBxSwVpqSLRtDgjiq5C1sy
792g5ivmbGljDOGolQ41d2AKaBTu+PwMIuRdZsUrMr60LabHBiq9Ph7gVo3JF9pxDxRg141sRkM5
KAAIelzDY52gEkwDYwKFtZdlZUFfzIBoCRLjvHGr8AgQto0r8aIIwnNI6CFPVny1hU03g6IA3dVz
PGawv9PoO/aHvgNFRbJ2uy6YSDOuaVsSjBFdD0igkvWjXw2gQvVCJ7ZvB90mT+00Y7uAvdBf9xw2
ccVyoFyDVKWPjvDW+rs57AHokVjl7vJpLO3VWbRe3VVlA4PfxmCBrtD/5kmhH2pGMl8W7nVW3oQV
sxPwO2s0tB/zUN/yKt+LhqwU/C2dhGniLT3pqMVr/swZ7oDT3oGbyWdnA7LJrd2tBGQXlMwyVFhK
W+oJ33Cs59l+X02pA3ZsPdPr3o4mlpjSggCUatZHUJP+ErO1T4OkBlKoCCFUdb+idAsfYcZI56QZ
7UhOeMKjHLetPyn567L8LAQ9zBBpaMUFSpQdjYI/G1Tx9LNqcg/gXSenhsfZzj+zWR508nh5toUT
N2mGaksCyKEeYKxj9jGQoHEdp/AWEEd3tUrUZnbntWfYgpWi55+/0gvCelTG9tgwOX6KmuQo2bMN
6Km+VSsnsvDOM5FfQmr3qD+y9ZGW3Q9ZdrcjVR6wdxyPRbntpWN7A4TttZrpBTU3o6kxmJ6tWJTQ
wrhDKhht9Ehq3w0ViB0un8zSBMYNDbDeEAzdNEKr3E5P04Y7T1O/FllbGtxQdJRNgW1D1+Qw5p8n
xGNr98EF8tPllS+phqHfrE0Aatth5SAsftcl3QGQPCuu4dIZG/dzOQFVdBgqRFRiN94wlyFHkYBF
kMuo3E1R69zJqNCP4SToirV9W2xRvPCn2OZOIvpCIdBlzwNQKNohA/jvhE6CeBw3dbPK5vv2iYA1
+s95xnCaWhG7yOpEAPCyRhu4MaOYd0WW5Ffde9IMp07AgMs74UbHoB4yLzwDTrnCvsrqoh/7z/X3
HLxHRBYIOMbV85Tm/SZED0Ebc+Kh2GzFWr0tWcCS+XOSqGpkG8eIyhY2WM17x3fyNUDityVLmgHT
OXeDMeJCH8k5oJbD/GYDIEGsnSqnu0ShwR8M9dfohzRRi2rXDYC/hwucAY0RuJQ/RDT9um5oQ6/j
erAKEN/pY5SQh9oFRudq2n1JEQytzlA82tvTqI+NqA8i+jnmYheqyUNQamVf3r6LpMna07GGcRDF
YV/Y4LfJPUDPjq37XtvfMrV2zAsSZMZNe4nLtaTY+8rJURb+Nb5WgEwsCgUKdB0Dpwu15+I2refc
s7vxM23kV44X7CzIKXGyp8vHvGAszNipVIrkbgILy4PtNDt+FtzH7VpL6u+H2t8fyNIMmBZnBup5
HtlxSIF5g1jIuaAB3UEAWrDIDwCMdj6J9HgbTOgQamnm3FaUAV+xs1HRqMoB+E1WckoB0ARsFEXf
tdlsbQBf+ckOg24H6DELhYlNsbNpRd5NQ5tsL+/KgoSa8VdgFaJ/TYrggFOmp3Eu80dXROHPoQMY
SFr1bMXUve2hSZP6Z3IjlGJxBLxqK/2sM5X6vc0e6VQ/UDv+mmTzQxEDYh4GdqX0fOnDDFdgSOHR
FoWDULm4mQMJuf0SE+DirNVfLomTYTW4TtAo7MjgIFn8JUvZj6YaT0N/XfhXKsNypEhFTZxj+ed+
UqEBRAp4k6NUayXIC6bbjM6ivxiAj3NIkGfO987kABiRtt+A13HURYlmnLLfz8HaXi0YEDNSm5VF
GAzI5xw0Qedi55L39QhYoMsSvHAQZqyWA4aKthbK42b74wiY4NQCaB5dMRpLKz+b3VcOuBuDCKWa
LXKY8xqAn6rt43vw6enddWs/C++r4WvbSscRwDVHW2xYhrJNMPQCeHPlzbigAmaEtuUggJEUN39Z
HQBs5SPrvAXArOdADS+v//fz8w2zZ0ZqgfaGzm0LHwB2tgIMDZX9FMZR9a6aEFJhSWjtrKxLNymV
+sYKQDkBPuLJl7xkV56+oeZiLkN3agpUYOU2ox5xQPnixWf6XQtwWyv+7JKIGbqOEC5tehuZT7Q2
IfWcbrMUOGvNtLKLS0Jm6LrsUCABWpZzcYxzECkFnC658s0tzcitRtepG3UEqYwJRYWTz1bpHBaW
bTbAzi0rS+t8dbQip6fARWWyKgTZr4jWgmdjNrkKIvGcKxN2rHjXPATnDFve1BQo0Izct0keAyec
E78tqnbjKsR5q0j8dNzOiTawNsof7ak90aywD0rGwLobyySFZERi5YJZEAqzkZGofMhmG6Waefjk
pM9oB7fWFHdp6PPPX5mFlPdzBmRhZF9HNsXAoUZCNHRSAqRwqd2vlzd44fjMvsXKBU+KDBEUHpB5
8lN3jr4r0N18uDz6gu0xWxbbBrloYFyqw5Q1CeAFs3vAFjqeE3Q/Xb7GoLbwCSZsSsOrKA1tSKCw
9W0SDttSlys6uXAEJkZKW/K2gm1D+nV8lzvlFvBPELVuxWtf2B2zDVmRkgRywO0LllMf2NQbProe
KLG3Wffx8v4vrf+8Za9EqKUUzk9zXn9R7IJCx5umcJ9JAjapyxMsOBBmE3JMESBqilAfU1kmzYYK
K34kgMk59h2pXsKpyyy/4/ieWbO1PMbCtjmGHW6VopUtODlwTk5lrR/zod7XYffNptbPy5+1sG9m
q6od27agSSMO6KM6ViH9QWz6CCzF60BIpGMEYwCrH47gMC6PBPBbmzK3DjTK1xjoF5xssx/S7bKu
iIB7f8wCKXcMAaUvIuvcbWOHLaiZ+LwVVZee6zkqsLvF+Zo4L8mCcS5gVh/TBGDYx6y77bOdsF9K
K0H8+3tCB79J10o9F87G5HorKgRGxhBBalkNqIZkG6cCAYG1FoJb6GWRJpgNQOjTshvZ+Y1SewAm
79ANEQ2oXEhlunFiGm5A2ZdvAlCbP7E6BI2pcADxYNUu6AqS6rYAYcy9auFLX5bFJXE/H/MrHU6A
zsRAfKGPouubPWeu+tDyc/1E7kzIjowJu44RVDrng301E5ht8i6jCG1K9AsmyU8NNF7BNCLBt6B/
2lz+nIXjcwxfuu8copIOrUJlEW9qBRpAVYJy7OXy6At3ATc+oWrYDIrvIDuyUci7FqQdm9pp1nB3
ljTLWLsunLjRxM7RR1sCB0cmVvFEhAi3bCbDBv0534c5rzY2aNU+2c0UrvTfLfhA/CwZr86lrTvK
47QRRzQSUqAp6nbPqr5+ajNX7EU5ILDE6uvYeSU/n9uryax+AHwdaBWO8JmOlY2+ra5CbVlyG4mb
687IuJRiYOO0iRNPp5rM+V03APRft3O0kohbUBez4T+1KzuRQUXBn7KnctoPwc+mDn0nWMN/XxIx
w8zZfZsUonfmU1aXuy6QuyEQ76/bGeMJ0CD2XudpRk/NQB9tO3iIgTS/clMv7Ytx5SB4PSrugvoh
Gz5o2HxgDQ8dwtjhj8trX9Brs3va0mExFqnMT6Ao8Z30JZDE78nK4At7brZKK5Z0NeDF5bHW7DFQ
w71Q3e7yupeGNnQaGzwkdmbbQNHJgFlcuSACidZIPBeQotCN+ac2lWXiJmNDMHraDXdJqks/jOwv
YQl/ybMT1ZzQINnddhH5NwjKvk6aaSVpsXDiZt90Ukw0tGdhHcdJjJ7D3M9uHG3FPO4UbdcqN5cm
OW/rK3Ph1FEANHTQFzMn+2ZH+afGrjYur29Y23667oTMx71l13rOQgZey6TzQivZO/FwncaZ/dNu
Ug/9ADauE8xrvR+BNL9RqQw2l1e+pBOGPgvVApIiZvQIkqJ3NFInC+4k7eX+uuENlR5ZVzuZC3DK
LOS+YnQ/seQ2jvvr7LTZNz04LC1oCj4QF2S3RYV7rYx+XV75wkVqG9d04ogskZEzIHceCdTvh7/m
3o08sEY9qRB8oh0Qs4C2TjYkIivacB76jRiV2UiNhuBRwWqPxxaUQYI7Xts8hGAklf4871W6Bnr8
++Xz1jyGxk8llXxqJopng6zFNijKGWjnbuKX4Gu4R1RdgsQASfWmZ+2j27sVni54v4Rjmd3M1qhu
06Ebn+c07zzZs+zUi1niYFV60wf5+LVE2/J2zol1aLpeFF5BR+C+kwAlfxqdeeBhrsOPoXRQdhdm
9Gbso3oPqXM3gguybZklNt1oywPPAeSmA+3swV+2bZ38+xQBEMRJVfjA2pR+t/r0CcB2JfEtPrs7
RobyBTAl+iZu2tKnlYvivbkmzrSx6lhtAPXc3AjO2Q5MhvO+VJSd+s4CgxOvkNBEDw2wwwj4iaKs
ewSX0/yQdzVgZtBOQLasHdo7Qkt2FyBlsr0sYwvKZ/ZQ2VGtSimBAl81P+v0RdJ798p6dUkNHyAI
OhUKPuQnm+co5mq0hsMHpqzIq/tKr0js2zcT/Po/TavEu5PVcm5PeTLcK17cNla+EtdYGtq49EaZ
uyN1ovZUueIGPA470VorAbGloQ35Rw1B7BJUxpyE/RwUT4n7/ZrjZGYCm4OudNAAJz8N8RR6E3M9
FloPYs1tfNs8MDOJDeayAh2tVXEseBTBsyYSTUsSVOVzonwbnG8+7UEfINhcrMTlfxu7v1sKVFz8
eb6RwPGGdR6emrQBCk8G2rLnNOsVmEDUuJl5kXVen1vVyWqgVlYcRO9QSe+gZqrR3TbioFKV4L/A
W4Cz3J+bYfhM4IbZ6BOYwW2iUPzno9xTgxBLlSjhiqeBHtIazUeeALTqHTyCDq0KBfFTJvsPBBG5
4gmowPPH607MuJ7c2OW540BmJeoZHiukObYqCsiOOqpYEbYFGgNmYrzRrkrqIkmiUzH1c+k7ZwQo
EZBPQ1EkxUGEDgj3eJSS00Ci0NedU+F+B78Y+D/iwo8sikoOHlnZBuS07keryrin3LJ7CbFBk9/L
pvrmAnsdnCd2kj6ACZt8ZlMIjqKqF8M7pcdxRbzP6vGWMBgWJWmlaGrLdg90numei0I/yzx0wcFI
hTyNGXK9Vz0EmGs4JQhgWOCis9xDofLgRw9wERiwXpXEc7sqjr0wF9bKW2zBFvytZID0xYwAF1hP
ojYsPZTYo8JWlurzVQJm1g0gC1dHfdagoLnh36Qq79opR+Yv1mt1cUvrN8xkKK0qz5VG41BgvasD
+95py+fLa184b7NSIBh6a+zBvoPmXuI7tTx18fwuBhKbN+TWVbF9Zmb1KZBomWsTieW37+tKbXKd
rZzs0vLPO/bK7QcepyhjFQEpJJyPVL+3q3jLKtefAOF4eYPedhHZ35qqki7IZDbIg+24d00f7pyY
HePyQYvUq0pALOY2KIjEirOw9D2G+hXQvDonVB4SZ3yyrfLTxPN9yhH8St3rXuDMTOZz4lScKMkP
cRXMN8KqkR8FRVIm2QxiyGblZN52e5iZ0j9zY3Z2hV71XiTvVStuHWt8Qt/GitwuDG8m8a0a6w4A
hnZQQrsvABFpnqo0cEErSfXw4/LRL81hOD6jYATkX0IdQisfwAc1xZ3XNB1oyGIbZuq6SQzdHkTv
yrhJ1QHe8b01958iUhx0Nazo3tI3nAXtlYKENLLGGZhch2x0HhtNPwQVOl7yfnvd6s/Tvho+qdt6
dBqXHUJFgTPdb3WA/6s2141uaHcv+gYeuWKHWu0pmg1DUNWJflxZ+3mH37jqTBIN0JH1VgnTdIjJ
LhjmOxeUQ6rbjyCvttcYbhb02WTLAF5mA446yQ5BGvwAR1zmDRIEXkIiZe/k/YoLd96Pt77EuEqV
CvOojDg7OM3wwXLK3CNqeLp8Bku7ZHhPzVxErnZshtSdu+mb8gtvgVqdx84DojnomtLVSghkYSIz
gd/qWoFzWAOds7bLlxmUYYegLLpNCm7Z78UMGMesSOOVN83SZIZqk6lFuLfM1AG9Tf4Y48Xo3iYg
2ZvnnWYfLu/cQjkKMxPCsRYTEP0sgcS5TGxUlw/i+1yIoEW3QRhuRcJAi1uCW6Geu3bDOmt8D0Q0
FC5oSfhal8PC/WXmOcLGHgHX1Uansuxu4sHdTZnYDFZ0omLex5mL2+UUsHJFEpdmM8zN6CA44DpT
BOI80B4T5Vlz4HFV3EJt72jQ7JoBDwDVPF/e4oXpzLy4rZqir5pRHEZHqBsycNi20qWHkLutx6Dd
HqCxOC5PUJwfWl12K17yQjyVmSnzqiXIRBHCDmkcEM+xwBV8ihob1MpWl4f3btaAlzsJFIghaTBt
Wj07H20drCE9LSQHmTAso2aqiR2V8MNUjvOzHQEP7BR0E+PoiUfe4cjBXXqDtDcDimjpgiVEVQlA
32ll2R544NOt5lO3YUxMLyAQdFcs6tnqv2GHzCx80WjRpFbkHJg7PQZjMftt3I0eiceHy+e9YOiE
4R4NPctVGBN+GFReZ15LOr6ze7tY44KwzxbzrS8wLGnu2HqKrFYe1G9wLr0to+GpBFjXCOwNhqdb
phQA74oz8ORmCCIPbvMWhCND+yEuZ5/SZ2ecPe7cx0jaZiy7UTRY2dyFq8TMB1d0zJ0qBHpxEo+P
NdF+JW7ydLrP1aerNtdkdJiiGiQ/gyPx9As/FHjLgmx15dx+d7a9sa9mSld0lGq7DtUBiNs5fE0u
NQhWgw4gTw04YGyZHaeZuxvSjM4WhUBsW4Ksca8HwJTmc91uuBLsx+/v/O/v4/8KfxYP/562+df/
4M/fC7B16zBqjT/+67nI8L//Of+b//t3/vwX/9r/LN59zX425l/6499g3P/Mu/nafv3jD9u81e30
2P2sp6efTZe2v8fHCs9/8//3l//18/coz0AB++df34sub8+jhbrI//rPrw4//vmXfW6E/O/X4//n
l+cP+Odf73Uefi2L+uff/s3Pr037z78syv9BAe0JgA10jYA5DqI3/Pz3b9g/HNdyKGimFaW/C4Dz
om4j/KN/oKsef9kVlgJ9iTq3UTVF9+9fWUIwC7/Cf4VtM+uv/7O2P07n/53WfyGx/1DovG3++ReA
8P5QSixLMhB2SuUCPkA43ISByxLtAM+E5HuVPUyJ/NjXYJ5tomlf9mRbyCT1GYnJbadh3/gExEu8
yT/YNPODuYp+hLW4Qf/7rxwUR94Ial8K/lmfj2KHTrDS70V6W0iO2HeKwq2BemGRn9F8mo0LUnnW
ZX7jgGIzpPmmAHO7N6CHj5B0OziAQx2BouRHxLmJsvwB5fjvJqI0ihvDU5jQ3kfbgA8Gr9mXtcQY
jD/GqdzZstucZxUg500Dsp2d9q7nud8ox6+cbOuikoNYAs2nwNcTafE+d+fUC8JuwxPmBV35EI1y
RzrHl036RSh+k2RQXnlmTgv6OzF9a6tsy+LigSi+D9lTS1B3g6frOe5OgVVURM7NyJ+KsOk9Owqe
KbgQ9xVK4j3S8/RQ4151XVRGlCR/yHWH0OAQunuHFnwXRwVgObtvBf2W4FOIld7SpN9E7Im6oNfO
hI/5aJLdWZLccMLB3FmAZpG+q+Z6L3jpnf/2/6buS5b0trklX6VfgH+AAAGQWw7fUJM1lWxpw5As
mxMIgvOwv0/WL9bJsm/c+ih2MezoTS8sR2gokMR0Tp48mV2nzqpC3SNBhdyGAeT8cVGV70pPBV7c
/jZWPPHTbPlYgF/C6+4xBdnBysEWKvFBF5ysbk5xCbit71i/EkwGnoiP9mfEXEFGPqj+g64+EExo
6o6fa/t9TIDRYGAEtGfR8HvKzQfVVaFcftTp8FWlJYNHK/VZwy+FizGJOHVe+1ujy2Ccm4+gXASo
R0STVNG6KlDCeYLFp/JFZ8EtnF/KNBWQXRweoQD6tcjhdFzREtKv9Fphrc0rN3TwTnwWQVEnqFBg
DuT0uXaLqG/z73L2PqUd+fyybpSDn4a/I6sUZhRgf2X8vebi1NuGYL2p/gLywpnDzHx921yTz13j
fVLVBOveKqopO6tMnOvWimY6PGo53rvVrzQzayf/HXKoATtgAO5TZikssuP7toYbeqPrcz7zcwEf
a7dZotGr/NjVH4c88XmZRGNjHlOhIrfPfjiABf3KsaLRzn8YKk5F/4EhqEDCcK/zlkLhGMe9U5/i
OXPuMyFhij2LMZjhuw6t3RrLKZdfy9SZPzhcFVfhldBor+VHUFfkg8afIfAXfjFX8r4UqQ4XkvFQ
VX16agednhr4Tweo/mhY2TgsbPs6PtUi/WIS/DVjKwHBRvxh4xQcIA388pwiPROvSU+1NND1WQh8
XPg866BcgdbJ+6ODXLUPlex3GhvHb+2pjXJ09X3o4OcarQ80E1AYK7GuglJoyJbqP4WGn2hJmLgH
bq2x5UsdSnvUQQ7ZuQDtaOre7Tp9dkovu3alri4irtITMh3rnGkLrJZOlj6uwtDVQ3VhecbfJY4t
P2Zw840YF6E7eSdTO2HhLmdiTKCa7ESK6ivkne5LVgQLjK6NSiJZyTs1eZEsVQD3mnuLHqnz7B/A
1OW2I4jHcaLjgH6V7UOK0YM26lidYwt73v0weNRPxXd0ZMGsGV4BpPigZrQ6W8tnyzviudibYPev
859xB+riNnWAzm+CM1aKQaq+qM6255xLz9wZwJdBb9xTmmKdVrHy03PWsmg9XeHgcUoXO7s0S9cG
kKFj/jzVd4wwGUxdTwP4vfwJN6Y8RBvbp6GPuFV/kmKVdljkUwbj+PWn5DQPSPkJgtB3PBnfiyn7
zRB0IgtLo5qqomVW0XoNEY1WKWL0R0mqk07mu/VY7oDqdBl01hMVOvBg4biXrEF8K1X7IAfqO9i8
68ZZEG9qO7k3Q3IfD3NEvDTMMnFp6yFw+/T3UT67Q5BkyndVdS0SHuTTB6wxH+bFqPT13xPmnG20
q1W4XUUuAiWwDdEdJ0vqZ4AbHMHPfTt9NmP10YNLIc+dJ8r4UzKJJ5bIBy8e4PC6ZL63DCSsM7hu
lMjdRhItHrt0HTzV6fSMY+s61K5X+AuobX8aAGMTjmsrK6MEDvduqv1RfZ9L83F9IY6LVTp38Hyf
/LYsH7pWf5EVDMG9qFo4TMebO8Pevwpn/g4ZXocIt6HxXwsElDAihI2dgZVyuz5bVa6M+7k6530D
nRec2l7qNkElvBOEer6/PdhLuPE/sexfo0liw7bJcW3+E3mWtNnQJ4tbnUUln/oMzXVoKIdOdfq+
JQn2oOnPdS1OlkMiDWP42jlN8dEbbyRw/vshXJfBQsijiIJvX9lrEweVAVGBRFX6tc4ubG5Ak4sR
VZzxBziGqpcJXa+zevo8KMgU5ixSFpxuOjF+N6M4GY7LwqIhSOC4SFf4ASp0+D0Wi/No2gjCMr49
47yCoHVqkafYXd6l7XhZA4S6gye3HKtvlP02THHgOQwdAm5IB/TTZ+xTTOF+zgN7gulDdcnTH47z
3cvIO8LHs1Q0hLvTQQ3uRah/Oy8epxLxqkQAulXX0DZdDbyq6txbtl/Z5MoSEkyix822wLe0iRaW
nBJ136a/tnaDNqEyoMs7GMOE44TbMrufRIxgTPtT7lxkXaLenULSWOlzleCgG3901viBvVuAoTgT
eTLL8GHuhvDt1fUiDP/zW6yhM7c9xrYM0hHl0cLpcdb2k/bzunqYZudMnfKLlYqoVcNFs+G7Pbr3
in8a+fxEBAQKG8SwHf2mZx+nQD6pc5XSi2nlR9p0TxAkO1F7uNJaPq6xp4ZCbZsmB4jaxiHgrxUJ
FzDieTipbblVmmHGyvTIp+pc9ez7bKX33JIBjCF9agP7qYZR+TNOzm52LvCxDu2x+6WuTQQfyWWt
OQWJWl4ON9P2vosgw3/7w75w9H76sMgfcJMISci2GsVUDa+CpK0A9FYIHrvQdnCYe7n5mk46MLJ4
YLbGGSyftIMaiWWfE1wgNkLvHhW4bmFP3sieBVT7DOwOHe3b7Ye+KCOH9gjDagj6x6vU+Ge7dM4F
UREuMxSAB38GsStFJV8zVLsr9t6xW0AxcTi2xe8DSy/8yHFy94DyJHPA9MGN7b6AHK+uayWWuGCl
qsBTY+/XaIyS4ULjh0GRU0lUOOfiMmSgA+JGmWd6WZLmAMvdaLD/vRgkcg/GoKZob0uj3BgksjYe
wUwiMMS94jQNmun7GmXbWQpKgYqQivxoLZgu9olPp+o3vspsOuWfa5QtDmVud4IY6PsTKYW0OSN8
Kwi8UDQdxgvWJycPi6w/xLnzDgypk2Oqd1A/+AGTaDjedk9SyahwDqjTO3OC0TEbqHfjIaizCaHG
msbW3HCsPgSeEny29plrRJDSikjuvEee6tLmsuBZRJ1AvF4cALMvTMLb5X/7AOz2wqhpMpW1jQsD
kq/BUraB44J7hdwFs+JQ6yWa0YKuzXOnIm+vxdBGDf1SCqRfy3zp+RRq8cuC/Ywtc26a39dTP2Gl
v65rt0C3q2nPdZcGcyuf4qaMKsRLbo5UFwr/CIL/5of/v0ZxHrPfm6qt/uz+P4BxpMPgD47U2kat
nFCc/Qhk/u+wzv/+L/VN//hf13b9X/sa29n9QX9hPdT+j20TFztS0BXYWXnSf2M93n+YzQiAIEEJ
qNhrY8vfWI8g/+Ec+xjwkGPbNlspRH9jPdz7jwtxMoA9kBwHvw4tdv8A69kEcmQN7mGhxYlkyPbt
7RntNEVtZ0O2hLRCK1rX9+Ol7cRdnaMRNXbEdHr1vY7jxpfh8Ak4A5QlbG9b4+9EjU0APZ0w9+w0
MpUL7lKnOkgWl3HU5vRII/S2XIFLB68HyWiE2KAf4r9NnFq0jHs1VySUsBkIx9HuHvms+ndETTMM
sRHHIptB/ctDQ+HJo4t9eft9b+Hzv8aHG4twJEaX8Jm+PQMKWKHZ6P0ioUgNQjiIOKwFPXV+e5Tb
KsDLKBTr6uWadaSzLdGjuc/YdLAxiQbeLTmFXkSv4QFUkmw+wMR3PiglXEi0OAEjxNe7faHGtPAT
AW8tLBy3u3Sw4YtKXqOJca7UBfeMHXDP41E3WksIu7bq4E1f9OZeHarrhFK0j3KKOhL3cLPcjp+j
XbUvG4IFVBovEmnZBHXfJZEHc8N3E4DUYF6KkzFA9CCIV/piyDmuQk9f0CyufsHay0CUQ2u6FcfW
9e1peAm4tg/HOJ6PMMpcb2vCNrrgZpt0wZtrB1eshAroN0nGIUeeYPLHEo4+iFiqGf012qrTj5MY
WR8UhVM8L2OVwlN6GEgWKu6q0R/FPD11M8++6rKNuT/hKPn29gOvtdefnhdALxI5Bpxha5k0ZW6n
TRwvAD/T1h+B1pwTWP8GQzwEWSsb5DNgxjc1nQ5YqDunDsXqcTgaNAmhW2pn5WQa3XRgwcRG9icJ
1cIrgII+HPvmT3KopbFuspvXFAg+UDm0PaAmArDs7Zoho/BsrSZU7AjoBrgdfzU2/2MulHefjxId
kTU50gr7ad+/DImVzlEOZd5WhJe2blp6w+KEA4nryBvr9tRQKg9inL0Xezna8FLC87YiVUtsHIF2
DKDiXRf7oKs1UUwT0PpKdNhJ0yxAfOWRJcZPhw1ejTo4bDAe7BW2g8LxuoUHas7DoYrHd5NTx9/Q
VJEAVbOPis3bCJKQzVgb8kBZ9Pj5AmNlZTH7yugiaMokQyLhZmE3F19AE5vue1F3H0scBZdSA5Oy
4GB/cIxvqs84YdcHQcVFMnT0uHzbNcLFWM6TazkhX6zl0udt/RhbyKcyRurA6q3ulLRAaBY+1dem
GHXUD7hJ396tP882otk1HEARCGt5K3YojDFpDew7hJ+A8UVG4nPldJHrKMdHoo8GTnBcD87bnTE9
hEZrGI2pptsMv68dLSzHgWVbrz4IoZb3CYvLD8qILxV4JJlfKzf99PZ7/nTFIDAA9x1VMcqwJ7Z8
NuiKJbGLcyOsirq+H1pi+biRsrDCWfWJpNPv8EFnkecChU5AmQ7eHv1FXPb2tACoyQlAHmxcvPrm
hhG0SmdYupMwJa28dKamn9zeA9QHlADczYaGrWL9KVOWHWVu4YUxrcoQ4m3VeSZe62MKecSnlsLB
AASQZsTFWFSmj/B9O98zEMV7+4n3vhdufUBjAhcz29opznNlMgUnatjAU2/toWmeFmAToT0MJiyq
7FonblC26g+EXsUBBvHTDYK5ciQCRwkcAjtk87EGU2bZuGCuOKSdHgpk4+BNl8m9W9IviZ0UUD3r
9CfdF0dUsp9PIQzsraATAgECfOH2TG/N3NOuFliYY1NEnoboWSV1F+Uobb39efe2AHJXxAgOtj92
4O1IdcVLu156lIJIBRZ4Y+wQ1UA3Smw7PSMYyO5iuhzJuu3N6etBN6/n4crqtMSgmcvKs+0YeYHx
3+8Lcd4JI0FZL+YaNiKDvIc70D+9nDGnCFmxWJAOuM4WzOh72eZFjD1fGcbCuq6bB06IvhbaGU4a
paGDNbQ3laAlS1zQHLUOZ71LX4EnczsKVVNJQqfUMgCXpzjHBWod+DcHiNTOfYJXQ7DjrlEHd7fM
DgsuGrBK4STUZYkKbZEAJNJDjUzAKc/evMANARDzGX1jOpwsnka518tIk5QefOMNPWO9UPAkUuJh
XLmu5E1Mwh0o1OiUEjTEt43PBoMaYSZhBq0hMyQr4/5i9YMJ3NKZT4prGc41j+9YAcsSh3bTXYWc
8/r2Qt8iJi/PJAS+DBJCHPrblZ7OEEPMgTSGA09aP00p2KDmPZ0ha9vEy+JnczleU4qin+RxHMxN
3aB0jsNP25C0e/thfooQ8X1wmAHQssFYx1PdLgqmmqYUVW+HCVVx0Ms8O8VAzXzBh863jcif3x5v
b5e/Hm9zkOXYwnWNJokwa+o8oCqHJh3MrEID2doLbIjl+2aZu4P4bW+XC49Aoh/oKOKKzS6HvEMq
Jby+wjIXyGOcwb2Icn60OhSDYXOURZoDw+2b3orsuivOb7/yFjJ8mW8JvXoHTqVAyLbpCoyDkAhB
8z8EAQPUSeR1DzaxgM8hkfFRiEsjrqAxrl3G/ESOsBxm8fSEv7YEqvTG0EAI6jQYJa6idUygkeMc
XMZ7qwAUFAcl/jWU3qbvFOyUVhUM+9Uu+B+Dp0gATY4uqIdqPM3guB+sup9XARISRuRLcun8pARS
WYINCDXtcCzd4VJpL+h07s9Oza5ZySD9a/jXtyfh5wuU4iRycLUAv0cFhd2u8xH7cC6Q5oZTmsaB
6gg6LRs9XYHnQQ6sth89lL9Vayef3x7350MX4wKWQH6yAqRbT4Ol6WUKBqwdUjUkV7TaMZ8uKwnA
1Ucx5M+rHEN5FGfKGlORrdotrS3DnZhD1tLl8h0a02Tgsb4IUrgqXONiFn5dpeXF8PiHC0egg9tl
9wPj0IdKLXJAlHduP7DME16hccUOVWHSaOnoEg65Xk616/5Q6NP/rIG9+ss4twf4789rFzAAyFhA
nxA0iK0+YdzOcRKrloZO67iPrpvrMFuZHZ32WLCM9Mh2b2/tcsRgAPKAuf80o501jTlzMJ7q4NtU
QTchmMZh9k1NqkvqlKjMtQs7iD33XpLjCkORBpVZYAi3X7euFp1mVU9D5vZLiOwESq4D2Cp1lohr
0pf5wXh7yxZhAlA9iSWF6sLteKSqe6tv8JId5V3YtqAXTQvpwoYO7PT2Dtl9NWTvNnMQY6KGdTtU
mww9Oi5nihQeXPVRFd/TIU7CTHSAt+YhOTjqdt9shSc8myKYp5s3W0S8dAPXNKzzNg/aGmkm9fIk
oAV+efvNdi56ShDfOcRBirOGXbevRiHb7JVdhUxmJCgXuMYFj6UqT1Y3LkFdgNpCmoqFaWV5dwhU
4pOLOBz2mhN8HBvUmN9+nL3zAUVCgmdyKS7BdSJexX90QUcn4wMNJ+QJ0Faphgg3yxjapPk2jyUa
Y+F2+G7m9XjqUBQ/UuTa+/DwL7eBnqJkLreIpgYzP6tjzw5jb5iQn7VLOA+ZDt36cPXunUWQivSQ
XaKHE9j/7Ztmwi404Bo7BBkqidCHa+7WCvq5Yk7zHkj84AMVJ2eBs+kg8t1bzJjp9Q2JDcuezYzX
KesdbnKwAAz1gqpv5qgcbR32aZVGQ6KPltjuRwVRGFZlSEyF3EQ2Y4eKPiytbGDALfoEy56fMg4q
mS2x6t5ePnvnnvdqqPWjv1o+7lxMdgbf97Cfs+zKyBRDpnP1NSuI4xcQQfAnkqUH33Nb20bsRJFD
IGXn4MiCv7uZShYTOnKdYQu11vRouhrizhaI603mhWWdNj4MTU6gaF09ZXuP0IjwHhrqPhN03Z5a
EDt9pD3ue5GMjp9WRPqpLaxg4ebEFjTJjAh6z0RVIhxY9kzihF3QvG8/U2tJ7zPTwQWzQ9u3Ju54
jitQBlvlAY1vqxm/B2pt3cvsaifZ76kWxWlBYeMMYVbXT5h9pKKzM9M2AQdBAqhBxLSd6WHQtFgm
rOl0LItQQPbhPbCPKkrrZInenumf8fX1o78aazPVULsgBmI6SFBaZj2U3twHi10sQAdFfZ3yqQm9
pe1OhlnOKY4ZPw1tok45lFuvQOxqkDtYf1adaYKhGfR9Pafoqkdf9z+/OfCYjmMzfBRc/JtcIla0
QQsI8qgRMNadq5ZPTdEUnzuUqMCPXcD+evu77GxuG6g2aoxI2xxvK8ZLZDJARQMBVlXa7vuSjN2l
jT1+akxCz7CNaQ523O6Uo0zHQTUAF92ltzvOSrTrdcKyQ/SvJ4/5rExgASyOhnaeDoba2dwozbqg
tiNBwpCbGV8YnBn6uiUrvtZcCi1+q1WfRayv7dAViDYGlPgOPudL2nWLAALoxJECzAFK3i88+9cn
StvGMNsBMT3sy7kcgnRh1gfaJ1MagjTRXl0CvgIcoP8ci2kIeVGAChZbHjTGawMBxMlPa/pH3rf2
YzN5rYIla54+LEPVtX4NvvMdW3JXhnGXtuzOmMkLLPBUAdSZLoJOfRNa8LUeA3QvTvB+LifUY+LY
oKQPshSojJ2lFx2AxyM/k26iuK/TmN/FVj3JwLbKlf0DYYh3k5c1d57S5YISGOs/dhzduj68stkX
g0cu4NOblr81duf9ohSFu+cqqPqNKzYh3+HMhg4Gr1R9tqXW/AQCMOpZnmf3cImZkxL/XBbdFy9W
xZ+5shs4VFa8Rpu2k3m/OhSgXyg1Op5KWg6D7xAKGRjeVzRwrY7+WlIu1MkbeYPGqNi0DN7jefd1
zOv6I7SrzWmxpuKHBkbzoQPtGsMk6UfR41l9Kaw4GuYGslDlogYrmGSD4p8eVI2ugMn6Jts0zvwZ
2YAOSzJPLTR1qhaOQ5YGmtK0w/Pbe2+NArdrBSYFoNDCxgOB9+Ye4Lm2WtfBAiW6X6513XkPdpMU
B9tgb8c5AORwmkDukW5TKF7XsQsZOkByPU4UmDK052Vk5L0ilnV5+4V2UAE0t9jIg0FloijvbN6I
pniT3oCd2nqFhG1Mx6GmvJLbEu+hrWT/S1eWYG8Rtz5lLRoU4BqgAgew4J0wFQiYNPXQOoDDd0Sb
xTmmvXd++wn3zgTUf6FWCQYxele2Z4ILNynMLAnjpKzCuYDVE6BxEVRd1/h5XIwPQy6Dt8d8yYc3
8wxvNZxADJxXHO3rOngVZZS062pjxyQslgwieu0wQZ7DuNRDDDXCrb1ARotuK8pQ4bcmtRqgM2wI
5tLsN7QMN39y8NcfkkyY1E9ahzwtUwMRUynbL6nDvfdmSTPjxwgIvtdWK59hrDy9o1282orB6f7g
iNu5MZCP4+MBeqA4mjdzzF3sOl1OAJ4sCMbCYexra3pYnbokO3ktpwcztoN2oiiOzwberI3mpG1T
2tg7aMwdWjvEbUQfCrn0v49ZD0E8CKpD0sqwvHjmbtKnvlNOyfOQu9PneS7jj2O9Gp4ledLeuyhP
H03rzlICmcAF/oL/IYTZfAcsADueV8cN3RInUnKqA5mQJBBxKt7BpCfzqU6PKBQ7mxnfACg09hgw
TvB3bpZSs7hDrWWHhApZMtDcqg0WVHdRAXfq6O1lu5fprUU0UIVWNBWcjduxpKyrYcnwgqCeqDCZ
ExPFLo5vOXa2zywah7JqYxSoF6RZpXs/jUSfrHrOv8q2OjJJ2Un0ADJKxMvgca/VqtuHydvRa2Ku
ECpqr8bxYqGps0yXO5OtNFoCca3BzetApDCPMjw/qsn/zB1BH4VDUNpYmZpAFDcfHta7HFKxgFtZ
I+SP0u6zjwsM++7beCzOXsnZ+6JDh1NalM2zC8naj2Yx4M53Bp8KUrm+6TRUFTOBBKol8z8PGrES
15qjQHoIZtftx1kmT8V5xWlogTR4NiR/dJrpTC0XHgtJPh8cADsFbawK7Pw1akSXx3Y4r2wYcUFF
Dac2NiEKadQvzFKfMwKiIrCjMaS6GoLc6T43VnymrTMclEB2bk7k/AhYKUqHa1H79oXREQYRQ9QW
wmQ9dbJRoYNiHOjBdbaz5tBogqY2B9UWlFs2aw7yDwOYryMNuRL2+2qmc2jQre2roYP2nUt1iLbB
5qqdLLn29agOLu694QHqwrdK4trGIXP7kqgepWqYWxYu6DeMQIZdQk0qGeZxWZycQfGwIn1yMk0q
TrZa2oPh95Y8W4voQPdRLkOqejt+qgpJsh54WRYvAr4+Stz3ZPBChK/lqRvc+bLi92FbTG7kqkmd
uMxV0MdILvNRpFFlVBGyjH+AVZE5eLidwxcJBGYevaYe3MHWb/fqSoWDPRTPEkbDWRo0NC7Uftdg
Hq+sRcGpYApEbjQsBm+fiHuDOgxVY9TcAH9t60pTD+eGWaRYdXPUN03xxHqAwZlk2UX1CyTguoNl
vnf3IRfEIlyzM/A/N9lg7njpMBmMCDK7B3aczmHmNFUoMTT1QypTttYce5+ytDwvszX4Q+5Nnwqv
+aa8fISziTnK33Zuf7Q6gCMu3LXTdyvcq0ot+qo2AG2nDK2WEg0b1mCeW9OIMy1Vc3DW7Nx3+OCA
9gSyYty1m5MNZjBQxVEaltA2em1zw5Go9Aghhde7B7O7d6wxgASAv4GBI3Pb7Dc0JUmVeIqFqCl3
9xk3VTCkXR6Mk50D1ksXf2rAH4KLSBwu/Zhf4oak57eX2O6mA8kDN7sLcgTZnjlV42RNYcf4vtAd
udYoPCBhnRvoGlXmThQcLa3Qyg0zoJmZH8P/9rSAxeUnnW7CJtUpSEYtus/IWESWxHO//Xh7OwAV
NdBiMf94vM16zBLetprgEy0elMuRl6KdbpHPGg2bfmPnVmDy6vu/GBJYh/3CKqBbE7DczqppciYc
wkvaPWl7VIiwGpBhEreCdDBUTPxu9I4Ov71ljhAX0PIL0u1tLphOLUjMStgFOLNdRKJhv2dulYQe
z6x7J5+8o43u4LzapAjIR1ANAU8KWdpWfZlx2TpLQV/eEiJTBXJzkdvFKXYrc4bwyx+ZKKa7IimT
X0wBHCEucR6YwdWPeuKjjyzXR2A4Xt/+9nu7D2VSAj2ztUlkmy1xM/YakIkDecnmxxJTfQZTDTop
kul/sbBw0YELIoEzg8J1e54nHkRRMyVBGbHQ6SgdVQBZhpRth74vmIFycp+w7KgAtbea0cYvMcco
ZQJXvx0UPS9tje4tJ7Sa9FlomoeoVrGwqrNP2IefKmUvB2fM3gd9PeJm/zgVS9K47pxQKHTiZnbW
+F2JByht0Ub/fO7clYuGRBeM620X8IQO+Fw3OVgICbx4x9qBtUpbJ37RZocdx+vJuF29SBOctQcO
tM6tKFQGyRVuNyPMNQrCvqKNKrugHg+RwqQPoI+JIxR1kihFanZu0E4YTACqHzR6yU4u3NmxodQC
lrNlrgbhc6Qh7hBqSBGjoz49mIC9mAqIOxYzfgVGsS6JV3EDcsGkKNqOha41S9TIk2+6t5u7tGnq
IB6K4q7ny+DbVWqDDQvM6e052f1OyGKBdaNqj2rO7ei6cnQP9yQHYes8nKBpAIJGS4YPU9+aM3jz
5JGU+SfhTvO/2MigoIFOjMsUxPv1+Hn12unI+4zHCgOn3I4aAskLOcGEAulJdzDURlx1ZSeBng0C
O3AgSI6gv3AzlqvQUDBhUVcsb59s0/eggrdL5Fn29xTt8o9T6uV3RMtvrEX7dS34HPDFm85qoaAa
9hGpLHKOXZ6EEJVTJwMY0lYNZGgBMYA4pMb7BNfiORElStVpPAaWVR/JQO8dDd4qsiLRLIBTeRN3
zI2lliQfHEBzznRKmzKFfpBT39WyboIeUhyICprD3vn1wNnsIySXuHRWSNBB/fj20zFr7gvdjvh0
dZ/do/7E/DIGq2NCx1vYdGQOmXI+96VIzlXVqXtoDNsHS3TnhMKJ4aDQB+4uHoPdPkKKGltcSJxQ
xhpbMIdK84tx5ZdsKrMDycmdrYgiMjr8QA5a+8A3V+zU2Sgeg08WdrXnflFu/5w4mXUSRdWdZT/B
c6KckW4LywKFi1lHN+7ODY98Hq1QEMMBV2xbxxaa1VCn8ZyQWn0XFG4coE1+XiUCoF6oYH3ARoh6
SjfTfixVfM/SpUXkkevLMNYg+Er2xEBvvHeXcgky1loHDdI7fEOEHtixaxlIIOBaZ+rVni3SXo6k
tB0IVTTJRdhoNhhpx0ONcMDnw7CcGAKjaATgelWMNYGB/E/Qo+xxwILZA4LQnQrYFFt75TNsliV3
QEgnMTYDGmKKK/hELJBx5foDH8e1wdkNUllnaNHW7CGrpOWXkKAATdKL78os+RfcCocA7UBst1bD
t7QRL5Uz4nB8F9vEGkJAOMsWSK88YtIsX2aqPL19aO/tCJCcQI0BcruyVW7noc4m0gwWzk6F2oTv
Uqu45im0b8aGFf9qKPTygW1EV5r+7VB5QWWCcj5Ond5qYQWMtm/JB+Nn6Mw4WP87Aadjg0/130Nt
ryJYDqN0hH2eV7BSQG8LiWg7Htk27SWwKGUSALjo/EIX2+Y4kW4sW3dEBDnrufsmAE1BCIdAQppD
/68dChzetq2vJIGmkctmcCgswLdZD3Zo26n07PbFkefr7sZag2ykL1g9oE7efuV0atp6Wi9DzIEA
RxnMw5QZABm0qU9UlM3vWTw7frfo5XGsTHVNmzY952NHD0K0vSMIST1QLCSbXLxUU17t8JyNcHKB
IWVo6w74vSxl2LB4iQAjZ1eLIWx7eyXvz8ZabwJ4R2wgmbdvbhiPeT2hs8iQdw5DnxjX09fEGqE7
MudukMNM+9GUsXeGLzV0QSB3dR2b1DtlU1t8TpsxPeCw7n4AZLsojQDfAMR1+zyQKuGyqbCV09zA
na2s80cAHRBq0rnA1V7wg0W/Ox7IoGAcQFEAxeHb8QwsudRSQQksX/oM4lXQ1oTTXB3C7r468VTC
5+7tL74TRmByAVSu7RXAjTbL3+Qdh01rjXy5gTiFHkXmt2YpAquqvhgNVZsuHf6Z091L/OVQAHZQ
LBBA7bcwhjUPlYHgJgsJS5K7UukxRBtrE8isPgpYXtpDtgELUvI1z0D/hruF4aSzJKNlNyxMgIVD
IgBSWalppyhVvIGyS9KGogJS7xWdB1kpxNOqh8UjOgSsUwPbhxCwfhLRwpZ30Eo3V62h4+E6aHF0
FbjrRa0tyDdy5Q8O1Zcx5bNPk5EFswOtAoivpYGeGHSFLFn/ouoGnufQ+QZZSB7BjevC+Pk90Tu1
cv/Bt94s1CJzegGfU8yj0EmoZQGbAhs9s3FR5NE4CgipDvwBvFtysID2BgbeQtbkCoDLluLLDFl4
CoY0Gpgg0dkNDYsaK30Ab6e7tjAQfOobeBdXUDb95wxUZCj/M/DmqCgGIWH+CEGrtJVzQLNJ+LQC
OZMbWKNVGTuyd9uLBtGUi+QRVGbH3kqlpvDK0yUBL4SKuvjT5dq9y2fE2u4yj88oHxePJSY3yGqZ
nMbcO+K47VWuHQDE4GtK0Dbw6+3RkENutXfmmgLqoBAaHvQPNtVz5EoOnYSVoW6kO/rxnEMMDpY4
J7dDzQF9y+ShpaLxx1nmj2Nt2BNJkMoP0Lz5+PZRskdgwhOiEIFSow3qyuYs4U42uP0AOH4ui+Jk
o2rug7Kb/lGV9Ee2sPk0NmYJwbtwf1VJIU5QWRwhYS3ULyROkVVndvIBvfV3lV7MRZEUmCZC34Oo
dS9YgsAAODASfXXIAW8/Y5nyZk48UNumqXWeY+TzsB8Ccgd1YfL89gfZWzGvh9rsSV50dgf3OHCk
baTyHfiRQWmhzc5dYG8kevF/qDuvJbeRbF0/ESbgzS1AT1axVE4l3SBKLoGEt4nE05+Pvc9EtDSK
Vsy+2xfTMdFGJMA0a/3rN/5+mt1P62iau1wvzC3/+eN/v2Koi7i5ITNRr/z8qEbfG1VBh7FZ5RTF
Jnm5n1KK1lMDtHPM6lAlwZqtDzczg71yR/uAn3v3nrpeh9NWJHamN09MrYYgUaov7+e8qA///BX/
EmH8emzRX918HpC7oYn8+Svms8QgLmsgkxXC3ihbV9tJmaiyXa85TqhxHkVoDxe7XWvqIKn3+GZm
xzbkhlrq1HukFftW2fIpogs+eQXuL8T2uWdXZf2FoZV+N0ofBr70U7xinSG2VTFesmm1Pk3aDbEC
vCV4NPhVeR5+cEs0t3ucTWoOytTb4aAQ7rq6ci4eBc/Jm+xuN5X2hBUP/oP//CZ+R8FA42giPL4p
Jmgefn4TbUt0LvE31kb6g37NMnD8KLcCSMwiTTh5ncvcTsHJrnR3R/HT7kKS/s5rPmJR6bjrtQnk
vGUe1sROFwSbqZ3W10759lVMbb13fFlbcS71d1kveLXMgNIKE+DNPz/F7zZXaAVUFKinKeF+OaMY
xyrLrpAjjCnfX1eEdcGLLvagXf0fKrPffhR8FRgXzHmxa/j5fS1mSOc5Mebx8PLbObNXvSoVvFvw
vf4AA/z+k+jCOXsRIPxVrf+tCLaqwExNg0/qezUeTd89waW2H4rAGf8Xr49ZIXjDDdNH+fnzM0HN
6VAAc8SrsWyPNi6P23W20q0dKOMP6+13D0VvxUF9U0hRav/8UWsHCgcTjrPabSDR+V25C4Yq3+RZ
2P2hpv1NiXnT4dCgoha53Z4/f1SlPcDLlIFRP4jxOApH7D2r6THx0c4mKJjIauOPs7LfPJ/HouDY
Y16G/cMvx3zkDiKs28je+CqMtq1wbywub4ndMvoTYmv/7rPYsOAPt9cJ//znBxxwAolSzShmJnRl
r31IkjnEk62Zmf6dkTv9dkFpvitXXd2Xk2EnMqu7OAvTbBOFWbFhrjrsjbIB4I0EpESMNDYUAd5u
7YwQG+Iy/NDDlIZi7TTfW3sETijTel/MjcCmsv38z3v4d9c4hAjzxlqAy4Rn3M+PY7UYzP/F1VAN
2pocxQLOvYO49GUvTnPaRht7kphCDqXcdYXWe38xiwtOOwGerCjqTCWRrFTKuXOoN7fMbfqtKMs/
de63+u6XqwOHRqBqZjLYBf16AAD4WDchLxx1DRfbDZb+JDMz/e83/0+f8kuVGc65VGbDPiGD3Dhl
GXkbeLHKQ5GRwfGHF/8bcBXwm9kSFzYD9V8NS0oFKjWC98Kf8ASaxGLe9830YDN72Rs1tA6IFOaF
MlQ+RrXTHiHZVn/Yq79ZyuAg+C/R8v8lkP75tzcnjQu3Fs5m6fucZ87laXXHr4bqh/0/P+3vP4lt
w/SHacdfm+rvp+roQEq5MYKyRjRPjROofU8e46ZzHPU/L/a/sva6tt/rp7H//n28e2//D3h3wWr5
2/u8Wbz/ZMH+nL3nN5uuv7t0/fWf/NuB3fsXrTX1xO3YdYAu/u3KFQX/4hbzUSKhXoGtcHPS+/+u
XLb5L4wwwPRMhgoQam54979duf4FDAcUhdHhjZrKZP2/ceX6Fa7FFp7GP3JvzSrsof+YmJvt1Ebr
YoyHQub6wbPn6c7wijBLqmkxnQ3qAkPsR09gH4Sx2eLFrsv9vndzB0qBGHUIA6Ifwz8xR36p1/la
2EuAosINxlHvP8QeHhLKuS4zvlY1penZzvH93fggYMuGwjS7wJBr7wwY2DjZdU7xUNum+hOn8Zdt
Qbd2I3cAHHObwCf51S4gaOYpmCfct4VROT5u62IIYLOXGMQgs+Hx/7ZqHv7nuPy70+2vlBI+j0ue
FoH5BhAy8PHPG76IIm3XXRbs3SVlsjUHzlthL1a2KXPL/KzySl2Jw8rjtlZzk0RecSPpT0tf/qET
+BX5u30R9LpwllBC3I6gX2qftsCuQQPR7ksxktYjg8V+cE0tvqUjYXVRGbp430tRdHFurstnCrL6
qXRWYWyn0bYqNBqzSDe+7IL8D1XZLxcNkr2bm1MIn5UWCvLNL6WE6KgKm5DDmKpdpTvyNH330Mu+
Tv/wY/y6/vggRhgsPsokDFt//e0tDnXfbbtpb5V84FZ0pmvtRmjYH9dOeT/sYsniSY6TIOXSrfDa
Guu03/7zgvgFgORhb+TdW6V2s6mB6/DzerC7KE/HpUa1t4Y6jKVhS5zAF6iUqusdcTEVrfM/f+Qv
9eFfH0kpSsUB6mviVvjzRyrKQ3vKzIlapmw/SVVShlbBUjRJ2Ljemf+V2YZMp375Q6Xzn8/KSUY9
CjJ4Q3d/7VZ0Xq3tqqd+74yVOcdGa978ygy/ZaWVadrEAl7hn/KT/vNp+XHhK8J7wJGR6dDPT1s3
weoibuj3XaiywxD1VhVLxgzf6qhvv9k+VWBXFPOfkPXbPv5btcRLhiEa0Vnc0BmqJc72v8/qBCZh
1jTKcS+0OzpJWuFFFlSsqL2WIp/2wdAGxB1OVM27KBht/w/XPVK2n/dRiPgXOjgiWCoL2gD4Oj9/
hUx1KSdeM+81SE9cp+ObNYv+5MyNeZeN3jNxtbtgbVoYmbiFL7ITJ/JVZQ6Z0VvOfS+62PLh9dhy
cT64fTccxWhFhy5ayuciK6xrr+12P6jia4Uunmk4rMdsrdXW9keyO9I8jb2+HDdGkTVXoXXax5mu
vJPRpK3chOPaHTJ8hlFdmW3UxaB5xvsalXg9d4rNuHY/7K6xY2WtZ0Dd4DZm1KcgmodYFCI/VEtB
+kGIZ3Uz1tVb1i7Z0V6cH93aWBfc4CTUa3bUKGX4VBCatfM7L7uWCw9uiuxBON51Yj8e81BEp3yY
cUgwja7+bBXR27hU7mYQPuqCtu4TYHrIbfZgTjGWDmdm8eMhSqc6xKndEFhLQ37GasYudexE8mle
ZNDFdm7OVO6NeiPIr9+aHKN48U35bgm4AXbGOtf5E2Me0SXhYLl5sgYzLOZYgC5FfaIIMwiyXWMp
WegkqhsOoNlVVnSex5BAbR1201zHZViUKoqtAvtmlA3sLLlhJJ0zwsrrpVhdeKmDGz2ERq91GytC
N8eQ7zESVuIH3crX8eweP8C0az8V/IntxXSVXWRxCJXQuCsDI0XraEaiXh+aauEAbBtvLj7ejHbc
QxkVVbZpXL08DNVM3dxClAHdClqZf3C9kf9v11jXvqBbDf1TnrlNscv9hYvensKZuFjfaeYAJxZz
HdHVhkSw4l0S1pIJwl838nJjd+69Xpnuj1FY/LGY4LrzY2pY/CGwRNpPQkNyiZ0pcCcztir0KGdM
OjnESgGXBhGPNDFsmCK+tZAt33ewa/7am1KwSLoiJ2eANVRs0irk60W1MvliHYTGpYwHIpar+7We
BYqvWbsSFXDOaCz1ScE+LVYHpOj4lVfEqe0MepNDwTg0IdfGxcXTptu0hJyH924z8UcroyBnoOvN
vj/Toi76TD50bp4tZNz+vuyH9lM3FaF1hNPfqcRhv/GiKBeaTZHVEKTMaccoTIAkLpqIGwuYXx89
S5aPVrU45SaKDC+4VIY/pTvFpMm+WqJbjCeBuC7/wNDCHXE6Kar6a25Y31cAKpGM0ep+s+Z8ie6W
woPdATNjSshkY8VhRc2gBqIjaL/2tPnVcEbzMjut2HRAzT9GNP/8hq3OxcZrXHyHzKlfvcdSrkRm
GEKH+IYW4RzEZu6kKPgaa4zBxs69W9lz4i+lse302g8YS3i38yjzzeF9EnnLS8FcSYNLm8tz4GdE
Viw+iWi73vTWxOhGUK96wQDgFFaDO1CzVUJclwbHFTJXrTU/BHLiMBu8tMVOv5pUMsmynYioj/oB
agSSqSbuCl8te5lGrBZ8cjKV+F5ew8FrvbA9pNXsPjgmVjQ7FFldu0Eaoz+vjVjrA0kohtgUxc1z
s3Um7i0iQOykdWlfETRmmiPdG80I680hj/bID6llpsIL0rMIVsdLUK9gAMHmtLc92R/dvgmDwdtY
Sz4RnbVyTVVDcVePAfwSMx/rS0W/sLOMMCUU3TR2kdfUV8syfFJhSiWT0bOqHzVR4EkXRcXVZhh0
WSNzQKddr9m3OaS5f2naNJKbRgZpUovcmBNztng9+TgOh8ZvxTUVJcDKIPMIn6QwwxRV5USy6DJv
UKEHKdZ1zaCcXYfO7ItW0IsHu6uWXbRWemtNqXtdsMA/l3XvxpWXH4PW7u9N6UT7pV2Jw7UNYRxa
d5nSpFjSYIuLqfMyObYvY89eP3CRDofQVYQgzGO3m3WXlkezIJquakOBHH2VBzxsjFNJGlWCC1iz
m0uljkPR6S95pp2dW0f5WeI7c9dY60fTKoiEiTA9ArWtA9JwhlXv16pVT3NFtiPsfWizWZ2a4z6c
xykm8U/tDEtS+g1URgtnc2fNyWjM9ZHDr6i3hfLbhYPKdL9PdCyxMfjBe+HYH83Bn+9dZC/HzFtD
2MkiOi7dFG5Xoy1QKPXuaLyXRsoZRTzqeaggFW5DHQl3h2FOlN7nxPs+YeXqPRRi5Ux3oXqHc+r2
2zEP/OlMYD1XaEmQuMYoi0w7KaM3nH2G7LQ2pSCBSrO1kjoS8qJU44x3SzhEX/XgTd9xuOu3ISjx
EFcjfnMgTNYu7eri6I3SD/nF247Lq9THqrEGP3GMWeVxHnoZFrNG+0FNsjtwSVgX7bQAsqbN0Rma
8j5f5vEayTKPzQZncuxpvQfeodwISGnbaSi5qWVeP+HfyuTHnPwT0c/mF8e7ZRRFGU8fUzMYmygo
rQenHpvvqrX1Vs9dhqLR6d1yW+R1xaA4UpIMvaJ6yjNV7lTeZne56Maj7coise0iopAYSxmXzXBB
+gx/hXMq/O4XBKwO3WBxZsMgifulHK5FP+GFFU2EZ7cYtsf23GiXfPesfSlKxziIMWJvSL946O1o
zbfp4GavpjL9AwSJfut1ElB1oFBwMcHJsuGbWvEYWdmdV3OUy3UO7Q8eIexJk9ZqvxDiu+UEtjfY
n6wbyp213vqyqO9zbRnHwK1LcNPK/Eo1OFwWqp7NZHLkJSmKn7jXs3O1QjipwVCfLDvjJyGhOR7D
qY1Dgcw0rkd+7qRr5+LV1d5Qx3WUNfeBXRRX1ajaxsBH4HQmvEHtap1FxZaBeYe/O6V/xBDkCFHL
iMFLZ06+nLa0nubdSAaVUVbI6ubi6qaF9REqmLVFG/5sl+1LWarnMfTxwJ8bosvkSnQ3cunhftU2
md5L55w8M32lf/8h52iLuP9boEQTB5l9N01Bceg5GPG81HfLnL17Ym1ofGQF9iBecmV4MUMX9mu4
vvjddA3ROBGDabIh+/Ze1q59Nyw+4W39cpi9qLyz/enZbfNsJ0j1Q707Qy8gA83C1nBnq6n8MRWj
jinNth0xONvKyIYkDWQWB71db12CkXTm36y7W5O/X/uJC/nlPh98tZNRZybZvMpXtwp/jFOYH/uy
/GR4nnEaawI5/IpqK+hZgHP2sTTr96hz0Z8BxSVrpqA8RJV6XZryC0fwHaf6Q+VAGJRQmeIpmowk
jzQ8hhlp/OqU3zM9f8SCU+68WmEr3g93q8y6bUE+KKlNeDBVFBe7zHN3NVkA4DNi3/d9G3MO5Yc1
X7626dgkPjhDDGZbbCI9SsbWMiU9j05Ep2TWDmsA0ySL9j5VEJl4g7hf6FEOjWnpTRClT9XUkiaU
RwfVWPezQcYH/nV54hptdUinQRNMKovvUW50MXUlzL/AaTie3fWtGEwvDuchuCOuaTkAQ3xYdNqe
OTxJvys97LGq2XzmTHyR2k23mRTRDgfKcmNGc0hIkYjILOrGJsatDbcCg1li5IIDV35qbLR1s54a
g/cu6j0GrcZxKVpYv8pe4r4JvtqF/eDVxpOngXSbcEIepToriWT6SriMFbMl+nhpPP8hUMsBNsXO
bAOFbo2jNcfvd78aPbM+vYh4Ea1xRINy0lQlB8tvi6OBt22Mo/3LoM0DcgTy97ouO+gMJzAkFyac
lokotYLM5SN+yvfwNdO4GTQl7WpWLplL9kKn02rSMZECH5w1uIpqeJq1k97DGEG9ihYgmahGL3Kd
5XaZnHbX+96r1Ur9bXZUfzR603kMuAUe1VgYp0Jm1g44pSDYaxHPWVfXT7VcV0YANtE+rYS8RqhO
EBtM0mJPzOtH/KnM/VCRX1a59Re9FFDdB97XO1Ku14qb5bqYqxszWfSh3IbzuSoXnDkGP0xMFNe7
qcGSQCD6qvBX6sa468Wb9oLqhiK4SdsrcAxtNBvfr4JbrpJ5KCySHoXdv9mqdO7rymofB/L3Nl7W
7d26GzZVU8mPwWwamM9Udh4rEnPuwYDqa43HzNgZzj3cH/yrppGU8tug54hBmdLQh8IGmhqFv2nl
JkuLtMCp2TB2mq5RKPvNSFxYTxfr1/1WZQUlAOqI8krfHBGAZJvdEEODAgQQjr+lPx+o/NFkJKMo
UFE5WtQDwE9uNck0TPZzlg93rqq63dA2+jROdZ6MBGDHMKH685gJ/37BofEMkD88CcXIJiZnaBCx
4evqlBWN+OLmcGjGKSLYCfAMVrNR1wNizj44oo7ACbPxVm3dLPD9ZBxWDmg1Y6VHRdnG5ZrnInEL
2ZFy1JCmVs40YfOyVJ/LroKOjATdSGF3WTendYOXAHBrDOMJIqbX7erOtO/MckxPRtErFmLu5B/g
7AaUvW5ub2EYN88zioN6n2oHHlqahZRxSxbQA4cDrEC7XbwHo3XEJnCy4kD1iEdv1jTKjTFeqa/p
tLQPhbkQqaczL6KBYFXjqNG5C7wto9tAqYn6nZ79VzzQqDFlK4aT2fvdm57djkzvWXS7iFqNaCuQ
Ci+B2xyYaGLIYiwtmKN7ZK823Mi+VXxaqHe9181lHGAvcdGZKd5Da+7fI+jip6ViFIlZFUiT3WFd
5+YrOW1+eCHcvThS1vEKCvgoOWX6j1GjjEk1lsv1zeWYTpCmTWtLoczBpvvY58jZEraYlDyJqXat
MYffPbfIT/aSV59C0X9rh2B457HIT0SyQQicqCI8zvzDbamyyMPBPBiZ7SUsRPM6Wpb3UBljcMlB
7d/CUnbc7Fw9V4qX7Ehv7t6pwrP5poaxhwPEWNLjOeNiAR6NixrDzV2lcSCK/YkgnrivjOGQGRZi
lqVMy9dcyGXX2Iv8RObmQuadvezwUXK9GMTHfpB2uN75ZJ7FDQl2L1blLH086dJ7a+RgXSpS3DE3
bKdHYyE8q9BT+04becVSfPrQDTVJVj5cm5lkLt6w1ZLD2bnPRdPIJ4aI6ymcHO+lyAP9bC5hDSu9
KGM1ijwBbV2Slhp7O5h29RQ1i8kkkY57uvnLSHMgcpORnaeSDvio2Hr2QGAzVrvrvp3t/Fh0kXea
MzPcZL3p43CzUnfisUCDQtPvOXGw1rAHOLOyTasiRD1z5cVr731Vc/iY2/jTBYVFGKChW/qW6KEt
dRWvTgP06UbEq/V+DgA6E+gu8uBpUUvKEWd2X9oUY3qibKV/tqJZffAMPzxVnCFQO+R7PvZr7FRw
30M613jo8YLYk1dLxx61WEPVevWv2UqVECBlioU/1m6ck/7w3Hm4D1YrqYEITo1xHzlD+i3IhuFK
oIF7wp7xy9jDA9vYPtGXTlXhVy6xDCjEkB9m6VfLmSEidmhOb/Mi9Lxlav7aDu1hnLw5Ka16D2++
PNSjTUZqNkYfPSSMQqoHxYF7vyzO3nSny0zeV7OUDz3FjxKTS4Dg+Fk32Bg7S22fgW4V7vSuP8SL
x68l23JIGhUKWD1urZNQetPNaOQgOzP9MoSa41hJ63nO3K2s8iUhmaZVSRMSsreHQ58ryhAdDPe9
gMYSwxaI+oOF9w79uz+MI63oLagC4Z9hQq2H6JAUKyth06xA5g/5QMkNA3GMopMWXZVurNIcCWkV
DnmhjalITHMXSogrjmhDsRmcIqhu/tZTccwdGf4QMG3VCepemqwhFCwr7YgeLQaYuT19YB2cJ3zX
Y5UXHxWC/k1ukBMbqTxZ3OHsts6XwkJ/Gi95R1LwZnKqSwZopRf7tCzGps2XG+301UAfUazqbVhn
/+yurpsUkzdcNjU8r2QhmA4KJ6ZyuVVdB65RJh5YPOU6uEgoPYljjhlOgrTEoSQhNNPf9RjdOXZ6
Zum/1lm5n1V26Zsijw2jTnfp0DRJ5lUU0Mtj2jlEVZEZltr9k1MN/c1h5r2oJDpdy3/AMVon7uI+
DWt0tDJZb502MiiCyoASJ/WTNfU9OsD5TJ1e3meV/wUj6b1cZLnJIlfuzU4+dp3xPHoTJ1Zxh8/v
xR7aAmgsWj92mT4GBVyqwcpP1VB/I0eNgMc0my5NGO1okJizScumVC+rRJtTHY8DN1pXNeeBAwfT
SMKpuglDppybJTYF0WNS6zcjRHThdn6LGzwA3a6u/UGdcML/mltdG0sAX3ObW4jk4zBML0HZ+ycJ
KQ9/WIIyc4Ce1OSF2jjuBMSFZK31cZDRk7jZm9lYFbxiqAN3JfDvZiyHHqfGkOfZQaaQ4+kRE+Vb
vLdVm4t4zULD35DJWUxJCd+ODK6sXtYz4In8CLrd6B9WYXbRi05l+rVx8lFsKFaH7F4N9BpxMVnu
fO6BaSd6Z7jnieYy1DsrqMQ3abT5ShBnAyHBrfNgfCcmANNXr15L46xbF7QiJsF0GfdGL3kB6C0z
IxklXVHcVZAPtyYVd0sO2PLSD+qxzowHK5xewfGTppfWwS37YmOpLNtwy/HdvfA5a2efeFRMfMxJ
tm8UP+FOmOqVErHYDT1Q49wEj4FhANq5Zn9XGsMlm4X34CtdOnuB56gZR15nxCkeT1484tn6oRcU
4eiSrGg72cr8CIbLjrMj5SYWxjjyIKq0v0iP5OoODmkPUCPko8B+n+fL7M+CV9nGTRExD/XLYHz0
5qFJOaHc6GSbg4HVcCGmI/TVEo4dlJTDUIJJxP2Qdwe38j+Otvb1eSpSfNejsXJfzDz9Duo836fB
EpxSRBBuUs4mbENLiKnetjT09EkB9qyzqd5Csy1iMlHGx8CZpp1wRmSpS+/xGxHzBDwj79cymB+D
up8epeq8HZ5H7HO7/6orOR390sg+pZz3jBUNg2CNqUCtPrQm2LRZeOHehPx5Ldvx1JW9Bt/twPXl
OBSkRJRNdZ+L3IkV6XpshLk6TNNQfGK2vO6DyRpxuiCkCVOSZlPOzSfOx+Vk0CMdiDXqYkMLIdnt
o7jY2L35yRwxYcC807zWQkRYs1jWKcosIIWyJwG5mnV+WqMJI+7K8Y4pxvIgTkLB5tSB/1KDf78S
kS13bUgQTZ9R+FplRdERDrjIWYCYhFtzATYlQco2EsU5t9eCeK4hZIFm6uRww21shJOYwE3gFm3A
VMhAkkD2uY1lwVbmC17pGLbSK83+xUvn6tOSr9NT1y3v3UJmgiFS78PkRJoKSIvnReVZwhJ7LOul
vDhrvTzKssJwPWpHIguhWeyHpXK+qWUpT04WEBEG/H63zvxTMwfZVbBQT6WZ17spF+LHAK3/3NZN
+25w92GnOS8XY5i+zgCgH9LKuCuC+kw2LBVYNBYUg000ZY8uh/TOZBqCXzKz+rCiVyr80SS8uLFx
prKokXHltuSrIP5BAZoS5ooWRO9L7tJ7G2X765jflnxXtJsAK0lQsZCo7RAonqfO35Ya7APPCRPo
IrK2Vll8J6SG0BCs947uoJ71upiH1u/9D7kR6b09rtE37G+7j3bUGmdibAh4Kb0IGqDvgEgAmrZt
QGqsQVl4DnrH/2L4YvkQFMpMRGrkL4wW8OqbG34PtKVJmJUW8Kjtx3iW9Y9RGnYcgaP7o7c77F6y
Tidy8NyNYxvqSHkUbipKlVdvndt7NNR1HLblkmRR4+6zeSZwp/VvU4axeOn8uYitup/fstlZ93OE
n4lTuSoJ26y6C4h4vxRWXzzqsnuyZz/bT6OPaoxArK3vYGZkUOB9rp1KXvm11WPod86zInWCZ7PD
+WVmkuMmZmMbwX0fevm263MAMEZRcduQqBRXdbqUXOsrnYdjN1/9YqJd7tuSUMTZy8eNn5c9/R+N
8saVGc0GBDWyUTSeSsSkzMNXk8mRmRh96t+rFu/EOGuN9sviGOXH2o7ye66oGlw+q74iKLARB1iR
/djOjYuBRNVaZB7IBfvJCVPd4zQDmTLPE1tPq3GXFl3D/G1OryX4MBp0aiXPGoxjVGD0kiBHzT/N
dhs5Z6NDehMrhifVRpVusSuXzv/QFotmQwUdKGRg3+U8d3VUnfDPvjAm0iSboGYnhdO+1pZ44Zoy
Nrmqy7hyGL7ik9y9MtHQj9aAB6JpRNxVVTi+yEYVcHMn4w4FgdxJf/JsfLqncIcfAEnd1RBwm+ov
WCTRIQejZK9H66Vt1RI7Sjt7r+zRq4aDTqxWq9hW7hrToGFTnzbYlZTUUeHq0W6kjEzrdrKeBl56
UuAxdwVLdrfwr8cds8/84CIRi10vY3JtpsaWHQwfu68+LqHMv5qs8jzRDQBZpohgKOegwI1yXY9V
WooHu4manT/7CJvlfGBKB8CInpYSUUwH0BofH+ny5oWZgorOEdZSRokuzpLzW9vX052fu+apxFhz
D6BgJDbt0yYyiuKQR/Rwa13Qw4kAgGtOww9QodbEDeYckmmW3cFNDzYlyeEfh8yEDR/6ww1CDZu3
YPYj3v30lbrKSgZyot8kRisW497xGrardU976f2QmR6TOvc9KK35eIB4wSL0p/B9shrNkT29ShWQ
OBJizh8rVsK+TJ2RTRc+lyHM9SCsPjlVYO00coh9rv1vDLLqjaLNi5eIyL9IN25MdwQvzMieXa++
jZk6PBvCZnqbBkE/yWT4XNqUxegqOnRHo3zOHJxKE6MENatKp/phYcAXNyVNLA7r5XGQJkWHt6iG
1sTCIM5vHeTWaMEod/rpuKyrfCmBSbCAtypBm+l3B2tM9YOeYNPEOhvnjoeQw9ZtAai3VuYx/MBd
jWyPuajr45RW7edlxK4lgd/p59tgNO/mvF8l5WulMnKj5/VSIUuI60UhOKN2eqvcaTiOw4BNXzSJ
9JpXHX1oP+kPHsDP0WyH8bUtJh7SXtW4bmnI8jFmAODHVSfIXsFtUQ8/pBShOESkE4i9CluLS7ZB
KX1DtNxkJGniPDlOdh5DsXwr1RABPHWFcwxZR02i/LWKWzEh3VmW8IdpCv3SZF6eOJNnnazUug2s
R+KNc4MfJe4Mab6NsOLS7diV4r0pKkD0RtjXGqueD5lDDGY/RkVz1n6BeYJo18fIV+sYQw1bFMkn
mc+2GAY7rqIy4IAdGMU7ObqhGCuG7LCwRN/8Ps2+Fq5qtzbjcUTI8ztGU191YIFFa5HJh8CTZjw4
Ple3LSaDMxF/11way0n14UiTlnvd3tbKPuO1Eb3UrkwbQnQd71NtteFDNlaDOrdZ657mZnXPaWnQ
EWVV8MWpakDaSniHxZCadn6exjvFCVPEZeZOZ7vr7YOJ1+x+ROF0ZWieGfw8jf8x6AYzoZhQgujw
IX2yumB8dpzCeDAL8rV7WxRjrOtqrJmyB+uRQO1xs/LusrgwcABJshsUtAzSOViNMQOuhiN9U8C/
j4/9RMYFtABgPFL/+vD/UXZmvZFqa3//LrnniHmIlPcCihpdLg/loX2D3LabGRawgAWfPr/a+yTR
OdGr5JX2TXd7WzXA4nn+o5FFhFAYfWQzar3lRUJh3rp49aUZUiICliUrI7dcMO0ro20IlHWC+WSI
Brug528aswL1BLnc+TnIyY74r9oMBayuFa+lZtlhZ+K29YrbVJXe2D72Gm/fV3yPnWtOe+Z0bYjw
KPK1uYtrMg9NY0v3u7v6ZaRDdO7ssbjoGf2dVeNPRJ36VWzTgAPGnYlnrPVMuBqVe2s4dLX/uAbp
mN6DgGmnwTP6CcDVsZ7HOc13Zl33jPe5PkZjPdbXISmASakgyLbAkGrTDmxsnDWp8EKeyMF6QSDA
jY5vZsHyFaygFF7XbUWu09SuLVK90FRkkXzcEGMPTdHlR+LnqmVnQSLCjDdpc5QJLGNY14sZUbIa
PE8TzBq5yIDUvcERtfFXHmqCw2bY6ENrwbN3kCKp2R7ahlLDrYX7yniaKIX8rTV9/lgo11s2bIbe
bQiUnhMus5VfWpKDw6Fs11iDNUC+pE0Q5X3SUK+xdBLTWjdR+1GsKLroRbV2eNrWJ60e1N4NNCVD
h9zjLJqWZkZ9o5s7HFTuwWRxmreVReZj0VodkUILdxnZBLIENpApO/qY3w8TUgG9y5PdUEreFxXk
Z8OTb+U8O7/qQLkZOcQza5iWpXtGlfWUBXWqR3aVre6mGFVewDg1kjsB1CS1VvN9NZYiXk3r7GsA
a1z2TVTOTn7fsdGwifIsAfSYPBole4ewVDQuSzS41pNb18Om4b28egnRyiXUwBbZAKITbKWPtb5m
23W2vmvKK8B+ZQav1A4boYZsO3J1Wpn/TEVKslfLBH5jIccSq9x2sv/ycC5QGlA/O+6SvwiG3ceC
jOhYN6zxybQpSUC05XpMg3Wn5bs1reblyMILVaG1o6uOdQqLFLMHgPCFUyUVqkF3stFg9A1DwT5Q
DgqlKuvRrlSYCWhg6rxkfpqNnL9xSH21D2PTavOLmvulfPv7b+pbWdXeGEq9eUkDvZvwwgc2WTyK
cfMWClQhIDJ1CulibRrQoWpVfpMu0m3Rx7BZ7o9hJ4IzI0kmRExrDWx+EDdRlJF3RXtcMPa1oSqx
5O30hVOZkB+7Ux/c21b3W8sU0iDX08Qv3yy1PsbqkKkXjZtluNegh1Q0D41wTgKvp7tbSSZITn/r
Scj08+z9MDIRbIibRY0x6dUAs2AQJT3lIYSWy8OiZHF8wr3RMXk2iS8j6y81kq5wte7qVGSo1276
vLgxfGRklJqTJmwEahkPGsRyd6l5JpmXRPMyuLSxMMWvkXKjg99JPgb0SToYtF8rLltq2kHG0wap
+eDqYQI3dDdLx/lqGcjBPAwV7FNL4xRNA+nxZ+/emkUNTSLkGPfrXx3KumXeJ2OvP5GTOgRIxLL5
wJKAo054XfplVHK+sk2eJawKRBCJEHPc9y45LUEmh51FIt27yM3gaZhlfp8XPPuIOfCvbd6WB5vE
ts3kr9m9Mag80jLGa5/Owx+hbJLMu9yQUzi3jON1SitaPollixrA/pxHp/zdMtm+jHXOij6Y3m31
bKBH4MVW+/dcmMVDMiXVhSyflJFvKU5lYc737lQv0PVSvaVzsxWJb4xha3N7hJCfzZ4WmqesLR9W
zYXu94yiO7DvrCC3qRSvmEfeZQ04nNuqu5skiLBabOsiE43zcTFAhor+HfNBsvOm2r/OFrksmjeV
1wUf+itkt0m7YIf7Ehf8Pmeq/BixNsSVy+QiheG0G05OPJ/SR8Nkuvkxz7X2XCsW97wNnsrM0+EO
kKD5Sva/QGg/q3GsT11ZlXcVd/avrM4efSY7+r7s9yFJ1zS2mfGiYTWrjU3yYDgr9HEuSTBENjOk
6eMNvQ7ECWePsaEVg1zqCR9hYdZ9lFF7qW+oM1F/W4v+S7aUa1vz37/7Ub7Uf/9qxdLnaSb/4z9t
nP+Xn9r9tPef9c/w77/q9mr+9+8a/uOvf05/2puh5F/+EDcSHcLj+NMvTz/DWMn/1bp++8n/33/8
p0Xluoif//HfvtqxIaDu6SfN2+ZffSoof//zGvrrZ8EBMMjP//t/+tvc4jn/MIAvSQkhtIIAIhMP
xd+V8y7mFsuiYAh7PAG/f6WI/dPcYhv/0IGRiMHGnHsLs+c1/NPcYrn/oILMIK36Ftlj8Bv/K+aW
v7KG/o/S2g18m1cQsGViprk5uf5NaW3VmbGkaKCR2NkzNdklBew2lOBd1wDSSxo380jH4xAXM9tl
eVOB+N3sxfacBBSpu+YLh6GKU49qmUDV4jDodepiPilBJSpw/PdlNIs3fma+eFq67le303/hozZ/
p3Phhoa11GgsDIqu07mPidio/h8eARyU/yon500SgmgZNqF9CL11+981++h9dG8tlLEzZ5QzBi7E
l5tDcjwpj7KabaIjKEpwEi0bN3ElSXIiYeZvmlitS/U19H6DMkG3Hkd/nXe+CrzXIFvTZ9wBA90H
zWwB8zmZv7XNPH3M2sCkNMaaHimkrW+whNMTsy3tDMnJqiZwZOX+ThJEXui+xBSlKrlDUAmymDR8
ICaMOVbk366t5F7V5D0x1vqfqrqplmiFMozt1GHnQ9cA8TWykRXHALZtddBXRK5RNz+KSuY/skUA
goG1NvrdMtMpBWwGoGxL6LXeC6o7MSfp2dDQcTZyuimRSlNcLIY7GVaj6L4IIhfPZeta9mY0uuyL
Qz14R7rVxF61yA2y6wA2XaaOQBplj2mskpLSRmE73os2T8O7TdZzsS2rVeDh1ooBdXaim9GqPCRn
cwG8xaHSRwjhCW+sGc9ib6n9s9+q5uAxGscTDV37dMTfY/ls3qJfNOp7y+Jh8fG/J2A121rXiz8E
ImtxM2bJvZ8U8Kl2ao53zghgY0pL22CSUWcjSMS18khEm1ed+hKiRh6oAyZ/dpiaLdHsFkqeWf2S
Tk4Dx6Km+lsx9L2TfmCcIFjs8zQhhloKq3u1SV3ZUpOVvsikuLFVKxnNC2GXIRgl8Qi2c2OYe9F9
sy86F0DuG9KcTvC2qcjB/Yg+rbQRCK3Q+yPJROa9GAc6i6tEbfzRlNtc5MOn9IONGPv7QO9jqp3W
qKnnloAwNRyov+gepTAtFB6d2iDejZxKpN+cRKg7vbZEMmOk26zR5anRagBjXGqHoqmMV3KI0fui
b9y1OdrMotLrj9KW3iPBJMufm6gB83G55CSuZ80KfEKzD4EtciOMZbqD7PPHY9Pqyy+vlMRMrmjo
wpw1GQ25w2Jv0Um9rZuUk2BdDqR/fElrSu76FD6cO+F3x+kUuvVSRBbaBLz9mQoNDV+dq/k/li/P
WdFHKLfb2JkASBwgKWdIu0s6lbEgpJqhaCweZh9plqsa59Qp4NzU7Xd0Nh6RuD+JW7oIZplvhO4H
+EkU92K8A0Svtw1Jx3iw4ClNhvelm95m00COaX71VUFEsJ7+aMZzJ7T7FZFnTcd5CGb8qKr8tZXL
tXf7Y5JbV40KFPqPnsys2xfg8IFVb/xi3rljfrZcpOwJzCezSYZYlJupbDzOtf7aNP0nGSKvPbNm
6HGzUzHhhEQygyu9LIFD2uf0O7Psa1aaHwvg1NnV3Pai9Qg9sNpaD8De3wtRC2kolboXUrujsPE4
QYoYA4zUzOzc/9QAimFla0eBdQp6FKn5OsDwV8NVD5qYEymyErbodUQvYQv/TuYVI3nRX+2lukMV
E1LbFaO7C9PV2evdHEJzhHyoWR71mbTQ2lhfxFQUkSZceR6tLDvAs5T7xm+udkn/Ta8cuPOs6L6s
TGs2RU31tDIc1N7LxZDtu1Zk/o8WoBN1aeAp5vnKWmXHuiPbZ8OZYrOp0jeUXiyTUxCRqE6xeXac
WMLs4m2mWWTnGmPcuv4aUUJEj44OevXhTA10gZVGaVn8NGb3VNSWQJ3P8S7d+2Wu2DVyCGPoXdpM
rpl/n+XZtcDXy8HXfCclv58wgy4UZnKW3hjaEnlrMc5PHvoHRIrE8Y/RbRLE5ZkfKzrysIEhZ9cv
SulnTxCv6k9M65V2ntx5ipdcPPLl4k329yDzYqsrL4MdG54kBQ+FzrA6YLs3b8nuGn1Ec7IeNDs/
dz2V5eRQOrlPA0agcNF1673JSTUX7aOJbIVtDiGWiZ4PdO6dHpN3U4izHfBd5b31Vkg/Zpd9HLMa
pa7xaIyI1nW/OPYuAl5A6LtCQ+deJxMKfgERlCrkx0V+KSztwk39rA1E5Hn8ttR1B+SV5CeTbdY2
2HJ8hU56NetYTg4yXRqVciEu8zTdCW38JebmnqDRCPL9U1p5NC9KRUkWeLSx56fVHzR8IcMO3+SZ
jBnJ5eo+peN4qhD7ocdhN9JeHau5M0DiiwxIO6unR0TLPNVaBI7eEg+Z1CFUrMOczqht0XnriFUM
rwqrRMaNUnvpvJj0MkWsvZChagxip+9UiEwy2Uujv1O1c1Z0Fu9s8cP9ldHcTTvnainvlCBIi5y0
KOOMA/4ucDPjruv8clfqwyLD1tSbh6aV6rr6rnZsXPsJbRNVTLWNxAq7S7gW1gIlUf3lbOCi0Wra
Gx2dp5/HNZpKf1+Q4cLXjihTMVAcc71ZdpPKjHAYl1han2J2yRGyJ7btQHMj/K5eBKpRnnLcRF66
aFwvgIhDXjTbCZjmmcCG9GbIUOvn5I1PSVu/GtK9rFZtvSqvUv7dkvgvPr0mpV9tpxnZgIvpA4VZ
VTnxEBTbmtpURLHq7Ft3snv1BXKIyebbGbT8gZI3bmUzHNvl3k6rzdwYr57mvRDtFK1T6aMtLX6Z
dUaUU5LRhFcLZIGqqS+yauGTreHDc/uHVSFBahZB2qx7TJGDFaux9wz56lP2yPVXfGJ74bAyfWTT
4rszsLV5BAoQ50P0RO+gpfOE/T013ku7VHYoHEoKBlH9xvkRBVIjvx1dRjRIdUCAmnIdsfAxST6P
qXkQmrtvuvxhKMUz7V8v1ZCfEs2O0KUCBzcPynOq+6Z/HtE1VKrYqDpgTlFApM116UakLZAcXCDB
DjHmsUR0yeOrOxa+hTA8cV54xb+Ckc8saQGr9G05y4zPRn9XmdqUOfhFKf8UiTgHsjti3NkFffBL
FfmT0MjXFH5sFI6zS1L5ZLW0t2E8tAl9yz8yvyKz0gb8djXvmHrLyUCxPtTI7oTkgl+0Gk5S1/eU
jrlRvxqR0LPNCoqY3nTpbU1LmdfcDfguNtjQ1khwoYb2fMgVeuiu6O4Kf5zDiYPL7RBuuUz4YOL9
g4mstQeTIBauyXepoBlMK1D3iEVZsVTPWLrMyJwTMrx0d4uM/nTTGOWji/jDgSEuxvwJdmna5P4s
9hQm8qqhJyZKFiGqJvw4uB8gj+2tjYomHOmMjVDxkMFrFC/K6VCbVv12HI2YmOXYGPRq57cJek/T
GMBZaUfWB8Pc5+hgI5MZO66X7F0aYpdV1VGrmkc7YxKbOUjCUXofQQ8+0lMY5y5EIaYiALVgqthM
bt5tsZvzIefp7zIRTkhPQRUahhkHHZp1Og1e2T0fqVs/G7Yzb1qvC24ph3z2XfKjhEM/zPLYAviT
deFpu0or8AeYfMCKo7DYOBxJ2dK814SxH2eLuZtr62Q4y/BaM7Ht09Q/JHmuR1PfI6RGLArPTeJs
9scIihs20r+W2vggPPPVtv19mjRRkvacHGYZydtF6ZYACXQ9hkXgXRTMWkvI42HRJCyLo5NS4EIo
QuaYipFWN/Ug0oHtIJOaNCwqtw5baBtAcbxBbdI/4iF8LWS2p6/nzJocOW6Htwm+M/XecMN2HG2T
tctMBU/fIhRR5Yu36tArQsUlZi9GKvnqVsvZNmew9XWPruPNTdeorp0Hcwz2eadeZoX+qNB2rXQQ
NZ3SdCiohiQfdJrX0zqpU27pP90Azp5CSTKSncxE/rIGphtcUifieOdocJAKdB3Y/eAMn2JMYq/n
NUwdGo2xXz6wnIGaFOsnr/XTn9N3e9Dvu5zISKO169C0NPDNZvrt19WjtSABGxy10TgyibNybnIV
J5UoT0HnUs/Mjxr4YOKnB2kbd7lO7mTRIQAncX3Qm8ju0iv1etlOOLkKy7kMb+Hn4Wwv5yIla1Yg
N0hBcZmhx8itOVzJKx+sJxSvx95zN4aLUmks6DeO3ZJjBzUvB31xtUo5kuyI/sSx/hg6hqZ6usNY
FQPUXVGjLzGczM5q89fe6p+qEgdczpE73mDxgfZaW5PbWynibiza7FpZRJFtBoRW8PFu0O7ngPs6
RLLMnlj774FXD8jYxnIHrj1v28kMDo0zuY8d03bcK49it6Q11EFfEuJlM6/emoipd0isrR+kIuab
32YQ0cbsrfumTfcecfOcIYD+hYLYMpSeXIrBJhBBazuYFjXoBNTYQfJFGZD1TngbdCDTBdS5EEn+
wCJlpMRRdiyvAyqpqGqopolq37GuAIJscRBTeNOUYf2ULBicGblRhQwL/Z/ZhefiqIfXZi03Dq2t
dfEshEHLUNdrF9VP1XeLuoPA71zba8TLxOVUzAeIyXGPwUW790bXRiTelLBYyBueAE+sLYInpsW2
o/kyRxoROaWL4r42ZsT6CGq3TTDgg/H87tvhrL9r9aJxQi0wkxe376Yvc02Woy9L8e6arovIYEWN
rFeLwpWkT3Swex68Hk3AezNvkudCtv42DzRrP+K4/jbVijMHn0yphZY21/6eeqicAy3o/AjZn/oj
Sfm5QMuboeklyCiXOcZaVO8Wu1t6jrve/U5GWz0wTow3XjWz71NtzdlX1OAcVZlzWqHdvcrSxQ1l
uJTYmoH9Onea8UniDbHpef2zNoH3TJKvjGHVEGJ1Kr2XlnWosvLVz3URdjLXd2oYhIYRuTVjq83a
sxbgE+1x87FYYakvBhI4R0PDH+NAdDNduNqzTAs8/UlHhjEZ1B6yiwalciJGM9slntW/3DQBP/M6
TR+Fq6xD79TTtifTPHLsTjuvI+oiPRl5FCazPGaB0W5TzGdhwG6/wySVfVac6Kjy3YV5bZ0qbz/5
XvlQDl5xMFpnOEFcq+1CLOqhnx3ERIZQ+9lPEhp9nfatS+v5E2nt26C47mGiU1aoXdNbpKiOqZv/
1q2Cc1UMQVayJI04aW09IaWg7CHv1FQBkEAkftlZW5zs1p4pMbMYGnXPIECX2qiwsIrkwdXH9Sbo
FMdpmLpzZ7tEbrHn87LVtXAbd9cbeDu91O+hm5z7zmKFawfUwrWp7jFUudzW2uztKU2Xp9ad2+06
DOtvzdaqjWFD1beToZA0F9VjRwjJr4Lw2wPaJdhRhMpPQ2LUZ8zxC2ty4WUvAcfHvl9y/B7S7Qoa
A9wMLnIZPFYuz7lX5Qw8byV2vSXPodmQWIlvz6Q7qfVy84eQqOIXm4P/PaZQAUsyJ3etsLuwS7Pl
rVzM9JrMHsxn6XgXW85+jC8yj4Ul0SdMePdXs680TgajY65Jy2PS1PlF90pObeUM275XxZsdyOah
NPX64qVOCtRf6BebnMTHcpgnep3W9aMkfo82u9F5zAwffVdpLCd7utlc2mX94PlgMxn7jUv3qz3e
rC6y4Rla5WeBtNPEyd0237RKMEIys96RuNA8OIGwIzgi8+VmMQgzU4rTzVF+1b2BpwwL3jAQPZBq
0bRqIiJa2NwivkZAqg/TiSUlPwSecC/sGXijK23d1I6dkdCqm1eBOnmfEUuLRMQZYlcFxX5cfAri
i25sI6kbKOympURRpenxcJO3px6/WrYyQY2JD8b39Ppt8ZP1hFPWig1HS06eKS9irp9dYmd2QUL6
meczVJg54E0/1vbz6tHEYGKWQeLmOCzEN6+SjTL1PVvXMQyQ8Jz6tpEvQuk2igrsucXUZM/r6ONH
MF0GSB+9ngf3Bm7gLsY10XTSKYIWoRbyHsd70HSte+ybFrUh3azvpUSVsG1ItTyTcalvW7qqmebl
qN23qK2yvYlTDp8S/Uxn3WvrG1GfnuqyH3RUHr0mz4TGgp3KjqL40MHbA4ndN/KKE6t8yZNqsENS
wqpL5yw0Bib5bQW0uCFNrwG3Jt4f2wZSNPfJ7333WosV66Rne0RoIy/2cERcKqYTJzR4iVFvGcMQ
BgELs9+3Hf7zkvnHVUsXk+BfHXHKiC9jFcbByojiANlsL+Sr8FDQ+siYzPK+KVFFIwc13nwpx4em
7Dmi6KQwzz36wu3oFr+I3DeyU2mvyXM5rc0OKmR4N2vN+tJy3d21fb4cDCz8v1VZJ1+zKczfY66b
z8LPtaMLrYwCMVgR2vlagBnfBZYV267K1asXQL2hX+BEBuroucJnwz+PhDGXYd7NcOALTPyHX6Xt
54BU73digGLGRVL1+ylIqXNYcpmw6910Y1lZBdeq1tatVN6QP6CwJPne9sj92PQeghq6gUc2twrS
9GAHNUeUng6CoT5Px5gd2Hr2TTXvZm1xHjLsNFfIB4aADpnwXTPm5nb2GByhtIMKs5XRF/t+SoNX
tyu9WFaWsV3BxTEdjJ3iwBBiOq4OxC47U0bmxoCGw4wncBpSIvx+r0b0k5TAzzukB/ZHIkvzl61N
dJDXRnO08d8SP4BrBYDRXerv1EDPpBojucyisF81BpSLQ4YKsaT8/qhuc/8wtAWHvCGE9TJ0wMbb
ANfRVVTw1HOWd21UrwUq5AJzEUwdzSyptjMaWvUwdHHcL8Lpn7uqmmKYI3ykWBqXS78K7Zw3rvpK
rcwErlrb51yJltQRlZr3pKPOD+lSm5tm9oYyov65jURVYV1RgdYEoUX4yLXTAu2g69X4Yi5SO9DP
6w2hD4r67hfjdzotmMfHNgA0RuKA89q908h5RJWHb6d5SNJUED6hUzHTrqwThiCyedyntIbBa7da
CfKe6PelK7yTrXR0nmTy9Hddb5gnzK0636iBSpNroo30jjh+vQD44QT7JtwVJLo1yFp0VH8dRCde
WvwrDn3R83pcJSgcyqZci40SEMsfUdeR30Ve7OwlHthaNpnbZm5XFEj46+mVBmTpHQbbtYS8BxN+
YalLTpM7tScWzH5rEhHzPAeacVQ4tg2ADct5BDVrj5awFvRuNlk9AQaXShK/sSFPB0XlUHNVWECS
mei857RNUmZ+LR+vorXct77ViELmPb06s9Ps5ayiulpGa0PeV/aZrJmmndsZQ+fZQYS1EkVTvKNM
b+Is6PpNVsE84dLOg9uAgQh44gxx4j4fzZ0F0K1ex7FzL6wYRnNeTMe0Nsm6rGW8ikRt65lT50Kl
XXtBhYLO1iqbkjgFre1/Da1TfAFXVbe8/yw75TfJnVlo/uNIaWlYDaL5WgvR/KmxmWwZRcaXuRbc
E1Vg/5qGMZ9g/9rqeUDuuFcIGw9dagDAonzQzqTQVJcB5vo+sVvtMDgFro3czi5UjVt3HcKVsNcJ
WysrXVxAmbiyZGB+5n5hNrtKLgx5pu3IuEyn6QVYbCgRQ6dDnDalFWHWtGP2w3qLpjY75JxKp5KZ
54Xr43toXAYD0KVdUgTySZOBvK7DBPiisFM/1hw12cZYLS4F3PbNo0/KyZ0OYHlrgeAbbnsclEPd
fEMedLu5WUiloPd2ibVR494ZujHQQ7uf67sKRx4OwvGxH0G/DGeurhI/e0wmhnmEDcS2fStQiskR
aF+ycvS2HHb9zg78bpPbC94nR6bpb2f2zSo2cx4PxtTFowtq1N7kO3yvFiuZkD/eDLUvpaY/uIFa
76XumVsjo63OW9zxTIAOy5PtDch+9cphVutahqm5f0gSFHiFvl6DPLj2RaKeak/UMU46Wql5qZi2
FTfVlqTK9QXVDUXcmTfPxGI7dc9sjXS1x8/na4d1hQglxALfV+uLp56HH74Wr99Uftp81Lk/fHDI
zHe2u6xnvUisU8Zec5c39vqSmpYIpeeKjzLrzXeSAXG8Qf39rorWuDbJ8I0jA3CWLqmtAFK5M22o
M9RZ1IhGfBNrNE71dEL0U18m0rE+yfHar5avjmbPa63KdsSXPw3dASBaPbiNb8sIbeVt2upyfJBZ
X9R3CRvWSgLOQ+HonEB2LU617mGRQ8IqYx5j4ktr3OmFUwiwgxV1x2rFdGWup8Wg6lC30gb4z/ou
q6XCgV+bGaRIafV11KslRxaYy61Lxk8ZMqy0r1pvGz8uAjtEzxB0FJ4sW9bb+dyveHSLWz4XQkwy
jXrzVHlFz2Xivll27+01a7K2S2kkDzmJ9ky+uZ3sOkvTZOQ5en0/kgGDylO7r/LO/Upd/ZNwyew1
aMG9CPaGsSBexcHms2HlglovA2alIXtry5GsCp+INESVaOlCly8byBs7ZrEydPnC0hFw+a9EAhAo
Uq4Iy6nf9KbxYOltj5qtOc80QAP7a0/T0FunqQSPY/2dw4yI+1AfjQs+yOWtKaBRFIMXmmfetgdX
usFQzkc99juvn91nZaYHYSG2hIhf2UTXqCUQ3/TqlzTpX7pqxdRrL/qBIeO4WGi3Jnl77ZXUHtPC
v1SFuJ/x0IHZ3lmt/pE0DR3jeqjM6qCM4KlQzWMx4zsp1pqPwsIjEiSP6dh7r4a1VkTQTEmU+prC
eOAeCiZPN9Rnpb8xduLK1ZBhN/JpdrFCTY6mU5ahriwbrPUUX7gzE3XlufUXZqDuuBYLAllKCCYU
h4yCv5HB3hyWaeDRJp+3u8F26ipsGXzFFixsOSrN6lH9D+Jt5ujbrZkjojX3rbcgL2WUZiuanaC5
QU1ifsK479Q3GyPkJ8ZlwOyhtFCwLsV1WDAwAsUnxZ1y5wZwY64PsnVgf32//oDbZqeuhn7bWQ7c
z+hCvCv7Xme3RLe4iH3A3jaGjWX+KYTiTeht4oXtilFhtjROySGrHtFl2PespIC9fbDgbXWT9X7i
LNwpr8aPu05vxYh1BzM2taylBMpnMz+YKkte9c41tu4cQBgio2ZpIBmO6BqTSIOQRPJ5awwNDylU
fuIxbVFr73UTpqrv+pIPqYVTm9HpFn6xxoqG5JEATI7myEhnCbysy56qb2tF572Wp8Ualju2RTsW
C6go9WLEiWnZPL4H0IbfZZuBjy1dKj/0xWmfkOYrqCIDuy1ZSieg4EbfOE5L9NFa5Q63RdacdU0j
q0DiIOVRPb9gwOvvBnQ3n642DmB8TBm0Ahty+O6EVEdVuNkbcqHhpBBwwfMuuXMI4Jh3RHVMFiZl
l21zyhHgi0pPEQyihakjzDs8b9e8quhcY+oAYFlm4xnsbXoZm6lYWaxr14oHO2juFmVobZxKZSZH
QhQ0PMKr3ddb6PsGlzAc7DNKzAI3h2efPX8u4fpL7aAt2CZtTxlPUIYdcEKz7phJcba6JvLv2U7r
Y6LngrRyy8AMXDoFW9Vi5nFZ2v4r3TxLE8JFttwxTda+VqtbbqeWg3jquubRUIbh4DcnBMVcA+PM
wGgfAK7pnrHSFm9i0OoMaJm+9MG2rmY3Br1tEQXdgsurwOw3LtaBoy68a1X5AFRUbxX3PXspPcBU
mxE/Bw/Fdpsv0uYBi83MpSbvj9mX+cNaOTPUbi+sizVyA0aTpY1cj2518hojhy+S3aXACfoG6Tbd
LCXaxi1zM+KJzfuDT4T15+3lsz09TsiPTUx4nYY6el6ujTO2Ly7ZYfsFMUVIT5zcrq6T3OtGQmRZ
9piZ7YfV5G9O54JK+JmPJVOfnmtjbfc6s+u7vbbmQ2WWkubicvoYMs3Et1dod6IZCMIkos6NhAiq
B7SD+fOCvPQRveRvMwe1i4H7BOBT6eg2kRvYPjHqka9OwEXTPhmMmk9NU7oPnV16Gw8PhRdhPgq+
5pvzo1jaCdqblNVm4QzTOl37gwcB7bpTZK81W+iW48A6pL2tR1TbUmRD5GwGK2q452Bo/yd137Hl
KLZt+0WcgTddPAh5hcJ0GBGRGXjv+fo70anzSskR4t7qvU41coyKLWDvtZeZxgfyAGS9vElQuuQl
9ZUTLnRsWo5zSMwMbHA6092QFKKFUaGng0P65bv5OXbJDLQK1IvormKNYtpLoMjg+aFRgPAFJWS2
FBOtpKSfKhrHS0j7NOTPgt9MXlQbQohhsgxtrC30ksI9usbiBRNzwFPFpjkOmOpsgzhC+9Mda8w2
MBmTfTKSzgxciFi5EULpEwU+yqcC1S9Ygwl/7OkUPScIF5RQrgpRWArikJp+F4lgfYncb2z/idFS
s9fKSz0TRb6PVhMh6ahHTSkMRrPhEmjRiBkv6C0BRDYjpRiuwWkTYgU+xkFcPblAi9BR3qVS7UI/
sOGPZDvNMFHYgTyaBIISREzYwcidazyFamg0/2LK4yw0sahDkorZoQn9Zgdyb7YNO5/pwB/FbB96
1pSFGh8Thi5Csyouqp+EDPzXhuAG+FlF0CuSpY4QtSxOXkZ0vl7RjUPrrMhYx0NJCX27vNCyDqig
2ENbBcNOASIYcb0PO3AtcvCWFbEG/ckt2FwtgV6WRzpKnXbMXCuWYkwk6RJRVhLAzwa1cMcMUPor
6hpIvySlWlja4vpkgOODmSMSuQ72CwD9SUfGZ6HQKMXMKcujYQtNY3it5GJxFTqtACRBcfP6wLvg
qDUAKYA6Rio5IE1a1ggsFMj4VkJLDUj4KT0BBntEl6UZyB5yAYwQbGK2jTd8Ww+A9QchEAxTyQx5
JmiYsL1dQjPjFb1FIGPAyc2AcNpApavcU0IeGKhso5dxZOr9wEHLrx/I5J1ClWd42Vi8uSCFvfIB
wf9ik3LKJ8DKAjANVLUexPbUp+KXMs9euipRe9QRe3GoCptMWmHXkCOBd1ywW5qte72Bj95mqDLC
wEgepB9Qhg/o+eNZKQZCmyraRqSFvrILtgnZG1FE5lDCAPDKqDK2+gSmnB4xv5fcX77nCybFFDX0
dCA2CdGNKDyTrYeRJfCH3RZTjM6UaippsLXLzqE9uvcU8AdgCB9IAfOLBOBORYt/K7UJTAVK1hOA
fECvJqenuTkB1oHdtEgu62qiI3VcDvFVjLkuFAWwAEukWgu+5VeU9FNAJYP+FwwD0gPY0RAGgRQE
lHfApiwgu0HKgD/+hjAqofjjcGlhmtqXVGtjHWYTob+muT444tD1zIqPCpgVwwXME41PlvZPsAZW
JBTNGoVx8baH7pioQnKP+8UFPub4HPK5HXpq4a4F2EuD2HahMUUJm3ZhxGQDSQ8m5Cx8MBHzWUzr
CZGCDiXBwczxDrO7Liw+IUTRZScZeGVDgl6k6ZmQNBSV+wDhKDAb1/eUjijTzApCcE+QjNCSDkBK
qbHAF2gZajVHFBvfk5sSKLwVb9A/VYfxO0SOhdQ9hN1JzPQEcqa3HASU10N9A+KXfg9an+/XWsBU
4b/ljf9PWO7/HVD7/zsjAgYK1s/Q2kE3Q2pP/8NfNgQ0/S+4CZAcjNlv0GpIe/8bqY1k518SDiZ2
B+i3DGYBf9sQ8P8C9lTCrgG0G59vAlj/hdSmyX9NTow8Ce2mv1yi/wNT/2tLAuEOwDsA7o+26CQs
/jdSm6ApVmAhtE7PrJZaD6wSsidBA3Kofe+Ih8SEnQ9GEpv6hdDv3saDRfAcD9eYANR39hasV5K9
D7Cawx+bnX+VIeL5/vwvz6T7//7505J3fxqKSwFBjPjTjCOcXKd9zZxMJ7+8H3bFYQ+nZOHXzw5v
h2ZbPdIV6ZR+Gx1qYQAewEMFHjYlxD8F4ArVRCp7O+4Ic6CrymqGwDW7iux1+GMB3RQWrAEzB9DW
IbmjRPFUpHOVoBZuFKDoZkQgHxLOHIqSRyZbUGiT5rEOhWdR61gamjd0mGtNBwqjB2khQyL9ThV4
VtB4sFUQJyood/m+b1CIGK8ihT4/6CJg4pB19tOBia4IOccCpNQkKhEg0CNwT6B4dOWHEHYHqJPz
En7myTYFoBfl0gnFswlWTa5NzANAeEE2TcVIlKOWKCye5CTN65P4QMbkN6SqMwZouiY80wHUNURo
pwHCw7CG11HgNWde8ZvMGoRx9FAMiKJ6KFbpDEBvkdlUUEY0oBKUajC8iHZuhVQ7ExLUwBG0cPqO
MOpahE5FXVHb1ucBmCoHFhoTQbeBTnDuwPQH2jouDI69oZKwBPpUdZKI30IEmTmOjUklgV45FL0I
z4pIITUChis29ORCTrvdAGgtdHySEG33jMHtFrsUYwGB/Z5QQbsNaSRJKchuxspenUgPj47azEso
JJrWLfsCAuiUQ7DbQNiUozkNE/pKBClow/PHLrBEyfKA93q+5p8Uhb+Px4x/IbkpDOWImHESpuvQ
K2hppR6iUCkbyHfydEGj2d63GuFT1QovYmlF8FHuDyRQ50LTDDiQeECTV8EvYgxajdacNm8WGI9e
4nTF3R94KL9Akxp/H6rBaEXx27DR+gM4cDLR2FKrhic/3UC7SwYAGjgVT6XAngjsFAqq7en5S6WX
IsLMpAHcmQL4SSgmiEWgSV51wShJGytJ9WGJi+a7BjPtXZoxGEmFkRoJwjvHQlHNL8fMLkdWQZcp
4IAho179qSIApBDYLqD6hOy9I/INIsrK5//TTOPvzz+774W65mM2rUYHVQD0Y44YjslwKIdsbFBt
uF8Nba68kYVbZO4sywM2x/sQSnHCFnqnF/S23Bi1fSO/CZ1cwd0SaFuUT5m/EewuVgKIMQAd/CIQ
h7oxy+ScR4fnv2Rh+1HTv99tj6pG/jwOxOCwkOxWm05NGYfPvwDX0KTOer4Gu/S0s0uHoiYDCbjQ
OIyMMnWzBwPdgcCKyu2ibWtBYkgOlMRqVGgGaKTmySjG9V7ZAeFmSMdCPydyag3aGXapOxu9fLnZ
rN201HTMHhyPmw3m3fOLkOpqwgo/jYJ0EYnCWEZ1ngB4DKXb7AcysCMPxwQbAxvImsnF1/M3Qi29
kdmp74cshSBXODpeAOq5DN3Oqpe0LGGg6b3LXkB0GDe8GK7YHs68k/7fvqZmQaBqiKSeiLWOaHim
r1AyoHGKhDjD2J6+9i6XQg01i9fQzop9sO9Hhzdco7mmFtp5CuahpnuGToLZ2qKeK9DI3boaMMfK
yqv805Dl72ebh2wOCTzJ16MDkWywrj7R1IAcUSnq0NWuIU+GClTgLtCfZgL0nkHZBkUENThLr+xu
aWkLzaIbhIqzFOD90UkFSHQ08RXi9Ds033WRC2WoiiuhYLVQVsg+Kg+aukUMUU6opHOCUfgAnoWg
2AX4LlxnkSH4ryUDnw8OYvLRJkrfJfSyRWkAWwF6M5DrFwMFqS+0+wXdL1udaWutqCwR3ObQqbIT
SB+00IKhsSlGRmkym8ivFXlqQhwh5hhwryGc4Lzxim6FTIpHGr8QphwQJSchxuOdqGHPdCjsAHIa
gm9hiJXKtdzxrRGNOKI3VJwdwsyzocG88QmYMgg1CkSjHkVVRHuLgREJW1t91alBKuhUYHnVtk55
KG+0ct+dkO50/RZwQCV3SYvLJooDOwDXeobYxmstNR99i5scWogaU3OgUvvfPtVsC/j+Pt8r9MKx
I2fHThKDuG5GhF3RCDYcLZPbeEOZ0QZ26emBMmtt/BS/Sad/4V8hzXGmnWol4C/FmZu/zV2cCZqh
bRIfK3vEgUa3p5MhwyiXlhtr/DWjPaXyQL63pzc1FFuS+ejp4/OH5hZC/C1Pv1saugvoqibl6PRx
swVwXoHEpSZNWuiN3xml2B6AtrAktF/Z9poCfyAR6ImLaOCKkNq4eFXxVkmnsd+kZfXhw0sMHTut
Fy5o58tN6OokVehgpcsjOQDmYRSkFicA3pXYkACC9mxr5EUEIDBYGeDhiB58YLpwi5hrh0Ukl8Bi
UWgUC9Fu9BzKtb2ylN3ovewdkocoLrBnZ0jky0lmAjmpATPmNDQSVoiKgOD+/BUxjxMUTpzFR76l
gUhMPNrhYHGC/szbAI3cRB+M5ofOFYbSsH81WMkVZ+BMpfdP/ERxX75AdhVK3tBuuGLAsMvB5ikV
EAp7hxWUSgT16fL8983owf+JcZw4i6zJ2PgCRxGU0zeGrw+gACZaW+mhABr8BgJ2rAKZQv48ii+R
MQlj968I8bnS/fagaGB2VgZQQHXM+D0B1N0uXQt9S7v6VmXebS0SIz6xrRF7myoDRhXATlBrQQXs
UkjoJFsqea8hjY9oK/G2iMaXwIG4BFwwkfyfnDb/82LAP/0zfXHhellCIXF0gL1Ukh4wHIehiJVt
cWs3PUgOyFlyFCFvAX60oJ2gLMiPPvRHswQ7AWwryGaEpdRi9gqr54wC6qwMIfIl+AxlxzBdwtMC
7hywQHGwUJkBijAKdMrlgQN1G1iisjBFyj2M18FuTJSqhWbGKPFAOtZUdaIxfMfRgyLIdwRJ1L8c
LRdbFwsXJTnLwkYY6Yi1h3eFRG9oIesHPPYI1Yr++/kunVmH//0xZoV/L8ZNypYINIPd7SQdjAWN
UAilRFyltB/iV6D7drp27U9H89G3mV37oPNRLCTJB8f3jIZyP0SW18jkiJrVRZcQEqESkIO1iiY3
W26ycA8e8vPHXHqNs+sefh1UHg/IGIvUSDGkwDAsI/Zlv1aDMNMTPHqyWREChfTJ/0QcnEQrPkhN
fP+urE61KJm/6ok9nXeA8hGPRDOVD+gHK7T6TSm1gfb9V/SFbOfX8we9tbT++4dwc1dxvs1riXSF
AYKFW7b7HjKdykxwv4KP5Fod20DnDUDOAOMS5dIgbOC/g0u4JUijRP8Gqhcgwv4k761nVhj52c1K
b5Z+/OU5aXYqW6/0iJYNBweUBMxuPyLxWoM3N7bG+ANDBIip9ooEtuuu6Awut8cGvtQQ7BpkkNsI
16p6latsDOIGYRtgbMCtJdnT93n0umbnq/CAOG9CfLdRRzwgPhu91RKVfuWR7a58kaVHn50wWuLH
SaEHm96ptNrpTtUWICqMoDahmprSln8rDqEJ0VelkWkDepUqI3s6tVIrTm6yD59wlj6h8UqmIEjg
gMevkm/UsKnI4EABxVlwbXjaGFMCd7nKQA8YUmB+/h2bsKoAvRZYAdYSgdwvjmzwLgmcWvJy9SUW
0BNzmpUci1l6O9O/391GHMROkx5GoI7rkkBhbet9zdVwcNmAkdm2L4AVAXnNlLBxgB9Ma3sGD/Ob
AUgtgwx2EI2AHjmcJ/r0CrcvjrErXiVAYgZywYrbLTgZXRKBgHWo0p0PQyiYv63EsoUTz0mz6z0V
UvBKph9e6hAc0CAHKkNDTMbMWR5VxDAVYCIFQmVqLSeKZwFRaPGqAelvBTRCGzWVDESWsbLHlj7y
LLC2VMUNUFlHuhj4m5LvDUF8T8CFFo4BaQ4dqTTMrswkOYWiWQ5A8ACsaRVA4xfZEFQV5L7WvfBj
bHC7YArMgUGEsTXgBajEWnVkjh2U2UmMu1bC8cx5/D+3DifN4nFECBMYbzp2yD0g8qhTaC9Ax/2r
2GEwDh9ERkUrNt2RwgtwIIUEU7IV3+vJEPnheZhF6iSPC9BDkJZlidqYmMhDZ9ymExWwLQmjRitD
A1UG0O9avUY71gyhBisDEJSgz7WHx+RgJqMevlEbr9b686Dx5+SY/Lg7njjk4StTUZq4ssMWEjUY
s/95NBIG4FZXxC8VDUYdVRDCdAwaFcbGb95Hamr7GqeubKBp1z6Ig5NYzv0xZNHRDtMGawU7iNfY
nBpfcgfeAkgFCCW5AAlisDIotIfI8i65QmwkVVhZe3qcR0vPQjC0F2IIv2Fp3uYcdFDUXgvNcSus
ZJsLbRtOnMVfgJmh9gsCliMBCH3pz+AsvRK/eTSNthGB7tTzN7j4tWZxNsAcSwA+hZq6Q6CFJgKM
T64g2257gCc02gK9pN4gF0Wqz2sray4ET3F27MGa66uAxpp+a8D6h+2PNE7vmQNJt+HQj9wH8PLa
QD2rgmlL9LWy6sIJEmeHF1bZJHTjXMrp7AEKExmtVxAA9Ly3rtEwiEbA/m7aQ8ClVsZvYI8DOsKh
sSD73SV6tpJQTKPGh7tmdox9oLaJnsejZ5A+BIessCHJTkk6Rke5mkNpANWuNhA/9IHUuUghQKX2
1EYWOYOltHIbtrrU/pD0AWgwngVS4giF2CKx8xxsX5Q7MNSQQeP1QKiEM8f7yptbyDaE2YmuCRdy
PtMpAxftJVebT8oc3iFynO7ClS2xcJjmlrt0R4JDDqy+Ix4p9dLL7B403dWQtNAt5ITZWRUA+vTK
6ayGFgtxQifbxEavtxYMG7cBEKJ6LaNphzhhDQdKA1skWdl0zHSMHkSJuU21WwLwLUVYeQCqYRdc
YQB5ytXKTo3BBELHGvXkMz5QG0ggXIktf8iM4KVX2qtku7K/w+5XO93bon1nZefVCL1w/oTZma9T
aZAgDonQciYgZozWyo5X0KRFgH4j1cxCuNyvZUoLU2BOmH7EXaYEN+2MzKY4BsUQAuhARTrlV8jm
UFq4DVZi8VLTQphlNSLFEnBzwSKtGmmJLem0lhmxnuupKhqjyqu87J8Gq96wauFAfHNbG+SGOwzG
R6zlL//wmMzCGu2VfFuCAeMwOhyetN+CAf6BQVhrt91S+iHMIlhHk01cTa0ZiILK03NVBq+Kl0DJ
ZVKFiiayOEL/5a+cydtc5tHencUqL4boqDR9Od/9ykVwSbdoRQRKpdK1gpyVgU+wXRNn3wCeB1hg
f0uMhrTyRRcKfI6fxRyfiNIun/Id75p9dqfR6n56RzD5M/mdXQCr0sdrc45/P/90C90Xjp/lEZ4L
AHbJYjVaEQ3evpyguIXBxYnFf0aV0vcQotnDsFqm1USttCt0MRVx5T0vXAn8LDiFEuykpBJrRzKr
JQoigbZ2uzOPGwhwM//z8NVDFYr8tCVrHWJvrDHqIkp4Ui600kq05BSrleLpYJkqnAm1ORnICRyZ
Ay+Xn7Sa6S6SR2jmbDAiQ/mlkisfl1kI9zz3589imWCsw38fV1JL9d5prq3c2pSMwYMF31M51Fij
Aadfq65gbsn9T+a4e5h2Ob1WGyYqaQuMGQPsStwSnelbni5YK1thOq0Pdj0/i1djHJUROx2yUgck
2mm0xhjNXIsMEvNCWMRty11wYN9KJd76Bm+ISqA/X5lb+lizIJbHgQ/jPXSGSWk3OVyGiiuqRQgt
Jbkn5BRMx2SbZ2DF6TRu/71Ubons0MG1Bu2GK93Bq1rDQB2o+/QKIxL62FMKOhEAjAqF3hGEWsFB
PNHZ8B2kIg9c2RCybQeQXkXJ7Cuzn4Q7ZPDdyPB340JTPgKuBZpMatIcvBqgkL13ygpNZCA4Iz9/
4tsI+tG7nkVMCPpCaYLDu24UTgdR16B0DIi05sXTXtFtMnqD1UmdsqvN2klfqn/5WQyd0BRCRGJJ
8AetTPaNK4XvDI8ClVZ8XIK+DriA/JvCNBjSzJoo50ah1epLr+UGHAUsXz6vPPxCPsrPwmsOP7Rs
mDJvaj86ncYbsIDcFwpkw2TaqlRgES3hWBzybbhdWXFhg3GzmBoRPYSDphVzD/J9wj4k7FE+MK7h
V4DgqF71SWHngcagRJrIAqWzct5vs98H3/k2LrrLAUgmB+N8+s5AHWnJLrIzxeKOGrzmtPPawV1q
yXCzOOo3wchTORahDQIDpO0IrcPvuIG5pDbiC8OEsDsQu9bqQ8jJqCWc7cz21CpsosBwjb5S8M54
Z6DnEankAV7TFQyykE7vxO7QIC+v1/b8wme/nf67dyG0HuRKepFyxm/ibbxgsIVuRvkLk5VPUOXY
fZ5AMFIeLObcWexX8bry7ZeWnYVcSiLzupy+fakmp+FnVHMENX8K9cBaqw2utRCNPPiqr2226Q8/
+uazOBomNTpXwN46I27t3y5zbopjhDlgLB+5RsXZQttcrmEM46vSZeUhl9acRVAawjBhDLMQZzhK
e8zXkkr3f7XgFsgNSKO1zHyUiIgRDBv4bRCsNGOXFp0FsQ4UsElGBaiq/oPirlIA4jvMdVYeaYpL
j17jLF7V8METyhavkaPkhJfprXfK9WjLnsk3uM9S1+fLLO2OWSzqe7CL+ZjHAR1iAQU5AT1vH1rg
NRTsJBH6XLmLm6QPV5ZbyrfYWSRyBdD14RIOkb2rAI7qDuTia7EN9xAJAjLoUpqVM9pwi5aDn8qk
zdymdYxe1PrFR97+/JGXMkx2ehd3BxFMgxH8OGyW7odT3S0KQ+YtPISgQRoQhsh/GDs/lTv/yJ/+
4YKzAAWJ/ZiHkg1S2p30LbmXppOxEA+PMknmftOv9DloID6h8L88N1ep9+fLLiDiOHa6De6e008F
uN+K2EH79pyd6ukdVy/xvlMTa/yRbO+cGnCvozeZFo0yj8q02IObbz5ffeFwsNO/3y1euxBfcWOo
ZwnQNe/ak19cm4pbORxLdT07izFFJxV1n2Eb8QZt11aggdUtTw3sEc1r//PzkzRHbdSmHDFfucvY
hWYIO4sxoIp7QwtXPgfvEs6VDgucKKywUNtDr+yQfIC5hGaj0u3JV/dVsGtRSfNrYHGnrjMhfg/E
zYihbIAfGWz7H+YKqb/cFr8gQdC9goVOb/xjsrLFl17+LDJl4eiBvoifCgCKFl2ClbtkOqQPQtIN
enf3TYmmAYGzwp/luTc312MBlkEn7510VbimUIPxfOcsjQRvH+BuGZDQEmhJT5HvOzjROwir6DQn
hxZYYq6WXiADwF+4rbhnZe+FV2MZVwraODsAS1EkbDOdwJwwXGm/L5Xet0rm7seMEuGzRYWdNmiA
zmJ/+QqpxDrUG2Ve/c0o1d7XAr1YOTUL4CHuNgW4W44YgkqEVCmOjRxoAQqPUfd1kDt1Xj3AYkgB
7VyGCLsNSRct3Xore3sphbp1Le+WjYeKJYQBX7axp0KDlmnSDAIl2vkQ5NxIp3bTGNSGfqcvUCo5
ECp7LL+rjf8BMQYL5uM+r3OcDmclO9mW+15zN6y3ctSnGPlgz90K3LtfxlYtbH+DGpuhfosh/VID
9kMDbheSJCY8/soqt5r70TKzcNWApeeFJEU5MQ+InB+1sLgltpBD1SLh24XIkRCKW7K3OCDXa0jL
hUAyizV6I9l72Z5rGiKtgFhCYwBWeCYZYLMCQFxHX0ICuyi4bYP2rlD1DtZ4dfiSY4oDuYUjATAT
A0HV0f+CDFICYnGK8s/t00Yt4CQIOQozFPVJqiPSuhTCkST9GWOYCPkYjjFD7wqrZh4gXkAP++Gj
DC8llK152Nx2lAFXGHls2lyGkAV0CIwwfo2KfQSmE4QAdHdygWZbtJmh9f/82N4QmI9e4Swm59DD
o5oOPtjUNwuKe64SX9BeLs+1TTdGAsc/ZYQ63UooWjyXs2icNDG8M6DS6JTEVw8NC6LXANeAQiqM
giqtTw98b1bbmIfRNkgcVkPEMgBVMfACIa0/f+LpHn30wLMoS9alwGUufkIzSfFEuBN0gQYnr0hX
Flgqk5lZDgjDN/iMDHilpd6qgxaZkNbf1mb7RWis9R2epqo0NugNLIXXADxLcyFmlhGycHsrUwjw
A6wN7eVdv6E24dmzISVg83ptgCsybNK1UL+Q5M6JTrEfw3BAAPuio4cLN7gW4/Xw5Qz0boArYDg1
IMJd4bMGJUJfYWC03g3AvPw1iHAOrxkz7xolQOFWlx8swKEBj3Y56CvPv+9k1/HoA9+aznexJ0nZ
gm1ApncgCVltmXfBZM7tPgQOTmWSDz5zBADkIHbtZIDWc1pzBiSXghaCMr64gJsDkQZph5UNP52i
B5uNFvDvd7+lSOswalx8FnH4LMVLA0nb50+5cKnfMvW7PxyI8J/v4cXkwI7UpewS6D0qvbacVUkv
XJBpSak9X2ih1Li95buFkhANtrrHE1TASPsQZoVAhRYKGygFGbG/rfqf5+ssBaIbpuduIYiZ8LDL
w6bClGOffRZ29+IdYd/zKb6N1/YjWvki9HTOH32SWQgCAhvebxzeHGvAk92JLV+JVVEdFQnXNA88
BUqKVoYqySZ/iU10F17X7uulQ3r7SXeP2GKUCME4LF0eGIglAGSMbqr3IZxSE5I638wnnMpcdh3/
vvTtZoGIKoM+5KZH7RRijxJRG9Xe9PUYLStI4hiB+g7VAqXX1uY6S+vNghC0tYfOHbAe/MMtSb5A
Is5ZYystDaZu0fbu5bEi0XDQrEJvHCiFYQcKvxyaPSgfazOM6Uw+2BhzvosPtU1QubAB4/iD6X5x
x8LqSNVvV/oOS0ni7U68e4CAzeoOvtsYeumZ3ZvlPrEhTq6GOrpcm3ZTa5na7SE8r/k2RCm7TVis
pEm3S+DRk01X4d3KHAS965BBRMRXeYO2PCkD4D66RgSxRM4coSFHQYpTjk2IY3Jo9MRaBcGadw++
Ao02bCCAUkB1ACPQYdL2VwQ12DOHlWO/cB3fzsrdbxO6sMjdDm+9ANhb5xXkS7+gdEucQPvaSEda
bbetkajwZVlZcOkzzxIeSBqXYkGRKAivoxN9MGodYKIsbEfDPQOnLVmYjfG72gjek7WEYKEGvYW8
u2cckKhH1LRkobnHyJy+NrS4bRAe/mFQu7F77lYoIsgbuTRWiC107LpjbSU28wpMiBo5YNaauTmo
pcLZ8WeK4po0hMtaH3fxXM6CjBBAt6yY8imOgQzhJTMmeR2ojWz60PY3/kpFt3CR3la/e0AyGlxC
KlBdRj2tDNDxibuV4m2pQzAHiocjQddhgCoKzhXhO0TQoxNDKeXeZd6TwYD2dpipTQuhYIWDD255
9tiTRB2R4gsvbXehTQhkxLtmD3piA7vMI1UbI6vBYP03VNHh5xG4OvD2NsxBK5ObVMPPKxt5YVfN
Ieis53rDMEVbeASgi+IZoU5bAHwa4ukfrjAdobuXnoRMnsNUfOoGfbuJyjK5PJkapJnaQmGvaoDC
uK5zehcOJjmLUnHRxXBH7vAdQADV2jdhjxroVFupHlnj0b+653oHNGH+ma2cy4XripxVj3CrhCsP
GU5NgsKmUhluLkCb/F5tIC6kyXNiDzRL4UyKWwVcfWypVx/z2XxLqghq8q+VL7T0zmbJTOgGbMoS
iOyTnReOOrR920SOeQMuszCfsALJoc/QrqQ7G7ezzh7gKoD5olmuHMul9efFFCTKyAJaqw5aPd1P
fG5tN1batZnEwt1AzkIL5ZEDhD0J0hn3/d79bK3JSvvAv3Qnz+4gYW9A5hTk13BU+K/nL3QhrZ6r
erhQ1yZFmGQ4bQM5FHjFYMydWdDbgUTQP+rysXPoPBxjY5/I8cpQ737FG59dueUfvyxoWf55WMWB
gxlsib/rQjCubiu5JXY+BJ2jtYtzaYFZNMhJKZfyXoR4A4yYdulFPHpoezjSsVVch7IJI9WSPXFx
16COj0M+K02/4y76VLCECYZIIh1ouqtVfyyYQoV+GTyiYEdKQ/IOc3AKZMlddvG5S9ocn2+Bx1ua
vXE575al6LENuOk9Ahb0ggOzLVYL5wWQKCtNj3r3twmRo5PexSv0dsM1PGRXBnM9qNuOn9F+rf5d
6LGwc8h4XErwqYF/nONbrAZi+EZ4663IpmGaXaDvCtMxf1PscX+KHjxlVnbf41jKSrNAABWPsYGN
O7JzCwOL7AVWaWbzBYXxf/ZRZpFgcCE/SnbIbwQJvSmSU0DYYL8aYeXP3zKx/86QWWlWuVQQQuz5
aJgmkUMpQ5uw7SAMKQOADPGykwtRbr2h1KZeiQELE3b4gf+5EaD6WsA+AVePQGypL27bgbkeyp7l
H90Eo2y0Dx1g+lZWe9wQYeeo66FOhRZC9hjtovwDFmslcVo4KOIsHohkX5UU4SI685VcD1cCjlLc
lePghbUCqr51zB58ljmoOkvaUuoiAdeLnQPowYHkFNj1JT0IG4BPbO6YqvkeupR8JucKCboDrweq
D2QWoN1XcVNpUOWy1oBft97Ko18zyxcwnhE7KZza7QBgpTpp00aEjp57yTeNg1mGMmi+DkOLHW92
ZmMSKvI/lQXkiHt/fgoWIvCcixq4nFhTHSrIcoD7hAJqctdCHhln4vnfXzjEcy4pnJCqoCDgYw51
cofYQUBFJg7u6fkfX1AaYOcw8iZra1wg+Otj/BE4fr3p4eT80RZXl1ZhVBED4wJ39rV51EKz5b+s
ZAeChx8j0aMkAtFj1MRjGOZySVmjr2B4FyC9jESVBIlGia/+2ohzKZCIs0BC1DwZVdO4sei+PplS
72i95fXCCmEcAcKn2ZSv7gfK++fvdAGfzs6h3jxdw0w0xXKhaI2SxdE/dKoEqcZGWsYpJNRhY9Ri
kA6SoQIsF6xNjyYZWbkvo/lZwoQL0MFEjUonAJqYiyBySdlZ50OaVXZDQYlotQCJsSmwswkH/Kyw
fmeZzwQtZkDyi/zt+WMs8PbYOZ68JgSXyaCR6oTOCOxjL8nZSdAhQ6SWm07v5fyCoSgadPyh//He
+89gX0F451odnq+/0LEHzOXPcNx7MLr1IAvl9Dp5ba7NzrOZHUaVKqdlTmijcfzNA1CWnkg1/mfJ
LTuHmvOVJPHC1A6aAG3cJrMFPTrmmwAjyloh3slNfawNd6WLu4AqYOcYchqGaGLe4g6g9GuroyTZ
1pfCCE/BlvvqHdfKHN/MLMANMfsxPCXc/S8YRo8LVYij/fl2papjRjZAQgKmkUlB97ixRvgGx/KY
Kf6gJRAWKoZ/VJCwc2Q5BRFZiYqRNPoMXJC09uzG7710pV+f75SFO0+g/3yUvGhcoaqwUdwOJjfw
K4GqxwncsWFtcLp0ycxB41BfgkJayeFDqezLaNEvZCQnhntgXqckG40wINQHoMfBGcO5sMPpYxkf
KSqgZiWoLOTdwjyEwUyuhaUVCzX4sJUhlrrNqnblRl9otkAm788XmLhcyHIcHg8uZBB7t9ILSeso
7ViLkdRa0lvxxS0OfHHtUnUEKyzXipM4QE7+NYPjJexj0gTWGFYv2I0LY8sOetEtZFbtFm0bFIWc
03Lg1lu90cEbkjBpzBCFZJOXMFiGv1S7sssWLso5/jzj0wBlHNLFcV97L0x9muRgAx3G1ES48hWW
aoU5zpzPiY6hIDPpkFf/wpg1enk9qns53iK9WZkiLdUKc8B5VvGNUDU1aoVGODYM+035LzTG9ZyZ
SFBn/WGlCOrz8L0tqPcKRspQoYVnFfyNQc/lsn0urWUHN9jng+RqjjFvUpGDOikyfDLacAOoVCRU
ri9FcyqGPQ8NV8KHB9Iru6fB8ApCiJAZ5TDq2Y7PDQYABh8yWGOlpvEkVFPjZAJCSprhPmF/52Gs
Q6ovhA8yHGkhJSjBMTojZR+gNeK1kWBJYAQUoI61KuGxYsWDwR/9mwQXk4LRDhtvQwHtvy6Qmf/h
7Dx2G0e3NfpEBJjDlEFUlpzDhHDZLuac+fR3uXAHdXRaLeBMG9WWRP5hh29/S90W8aEB492HLtMO
nsywptntRfX934+Xfy4/qJdi9qxdLK2q6ByLTvOgb7+HbbEFwub/+1+/srH1i2LRrMIMkoKGc1j7
FLu3ILyxqa+EpfrFoYiTYFjnIa9uyU/0E6CQgeqyw5sWVVfuj0sN+KIDPitUsuYx2WiBmz8NW2Ur
eSQeeKLfCgF+HsI/rb+LU6+foP8YA7XOYYV3h53a1UZa55tkFawoOlrn7MaWu5KMXYq6daBlUoMj
/35RGFLJ3owmsuE8/PsbvtLchF7/n8erVYatyCpiAZHFniQMm3GpI4zK180GVdKOLoDHim/WxTO6
5W333Pjp403V1ZVj8VLSLZtNF6llRAUXwotDFKc+Q4fYx8yj//RXLCf2Fy/ykBVbb8aNnOiKLlS9
FGiXKa7spsaqzjbDKvBbH/jmY7zLPdPVfHOFpYz5Oe+N/3GdaBdJ4DyLFIcKtui4nU7mNj0gKVLP
wj04WgeKxXm+//dXeWWzahdBU9SUQ5KbLHo1w3oayVSiPf77X7526GsX58DUtZ1ihhz6Ut8fUqWl
IByhfwlOhoKbmDZ5Sms4ZfA0ibpXL3TCA8XVBCZL8pZMu9tXqgLx7/eNb3Nl42kXp0eA5yru0qSF
nTt67X1/yA/fQH2YezLXwyG6EW5fW5oXBaQ0qquylXltjZTuRRm8zVR6Qw1zD0YurOdN0U43NuG1
RFe7OEpGFeNqVAY/E/XqliGVLbofew9IlxEt7caHXFG5qJeSbNA2kmX8KOyKjey1/s+HhF56AJXm
ojj0mRZqdoyD++FD5idP0Pw2kWXPpBTWjW9wpfEH1/g/zxoUQOg1fn4m0hPm0iAQo5tgGtW5dSZb
/3wkqxdZ2Wwmg9hAl92ngFRyru41+K92JTHm02376MateK0Wdym4bhYcc42JJymsWzv488qYqdky
zoaHxuymp1u6qWu/5+LoWIQlsxSZwxliJvKTCmOweBOfm7tbaqMr2cmlvloLApAjBh+gb1ub6Phu
OtwShl/70xdnRjfAwUlK/rRiPCnq8xCslJSJ8lMV3Si7X9mg6sUxUCtGbwgTHzBLfn8f4A1iUaWo
mWBz9ODG3Xstz7+UQk9LkQjkVzz83MNYry8/oswxKfVu8fNP56NEgtFimxOCtMU/of4tWy5uyDG+
8reajtdqHX8yo796ADBclWWU+A6gl7DHAdtjZHtkjwZ+d6k9is+mWwrPsMrdhHm69jWf1zqOAvnB
XA2oBsh9qoOwx0Tp68YB/POE/yHyudRKz0EMm2LkCy0PgyvsyqPsxXe+5GuazTzFjQLEtUd/KZFu
Ih0m5kjK1M0vWrlp5p0I0qbDT3DR32tzttV+HUcl+Z2b0IaN5G1prmdhZ0yP4kcx2nF6Syt5ZQxB
vZRNC4VhhLJFjUAb5XMfNqv4LYYmaBn6etBWsQLVQTnECsQTOPObIXnGpS6XNmJHKnHIRSYwd0ER
3ViTVzbWpVK6r8rICmq+jDAXTt8x7iRjc24w14kVZ3RDe3QlQlcuTh6yVSAZEUdcZayXha6ddl9H
1HpuXAU/f+afVtBFrNIvKXbfFb+h6JlGkiCH444babcagVcihD/WjH/tGNBBsAR/LhoGn/1qv9jD
TjkODlPOHmodyh//vhGuHM9/RlD/+hgBR/8uN/mYYdV/4Cxt/4wniPtbfblrsfmlLJh66qBC6KSZ
gbHUOXyYneyUbnXXeM0/hhf51cA5Epui8CA5GTBHID5uiMPKrR7XtTVwEZXEUpUV/fDz81C3pNMG
W3Yryt0qudFlunKA/5coGDgdLNWfn8dEfn0kHHBMOug3tsm1oPVS1dsuIexEgTDfTDkc7PG5WJkP
mKJ75mj37rIF0fc4U8LU7rL1v6+HK4YK6qV4t1+ipSx/8mV5dE0OhrW0LgU7Y/o0sSdaTfK6SVwd
apqfniHHNsf5xidfkQqqf4qDfy1FWKhiXMp88vTJvF3WuLBfdJreXuirp2wlOMkzrhj8UuuQPqbY
NRF6ebfClCuTPOql5NeKQ2tOca6g6xa+Q93bLivVCTggH8J14M5vqT8f+gMaWZfhneJeuFsaGxfs
Q7LTV+W6B3NkR9833sFPfP4PR8ulKjiMLDWSFU6u0SncYjXslrt2BcXNb7e3TF+uvuefc+evp91I
KhhHDQlifrReC6hKsTPs2YrPgVs72CXvg5XmqSuGjDVEXDe2y5Uz81ILLBdLKyZQjPZmLP8WOrSH
5ozVMOjXf39yV7b7n6X114+aqfhHpc6Ds04Rw5jt/pZi81oA8+da/esvpyN+polKwlbs5Q+K4OyM
l+5TWVEvq/bDuT7ETyxRL/aBqezlZp3FTrbV3uT9fOPRXUuw/sQYf30Do8Yl+I+uucHj4AO3YLAV
TB/ALv6IR2f6NsHI3SrIX6svXMqC53apo0ajczKgBYYz6VQMD3yJZ0DNgJCpc33ilN2+jNtxq9+s
y/7cnP+w7P+cgn/9wskQxGD+WZLda/5cM8ZBOPqpuyCGN50n7tLVzbHan+P/nz7pZ/389UlDpUhL
PSHc6O8FTFJsw5+4WYtDzTF3I/e+9mMuoo/enAdpiTtaymber00ZZmCb1s2Na/taHnrpYG/WwJoS
ifUYfuARJXiDgx1z6DxJt8Qn147jP83ev54RtJc56vta3MOYvqeLnDyOv9VnFElgCuKY0WtmCaXz
vIXS6gJ1nt3icJOZcyU6v1T2pmry/7KuhSRg26wW45T7lldgRJCujMRr3PrGtrpyYvxpRPz1K1tp
SrJF7dFbUQxfxBbE/NHsJbCTt8wUrkRYlyJeIzGacJZ/FADBCtPuRnDnCJ/WHEWSUDgN9obJjWzy
2qK4FPXOwISWzuD4M8aHKXaD5gO0nWNggN+Hb8KrML3Gtzw6rwQ+/6XDDSwtU0N0uEXsKkyaVpsu
/+qt1WSspjZz/6fj/NKhWc0lUxMDCN6BFEkfelLlTjYleAE1Y9TbVW4N9r9/0LXz7lKGO0RyEEpV
v+wjJxmRFacJhJPXLHB7JJG5i4W1q2BIWdZ2WWzUxR2Gt6KJXOXWbrt2HV/Kcg3TbDMjGZb9EGzH
cgd40C7wdSk8kUFBzGvhNy94yW/jaZMHm/mTY78Pv/NsX+XijeXzpyDwD6fipXQ36Izcwpcf29Xm
kTlBW6oSd1zeRMOLlH0yeUuAA5u5HPvqmHbvcx0QNKiOVL7mIFPr0hmy+mmcCkcVmdyEv1zNxn2S
rRUchq0p9Jq+9nKldvJgTaUDE9KMlMzXMc2V8p1cVV6efIx0ogoZi0ARRPlja3zN/ep/fMUXAU8s
KnE9pTxhYRds5d/FI+qKreHMq+zYrKW78rFI7Yfk6canXdn14kVlJ7bGQioG2B+9E65FTD1Hj77v
Kvwxz8K9Lvqg1otVNe7M9o3NcsU1SL0UDpdSYEoAqLD7ZfpbfmxbKklFcZJDbAqzp1Zn1CQ8qxrG
WstjkWg+LF5bL1Ivi4u9biynun7ElgRQAVsAY11d90IFtUIE8nly8MrvZ7dSS3uQCogIk21Entof
Z9DI//7I/jSD/mn5XeRqppF2i6GMMICCDrsJ2imLulq0dZoYVCIeTSZ42pZ9SYmml2dfjr5S4ViV
zRcm13aYfS7pR19K/hx+m9lLIVHQ2oyqYDfquktehOTU43KN97H1EKR+SlU/xslCS8Zdzi7X8ahu
EYAFmVtLLzqNHFErTmrpV5VgCyJs0W9cThxwtq4cCXZevE5NdhgEP7O8FlDGzJ/DEcdSioNhmY7R
eDojvGN5o0V6RWEFfPo/AxYhNuq00zD1FakFSK5wL60Ll4Ltc72J0N0JN5qa/3yqK5dy6gQweV9r
6rw3EdSrGCrbIRiMsGQ0e360hrd/f9NXBFyK9VMW+uvSjVlQ2ajh7zy44wFuirVKfzc+GlRtLfvc
va1Nf3CRTKf3k73xOkgeRCvNsGWnHCtb3qcUL1f3wg/6qF0PkdO3FDPx0RiOHY4h5o0FeeVSAFX3
n1+zlyQVxgEbigM5LX5hKb5TT4sn/lgRpa+G03UMwjMr40iJeyvRuDK2plwqsbVA78RwSkRKwhV6
//ZOXWguMLKon+KXynTD6rRIj2P12bcr8a4OnNm0J/NVlSa77coXmRFLJtg++2BxFbpWYrwC2DrP
TpS5OUU/7ZBE+o2M/UpKolwquxOZeWhBIUSUWujgy8pKeCa4E2KzIHlt+GYxtY/gu3kT61slkWsr
9OIUh5pcTanIR+LHd5+two2+bs+30tMrWZ5yKehO5qJNi58xhYEBC5/sWz5qFU94M/xSHymTY+aO
g+Ru3mmP1l3xe7hvMmc5S1ho++XuVpfrStVYuXTwnnXFKrP2Z7Pf6dvkDdaQnxykjeSm22GXnfID
lQ8B77f8S+Wr/Pue1OQ/rZ//Pn/xrv/P5d6aKrIOWLn7KE8eVdG6E+fXSkh/FUN/ByS3M1CFRJIt
paiKFjwKpP5Vke5jLdw2ces2bXEo69CVOQWLuzk4m/GqbO6G8iHRQAUWqVPTdgCdCKLdcsNpOgcV
Pvn5/BUF/bYL52Oj5WuzpDufVNB/EoyXZYyk05YAqCHZtAInr8FQxs1uCTqqMKMXZqE34vCZRZ4S
MOordveCZM12Y+nYj5QrS5bcelJdfPBtU94U+T7r68NoPdQMeyriBk2b1xVmxOjeSQq8bjIdQf7g
ynO7YFz1ZvnRxxtRGxyJn6uZb0miIsmBnSDaQf8rL5fUybK32aqcwvgdttbanFonXeTa5bpJu1U1
vYj5SuioqZdmkzhZiC1COsS2PJ8jNcttRaqOYQ5F15xHdE7xWK2WLvW6ftoSLJnNBlzWlu7/exBm
O7idL0OSuVZaPMHf9StVfYuszJna/Fc0jaduijaS5fcVvqddIa67zrIZeJDbZF/FDUZKKrtwlpMC
ByU1LmDWl6DSFfDHxQKXAIsr+S1N/VzeJuFX2fauigOQaKp2lJicvoVtDIzqqgMTKX0ldnf1qL+3
pnK0GivxG6PXc8/I9eRzyOX6V1/WObYsNaSDwpp4grhpAXUSpsINAUhuhBAyRV63hs1TnO2hMfiX
g6x7szrYmsLhxaC/V1hYXAvNa6Q34atWFi9J/t5l3bDXUs2XJs0th9RcZ+r8LrVzti4VrX2NIjyp
LbX4vZS1v4wt/pJe0j0E0Wnsnxr9FIGkBzCNG/WME0U9rPHEJ6I3iugcNU4aWJ4S+qnkJMF2LnJQ
BzmIRdPq6dBsmghg611az4yafQWqLcdnhXHiaJeEmzxZd9V2ak4toXCUBo7SV26A3dNk45kXjbbY
uXjTsnQjzmHdzQV/wqe6i/dqD+He6dU7jMUzdU0iigGcKdwP0z5qkbSAW24cCtiGB8lXcYL0WVwO
sCLyEZVkI7qNZAfCvMvE+hBgGpLTR8EK7Wwu0b0FsHFmIKWsjmP6ULFujddZBDFWw7d80Mx+Xzbf
ef09sefUBjiG/FFNLBJluG+7yDdT9YV2HRNiBimJMLmxmiD3EyNsPnuHLN2J2ONS9Vio5yV4LEe5
3BiFeMJs5JQ10qGRG6+G8rWZu/Cll8xVqFNPXO5T6Zgz2DaN70ta7vgZ80hvUsC4p30O6sUZrG43
iyH6a2s7KoG16Qr5QZnVe5i2yqMZjO06B4UrRK6gTNlOSyhKsHmrvAA8VGBkxdJQaWA1eD0ldlWK
jpq9KHXkTnPyiEnpOPPOI9C0tbEq6+OwLLVjQkc3FC8fcm8CUd83q3xaXoaaAXVQb4MlEIvaU3js
37JZ56Hmp2GEoSvgJxUNlMpj5OUgToSQRlbnCSwVLYtXpGcMjQKEGR8nKVk1xuKWmuKURstLEuuN
VLuF7Ik/s164vpT7QihC/EsPguEOVFVELKM96Efuz99RoUJO+0LD7V62/CTWrFUttuVaiVC0W3r1
VlfquZLnYJ+HD+N46uvvLmlsyMPd7Kf1o8lb12OqRZ3L3AG7I9dLx+hFp1V2urCOzSJwi/64YOFq
xvVeiLJNTrE/FNPcaWLrMQAu7A7choqgP8hdC/pLSLc84NGvswOVJyv0sKFs9gYn20mkdG2chw4P
UyaXouxOBPyevaPMN60HyCHi8AvWvGYLyDXeM8sX5zUEDaaNE93pMkf6xf9ZL5ukcyrAGqYNW11C
ykhDQLEHHPn1+DjC4Sn34mKH+X0pnWM8rwqvI4EJ65Up7brgTlh+RzkjesWnlGPfAfvCwKw27cOn
oYnWQpJt9Ch76pIaQ9q0lP0230Y0Ouo2980hMlYKU3iaBQF40v2W+6pXZMzuU6ftm8lJceDFolTj
StM4BX+sHHeh8shJHs9ggWYsi941WgmhtrPIr9RixILCqBxNW0fi0jlFWfEJYdcd6sKIf0kPTbya
NC/ImPXTHfmnPYveMvcVw/AZBsNAezIcSY9tFo8XtqojlChQYuaQwvOoye5idDDoQSkahxbQjhly
iC6b/He24O3C2Md9BZMhBYS26fTU6UoYdUkxvqltf5o6KG+QFSh9zF6R7UHJpTJ2ZZDsBq+XtpXi
CZFXK/SMcbXp+FzTcqIx7hix4Kl9xOmxxY42JS0amcE8FMtGSckl1W9FxGlAdefymIhP+SLYJZWA
bmvontTSYmmesI7ytXYfqm4YMRdY93daeawGr8WyS6UQABg1B+/UPSx3AwKfpLtnFLMIGsh5hQdc
xDS8PoYuoD7NM+dRMa10Rs9buXe6eQJY7fbiu5l8GRAqOtKYVfzdmxwSTNKWnFMIXhDNAraTNqWl
OLK8kiTPah6b8Ekrt8rPUWHrw6EsdnSjwvyoz16D2TYVatUuDaeqOOfehOkhXx5Lkha1d4dgIzPT
1vtFt7Ygf1Lje13CHf1Hlc2xRB9QpFambO0tvT4Q5cHtHankG1Ln9XXOOZTM99WsbULeaBWKJ5Us
NKvibp+A7SmahnYU7TlHrRfPWqZtgvmIF4otV8ycnnSTupEUeYmuf5jvUePFxcKiTRxFl9dhm+2w
otoOPw+fiq45pqseQmi9QMUrVwMHfcW7oHLTTdMW3w5Hqnu3mI8ZXfqhNs5N51jdNos6V55qf+6H
wqmbeq9RB9AhaatKfaq7vSw8BEq2a+UP0MrFHDCd3w1nJRbOjJw4NQahuEw+9gY1JWGrC+BPaywm
p1Gy1clJzOQwTrXC8VToMDrLZtfLRulYy0xkJa3l8LU3KBn1qkFQJbYEewRlkWys5nzKfy0DF35i
KG6SrxAvY4Zslb4a6qtZ7XFhat1+Ueye6j9FS/FgVOzfdMMlYKgMkZfLVp3NlVyQVsq6H9XjaRpf
6Rfbtdo6It6BTT66MgzGuVSdSNtbmYYuu5h31lKDJ8ZShIst1h+qsV0xWAk/EpostQBLyMEni9Fr
ERi+EHyIlAyottmLtbWMOyinvhXKgE9/FjODQEGh2uZd0/haHmwry/w9K6HiDolwzotNUIkfUgKH
KeZVa0Pty9XIE6My/9TRdlp88wEhuaaZtmXsEHzXRCFL8z7Pk2812DwNz7n1LovP3fKszoR1XpXd
LaATpW41A+7A3z3YRHhWEgo4sp7cj7LyPTDf5YiAUPB961Gl5ac6rg7lYMm2UggbvWLFCs3aGFZy
6Yt58qkatRdZHRa6P23FcgEeD5y1KXRvzPTEZnp+gpcU7uoiH/ej3gLFK7poE83TdsBw22aY934o
pYPezdFaEYe3kjt8zeyl5ZfNh7QkXpFY39MEY7VMnEF/TnTCdyT71NnjM2h3oJxS/itNSEyGHPjd
iOPLULtthnxr7rdEs5s6EHaFlKyjKvDBjD5j37dTVcGfR0KcoYh/KxaWyiGsOQ2ovWG+i7NBkMay
0+GTc1qikiiLI5fzTkFd3Db7JXmPrTdR46g4GqkV2SkbvhiAeoIoSL2KIlOrtZ5Qc5QMEzY7tLt3
7TKBd2YUy46tPtpPnbluAuVUGc1eo+kWVvlumSxG2EgGmmCVhYlbSgWPrxLXalfSKF/m/RTmq3iJ
HW1+EVX9vZpI06Ril0tsKCquifadtG8REVKXVxDjmQTwak3zlr49yXHniMoqkn+19HpNpXgQpPsK
85RmfIKJus/V7Dx1IZMGJn8J4M+x5xPkdsbtPZsJ2pSXtinfZsVal236XETjs0x9ZpLPdb+fiugb
7gXsS8hnMLKGOeBepH+TCwzT2UH1GELGlFiBDx0sEfZC6qXVkRO2LD253aU0oaXVbPl59mCRDhBr
/Oxdtdp2lryWCthl3P71yCqBIP5o9PWmjjl2a82dBZSh0scoPuqz2ydMDqnSt5z1r9r4xSJ0ycc4
P5wgz70mStwgndyg/tQNcOPKdzl4i1HvZwK5doz3kiLaQvetm4ItQaUunhTzLo/d3MCRnFJ3iQ3F
RC1VKd4ULTlbgQSbSEg3M+MktT5zxtFCHUtX1l+XKNvOZvlUx6gH2nwti04uYmjNEE2muYa1NYgT
lc8kdDlbu/RdNXhITswYRsKT69dV7KnxY8B0bfEaKa6JgYco7E1xnf+iwdhoTohlePE2Kq+auSFK
WCY/balkSNt4hIPaRlvDWmk1NzVpyk6b+vMymocQwwzmjcS2cAXavV1HSIth6qA7A25WXYpnKjFR
9zUtsJ2gdCmvwewnwBoaxsXjPPTk5KjWHzrjS+aQAEYktRtWon5IqdxigglvrEtXtbHVyyOnZ8MN
MyR7hVlN8U7GWHJi/1Sda4pAW2EVqqZrme8hljoNZGx5o9GDDD7mpwhhQv3jP5zLK2N5nhjpazOn
o+gEZUTaVGyo+hgoKy04mBaAIodMpyLi6wS3N46dknMW7bIOt9vFOppEwWpaexJ+UBSE+yZ1pbSH
XMSRTZTd5uEmJONSrNQLyRbklG0t0lO7nwuKvp1bzeEBozu/7cgopm4rdNHKkvDMjH8KCTGQqNoL
u+8Aqmiczat6KDnjSjtu/CH0Gy3DCfKpUfHY8XPJM7KAH9Hskix0y0QhNo5dXZxOY2lstJB+u6p8
iSFmVHmz5mo/C6O6ErJVgMPi9Bowv9EU2WYWPUXflvlvg6NnKkg7PIlyaZBsZJSVtsnYNp2cTV+/
G+pmQFxfzh9tdVaZ+ihs+ksdpB9OgMwm+k4HL5vt4hvSg12X+nPebuTo2Amv0L19YYRbZmISgJkc
T9/sXDiupnWQMiKjYGdx1Q4lQ2pJVVInK7X468cakmzZMPq7qBzHN60Wpzc1qFtKlWavbgWhXCnj
5CdF51GfqJ0oSlc6dOigI/OVGflOyt8mey0sGgzZR3WbNdN2DGNftkBH6Mt5kWQmptJVNw+bQmq+
Fl2PD4TAj5YYFmukJg6OTY+dUt3X+fg7DEncVOwUgiAy/C4q7iuT+anAtO7F2dLtSY/IXuYAiq1w
V8qz04Kj5ne54tz/MrMh8sNA+i2Yklf2wdc83qf1cWmd6l2pP+kR9ox+kPP0rpI52aeOwVgyNN7c
/wRwRrcrXwQZDg5udFjUmf5Ps8UkI1MPVcyAn2cI0LJcabTnwpOmVVd+lDHf3lalR7W1s8qJ1J/x
hA07Vi29ONua0kprQydoVsDRKDHM+Sv+lASCBZJftxN3EhW7qgYGv4E3YFnnvGRc+rf+Szqpz8qb
MK+Ae0u+1LuS7lbtKosf+uTQa61D51g7d1zWWuhSrGCStdXwQ/TT8tjwXzN+3kS1zW6zQ59sCqw3
B6dI/BrHS+ukJL4OPBtRcWF4NUhmsuBwKxDolE86plLB/VDLXp/bQ/oZ66sA1bm0UQ8KSsRywW3x
l5GkdhbQ8nyumVpr14myy/Nqk+g+EHhGXcfuV9S7crwJkm8h+giWx7D7HNJlU0mrBjeqyiX1KygT
hg0mwTZE2rb2rOpUGgvHKXK2kBpYuiWQW6pylZgf1pAcMw1PYZ1/xvbQAB1U8HLVwpkSlka6SR+U
KiQDva8Tj7tkTly5wAIriQ6oif26jfaquddPWrVnitzESAfZTOVan8JQk2V7ofGcU5koTu2wkRaI
8CmtemzDap08fNckW8IEgbF9Ec4BQ5XWU25tKu01khhAzMZ7Xf00MOhNKDABqR85zIpXtYHtKOie
Wu/zwo3Er1bG7rf4ZaGfy39Xw1mj+68wW156GH1KGgWOg5y/UWfqolNQbWrtoUgPjbYvmZ5HAp4z
PY+4SRQ8Lr252UjyhoBgKb+KwMvglme5a1C06zzsUG2ZWlUydT9jiDjCR4PuRr+5kgJQg5P6VLQq
x+yqFyi0wCDuD4QjFVNmn8R4bl2tJSzZXvLSNn9xqbTP5bdWr8L6MdM3KjP5cO7B6nRMdmBp3CnW
cAry8g6Cqa1UPExA9eK9FfgALCPzid9ilHfFgxo9h9MJr2FheWoUIpsodpK4OFYdeTxJtR7lSJl6
Xxf5ccsheCmEhZFpiEnaRsUrLq2o3OwyK/ONImHHYxFouVJ0FrYqHtIFzuH7vC6fdW7JjCBMjkhm
s2etPIezXeZ3QceSP+ikM4XKG0ASKKrYP8PdnJ3QPM/pg7UshH0HOutDc0KuZhvGfi7PhfJUB0eN
gLakC5atlMAd5HWe7WLmrHuF4mG6om6VFJv2vuQcxJy5lVmy5DUPVbEy9Pd+2eYCNV6/fm/T9cjg
r/GhgMgRuTQZG5ze+V1G5I8ieHbps1DXFDftrNxq8QoTFhAklrHqv9llguV16poO6EgEspxj46kq
vvvsQ6/bO+rtqBCUdl91jpry7l75rkXyNimNXTe0DI17xKIWr6+1xHVELaIq76b8bY6PCw4h4Wtb
hHau3CWBX5CPh7ZhPamTS9nNOiYNdTDFV4oN6izH4KQaSMQoAmXwT4wXqd7pyI7SaDcQynKO6E7T
st73Cfd+r5POS5wpi+BSGiKkaIoNERDJcsx+BD7EWggmJqptnNmpelkMslmrgLsu/FDLzzF7bRtH
ZaYIExrrVJSFg0WvTq1E2rUldRT9hIhhKIAa+UZyJncqZK5NPbMN5dkkrAiccnFEFLHtXY2XZM7l
8TvVzkp5zjNHD/1Q+dKszNX0xzR0smQTNX6vrmlycA0PhjOCc6ie8A1OMmzLhMNcPLSwtKtjn5yj
9kUrKODuWmH0BmYGkux9sjaK+JuIrhZCRydKkYljol26MMKWusKEBsepa6gYdsGaJ3oRiUfsqDE3
Y6A+dGVI/4Tfh1ELWFbNbr/Gcs1OqSI3aXwzWTcNwctjWwt2G34H+k4Ptgsi2Mg1Mn/4qhNCNRyc
GNPXvOh5gsM7uXJ7Ym6YWLAlwZMfLSruewUMskmKQnFJZC/HXIG+TpVESDZ1mLlZ85zq0NBzGh67
pCdoNDZC+7GYhqPH2xy/w7Z0RGNdIHGGtCFznfrGMZ08VX5evpX4RQapLpD8vgSMyXMu64Uj5rx9
+FFuWLgGJ1Z+QEoiaF8t5dbHWTWpbds5pvEN52gGGLdbCQxMQnGiIzB9TarX7XAjnyUkQJQXH7mB
jAAHO3kt65/p9NqcSy6WaB3j20KYFnzr2cuIEphSVsZRqzpKF7hodAad8JyyI/UPe2w3M2pJzXgL
lUOr4piTrsaIhzQ9yeOOlZDV1AgdhXG82rXao9gh7aTY68rqS0zxwTgPk4v7k0IeKT0L9LtVKslC
rbvDREkMMYZhG/V3GRxHbKWtjfqmU8+JCJvXs3kq4Wr1tm7iO/A8CqWL7tFe5q+feuAbsl9D3IvT
3YSkiNS/Kv259apkJY5OKbhB67XdBttqMX43h02aFO400gkT+ztlCOzFMP0wxGe+vSsmdhjppwbZ
AJXeKanuw8FrqnU9bpunGggoDvO/yT0DpJDqS4ha0fSChx5B+Zvxu0/dSHJKEYf6tWzZTPmY43rY
dvQPek/mjv5Wkq30nas492MmGAaq14fvZvc6SXfqo4INgTzcta/K7Jd8I8Vb5oVS5X0RSmtiEIhl
Dll8EL8viugoSLYwT9AK4/8IO48dx5EtDT8RAXoGtyJFeZdKvyHSVAa9908/n+7sBoOZVV/cruqq
lMiIc36740oGl2Fb4HPYpA/IjqP3Iq0vLeakXHf5AbDe1f9F0s/a7zjbgLTSkC2mF005tI2fTttQ
3bDw2X9m6njNR2L+Vv0XIC+V0avkU2ekvqeF4CGrHpoGo9zkIO/ZOZzqXWOf4LFX2Xw0uXWVHhQ2
qAzwwYmK2a+eBABxU//K8olVIrO3pixX9XSwSq7pib1156Q/tfZrWE8P/J8gKE42Pb/+B1h6PHLm
KjnG0ZboGNezyi38ACouFWAoWr7tZKfSxKy+ZHzlI795wSCd3sGbV3CtTnhX7/AmLd3M9rSppxcr
uyc8U1FFmDhRteOTueuqc2VsnNkPpwC0BEEYZQCEcOeoG9lleLvIN9o06q7WAp43Z/rsuRbksbPW
Tuj1chNWhU8lbDnel4jIg4Nb34GKx59e1l75bpp3vna19TOSyu3N0ARA1SOWh+/FPiQhtQZUDBNW
WDPUKDXf2vxqQc/Er63yb2k8nQfHmeE9Do8iAvOhY/NcmXtGtXa10u/zX9IeHLlOrkvzZpjgKxo3
IdH772TFKemWKbqa1wN6KYXrf9OYSADobm6+qa91rUNmbZJ0m2mey+xKRY4gXazbCMEZHWSsvpxC
1KYr+TbtN7yadh6AcCv08wEnZYHqvkZfc8emnsNN6d4QbS3nrCHz009dvXX1n5H/c9kNzq5KV4Xy
FlYv1Vehh/sweYE5eSw9bo9IvyHmq31vTyaQfjMZnpHdGvugDVzmGrblFzd8myJEIaXHl8CspjFo
L5afQIlxErdMzjYM+bBSh0cAUuynJdpu/ukuTFTVsznlh8lmaTODkWcrxYa6Up5tzA75P9PQPkoN
720GljdBZOCuanSDm+MwF35nVyfnv693GhtKGqDmcfQiWprK8suk/wDnin1zav1dAYBYKVb/4LDL
3GsbWHuuIQHybOUpKBFtNbJ9box6387RTi9Kz+6rbVOFf2pSfbqD+Fb0eFNDLa9SO/bMdmunaZCP
5toRa90euFhWhQxMttkrQiYEpCuh+WX0q0ffOmoE/RCKDSs4ZYONsdOqwwOGi3zV/oOyz39pod/G
BqHbePbKS33va7nu579+MHwUKC0XF5jz1uS/rBprbTH6zdTVkUd8WzBY60YLFhEUUC1WH/9N9l6H
OplE/1GYa5bxuvVMMZ7SmgzmbjjMHS9xDiamY68BpNbjc/nkth/SUoNkJNatTgPppDcggCDtH/Vd
+tMwPBZ7gNqJityqeczJKvH+XEFTM61lzfFaLScwtXAZPjRxj43kVoa7hF9tWcqTqdzJFm1SrgmC
7q9RdOLeHOdgcZmxjtafHP+NKK0lCMCKAZ8ICsfXzMOIdNEgLUuSqOVx1D6GXpjh7oE+zADf3XWU
22LYzyCxkFVQCYa8uQX8BTzPztIOiw3krq+rlFNw2ZczMNFuWWDjTtzCce8JOzCne0HedrMK7XWJ
QTOkxWQzqO2unM/lr4PmKnWGK+AyKMUwXJV+rzwt3ZE6CzyUg/NhCcmn62f6Jne2biXRNvyziUop
L/p9MnZ5SnbfjpK7VUptI6fe0Acs3GbzbLpPqF2Ik0ZOoOh3nUefOZnvaDT9SR4SpgyVAYG8FkGU
GoSRJEiKDr6BXwh43X5nzkc/bh19N5NURF3X9DugCcwh8C4DZ7nZM63l6xSaOJzIGzeibTtc8uTV
tU/zeE5hWQF6rb3ZobcD3K0fJYBTHWR9DNr/TjQO7MmdIY8RRSOf8WWYL7V27/7c3yy2V328tsOf
agLAiuP7ZPcfGjfDzG/uo7ey+spQgrnjYaDJz/TGOIAUNTpfwd7VDZ441oPGKPGRMj0yRmYB+J0x
rdytS1NVeMnSTVbc3eHYDGslu6hwy316oIFdGOJtfq9BPf+p7Nrgnpvqtwz/WcJLXZZ+tMqp6vG5
q9Z5mXyLz3vySM61vdlkcPWK13ikLUnL11H8UdUn9Vvwa/p0PeW/Yfnak+hqpldWQEhI2CPTPC1l
4ncm9yeOwVbby7I9mA0cIIlEUIy5ulsGNgmQY6C+gHe5Y3Y62dlrukCnI2fpEQdkbWDy8WZvRN9M
5nyomeN023e746JdstqbRkKfNwRtBOYhdB4Vp+Z6rj8mFZ7fM41/80NOgaLGXbN9GMhWaoaNx36T
6gwWqEgyrwTxY2RA6eNi9E0+2meN1aTyOmM7LWvjyb0OzWv9lrgezwMgKGCFJiG3lL+s+CSVrMoD
96Ng0NTeG2AWmWzVwvXnYiVRyOa+4ayqSPX1a1xAh/uP2e1jnoMw3OIEUsV3Td/qBfQcizVM0cXl
Oig1PvRxY3b7qmejcen+0A91/40l9+iQ+W0ugQKNuXyHA2qJ4nn8UB5JMN1RQaXRVLTYdkHMoaHu
JlalciHo7yQNVLGPewZWQa/WYX9a5DmdP+r4XUZrV/1Uoehi881O3Y11nNT1ZMM9HjIQeBf6h+IO
NbZfXE397nPlIGtumpCgx1cBtq9U73bCMetHNLoTgj58EZkfpT67RoHKUBxni4grmy8Hob75bwr3
eaJsVPjrKNypIx9Qcu+HOnDzdFM7cDgQd8ulQksnIUARYg/HKuSckL7Nq12VP0l0jkGmpfQaRCSy
2Yom92ba2VgYoubbUp6NfEQcNKLJx+7JGyIdhnekj0UUJEvBDAGubXNL1fbaScf1bKHHySTAg5Fe
umxcVZpz6mH0yXdWPEO/9fJOxSRct3QRSK2YtwenYb1Pn6KKRIAhsxo0UCAmerVNbcptBFt4ngUR
uyLMM4hJ9yaqL6FteC5ZxoEUlfHUlF+ZyzMRA7gwnYqoPGtC9wpxU1r/8VEPN7O75PyBMvviv+Yk
yBjFLTN/w4q07LdERZ6vsYDrzwo1u5EVTEtHzBHLLnNyiCqcoyLfan86oL0bBSAj9bwghwx10y/s
N6XiQzlUHIXLV+l+t1I+fsuB5z9BFWNL1oST6TB3x55uPo1ThPIr/+DKFhpwomOvBiTauZN+tjYQ
ajaRafMGDoJNBwEZxMC72h6L6K+Fh5/Zdoe/xWz9/whVLot17qHWJTtazZmoCvFeMhLFzfuQpXtD
oMmKkr3OX1wK50At5iGftHtPJsG4L8znML2aaBll+Kq2Y+svrnbpuyFcN/pj2iw/oizZ5Adl+nA1
8GuEbl7Pj9K/xu6Trg/BlO3bBZ4qvBUSRMm4dXJf6jCHT5qytcR6cUPfHv415TqCXbGdHeWuTLtW
sYuVl1gfmLR/7PLbBGKKu51lQreskobGyQLkPSURNn/qxu6c5PpTRn70ivqyKN9bxCjmP2aDXKKb
VVjnHKZz+RpbLtLIvRNjzTs3Nd/2FL8oLlx7tVhBoQ3wTygfjabc1T1veNdbnGvOT9+BlHADa6Mi
tn0qvsJo3tPT9yz7/aS/OMiKSywEcf1mKfLWAmo3LBixowynGHYfOE2oXhFD7KYMLYFlqFFQ6daT
Y8v4bpgIhGrJTF8s5c505b10KO8xEY6WP7pM17pl7JQaNWO+vC3qAwLiyJGqi+7/nEUwuQihzPCh
DGRvNN3mLXep0lPEsDfHAS8AuWors9C3vRuFXp04qder9bCJOvNbNo4MYEJRLczRSYQISExjoDtU
Y7ovLqESdNnW1Fz8bT6+g9EYXxXu99C6zsMz62eTHFyBd6KO/QJFUvFt2abvUISwrKyGdSolTF/g
hPEa+RcrTwYlRSyhWGVcY7xR0QQJpyFsSDU8ZlNnUBNYl0+ZUA61poyeUIy1RS6Hzovq+qK791bs
a8V2Nr4sAf+lb7KOp0H/aiZW/Bw1RVXAlcBZigdBRwpxaXgOQUZLVZ+bqHqzbY3K7QEmSl8jZjf3
iWZdBoI3gQlmplgBhEXpMWPwNrbhCowPMyKjMoqGXdPmx2HsTVitELaLgOFIbOpa5cvEMOc5Ig+9
UGnNVVOb2jqSfN6OC03S68nsQ/Cc2qK55rrrCU4RZarORvvpJmKfEzRSD31Jg5PlTy46VMuofi3l
6JT5LpY93rg+Bt/PN2p4sYYgoQXFxZZl0AM/KxdDEGhLUkBxTgwGZ48p0tG2lFAY3BaTPOFTipk6
5/xltvdKE+juvrQ2croP4mDSZoo9gLetq7obj7UMOgo7oLPMBaw+UcAjDTRgGtIsbZ1MBri/5rwQ
nco1XxDSFC+f7dTswVfYRsvOy5vnitYMyXZzgd5WnIMZPdnWuiVqovXdGJwJojfmZunZLLJlywbg
YpDC0irEusfRYKyRPwQlAbb97PiG5MetdrIWu36Ogh4FQq+zWNav0biu+35bZ8auNjsT7o2RKUFz
iOiZ8/e1fiqBU3vx43BuM/x2w1fWuQTWGB9V8wtwFjbFuZPxWSu3mT4eF/efKQC7czaURt/PVhvM
Np9DpexE9G2YlLYoPvYz0qL2mdZWnluoX6q7ofLRbyrkL24TfjVFTYFOEiIiQY03aaavlPZX7GgL
kw/FgG3/1mnqVk+i+xymXlgL2u5MzwpjlBClgg53aOdN2zjEfU5l7/4OTaWue3UWvqLJeK1Z4T+t
RI/KS230LYWSVYdsOFHpW8gto+RfQB9EFTf5kqtIOlsawRzpHpBgGz4MIG9H2+dBmiTbvnYP0TTB
5FF+g4pphJAvJwk2VlmTF7VlANRWliaSswH4RgxFckimGlwqutaY2mrgkT4tTgpknDFo2wUl4tSX
H6PmBrFIL8hzz2mc3MKHQdEAd+oZ7xd8KzmqG9u21bXaF31gVw+F2HmyDqqZiKcFaWc52m5QPES7
6Ny9MSImP4x29rBaRL51kfpbDFQm20mCN6lEpWDcO175GnopzBtGtk5d28PXsHya9VZn7zSQkzUo
bSLGEzx6ii/tp1Y/T47LrFP5NFuHurXSO/6Kf21F9F9oH1MUCA2DcuEwpdtfqVKzwSi2P+VvRZW+
aGK2LzM0N1hCxmr+UG9rqeFnw8Wprnb0qjSg1Hu1KB8vXBGTO5nb35XNg2a8o2kJ+hQ7moqCODLq
vwopf+oN4j2WcmPEkBU1KFyqmq43d2JHbRDNS3+tjg5rYsZx70g4muEyFL9p+B0NwJ28wmL+h8hg
ZMLOE/z4HSjFrGrrxg6WPmhxR6jXwdw44S3UzkbYRdcU56aBCvFuTctvXA3jPmlfRbbpMvuflcfU
rAwbC7kYXX4BSvnSuNgjvQFDBrHid5WXds+xrXs2+bDO6GWocVOj23YP5R1512hDJhfNr1jHXQbE
cC3r0xwheEK9KvQclj/37ajZ2hFK7DXxds5MkwNP12okXOox1BbwEyrMnrJ1MwXz5DuXL7ITJFwN
KhCVrbv6jEn2yzWOV3PdFON5GXdxeNDFpbUST3LEpMPr0DxBOkEtjzlEauAWIG+ITl1suZ6iWcGg
cq3B0ERD+jko0SVlGjebw6R89qMbcGjfYrMOlPHFNEyiV0e8CYZfpIp1s5j18gw5w9By0mY3aQtr
2zULGSCM/+sy7OFNtRv//UGPPERMDMi8tGXaHWM2sTxfTlIjqRucwgAE6oYEWnW+iMx+qJi0Ta5u
s/JrmUn8mEyvWXRP0z66sNy7U8bPgQs2/XIctFP8xvYBB8JDan95jwBWb1cOmHyHV6M0stgHDF9m
G8spSEe27F36q/XFz6sIgoQg71zIEV0Ba2+i/MuFjYIUdSNC+zjZRDKoyIcpAbDTeDtUs2C/29Vi
uE7qjLtlaOOKUFUI7SKDuDY71s+aQBS7ncEcjGAY/qLaEU8oA+rVEBX9tY9A9Dn2J3gtGWmzr6r4
PFyAquSo9kntDZX56iBDweBR2ta1KoxNjM9l3+BKxriiFFuRU+eoMHj3s+CFXRBRTnoY+Y9Ep/eq
Ivd3Xt7SZVAQb2y1Ti24AEFHmrjb6PI00eRUOaZY1XpyKZR1hkCkLwmYMwzWRUeBWVAFrses2eqD
gqR1AgNkELv1irzLIfPnyRDHbpq/JgXc0LDUxhc66uHScZ9qjeo0d3oCcU2bt+axKbe6/CtdUuZj
7WowiJrVmHql61z1FlY5u+jhMyr1bJ0mnzWFI9Nb33BpVvU9FDeDAGv0hL1Kk4B4ndKfkOWrqd+i
8UPjcIvEc2e/TRaorvaiAhomD0XQW2JCFhv8OT6Pzdkd8Q6EUV0fnRmSKbQybevEkf4V4lbNIU7l
AidXhqHvMlypQ2A8lrse4jxcahck1dmNTWp+dUu9HvUaQ3P4PMXD1ggdP08n7VkVv2GveFwLVh3H
r0ik6GWwEWQ0RuWgCB6V70aVOFCSr7bN/8klAiV7q5Z2VyfhqwK8oPbP8QQkG9kIblorS7eRM+m8
Pqh6S9XPefxWnEPCcjSMAPJo2ttM/ZkjSgaFga7Y+MljcQK86BehQiczm2DLQfrGOW6VHJjOpij+
jMKGYOyIJJq0/qBOkUZY8E85vtk9PiEweSIWue/STTvnWxsUT/ZfJSnpffSMEwu5OyrEgY+b42F8
6UekoaZasK0kvgWioi+wQ44ZbzvGaBB0sKnx8dMkTVDUN2jZjE3eFR+toz7Jwv3Mq5wBGvzSnnMF
bcEj3AHR4ybPm9fOZrwDcEvs4UQgcaIE6MZlN20cDFEomE0IEeE3DdtOkzxk6lRkrCIFegNCOzdQ
vVg28u8qscJ3gF8OsPqfrVffA98sOg4tQjpK2F56JcgYmER5UvqzoJbGa9kv/Ll+I9cRNYshvXwE
5SQtucfWpfWckyxzeWndcv6ppcu6G7pdryICWcSBltMVtuJJQ9TSCC/r4k0czvQYA88ob7PkG6u1
U+UcgSBPzQDwLeyrJsst8ulcjs37RI9s0Zf4h1CrkfDsdPzvAvaDZXleNpQG7NqGF8si2rD6G0OA
vHJy3/u0gXqO2LoVHM65bYLLmFWAOWEi4/SMrL3etZkrtotbA79G5rFIQPuYhVRflm59MnqUZkJr
EBur+1BnGE5aP0kstjrJU9iqA3MpTpTWQpseubCFZnizRxsAybHOiiPuTlp7Wngu5+ZoM9EbIgpa
AVgsPI6xQ+oyr0CAyfatThGnjNO2NI0LpYBQdy/wkDMei804/tNr55An7toUfMPwX/x5z6C7TT5u
5VDvYv5aWouGf3gptTGwkk8O/u1c5ofYdbZhu2E5jvqT9RKi2akqur1RrbSl5oVgu4szeMiw91H4
ETacjjwoiGuieDlW0go62G1zmoBixUtFRFw50kpjX22k3titoZ5Vr17+mSi1urDf1cWnSxcT8Q+P
yWlEG1f8uv2bYt575xcdWBR/SRUiBR1b78fK10hOt2m7/KggGg3VEensj9WAiSxBPQ7nBsSfmlcj
+QjHK+Np2YFhVbzFiC4UJ1A75a6XzdaNjKAhPt6bH1yMMckdW/rGECjg53I7KG9jnW5skmzd+KBP
rxVmJH2g181UPRG3D5rD1rLGywYFMPLx0o8c7AmBLf2Pa43R1tTDXWo5nxH9tkOdbSbHpFYcw1uB
8SZHkKenNiozhAm2doiZg0zMm2ErT+1wH8d4U81Y/+xqb2AhwBS4JlDx4YPvTT4pZYDsRHblmCt2
5AH7fAlaxpokrWmfovawQOny6N7Y30p8V20ffxHytY9Z/9arHwdeXqtJde0/ymLBA5qMP/NU4q2v
ig+tTK5VTIhta3RXbXJeokUlvyBfvMqdD0p2qFwi5lra7cROAxVL2Cofn4OM+Gs6WBAbvicMLaqM
fhElcR8fwI55tzg9SyfdyBL5eQqVeeqraxTeWWaiElL4kMuHbTKo+2TdWcmPBXA63mflhXk/rsPr
YEFdTQQAqHJEbB127BtA8uz/+y5FB26N401FkrqgtHXnYduxnAgRZytdFGe9nv3FyvdzZOlP9GWh
iTU6PJNxN61FjwJX0yRnd6ZtKmv+0YXzXehfTnZdRO9ljYLARW+RZOWuPAtr+kLBXqbueggRkYeT
CqpcPqajMsxftAY0nxXYl0nX81wUDyb8ke7AZDNVM7susRtGAZU1sxNX0tmqItAaShZj1KXFmb6c
oNMbz+FtJhvfFMYhzSGXOxHup9S4m0kUpJbhS3fCiLGpko2moCxF2t6bvt5siuSsiPAJM0QX/4yj
c5PzuyV/sfpC5bOF2pbi69GTZt0Sxbi24OyNU52VSfVsUwSlrdpPzpSihIocI2CJI8ApHwOsiJ/x
iOtqJKEtF4n55YQpabNDTRloNv73uK5kiEq1lGfRaTPkANKFYu75nqwpWCI0Rxgmp+JNiC+Uf4vx
U0EWGEgeBn9SmGE4UKpXYS/P7Ew7m1un0OBGXKmeB0xQSvc9LenZyQ5zDdMhSz8uMqwVDqKheZtO
8yYS8qygNain5GQl1V6XFh6ZyQr6Std9/D/rzKpBndR9HYIaxFX02qTq2kTRhsOW2ngUw2UbdPl4
lm3oSeiVcpnR5S+JbwjHz8oRDV1ba1/V4toR0AoRr8pb6zRe73KibmlwALje6YjbRtoAbNxqfiYB
aS/G+MHB22tvYt6ZIV+ah82SYf9piYhvQbX+xIBdyTvPh+ne0HOLdueyMofiuSps2Jj7YgdTeeyY
JLQa0MDsNqMI77xfhUqcnvKvRCRvTKnXmD1vSVYhTHQrpFJJpfiaITovli0fsFbk+6wdyaID5E0S
v2Fzl7Ffw9fU47h3KvuJ8q3Kb63y1rb3OdoYhm/GxqECIdaMl64uGaEli8C6zEJjVddY0spAhXU1
xORlj/QlthWjuCRTj3H8DUvbzlWLjdRSfbNoy89kP43MZtVydZXffHqDDmdFfzhCKcUhmNcSixeW
SQBdm80Wuk2xr1E+iHarRtr30FaIjPP9BBCjF3sx/EpjQX4e/zh6BhaucPe55IK9dmV8mggBp5BO
fEcLy1poLAcTBn9hluinC34XUJR5PXORzxeFF3tQLawI2irup3csQ537Gxt/mr1d2vaaWxeYTGji
Gb+xUp+jpvANHPmJ1Zyy5dqY2YbO13UDd2Tkt6b4cJLXueEexGsuDtmIlr1BLm6cG7Kp0kYAUj74
iqB0sE7FfvZQIcLPWgytqNDaxTk1yp9BZG6Gb9husME8REp9XOHNF2scRBG5dG23pWfIy+NoDcU7
05io47gNED/rtvDkMPjlcjbtgl8MIxdCiMTcrUoNtIgQFUtikW3n6pjrR535Rt10y57MWID91UIO
kjNhaF1eH8SXXJfVDoduDCpp7QCMTHPTDZe693JgLnk35bouGLJRZ5v/6kc3FsCISF8U1B3oJFAq
RUfE5KvU+Bbsz7AJ6KuUAeK1waGrnPsIKQr1tyliPJelXDf4jmAH4guMpmJxvaKsqMPci9siGOfx
WLWQG6e4P7Tzx2z6iW15enrokls7nWwEo3p8qVSFRzNKP6rc3DlC8On9uNW1UYq97cDyNi6qTKyR
yjdjx461HLgPozY40rrNIn/pxL50XWoBMW6x4pYdvPZkvarmn5UX6LrsfSyXl6T+crU+x7eC1aEe
NR93qj/rHfKHdKMkCGTFQT5+ov6bNZ1vHr0U6DTWv94M10VXvahDf4yhY3qH4OjmoAwSm5iyjhr5
LJPHUxHfLDfe13zSeqgFsC6e0fS7zjgJdbZIRGWETWRL21+6Vbv2jNmY4e5ZyPIdowYCAAiBgBq2
daLvwpSg5MFCVDIvhT8P35ZlABf1wAOy2pCLBZ7asPmPPUnljqe7805T59mvR5NIzuJYJhnJLBFT
WDF0oCv2IKcgFB1dazVrbz31m4WGMCNtcHeCPPVT+xI3JW97K1Ua7iwyVsxO169S0eyXR26f6tvs
974crH7nagAH0gVLMF10m2JCJooFCkuKMr/VywVpZ6q9p03pLS1JBejha7jnD4erfZL3GhLIwjjh
NkGYNF9md21szBIzfrBxyv8VLWbnuQ2ZUXuU/Vr96lA53OQ949fY/USGfmxqbS8eWRBVfq3ILrJL
EW/L4dYAHMOpLVq6koBgAuLY0bgWscxMlhXU9i/lRuQcJdMuHP9JLMpuxAIXhTd3YEwqxFxdigaR
Gv76gc2T/lkLb9+oXcLH9lhBhRjqR6ZZ70QfKWW/y7Pkw5D4cYt8fnLoEriDmm4ZPTsTzGu4jhnC
Jw1Xw7rlXWv6J0FcD7L9OPqZu50eK2tVXwun38GubCqCnqosv0fkZTE3LUjVyBZkRKeZAXXfbH7K
9JLnvkSejSo0nlE3zNeYVPMVczb5AUh/I8W55sviGWPoJe06atsfvas2vEv+0EaHns3JSBXPgn10
MqjrOtzoIEPRdDdnBjP7LkBd/TacF8/JM0Zs0rGUfPjLHw9cHFBbtjHsI4KdOryPJqWMot5Uj/EC
1K2uPrH89mMgYtxs9FPZYOT8rFgPaj1ARCRKWGryjErnoqLhS9gvtJQwZxv/cdhME6MEljf8i1Gc
+UtRcI8v7dkZlYcn8ga6UybPdR1gvMWLf40hQ2e2txf0ouQHqPzUk9TxjQEyBDJ/Fv06nJ80MlmU
Ha8lltbKDRrlc+wQ1iRBb3lT84nuW9Lvqz614T4an2dtN4TbVCr+FF/D5JihPXX9Sb9ndTCPv0W+
douvGFbe/owtyKnXDhY1/og4K8ZXNVs7lFCNJx2AUymIpynYZ5eW/T6/TjmIudAeIs/4KB0Gm0vK
oeEON9vyi+msD6+FeReDfVGk9Vlxd2bizAzsq8MZarJV+5c62vfum8GwXIGDZ0NYrlvXDi+iHz29
5UuL8Xj0OiYwlhUq/8yxdy5uTdhhi8q+zBzzYDxMtXUtiPyEFvcaMs5zrWUSbc+uhbRnSTiilhyM
MTcuXYMayyjnba8ImKiy3YdOybHQz/pmQIDl1diutPytVn+yZN7UeEnmipbeZlkIwBlifpF1mI1w
pyXNrqnqbabglsqUjYYJQJAIkx+jRx/MtI6W30h4Ikwuatm5QMz2vtJUNg8N9TSo5s6F9G+B9arx
I0opsi90BhgbbkPbkKt1H0qmeOTAh8ZiIJqx49X5J7lzx0hliS7xBCfRbXAKjt95I8jImfJNZ18M
/aIbOwEkBAOpOseMVb2dT8LSVlZdN3vTiUI/iax3uAkCR6C5m4gIKYjFiG980MwfqYttgscrXWC0
UxT4sBzRYPCKGytbx5NFQJaafOcC1WsENTPr5gb4tjIZasWyb4z0lBvtPTaR/CrZiyLjQ4g2w1Lk
2WpjYyUqTGhdsnVFtNUXDBEkrE3l7BO1MUAAFjeyf1ZG81ol+BnGdakcw57I6Dm3vOphP0phiW89
j+rA4Wo8nMp2ykFX1zbqbtsw+Dm7J9BtqPlyFbItRvqEWSBu81Vfq+9KHX4oCbQwzJRtk3YQWb82
l3WTrTWE+W67m+LAjhlXovlPJsmhcFGwY1RggrJKQLr5oewsNr3brx1kbJFWrEP7Fsn41KHNsVRQ
isd8nuHALWx3rzWEOj3rDjFyDlqgFGAXZq2r/QRPPB3mFu7CVnmVeuO7MANdFiHYuEn+Rsi6E6v2
lwVut5h/axcZiAIlQ+jLMGOIEvnRATVsEJj2MZIiVIErAz4wz4p1a9ZPYVlc7Cy6Uv+8m3JxrfpT
MhKq1Pf/ENIkylYoF5laPpEb71oYHcLcVr00wpzAlA8N6a7AsE5piMYpmRAU/99xVNojz+t/CaP6
n13BqSyW3HFH7DYr1fte3jA8rx6RibdxhWfw/4lM/N/jqI3/2RFcpclgqfp/UXdmy3EjWbb9lbJ8
dzUAx3itqx5iJoPBQZwkvcBIisQ8z/j6u6DM7KKQCkZXPt1rliazJKVAAHB3OM7Ze20DBZ++8cVd
Xn+u3YcTJ/BrhjfvXj/TtArdV4ZYaupeUbp8Eohq5WHQ/BApokF3SB3y4msTdVhjjdJgR+/Tc31t
PJu2kj76qA9OfI9fA255bP38PaJaS8vWQZ0z9pcTPjfGz04LcDOu0HfhU9LWRbwkL52epysOIfUG
5cShrWOXYIZALmtpjqbFk6HXAevC7jI9V8GQ16+p5aGWvo2I56R3g702aeJ9K8869cxsnvoa0EHF
ABPFtnbwKuIGCeovRaytQ+F85ylW+TvmL4W5lKtpLgpqD3p1oxnDUhvYqTmcVPHZHx5TluHqSRbq
LkD/oTiYzEPPfPK7e56hmJ+wZC5tHGZu3hM90exCQ5zHeoW8HvL72LCjxTjPwJZ48ZOF6d2RSGKV
EM4KZvaT0mKrTHdFU+7UqD5PfYEWSSeklV3h95j3A6041/hZH+O8k3RxP76lchpCv5ob+s+3tM2j
OEtSZSSI0b+4WiXn7nW2DRbPq4dqF9ULZYu0RFk8iiXWOrSyi/Nucdus7AXF6aW3ffOWL3iQDgpa
6PXH30gzj42yGZbPt4VWCcuTF57W7mBUKWg8RPEFxPyX0tIWuSMpT3prSndTEwxVK6rRIOxwKEn2
5eAb6V7ENbuz84Z2VcvWc1cAvH8Oq8eAvXkC0dS4LvxrR413FkrvxoO6PtBl6gCYKoZ2icz1untR
8vvY2PdvxjAdwALYNe6S9HMoHwSUxHyNmsW7UnyoVZM84FLrbAxOjy36vNQ8x++qN2vkjjckTq+t
W6rSo38/GBsFPEYELvQg2NA0K4stIB1ohtS597VWUYQjB8KcuB51PNebtKPkvQVQ+HmyU1Knfess
tC5YD5ckuygH+QKCLr/umifJusyzi8GRRPuYhs+YX9Fz7XN8/uIcQWZp94sOiFm7cGFBpdQ/qCp1
D9Yj7VtDXkgeY+wXm3ZH6wLDW9WdmXCDmuhyonQl8q4HpouMTPte5UwC3oFd5ATkjo3oJbpnQ0eP
7DebIBkvsSjyhPF9baEoJgPdu45LD0+Q/hBr+nUQHrwMTYxzlSA/BEgQUiKq1vVwVmk6Os5bW7ts
3FfCbOr+SvbF2iiex3SPpYhO9UOJB8sk2CNnggJSwhWjUsnSbiOmlFrclnrQQN62b7W8vS6b9FmL
rJXDO4/KIz9JeceDUwcbYthHhrPkTSIo1z2kAF422cEt7PBZc0lE7/ONT4+VrOvc2yXuU6Vcpmyk
eW3PdRt2LegrDZoJsqZdFLPqyEueYSPVeYn0NuVbRd0WdSmyvDGEY5KzSZSEpMnHATMAjq2wui+H
8ybdaygMSrTOaOiKENt3ELJ+Gs2bDbTNVbA76t2SSGpzpBpAUB4eBqu/bvRDktxAgVG9M8cEkROs
2Sp2JLpX+NAinHHe10oLvti+/xClu1RZOvl9VN/kqbZSW++zYN+XtC2WZ6LAUnvpNzhLKulv+yxa
IH7OkUA2SXb78Xz+EZD8qxVmhoJkiLS2M+RIOqGxYFOB3Cjap6Bin4tasUXIatLx89mwjbF6I/Sr
RMX1DTmSPnjnlwtELr3EeRhR84jdQ1dYb0JH35zUkxnjKafEpfBayT6+Bbfu3yA8BpCw9xE0462I
GgSMZrlEx1lY7GaYHtGZWlW0aw6dOK/jg7DP2+TcMVXkFXcxHbcYcUxc3eTDbgir65aCUOxQqs+b
ehtTuF0Yvn9jBM5L5hrLzP5euXsXuY+CvD+pb6kJr/O6v4n67lm67U7vh6XEP9/H4II171Ifv/Xp
mawP1jie2t8ceTbK6efvELip2blGo6vJYbgJ6UuBZHxN8o3Gfm4SWCwpglND+PhuHtnlyNnNtFw/
b1LBobLQV8/stMQcD0+on5qKf+sI2oxOPKS5nfsd/g1jCicdXyo6+vWJp92vQdpyHoGTirIL2Q9F
h1BboVBU0Axi9pkKyasCB9QpAPv07PzFiJ/H3uhxPqS2NUaHDEeN0K5kfPbxtTnyZJyn2rDx10sz
aCK6wAlVzkouLN3ZjLzeG6n28PExjtxhW/t5MDXQUmOSlrQLN2JmBYInLos8ipsMCN/Hh7CPXCB7
PmAVB1V2LPoL2i+4gADslYDXkJyCgTW8cGGjBE28eIOK5JCijcijCxG8uFDHhTsi0+pXSXs5ogAW
r1FBfTmIzryKpk4pNnZ67kcsySpV3xxteUU1L2lXRuKsJKLYYFLxF+nWpbXH+xX8vKiyP/vxi6re
+mG7oh625AFcqocKDJisKIJGwdcmvcyQZsPJcGKeL+q3kvzLpt844iH3X9RIuSlHWnphsmp9tHcq
lGUnpBQvGjLqHgr9piVJu04uEVL0OQEH/bc8AElO1kFDW2RwzgV3keIlIT3pSz/eayXtGD+5LHvM
Kbzh0QENaUYFcW6dmMfqkTXDmk0zpeZF2zArWgf11heA6/DafhG6d697GFTO3QSOLCb39u/NPGtC
ML9fotK0G5BMKPvay81bq4yqK/pP2ASSLHOgq6cpaJDYWiGqisCi2ZZx/fFYOwbetmbvTooYFZmn
g9yLqqR3N7rpJhrMW9Gwx0nRgqUWawD1c0OpqXy9JoWybkWFirPjZbmhtplRMnOUwD4x+H9M1l+s
DtbsJarzk6r1/ELu/a4SeC/j2pUw5FPxNcgUGE4Bvb7vnYY+W28tGjumpqBuMABf6nUM0sPS+5cy
iie5TJyfmXDWoWKmVbqvO4xwRaSVN73FLkfL3Oquc8wQzWun0jWfJh3m/wAJXjxCdGnsyj2xaP9Y
/391UrPXs0bVwlCBN3owGxMGn0WdJdtkoBQxRy0b16LpRmtGyb8JFK2GnR2GAHLPcOXJYOrBoNWo
gte0SW7zeNjqyJATBG8+CZM2OYEeWtKybHZdSYsG92lX5hTkATZawTrxzFOR9NMz7FfnMK1W78Zo
rzuuokVOBvCpozWFjmapPLlPUKZDSv+gT2yJ48/eGZJi0QopZI4++9W4zW+C9qm7F7xv0MN77i6Z
VkB6tuNeIFHi9NGTc0JEjQDHeTZLUBs7K3yiRglUVls4j/VbFF8gKmccvsYEslNM4bnxWBLdoa/F
C/tTgcoCduQrMiJRraPzCnAAjmYy6LYox+sUMNqi+IaRuVQWyTVsSltfR9UNcJLR99AF7imhpyfy
A8wjT1Fr9n6mDWqRjcCcLoC0b+QuOqctcYGScuGTHi0WdzbRX/rSPCdDdelvHESQC0H2WL4xiWEy
eXeMVu6C3euOutr0r1bJEtPjCjzKUqcy8yTXmNq28RJ34RU2hst4y4b6Atox4tgtzcCzeNvsmr2/
tjdYqf7uCJ4990zbc0sz46xIUV5iud9qW+UGKyq8Z9K+uxXYpLV5xmVe9At9Bat0+fr13ltFG6qd
e1zexSkQ/pE38h8VkHfDMBibqGfV1whso+u4wj2ynC6RuWAzt8TYvwg2/v2JxXE6uV8N+dl2rmR5
iKLpWO5B3KZnxBJcDy8Atpfp+m/WxX6Monen49QIQUptsC5cB5F4EV3aGmq8tGfb9fFJHNkUmbNH
S620hd1HnXWhisn62JB0U4QZfHSxceLiZOTLkdXBnD1HUumU4NZHCiV0O/OuWenDPe8SyA6sTWeS
WlDt7fE5dk5tko7Msh/VkXfXrcm6tnBjRO9tA0IeMqUozhMKr0DlgKd0q1wjcSQ9MRCObPrM2fIt
6azqcUzHjAfHdlSeJD5v89SlO7LbM2frqqeb+RDpkrAcz7ppCyx5wBE/vvfy2M2frUWWldiZ6TdU
JMsMYlFU0lGPfMesl/gnwFz35misFQu7bI665krt6fQGBpAp4P3+OjF89pzkuQK5ljADGuqAbpw5
3qIflQZ9sAYUZEAMSVYNaHRFBHuz0pSz2PaVfQMxYmWGUE/dom0R94FnJGTXRV8WjI51YScqaE/X
hX4VK873Br7sMs57VPuxnoEsgEL38UU4Vt+ex01KlRlmh0F06LwQNJuZtsOVKtKGXioPfNXn6TGS
SLmDXxuu6Wx0a2dM5U6o/XNU22Knem13Ivrh2P2YraI0YcsRmSNxExUkHhDfLGVLYAYLzTjx+Dl2
tubs5SEoDRN/D4fwZRRsS4R6i5T7uG4tdG+Gainrrreqg9bm7lXgl815nGBwg+8a4qzKx1XI+npi
y3Bs2syWT39I6HpbZs/wKSgWBOc2eqohKE5s0o9cTGO2RxemNEOl94YLURwIU9D6je0Ajjlxq458
eWO2blatq2e9JBcgiEsK1qBgq0OrKeuPB+Wx7z5bLpU6SOICSeyFaQOQ0RXnWwUdVau657gNTw38
I2uyMR383RqJ09QftVHhIAPVlyZEMJ5k7XmY6Gws/b3tjFejHKwFwPOVpqNF+fjcjixoxmy1LADL
FIWr9Rjf7pvkaxaeCJmervwvnsbGbKG0LRqvZcHneup5lE4EPQTZKgZLf22Oq7/33WcLphnUTZFm
03cXtKXtTRClJ57Dx67KbOqXYCisMuGTJ0RaHd12yokgqWNDaTbhG6JDE5fF6gJZP3ThQV0hKgaY
9/EFOTYNZnO4rDrPExqfblj+gqQLV4MJv/34s4/cUH02gdHj9F44fXMHe6eCSWgypKefbXAZyomv
f+Ti6LNZ7CeuN7YxKhZdw+Mt6RibUBZeKHd+fApHtiH6bB4HaTd60G6zg4kq3FNGd6Falnamt5D0
iMGzGaisvU5MIz3TQH5+fNTp038xE/TZxPZjNFajnmaHJmies0gaFPFlso1iSApZ1GBvAJ/78aGO
BF1KfTabzabJeCSO4QHLTXSp3I8JLuSluOnv5WI4MRCO3aVpzrxbqPIgsHMCR8NDLTPeFdIiABdb
2M+hhewzxyh/Kmz32IibTe+4DxxVuhXEVfTrWGri4MHq92LAf1Z9af38RDnnyFzXZ3O9SESs60g7
D61iB/cFN37vOpm7+/iWHJmS+mzC+17oOV5ehgfd27TBXdheKacy5I999Gy20zSuhavH4UGA40ys
HjTuuihPPFGPzBU5m+6dxcZSbbkqyQNA9BTzFFAzFXrgcoTJemqdPXaU2Yw3ZNiixJyuPR25dlt+
p10TEszgLnp4Gq8f34Jjs+JHv/jdiB1stW6HmKOE4KzKVdiSfgAoYYHprRHnLi6B4sQKdux8ZnM9
CuqIBGKOhIYXETx1U4yydrUG716SxnDihI7ceDn9/N35OATMulEGwnFwHtv4axxXkC5ePr5Yxz57
NrvrxHDcPkgSKAXXLcZWENh+HZy4PEdmtJzNaLxWldRQkB/0Azz2Bi8ZBe9rpVjr2YkV8Mhk/pEB
+u7S6HXTtm3KEZr6AeQYVrwTX/3IB2uz6+IYrt+kZh4fqv5K6BcEyJz44GPVa212USp/iO0iTuJD
jkffoWOH7Bpn8qJ5cb9UGBRJfTqlRzh2EtrPAycf1ca3kyI+hCh6C+uhrk6MmiPPBG22yjVqOo6+
6UQHexRbHf5GScU5gKBunVpHjzxFtdli18R6KfKUIzQCHHsN2OLaFW91CcpShquPx/6Rs/iRO/hu
8AxeQHHZCLg8eFsb/TZy6WjTjM/GU5nXR27APD4+MrPBVHufRq2WPMRVjTxTfP34yx+5QOr083df
3g+lcMoxig/jS3unPudv7he8hh9/9rGvPVvWalm3MQba+FAPpgFgS3ssdXHivfPY954tZjX8Dc8K
uOjNm74mb+/B3Pg3H3/tYx89nc67S9IraLyK0GNmkRdAawo1maaDARlDkzwt0LJu7PzNKzSbxFae
mI1Xc4WwNpCG1ODG//gcjiyZ6mzKpgVBVyDGGDE1eo99ulGunXSfP51qIx/7/NnMdZrKSG2Py09g
onpHxNeUYFxi51wgNPj4FNRjw2c2d9s8C3zlxy02Fsll9ZRfi8+0FeQ3ufS+2rulu0Z/+fGxjjyA
lenn7255Lf4cTQqjSVya0BrzA2S47ccff+RM/pLuDgLHU/Gu0fLRQDM8x9XDxx98rBKkzKav61SZ
GVdZfDC0RXaJ+hgROHEEDZret+FOR3VsrNxH78Tb+bHLNJvQIiNiMBg4j4iK/0N5Jz5jE6VPs83+
5gFms7q3y47+PgcAQzIC7bk0v2p3wPHGJ+PEenf0is1md1QI1ZYhh/Ce+pf0JXrT36ob8Rlpc61u
7Zf6oJ460jTXfvEGp8wmNxoeS6PvGh+6t2hcouLDUwzI7LOmkxG+LM/912b38TA4Nr5msz0UiqnY
rhIdRIrozlo7UpyYGMcmoTKb6H7nakM8CTl8Afwm8whpqwxeRIHK0Y6tFGzbAbEUaUKRucM2txK1
la9ts2ou6yrTt1lcZ+c85931x6d6ZOFRZouCblZZLXM1OhREyKK3++LdG5MYboHF4OMjHNn3g/z4
eTGolA7TOjmGh/QFmzfqydhexI/ai3XjfuEt5uOj/PqWafNocKfILIU0hfhg+VSGKZtnZXniBI59
9GxN8HOlQ+7O91co6CcWaaahe+Jb/3qbr80jvJVEDiXWH5b9kWGWCkz9ss17IJFdsfr4whw7xGwJ
yBQLMsTYRocWkBcWeWgeJi2EU6+Oxz5+umjvVvqkSQeidNk2JwmtuP0QbDv/RJ3o1/sGzZnPd0XW
pEny0d0NtG6ydMpV/5TcfnxZjuz3NWc2x/siMITdoQYirrG/a6+R5UxB0Ff1t+qq/VY9nzjMNI/+
umhpzmy+x0UA+SLiJIh2IzZmmGIjFhDM1G1A4428ZnlilP56ImvObCL3geu4ATrcAwIU8FtGDWdw
27mL4CU/tf88NpPnrocpt1oHdMfm1ifZlqwVzD7sVNZWuUH3Ad7fPtWqPDLn5taHokkqEpe5bAU5
hK7YNY1x4jodGbBz40OoqP1Id62/aAUUNxKVxdcMRtbHt/vY15490GUnmtHB/HxR52RKsIFz1c8/
Pvm/Xvr/471m178Pmepf/83/v2QQ1QLPr2f/+6+7LOG//57+zf/8nZ//xb8OwUuZVdlbPf9bP/0j
PviPA6+e6qef/gfjbFAPN81rOXx+rZq4/nEAvuL0N/+3v/zH649PuRvy13/+9pI1Kc60z69ekKW/
/fGrs+///A0r8rurO33+H7+8fEr4d3dkm2EuDar66a//7PWpqv/5m2l+Mm3H1GxTURVL16ZXxu51
+o2hfdJMSGCWYpm6yq+5I2lW1v4/f9O1T5bjmKYlDVs6tj59iyprpl9J45PKDLIdaRi6iTLstz/P
/qcb9O8b9g90RNdZkNYVX+anmc+nS8uWuiNVne9BqXSasO9WyNb1ZBoboC60vKw2nQ6c0lcddaLO
G9uu8JsTPY2fx97vx7MNhTMzVdAWc/GCZlZO6gA4XSdRQdmLbLFxZQvPPSWOmK0CfxzIVm1HkXAn
LWX2ZNHCws6Erdn0onv4TGHRVPG20AOy7Dwgi5T5BCp1E+BhBpnIdNXzOHJkjpmCNuGJCffzbOa7
cHNpnXN5ddvgUs/2GLoe2JpukLJJcnG0swvVuzNDm4jJYWRhfzf8/rjB72/ozyvsj2PZ3EgLT62F
L2ouPOwhXRRwzpx10/eC5bxQrmsDFm7dOsmjWpf+PvXH4Fpo7am6zmyT/fuhGbEKZygBds0bC6Hi
R4Zqtg64NLW7wDjq3/CMLA9ml/EsAZdLD8tWTUjvbltd+VznbYx7867qDZSkSm66IOKz5P7jC/Lj
7fffD7c/vpat4JWSUlW0H5vdd0NczdOwFbrhrI2syDd25Fu7VA4YRwcN+gh0FyxH5BnJEk6GAOwN
JkGke3KyzNWgu8Qoffx9/jLjdNUGgsCkl7bDWJhtHFJiYDujnqz748A2NowKE5luWCI57pKuO8s8
b4xPHPMvs246JnOdzC0mvGLPJkOdJIOpjYRTZT0Zw3GMgt1MgVh9fGZ/GXqmLRVrWuoUS7MYgz+v
JXCEK1sEhHBbfl7Ky0Ztax+SWdSkOGBF8tKLJHLOWi218l0WJWRofnx805iu3ftbzaLiAGtg+Dm6
tKQ6O89QYBkvSRDd5L1iSqL1IrDdC2lpikZUQ9U8tZqtfOtHxBkFQR73eqSo5YUzOAXZEVWePaGb
jV9jb3IMxX5ikGukBM24IYxLBd0UVNCGXFOyy04C4WtXqWbGV10I/gKopz7cxV6iFPeDXZs3GsR7
Ajx1T3vTU6evr0SVNAp+WPwD9yG29ZwMvb6grm2nzWCAiRhKXnGsOsZ2JfyoKuFwaDZu5qKlwquX
qpYvIXE7FwFi+HotmggEnWmMsLq02qyvwygIuMQDQP7CNEhKSjVFdttMq3xAayIrAI5XhWGaVwWC
/QeZWQGEv34y6fZVUjjPCfhEMLjE25DbuSxzYaFR9lOy8DIlwrBTVbARV7mqgZDEuqfqb7yE6sNt
W0Kc2I1KFVfXfqGOb8mQaxlYj8R/KRSvFxvpG7pCPFhMN9juAiTghNjV6oJZSVeqG2rtW6db7D5T
1x+/BVpdCZxWDVFcLCQI4Msur79GuuPUrBoJr1B9r4Rfu1H0+irTlQnkq1kSmZg6eZU1oI82eWe8
ri66vPBq0rxYDBdJIQNnrwSyrElGcUIEhsKB4RKOGoSfUSiVvqogrCZb0211scsNTQAM15rhUFud
TvBfRap7zhsXrGDXMvCIu3m8iy1psgsEPoV1p6qBu0tZkBlJBgAU/SGrqHK7mdm+lZnjQwxgWTTP
lcTIegsxTwyjyIpK+VWTJBtx1mbnX/uGkpFHGpcJEUWqG6KH81tfeR6d0uEltSuz9HbIA1fdG1al
OofM0pzA2nJ7+hD6H87Yx4ar1289o46xbipdZYNKzVgbiJAPCoqDY0fwgArljUWI1hNd4nxNrbnV
WSWTulsWvcuoq/WaFwI7tHBOZUZHC6yJdJccRRFE51HcA8gBmznhBnjaE4MhHCpQfdWiS7FsLefE
x8GBd+igll5nVV7729GITQSmVUzYadVLUn6haoNHKfUwuFOtyes1DFm3ahzdiFaFIT2oo4FjQs61
zXDrFj0hNJC3a6yLuClKQob6KF6pdVxcwuii9xikfnPGUio4F90p4KAUsV5DeBrjp0BW5rAlULoM
N2MPYQ3ng4/UTVND0qRNcJALU6mH15A/niJXYrVli6BqXxiuZn0x+Gmq7mtyDzOMVg55FWNnjTGB
pnHVfgtkqjHAW6vznvvUI0zdCHuX8GwVSti2JTH+q2OpUbxmF9SLrdOPfkhVMzeJU9RzOAGelxHw
MMpO6ZE5AxqZ1jFCHrBau6SFSTmulKSjT9hbXq/tEMXD7DNi8iEjKyXROGzq3AR8P5Gl08Iin6jC
44G4uMEkvY5druwyjeA0AemAdW62NgEHRdyRigVZg5SsOFDsL6MXBJex1mAAyfNAgRkBsqhdQZ51
cZrBZPweu7p21gU4i3h86epFNvrlNz+MpNzGo03eiyFr8Say1sP3Ww5EsxRe6NSLSpQe7C1PxRfa
hbK9iCP2BzhgrELZjQV5sqsg8QwzpJPvGbi7hwAU2ZKbBohSM4roNjU98VQlpn0F45UcFDGqEI2j
LNOgigdOWK/KTA8ebHUkK9zV7Gkhc6M8u40hQ1HG9F0Xvtho14AJVTUciO2Ia8xwAK3vRrIijAtt
lFOaRC1adwXChdpdHuR4HqWb5/GmQifZb+20dZqLVjfsfisI9W0WTgQmYV2lcfyYtrE2rJKhbHnz
8DprGw9SvLIsOxDSXU8grvQ1+d2J2B4v2SpT+FCDmpBST5EtaaVOARsu1WW6ZhlW632QAujclf0I
DB+JSCXPRivxs3OcI6WB20pjuVlYo69H204YpYXXNiUlRWs0oRHslKcj2R6Z9C9kTgw3gJs0/zxK
vBMTKsG6KU0Hh04KYau5MKvCPOR2Z4NP0F1k7CV/3EKTaIgCgkpfA+dMwzdh5NiNARmSimLlhr3n
7b60D0qgW6MATVWUKryENq7zfU/INSlxQd8CmsmB+CV1jnOuagcYrMqIX6CJG4BYAasfEvPYBZIZ
2gAl2y4PJPEw+DoXoZlyipEbOmfpqABIqRF0XWTsN+AnVFmgEIrrV8OVZeW5sh/cwggeaxGX2UWh
I9y4zMbIB0sYO6JcdSh3RrABZNOn2hWWrG5KRGedxDUZqElELLzsHEK8yjpsSVCRPmi5OtFL6BJu
j0sFeNnYjt66r2rm5RIuIK6rMDJh/SW2zbt6aeuDsSpto+w2utpYRO1GDFLKEB4cZyHqwbtQVdkx
g0B8KxQmujSEftrG3dqMR1GuyU423LNCAonY5FWi42KN9JZI47xv/QuAmoGxNtoaZS/hXjbMm0HD
iluVTDqM2RmJA6GYHoSGWpEPJPuB9JDAJ6B7pZmExcAwyGpl20Be07/EeDertTNEAie/JhVv68ug
TM5iq4f/HkSejbc8A6i1Elo9aiBQJuOq02kQ/KI+MxeyCiIYd7xxnIuuVHHPJ8aA+znyU2vFl88B
uosOqnpXhPxpmIBGUU4JUpoJ4CjrhWUOOm0L3ZxyQxXHDte5yuN2EwiRx2c1tTE4NVbVJ2cA5aFI
xVZCOFU9xIpcaTAiyssY+XG59IVd2bskETjKGgeaWu5Kv1mrmRw7nk+U6kiNG+wpaVma1V4GsUMO
s2k013HDDuDKj/G4AgbhKbPP3HHyUTuebh2EKfrsM+tM715D7LDS28Bsw3TLNpBc2T5Teu1aWtXE
DsiNokMOa7vBfdamkftoa02TTym/HsFkSaWHxlkK2LL5ojdBiukgb5WNaTnGsFPb3Hc2tql67gJd
OvU4nuDZZRrSUsX8J6ErCh4vnGavttAIbIuVSSQqcay8ajT60q4sxz6vG5vVqzAMwEpOAeZ/31qZ
9RL0scICE6k5bn0nzREOZJ5tLANXhtlmjEvwlF3tZe2a60EkXx8B51qVfeK68Af9kZCVqvftRc3W
gNhQ04FkbgWC5x9e3DFcqkkbOjduE5E3YOgt0ObEcomMq2OFYUhD4cJv2u6bGKMAy3zXNPciKLrk
0mELB79UK4HGJ5L0OX/ooeyWYojuiQ7lOziVJBJEDnpsc9wAUrrJa72/ttTYxH881KSHUFeBUOPC
Mt8YYHYL/nrCKeZC78Ec56X7qhh0eMmcrJyLAUSxAwKvV5pFaVgQd5TUTXaDEYXRFsYLmLcmSSRp
N4FhrcZSl9+8shJfWYD1GtqkGzMcfbbmyygPWtLgwxbblDERle0qcIYlEMuS+ollJNZ66EORn2Om
dgeMkUEG/RE7oNwkzmh+Tmt0WdshDjF/ZnJoybtxYx5MEUGUKh5/p/ZWuVJYL0o2SLi6uRvkgFJr
uqKaE/es0d5I1I/Ggv7dCDLnQncth/tVGpJIrWxs2FrlgQbaKK+sGwjvUb4bnNqGl2ap9SPDILA3
tTOQceYy582lTIz8a9YF7bj2mkx9rbMUdUaWKuSNZGR4hzsNYP2A4rIelfNaCP0rBS+p79zQtC/9
2rfeDC3kDEDPDpDxQke9box8YpVFAcNh1HPzggEaTbRQL/TPBoT7b2o1ZcJVxN1yWK9wgq3Ue+2x
dqy+I8VFNB2MiraKV4GKdXVHIE0CL9yRDe+wndqZh6D2YY4ntd3DYYj0SgORolQ46G1LRu261Yuc
N4Z6bMkO6fwpqkzB9tA7GjDGEUmnDrfUEgRScNytaqki2GiwMsU64LVQWXiEAz9SCPDttegNXuHi
zGPsFGXQ6iuX6uyTDNUJZT3CXtjWadN+bcOIgNu0a8fntA9bZ8WgBDY6DCHQiKLSRnvijvlyO9QK
9S9Zpk2101KtiL8nhumlL0ps9/GZaZSKsfOh4YidH5oaibwee8tNagClvgImbrZLgx/AD62j9g/H
+39Uyz1aqP2puHuVv6a3dfn6Wh+e8v8PSrqTJ8JiNaRK4KiKqRuTR/a//iyi/qXEu4yDPH8tGe3/
gPv9lH5/Xx7+5Wf9XvcVquJ8oh5hqgaocUM1TO3Pwu+PX2lSpyMhHYoyuvLvyq+qfJKqYymOZVGa
5R2dpswflV9+hRMY+YmiQVudqon/SemXoftTueQvX33ebXC8KkBvrIdnTbL3qcZa5AS3BJETgit4
g1WHS56CWscLFFGV94W3AWFKOSA01rbPYnUekx9DaQJkpE5Qxc56YSLrypljfi6Ka5MUCaIM3YUO
dWZ8tJuL0PoeMExT0heD+gWXuKpfuB404DNSgnnNY7OiGk+Bf2tHlxDmrfy8mF7KrjP7Qg+v22of
8edeuHu4oRW7cDtdxu5epU1C3mdJLqcFf3CE4K5vPXL4lOjZSneu+7lzHozgKsM7X4Ks1C+nNaxy
wDe1G7R6SXitt2dstVqXiOC1md71BiBT+EMrwYpXnvndE1jwBd6LhQoPOmw+J8OtL+9G5UxEj+r4
rSVFyT+41S6pz8xh73VbQChmR1zNLoxJRbkwVReC3YNjrDQ4z2Dgoytwxmaw0Y0r37lAkhvG+yrf
9f657A5Dez1AOHNXvn8+tl+hosfA16aghfCa93dX7qx2V45fVoa3E/359B/PcP3R72+a6C5nSynC
PeLM1Lgs9duiunURq/k7YSxDouiIWAFZyXZ6XNU8fcxzXisAQWgwFlTILdvC/13d8R+tI7/uCf2/
2O2Z9P7Hl4L78fk1+muvZ/pHv895S36iwGyZFuV8ZerOUCP9o9djfHIINzMUSrCKdJRpMfiz12N8
MvgBFVO6OYqqWvzqz16P9Um1VcOxTbB6UqG6+p/M+KkA++/yqOnYFsuNwqGmtg8V71npua4IzPAl
IXCJG/DqLupi24ui23rWEK1TIoPuqAo11++u0C8aElNz4+eDmpy0pXJAW9WJEOD378rvyAIdK9Qt
IFRNgqungKcGca82mYSZGpEwHcOlOkRS88yFiP2K8ML/y915LUmOY9n2hy7HSAKgeHXtHlpVZOYL
LSW1BgX49bMY3XesIrJvpc3r7eo2a6vKqKDTSQDnnL33SorZ+V/1pteP7ilXsBQznHBhjn28CrRM
bV3Y2alNAKURMhi5eEvjheJCe+WX0l2eQ/DR//zRHe/tlr7/9Mh+fJepSGA7yvk4hko7YxlL9fXR
ArL0Mqj+2oAEMo8jGRfEa0VifvD0QFMi8jr1I60bmpAtjIOt7wAx2+TZbL53ep7kF/Be7muc+VAh
02wR3sucVKzETAmHZkcdU3WnRGVu8aRyb3CvnXmEztQSAyyasrodw25Ij4UI6fJYg3fP2OS27XP4
zJFDBbOrXVVPV1Ga661lBvFakV2wVfB7mI4VrPl8dy2lUxmKYpvNUwBAKOY8t6vqbD0j2jompKtw
8xdwltXPHFEBMSqWBB7vnRdQR4A6pvhn6NkR0bYCPPBELCJA4PDoLvl9Ew734ZS85kYDBCy09QA0
J1p56vqJVnl7NnS/7xiekY/pVfavwiqJERmrJyRk3lMsC+sUNWsos+2shDB+SeZnLkExVX4kPvit
b3PntQvpfYk1fHba7hvdpk9WIdAxlZ57DBth78hg6zauWYGftK9oi+kCyKXF4ju6JYlRHlkrShTe
N22CS1wS8dqSWrf1Fqf62QSe+h6MTUP+8Tzaj2MsX0s/6/ZgsK9m1QzZYbK80Nun7cxRsCKW7zQU
okKEPlT1nfRht5tybI9Oa5mfS9vo/oxZXc6EjI0OxGIgKMX9MFt9DkNZu3cEZqpfdaHIh/WKNoes
6MnpbhJawe9IjOZLMZ78NCeGlLgkGDL/EvrDRJ1Lozrc6jwHH97UFYf4bnbwddNXKNtHN12m7knx
Rc2nIh/jb0No9eNN2/o9B/8qdC8ePX+CC0ISoveaFy2A5GNQcy/zRPYauTyUzDMklK1CajBcxXD4
nvHKDI9JnpWQJCxac8TaDBAqaxAN+8S12YtnNy0TrjNzq6OfpMR5kFrjP7p54rHfEe9anecR0Msh
J8X5ezj7w0uxVMA649IiJIKU7MDBpT4qG0L7UEwkmmfAlYjmcLw7OQUGiq6QKU3IoEwWtZMyJx57
QFNPFpcYymI/5C1N8qod1CFyc01TZ6LjvTdJ3TzmWjZs3l5WfeHgZq/oraawoPw1mXOUaQJyycNo
cy7qymmeR016JalihvN5WeQd3I5BA9xtR4Jft37HwXQ79hZ9lCxIvOow66yO986A2g2wap4QYmJV
4UajYie4rGRl2RXSizGhZema/UhfEG4TpiFzEAzawM54bb1NdLHm+5ZFMFyISQXjbONja3h9Y+vO
B4lEX2DsS4LyShFE+8DOXL1nHgYhqAs8aT5nQ+L119NYhy+zl4viCZBVSNmVucFzW0UTkfueeAqV
Pbe3WTXMBXH+bc6NTlLl7qaqS/PPvNWk5Me5q0gGFO3YHVJjJdmm75IgPJW5qG5QYwISiDOUhqz0
We89kTo9pj8IvORH7dLM/oUtUnR7SRO6vApt2TM09Cl4Y78C3CxdMADMF5rIhfftmu8MlJrkCrwR
sxGMC9WyQRHgwmExupuwg4fLISum6Ur0VfKo5nJSJKQF4K4k85/kQAOv+r7Qija7yo4ELRbNsXiD
WmR4MeT/o1XI3OEp1C2haLUDpvjchW6OrQ1TUnXFmysiQMz0mff0+5dHOeup2LZlzGk47RIfUBYT
Mggaqh6d/aLgPW3H0Bp+hkyBQMTDYQX2ptR4tGShlp1hGfpuj3LIj3UyhV+cKjNffTgLsCJc5d3a
s0/KuN1E+bHxwvaBQJ0OipsnJn8/RTL8xMlkco4RTVlnu+rbV4Y5oW2eT3f1lE/EAu6cgrHzFiZt
+d0XRfhQO37fM/qAcr1t0AwAt/DnrzDNGr0xxOXvLWxLENkY/G4oW6xn5SzuvVXZMyWATGAWBWWZ
QI3ICNoRykAKgO3lAYmc4DqMfdhgcnIZfKnCzN2xi6FHPMBdmesbp8mn5aaLohrsQBMnKVPKFAKf
6/XpnW+mqjharV931A1Mnba9J7Ic/Wcm5W3ekVG3UUT33ueqaO4sXWMvrJuGADImjqT6QzvJgU3P
PEg74ocwfVu1S6oyZQ9jOa3mFsa0AC+fZHYHmr3u4nttUlLkgVlitudCvrCYxgRiW5K81HYhPLW0
E8Ctuv8k6wUYSYnNp47Z1Ej/19UnMEIzrlQelytv7MiUVGNaP2exaAzwECs7h9OgbtOksu7S0R27
ky6clufC75fuCDsgeNQDcforJPC+EPa1u7Y4CVJvxtcwc6GmuYxmkwPJ8sNLTlT4PTOigYziWHv3
wxTloO2TJLCPkyyTatd6vS1BWhsS4FzLmILm2MB0O1VmuGWT5TQE4dodru1EZ/ahbQ1jsymGlH6U
+dz1BEZHy+oTLn6ogu0DKtFSVkfFikPGjcQVcO6QPXVXdlD1yWWGrsM/1IQtBrm7y+3CCm5bx8yP
YQuY9ioIujw5TCNukYPMJRnytdT1sTbgGbYZQPrupia+fSGRswuiK+r3oj/30Po4LEhZ/xhme7wO
MsvMp4Ewl3G3OK26YRufwn3bD/7XJtdJA8x96cGiFM4CW0an0U9SmezyakhrkKEAXgC2eh1YY+Cm
YTyxXDjTzwzyB9HtNtnYpxEiJd3ygVPtxiTYfdiNYqpd2WHIzb3pZzW25Wbsh/G79qnhGse6qoeg
2yMBD74wtCBK13nVUuxDZemL3SC2S90BSlvY6QNDGVAQDhhVhtknR/cOKfgtQzjPL1Cj0Lpin7St
igSmImmy66Xog68Br/Bmou31y03C6JJPSXXGsiJPY7AQn6sb8gzaqdkwYADZWeX6p+eXZHoTqvJi
hUX+OUaaA3WwdWC9YOb3t7495tcoh50fOinbiyVQ5jRhy/adgtJ1wyz9wnTHfslU8zh1gYuaIWeY
X0YcHCZnfFxCUvadoTq0TXEdCfGlll22L8r1jbMa5Au57knCDt1TZkhAzWTPJD7V8ZH52KXtR/s0
xLG/M55NDTBqc0oIUbjytZPt6bmXWz+0sn0K+uC2CMo7zkb1Tq94PGkHj53OORb0LHMwsbeBG960
9AsBA+cXENHHPImbg4EjtAuK6jSUzJOkusKdnoPlmD4FQgJfSye9qWoCWTEEphtZ9tlezF14w4R1
ODCxGU8sD7+GsM6P9Im/9MC7dJxFJ9sP/7LbMtx4JtvTja/v8ojwDyxbF/5MdDGQYIh4zz/VcWsz
u67cY24IZ1BMbJP+0IflA6dm+iCW/RARl8VgUJ3isiclyAMpRtx5dmFsjlBcI1uJGwZeyhAuwkVs
wyH1LlFN8nJK34JBCWcmXVs3fIPAuj0ne0wWQcJB66oEq8YU3WgoZDuZdrdzkoAYzqtq69Vk72UK
DO+SVQ8hE2yaJXHSwF8GuldCTjktVeP+cpc2+4o+JLgplP6atVX4gBjfuZp5OWCmVPnFVcVDnln1
bkRg8DpnPrO2iU6qNYLUFXX8gh7iKfaM/SjRFMwIII6DDHexsy7ETn2TaKZm7NdKTTsxEyJWKyLu
w/jnlMF579xj24oRgF2zNEedETRGitKtoNSYs+HO1vIy2f6dEPGzDoKDiIpd0dTf4N4fuyKYTpGX
xJ9LKzk1zvDcdB5bW+iHlx5zw9aX5a3nEV7cB84rZxdjbQpCOPdVOXufdOf/lU2A6RibbBQB10dw
fvN+gILAxhMTuM2DbfQV3nbikF0QPqIoxaMsy/rKDeSDWfxHNC/AGRfXu/WmKvimJuaIE2RJkGXt
FU/l8Ox1+TUiseumiqrrhDh8M2U3lZDQIvKGkT76e0Y2ipxgnXtnRYLeXpBmW8DVGfAqA+ucDnbo
rBDnnABYAqCmiwy7o5Ty0XLNMU/H6tSDiwJUwBTBmDL5FEwj2BlBCq9owuKTqXz3FnZm0eyJK5S3
STJEcLM68Cal5zwUlk/+XgRpdwCuhEgtJfHb6aujtRjxg6FB+leZcpqy4zS4Hiom5lbITCwiZrkY
S3Jhw6a5oFC61HbGMymi4aEBP3OZkuXZDq3gZKNK+jw7YjWS0QlomFXtq9HXB6QKF0m032YRBX+e
Rv9V27TdQUl9D749/FWbpPy6NPaTgV3zPAi2tymggxCx2gNf8J4734kfxwyNeZkXHHpdv9hFNqyy
SqT1zuTRX5nbXbVYzg6mzADI1tUEQs9jVE6jXnufY9eLbhYW7CtBslEOz7uA5BSmN+XQpQdrEMeJ
L2ZrTzUNvUTYe98bdrUDHihPrI5NGFnJIirnDg0gS3utMxIKreiYhjlz5UGmDJQdgoIcUD0Xx6A1
4VUgKNgPY/2QxQ0E5RTrM/sjLVRylq+kydoDyPUrqs50p8xsPUe8wDnlS6W++f78EKY6/IqSZ0mo
MInDz26npAnalaoE+mFohzMi5EvtJDMHcgIV59C2t3bXqlefL/mG9MUV7aYr7D/NQEidH8AqFnF5
cIw1HOHdA2lSsX6usoLgTjxOKG/W1OhcIgNi91+WKH/sBg8CUwlmo26D166hd7EZaR/wno7eqbQZ
ghtFSVACr7lKEkb17QyveuC44BJeDNUjgsSR6Ola1AIFQ5v2kB297wMDEFBkxMtrScazOC5Ndpjh
tJMjP3bhPgqX5gIewL0UFQ9rD/ACuUzVljMdBcFUahqRHz4lapz7hjzzQMz3UtiB6MHoRAnqkNlG
HfSY6jEOweiizpGEk3usDWvydOdB3el6F0lL78LvtDgMqn6gbA5VGyPdNFj6N0uUclzeT4WbrFI3
OAXfgjAaRrgZVqFkvJtnDddaWovXBAdb0EVk8+6h14hDpmMmfd+dyYnDe9m3L3qqIECnbqoYG2UL
fyq4mWx7QNTMRKwbHsIGu8CmKEL84dRJaT36n+I5c8vuaz5klapOc+P3nl5TXLuAA1HaVSkcGE9J
MR+XRTnoikZPlAFsq4ER5HLIY3Q9AjaYBZ9n3JXLaJPvRZU4C+uQvOk8MndqvUPtFPWXuKe/H7XS
ReLHlHATFF1wANwLgpyI5m0v454xfHcMS/c7m6zehoiVnrqWRIdNjSh9L1PLHAj4nJjHlYDIw/pX
3YzNgSwlYAp++8Jwc78EsBcmr77rSGLIWvLFMmJxgdUwkB2XjKDPGihVyxqwQc0rPqMQ6/btzKPZ
pgzSbdUOpw5jCCwCZ3TWfMqJ0DDYz6XqywuvYneIE6QwqSitG2xt1IxDAVV0wgBP3CZj79pG8zcp
q92F2rsi8StF8NjavE8ouKHxsY8gwXxIh17wcfq5eQ2WrEYqortYwGEH6xQ1LbXS7FjZXViZ/LNj
RRmQSy8/tNKv233XEn9F1iLqnR0iZp7XGPFWsbNoW5IaGUs6EqZNqH8XppXzhq4jZwcnbNCRJOyr
KnXjcdcYX7wmKZrBHQKq5OLy1e4Yw5OsBC2YAnoqXuwaIFWadPN1208e0ajmdu5lftZD97OFjZ0B
JN+qbjzIEtkco8h9Mpv2LKoenDliRAQw9fIglyk61X0X31VRp1+sxN5aXSEPVbEkt7lDlQF2p/7l
IEjNN/3k9tedHp1ry8J9mSIUsxzGIT3L0GEqkpspKK1D56A5cOzqUiRFcQxHjrIY5QjJTYeVmIwh
1X+ktFVM7/H3xOTLPbVi9r5ayH7h0hTi3I8e2VtT7Bwrzxoufeq+NiJszg7gV2px8+KBUTcKod86
ru2OdtY+iKlnkx8WcW0v4y/mt0BkkUKctS9bQmQANUppTlnlzA/1BKE35VW/S9LWO6d56FKCNwY1
bl1TW/tCWDdDD9h4N9HIuI8mX6PD5al4pUUT7ZGntyerrMptIm2f8ZKPtEH60TNnw+zseSkPvWvV
9+3oPnoSjHDh5OVDHbr+2Umi+QLiz0FNW6dASLyy2VmxVx5SkcZbH4geOs1Vy2ZBmItpcyb+jZcg
4ONsvUQXlyD/YyGBwuyR3fh4rwaAUnlvESibEekKzmvY2n3G5xtRg3AwnjQiqPGzrfzmryXnR1QW
ktDlv0nr1ETYt0VocTlw/u3CsX1CId1tJkMmZZgmpIQmDOY2rAdEHttATGWCgS2bHOdQQjhqvPbQ
hVp/G2xpNhMd21M21BQDVrns1BxNAAxk+yOjpAANFIMisFVy1ORo30oH/s+go+JghQuLf26GVyr0
VS6Y/Es8aN6UhA4ZwfYpz1eFYTpDi0Bh2+wjv+lvDSX1dcj1P9PLmPeKiv6L9uhMblU8/6WqnEDE
fIDtaLVFfIjnmb0wSdq9pWEdOrSjx8npLpFCDbINUST+Zexq4e76oLUK8ItE3ctjP7ewhCP82RpX
zYvuKXYJ8HN+uEv3K+6D8kTLuFI7mLLjEwq0R2PH3ZaYarMzREffRDXr8KStVf/GUaKawODGJj6k
UhT7LJOfmDqApFlab9MZKQ8ObQBOcezAQQoctq1H97rs9XKKZuDfbqXRsS1Vfe4wxBxK5Mt3M0Ko
jQhg4tKoC/8i2iK9RVP4c5ij6l6kIC99z+EYkszY9EYNzlFY3e1YzIBp7R5ESAX5BeVcfHIZiTxM
kf40Zx1kOAv1Lmc6FcQXueIubcQ/u6jqzjxb1aPCTHzGMock1QGWgDlgQoVNmRNR6DS83lWg20cN
sZZcKr/azymI5j4v0Qcu+nPpdjPo1CC5pkcacOBPxBnxTnNvDxFQwzaEqZu0fn6wSmSZxp/yrcLX
vJlyv0GiM3Tim+cq61h2DrK4uhYwIPAA9T9oPS3f81wxEfVHB6hJYTj3ILrvkx4mnOdZd3iGxrNV
WKRm0a4iAtcxoHZcRg3bJWkApnTDdemU5RU9RsTTpTyhxQ3o9Uw3Hc6FbQA02k8sc9ZtP99nUZqc
0PrFr8GbErirgyLZkr8C23XGZ/OAkrHiMFqwlNYGMNrc9ueSNbSd3adp8qstHMQXsvn8Q1JxZyZ3
vjWDPZzyoT12VcUQQqoHBMQ8zYlaQMIMhd3fJDBIvrUuLiDUoQ55oMjK+nyVoWUHftz+QrcAMbN5
EzZzAGlONPn9c2tHVre1wrLZGs7poJnoBl+8Oqvis3qTSIMt3y2+qglubeIfHCrM10GF7Ff2OmYK
lVuC2PP2sFlfx6yk6ibgzi/6LXNHDyFZ1lzXQhX7QEmYLr3iEGxETfvxTaYNdMaKD36YIAl3fIob
t3W2xIkT1OHa39w4rQ7k7fo/jSh79uF63tHArG7xH9AkRkt+8YeIuikTaQYVxlIPUQ+HNq9SAo7p
qm3mcaw5vnEOwDg6duc84KVUTbKq+TPzRDnc8MgszkOtZr3vfYvNN60JMkebV3CRUmeP0ppRY8bp
FJIslOkT6bnYJsKJmdbs0BEtbFnfz1ZRvzrsbRu34U3ElUD4WjokYr/GpO+1gwMPNW7yTK9lOBCA
328nS0RXqaH46hH+voKI92+YKIUXU7juo6ls9bh2hx7o5aiLm/XtxbyJ7OHyDCc/FSE2q1A+jOxo
z2SkM+UoifY9cVRtAKIx/AdfOz8itPzSe1X+GSsbyv3pTcXvBOttKTvjfFneJP5JimxswxVRqGhl
vuixW16dPPDwdzVQE8ulK78bL2X4NgYBzweFaYCVg05bL05U10G7ietUXgYRW9dOU7SXzJHjdZ7B
Eo7mYiA8tbJ3+B9WPC0BxM968OtjmEGGQg/I+0P7BSHnhDo5J6SAVvC/LAylJ0z8FR0cEIoAma3p
5n31ZnVIco9+EsAVCx4e0xPZaHqb9bAc0zerhP1mmyjp/EXbjiL51zBrCpstJ2n6bIEd6KvZDuR4
KEWTm027uJZzRUAjpE9od4B63kwZDNQ8+DZxWlb7wemaJ3ruy6kIB7Tb2F8OcSf87ODVfnFrprb6
Ihq8Qxv2XlalWbTuXZtj8JhYe3ZeUItDOHfuLY1Zjv5o7Ginv7lE2tUwMlmd6VDcJC6K+szpdoXt
jxfwdkcd1Za9182sfwbV6jZBQE4Ll8jY5y53OcJmax/d9VCkSfsY1u3TaKd6U3i4c0xym61MrjF8
bAbmlsitd8lSPaed/yXsvi6haG701J4C7ETgznjCd3qWV6yL28Iu8osmN17NI+ODhW4vg95jQO+T
Ll52mZg8bOIiujYZ42cvVtS7wxUfeKMKV+08jIKd25pDZpv64C2TRlYNNhCu58av5SbMqntlVcwr
4MoYndzGTX0YZshO8zCL0zi4jzPgICR5QAHxOMNa7OAw9dnnki7VLvfYJlJC7NXC+JEuxSmgvx+X
CSzeZjigCOef87+woaXNLPnsIgqVFh74BG/oZLWr2yua9gLn4JNPBbjPkvnOtogGCoAmgSYFq5iP
Ozk1t6k93I6RDyNq6H+FQB4WqgjEs0n2gFxy243D2VXZTTGqYLfm5k4Iqdpmzk+dsf17uPdXTjGM
u8htPjt28Q3q3p0yLt1I7xZIYAuuw/8lMpQLgwzkY45b4qE09k1Tzt+LuJu2DStpPXG3G+EfywaO
VxugZg/wxBAL7KyYLTCDUUW1i6ElvUpXAxZVO6LCIvFRyA7JTRwmYA5bgUiqmpqdiNriUA7zLl5w
CJQsb1sdCwI3abPn1k1eZQ+loPPSdZxeIwbSiJNLbmRsoxquu2ZTlv0r9+dkxuTK6cSrCJMmQbXc
+lcdS8iR017EnsKkKZvn9CaYuumVFwEIhVPht+tHntBFzswytDfNyJrVmn7mzLyKRRDzKhtxR+2K
DCyThsYiLVnE782bI8zPHftWcqihv+uEm6asM+QUFcJlZ4i+Wk3p7tfexIYZ95dBDuLXun5tB7vM
v0dMW7pL3uBp4qNzBrtPMlwBNxFDsJmWIk2pcycnirqpdT155xcGxCae+eQJW2FoONgNXomjL2Tx
uvRVncbXzIPSchur0f41sJ5u/o8u7TkNCNk4JXjmis+uiygtUq1uPv2zFMV9bztFABOEim7iKkNE
koi68L0MB5tp2NV2Ep+EDpOHQhb6cXJaCiebUmLezUFl+xsHU2TBcZLe7p6yZYEhpsPoczXUeCVE
JS3I4kUB1EXSsV0FzA3GrYkexgZTNSDbjnjlbD8isYaFGlbpgBRhbq+FV/EvMZKe0iBG5CGgB5x9
w7f/b3Pt/0ps9v+naNVd0+z+38q0p/Fr8e1r906b+vYj/9KlCfFfykH5hAv4TUXm/I8UFU0pSjDb
h7SCZztAGvU/urTA/i9fIRmjDlmTCMIVZfBvXZov/0sILO0Imt4eK/59/1c/+29J2L9iIf5zCMFH
iRivh/JxzRIx4+Ih/igRs6x5WPIe9LZhpHPn1IFh4bdcByr7XIbBtdO2cXCA1GShGeM509fWWDr+
699u2H8Qqr35k/+u1VovA0u2z9IpQ4nQ9v0rUnkYZkJTchm8xDnHDQgp55pQbfqO6RR9SZeFWToK
rOLT0HocGocuTM0+g9RmTgNDNTTZBECcyVTA9cMwpUcsQyLhxjYtltnMl1X8B3GdI7mmv1+zIDhA
OI7jBqvAjqCD99ecQapyKq8WKHKxK9miMkeqP32LNbK5Qm+i9jqPksdeo62whsw7IyfJmQJK5yoe
vX7TZVHrgzqPgm7zh9v5Xl2MFI5L49psYSvbJuxhvfS/Cf8Gm1vnWI7Yo0Yor3yDtSs0MSOzRIwH
CtOHbEnFGdlhv1ssB8roghqicNDk/OFK3vvS/30hmMVD2xVvOuz3F5JPTLWdNpF7uYTg7GQZVT9N
ZxX3qrWmA7HErHnRAp7OLOZP2Unr/f/4/SifNZdggzfZ9vvf3UXp4gSRz/fjCaQR8zjHckNf3z7k
I4YFUM0qLzZ1Owx/EDx+iA56+9SeYrlHjsp7FXzMzuqHLrKnoBH7CufovrTmsN2sgRinHj9vttFT
2Z3tCiFfNw3ycRpQZZthLh/8HLXW9g/PwiqvfH8blO+6iMGUROuOHPL9bcBY2ykKNZeYEQurXcqk
AR25A1cT7SD25V2Mpy+7dKiCqAC8ufjaOAsDBo+5+9c/XMvvXwljVFqojiuIbXJXIe7fn8tJcq6M
8j7cB61EYinHvqUFHUY38ZDT3Z+8IvqcSo8qY2qK21RG5gW/c/uMtuxQoD5sN+5oms+dnK3rOaMX
R2hkcmoXHb3+85X+/ty+rYuYAVAMe6H8oFnVaabYVVE2WCZB4THbvmLGOzfXdJVvQEMWt3KQ8slg
Mz3982/+/eER7AdMH7hPco2m+aAUrtslGru2Tw/BYtsHxJcGcQ9SQIpnq7E/p1jhX2mSL79yFEOn
uQ6Sqxki6iEPfP2HdEB3/V3vnh2uALsDXxUCYv67rjN/X0eyGCiEiecDiiImeXkL42Rjapa1ay2K
5RFRamUuLiv03WJk4J7pRq6DmXQOmNhjBX7oC6z/VxVhgOOrE8W7uoqVdei7JSPvhWE60nrb0JvG
bG72tVvO+sh5zS+wNjBc2eZmbv+USPYhn4bXU/qSPYa303FYJf31vPa3T5UVwlM4muiyK62pYabh
RMcSc38ypVRsVIAiF8CdKzf7TnMClDiK3j+t0R8PhetF+PRL+Iudif/z/iJYkuPUq+cB0y7zrk2v
GTYg8sqcG3opL1VZyOM/P1j/4ctkcxUk5uML8zhvfPiNYujmxkHccJilmT7boq4PyGzls2sXVbBr
gUFtm75hNLHUzXWI/IRexpJclKt9VBPlD9xdxV/jgvfPGDf7q6m9eO+P6ipxTA3JsOzLk7JXHDAy
11puUwKGNp6w/D8puz8eWfDeSOT9HAnWzde1P2xuwhLSBDktJd1LW+46aWuciQOaMIYRV7UzqlMU
Dvhurbg5NUts8MLW/tPUNw9Gds0hTBATFpHrPUq2vb1KFfVrLoK7KBeMcVhB/7AfuOudff8aBR5H
LLGufR5i+I+vUahzaxVEHgKsa7+EWwB5q6eB+pLebRIl7snlhTkP9OngTE7fQ5DF127dZzuM3h7I
3cxY11TOpH8Fnr5zazHstMXIbDOT8vC61Ag05VLNd9msX/zYys9jB2VLZEybJp8t1kYVcjs7yL3/
+Zn6/SFeXyOHJYJ91uULef8QuzpoA8Yz1E2Dba773Br2o2AqwUnOnCMy4f7wDP/++xiLc45bBYT0
vD7Gh5OHKVQWqfngznP1CdP1Dw4daY+Qc/qGEgJNwP/283EYpUpX7APB+v29/3xdM5Za5cN0SHsl
X4JE5T+tZfavlCKNNZha9YcF9/czpQwVFhGiYJAWQyf7cEP9PCPt10Zd3HS1omLzY3vT1uXTlOYI
mszo31oJ+0474DqXlHochFEg5JuwtjF8+jp+FlraTNFm7w/70u9vHVemPCwxIUc5Xqz3t2LSDWr0
NAJEWoj8GJnQ+SuOcKqFhTfczmuoUklE0E+tcbEJt+r3//xN/KdfT6wVJzneft79D4sXUZIycfva
HGhpzy+21ThfVOgg2y1hnutewwW29I+gV80lySz/Dx/+Lb3o/RvMMyCoTRT5UR6nl/efPgh0RVqc
mg59zZmFFlOonjvZtKAJzDLsUAg8h2Pl3+vYP9O7kigz/ZHWiApylOYCAsDQRGQGMSY8pkMV/yFo
67e7o6ggHYGnkZStgP+8vzyvGBiN2q04eBwFTuS5uHdkiiTXhdu2nyYlvgcTBoOEt4pmU28//fN3
8/uRRVHE+nwzvk28HK/o+1+f9kAaBXbxAyol13q06qF+mWwRTrdZz1u1Iw/Cc2jqeg39+7xvyBWJ
6+7kOAkCuzlDqfaH9/a3BZcLwmW6pr55BBd8rGrjaFn7SJVknZgwV47aKlfGub6ZrXz67Dv6erAq
ef7n2/AfvgTyAjCSBC6VOX6z93ehXGQ0I6yQCDl6QaEXjs4vrdRyNCUjXFIkEHyHlXPSQcbfqy33
TwzotZPwfp8h3W/tDbihz8iXG/D+CuZk8txk9LwDmFd4cLlGZQicbkqrs3Ht9kIXKivPJoVHtyNh
B6yZNdbTPXGqY7+rUBmuDy9j0z+8u2/h/+/enjV1kHM8NdH6taiPzwfILO0g6T1EecukcSnaUW2x
xFT0M+1xga6JzAR0LDemwtaES+mYjn2PVSPV3nmu7NHZavwS5hQ6CCgPVW6oHsRoMclHcaWe0nTK
0FySFxYdETyQ7Fcl5Its/vkL/n0VUE5I54VKls4yHsMP97ery8JpHE0/JO9Ro67dknX039JyICTK
4GyrIBBuE9FrRiZhMO/quvLtrZ8TqLRH2mb0cUrj/s6p+Mltw3SBJi9i2ewPV/r7o4gVUoRUnzyJ
5M99WKz92tNFWnLDLZo/u7wwComJ/dq6RXjjpqZYgxDNN9XUR+O56eGfb9NvmzQHHA5oZGoqul7e
RzSN7AjfIhDNP4STsB7RyY/3XhLa18gBaJN0UfuHGOC349P7x8ulOCF6WyrXJQbkw+NFg6FnmiqY
xfrV8K2xEFgV1LyIPKSNOvq/OTuzJTmRtNs+EWYMznQbATHlPCg13GCpkgpnBnfAgac/K/rctFJt
ktnfV2XdpVYEAc437L22Jbo0E7458U4FPZjHdlotVXd2aw6i0CIru9vCCkuvBE0Ch+HYsB6w0rZm
GtLkW/RFhoA9zEqySLkipPrz1fqAbqQb8V1e9YIJCXUGorMPv5WUdmnZU2EfWu7we0/F8avTevqm
y538rVnoeevFks2eneEIL8/P9k6+jkmPvozpEQk9hyGokGn85WNd7+VfL6oHlZT/hCHvu+BjLJZi
ZNL1m7cdMpXXOjG895j6u1n/qQhE1n1ehLS7s1md60LBnYMuRZwZ3I6bF15GP0NAj94oL3Z6KtVd
vLp5djCNtZobM8RotjwYDv5t7xr5f/ngMcW2w3va5cNfb8//6u64E1zoDGjbnGhBoz3EjWnTagri
xzYMmIWPw7gi/6xbxofehNK4dBzzbdItWh5e1chCfWt25FW56TQ7jInhacqWjlobzDeUbGfyn2Qo
LPtvH/z305u3FQvAOORwQdP/4f0BaC+Uq+Nsh2KwMbzknjO+I615cGovf0IDNR4aLJHfBEiUp9yV
+jXq6pJ0N3btyMziv8Rt/Y+XCWNh246ANQjP41L+eh1Hb6broOZHnmDWQ555825yl+ICqlDjuA/6
BmRfSAyliS+dNS73WD6aO/7hHLpr/he+5P84ej1OXJYnWKh5Tj6+0de6Q1upFyqcAnSpl63If5ve
PFtCZtcxhHvj5ZU6jONg3+YYTD4tFS65SaDi3KYVpQOUz8cO/c4+hmj2l7L9f5xAdECRw8UCa8ch
9OEEctlqhcoewCVm8E7vOsbXuzgAGvNoLUqiD/cKGX7Gjjwefdcy9iGyVm/5htyeAqgGnNQdJEHq
zh1zcmbJGagmwquzyF73VrXJ5rK5rdclfch2ChVGJgETbAVlJnRb72+X+tpjfHjyWSxcq0mGIxwA
H76Mac1Q92J0DrbsG7wL0XhQ+goi6pD/37sV/oCee+IuK6PoGE9V/WTquXjKbJ6OPx9Cv23O+AQc
5w4FHK55vsqHe3AGsqNr3nAH4xLJ13nZp9XCVBrSlO4xJkXANfPR3DWxeWmuD0gfV/G3bBuK/ZQH
hIXzZ+/jsc3TDWfFipgiL17R/0dnxxsJfFf2VGGwyuP+1R4mMrfHwnxHnvkkg2xCuWNbw/uCSe/n
n7/W/zjy6WBdvtAVL+A5H7sJFCCrVakgPrg8Xw/gwby7QOXqELd19T6HusR8MPQp4dUre40s/lnk
5rvEfJZsaAWeRxt1/v/hI9FfQbzmqWds/aHxdKIunky/Zv+hbn5Xge5vsY9i2fXFlrizAzOjrqcv
MS+le46FNVmo4XYWFK8U6FLw4EKg+8tn+r2IZ0oXBQweETr6zscDaNbesNhOmB261Q8+r2VTJOyJ
ujtK+jmVVmd9Ehqw6p8vxO+zGp+JL7cbazEWB1QUvx577CLWYIwHcRgQgzNoJfkuEmo+LdVs44xe
8J4AueyGnW1b/zYSL/Aub3Cn111PTo5s0JT0mKLukRBF5+7KwHVGu/hR2VV/7Ko42lmNv3zpt0l8
gcgynTEUls8kow+PsVsPe6cPrdt8DeNPBT6tvzVq/5kf/PezLfiJr890yFzDo1n58O2qWrHmxnuT
6mLAik5MGlyI0fXD1zJ2V0hzc6+23chyIk84j/sq8SY3Pi/NFX0lVrrPXV2BNrg6mU3/1rogkxE4
lusGlW+23fvVBjnHtZkX9W1x6oWoZDs6YhdXej+XLjL8qg1e0UevX7BdBGxh2uoN9GZHKoGcEWT4
bYvw2hn7dIprCvnSG9qeZI1qxSdPqTxRxgnzWE0OXo5VhgYTvhTLN2KS8BZAOXMYcFZZffG0zk06
Y/wd9kFTNYhaBgvioLNYcQKpC6bMEJBEfs6EbZD71GjsVt/Lnrh08A/LUlU/ATd45cFCm0ETi7Z3
vpkpeLITBG+jksYdteYLImU6UyxUT8x01L+F6xqAU3y5BDvbVidsCky0H5x6S4tOD/dCziUoq17D
Ae2gCiz7ycTFjMzIR1hXolKjbfBW62bKxuFLlok+2NuxG9A4WQZJWJfZaF+IEuW936yINTLEZuqk
/WEGorSN6uBF+HS3LA9Fas/Ke4j1atkXB1NIkVZbLYNEAhe0Ezk0aIXMOPbO0at0/czFU0g/q+uF
QpmCQ8UPqzEBohr+aIa2Kf/WqPw2i+eG5HR3fQoMQZfofzh3+iFQrWTukzZO4VxKu2oPVogI2nWG
4s7bgKVeVYg9EttquWAQqs60ks5fOvffxm78Bdi3r0sX4gKoez+UXrZQm45oHtO17AkyrbL8AuDD
TuuouM8n055R2bxE2ioYrObqplmUf+IZtY7sR+I0J3aNkVCh//Ke+NhI/f9PRblzRdAAzrp2ef9V
yfYDb4Jhy7MUaZz5WeNt3i9TqB7nKa8ht9bdXxq338oYTjuaNt63CA7BPQYfWpG+mmUbKICZUbzE
txi4qouyZf01mmeXKPuBZyMX7f02NflZbw00I1vO147LKVAMVg5C+LmU21uwqub5Sh5+8Rvguvs+
DO7sBkXUMlRbuItnw37H1s7fgok5nr0PxcsV/gNzkFLM5bXB+/PXaxYLgB+4fTNIlsh8sJKHKjoP
9RBwjKtxEjhHYTsh6Br10a697WXg/kNaP212fDC+Y+6WPNLmWBnS5BN4jwGb0Lrovha6NKh0wuYM
mBtGlYPE/T2vKkrwuS2qfjdEqu2Swu7HN9UKWFl+3hyzEGfbZdBaXYmeHZwo2UQdDhx3QkG+9WH7
RaK64+Abdd8emePB6c4hn5cnwqJHDUoD7CFCqRm/e453cXyMs2xFb4W75HJttePEtZVDBKyCIXnG
ONR87/uy6OEuuNWG7DeU30NyuOvTokuvSgJs0D1QCzUBHSicTVzKLXMxzUVqvd0qpmRJlfN7Mb9T
Pzgg6vGVeYz6LhW8yX0/5ZLOSqJnu7RbC60M1s3gJVED1KaOPACjkV2gz4Dgat6FTWr9QSwlGQO4
NBxznILrrgnRC9JlNmT5sg/Y4JLTNRaj3iOUqvGuuDZ+XK6/3+9AQeImdfqibi9hHYv1rlQN+EGi
ovujsTHZQu1o9qvdb9dr7T5nXUxxtGpPVbs5q8U/HEDRo+/HEyzmsmjwurb4JDBKuYcGm+fViDu8
CA+w9AnZP22FV/qAKIHN6AdjNchxPb/ScjfFtigTWdnu16iw4kdd5mFJYEdX2SmvIgwYWau31xYS
q0nhGdePVodCl/p9nu+W1oz4hj2+Y2eCVp/qpfTLXdaFMGezyQqWVFt26x74X+N4h4EYcP9Uiq1+
Iee8uKfkD3H4R/l8DB2Vw0G13AFF4VLr4dUNnUk/hmFHQu8geDGlayetH5iDZ+ec+7wz03XT+KCC
rB0+UTDH8wE2d2vtOxT9+sDgvIZ1M1+tYGMBKQCKw9ql9SqCkNa+kmglOh0X9q4IYjM8egjVnL1H
Pt0nSO5jfbtEXIQkzCqQ4L5d4r2l5x8x/YhoPPZlaebbea4QCfpVNSkGfHmXHUqriMpDt/X1c8tr
dk68tlgTv5mr9lE7Y8CbP5qgitiL47Z4erh1XTOF+V0rhFum2bYUz4SvFAIpcJQtt672tv7F2gD7
YiDQtjmjnsXY6W4YY45L60czRqwpZFO2VA3O/hXCUcoD3vCtvX6pj0Aka3nEqj8nhtl+87MCtowE
2MCcuDT9HLBX4d8fTjFpm8veQcIMqq4YHOziDD1FakU9eeGG2ez2wK1HykBjAPbsEIdjc7MGHMhB
pNBUaSfqT5gwBw51MTI29GGNGFdoTG9OtiSyCNUtP6Rm5V5Ny3mqLHDNGTayF9WyUX7kQMGF3I7O
kiczsSnLwbAQfa0NzLy6ikiHy/MprPazw3sTupxfgRa8lqkHRyiwl9sqvWoPGBuDaDZomAi1WztA
acUavzR6Es6lbVb/ZdSF+eGrqeN462aA8bEXefrgmhp6QpMJFm4Wg0iN/ndTXwWyeti/c90O6ax7
p91ZOBUb8NE5rlwcRI4522454ZUxqnirzBT9NAgn3wR0wGHvw+lq0ESiELgBJUMA9NSYyE/ztcVp
W02zhiKKpH7aeWFTfs8624zp5nX6LWDzq47oOMzGaM/atmTOravpqgPXnULhGatHyR2DuFm0/fgE
5Ugw0hhbKsbFhTqXluGy3AxxVf9TOpGF4z/u/BLVg7+JJ3vs4UWIjIqvFhvEQMEvE9xBbZTfiNVA
0ONOBedE50uqFXbsakwJe6hPSuehRnw98agz1Da47+fRHvc+kfNPNJzjp02rjNxQcA3lXTyUuk9H
Rgfup9jT4l+urk9QDc2WC95cijewRTic0H5tt8Zo/dPzlGbyvMH8T71wHIEiWhu89I0WNnjO/djK
Eh+1qHtcsBUBnKMinuEdLvmnidxcfxexwPPOBJUvZ6ss6+lcTUP3ohkJODsvGJv1biksPXFT+pgl
a8sxM4YdgnOSIRwp0iL7GsswrLxnfMZqIyJrGYCS8bwRYoWKFpl4fucnVWUNOYYc27122xNQJdFG
3MBS5+LiKbdpLyAJuAPiRnHt2w2bAAkx6MqD3nZfq7DTxUtmFbzK4UvF6tLJiYzhltqUim2cXjHU
9zdsovOnteIZTdegdB4r2QRfcF50y7Gy7XW6IxBieQk9LWWqG9fbHsZqM8He2ULiIistOGKl2BDV
811IcyCiDejKWClJ7Yd6H3XUYCPSKJ0xuwDpaQzvaGyOcpoytfPI9/JuuA90lnb+VeI7hzhliQoy
0Q5BXq049PGiAKvw+uiJNcLSHRanj3/KMuK6RO7AtJJRcQ9u2ogNiK90+H/xx66Hv+UvN9s8mymJ
rqfXTm05b8GRigCT7ao8LNZA0S408YzBV4O6LqnMgGWtrKKsO4z8V96pnsWMtFuVzkW57dClrZH1
2wqyp7wxjMDXs4Jtve4rt8HralhSX4qxptaJatH65yzYEIJYU31lYbQCfDiXFb+p5UDWajxyRwpK
rJs17GjV5jKcZLLVG1Qw1QTOTRdYG1vQXC/Lbd9HrGlhX08HQMgrs7KFWfMlqxZehC1LEaqCgtmX
p2E1o0CCaRP4tR2/NrU09j284VLeTPkUfEfGBt8o7lxMuxLzJBL0IUdGDtB3fJejYLzjTx5/Gx3/
9jW0GjIzZ4B8M9iyTcMi2yAJ7El3qNfdvAzrc7kG25jCgl9+TEtovwO7fsp5Wvhcw+SAmLY2gNCT
R7ZH0HfVtMMu4z1l60YKwnXgjbqPZZRzZ5U26JogR6bvthaj8zBeZkKh8P03uJOqZj4sorMGFPu4
bJthJloiW7HtjOFkWXhea66N7TT5p4JB7I5RZzWdjNAyv9N5i/rAjRq8kU7fxbgURwQuZ+Yzy7nr
cnd83pa2h9O1DeIn6RSLc6DmA3kC4T7s9jzvAXMeT45PImYnlc6V5k6lpKA6ajdJOaz11YJStRvw
GDmM8YX3KoZkFKtNmyyIYmcwAG04Hzg1Ap2qeg5W7CZx4e7DuR2jU2bWCEvC5ImnYfAM8Symsk6j
b4ZpDwqtxWVnDJN2Bo19kvl9JM5gthwIJJaClhpHI9F+KtrGd2ag9l0XaMvarewvr1hA7PiPOYHO
2ZHgKsmG0/Hws2gfFPrO6wlt2FP/xIeis5btGNXFyABCa+kfs14ETWqxIS3PfMEge+6m0j2jRcu2
u8GsRj6IaPYVCj/HskHHuM6/DKA8A1yptq29sHsrnWuBdSEcF3aVxtL+OeRYxq3UyczeD9wvYdr3
HGRpGyztz3GpN3VvwD9V+64X+XASulJRAhwv7BIedrAbXZxjdp/2sNMJFpYkor7nThN+quOoNYkb
TIG9c0U9uERL47vjd8mBVMHGD79Wpcijx56cLWycWcU5FPWlnE/FMAX5F5utWX7yTSsfxgnv7w0n
OHOYUGJXxPYdVxfPiB6hG9vCbR8ugykP1ZY7/i7GcWJuS8GDeuttjDkeTC+K+ozrpchSl6UDeUP4
ovayB0+0mxbVseIuImluZTwJeTPgvCxRRiN1OnZ6CigwdGElQ4e5McGE3jxzyyNuIXiUspNYpJAm
rBhEd3A6CH6OS6OZzP4ahKmAu3nr4qtvEt7BjnOXGxveCSd49D7KrvPTbLW7H2VW43Aqo6Y/Zy32
iqQumaafbLvynwdvcLuThOXhpTQsmXOSrWyuUDE733ZdDWkDUySgUuJdYCiBgyy373ZR4QA2hcwv
SE/jcU9uFJfQGnhlm2aKxr2N2GmAk9JaEMvZBqfGWQvqnTEffuZiZge21Jbx7kv4AqfM3ZrvHqEX
QbqYPkIzNXY4+lurGX4uivrt3BX11B190hto9IcFZJTpuqJPLSsDBBJbcwskUaxTd4hCqClwKrTY
zxCQrOemHbfpUm1XiazfCPV6fRqIEmr8adyXJu/fWF0OL5hqHfgl4DtIU4Il6nE2R3CvgJvnBNFE
Ral3lSPIaC61Nx7HDiZCCuNdvBrHyf81FaDBm2EaKs3m0fMuI4kQQWoLvO4XqyTK5TCEsDYSESEG
CTi53KQGaoJ4DZg8HqsWVhC+m/bdKXVVHPtC2OUNZ+/4ZGglgnQsG//HQPaLlYNp9+yXeBbNDeCq
9sTMu91Tnzgdu0jPDt9xG9v3xULlvWtqtRzyDm7Qazwi+0uirY8hHxIF56a1N5GHGSyrblNytEBi
FBZAz3SKxPY651M/w44ss1vCgADxl66jRCJRxJIN4wz0s+wM4DAE5RTOuyLecBIWOfcDwKtWvk9h
P/iAeZSKk8Xlz3iVy5duwkiiOIlc8aOYrOJtEg0ckibvlxfmdvJZDZ39D3dFBRWaComwLD/rtzOl
/H8sdkNbJMqf6x/akfokViAqQBYs6oMQJuaaiNDo5SmjtiA+yYXQiStT4nb3odm52P2JEACjHYzh
LS5CN7oN24GP0616jveFGzMzUGEDzi5wDYQIOGyhfvAa0mj2vA7KmcpjdQiTYmz3LJB3LSBmtohz
ohgy4CuxdrPmkSqouoVCZ023MrSCU0wd597BnggnqucmJufQuBjfu9maQWYUrnmG+MPAwINMsh47
Xi3hJ5Y+LX5HhIl4NHIrHlMvXwbvAbOnfwQ01RMRYWVxceKJib96SELTDGU5LwGKlu0MCtLXx861
4mA/ZFLln2Q+UA64dQ4Mtm3CiyRlbE3soctxAK7azlLKa6fDG6+KkMCiDXxHx07vFIUL0QCtYgrk
1fYs7nW3gQKG+skquCsJMjkIHcsbe5X2uxnhMO4nKp0LIiTbXNalqwX0OFXcXsdSWNxM4awYAN06
eI4xyIGTCAzCFaxxXeIDQhhvfDubu+PWqKzZOVsuukRIBw5wGGzwN7vJIa63ra9jXxSVQYgPZiY4
iH+RoCykfwVMElVFE+g+Zs/Ytst1qM79WsX1jd/HeNH7uJ2YOBdZ9qR0ZkWHTBqM8iZUY1Jm2fxN
bgwYDgPL/zWZWAUMD7KL6+4VXqAV30N/IqWTWXXIsB0tNq/JyHxVZIjmnE6otWeog2HCMgQ6W56D
kdtNfQi+ILKomM+qbDP3+m7EZm6tLe+UwdFyOC3b9cy06qFrKT9omM9RNfkK/BMYtjfSipc1HQ2l
Tzo7fb8d+rICvKr7Knsvy4hzcGnop9g5IMJPLKAoL7xkggBkTOxOJ24re8LJwtjsxvILz37gKoff
JRbWbB9kWbnuFabP8sFZMH9gmd6cfxqHqTxG2nWbnzKSPmQKvmdpAcgX/jGsAGueAexem0Q91pdS
tFfOI4sT/Hebs3zBc24UgLVF8x6sc1QEseRu3ffQT/csU22ZTBFSmKQIhfq8BbJYd5xJhKkveuBs
6Pye5nVCZCsPCr0c7yZ/mcb7cdoQwKOxGRMDvaq4gz2Kp513bDScQ0U7/NDWdvW2dFX57s0VkRra
E3Z+4cAl0FLFjcd+GLcF1WNVBk9x1hNBxnbIAYJfWw+uPQ2w8VtH1c8AnM1Lb22lTl1VVeeu4fxP
VAFfKiE72sW+mcGaHtqpvpuqJuPeIiXj1m4UHTuhyb24+PyJr0D6RoCN0ojvMaO+HHxr1vZ3Aj4c
Wry+yNe9tOntd/CkSTRamUsukCYXsT31VYw0PWzxquw1o/gv5spwvuGONJzEVjCHXz2tmi/OKllL
tjyc4qGwys2H9LNO5uzkXXcH/quJ3tTolqg9AqngUVW9Qzk4jOSNAo2kswjymUwShKL1EcIC/hdy
rOqfcxiE+KNEVP5LR9+1xx4IU3bvg9/pU4gs3ve5XWyFtt0hbwWTZk/+QuxGR8BOfB7Smqts59a+
9YQMUIC3kaJI0QxklGtLbew7eJjRmkAKogL3Qst7apnyONTFefwTQdzkprlpSvtU9mWsj/Mc1o+y
9wlmXBgV17SEZqLSJVmGxqmdbxR8OwZdoZS8ydY4Gw8x/LMr/TF0VzzcFcmM2cB2fTeOhjjBugib
n6httnNUT853poJs6+sswodmb05i0WmtMAB1+2XdiKmjXwLF+ghaw/1aqiWQSYCosU+WSUPwm7Jm
XGjtMXhQZVlaX6StRYEsQP9LHWzCp5hMGZBxkbHUs8drKUgVGpH2oDaoL5yOmQeQE2SjuNjT5tbX
IhcyMVy6Rt55rVlIC6tVThB3QW8DKkSYM/BeEBRhF/WIzMeNum2hTX/RK5OMC9iSpSGXbbDvRiA9
L8bracU07GkanY5oIIJl3aNy1TXVs4ioLeE0WEwNe7KlEpGDLt3Rz8jHnIRPHMwQKtSOAUZ4J6K4
GC4sqQmLAzXXmvs+VqG6t8PV93f1tGLcX5yhGt8nqwLssWKiBh6MXLzubetbE/DcoLo0+ZHasB2Z
hfT9HQLVNT5naFNJmAotMvniuay7RIP9ZQfsj7O4TitgFDHW2/zjgOY6fLDbCivOuAHg40/BuP7M
9LJv0sHrGoYsRTOACFjLst+tyBgJ4cNsNSOCsHzrpcw8e7uMroPfuairID6H5VzOSR7ZxGZGBfGx
t4WeVXXwjTErkAEijm7mluLU6/2ZGhu76kAN0Uzu0Vo7N2NMQRaV+9AP0j5TUY7MUTdXPRjqJedk
GjdExe7EVN9shh3vVUrP0OMUwdqdBLOz/tK6Tf+ZZbT8B2GwC86xHaV9BKnuvMKCzp/mDGvG3la2
pmVQVbne4Pcc26POoXgrMTtELc5xCySrCTJFEhZprrc+1d7nzQ54NZGoAJtQ+x0k/ZwIRYIHNVl9
vLKaGlt8F3wi7tcH/JMxgUoaGkLCVxy9phXV8HdicuV3u5vyb9lc6vUUgfREjoOv/AcjvukszOSE
B2VnKzdoPGzkXcXl9IJzKHdgBDRBsTf8Pox8pRuho8gJKWUSamvoab46u6UTfobDsP2oCjWqs+5J
AUD30djlIW/7lWhkdmXjyQHYu5x0WeTzuYWu9Gj1Ma9IZAIuSa2ly1EVLqVDexwOZRd8Y227Zrc0
jqKB3uBMzqFqqzZ67lEmefR44TL/DNwVfq9b5LGXOEYgXy25Fb3HbaAc2VdewQicOk6LQwkm5k5X
kGyf2AxX72BEean4K3hjYrAIWCwMUTCATxXAZ8QsR64Df83gZHT3rq+YIqg+xqZQZrBZdy2/Sw31
MjDEprCO/jYv+Cse8QsVcm+FcwWXwHWnJBg4dZVoCwsZBqWjv/P46sHJl3Pzo3e1LxNL9O34Y+1G
KLgSLhgEGZXPNmAI6OrEWzUa7FhnVfEduOfpKWtB/7IeQ/axj9mAfBbDUKy3mcFad1qosoAt1LwS
DEM28b1hTP+mM2fqU9sr61NcCvD7xTSy2Yf55UIHrcUEZLlUdv3vAkqpAhWD+INM0DbYbsoilnLb
MxoX2bm0FbkRHXuyxCB+/0EjXUIrcFzr3zhaaaV6a7pmbKFZtF/ajRvnfsPqV/IUx/2pQFgT3LaK
gGnWp8zq92FddfFe1JXlJrJdh2fdtjyxTVswQi1kH0UpxEs3Tsoic4lJlEsP0lpV3L1Z5DXT0YJV
OROoMxsgyS0paJwpqruhALecvR3BRN5zYqvEX4kNPJYwt5u9jXYyJOyRzfc+w9VafjFqkyTMNTmq
LFZv3QNCkdEnMwFA8M009569vybtknwxVvED5rGAaiMPXGtP3J2aUv4LvSvxDv8TYWiKd3JbxKki
g+GzGTi5AEZslUk4pLOMjsvlVGOsbOPSQ8zxnEvWzQTzZB5QKEIV99hHiR0D95bfFyOMncO8khJ5
5CrxvlkzB6i/hpgdHEIZMZjzgrzX52xe5mlfi5UZpw4qJC4GOjkCYLEGQcLYECqtMyOMTzpWwFOy
BYqx3AyGrNmTGF3QZKime8Lz6DRELW5z+L44gX4lEnn9Qu00FSk+wsFlVzR6d5KcD72HwL+9rXKI
nAuqYFmxTZi9Ej2sB1zR60Opz9HUyyYZ+ypyTn6xdf8wYeBa9WDCeZzIG2uS2i16c2xIHDhqyVJu
b9eqjo8jamY6KXgXIQzDbHnTTdj9k2nfsEplXxnuvSzMTgaVMTAa+ructXWoysQjePRmHnqwE5XF
qGyX48+mkgvJrTnytE/ihjoVt52e/eAnTdAAwj1aO59eozbRBRsW6pGsK1m1hbMCzNGUOSqYxZlK
6ErIbJmIus5DTeG47tFwckYWgURfwHxZ3dkouO20R3ElyaTp14OsyXCGyBjIp6Zx0GCFXV3Js+lq
eWuHBVmcJEaqn0sloM7Pc23VF0o3Ulfo6DjxOISnQ9uQaXFqZkY3DNXYoMLUMaZ9kKGNRKnjewbH
ECGrOEQ16z/WB4W6ZXPIiBA0mPtvmQPPouWuF/+lVl5WHLJgRLkAJng7OcXEIp1gSEbXe2WtmZ0E
tKverlgjZjAOSES6KdgF6QDTjdfhQmiXXgiwTvUQ2N+Kdu59ROVmmf+mYPuo30QCQXj31QMSxS6O
zw8uhRzyO7k+E4nzGeMkzTglGWd/uthWAcA96/IfuZ0tLKmdUB+YeTgkaQY02nAYL2sQQcE2m3uZ
ti04VTAg96SNyE89zywVfJ5/BY7jp0J3cbNryF7+9Gf93UfZOS8brHZ8cN9FGG8HH/QbdbPWwRVz
d+gwge6AbBVnGYYxG53ZO9ea4arThqQMxuzt/qY3/E07EgoEI3RUDoth/vnD381+aougU22H2Xf1
w+SjTstG4bi7to7tGjpSNyxoxFl8l0edRSZLVBCswbEJjecdsDgAcijcJtAn1UMGQ+8eMdWnv0Yd
Z3QlOHaososbXnT5kzaNeS1D12z3TlFGxLrnpamo4ntkzAuphhmrDJg/VHpM5wjk6En0kHMWRcDJ
84jdCvsZP1XZ0vT3eb3KzwCFrk7tYSvOUMARia/DaD4VWLQJRNzGHx5KJjLadPsZ2TzRq9e8Wzsi
IBVFy+wjO9FjGLQ7FKZjT5vGpeZHCoonqpNteJdlBszJHlnA7fAylO/bsrnduqPattovzJvxh2vh
W+Fe+l31o9laVOrO6tmP05yheGFzW87PMlfzdnQEiitO6Kz75i8gyva6M9Y3RCtozKGhi4kptjAd
81WI26fCqzLQlfMwfC0DyBZ/091fVU2/aCKvPzvxX+4VE3E1N/4qGRKMedfGCzF51tZ44IyNduDj
5Nnl8qceEREJPL75u4qrr3MwFD9F1oSHNt/uAkKXk7kR84Mp+Mx/fhB+EwnjD3d9wfobn9F/TOK/
fizJtMRlargc0J/097zM7LdYlvDTQLS8dGztjwN3w47Zgsp3M5TwNz+A5uSh3d272MCqnWsa7y9K
uY+aXD4UjwbXyA1R4QAY+fVDjW4/TDZW/YNV9/lFkS10bRWIp5IcioAeC3n2Edv8zYtwffJ+/Yl8
DH1wGl08sZH46DMOwpHCSbDH0qSO7AulqTwroe5R1KMkwfXM8oz2+QVoaHEZxEz6r90+1FG7nfIg
tA8K5O2jT7pruqmKWunPP9X/+nRAPjhrCR7mB/twAzlooisWoAjmreLBVK3Wu6JqhjvIrtO8//Pf
9ZvXkmpPBCjccBpwZyD2+PUXkOyXpTflHNrWKL5PehAAHutVpyM8uR8ubHbQy52bFqJf79rOZhgO
yZDFNOC1P3+U3792CLwI0yeCSZtozA9GGzCLPSg7uRwy4hyeK3r3ndRFDGtz2Moff/67fn8tRC4a
SMdGoYkF+ePRzFhyQlght4MX9nTmIcpQej+PdWCHvYqDp5JfpoiWf6IY+Mvf/ZsME6F+fL3iaCJt
3P8ffl69RBkLJ+75qRDymQwfO4ncmYSASNc6da4Btn+5oVz34/2Oo55htovxCv+D/fEx62lcrKgg
dfb/cXZmu3krV7d9lR/7ngFZbIoETs7F10qULEuyJcu+IdzI7PueT/8POkGOVd62TggkQXYcUxRZ
Vaxaa84xsemhWoH+Dh8fAXp57MycPT2J8cMlFgc4xQVqXTi3hVGeqWBxxudIpF8WrsWOZKS613/R
tTRt9yB2KU2mbAQYL5T/zWPALvEQZBmHvRjEdevbcWh0x3iZKNb++fUZ6jO0SVqlHeHaK4iGQaNI
WbsUG4VZR5zdUTl/4byzwDnGu/ie5b+4qkN7/Fi7NQLLfGZNy2VUIBbzKGc0q02Wzy/R0CY57G0d
6sS2aeanSRIZ8+e7/LubXDceuBb5NzLvl1OLT/2U53S4z31ZSuM0Z3E/P+iwiuO93k1G62OB67vP
f/6hv0xoHg1DVBjseRwSKlSvJsolvbHg/pyrsq8vKf1AXUf4es8eLTgu9MrfmE5A6uhM32Q3wi/n
P6UZXtCHfs3098Oi/PM66+gmOCvWl9U8iglonfI/KY5DTcSlTufpTDIhyroSYeBV2bbijZ2Gi7yu
HJHHVwtnPjC8QxgYZ3x4ibxsODvhKJb0L3Ye3njzgJ/RG67RutK+QD7WGFcgSqnazFnL/6I3Lcu4
lrb2Da2VbDk5ptvWl6NgOSPPKdKjCwHe/tqL0W7snKWlblwRU9e8ydE3SD+1WOeAl6YiuLYXKmyH
dqS0A6pwhJIQU5oTdBig1u44gC6EdIycscjbGdonshvq+SNQQT15WzYFFd2pnZeraog958q0Gsu8
ER0apthOdOc6ZKhle6uPcOWVWl8g4OgH50Hi9A4Oo5fb4y2qNoK7qF9iimiww55fGR7qUuDwuSUJ
gWw3BgkrvrLKzllXUHCc9DOeA518jcUDAkvhE7NZqMs18qvGAUg4hO4OxwDAl4YWkAiWvRfEfXal
T+6I3KfWm+GVrYC6/LMOC1MCY1qBECjnFZsYZk8dBFs4nxeS0w9w2yvsqSmzNVz9qq+Y0njhypII
ggMbCpgRjjbsP6Ty3SvnhOBJhwgjRGuyXrVfRvk2KOv0e25q1Xw08UOg4koQht31Xjs+er0bu34/
0/t7Ow94Uc5pH9r6p9AlsmQ32eiM7ii9RTckJFjLPvTCwbpKkSMZH0utyKb3dRTX2bFmmzyh6Ggb
/Wi7a1vEHnW2++0MEQlSOAV3PCw/HngJCuxm0YOQnAOefnKU0xhm5yAdNRHy1+zUeOzjcJov2pb8
rQd47gjqxpooDCLaAlKBsK8VZ0uz9eWwdkafPCNwn7syoIoSGhKcXUhVjo1d0c3acU1Q/CRyiPu6
4QSOnxkzAly8WqsOJY3IjA5SuCbs/c32LertxqZzzt4KQD/hV5g3596hExX27bE3tSF4aOnXnx0K
79nenvPy62TqQ3FCftS4SJKr+r3XCLwoda3136uSWM5q8cbsK98OKj7Ek/b5E30aUe87YhDez1Oc
BHu2Q2bzoUrt8DLk+JRfWr093JsltFQMjkEZXJoEoHwzWVlZ4kuM8nsz7fv3rll44yVJJ7Z5oEHd
Pq2fLI8Yxawg/zoBAk88S+RmO8fNzO9GJnSqsHE3PxcIKN+Za/TjtzR1UaJrUe0QutwHAUmdJoX4
cBdT4qILwWC5nilIpnvyFSZnJ10cpkeUNlmN9iroT5bMgYznzURdke4PpxhUP722F26sw1BLc+K2
AGXXgHWBHph8THniWFfcJDyTcEQUik5I10d3ogS8k/lAnnfmVMEnPpALPH8vi7TkXE7SPooE1c1F
OBEA8YiFFt+xWLrBt4wmvpSDtrhHJH0ubup4pLcf9UnlXmQwj/KDHbntM0n3dBxzg9yZXQ3TAeQy
5HsoCIhMx6uaD1B0mkLYWzuN8295QV1CkgDTV+EVsZFz7VNel3ixYkk+TWlG8ZcugQqO4XiEBGcY
cZ7v08YoaV/gyVz2rNm8hqiwLVTEw1yIA43L8FbE6N6p69hZetDMkW4iZre52ptOm7/TUTnbQICn
+ModUqIHON7az0siqPFjSnGr/VgG81vyZmjvliyr7splRgMTLtrtVMrmM6d/hyANUloZAXn7xUoX
W5zYRnHWkfjO95VlTdl+tvKKhAeojICPBtjvosjZPo1RsPKDGzP2HSM1oKx2oMAvyIR47znJvBbX
o2/ISepLJ3XhA2OfSK1TRbqKd1mYvEEwJhlySywyLvkPnGMXqLfl7O5oFZrXsbA9vtJDgQa4s1sw
ya4pEjbfEBb8QaujR8qxffMm7KrpXkclBtkyr4xr1JwaWXGdrItrCpdQI+UiJcnpgiihq2RoE5vk
E1o2+FcW8bEwdCpqbVxgE6CgxuMuUCxiJzNCfSLCwxHT0Umnie4VvLqGbneQ3gKOjeaLeaK0tUdx
Izr0XVQ6cO9gUdhldtDxNOwlRmPkhaxC3qrkkYHVXkMcn8cj7MvYpBKtFXcI9usniyKZ3JWLbd/H
w+Q0e9MNy6tl9dDvdLYI5kEShAzIeErHDyNCgNJ33cE6FLgAnvK+XIr9PGtkYRZVEk6XQ+JmT9S0
9GlP9cUK9wv9GAjGFGAgO3nRkVlBSWCsBIQZwMQfsxSvy4WX1/FH/Iu4ZwKiBGvSD5bqMUyQBIJu
kxMrH+3EglGRMba5vPswxnEc0gsKkg9lA2wI6pk9ZccF0c9pSaa8Pso8rTHXCU8PTkWUxAtCS5HM
d51FdO8xyBzrtqhCWhyFFZX3beCQv9oQ2YgyZEEmvV/bON0uB00TU78X1tcqZd8Ol3eRZKFY3fI0
OhHbELNlpMYwvZwPGVp8lCaolZIDJXwMiaLTmOTDCDa8nKs53JepKU5zQCl0b0yeTeZJapJTXUm0
uBEhO1+dyGaPNJUxuA/08vJuTCeWnyLqgk95Lhu57wEVsfy4HhrHbrSxl8zJ8rDA98p3k9WId+zb
imTvDDABLuGFrVJ2D6vSfrGb8jBFtBEpXwlN7Cbd0opdJHSZXdFrmh6TiXYp6/g0kfEatum3ZlyM
uzhNZOdPZT18QxGKdK0sAu8u53QB03+s4f+5DbwgHxKDhq3SCfkk0VyDaF/g1x+Q85VH+p3OQSez
6hBmxlR9aKpIDIeGvMseFeNEy9mCTgjpY/as5bYu9JBkEnRL+2UhXeyCxLjF26HjNvSTVpk5B1Q6
AeKcDbj8RnNynVNkEQp1SjDq1rDLRfmM4a1FDpNVPOuoLnsSwMbMcVEk4g83kPo0GM0xV/YYwxYR
T2sdu6y/unRidcq+whz3zjzZ8oJwp8B6X7WEXSG37gfjdhKL6zwQZ0H8kAcu6ZAAdaK+5Q1BvZM2
2KRDkgThvUjw8mAGH6Zzww6iZTHHqbXz0LTxRDrKn7Lql/A2Gxr9xmuR/xy0Pu8/mXO6pjKkoTbI
U8xKsSYgGB40vFADEC0nrKH6JPSWL2rdBJdDrGXxVZRbxoMxzl5+Seke+xcl++5rikyrwHpRB/qd
q+fWUfYgfg5IkaIGBZhBdohR1R86O06tI2nomnMyZFTm9L9BYiFvTVeDB5EVR5CA4X3KyvwV6XcS
8xDBYJzHFgsH6t2CDLh46h9lpAdfSbb1pouAV3qM0rz6nHJYXE51nJfPMnTR+DXMznxfhcivcCyU
eX8gZX0uWKBS6mHjGEt9jSAjf3Gq7G7Zk5DQkpg51tOV5NhDM9hYhvFC0xoAPR3HYM7FoL1uRAa4
5wFwb0DrVpuI9ej60nnXrbHZJ8dKWMsyx2z5+7qXPchlHolpSrzleihTSJ1ggYrLTHAsYPL1vDWQ
A4haS9u5rgKokjTV8DsQzmdhmQQ6jtPPnQTKZy3pEiC9VTcvd3j5KvCDbWNlhyGerPzQpPlMs93x
EhpyIBW/TU1Yu7s5roR1TqZUNozzlsL+okuknR15P6zf1TuD0GQivNA9PgzVTIRVKOG252KtEkXM
s3gfzhXd8DzpJu1oUT4rdotXTzU5HiEzKDQ59uXpMg/XtHTqz6CuMB4QcjPYbzUay+PejWfjZkFP
x/JDaMp0KAojjq4LIpyanZMtwSd7CO3nmiXF3g1jYpdXxTyIW7xwNHnwPhOreKUVZkGcTVVPiQ8l
nwiiNGfBvoaQUVW7tQNaHfkmxNZRjAapoUz6xUU2N0xHr2PheqPRgn8zmUNngTKObeedVYYafp8I
rKfvFrykw3qcRksSuUO+N3V0ZSeRNPY1O+VlPngpqSD4/Ur3SQunSN+FEzqIXQEixr2IwjTCADzH
i8aWAyzQcdYQ9xY7ScvGu4kCzhIHQxgLIexjWi9via8BSO+StOge2VmT/sMmPWj7Q1T2zg0wZmEc
Eiz+xhG5ZKUdhiljsxjqeFWeKnQk9ikbytrg06Vp5qEVVvcGuLSW+zlFzc+L3gtKwX0dfw0c3vUe
c03fXZcGKtmrmgRk5y3wI2f43trBMBxTVPzoBZLFutOS2LLP7KpaVn70bUTIzghA8iPbG++jEVlE
1UWx7u64ioXFqQV/cxu3kUsbYhAF4YoULnJy3zTMbZZNVN51bIVecp85Y6SfHFav4XJ0szB6L/Fi
rm7IygyPLP96/jZeEJW8yevJyU6YQ8LxyRjCiiN5O7sRuTE0pq5lFgXDmUZeuSZs9gnugHowjZ7G
j9POJ8fJ10i1cMpc2rORgesSJabBzr9GqoKOXxtvIbU2FLeypLwLuxYVu4R8N+7Nkf7VdThSM/1g
RVZ5h/YRq/sSIQ9gixnnTzrJS177SrXr1zoSu31YMIYrHdMDqPGyilKEsY1EIOzP6NXKG7drPlX4
98YdfWP9UMXTa5jetXj2c9UGiAi9ApAirgll1LAUD73HATwb57k/J3M6PLZkg+75EiT3Y9T1JzoW
Qb/3ivEJ4kz/hj3va7bxv/vxFAHAjFE+olqp/Lq9S0ZW2NCZ0OMRDVNfaiS+tZbVPIxW1D56Rht+
z7oS+VQZt9eaqX3/c4lE/flr14YaCVpuHgQ12rWC8lPRihLq3BB5BlonoTu0w8BFJYY92SUaqO6Y
2kl9XNxyWCV5SOrZX9avdJDWX/Dn579WQujRsOExqEwLS3kAFbsJso6I08hnxOQorkNfiyv9AxHa
7bXr9MNHm2/xK9X3X8gJ60+lHAQ4zKFlyVb/5a8d4swTTRABndfSR7o2sT+MRbcXKFXjg57gcQgB
9FwlBmyNDNX3PWSJ/JUa0C+PHh6e/YOdAMxYmN765z89etcd8QrzZs4RW9HStx3wblf62A8kDntm
vVzVMKSK+6i2mm+5F+pv7WTo2tOf3/+PuuyL5y9WThHkAnqxDoUy5UnEsShKw0AlPo+WKameDs0X
vanG5Vtj1+Nwj3KFzO2Gioq9OuQ60pVlFZ8yqE0dIc2tkb3JrFFot2nhle33sasyLMCxI8Or0JLp
csEOYF5zbNP0gm1wp526Iqi+21bksNKSCNQf0xpNzJ7870y/Wia3R2deR+V4qizdIV8PnlX+gO3C
Kp/Qh7vixk16DBc2eT7hBQXgCuCFA6HqIpP9aBFzTgnk1JeelWEdx2m4mzSr0EeMwnb5ga77bBz7
XuTfsIzq3W5sEA/uK9hh76m9k2huQUvJrtJ8CuxXSuS/UMGkQVcZcIxtwsexpak8ax0J7SzTEUcZ
ZOcDukfvEryljdgr7eDiZuXk9yW5yKRsG2+BydvntFqb5v0c70u9Ki/+/O6NH52Dn18+HTA6by7g
S0l5DfDbyyHYLVURamDoTl7rEgw/4i7T/K5AEffYzTksADcYcEOioKz3oektRERJtkM3DYUyJkYB
KvRxcjyM0+jZZv2MbMeod9ZAteMbfur20cUqH17MAZWi41ho9UdJygM6z2myn6redh02rLL+oJGn
mfhTgvY3g5Nbn8JcX4ILS2An2PW1AAQ7iQJVBmwMpC55MLMhDKn3HbM4qNAK9ukgr7BojIVP2cO2
7kYzmapTZgGXfed2TlhfstfsdLo3ZWSdMLeP2q7TEvc6BX9oHSQT44OolyZD4ltP5OdYfVB8rIg/
C97OndVzxAXa0ZzKhLrJjqSagLPxQM1pb3SdjdjCEF1yO7M7lT5nHjrdcKeX5DiTLNi/dURTUDos
6ubeSpDn41wwhvnSAf7jPPZGlHwKtcRENYUwA2ElL+pxHErzc6vZfXXVTtRdjlEErg3xqwiiU7HQ
V0Eb3aLIjUS5LKcMXVl8M3bNyMm4Xdz31mDN9j6twuW+ZVIV+xJwiHNI2BBEJ1LAKKdJOx9jDnG9
h284wZqAioEuGA1Cb7ixB2IzD6AZKJWDhySYVrhLcMBXOKenFnrY5yoLLWI6wKz4kxEih+2jpD31
05w4e7Zu/ApRHzlIl0ZwnSgDiMfzgtzQji1U+fjtkIC18Us9Z5jbKImGvQyrcvwK7hTB/o4BAJoZ
2GoHjocOmGZeh423HlqNVuNnhU52RrPqzrdV2urVLtZk+8Q5jN0vmhckcG0qiLsKW6927o2+zHxU
TAaacdchrXDu4v6M2qk0ToGRhtG50GjcXeH+45eOYcTFN0AMgifs7SDQvRSKFRiG1rkhfjF4tqIO
D1Q2jyjFRqCNfptNsvVnrUHDpDnF+JinbS93lIDJtvzzpDXX1sCLOQtNcMVqo4jhy8W3++WcDcGf
QUEJ6/M461TggpAADLfPu4bVOGdsWs0YX0mORflZhI0jdgkLvHmITMPsj3oXp/PeKnXU7kACPGrM
TpM/Fm1GJnGBQQ0NJnyBE1I6crRwX8445wnReghFHYeXyBooHMZltM/YnesXmIoIyJZW0l2m9JO/
Eo0UHse1k8WAaB///JurO0PIjmzz7TX1Z02NMRX5BKj3So/iJTxjjywBInvN3dIQb8PubbksmGL/
Zet6/Xlsi1acGSPRkMr3mb133w+Cn2fmmvkOcPNXqEVIbRHZfInsZvzy51/vl741Pw9GuOuRmIFU
A/jsyxcrNa/KQOLg/ZM2LiHZTG+j0Ds1uD4/JjkcHRBeQ3bVe0O58+LRMnadJ6Yz8gL3o3DCz6nU
C+oBjkXrWsLWBZpNLG4RjCTLe4gD92z/yuu0GorrCBP4oeN0+OHPv4PaZ1p/BX4DIVxb8t915XvC
cTSI+hTkYDgBucFhYZwkLrCDIxfKzKEggkun8nndY8U4//lHC+uXeWGQSEHcE2IHDwqd0oAuyx4p
aB84pyLGX4RiM4UM3BJFPp8D3e69G46Y4l3stGI5tU6IukUbk+Vp6mq7P4gO+vmeLTIYq5aKAq5E
sxcXHKmxc8AaW746mRN8YkfjdO8Q8OI1x8rkRSfX7lFvh7Whvali6YEIotg27P78u/0y8ul68GSR
ybD0GgD2Xo4Mjey/sCiHCif2nBwcilvfwwSMrWFgqkV1ryX/2pT/V3Fkb6vn4l3XPD93bz5X/2f9
q1/LigSpMOr+78t/JDLr31c+fO4+v/gH+gD0je7652a+f277jL/KhUjXWv+f/79/+D/PP67yfq6e
//nX17IvuvVqYVwWf/37jy6//fMvxIc/PdX1+v/+w5vPOX/vMX7uis/5L3/jXzljhu79w6Ibu+qC
pMeBglcwPrfdP/+CyvePlciMMNRjhyTXALqibLqIn2j+g3gX3eBfAtwYveb/5Iy5/2A7DQGYBZqd
nsVF/pucsZdDW+NUSqt4PSG+fO+OiQB6WXeFQOoOs/wM9/SVLeBvrqyuNWiDca4hPvajbvxqpulX
GCOffnq8t//6Iv0PkKDbEudN+8+/fndpZR7ijNZo7BaT3yXs9CD83Kdm/pqS63cXV06L7Ls85MbJ
6EsblfdU5m/hzZmnbXe+TsOfDmRepaXuKKLRt2V/TZGEWOYMrf+2iytz2IXFCgWFO3dLABJmqhXo
cEn53Hb19Xn9dOsTybt6LdrBx/8v8fHj8tVn8RpU9HdPXfnyhjHSScwP2KHCejg6FedUL53Hjfeu
fDQ4HMQOrZyezNqKVld2jDz5yht9+V36zwRSAYlIKnGopfPgZ6LUxQWsubYFVUWo5OeOFiTwSLTq
yU7D3nNlFZbY+LLVopKYu0Z00Il8HB9iNwikuRQptz0vS10VIDBkM/go3xni+DbPEUs2tvWKZuQ3
r1rlz2MpxuHBUcvPpfcmaPTST+kjvQKd/93FlaXBBUPTO73e+Vo+UVLJov69pr0Gof3NxdWcBLRw
yVTMU+8X8fgc2QXgzfbbptmlCvAEVruszc2ec07lBXf2UgDzYGc4voLC/s2tq0k5bj80Se5FvY8c
qTt7XVmfjT4qt608qjLPYyBK5KY8mE5708Icbqfh/bYHoyzHGOT6FanW+7UkJ3FHAHlxa6G92Phc
lAWZ068u+7ru/T6skns9c62L2ZCv6St/99SVFRkTGo5J+oZ+TZ+czGBENVmw3G17MusP/WlBxnyP
aTLk1hvP9OoDJqrqC/km6SsCyPUJ/L/D4H8WNktZkSM5eg4qm84X+M44c2Zj4Pf0aO/rxZtboECx
frnpF1Hr8RMkEdnaLatNEiVXhlvoJ/yCr9lHfvMOTOUNx263OOFodn4BOyA+10kcv51iCR1o290r
7xiQUjC2OitO0Tbi2CdgSLq6/7rt4so7zjRPpkTldH5FGf0j/r8ZNLUhXvl2/e7RKK8YlyFmmZRX
XMFI2wNuG/dxUd/++dbXCfo340eFqNNJmzHPU7OgoTd+rzNbXBXVIm+1uUYhnfdEBNBDN+1tT+rH
0fen2aCDX5/BHTR+rXlvgINCu2iyhz//Kr95Tip83QrDMOK8C64gqU8OAMi5nraNHrXUQnVbWCkh
BP5StB9MjFRa1/qb7tpQDvtU/sEixNx1Fxlv8i47J421bW9vKF9ZxIbpjB6y881KfBvT+ZrQhG13
bSrNstGp6ta1+JQgYL6Mpuj7tCTets/Uj7rXT2Okge5QdCPbGuSgV6ZHBVNU7zY9bKE87LEfkwZs
Xud7eB8TfaDqHp63XVp52EQ3QQ+rQjavTrns8l77aDfza9lJvxvayuc1kh6Hfp3Vkfyh9M1ipNO5
HEX1YdutK2tvbwTZ1CVh63vNeQ7CnShfSwD83X0rq64t0FfoHSn0hAjBhhwPAbygbTe9/sifRklB
XVDgSW/8IpNv+yl+KF1j46tUFlzqv5aWVAt3vSrIct15Twb8xhOB6jwCRpACf1wVWymkWJyxEJy2
PZIf9pGfHkmM2m4xnKLxoaN89sBeInnYuEdS+6RVM09aGVaNP0WWPI5lWp97KnzHTS/zB1n+pzuv
cBbiheahmHa9t4z8AFBw4yKovMyBwOgmL9LGt+nIUH/Uvnly+b7ttpUDKzXIrDOpN/uGaX6K5vIO
vum2j77q1SvHoERAGzY+zwZX3jMGp23L64+O+M/Pmly21l2fdUSHvzS/UizY9hZV0r7byrAIKz7u
sgi/0fKBNzG2XzY9arWoi8O7SXqzbHwyS7Ndl/fPAek1266trK6uFcJMzJLWx/Fy7qRxTOGSbru0
srQ6bUXAlpXB2h3126FxnoI87l+57fUaf7N1U4vBlash5iSF0Z8IUlm7owh696R91M95Luz8YCVu
s+m8Tvjxy8XWTfNeJqHd+J6EAn3QM887dVEwOa/8Kr/5TqjpbXNh5YTUcP1hnt7YrfiEi+V+2xtQ
5j/ZUDM0YV5uWwGm8SocA5pGy2Tb1ZUHE7YlnrbO4FPhFZeO2+KRabeVT9UQ23HxrMTL+cAtiLx2
ANaRA+Wgt7bduFI7guy2IGzQan+GsBdG0MAJSNhyaXi1LwdLTjxJuMR8hiqJs3TyrGanleJx28WV
bRYbob51etZF13X3gKjZZG36ev4o7/+8oWi9BcwNuSR+U4HeAStRylcM2H8/uqWnLAKhPmguLAKe
teMQ6+7I92W2hK+MwHUr9esqQI/h5dMGnqqHzjS2frDis3ayguV8XziFXT4GvS0fNj12qe73S/qr
U9eC8MrRgucx67szWK/8Cr97Puv//tMXyWvqTjoJTx6KwkXqdPvaDTa+VGX2iyhjhy+92k+GGq1o
cUHk0MZLK1M/bVl0O+HWvt5+Q8K7S5KNQ1x51jpMRHqj3LPV5te1lV7EgGE3Pmpl2lt9MthohHnU
RYRkYQh0zH7b9p/SVSZ+YY0jiHn2iHJYkguCGtrDTELIpk8pyoeXo6T3Yi+wMBahSZb7rDd36ZJu
e5WusgHQxDCNcAiRrxCm0aNziqfgctPEcZW5v7o3YDIw97vCPneZeW1wztp2aWXmp63pjFPl8ECw
dyQtwgRn4/OwXj5qYwx7CVup9ttRHCBhnXAmbPruSFedkHiuTR1hl2/mM7ld3o7C7sZLKxNS71nu
Kg4Qfo9xbsKeJUNj46WVKVlbRAp2MwPE5NvQi+x6HqKNA0SZkXEy1mi/zBo4fCLuLRMUSANwb9vV
VemKQXNOYlVnLTFJHTMa+b71XqsBrbPjb748KtFBTsRZhuiNmO6ZU5+snkYRqCqz2lmT9L4NyzxP
e2xO+WvK8HX4/d0PVKZpA3sw7WEp+p0DTcZqvwRGl21bGKU6T4Mai/M8ovdrEOstgetBwku2VRRQ
Rr6cUHUPerXBDumP0+znmCOzZuPHUypzdUaZLE2LS5f9dEf40Tsvdl6Rq/7ueStzNW9iAFjoOP1u
qX0ip3ZBrp02rV1q2DShRrqteWntG0ti7b04bQ84k+3Dpqs7yoeoWcWaZl7Vvr0EEgGVPQMP3Vbo
Qy778l1a/TKRiMwoLFvXtz2GuwPwYtswdJQhzmEf8vnCJxRUC9jvRW8a4wxNupw2/gBlnPd4oSxc
v7XP0QXEjbmrSnPjpZVBjg4Q6HbCSIRAuadjcdsRpbjthSqDPOhxuM4e+lIvq68SuLY0BI/bLq0M
8pZA8THpGIlEhx08JwQbmt9tu7R4OVImzWhECN3ZH+0224dVBvy9ykTxddvllY9SghjDDrIZqUQe
G/cTvOsL9L7287arK98lVwReHiU1e6JEPCdN9KRhPt42UlTR0bx0joDMXvtEpnx2tOamhcSz8drK
9IyjTCtHm1GYNd6zkdZ7ggyrjddWZqc+EDdI9gnVHE0PxJF4x4oI38p2h20jxlZmZ925YyE8Fq40
9oi8HfIzzvVtw+UHteanU1asmRgeSuaQ0443Sx5cWrWzSSuC7v/lQC/NGt+aEbLL0MSHxoYXMry2
NV+X7L/55v9IqvzprjF1O1pQNY3fQ98vCS0qpubCNTXGS95D9d3V0WI/4oeBO+6idSZ1gsjaYeMv
psxg1AZm5mYlZIex/p4iJgc6Xm8TU5HN/PKpkRXWdAPuI9oMRAQUlXFJlMDGs5gqgnE9DZJ/09X4
HudHwAuPbM+eNq0MqggGtf6UDxWlI69c9O8rBOMA+BZM0LbLKxN4QNpqtqSj+JQc953O7jHv0Axv
u7gygwN4SHWKM9Wf2+h2CKqPkW5u/HarjCEdGVNUVAwWBJwXmEYelk5sqyCpybpEIBGmRovEn8zi
OEXhFSrl+21PRJm7HUAzGP0Fj9tM1lw5cB9Dv7FGoqpTiiGGHwX30nf0gp3GtMvbZuObFC9nT0v4
TJJKTnuxbj8JrPpp1m+b9apoj1g2qJ7GyG49tC4GeyQZFQTExvtWvqvEXk2IsCTbR1AvTR7ABXe3
VelVyV5mtS2sXGbOkg+gHPva2cFs+LJpnKh4RvYxVgFun1nvlZ8yr877vYFoat5vu7wyMa1ptiXB
Rpw1puAuDpxdML6WT72O5L/5hPwiLarhkhjrvtSCmbBrWjPbgdbb9jpVJ59lBI41mHyxW3MMdjj+
nnMHFOu2h6LMzZqU2d5s9NoXMr0PzOlNUaUbx4r5cvrA9zKKUHLpqYl9Ms9uuza833bX4uWlM7cB
8OoGle91waOYknsxmBsvrX4yx9kcu4BJ7/bJddC3j4ULSnrbbSsTc2qzdDB7Zr09NN9YA67rvNi2
l1ZlJy2WVwNMxjq447OjhVe5W207SAvla4kXnMyljiKgs6RHmeU3/Vi+2/RAhDIlp6XtEuiApD4m
HdAMeRMupCFsu7ay0e3cCfL4wm1b3uAvoXaDqnzjpdVjaNdFlCyZkUYx3Mkquvc87WLbXSvz0a1m
UyzQI3yz1x8iS79enI3zUSjzsfQG3SR1vPJlrT/UOmE4oag27npU1V03iXHNf2IdsezTvCbtdKPY
2FJQZXd4qes8SRvOLKULTm8xvCeNZLVtm01VeWcE0Huthu+CbQXnafTeRnREN71NVXmX46zvBpLO
/EkLPw4uqRFatkmvjAHu5RJIzuyASZpPjrBbgkXxlO7CYY62zXlVQmRVk9MNkWB/onnZvscOTdSO
s22MqyIi9g+GGSd25Tt9gWHae99F08dtD1yZmRFLUxS3HPvHAbp24hIf5DTBtmmvSohkL8g1GxmG
1TLASfcIlXXy7rjtzpXZKTWgMsVav9UmUo9TogldY+PLFC+HSoKPCbswBTm7BalNfy7cpToqqG03
rnwwx6Abux9owiDN2p09ebeEn2wstahKIkhCdksQNUeH3sR5QvpgHOvbRDlSFRM5saig9fA+p5ZU
Sit5aMJ224dN1RINaUrgUcwuwrGiaiek884Ih02qDaliXELYGnAcOPEkBNrtsjFfjpbe1dsGua58
NkHrA/kp2wrSZLAbiXyyR9y1m4aKKica9SDJlghdGF84sHtVGoXEp4RB9Vop5zf7cFXkQ9aEhXPb
qvwgqM9yHt4nxmvs6d9dWpmfYw7bLV+r2hAi811HmOIB/pi5bRKpZuYos+US8Lnwo9q+tnXzEmDR
xksr8xPlgwlWErvbVILTravoWzzk0bZVS1d2tMFkgfqVE3uKJjvCSridcZFvGSyOqvEprKS2OguN
z9AQoEXMBSDq2d5U7XA85eu5yKHTXBLqfD1LromQu8miZFMjASz8y9WWgrZmFzWnWNdNwBqU7VUJ
ZWHTDHJ+0fk4c4+6fGY97PrkILP6drHJVN32xJWPZwMFI5v1BHeDNCnqlfdC1z5vu7SyrSXlRzNr
0Nu+ZVGikVps7Fvaxhtv3Hz5yDOvwPIPBNrXTHgrafcwSPth240r306O3KYpHK3y69h7N1Tysh7r
x22XViemEKJAxtr4gQlj3yAaa3A3TUvM5C8fSALSol4sOk7E9Exv3FE3TsUID3LTjasiHI9gu1HP
xsrvhXZGfP/cafLDtksr83JqcqckaLzyk87AJhfvtWTa9kxUBU7WQaDMCPz2QfiWe0h6BOl09bZh
ompwQHelUycY34OefSS67doKrU2fe/jUL99lM+tuMGvUfD0zP3hVfj8swabjiaMmGog6qYHVc2ij
25x9MaMcvnUZpxuvrsxKI2hHD3svR1l3IRZI1jdz09nbvg6uMi+xoAuiutnoh+LOE9HZarONV1am
pQRRZCQD63daV+MFAdDjziG75LBtgCszE2rznDYVA8Vz+nMxLFeTUZ83XVoV4gQZrN5GMlAWOzkR
2XUHpP5/OTuzHjt1rWv/IiQa28AtsNaCapJKU+lurGQnwbTGgMHw679R73dzyjtbkXxxpKNI28Vy
Oz095jO+uDVtLUugWxkkzpBppK38bUx3BcDpvVvT1nE5SJrQaMMGG7fTBH/D5bx18/A3r7U/R23M
1tzUNJxkOuJVYzaAiU7eHUBSH90+3FqXMI6EQlBBpAHLhYyR5nYwt6o6ZgtuuA8v73rBypkFaF8p
sm6idzsqY2tR4gwewxOs57saVtzIrt9z320LtAX8qAeAG6qHgTya9esAe7SiB37U8bOtRQmmpVyn
Ecv9FH4uo/6B+H+TT75MtH/n7mEy9Xp/RZYQXOsZz7+nShn5NkBZ+q2XwdSUq+Y+u6bJ4j8dPonm
v/yWl0Xzhz9oP8ouMPuJkaLo7iR+hMgBOq8fDHhj9+ceKshaQPR+jxoL3sAMESgxp9lqP9aGaghh
azwjjoHl6BfCzgMoYVCLSqfmbTkUHg54whsMfpKSJ1WHjzKQbl9ui6FEyqAu5ClciGUy5FAwfuvp
tLhtx7YYipN+Dc8ADwlwTb30Y/8mig+n5w/G2Ot5heNPc7ngu5dlLuCMrLI0Gt1kIrjvv248BlIO
hsjo71U3v+Gv9bwCVPaX8O6ljT/MT/ayl/6PHqIW8CndAeG9AwIt72FH8h6wK/aZH7vbQcWsPQjF
LEOYmnhCuD5GGVnl9xeH6798/X8sZ2YFBsiNNMcRIO0/xCGmeNSvv+DSFY55zZNV5CB1eU9cSsdd
j1kbU8PnuZUbFFJRu3wOjvAx1n+jBv/H2WUTmeCXPNWpRpoUTkKoKBpmWEg0m1tZEVChr0dZNnPD
F8zKu3Fn0W/h+xpyJrjq/mUY/uPjqRUxBNGM5xzk7O8O+uLNxU37NZphZuO03VAraIh6uB7HwYiu
2ZmsQkDJMjm0+5Nb69bKNd5k+nPDwyWFqRce09Ih38Jld8sP2CKps0Ml2kpwexKbQU0XffKizW3L
sUVS8D5tdzCI1R1etsH9X4naQHkX519O+P8z8fvDzmArpUYa1fDeTeXdrtegQ8vd8WaF3qIpjAGx
MktiLT8iv6zeA/PsP48tsPUIjYb4Z0KG7l6sUdxex25N72dSe88JnObA1kXc8G7eA1xPp05CxKEa
3/xcPepNV5z0C38IEI/fw5kFjW3Txl/05cZN2wwTkNfLYIRPNxmCc0RKUt3Panps5d9MMf9jCdgi
psbsG+isG7i7jPwS6ZRL6f3jNENtzE6fyhEup2iahI8Qqs+n21lrA7LBrFq3Zka7gLjn4L5na9/8
Jer5r96wFtXGA+AQcSOs/FYk716Oqw+4Xw3f3DrEOg9H2JumNUPrs2oLc9Sgt/90a/nl9/zPaQjH
0LkHCR9dDeMqw++Twa3endnKJd7uE9C+EqZFsF+CX3qs3eqvGbEmdSiYHxoYP1c0ghvCkjzskKO5
dYd13u3RSBVcF9MqSNtrtJwwqpmcXjSZzRoTU0NQX4PJN8L6Mq9rPB8n57BfnD7cVi7RY4E3fajS
CgaJQQG/tKdtTNxy7P/fE+9/JknL9Qn6NxonHjxPKbwWRrdz1EYi1aKHAREKx6p4hKFdorK9/ejW
IdaCpCcsrGCHgpHs2hysC1jQOD3CMluw1LZmT7ZFsiomtH8xsga4euRuSgMWWQuSrNzr4wFmlkTB
ICfRAnaSwvRup7MN/oVInNdeOrOqpfQFbUzFZTxV85cT9OUb/3CA2igkuA15rI8nVqVr1D2Gsucf
lYLDu9uIWmszVV5IFsNolexDtoGMq9rQsWnrktzO/W7ObaNV4G9FKL81QOA7fbQtXGpSeBMswcqq
dZ4yyX/CFd1t6di6JcI1TFRhBFatazoVNQnet8GUXN0+24pAgfmCcyEntGr37S0/zeOyu70dw0f5
9YlzRGergprSyleiBkKMA5YvmWPcbxs01yODy8y502qg0Qf4bj3NC33v1ifWygwSlIb4HZpGbFLN
AWzHiVtga0uX9g02ipBHUGzeR1MGi9Yl74WbLI/Z2qU5jGFWp1NaYV8R19jz12KVw9+cUf9jzdvi
JVCUo2UbsHS2FOWRMb2jq5ui61/OrvsOsSIdNa2mPS24l+YNcduobOFSTVQbnM1BqyNIhgtMMPxL
ClM8t5Vpa5cm4Md5ByMlbFSwa+plE+U+oizH1q2l6SF7uoQ7piHqlR6khoPgSdxOB1u5tMKbSCwD
Vv2ik/Y77lfxnu9L6/3VKeXP54NvZUYOMVEUip+mSqVfwuUuX/vBLXCzFQYn9zoyc2MqpgAPg4vc
R9QUuu3hNkdkPOcgqQNtKkMncZm6Wl1XHsub07Zic6G6dVegiAYYz2kSt6hZu3JeA8eJbu1Zp4Dx
tS88WjWAWbUcvjxkZI4bS2ANZ9JvEF+EaBwWCiQLIHPLd7Ixx3kevj4n4DUh2yBIaLXDP0hkRHEP
wpSmbt3KZJgNiEIVaoyHwZlUwzkV2wnL4jB1uw3aui7k1xPly96vFs5hWwtz4T10nOjp6245oDjf
UXDiV82G8lOYpogwdYuCbFXXBChePy61XylPfZjC/qMaPKdCaGaLuoYR7saT2M4qHMJPwH6AOQfP
YqcFZEu6WATfq/hMjgqYbrgjNennPTbv3Nqmr3u7G2CvqwZxVhyFovDwiZvt49INbnABZgu6xq41
IYzrsWtp9sjG4bKkvtstxZYuoQ4yBZ6sNZX240yv/WUU3Ck4pLZ0icHMc8HBuVfjhKwYnh67DOYm
X1x6HDYRr3tcMrwX+Q08t1EIDRkQfZTarWQeRu6vm+bhtIpz8XSFrHYRL6LqYuK0iUOT9LppDePE
pdnEVjXLkcEhDv7WTtlaWF69blkCNmfigOuqZebSJvy68V9uPW2dDS05JlhCEo0Zsu/vGY1pmUzw
Nndr3TocehkNBp7VutoCFRcClIJLtLsRBKhttYfK/ihs2k1X/U6LgQaP8Ad3ioFoat0yWUtgjCph
WjlF+s2i4SO4aqdNEN47r4dyixRcnpTcKjUsfQariMrrk99O3W2LltRuVA+3T5hV0rjaZ6+AX5HT
HkhtbFCSbgmI0piBhoB00MPn9ir81XPrb1u3RE0brDPs6aE8i7aLl6Y0q9M1KNy6xVqXg2qBBvaN
rprRe3+2+7Xp2A+3pq2FGYN2YKjf6irwOlhlj++Ss//k1rS1Mg+CeqeGrroCYuqJh+mncHTT4VOb
HgSE56ZxhdDV1PU3uHWWsSPshNqapaUVh9k9fHUf+nU2xuF93cf/uPWItSqDvuWoAJt0FbIvtb9f
4L5+cWvZWpTj2q/wzkvRMkrhz0HfFP0b3udlkv07HQYznNfrPRx7Ai+OXVcx3IBSWLrPcXPZ+Bx+
rfEqzLJ4gaee0x2F2ighs+6+D09JbOZRcx8Cl7lOnttOHlvHZqtJKkA7WKu0m+BGZ67+HDo2bS1P
fkbTEUqyVke782d4zzUPfIjdSC04v173P2MqxiHkrVU0wFQZzOD4PjLycDvybRVTLLZWt7TBjju+
gBPSoqsbtx3XVjFFPkn2CPzual/ZLUqXBxAbr07T3ZYxSTxUgsLuLdW5pFk883LqYqdLD7UJh2eH
R7AIXr8V+5Zsl0g6Nmst0JiZFm5uzVoFm5fTuK2M5s9OnWHLetK4xe6H9EalvRiUlrYE2+dvMpOX
vfoPi9/W9UTEbL7o0RtNvPL7Hauo9Fi7uJ2atrBnMGyCFWS8VHNLn6MjGbIxXbTbqrSlPTCzUj6k
8mtVexBo6bl5nsS8Ot1fUc79elFCaBClQG4tVZIO1zaOy9ZQJ+oAtZU9QsAgb6uHtTqD/kMbzgXt
jVuygNqiHs9EsHiAd1M1bOHvoA2+SR245Quhp3zdJWxN5qTt16UK5S9quqJLG7fwx5bv0B6Gr3xF
Z3N55tAzXME0cTs3bfkOnCLDaX6Z0PWw7CXT3Xyhybr8ZXN9OVv+sHps+U7qjYGOQWPA0dlGdzsk
y9/VNFDYZneNIpfVW+ogixSwx25z3lYt7ovZ2wn02mrwvLmY5ewXrHfDelNbLeQfsBrYlmmpRO2f
sE3VKofzlFOtD7XFQsOqiJds/VKN3jldJ9ZORTwOo9udxeYpdd5qBjZjbsJFyX/ogxghwOxIDKa2
WEigylyEyzxXaQBbPjEMX+jau3HJqC0XomMISnuo5kqm8ZuxfdfU7IPTuWELhWqjVoJqn7mKui3b
0+hnJ6Rb+sMW7KyiMfPYoulZogAKO3HGdu1WoEhtlezeB7KB+fdcBQEAOL3/sC7S7UCy1UBREiX7
puVcJUdS+DGHJa7bizi11UB76oOVRIa5aiS/ntOv0Odue5itB/JhkA7Tc8AkgzAqQAzIk9XxnmWj
jNjZhMIDg6mauzHTqclgZ+0WENkoo2OQHeqTTlUNsq6/JLtpnk6/Dn84zW1i3T1TKRIOQyxV1YCw
0J5ng3EMiWxFULIeYtQdmt4TsRbdods8nibjOAOtU1Rq6QEEi9ZV0N46qUvoqN0uVzbOCOy+uk7r
fsBZF64FXJLGUmhobt163Apwp5eCs+gc6yqAGgih3LtkcnvQo7YqqNkH2nDftJCqBJDW8rGHnzbM
191YxNRGGmE74XwRaH9b96BQZ/dNe71jBtHWBhGRRGDge7TclvRuPaIsBjHQqcttoJFohnPeSBOX
0tPFHhrYGvSAGrk1bkW4ByAk2psIK8kSZSeURyxwW5u2NgiO40SpptlK1Wzkmoj6vK1HsrkFi7Y2
COLIOa5pvZWdxx48IS7pNj25dYm9NpMloCuS2CWsHvfMn9PHkDduD4XUdtLq930JIe3cymY+Ps6w
IckmL3WM+20rrdQbkJVYXjpF17COi5MKVG/HL7fFQRHsrshuUl2mNYisSbizHN/vlkSw9UEDF5vX
mxiNc/4B7JrPfHeLCW2s0TxMcAIfo630+ikPWlHEW+y2MG1xUCDU4Yk91LgVimILE+iDvjtNQVsY
pOdg2Ag7ttKn7dfeG657Nzv2h3Vk4pA8ZiH3raTK3E9bc01PN/wftZVBE57xQiHUVm7twK9p7QXZ
RmTodmG2lUHwFQlaPHFs5WziQvntMz/Vs1t3WwnbbeiQV1F6K9c1eAzrGvTeMHB7Xket5+sLM8Lj
rR/1hglI1Zs0jSWyzbPbVmVLg+LRb6QS3Vbuy5njD92ieHObJ7YuaJn9jjYdBvMcfC+LQ3nx6OmY
SrWRRt7W8kn5/VbKBc8cR3eyC0jyP51G0xYGwd5hoxoFyaU06nYOLEMnuZ06tvzFT1aJPDmajmmX
90uTT7WbdQm1gUZ8Dg4Vd2jamPOabi+UjdRxKKPXM3DWygdZHCsHTq5rJsf2OfHn1i2ACKzTUqEu
is5m3Mqx9XMa6cvIHGMqW/PSUr/eAvyvTHf+G49XuVDsl9scsRZlQ9L2HFcsnOgkV+nLLUuQbXfr
EptlNA7HMret2MpBth/C7of0YidZPrVFL2qUabhIdHbkG5wJ9Far1S2wt0UvPniwst3R2c0C4k0v
bqjrcbvs2JoXSUABC/CUDB/2MWOw1GAAbDiNo00xmgOslG5ot7JuzqKLq3WSboe7rXbpw02Gm+fp
0ghYimuRwanY7VnDVhb6aj6UP2L3q18sa5sE5c6no3cJtbWFad2yLqjx3Wk6/+hP+mHrj9axt61z
Mu59Dzp5tC2iBx0kuX+eji1b67EPxMl8XBRKPR3ZwX9NyWeXCUJs+c9aC0ZXgwkCPU0BJXe298rp
MIAX0ett1Z+YmJcx0aUylIEGAkHe2i2eY+svyeb/KWMRScdq/RJuL0GgC4hTPpOtN07dTWwF0MsF
O95nfPoSHbfJHLdduiHoiC0BCuIwNDGMz0q88KpMvrBj0tptUZKUvO6UpYk5khuRLmfSpbkeTvXO
pPvyl2jq/87afyfySRq9bj5dT1yXpL+UPpKmfukfYvbeiCnVPKfB1vMPfRu0CV4h513cAG2YYXhD
922+zamR7a33h4Zk/pGa7o04jdobOGL2xC21SGz4DO1xXm17v5RTwMGaC4Lf8CP74bRMbPrM1nmU
D3AfLM9p+Epo3SJT7GYvRWwVxyYjIuKwW8pkacqmT5osUG6yMGLLOM5zUF0CHXhptinMlNqODDTL
xG2ZJNZ+J/26MWfQvPR412VxHL1UyJ5u+A+SWHue3pRcVoU+11iLWR1wma8J/e00oLacQ7d8A6Ea
n86p+OKvexXN3l+eu14W2x9Wia3e2MLmFBvh+O6wLoiJyjR2q/gitnpjHdZhZwumShhIksPUJ8hP
uBw6dYmtw+MbZQhAzFIGfXRPW1MADecULBBbh5dsfjK36YKm0z3MdupVHVgNjieBNU+aoaZb4+1L
2fn6Ylr8AZCa3ThzxJbisTrSYuDzUtbjOBR0O4bLns6RU7xKbDUe57E/QDP3comMFa4eA9lr1JSv
3OlmQ2w9XtsOogv8EV+Pka2aVomHdN2Z292G2CQxne41zHaxiNT2DBDaY6dbp2QGsVlI/j71tMEU
Kfkqv0pTP2EM/rKV0/9Yni///j+Bw7azsE6SHlmplIz3wAuNdzqNDh91pUv8zWkp2XKiAIVw/upT
bOljnGT7uPzDt8ktJU3+JShqYPjaTyHmO21v4fLVjInbSrL1RDjdPRSQomU/Peq8jfzch7WJ22Fh
K4rqdQqm8UTjIlaPXPV4elFOr+bExiIx00lJUTVdMjJ5xcC6t17N3RIPxNYVDShZn/09Wsr+RUOA
uu9vQ9M5RrG2sGiN9nNuJrKUR9s8knnI57V3W0K2qogrwGXiKMAcrJsGiVLBc7Dc3MwHiS0rEnMk
TxmgV5JpLUcRFbjTOz3QEVtUxKTXDh5ERWXa9DfOxjwZmJNeCVbjr9e+L03DDnDb4AzmoY5iy0Tj
9rZAbE0RNUvSA86BaWKCDIqNhDnluoktKArZrLrZQ8MbrJ8evTptsqVlbnwjYouK2lQnfhTqpYz5
sNfFOqmxziYxoe7OaSu0pUUh8J4JwIQvoznlE9XPUeRWw0v+pSuikzoahYClN0NYhMKUu06F23Zl
y3zUHE/wXkbIMvTktq9pJlLfbYLbIh8v6FHi1KPpqI/vkEIpxOTmUUlshQ8HXOTcog0T3EvFY8cH
9HmPp1GnsbQVPi+ybfA9/bEkUR3cCU+L65CsidvitCU+50DSOVAKrTei8TPZL3LIzVArNz4FsZU+
1DvGlvbTWPJx6DOF+8R01G4nvi31GdZwVrxTS6nnM4N2675rxLNbr1u3LNEu6aKCQZVwv9TXXdAz
93w4Bri1bkXPB/KD69ynpmxSJMCpfGLt6nYs2zKiM/Lo3E2nKTfjNQXQVPPFSN8x7LeVRND6LoLN
hylln3yqkfbNRmrczk5bS8Q7GBoEoTpKOPktoEBt4W1JOzcCC7HlRHNIZry4clMO8bEOGTQd0ZCn
6th/OQ2prSkSowSX0WBIPXyy3tsLU3/TiPxZyklsQZHsAt2YDUOKh9ftd4rhJZd63Od/pCI90Fog
irefvDMelovbb4len9in8acjTn1TsvW9t3gAPbmOQmi1PA41gZTTlLTT2ar7bKVuvgTElhh5BwGe
PEEviX1528bBLXA0xiE2eCg+Tm9Ym8CUuGKAeCjPPmtmx6SIrTCqCQf+fZlNyUnTPSN35OnsmMPo
bxmGwP+/e/MfkiO2yKgdFAr7u3QqR9T5ko/wJhZ3G9s8+iBW1OW/B9osmD4uddfAjPc4u0V+N2yP
DrBH+dRvQ9bg1WtUGTKJ8ryDXQ2QOuasxfwhGBhV98Hc6+Zu3tSxvlmOukkvnY9y32oFymsuxj6k
ujpWtiePBDZlwWXkEXwdNlqD8pBxmtZfiEfDJO9PbAFFz5Wci4Uy+GtGqdfv5dogGfVEQu3Ra7f6
pL4xA93U0z4lJD/pYcwFL5V32xCSTwii9A/iy/WRfprejRfxHukmsdTJdYHa+R+Nv3bkFG4hrAQE
D3SjKPGT3x7eI4HEwbZRo76/ietrdEgiPwRtuP0+DXBqYK0OKoIvCvwjKmkiOvwMxhOvXtTrB1mK
Nm7PT+0kenNdE+Yd1xhlp3OFEqY+ufeWdFOPdKBj9A1c9EOXEbwWmjxha/u81Aetc04hScx1IKe+
Guq9nt8MQGweH9mx0KYA9y7QeVenI8thTUAh4xwj0d8FEzFT7o/dQd7ihbnZs5SHXvrjQKfPFQ0X
DU/MPo3az01ruF95O03iwjCxDteEDWGdpxHeBy4sNt7bnZ6CXIAiOJKcEM3Z26Npxvd72LbyUgs9
kncSdAV8zTqOLzgymfi5qpc+yczajt3VB/EmetuJcO5zBbA83qfODUhTMQ4ov4m7HYL/nejay9Mx
lmtxGqjQc39fA6DWFWdANgVEyluSQmCXKZKen/YFcq2sjZLJy3e/q0l2Hjru8PMPP70Mi67bPDGz
/qz7PgAEU/i7vkWUefGvEwSrqIz4FNS3KID3eaanCIY/HvBNOufK2+9in8egd0MyU+enmsLv+DML
CLtxv93hoj+xDLDEafmi22TpMqR147Rs6OJvABGFyKQbglWUrWPE9JNOycFFtoT1dmbtIKOjoIZ7
41V3ydHkSw2QMNxvzpPncpSom96jOFku8xRCNkt6nzd5mIiuvvZ8IaYIIKb/vre12TLPlxLGHGOr
eZH4Xbp9VJrEn5E44KKYdprO2cB3vt8W/HNf6iRaz6zpFUne4umALRm4yLu88SHB/1fCxFRkHlM9
jOs7AH5MMWstji/BkQro+AC/b+WvuEnntPCbQUcPPbiRv8KzMf7NSzzzzwwPlW9H3YUfg2TsGHIW
jTe/53V3+gDMsP28p2IHpDhvyTwFl5WHjDztw0H9q66HfqwOzUN5E3vcqWyhenurNt2PV6ytSOeS
ztPPvSHI/HEwtHUJAyGvvXnHVn9OGUq4J+0TBdzjPMTPO5XeXbfhX7IGVJf48zolQz9dAJbsZXfZ
l4307xrG+/E3XvMCdgFWJkw0tMQ8YndmjYBVzsatpmLMOzwLTVHG/Kg5cvzYY34zATiw3ZRHwuRh
2qeXOeDFNbaleqoxXLgX8g8oY2uCD532mhGupQsPVDapGlk01g7T8xj4fvMzUdFQ/1xgQ6EKf+YI
sZumZ8N9A363qUYWnP3bc27Zp950XpR3/rbT6yyFXt5gN/VMThot2RUvp3GYAb/YDc8oH4nS51oG
/C6Z8K6Pkmi+1HcTM+x3r8MB6l0Sj/vjOI4IF8JhWz6D8aphuyZ0+3vtt/VJCsPjbJiworx8OcNu
+NDq0+NFcCLGyEBo26OiQbykbv6EOeF7TCRvTMpr/9Z5WtWXFqGal6skrqNLjCqzuliSxpOZiBfq
XVrP27+zMRlVJbuziE7sHdmO986X7n0fphvOmgQBpOAkE/wAi3d+e9bLZWqWd503p+cFW0KML6w7
jt15TDjxr2vP/aDykHaVQRGhwuWTOijyZQFb0u9zEMX3SST3RzZ7rbxL42aIbhQmF+GVYBGsjzgA
74ZjyhVQkNo0j+nOGlSVtOR8TNioHpDWwukeQTcS5kc88vYqu3gX2UGQMc6wQNNvIHYeb1JB+jgH
B/lr2Kr0J01V/SOc/Gl8N8XNiZnQBCLImd8khVFBhwMRsEyg1w4OZmEIG6yub36QLblupNN34+ir
CxLoogDHZrzIld8aY0rit7KgAk9HSxzd5ijwszQ43vLBzFnEzyFLAYfLBBBPmJftO4QROutRiZtr
4+3ZCSZBl8ZnwWOmMy5j+dCG4aMJuoLG8xe+e9s19Num0HBEKmBT/nDG84FUXpd4xQpbt4IPW5oL
6W1pFoCjdzM1+FfYnfv4MU36j/qYNfZz8yPmfL0CWE4KtnX7x3irZaFa8K1BFphVnsL8T2PaJjW2
H2rMHYh2YQYXpo8dwQ3Cww6Po218PhIP+2Gt0oxgcHNoKIKMBMdjcPBb0JrHdJv9C7j3Bgaqg8jX
uGvyY/Hf9Ex/RTeyiwK5sUQi64cg/LxE0V5A1sqL4Wh/w5CkuXgaL8oJnM4QAJj+Koy4HQNXeZ36
a+5PGseKDp78IXmrj/gumqAVbCgkPigWHrO41reBqPRhIv1jLcxeMHa868d56q6N8b4SgwOhq7v7
dTsfg5rLjAfLs9y75G5hyXypd/a7a7Y3vMNzcT6iD2kvV6wEaXLlJw+4cp4vJwAY5maT2IJGb4UH
VshnRFsRjZariFiXJUZsedgLLyeTel/HPC7DlQMgLv13BEUkoCv1eSTCKev0nLWTj/8mHlGFsEH3
e+kp6SokK1idBTtqTDoknbN57OkTDOtjnDR1gR/Ex+KEqafIpvhcnkIesN87q9e6SLcm/NjISB+F
2no8OgZh27UPAQ0ocgebDo43sBuKi90fubjxpBddjt8XhDn1hjq4xshMmTtfRsEj8z0hM8JRi5qZ
WSb/yIOOxdRGXlIlfc0+T8NATRYdq/kCo0jmX9NZ1Z/3vt8XxHyoC71LQ5IYzMwZEGM+NedzSvAS
ekkABs2HYww/wx9GztncNvPneFL898zx8nM/DBq9ozusKSwnFcNxumlPHCBIlL1hnumP9/OY8vEu
5n4SXueQ+1BcD95KLlMwD6RI+pFD7TTu9ZuF1ou+9RHpvg3n2r0o1gUZIUQWmFbhtBw73peOVBd8
7fGtBOUy/bsobYJ/lhjucs9C+r3OwgnJVuRId/XF7welEVQlTV829TR+kutBpq9yjfffK4NqKZtZ
BCX/jIgYb1f7GJACBO0wedrEIOUl1D04dd149F0Zw6Lpgx+QurtMUmBCKp2gnJM3KzxUhY7nt+u+
8xOhybx2MKIyenya1MTbfNBjFGBjaf01Q4aVLtd0Gc8gmzt+qBxFz8FbBS5+90EBN7G8nRffV9fJ
14u4tkGN2DCNUHWc7yZENTB+xbhetylqCyJ9v0TQHKZHgavgAzBvC/TPQXAHrMcS3wNnHiIeo+c5
X3rsM5/9MDrNT3rUkHvKTXnrbZ4AsS5QF9zydx3sSaNKRQmp0RUti7JtC4TI/TgcsK8wbrId49mX
FFBqsIpNh+I7ytt2eueNZmzfBgEbm4Ii5A2yVYKA9IR7CwjTZDlJcuGiewJrsUFVk5/gKD234zgL
HQt23xpCxV0S8BX6GhZrARngktTZ1p7qg9HJ/J0oQPFuPXT0Xs5a+KbnpBP7b+klIswEaoOfx8MD
hnNUrOclgPeISphBEUWxrYjdM08m8/3aSu/S4SD/TnREPy7K6+5YnOJC0Y7mDlthIN7QaCVb1nWb
IXep4C3BFWADP5uc5+9uo8sn3OqSOOunuY7yOfTLsObi4nX7sBablyhyi4hnTC43Eph3a9CuRx7J
fiuw1yVfTt3VoGrDlnjEGpvGL54fJ+Yy9IgFHhR23vNth3A103BdvNZslP4Pf12iM8dlpx1vq3d0
8nKmAX9PEpI2l9PztuAuNoSk93zSx0dYT4rf0HlsPF+UHJubQrjV4j1pV0Fxkv5h3YY9fNt3L4HR
qGtY7oCVKH+mYUvYU8zJeZmOcYlzvP6VBkhPky0w3ZRZ7ZFHOp8pbohwjhnhZVIfCxJtJCKFZoT7
uWi6DvFYHNF3qpm89928CZxEaxe/S/ZY6LcnXab5aQ+O4ce4jyZEXbEUXnaIEMfTskQziLvTGf4/
5r5suW1k2/JXKuoddROZGDvuOQ8YCIIUKWqwLOsFIVk2EkjMmRgSX9+LOu4+NkMu9T1PHVHhsEsi
MSV27r32Wmsf7YZPp0KKDgPg5+KRl3rpH3PTaaeQ5ZCZMd8zjMjLUSMGsgCnMewbY5TBovvBR8z3
1BAu6zwUySxWups8VZSwa1utJZQtKmICB6fqEald5QSNRUvMVMfp3K2+X36zOZ9vAJqzT4Vrz23M
V8VTiTm4SJWUoyu8lo5BdgX4P1G5mFOcu4pvOfp1AV9WWm5IMy75XkxyyY7FQLJP/WRfY2S2FbQU
El7KFY9djKJn4VyAyBc7bCnEXnZshlVYxRSM5TINrUvW+TxWi5WVx7Fkq5GQSZAr6g3z53xmxqEx
XEtFzKlaAAkQJrnbdUB1EZs9Y8Mhl5S/LGXDRUCQz87xYJujt3fM2t1qX1TgVNGpB/PCdHgXd3Zv
PGhhWgGgBDdsPLtKRlb3Z7LN124iR2vsMPrC8JwVmUXlGlHjmixLsryXZTBlq3/jz9X63NpttjPn
bDoKjnow8JfaLA8ednL9giG0eopXjZ0wUc3UbRdzzZ+6ZtRt3M9ugz2HL920aXKTdNdA5lCaTxRJ
IoaQZq+opKs7IRX4tsXqbHtvmu4GhMyUapY7e7KoQpwA5tffMq/2+7DjWkW0X+ods3NkOWIYjsrP
4O4IS2AEs8632GMP9pYVUNgErnG/rO1RdaXK4tye3WsTw1XVNs8UitNaE/sr3u8zZENcbdwO/VKN
KGv97qqplm5r09F6lGBl1siy/GmOa7MdsKqwNZaBkIWfOjBTtQJduq0RLn4/0X0m7MyPerc5bwxV
cWcW7VFMFouEWHflqvugtDtyi6mM61VHlmk8UOYt9yt2jD6ushlC8wF2CHFvtq6TduOy0F2Tje49
l5hehpvOaxFiwI75hLtmsV3BRLMSEPx72kjEHqmXKJ/76eRYLqJpYRryhnMvx+BhXvv7tpq/gfrp
rM8SKvdvDZ3g6QsoTwSCax0uBuxgkznTmgSaQIPYuGpP1iW2rcos4rrmyyGn5XbJ65OupTUDoqBu
ihQAxDNY4pHGDg2ool515pnbSa/yrjDpKELojjB3w6xM2adW7cFd3pPWemuszWgGY2XRZzDoxZeJ
jszakho7Uzgxe+k3pYYcSlQYk5BpOh/kOA1IwkRrJKMN1COch3nlOwKH6XGvJVqzoTVQ2l0Zgni4
+TMn9yInkzz6tuW7GwouaH8HsnQrw3rW9Xivirb4jlaDaiNsxBPAmDbv8C0rNDzwPBzt8spYcP8p
W5yT3dZttWn7FWN/rXHQ9tYGj5QGmQ/v8mAuTOu69GhrhxPC+4G02fzMi6p2E1d0oKEhCpXw2oZD
oRmVedF2G7gXyS8WX9Drxew7RBsFtw0RtpaJ/Q9j3vAudyOnzrZzm0mkhcY7nkKR0t25wjftfTcU
FRa11RbR1FhNGdTY1niAhL7zd5qNtA3Q7RmR5pJ65J+981DaCDsHJqHYGlPINpaoLRkNQ+1XG5c1
sji2eZuh9qGT08Wj4tOLgikXCc2Jots4cW/0QrMvvDtYopVZ2BuOXVwRBlzjHqWAr1M2Mm3e0xzj
i19dDq7+cfaEGnc2KDk06ae8Gk5eXXfs25o3giew+cu+TwqTbPcmavYVb64Y7GuzAEwQ8aEojFNO
VxiFBCZHOwJvuvQGbKUmRL7RqGsU1QvHkIUHzDRy4QejqH1kwDhpHRiIOtaJ2g3ZkaZ0p2h2+5oF
I8HN2JeQyLCkpH4vNlaNO/gw10LSeMkXbUWTixEdoZhV3TyOSiO6odHVL9cmUMFn9EN6HWSeIHkI
C3WVRbA9ne5qVmDAXZs1Dng7M4rqAJsI/+yMpRw2Y2YAPxjV2CHldaTZHQWmv9Eom123uFsaYnQh
RJZkDrthXdTJHcs+rpsRxSMKkVpsMq8w/e/Akuw5btzK7tG7QrodSKBS3S04rlMH30h8IK084lAR
5O3Ip03mAs187M2cW2YAEAMSD7xkzLjuWwOBtpbcg5OO0fiFDlyrltOVQKrFl8CZKM2ec+b7PPCJ
JYZAYXzUMxf4O/Kk0p6Dul5xHTDXH54BfTuYWI+OqArzcsADqht3HbYzDlBF7UIg3SuRUTvPpMU4
mG3V2dK+9ed6zmInxxoPqHbbE6mIEl+9wYD1U1eVeRmVmnAXvAIK4YeMaqtZrCdpr4b/lU1tB/hh
6scyBv/XQBFVC2WFbiuJHyxIyPV/xoW7VAgrxkVZZG23lRiruW38wbsGYmb9hz2ZS5XwYHZmS+qh
23qKLFHViDZYG/5jPsZ/fV3+V/6tPf2rgyH/+d/491f4fA1FztXFP/9539b477/Pn/m/v/PrJ/6Z
fGuPz/U3eflLv3wG3/vjuNGzev7lH3GjCqVvxm+Dvv0mx0q9fT/O8Pyb/68//OPb27fc6+7bP/78
2o6NOn8bImLz548fpa//+NOEIg/dv//6+Qg/fny+hH/8eS0VtFF/pApvSffHf/0Rq3Zo1fhHKqvn
5vWdr/r2LBW+1/L+8nzqmrZlWyYxz1SF+du/fuL8BYstcIpsm7oMSMGffzTtoPg//rTsv+Ar4qJf
QZhluv6ZjCVbBEj8yPrLAnjr+oz5cDF1oCr6P6f8y2P792P8oxnrU1s0Sv7jT+eNu/zvBhW+xkZd
iGMRQjzPopdy3k7XzdAalfMJ2d9rM1UYDkSA1gwlF4d29WlMnfI775ssFZ57XM163WS8vlJAFILC
nA4IGNbrbPV5ExSrX4UYuXozZ7S/kZind6y1t6TuMqjbrKRNYrHKviZlbV9jfgswp7W+kpgSHLjV
IqN11Hmc+77ej2v2tSLsxgXKGtVN/1hzU2yoq6zIJfmrNosc2UXmBb7X3dU6T2XpfTEndtN1VrFF
QOziuZnqsIbDbmDX7CavypexrZ6yGvWp9ooSHRDvfmhdGZim0QTg1PdBVq1AVAiwSHg9PWHzeKB9
/ony+qnN4YXhdh6MgI1nbqJnMlbfMUkO+RexjsWab6jBYKzSKoCEVH7WQ4cQBCD+Ef2Ll8L07qW2
ttjQjIDAAjRcpHPMLGNHRteIMYCOBcjC94Cez9sp9aKsh5MPFAY2Uq61SYiaus3IcXalCZ+5ZSEP
WY7TxDzC+9FBgWIa0KU3DDerb6rvsIwlkfLJA8KATvQkUe9rUwHGwx+zVb66ELkG0PA0AaQ23XVG
cydEU8aLBrs5SbSiA61IBfyl5a85IyRYimbcWpPMnubOzh5RVPHNCD/GUzVV/DRVwDLz1ohAfKyD
dqnmyB+R9cghR3msVhjl9Ba6Mb3oYtPx7bAscHx3Jd2LY7fm44iZ8wH6fyvypKrb9OsgI6C4r0Zl
3fiugWIBF+3C/iA0Wv69Mfj3guXfi26mSOuaq1YvXiQ63KIc0DS6xGOWkkUb22IylhjLpAiVn5Nt
Pne3roDyTHamvdVoVAUjyNpYtRbmD2M8SoR3gQfQVhwwYUmjg9ZYEbRffZBT/TB5HAkLoIRgMqch
RcUudl5DMHUV1eXnSgNfxtb1lOWZTFYyP2Agig5dOfHINt0baWVwCM1sluTEORpyso9gQ/ZfGwP1
QgfOOBAb6wbtvi4mrnkj2vJ1LpeHssd5C7RXDx1AlU/12JcBBmcYQQ4cOIT9xr2DjTUeK6PYug6+
BVP1Ts3AbuA3taDWRXszsJiSkQ/NUNDk2X3Wly9g7dw1I55+W+IeiE764ds9bzo5BQhgN4bZTEHv
qTIAkXo/i+5E5ukwOdWVWZhttK4N/JRKvElu69qhaLDYpcLqtBc7sWjLg7LF0rXPInu0I/Irv/ZS
vyFY3G1z6plb3Kylc6R4msGgu0djoVVgTA6Qx9betgoAGnCaLYqtp16uD7mrq3P98JAprBM9NyPm
7nkqKlRzVQ2NtSnysUi6osGys1Cno2WEN6Lw5L0kwo09NBzvO4X4Up7TNchp4soYwG/FtQ9kPORe
dbV2OF8X9vuSdqd2wnoicF/qV1wTgWNdwDn4ZXIm69bM1Ry5VE3omZXfjW489JgmHzGa1/A1p1NY
kgzdycEAHOr02dNb/GslxMcW4OcYjXq4JRCsoipbHwxH05CorI0BKMnQ6Tl6KiaecQ9WS2gRvCoO
WhaSWjfEADBLPae9hkuWFXqru6BTiCZE4TEjJgaRMBaDsQF6ZXbYDuaCFTUBqwu8DLekNfHzvFVV
uirA6rWP4OH2w2NjDo9nr4jAHRHytd+jc6KbO3fo+oAtlrwFpmGHte1sbLLQ2ChqL0JMfRBI8YJG
evcoAFhAcDLAu4fHkWOn6LJny+Hfa3uGh1WF0t/tJhW/fXfDqIjAGEknlECZWPN4GAmc41bxoqeK
RODByUjmEOFCnNdt+NzwQM0sabh+AF78ncrCDVf0onaonw+9abThnOOVrRq7CFteXfVaXPU1Po9t
7+jL+cCybInXAduSZ5VPjTU8DmNNd8rjZkCM9aGTDrTbExYitT1gcPPY87BxHH/ANGWjRMXoGo0O
ZbkOB38UWGsExewM6QsaBt6RdexmmvHekby78+vmqTfKT2WP6i3nWAuiR3cOsydRAGbgMQD0KEJ7
RctGVM7RhL3AtoL4+I6Jzo2pKjt0N/EsKbaDZZSP6J2JHWYGvnbQqQBHVjScR0OH4PWzXQUpyDan
1hJjVo95D7UdysSZ2aFarZuZCR8dOAMDqjw/hiRCYiBGh2ebOffw98fItKrDPT4bYUjFv4MvcLda
7QmW6E8LTivUOX4ZLqEvOVA+WCA0V2WvHwzlHKe271HlTO62wCCFgFl4oCofHuu1wqCTEndCecY3
VCIiqnI3bfzqCevgsVmwqF3Lvfdr/2tm8FfiuUtM6YroXcwEHYc1u82W5lQJ/QDO/2MmUS93Szkc
WNMD3pHwufEd4xt2GhkI1NgGjK82fY1RpVVdP5lGttOdU4Uzz1+N/HzrWwcRCFbhQdFQI5gX+bjM
XRkUOc7RxG2edOanhqsflnbOdgKTbOJ2qcsbQ+TYSuE05mACxT06viIerAGnYItXGDN+10sOkC9/
FSOiDCD+cWt0VbvVXWajBYSz82bsdXPB0eNGqyQBQ4rGPQAlvJ94sNiwOFbLbEU1gIeoMtAmK/C2
DQaenTljD8REPpzhWLxMzNjV8IcN/dq4H22E8nH0vQBoAc4GJJZghOolwExkACL1HOQzokGjPS8g
YFIH83C+gxwF+qRyB+sbhIYhtOxMH4bJtB5MjruRKwRdewYQhjZB8WIz7LzKqE5dA8CWEDMcGC7d
LwHkM2MBqj32gNpw/K6hCEciu+cWuVGgZwT+OnQwlMWLscLANhmqFbUcTByDoeL8uvKBnZ8jZTjK
5aFAW/l5mBxcTCUfz/mdLGoZFmJuknJF55Ygtwq9BklNRxFyaNH7G7doSdRKxNmMZE1gIBGMaVVd
ydp8brWwo3Jqn+q2GDfImxM1KxpPTf5aCInlh3AlBKI/AZUALUtkjgwU4q2tnQHAiss2QIVpzFEU
Jgb4KkE54Q/aYWm61lIFJRrPsTEN03HuO4W2HrkhpbthOTWvChdvDUDBwGkyDRZid5pmnJ8mFQd/
qRUAsiZsBhIxsuC43aA6vAw1wk5VY+NdlI0ui8YnPYVwBgBbBpXL7yaDjhs9YKEKeLJiyAeu22H5
a9uJp3z2dTidU2xe1c5BMRDOEbJExFF3h9lSzxHPvHswCJFOoz0A3piZ5kM3hPaUrC+wcp7A7tHG
Sw49YGR1wHClgRe9ykCMeAuGBWys4jyju5rb3wHEznHZWjpE0vMwdZnaAtuSiZ8xERdoPke+Xfmb
SWEFU/SO93mD/e0cWOBvj+7zksOoSrv3q0S+vKwciHHhWFFBF3SsB+xEmE2H2ygctiOcq3+JE/9H
heqh+Dq0sv2uLsvQXyrX3/7W/4fFKrhTZxeM3xerd93wrCr9oziVP1enPz77ozo1nb8sF3w7AibK
j0LzR3Vqmn8B9KPg3pgQWJtncueP6hQ/gTyD4EPE9MCAOPPjf1Snzl+MumiHYQQg8S2gzex/Up2+
jZz5d3FqUNNyLcezGA7ws3Zt4LDV19boQq26k3bzFXSmqKYZqD1mYgwt+vAgmszXY+5/oAhDMf6e
lvXSpKyGl0ZFJV3SlTD02f2EjqQHbaR4KHT3gSDvbcTQe1d1wfEluTnzCi2xVIy382pFVqOiGZYB
8OaLp+UlQ/cfzf79wFYEjSFUCl3R7CP1tXnm+7539AsecOXUGDZvCQPDXuekrbH5ZAZSxTUwZQ3T
zhOxkCVh0B+y7NBY6qvmo0lUbz4t7x35gtgPQilawT0cqw3PSrw2UUOR2hP4hzlKfTKd5t7du8KJ
BqNH+PpItPnbRXTB+BfAJHpM52xTjSzpejxW1+ozOtXo74OGFfz0dv3AVX7GUQDVvHdTL9ETA8i6
kmubpZj3HnWWH0H4m+jhGoBBNLZ+xJHt/f2Rfrd6Lq3RCj0THxMzlnR2vGTVKFw9ZGAZDey8OFU2
Q6q/Jlf1tB+be1BXohoyhA8OfX5Q7zzAS+80ZzUWMPlmlaJxk0zkpGY3sYccFjEo+gTAVYk7au17
D3a4zkdDEQF1vXvQ86v6k37V8xejJe6qUkFJcB6mB6+bxJisxMcrYy3oLMKGqpg/Gobzu1VKL2IO
NnXt9crz0u6xuyu+gcQ7LyHAlezzcMC4x/XDdfm7u3khzhPZUHpMsD71DTdo2X1tIr3S/tvyWRHR
wBnojXFjluwT+TDAmW8A8HsP8SL62HNm6Dkb2lRtHDcsHszH5tDyA78rem/DT01KMULcDcQaTtH0
NXN2KKyOzQEaq2VfZMHXrNybaDmjV34ljvYYyofyZBvP05URgDgceDk79M/tsb2txhgdyrhPbPtg
xH4oQas8tjdlmaqD15mfqx4o4Wek4MFXL+gpWuTo320V20kr9ClK2i/qdrqV3sGMzbC98lToJjIt
Y721U2Of6XTZLJEVsmyjk2HXxopsQMhJm+3QbDL5lR+Go9wW9U5th6N/6+AboYUKlvv61tiM1/2p
d4OmuLGyl/Izu8oTD2zTbb5vt/CtMuMVBMtX8FeRpQ/R9GJZCBhHYzdD85EMSZO45R5uKR/ozH67
5i5isjnXcGg1NE0tH6mm8iMUD1u0gGCgPJUnt/UiM2MR3NsDD39H8flB2HozKntvMVyEZIPNfS8W
QtPx/PoSGrimD/gPzUf6xLMCxB9wQ4anwoT/KsLKpLpTXdBEA8ZSH77hb5Lo987iMkI7C4InnbLU
s/aEtUAcYeYCK+bZL3dyzVYQoQJw3T9XM9lnkALErZ3vVo62sJSRDdrDGcsj8blpukwzqOGg+UiU
C2fIUs/o6uaYXN0X/S0Yl0Pui2BEbbibPbPY1FYR98UQYU8co55W14aBvvVsoDqmyryqZ3BFbHCF
bDmVweCFZZV/dnWBxaY/lbmZYt4S39jMZOE06i9Fw68xEhoZcgXuf26dFtM+6MaOYJHfb1jtBl6/
RhqFhevWRz6BEV/WUV3wu5bDtMCUNlqQ9ZaAnb3RpTXCqs4+Ni299ps5VN1L7j2Z6oP+0+82kkuz
QLBxfLSbuizNim3ZP/p+/uIZJFqK8eTCPIWvsXK6W+0dvBVERTxxxOEPNrHfxPRLM8ERVvKTLdBL
MLP+hTMzwrjvqGBIATI3KnJ332IpqoF94FDy20s9y7t+2kOswYMQmtRZ2jcJLs3OUFFikZ93zaBt
b/mkA1ncwr8T4T3fuq77wXX+Lve49B5c2ULrJTey1AGw0kB41XTA/MA044BW/LLbW+t+sm+a9vaD
Lfocxd95lS4dCS0Gtjmzh3LXpJ3v7yo5fDJAOjo/1LLNY2EcpqE62SZ2aofu13znf2Dq9psM6NKv
UBtwx5adU4JC5e97iwKWnPbSN5AJ6H2Hf5/ToA8u8hwX3rvIiy2sJXPlAZunaavJiWdk59n3Z8h3
zOUnUMmRGRVBByEG5dVHqc85Er93yIsIvaxyaNCJM9MpU3ujWINsvvVApYThSAwNzb5ANMy0e50h
tbVxKkK7HwVp+uZe9N7BL6K0JbUD2g9SvmXai9nHfOVu42FzKFvIKU2oAoCYkwerQogSQl2BybWv
K/+6HuCsNBybddmv1ZxWffalY+0Vo6HkAqN5iqBnZWgodMo2ntwItuvlpm33ekUoSsSwAXOOmxtD
ZSGHIEzTLeZfA+5ZQeRGlAXdD0GL48liTmi/jABM+XnjDvkK3OmWrfu5e7GAIiFJ5Mk0wRUrbbwt
WhnLmYC2dTGMaYlbqEIDo0gcJHQGcP1sr8Ujo8e53mfWo23djvTeXz531ndlPdTNnTklgiWTC3bH
FiNkJpkSe0PMpBag+CTmcj5pcGGHJYHNjDFteZ7mdmpz4HObEvSNsg66zESjoaNXk6dRiEzlErqN
sS0ZBFTDeI/hK1cMAwzGbAU6K/Y+bNnhmLJ1dB/ndAlZMW3E6KdTHvGpPy4atO6S3WHQRDLqlJD1
aHmfmfMJQ7GTQuttlWMPxeuuOmtfVvaG+0XCveXVhKuW6+k7vwIWIhmUcI15q6X3yVJHcMJSVjn3
PmsODau/Kp/vXSg3TAt8aAx/1NKJwZCI8hr6DTC9Td+ITS2/zoa38ZHl1HKIurJ5XokPGnHBbwoP
LcBVI+ZYn+qqTNa+AVCLm2HIBtCLR64IF/dl72KaFdqg33jRg4rbBrJ/ktn3It9Cil35UQVDoGBg
84GPXlzaQ0Ja0L6rBlzrGVS7HEUdWhbL2kQ2yPczo2ludHFN1xMsDkMPjaWpmwGL68R2dn1R7b3O
uzH5sG3UEvcji/y+iDsernDmMzjdQghzVy3NdTlNUQnOoWuSNPPbOXCTbOnPt+YaNeW9Ep+Z0CCL
oe0OpB3diam8FfX8tWsApjUgsK8dbOQx3a2TBwdDOnRZFpA6LEddeN8sutyN3aEH8+xMmQhaMcyh
C0ht0ltKit2cW7disQ6jdu7m3H2B0hWjXDAEgNAtr6qNtu0rFQhHn3oB6U1v30xkBv1SQIPnpDMZ
Ext4BashkMja1LYouqze1uEnkAVj9P/3nur35ShiTr8YXYb3d7nhOYjVSLezEh07SxTPwCQ3OQci
AKEJI4+IrIFwwb8sTqZTfLRP/i7KXSRikKENVktHzDPUmLG1bL1+AjaNLhn3Ivtcbn6vQc9SGVIq
B2rUj6rnN4X8OwHu0iHVRcvdciWbUg/KcPROD7nCC15Pm7YkRzbaWM9VaEkFGSF4/y2I/XdQ3UU5
Ej7i3PUwM/JcL3TzPuoqB3ISGPmoEZNkVDzVfdhm2xJ659wEf4itUeWVoXAFOnH3svlCCLKd12Km
sZ/Zm9m0sEdCtuEZyVkrNiFFQxMmHqmGA95NPgETvxXuCMYByPj39fyR4eWbSfh7t+C8r/6UoqyY
L4yWcy5SxgE5N/us2lX0viFfsMMENqpObxkBrIMQnsNlUJ8kuoI+clZQjGExeIMB36QJMQcoaJwO
m18R+ZRdIXM71r0T30Dc+MHm++YJ+d6JXuZSpsVXyxYYNqRZyrEJu4aK0MpI0PlT1i3xj8MqQhdg
tKA3A5Bxr6mhilBXGOa0qWc3HKDWG7tTQQ8TuspYZHRfkX4HsWc88iGsRDiOIKxWj0xhub2MPSRj
VZZIzGUUmMa6wOtMgrabiyZyMozzxCt+7q+vZx1MD3mPEUO2CyUD2taIGH17X+dx4a9hzSRQ969V
/f1cAtgOFJPgV8tFgKfsBqYGTxLiDG8gmBOI1oZ6NuYnM8cQeXrV2cC0DX2joCylgoDTcSNUWvGU
ltcWutbOKgCfYRVCL4jpjlft56VTm5Z6Gw+tP/iQhRC9hbqEtwK+fqB2sGRVnNcOBFpfGkWC2r23
sHufBV0IuiPmef99qvTmsfLe07pATwy3yZmQGKJVXnmlmbTg9SYVdU5atUkuZCBFaqu7sXzIZ4hU
li89v7HrKTx3prQzxiuImRjudQ/l8Mar9iVUhlB+DeVbkbWbXX1nw7J2Qbc0H9Cky0Q8CriDQ0uq
/SwpxXDtC7QNYbiN0BfUDk1rO0MDe4q4pyOmAR8A7ZyVCBuBjsy0bq1ehKVjoyVU7yCh2wraR2WN
fdVu4rVv47LIMUAzj0CNCqBQCf7+Pr2Zib13ny5QH9gXmp0nMwi3qy+ZpOjZOgds3nsCRbGVqy0k
RMe+8G/A3n7tjOJ+JAl3yYHiwYHlfmRDn05Of2MOqYVlXmrjenXaCqqdT5Jbn2ktU6i4QH2lYPa0
Ibo0od2ci+gpR03yxZHDFbzl9p7RbhmFZ2j1PPpN6GMvXXOBZryReCWJOVajboxro+qvu9lJociI
eD+E/ThuTf1kgYGA2SDBtLSxo5ZD50L7X3Rb+OslMPOMQTFIeuLE0+AkhI9R+dCfzTLOFXN7l5WQ
nQ7n7nHgYNLnSkQibPSKod3Oso+Cx1vd895ttn6Ncm1O0TQAQWlX9E7k+QPydHkzAsD0IJzR6nox
8L8rL+lyO+ql/6nOGGg3C9xN1anXfvIxrPjWQ3jvVC6KiFVPmQUIwEg9ODUieLE90ddStybgTHA9
BLwMGPqKlTvfI/1O2XqHmYLC24OqhPhrQACqbobAhVh1pRYJtf6sq08r+rHcAaww1y/1uKaA9XfU
D8KsQg7qqdsVcvIdQxec+tvZTpU4/v36/V2Fe2nz7HaW7aq5ctI+s4CN8UcGRKtzImXCTyCaSmff
qPyBErZvl73DjGhVaOL+hwe/qE/E2oNnM0xo0wAQ1iYF/czbt53/XFvjnvcU/ehpz8DqOz9Gv6z2
8CoIDOsHGfUXLurP4PvvqmxykbZUjekYdADRoKzda2go96y3o2wUp6wExt8CrTxjV7N9Wtvy4e+v
+X0EA3zlXxfyIAyfmIu2UxNlbYNmkeedznX9GTmpkJpAIxBU9n/2dKFZ+vVopCAwtiA+wxz1/pOD
2GxnUBfZr5T7e9u7r4suam03svhwMmy9dzl8AFAH/f2lvl/Zs8vJ81PfmD6DkUgKF5Forp1kHY/a
QaMdlylFllDo2P7+SL8xXGZvOcdPSRCdVg0RFerEXl9D9hSVXv2J4BrPdxZM92T4LnsvXMwSW6Vk
EZgB2AeQmpbso6X8PigPisCvdxpyyUExtnqpwG4Jwj+o4iw0BbBy3E/wNyKlzIRWXojmPiRn7IN7
/BsEmF06WVfVZA6zpb1U+tBVuI/nd7fPHiR1keCsexO33mmMaOnEqW8/vN+/e7QXMRBiWAtsZeJj
LO3YhsABZfPgaQAD0OAHBlTJjrnFSCJwdKNyzHeNZ90s+SNcIZ4wHuCUA49mAzif2UfNrd+9Vee6
5KfnX/WsGGEQ46ddRZ+zKY+lZe8LYicQvyLpJ/vB0Hszsz9ab+8DSYBvfj1ez2Bx3U6dn8Jo5QUO
69A+Drt+fotXHuMxLeyobT8XKIY/WOG/W18XoQqi5dw2PKxwG29OYZGI2l3E5scs9yJO5WnWAIu7
x95NiJH/Z7Hq0tO35qON2ea+gYx92uervS/RLRvxBp/DIhxb9wTNShO77gfX+Ju7eunyO9rg4wzC
MtIc0N85YLR4T5eVYffWe5iLBpkFAqY0I9v+3+ydV3LdaNRdp+IJoI0cXpFvZKZEvqAokULOGU+e
hqfnkXhBndTy3253+cV/laurqyjy8hIX+ML5zjl77ejXv/mv2jwe/1mP8J+px0PHA8jY0VR/3+Xx
myThAdVsPbxViBL++PJ/VSX88X6/6xL0XyyZBg5JNiB3qbsbx5+6BM3EelQ0DNQLf9ElKL+YpqWK
UOEkuCfyjkP9XZeg/ELMI9JuqOo0bGiw5P6FLuHnnOeuS1BVlfeTVQ12kPizTEaXo6KOKwgDQit9
Ulf52CXVXdZJnOOKku5E5SSZsc/7nOhDM7y+qD/UdX2IzPoZ3fZFKmnBzXpyfcIFTvl9tE1+PDTO
XM20RqbPeb3pTkuLoa9HWaiRC/SmeqRYWcck/daHtcvRq1bP1LQPRru+mrV2om3tcU0zsmzApuh4
U1xsD2h9q+uPCZgGjUywj7XBelQy6aEUWi/VhXCKzZ7zaber3fVvrOc346CcF4SOEEMfa0N4BCoG
X4QSgZmG7bjDhISwW8qXkkMwRi+c7pU6shPM55wyrz86GqftZoQvMsxUitSKjkYtNVpbpDYLA2hw
pnp9RdbN7yz5i0AwC4+hbNx4paNTWh7ArdNwKGmTQ1+lO0+cP2OlfjZnEfrEaN7sO2yvSbTCy99Z
dCFCSH8ujedeWmInoZnfI0Xnq2oUWg1v1Xe9ApNkfgBmtjMh5aO1Rt/kmUowYAI6uyFhWBb3dtmp
4qWMkbBZi5yQ4dCJHYFznqO9bAdhCjAMu0PmoSEqBsmxts/8LpluE0GybvC2teIXJv2R2sC3TdW4
JvVUelHKecnM2tZBDPqRYSJiWwJFZvAM9Dmr9PouMVCEouNJbH37nMXbp1mJvFUUbkgKnoqMMyqc
oHthFr9qNb185qK2tiRLGl3O3b006o+iNV4Fqg3z+kFO9zaN05dKyndJevWBOpH2VNPPLG0X8pUf
W9nFrmiq9X6kGqj7ZDs/pCmcps+scMnWT1amnNdsedXGGOmOcUUvbdmaInwbkz6AdvcQq6S7+rVv
3KIXUg99ZagKVWQ3bUHcEwmelrX3tECH0iR+mor2OZc4aRj1M5q3u2gbL6tc3Uu1SS9qXT5H2/og
W0VMP/72AAYJqX6tABwZCgdXmGjHAFlYbZNsnWTt82Qir5WjKBRJa2qJerZkEpBRXzUgZrqPXOIJ
d/JJSPK7yYo8kumOoSQh/RhH/IU/JjMPc1PyzKy8SOn+CCLzblGnyjanzjP6yMP6WbMz8uaT0QZ6
K8HEmyeyP9GNwpnMYY69CNkQcHn2oq3fZKkPJlkIxawIRVR6aZ+9RI34Oo+0nJKlGefiTloX2n9n
OqWF0XpsZ/Wr1Uikz7VDM5TfLw0MG2k14VueqEejMA6NwM1RZ+msWsmXVdQeJUU6rVMZu9usHgsx
Dy2lue/z5UFshVDLynA1GRWCmnxJhOZelJfXeja/TZzL55beRVk+Zev2mtX6IdfW17kqP5ZGPs0a
p74fFvnbX8+ofznv7OHQn0fX39ZGRGPotdghDMn4a/hC712qxfOyPVWoRlELNZ8ziWZuswLi0MRf
54XUi6H7W1Sd46H/nJWTS5re/4er2IPEn68CBZpmoWAhkW38FLQhoaeJoOtErqJsPCVG+NDkWthO
AuWS4mwV9UPWlK8lzdTNGh3rTrmT45R+0vLX4ty/2vz/dmf/T9vjaYgmXZRssH+//1/eirf17b+c
RoTZ/+O//fc+3/8VdOvb+xuxQPj2pS7f0v+oB/SP9/4zFmBTx6lR42kadHz+GQtov5i6Klk79QuJ
osG56HeNovKLrokoFxG7f9c18vz/jAUUXeQdDVO2NNPCRuZfxAJ/PRQYlmzphCFEQ7qsWzLwtr+O
dlAUXSFXYvekR/QUteKpVHUX5YZbi6PLL/t52QRZ/U/6XOmnnMqvf9iyJJ15hgeQ+XPHnW5JcjsM
yvBEg7zXAS0aVPUptXJP2HUtolR6woySDe/cC62GEzg8ZAp1j4lLSS80sUEwV7nbq/1RXXR/FxLC
bPASMnOgEu4zyFpFNrqx2BxoK7+d6y9SqUHHqhw91u7KIn+smy8JBVq9Lc9QQD1kRI/ZOl0snSXF
ov6WL/VBx4N+2JZAyfQXY0ARAJrgEVMGA8GBCDBjzkBzNYHYF1dr26Fq6ZsSa+Nh6sxHyIAejeEv
pIeeVJU0Tju4RZq+J2w0eRLf6d1yP+kj9SzOSk7Wmde5MB5xrL3f3xK97GGauZRemA85MubZmrBQ
l6PER8FK4ld1l4Gblff+fuhYRuGYcbAeULd6JM7PlRh9XRvEdIBewkrI3hMweX6ec0gx5uYzDrBe
o2yvy0o80CdCQtVY8OVt8mSdzrhdsKKinjMwtHEGVb+OLSnMqstpmcpdlk1AYuQajaI/NpypK7U8
S6bgobmG7Ld6YHT+4Qj/PUXw43rIUENCTCO1RuShy9ZPh+q2b8txkYTuSTR7V1y0U7JDnNqVPiPt
bo3AfCj6fCNn6eOkx6fEKjy1A4FYGNeUjXdImgdIeX67LuzHaf85LpbnAsXrUDdBgqE0ZRQ32yIv
kSZXS1VQU/LdNjRBipBl5URrQ5O4Vnp7W0cLftlEfwmPPdPPtIV8xsaY02ZEp8RyaqvKEeYMnixP
B0GvR27ShXBIV5403ovaPsCBmqUAsewC8llRcA5P6LlE32iQtc8L7dz2bNiTUL7Ou8x21AjSjB2g
0LwUGjZ2U35FkRSOSnxn6eVtKRvnrFhuYmW5adr2wcItsyiEE/i6pyQl9W3JT1MX+xLxyBqVtwbT
ZEnUay53PgKMyxR/pVHc1cvyNm64VsiRBXqHVmKESIOvYHJuVuORAXpOtugfMO2S+PNGtz9YSYGf
pZGDV/SfeeoTYJiywo/oqROtx0a3HjOx8MhW++uIoExEDTlLy026aF4zZJdhpg7X1ffRFNRqBWR2
ucnAOXZtdk6RY4l17EN2RF0iXxo4FHPV3OqR8Kiuo5sWxrkBXgQp1xULakuCtJy6tj18V1Ya06Vc
IHkSuIMm8/pm+BSxEvZR6SSKGlTMt8xYT2mO8EeHPVp0R7qpXaXLvkSI4+ZJp8CQZCRp5+fOzNwG
zmgKWKpOS08HHJgPg0+IHQDL8WUifTSX/jROROYob5f91qNtmaoQ9tmlsSZngeaPAhYKZX2oh4o+
tf4SK9NNqVBioJJWGgun/o3DQg+ibL6UlhygFd2cQUIsCZOBKUGWxbom7TNQ15tobsI6f7cgZ21o
mYTFgEv0tZP5CDLE0a47jj3UBNDtGWH/fpw6NAorfyTc/rCJ/gfx1U8tst8XfmJ7RZLYbgivfm4F
JnaCsZw2/RP3+jIOLCkxFpur5vRqFbbkKK1ZC80oviuMiDYXyxOyBu7W6AJ3oTug8Gg/eFGz0rPU
FBQv+rBmIxxTOh9GWBjpKmLS/GqWo7vU46fepPdWUZ7aKP26zxKZecuh0e/0yYnWnQtkXjvrn8xU
CST+Er3tg1rhhI/2A50GIou/7qpqIbeGnm/DExjlFulaE8zy6K7dnFOjzP5hbfzefvbz2qiAAlSY
RFQkfrZphxyrCM3MVqrWw1Era9+wDVfhPG7Ep6HVnpCfE3tr5w5xx4IzhziWky1NUcLhofo1XPzb
csF3i5IfL4bUwv6BTQl9i0h646ccvqJR91XmaX6aOQhtWXsQLJL3+6baVjrNQbrTNEQZEGo6Qw2n
pgnnQcPTQ/MxsXLFfHT1Wr9mg3IdEHmxXh8h+53rpP28VNVtVsWnlhUVbM6htsYLBqK3mmzdplr3
Sd3i09RqdG/IT6Uw3esDH7Nax09AoK67xK4rlHPX6n6cxe9l2QYT9TBzHS9ioblKnn707Nqyvtz0
GX+EEKg0q4d8RaTXxmtnr0bbOzhXPEu8BuOH5iUGfqDyAhtitlfLAppo/bwoyakpkIn976fNPmL+
elt1GVc/USGrRHbo555H3AgxtEi4rbqghCS1A6WI/n+kD3rEkC2L2/bD3d7xJn+BjzymZd0JZ7gh
Hz9quf74zd/ieNn4BV4IZzFTM01T349kv+X0ZPUXUaUL6ruUC2LPn3G8YKLZYpmzNFk2RA2WINH/
b4G8YO1KL00RkRFIokkB6l9F8ijB/jJGdJNsHnNP1thPFS7yZxseVVaZ2ErTnEaSQZ/MSoXVk+rV
8q0oIFkQvlHKFkUVzTXQBQsEECCMRWho4WtIIKUN8sgmM3MvMtTusNVd8kmMNoUNY+wtv4LAh8w3
SuCR0Ltg5TIsKGiItI/pSeZhy1VUkMuKiS2oTJLbIeuiYwr1sCUPJSNXBxZ9qUZIR0jk++S2Ngz6
EipD/6pnUXkdhVF2SlXNPY7lhS+PnTMPCfhfVe3uNAVTVnFBiTiPI6LaEfVwZSn1mzZzFVGdIL+c
GwuNZ6vUJcIVOEUdvKEo6jwaarabed30d5BP5sf3a+kjI4/ouNNQYtL22jhFIm53K7YuzrJM6V1t
tMJj2y/igcAt511NYGdeFIOhtrsSGLBGMu5iQBYHMWwsgB0gLb6L4+5gXGNp7JT00n9WGh1FPhsM
BT2Q53CB+3bbU2GXDLQ3vNssX/1saR2sLuQYqHkq3295p5/jfigfh1JuXlJ4fi/SIi0odpGnLw48
uEqDYNuAd1bRVlsZLNpNjVV4Ylo1eqjdRLeJeYjmmlq23tTLMUtH+u/w7ms/SXId0d8vR4/DYpQI
5CiChitFXhJyE+eDSGzze22ac8WGsK0+R1OZ3M65XCDR6RTgZASMPSRbU3vNGtEIe5wTbpNl6h8l
KRI+TVFOo/fWW4d8iisvskzlIFpldDT6RXZkMn3NoG+vGsXW93TNNJhQqdLfgJH2RXhvLyIqpOsy
JxvBnzrfGBWCaw2CNz21ZnmriiBTzHwvD4uz/KKKUn67gNt9mcdcATa6IuKPOZK4nKgRykbfOwQn
H0lDcl3SzLwAaq0/L/Egfm6TZH1KaRW6FacEUIbJS9RczZ+njQTlGIkCaIs9a0YK1atnSSDOKmW6
oEwzUIu1O7TZNjmroOeetXTTE1vTTZo1vbsSw3kpdgpvya5yLpIIniTN41vY98yHytJRzbc5eGYJ
W6UXWAicdRGpXLRGwp8wH+PXjT7g4LvCXB6Ym7Tj0AwNwPxCwJ9flKJL7wqJQHxNwUNI25AGakI/
1KApBO36qJ1i4B1BX6LxKSzonmJWie5coFifoDw+6NCx/FUe6fEeje42kQGblymAiB3gYFGmdCAN
rRdFXstvu7L8qg9rcokIdt4jzOACPUcy3WeZGKZ5ml+KNSeiWBX1uVhT6F+boBf+XAzYGICPA3SW
xN3YuqXY4SkB6vpKWrXmw08IOvKZljTZiBcUzelg3JJ1yxoXGaX6brUyQ1huGDq0t7jVIon0StaQ
hMv1om+D6EUzTmMdCdC+omn4HsaWl/WVXxpkVtG7Z8gO4sQdijKwFlrjisKdGt4WlsbJ1N8N6SaP
Ay2BVz2NYarTW56esu1NIDsucZRER53dZwpSzseeft46eoKCoSuE1UAw+rAifM621LEizmlAYd6q
5alVKm8pD3J9ky1f1iIJgX5m6WlqNnu0JHea7yb5ZKVX0MQLy1KDcOpcZalHexvuJH4X55Q9Op+m
QvxBbsaGFnE/XpG3N+N0rZsauaOXRg7oiENe+qDaKvlkGP19/KUxQmkMh/oeQHhVz07OmZXahXib
VxrIa5D3fmR9NeUwY3EecbegIVBFopLyyeIRgMlb1KZ+Z6zUHwz40Ccz+YRTplK8SsoSRJAVmumA
da69RShwdDj1uA4Eozq+L1n/ONB2wvbnl9NiZ7N2nFrlBIMDUL5EW/t9qn1bFkgRBPAyLr9Oe2/m
RzWpx9fOsFQkHMIg04srg2ifZzFszGSgzztqPPzbHUgcbmMpR8WUzsJUYlEAZ6FScbdXcuExEel8
jhXVXijAtHAUKgShoGk9ch52VHWPUP68vtXvNBnvImnov8qgItZNvW7p+mkehkvR6c+QiimeVstn
S5vOY7G5PVuenM2ta6bqxSgaAHsKQV4qK99A0H8WK/mrktCorN1XuvmSa1btCMpjQxejkprPbfqG
04LdtxdWEIdjYetW43izRj0Qg8t+F415oMZCgxltmvLcntoNguTQcygrcTOQ0QxXuHUUN5MAuJo+
VTMqsRqUYOxmriawBrNrJbNBGeYg0cS9hEX70WA8PFVf8JvwF3zjY0E7NjOSY2uzsRJkRz9q0oFB
so1BPpXXVPrSpKlbDBHEkPzcVPSMDfV7oq3eWujeNn8B8QOZ6mLIVbiUD0C4tuqkql/gyXu6dr+m
AVwFpzFfVi0NJLScI1o61E0WSbGlW8/aNlfo+mQ+mSGvnbeVqcYsIumhtYgUzDLlnmcKFDq1vbZW
edfh5BCZ63WgCpXK2SXbrC8yto3t+FKKaYtyTQhnCegrIi8ZtyjjoRiRTKAzLI9gvvPaTfvKWc0v
ivGIuFAma2kq53r2p+xr1zXntLyZlMcKGG4Cq/FzCfMzij2Mauy+jG/a8WhGZ0YhNsuH8guAdacz
afUClPstMSS7Fhq3m496dz/unbSWXyjZgVMQxT3zXRs0H50OQP2DlD2X2ucYio2GKoPeTKs8GdFD
qpwHAaaj4ksGDB7OCh2lekfQavHVysT1pdSjmxGNnladQUDYxeBp26e0s+XaHaTWSdbbzgo20zN0
RNBLHBix5qmkfEQ2q73FlrNunkJW+SxE3vIhRN/G+rBF39rhk94cZPFLO57G9jFVn+fepR00mTon
SejwJd/Uu/VA6eaz8rRKtznI77E/cBhixXw0Gxd+L07tlOpQVZXi/Vo8DuL8inNpw2NTDyqbmz4E
8/Zh5Sdh5664Ww+U/yPKjt1YIaORQjm7B8Rusz/RP36ShfacKUgwaWBLkxc539FdAn4vmC57k+ay
u6m0hWviCDCIPuK9qe9FmZGPeQSbB72/DstxYqnayJ9sRx1J4pycai3yBkjrTXGty8vGkku2Shy/
zePzxAwS+qCsj930gv+dVITzTKmSImKNTzJUWgfQgiMUobmUbtUVSGeMQBCuOU4qaYa1SnsU9Y9k
qVyRBhKTi63Xnm3tUetu89h00DVT+F4d7AztMquukEi9ojun8+IOE2mnFl1MM3vG9LjhuiSCaSuS
u43aFvBsY/TSMSxh1MR8CPqjs8MoZeCRSNv4DLMKNUCfAwunBowge56rTyIZPurZQ0oJlrAwiYFl
0Zc+eWjFnIYbAynfwZ1kGW+KEhavcKfnr9V2x3Hd61N/Z4uq87eieWrVUN50BJWhqF9kUKnZ65an
3qj/Q0ZA+s53+PPs+v1cwhnMkkTdNKD2/pzxodrdxIpUF/gkR4zYrJsLVzVNuXBTq2VsAZNcG3Lb
Q3XTqWuJIN0Qp1cEpJYDGks/g1lp/ElX4JdV0vS5kS0zwPRu/Kxl6RykwjCxSRXyJ6AEV7AyjdMJ
uvzAO8cpq71gUoeW6pthTLtwqHr1mMzi7CrjDi/vMmTOU8YztYrp1OTd6tIR+GoOD10tH5uSObjt
wRoc9W4e/MHSr4ZUvqf98mDiJWYTRNtr1bpJFhSYdikYZHDva6My4OqD7KYlYFeOiU48RSFuDSyq
PVYL5epbEGkFgE+F/M3otyEo9QojHnnc5mvSCLUvbgcDL4t4n+UXoRwvOv3H6+sqPsnNu5wru1HE
ZSjv47U8rR1spELmSeYkP7Vm9FgPNYu5kzwWEbF/c1MU1YVuToCIEyteEPczhFuSGlaVHSz2EN2i
sjBVTwNPwhhiZKorSyI58P59S6+KKtyu6luZDAem2l2REtOGY3UQkvWTNM9+X+bBPpjGSQ+mvAob
zEnGdjhtpvEg0cBQbNCZEnbA7LFuc3vaotekbk4K2qv2m74BTDJdo36KTF80CEAtduQfDvT/QdZR
2uulf45BU7do+OD4rYBhoR3nf6lzQSXuik5rp1NmzJ+sCWcnrSnIiI2vxJvbJccuJtiqJcViKW6I
nciIE2uIftyo+a+pnH9VUf2/aaf6S9H1PxEEdi98/n259fo2vfX9228F1R/zMPvv/ZqCga/3C1gc
igWmTtWAmUjP5a85mO8/kk1SPbpOu9UPKRjJ/EUlw6KT2YApT/WItMlvGRh+ROXBkqh/koDZczr/
ppT6U6c0mjILoI9FLY9CBn1cPzfaLp3Ra81A3URKdCCOVKZoYG8HRJ3i7t8ePeFHkVTFeN+pgmsN
meF8v2H/amD9n5Xqb5qP6mHoPj6Gy1vzM7hp/3t/MIf/3+AHWwYNcbus5O/Hz8NHlb/lvxOD+//q
ppDJxoES/d1Yvb/VP46oP97u98ye+ou2jyfwSr/35P2e2VN++Z5Rx59dI3f3w7CSNTr8LBHbUPi+
pk7K7Y9hxY8gOrBIyeT0gALjEP4vKvSUw/+ydv0KajLpO9mrDD807hJDqwYucMolO6Sn9thfEamE
HMYQodrmRT7u/1Sv5lX3DGQmfu/QyXWUHmBvSjfRXXoFKe5VFyQUIdGVX3rZDbvlUXYwozxm5/yt
OMAvU6CMr3ZzoHn1lHmxu/i6I/mRk7uyq3v6cTrk3hSqzsjXiysHjZvfR0ewe8FySpzVacP21Huq
A3LkhAL/IITEZi56j7A7rN7gi4F6bIM8yNzVE/w61I/NQ3xUXMnNrz2uYPZ4kdzm0PiNTwngGoNB
tCVfcYdQdYXLrp9KbfOcX4ywvcpH40YP2ut6SVz9oLrbsbimhylsfE5IQeHTOxcSyR/ru+hWuOJX
cbSu9aUM2x1X4qUOIfgBUZUnXLTAcCBjIHnFju0CQw9BDhod2uWeoltyT/byBcbJAd2il/G2it/b
HwevdyP/MbUtRwp0N/VkL/qmO9xXvwn175ehelLIO7htQANYiOPIofc98TY6L0dOTAG1XwcIYDgG
lZv4s98ecPUKutPoSgH+ei/dCa2Rrzi6qxzzs+HNvhHkBymYb6tw4rfm+/Iu8bfAuhvhrB8gy9wB
THXygDOQaucBTYdOFazu5ICqs7NjcsyOpq98k475bf4uf7Veh7DmOrARsMdHJ3Zmd7ANZ/K0Y3+e
ff2mPqg+zlpeHjSh6JduEo5n4y66Wc8YZLmiL7p41titq99k9+K5fN+eCeOJW+Odome3k9NdRbfz
wPpfrUt/yB+ap8prD8s3zFsc7WC4JW+S3ianKSAbEWiAZwZP8nI/u2Bu4xZBhPpxdBvMqx6MW+PA
YZ+7nQZYCPpbflsdMTdysyB1xU8gn480gH2iAdtFP8jFmt7wNeVrQrhQvS9PymEMiYFWyTGv6r10
y0gMIi/1C69lnuCpcv8+noon6Tb9wvzhldkdQu0gJUw5qoHgpzf5AwfRs3wszvqlPpn32cVgBnTn
7JAcq6N66v/BKVrZ96IfwpQ/pzoVhB+n+lzj/6DXrXQBQeqhu8R01W1cJO7haBt2wzV07rdvdO35
BrOyODSHzVU9JNfO4AqPCKns3ivfyNU6hSPa5FL82QN/6+T2c+qmPo4XDglYeKZ2Gkpud2CG+Xko
gcOxs6+pZ3iMIgfCtYMHoW/45N543gqjfDip8bEMIPbz32Bj8eqWAXbZd9oJ5bUHXy2IgzRIPwAd
YkSvQab+2L6UT1M4nBC7PZmZjSt4sN40IZVc0KHOdLoXHMMRnlW343tDGL0kvn4oTuohdyK3fjJf
4ot8kHCKPJuMpYt+w4A8xAf5cbvX7ulG9qejccFHJz5Mx/hcnLZr5Pe+eqMFSn0L8N+L7NiB83lZ
ArifDO9lnw/+5Ji2xPe/UVVw3l4K+ytUI29mLnDedHtPPGLnY79/y/j92WVO8trIgU7jrHbp8k5e
f9CO8zkLpyBjYTWvbThAS9L8CQm8LbmzR3rCSX2cYdbQYjwKp/gTI85tnDfdFg/gOx2QV1zcO2v4
WQ14KBfhVJ03f3JHD6G8N56s28LR+Fd+3fzBNz3zHk1mEUCwYujJgeaSz3Phy3mFVzm00B6Em/W4
/93isn6Jb/TYpi045k9mXu0nHlPg0Ia1pwacDrzFzW1IuC5ePA7pH0f3Ond2VEc6wQV1YM77uT/b
s91Bf8LTl0HF0dwe7W8xO8Lksurbi1sdNBeQFn3Ah4xXYSl/34YZwm3jhYwswy/93PHu1FQPAjuQ
wDDO+GhIyd3o3jigtLflQAgb3iQ5Nk+xO/4aB/1tDZqA/q/l0j/n0f79H7ZMrDxyqv2meGk9/bKx
lZHkCGBGu21YkmDjmXTu5neu6fAJuJWjY5wTngSdH9wcTHJcwX1AduyPnsaXKXfjGSyrv3ql/V45
lUO61E6cKJi4k4bbBMVxDUmuMA2xhPP3KcvZ3F3cVzPgKOSzNQPwyvzYw+SPMdb5xWzvw2bfJPmB
SzLIAdzqTfy2Hkh+dzCPEQtV55ss5ZFXMIXF1/FYHPY37EOdMSY65XXxW75KWDRbr+e/0etQugbQ
wWzT2b/FCHrbx3Mforbh3yikD/k9vbeHFjyIxZCQ+TPZYXYWPuz+5q0nHTIGy+D++kEyAgW6oVgM
Etd0CxerOC878FsXhFqOYbfPI59OZvjofBiG1pWbxiau+KxefHLmhl+/ZY+8P/cVkxwn8nRPDAaf
+o4nuaWX8p/uEFUceT9uN2NKuC2e6Hr2Wi5p/cZjcRqXCfgF6lT8EMV28tSfWsaOGmwuknWncLGj
O5Q8Z9ATrJ2LX/E4MRVxLR+WlQTLTHbMgFIXsQoD3RW9ycUw216dHa22/2y/Z7AHeJixT2d5SNse
G6PGQJ5tqFXMRibdgWYyfx/KtWfxe5Jb80cqPkMJxuos2ZiLumTU+Th7qDT4eByFrAQ8vZXRwg3i
FYK9D7063G9eddg+m5f5uHI7eq7a5NkTTwRR0JzxOzu2+0B19UC42Z+04a5hxRpgMIBjvwsKr3Me
gGnxGcDi2pXzjSSXbXG5CasCrr7f7wVZOy6azu3vN3ng4nP+F9kHRCIaNJUbA5bLCeXTEOihHg7s
yqkbeVYonFiDTsLtHPbhyjje/5ZKlLfPkdjNvOT7wMQAk32m4wE1Qac7woGMM39N9gxm3j4kqjNr
U1jsI5nVRWSIJSwekdcF5Mxc4g6H2qvTe9vn7XNy2BMcbgIwrg77mDXIYKs3GN9qgM9uwcjDr9lv
vyDzOnQ+7U58JwnmUGAW7yM1vZoBAD0fgYcfRs58sg6QdIJ9Ogy8BISOrbACTx6AITch1GWJdoQw
OQxfVZZh67yvVfiucUtlhvT+UUc7dSvuKOk3/oTBqJK5l6vHHQ2YUnfm03ynXlnTeNalK11Kd7/f
DRejOnlI+OvybnbuYsDDqhc5xEg+qVe7CvA0tWEl8BoI6ExIlvpg5rnMV0pFrCUmgxKozmFkJkSs
RfjYOxMbBfOCMFoMzIv2VWf6indrYLLFUO52mzchqFnW8CRj+tfPM9OxJAxYWHhm1mCTIQ0Kgr9s
2YYP8ZxAgvjVIWwLIxezUt/ic8IkYCEwPcutXYI5p+AmDz431hWPyve1Tfw+whdfYsXad559tq6O
tC9DIo+ameooxJ8NH516+bmHAMI+knBPW2eysWO2ZU/ywUTM/Nr3XY9Lmc4JscVkk9ey8/vkvb7u
t7o9alxowW1g9eTnjWcRkptB9hgRYjc3ZdASqCSuwvpEAue06ZfqprxbP5ZwDxTw5fBSwpUuZOVg
qkeBxMusq1Xa04lTiYfhUZBf4iO9C5mPLNOtj9QQj/kxPtZBsZ4BVSY3dHVe+kv/QTnRJnEXUCx0
CIIATDxR6wzSkGvxSSE6tAD6DDA7ceegdWBSg2icbNjiREl10PhpiI85ryIacTOOFKldOh1R0R52
CZxPyPTv//mDLb4LTsyZwXIab49bGo8H5K+X8bqcMSj3TXeApmgFA4HaQtHM7nl7GTRk6kUHJXKs
axMqAa56hOy5Ix6ak3aNHql2DHwhPhhPrf5EWUY/E4h5Ca1XdhmQgnO0QFccTgF2ym0BpubpjxOL
yWE4RYf6ifvLQCEzdjNyCqlO8u0sYD1up0/qQSaCU17Vd/NRvU0Dbg+vzR5iLkd/ST/gl5z0W/KO
XuGTlU7xvKJXwYnvqKx7XVgGbJGEmXscKm225sWB4LV8zpJIkXIHn56LdAqbkrwLLnMIcyIpLeAb
duv09i2x6Vv1BuVjWL38nJ7jmnMNtPJg9huPMC/EZ0htQ0wO04P1qmk2jnv9Z/khoqzMOOGL+pEX
E/PtjxfekA+wVwP1xUgmKenWh/0cZn1/bhZvSNPlm7qchFfCUwag0J+jEL84O36kCiAfUvpngsSv
ncrNXvAXdL8uPMTof7J3Xk1xLGka/isTc72lKG8ut6odDY0TQuamgiOJ8jbL//p9stGRAOnAaDc2
YmZ3xpzRgKBMZ375mdd8HlfjZlrfgWsjKLS+67vsRO7RCZy16du+zeoSq5q12/H/5pVMQwGk+uYx
awQ1yiXAeBaoIFFzUV6qK9SUNwgh8dUZi7HungHPumuCucLkjtvRPxcnyUm7jjEy3kz386Zdh1xO
ZrcoUU6UXw1XyPn9OtvW5Urche+BkdwpV/rG3qCZyG3gbQPs1I++5Nf5+RxtzU3F4SbTOpIgwlrI
mq53FKIHZ81qJ6xHm3RdrABmci11o/F3amIDZw4fHGs3uOsCg4OWmw/kpqm5ek3aLZPuZCOTbbm4
l/0SvLtPtzKfla9LliD4qHE7oCk5outAfa8Qo2x/2CMY47cc2fKm+oD/JQDpvOiUgER2TiGg8zWN
c4ffzLnoEP/hP5NJy6xOOU0DDjWKUbx9kU3lTGXyKp+Dl04Zui3XHTfbrxZuhOYeQV6mg4h3keqm
a3fT3FQEf+8k36JletQ6hVnP3+T4DaYLiwcwd96edXTTnPC+OJQYb90uG3QzCcouZy/zr627q6k2
OEi3sv/SbWMZhtfyLVMCEJRJC84GFETvBRmjssHSZJ2uR84WEhefH+CGSaQ28QkOqefpicyxXYcX
qvtUIOZq4mEQoVzXXym1OWFkuaiQVTxqvP2i2Q7E9S/KWPn1R+k3UIakmKtaO5CkkmkWS1DSWOJc
X38hT1kjZTdzhpRGQAHAB+CQWTEjpxdE54iYlhEBkanlqEOyk0RlWUW7/FLmW9OJJs+FbUyAoz9F
L4nM1F8uwnfhITy0Z95Fe4InwQmUazocHhmrCOgxkVSPe4uekbjNb+Y1yIqTkHxvDGwiNgwR2ajZ
FXtxyDdYDO9K/gurQR4ah+7UPpERsd+4bwdZtnGHw/vp/eRfOhxCxVa8A8x1IQ7pW/FVHgPajTzf
cBJAntfaaX7FESCunNPJ/zywuaFcHkMVTET+jVkv5fbAduuIDtYO8sjCt6G5EIJz/jKW0GC+yTPl
uYJ51KlCNNRW7h6aK4kv/aNV3RG0GRby8mgs0aSTR8pCYTmSonL9gM5JMG9yLpGuhExaN/JQAkm3
GVeECf6OzNHCq2kjsxuLRgNZs6/fLiuZG8j2nb6uN4JAJl8EZ+lW2dobRrzHx0HInKSwIUzxiTDM
Xpuczoyd96VxJWy2u1/RyhqI6B2DS45Mhw4CFso9DSJoN295dMIAoJL1cKtcLWw07CHX+KRS6luc
2sOOg3k7Ey+NNZuDOivZpORK7nYi/2k3Mo9EJYQMUebYVAs8A5OmwOouvMv6oL5PrwpkelRSvfQw
sr1lEEGAIQqCgiSsDlDMSliC7UquyZE/t5RapyDHNu9gkwT9SeszHydG5FeTHcT7VgaQnSxtKa7Z
syOfI4m5zwa8kCliT/4jUzxj3SCaDN13n6/RKwlkYjjx4voTjlZiSU3UkCldTVpGJ4ekrjbOZFHi
sB/TY+Qijp3h0nYeXY6riZgkWw7wsolUOfnsy7sV7P1f7FY5M3u0W4ustrI8dp1D+FW7wE2s8mlD
yHzvnXq9vMXiFDGxzbKSiaxLaJSppbYpL6Fk0mXuPlonyVvrsjqlq3a1fM7P+Po91JSNseOMX7t7
BIc28QXWdmuZPYSXSF28ZcZ6qm2N/XJf0d9EQixY1jpdznmTnNgkht0ZBTRpDKXxyUBKTBG3aXfz
RU6uYV+2p867ZU9/byVOODTX2b5iiSRnGN1RYh4+cjgS+lfqOX52rKs14/YT/VL/2O2LM04hElqd
syzc9DQ5G1oT9k6ceFdutBo/I1bbnDQbdNZPvYv8hPhOFKd9TufNuNDPxalzQum9lgV+uvV2x4/g
twY3/5OJ4D/lxMaGkfCiwMIKvkkFlfLmLvsqcJi7ezqi+fbz30Y0hvbGZXrr4ejIlI8B35+DP4jD
RxKlrgKPlxhqWj7fSJSG84ZJnIP3BnReSbBkWvht8ie/hTWj6TIKBoLNL/ydEc2z6bLDcMYyJfza
VR1onph3PN1JKC0slWLl1VVU3KMFOqktImViBe0zmPJyXbWgNPAfc3JCCk2Okpn8K5v46R7++Q6Y
mT7ey+BMM8NruQO0pxm3T8AiKQQhIo2H+cSCuOc2V0n/qbC7QGqMe8qX31/C/9js8f/YQoedqyKv
xqr769nk6R3YkiR7vL5//NjDAnfcN47rAFHQH/RCdCYADzNIvmOi0WFCH3A11TKlXemfC1xngduG
48Eu1j3T09kVfy5wuV/we0QxxMHSG5rwby3wZ6yth4aqbdnPdapCB7xEJeZwG+V4eoO8xeZJYLc9
5H9kQ75Fem47oAzfDNixJ85Jgt1Cbxf7KnvbKJRCkXY1Rui6pYNN4aHiUqyjBefkOn0VN8sQm9DK
7ZILXx8L/XTKwc7zh7Uhyg+ZrW8876obsLmK3TNHa7cZsPzF7N9p2YIGZX65dI2EwaRx4GQXo1LC
/x0p83FTMtxr3Yq/TGhZ+pbT8zXxLkvLz7gUnkSelq6mOMX9wNLPbU2cwVUAP++2UhQxpfME+Coy
HNRjFTRpPV3FAtyGm8Su0rzZDZCnxcZYcnMj8VVp62svH7dhRzVXZwij1snpOHbvh4j0dEa/N/7i
gKpWSpW+m+q8ldL7XfohjO97gDhL6X4YY0sPnCl5n2gXjWHVa7Mf7qywozKq3rWm/sVKQVjCn7zS
1GU941zjVSK9yQpXP7RWpu7RcbiAzYFGZ5ST9pXMz9y5+4QxN0OHrtLWsz7eFrV1vkDN2mOZW39w
ZtgEeLIN265o209DmgSDPs3wFNuWBDipRI3aJwDMMLKBOU6uvk7DNt7qTgOCTFuEe7mMWnPe2w1/
URM3RTZCxU5x8UO5AJNZdFvmMKnfFYqevLOrJd1hnXyWw3FeVcM8oJcYPmgm/NYp+j8JQf+Ep6iu
4X7+UmQ5JF/Gu/lv/9lVef44vHz7wYfYomgO1CV4iLDxNFu6JH8/PR++BVvRgrmOedURZPAtuuju
G13DJBl5AvBOT/SI+BaqBZy4Dozdh2/9BsLhmTKd6fG7NCmMYCNqAHXSenZ46WyEaIC087EZkNke
2ti61kR6XovlFIjc16botk2GrdAU5d0G/OsqNYt15zZ0c+C+rhGRfzjN/nKC9HQM++2GXJ7eBRGi
qzLkPj5Nx7YzlXkeoo/kyM1GiWBPHf+RAQRcKZnj+kWvvv/9E/RfDZfz7RR7UUfj8k7JE+VznNxh
HNI/XqQ/fvrbGei9QYVCilHADZaSEKyDb2eg94Zj1tUxZnsgyj1K8ow3BpxTx2MpGvyIPDj/PAP1
N+R9IP4cjTwPCNHvnYHAdn41nP9JltLT5zqt0VDYVZWZbEMbenapJAyU9KX95IHs9CfdQxtCGXEZ
qRKkDBFjXYdzQjWp53p9wnR/8TPXTe6coQWIrE7RrWVW1h6j6Q/pKD5NfSOArjqMXcrixm4Hwr3b
4iVKfeZbcTGjGFTXAdQgOj5xmm/zzNvHce5cx8akMIzycAeuhHuhhP14lntddmtlmfkBar2JSeWc
9P7AzR9wsMZFGflhd0G3WYR1uDF1cNuohL3VrDt4Xm0waDMjikQwz2rMoNRHsdKEADhvqNWhDON5
V9UhiszwM1APLLnLmb+9sxCq+GwlZfg2RkgMRW3MTs/G2bY/RWTz+yhbnHXdOA3CIgBFZzFjc55X
JKklLgzQb8Pqq5GaGAXhxLirFKdF16YsPy9IJW3axY5uQpiZt06n2f7YqAnUkqzdK56m7cooMa6a
ajbWtB2WTZ5n/T7WQOBqzkwK4qn8MQsjLGdYX4HtlB62Au4y+mEHH08HEezD7IzOx6hEMVkzh5PQ
CumqjHX/WcAbdjGWsRyMil21weoTHkDDy9yjnGivLU8YWxOvuXTVTXl6IH7VB3hhMBLCttyFibQW
zbNO3cQ2nBmjrcqD2dn6rk7V9Nx22+F9nwx1UCmhc22nsXeB1JJyVkbV8G4m5u/bymLMix4xlmNF
frHUVXbuTQ3zFcxPzsxQR6+71gbbL7ow9LsIvMVYxfGhr8k5unRgimQr3QpFDawq0RD0TXfRyEOa
BffLOJ0xYW5VgTVeF7iTwWkNZVJ47nw7Dkb6RxS39cFKhitEiEACgIkGnJu4F04LeVykSB+HHR+X
oaOVGs7iq1WETIFNJCScWB//G1Xy/7HzXXr0/HXZ4N+1f9x9qcSTmMlPfDvVLfjDsMF1CTN8QCf+
GS4VvoV8EPpAhmZxhBMev9cM2jFeYgWPEgMx8aik8i1e8i3V0jy04dASkBzn34LDyuLjEZZJomGp
vCUA0qXAtp3n/gMlamOlXps0Li3tDL/tCIkVM0IFO7PCfj33Uz6sQfqaqE1gJs4YWCi6EsSm1dLY
tPV2H3ezuLeWoWeESQJ0HzU5gkCpPtbrpm4LukWGNn7RQtfyW1Hb7yoLfk9rAzbf/v7R/I+tvH/R
A5zl8dfL8O1dGT1Zgg8VLz/z/dg2AcECwrFtA6ErWQt/L10RLwMTDRSWQhVs9PdlSNfGRF2Zf8F9
Nyxy0h/HtvaGPBBFTfo8ALdJBn6rdJXJ7aN1+CcWiNbQsyQujEzaHQkzX336MCQ9g/Woa7ZdG+LD
E2EPk0I2WVt2AqxwgfhUqxBFqxK6Rx8lmLB4JoSaSKqV4+i2auaUOV9RFYwvyk8oCmj+gP/0vnHr
4q6NwuEkUcJio1lLt56o5mEgCXs3ofEfYKAyMTkXSBammUUxlHxucgcoUKTX55xWmJFkHkhmb4R3
q6KhhOpFsqkbVPp9p7XHP+axU2G54aGHxai6Lxsoh20/UCvTFtjX9mCuXXYE1oOeztSqMLF2U6uU
o8FSNZwWXfvKy6CITE5lQ1DUe0lQr/HcURloj0sFQ3EkYdFCmtNewQgDdyNKecy8hqF+r6Reh5Wa
KWUysSpPvAlHrySev6ID1W+81mFE5mKlVqrYhOhCiiVlKVjDqrQCO6/vFVXrEKqkTgRNze3YvWTU
OQONA5R+ZhVCnaWBVYPNcxPlsyslDXuGPE7SB1BWrnPTitexUR7Gpfd4iAYztz4a8x3y5BNeDwtT
yQ4tvDyNnGsXo+itXY3LwdLnYaV0LQScRIybzKmUjesOYg/HeVfa+gd3yuK1JmKmTWYvgrpTQYGG
JtYzpgkMYLFByGRt5mz6aQGeM043cZNu3WlGgqzKgOOY7eHIhsatM8bgeVBwJZpwt5vcreHAEIaL
f7OgAWSPaXgyOxHj5N4CyOF28G5rLN6bAT5q6U7RrkFvqrCN3i+SsT3ruzJDH6w7evExZOxy75Mw
OsYHyArto4kWn7lUqKeEan07oOf1dhiQIYyj3kH2CeU7Pze6kCodnc58nBjdTkl72/ei3zrLCFpb
sYudV+j5+/+tOPnrJuA/YQX+rUZ58Zw+u6u7+O5J/f3jxx5ipKu+QZdDxwcauQ9ZiTwubTyDUPin
qgjR7nt7T0UQGP1gaCUmuSmh8EeMVN9YjmNrHNUkrWgNWb8XI2WF/YMe9b29Zz+LkQLeXjY0jbLV
NXimhqghp8PPLrPkpKyZ2tVT/LFk2Ziz9nGiAe73xXjWTPWJNdAgCjOMgOCtftSQoRTF9NGuog8z
0+o+27t4Xc4ChGF/pbfoSwxacR8Wy42izx/iZbzptLQMBm9ZLSrUZ7Or7SAS8MOFEZ9XYXQyKcj9
tWm88TrvvIeV5XtOtsVsFHiNg/JfPaObq8x3Zow5RFmR4qOcsdQtLNieSim/91KopVVyFg7zp7zT
djUWO3hZ3ejC9gIDHbvAdtWdzSYjTb4u2+E60toPsbA/T535cVaTrz3+YCglNFC/9fdw53c9gil9
5/6RNzQGDantGk5oivfORermKwH+varjtxOh2Beu7YsB51aY5KuK4rjKtZsI0/bVbLVfhTFe51UI
3Ltal3HHcNa70qeyX7kLXMGqqA6zB+4miTtsvUrmgnpsb+ZmOFfhUhLgwcgkSfSlxkUcrtqygtW5
beoEfVaFQnNZACo2TGfzzjf4HegRX1sEjcDKxyNh98pdKsCC9rmnZNqJjfWbojrxuww/Hy/xPmJL
OeJFC6jRweguUd01CvneaoGAu57nGQ6B3e2iOaOBqHY3uAiPGzLUAfABwrfbBgGQbdIn01lsdcmu
EdlWHVDjmr1+uFii1voyuU3kp8bneGrcHfEXSdPJUHZoEoJfGsAk1OqlJ1AerPUuKWCogo+Ym3Kd
OjkTv1BvdmbmUhh3mX0fZ9V6SGfvwRTi/3MvUSN6/HWS59/F7V1SPsnzvmd4FoFIp1pwoMjRK6SL
+GeGx3dI0ZEOlZHIgnrHd/5sH2JXz/c40l3VoxZRGVl9KzQgSBECmbqh8myicmtrvxW9ns2+DEZ7
MPzkCIROj4ai6tNEz1Isg6UxQ0uJ3X6D/959VaTJXdnXGCW7BglYo+QrI0UbO0snxtWxt3zSYzQR
1TnE5tsYzZNH7+5XCBjZIPwRT53jLelS2xXtdVcqdz27pbocFcAwZIz10jMaSXtv76FxMK3zqocv
MyXhnWI2A1V0NxTBUlPZsIGBSKkhnBMUjj5ZiKpcktb9YSdYYmKrY7wN52Xpg6wezVsNm7tAiUzl
Y4+h0+z3IzpAJGYEo+RCW+rpA2YBOVa9qIjf6hGprHAGZTs7XYKtTqJAbk9tW3FoGYQemiuG83Ze
LIDiYToGws4S089LZp1Qes3G7+My64LWcYavuVt3pq+pJiMT3R7ne81AjQDpjYIcd/Bm+9Pcdp5f
KGr6Gon3qAn7/K3C0bNN0+IClA9P36rbLXmqIPa0aiDOa8yJdJ56njyEHhmKdEp4GIovWq1tB1la
ik9lAVE8vm4GRFbVaFM5b0NQxc4mqZFaSaeTJu/9vkcjhS8nQgRhlqxcTfiN6e7MSjm8sih+sSbY
EWihIL4vG5xP735psq6KUtGuzCyKVq7doYOTJeX25avI3/L8HUF29ZiFU3vhF/D0KppDal7AdV45
cwkfzuIzLcOrvsBzqfi0OCNA9Capgpcvqss3/+SqR26tqlo8nmrZhtyij6AkkdGKtLY7EDhlU6xr
s1DPxmKW2keJOt1ZempQLZg4zHhaVF2ZBWMFdPPV+HPstNVdlcTWaY4WJMj1OFbO1FRP36eNlr2L
Z9xgGnQTt5M9W+Dy3Mj0X7n3n/Yq905kg0xMx1+33Gf3TlBZrDnK2hXiZdOqNUaoatmAXSYCsAjB
2NWmRTM0WIYQWLva55tkNth7au0EleZOJ5aIIQko2OJOULhQcKnFbjGUbFWgir6dUQq1bIHkcDcE
hdQuLGjmHLRKGS9G1Mi3dq1ed8tcXmRpVK56NIleeUDC9tPPxoIzTdxGjZI2OUHy6WdjDQp60v3I
cHMw253eol6VuLjR6eY9UobgA5fXDN/kGnuyGriibmr0n5BicFz12UrPM6VCOYwr1m17MzfIDM3E
p1Wm0DQVxvrlz097mrsSa7kaonAGXX5aXZwoT5+vyjK1FSbDW0u1g7yzug3yA5h4monCPNcAmjkX
uFtekuy5CAQl0/3LN/CMn3u8AY4xjaeFRC454E9voA+VFr2yqFlFthdhMFDAsunxxc6dJcT20AI6
OOtA8svW8fum8YLKaAgyllMHom+HAEUt50QdPKCeDiqxRneDxu+8NmkHBwq945Uem9TyWQmBoUDK
rXRjqGaljbGrQJOyilp922XJtNKKg+mm9NNQLLssyqzBNs2y1uPgRdciVdybIe6hHoSci05K436h
BlxbUzwXfte51TsWJth+7qidGPImiNycTjTpb5MYgRytqoEnOnx+U4b58fEd/i/kW/9qHbaXMVDB
XLe9eJx1yb//UDMasNKPvVPqO/qxxxbZQ1/NAPdxVGt3NYxtPTqs37Muw3pjgwShr4Ori+U59qO+
2pHlbiI2gISlg3rCb9HS9WfbTmc3AS5RCSqaDsDpuc1T5ZmDJsIENPqwtK2feyPKaWqaIdI2uHn/
trWG4UrJWu3Mq83wj5FTCXVEU2v/wGwUFR2nFTo622b9LtWmsQk6xe3uKsuuPyDPiMJN02sO6PS0
q9vAGZK43JS4ZJublzfvs+OSp8BYh9DP+7IY9h7lbB8dXG0NvEVtFS2wtBkyRtKC/hepFaSLyajK
gbdXgBxN+4+/f1mD3qfDPwyTtPVpyPCm2mLu5WnBHOGBa4YYoDKKUouLZVr29TAcxtYWr5wDDEIf
R+Xjoz6+puyTPnrUCbsqo+7kNVXg1GFtQXkPkeVt9E8vP9yzzj/i47xU3qap60ilsm6fBUS1RQlQ
qVOGRaTtnHoVYpJUdpnsuZaDctPNnnlaxDN5a9U3aCwpNCKnpYeRMiWRfaooFRLQljqi75bp+M7W
scH8akx6WBiVrt2pVoFSn+2IpvfVEdgM2COaagzCsnz18sOAFfz5vWlkNMw3XTYh/Zan703rS1Mv
q3RBOBN8DVa5Du4/KgpsK8Yv2rSmPYnUXVj2zrR2CqMFIVA0ywfcsZ1kO44WBOVx0A5hWC7jptX6
iWiLo8HX2JzZMdlsIxSoOEqIhl1UwKdPOVBoRGsDo05dPi26ZBmuljVGOkuf8zpcZD0hUsm3NMr3
5UXjIuFVEEVKzN6QnZSvVsi3nMj33WDjDT37+DGE6sRoV7RL3AZGbeSg0OPC/DqnFfX8QtSo9pbh
VrQypn5CA6+vlJW2LNO9OdXRiBg6jXRgViaJ5NJ5xn1WJ4vij4UG/qnTFQhTgx6aTVAbQzitJms0
0zMRtxO/HIH1LsBEfaIYa1Ib1rVp0NdBbUjX1ihzxDj4zjQuV5mOjftbGgb7JsI7KtWwdNiPJS7Z
mr2gBA+USq/9oimm9yW2PAmmyHrByRn113nbL9cpxp03ALxihCI0ZJsv1cij89KFeXFNHladIFk6
DxtrEePyxVqKYlkjPZlAs3K8CQVS2lqRb41KAttuEPN15VYL5kz27LGkRRdGWxtJLgtx2rTNghmH
Y8d3O8tRgr5vtWHlRgLKmsXw3S+iBENgTM2XjUimWd+IsuPMjamc/ERgJgVUzbGyYFSs8UYP53aP
OXpRbPkpFgfiTfoiNeKZVlOeibeUbNEUiDDS7+Nw8kafKGx8rRLLgtiW6gbpZzb0dwACx9taq0bI
qEkECD1qCjhiacXgfCKBTwMFTf7VNAxNe1rwqU0BmUU+r8O4HkNwdio8BLe1QbP1VfNByNA8JA1a
tbYM2LYM3eMxipcyoFdCJ7a7MsyHMuALGfodw+re/kcxW9Q9TUt16ineuo5qez1FaqL5NuKkMd2r
ScGFUagAKAw7824QpQTc99oefr6FGT/Sc3VsSnKTzSxT5EehbwS8O8ZOJF1lnQv87b+4WH2g702h
WvXJ2dS3nEe6fl/3oB68TqwWmokMIiF8RcP1vMy7Bhjvyzf1rOzQLe5JSsSAWEbNyH2OGf7xYhLh
8MT68eHdjME6ome8E+v4fvJOwWKrka9tli/weA//Trv+zhn06OP4SfLbb5MuEfHfbpM2Sspfufgc
f8G3SbttvkG9G8sd5puUGcc55kMmpvAtOjxUOdKwTDa5fjTAUJdC7g5MOEcH5+5j6W8pPKUS0TD0
YxGYv9kAkwfQj3LLwk6QBWQyXwWfi+GA9+y4nUm/6omuNm44LTSzcRJBKaDELds+n+8fvabLh9/6
2B7r6WH4cC1mEpzqHiWP9vxaON0s+SDScNWVVu8vUYTXdYOooReL25ev9CyL+HYpWdIB6me2rD/b
tNNSel6Y8FgLoN7S8E4H97YsmGZps5ltQK0Sy4aB9nVIuxtPm9mZVkuIrnESVZ8K436IrhXNTNeW
UqigU4A7zR7NvkwPBtMo1ph1vHzDT+vsh/v1aPlRCUIsYID9NMikALascdQ8nFoMhJBFg6LGWCGn
Ny5IuGjhvFLImV6JIhIO+vTDl04TMojQewHO4Tz78PM8sfJ+LpAvSF0LMUo4CM1wn+tefmVP7QHB
diwVlbE6xAlRfjK0tTnb3mFgGF0CHF81eL4kiXsVm/jFs5YZAqHAFDWHeridlGzcJJo2B0CBkUxY
EHjmVMNiMPI+zRbikVldvSVVvUICHC6pqTDdjBcOHRuZVYv0J7PUeBUiyuxrdQhDq/VQOIrqtajq
/L1s8RvorZ+9/Dlov3glUBL5IOjrMHKTje/H0b4dp2hMsg55EbenoeMUVmDM2ZcyLxI/0UxUP0T0
oeg6ZswiPFNDb5+3tKrqOrK3L9/KTzuT1q9uafTiDJP48BwCA4KgcrIBM2tPYbIWGU20GqQboNHf
tuOSvtKF02Sn6kkgeHq5o0Ddo2NurjLHLHCTQsMygcw1FgiS1zSF08Klx0wphVui6q0TWjGxRhNX
dF0wmzDZrOY9DjbtK3JGsvHy/HZYlwYITGosoMxPP4dkigrTGDykhJoQD8exG9acY8MrO+BYTfx0
GYIokYIZKZryTy9DQjLnQN2h4ioMhRrhmQddF3vLXbbz5Bp7igfFDzVrPzv1vFooG2JrJ/CmDOLK
EVt7Kq5rQ4fNnA+7snS+GGUPIM479LkWHpZR6nQiqxySg67rKtkqTM99RpvobQznxpLg4RN771pL
u+hDYZ7Wdt4ggpvVHNqMJr2krtb1iAyVXXTnGgRuLelPSPSLVRhXoPoUZ6urGXOAHvcn1PUpdnNm
A2r6JSvHj0AImjMX+X3Fi5aVK4lFlkc4yZJ3Q1ItvovBI4rcAvpkDOY0K10ReENZvfKOf7myyMal
H6LGaXaMQo9WVjzlzWhnOQokOVki1IEKn0/fKC2UKyyUuIe4OtVUhpT2jOS8EyGEPyPJPGR7vcv/
eHlTPS3ZibOscmKdY9l4XOCuIbf/o3txvJoZbBjCSW15ZYYYAT+qFUDGz+TDtRhxsYg79ZW99cuL
utK0iDpQtomfXlRdxoL4wEXL6HLoOm8T2QPlVtscloS2nptRxUbpK12CX0YysPlMOjjV1Z+s28sR
HdKhSTnZMZUTlJvgZSZ03jJm44NCd1D0n5yK+muoHKRh0bAvBipnocSvPL4mn+/5JrNNgyTIIKxy
K0+fP+ysBfBJhGpSS1GBSC/2SaoRM4sfi0BtILctyHYGTTRhjNWm06oRnbtGb/28JiHZu1jWUUr4
09Smu5eXg/XTuct6YFnS7XLp4+jqs3CfJXkUgXNEraL4aDhNfpHP53OGxvpob7D/1dg7ao1dGCpp
6L/Y4Xwwe5hHg5WgZ1RYKLlHHE+aOvgzzXG/qr2PQnoM5iKGh21cJ3orglik3nbyFn4bDeDAKW0K
t94Ph/TQuKO7rgvl45TMq8hr4cNkdzb9XB9fhyWZ8rNsTHfeCD7XUCLEBqokZVgFHmq04zuJn0PT
Yd6ISlvOnOiiccopUApsTMpInCpq06/GAin4nBcdRXgk2XODBtgSZYHW5FdJZl68/EJ/dWjRw7FI
dQ0NZIncCo/2lxU3ddmHjrsaU29AJxklErdbM4p/Bw6ifYgs/65A/g6x9NF7/6kC2d4td39DgzWp
H3d/jz/0o/1rUxh+G54fQ8639i/lCJq1dHFBXDpP27/aG7YnyEnAQZAlIER8H7qDuKRPy5QCUCWg
S/xIf2fobjxNssiruL7DkMeW432sVJ8FhFJ0thPWEXNlC1LO0CtOeT5IuD0TrhD4214JjTIPohoV
Jh1FupEvObbV7loG4Iwq4obBvECt7SAGPTu1Gk+ZN9qIZZdtGYvw+2lKL4QxM32Ly6hd5xws1arX
MfLoGkfF2Xl00xOrwQUm8IQ7p9slq0nivEFF5kHvI5QtS0Ca+byIanP8pP69aP9+RGn8NUrkuhci
uXu8YI8/8K1M1mz3DdNSDmZZ9T4UvA8rVgOPzngVL3GKaCmQTIz+BhNxIapCT3VUGzC7dLMlS/wG
EzG1N4DX0eoGWoJLrqS3/gbL7FkfF54sU3f4s7ItDcOLMu1pXAuNKlbn1FsQhlHNaNOXagLmrE/b
/sME/gwtoSWts25TNfnSXqpqt9jXoeumxO609bBg0KbaQGGNZN8tVqORFUhuFG1XscaYnq1AEahX
WeVVt3GUuCZOUXk6++WY4UJSxXZoX9HhhM2iVAUgBlw+SreFYGMp1SQ2IpsbjhssRcd2TUu+vwb4
ruq+pyvqpVu24rOndsp8WSteutfrSUNnSpD1IPST2AjeRc2oBqHZWx+03ujg06ZehNjqCHHdz6Y6
P1hjiCBQliR2zMCha5FhkYhi304caSGZWNk1cBJdcAtDnW9UnfbziaqlS25ubDHzqnLFa2h0d14b
zb3/KPZdPiQSf91WePhsmLxD+sItDYuAZ59No5SDzjtDkl8BI4Ei59i2JOFL7Z0WmUZL/eXLPZsZ
y+sxKGatacf/PAjYPDrjwiQSLLkOZmuqMOrx9SHSxSq1I3P8Q9ULHdn/LmnwZCirOf+8eEK7GepR
fJhHwRKY0f8fX3kDMl7+SLC4I5gXAKZhWyJwzhzqWRUjImVJo6jUEPZNISSuTKXSVz25nR5YqTEu
WycdY9RPck/YK70pJ3AdhRO9dhvPxnompiW0t0BEcHjIpOn56W/bJYZbeTiT2oVdjg90Elb6RQYi
FMQgVvJIm4RKCBEKsnp2OkW28VXVKHm0icTIz7JaX/BAHoR3y5J3Tebh0xA3sLBTM1FlBqSUJ2lS
h6hKR0VWXI3hMoefrWESNZKLejda5Su569MyVD4R292SwYWMBhzrsw6JmrrxnHQWhwN9jgoMjOHg
yRob+WsNoKeJk7wQnBvenE5xckxJnwYYJnohayTEJjp2JroLTabNznlaFS5ohILskEK7wMLm5bX8
NDM/XpWNA6xY42yneyEP6kdLuXBH8jU7RhvT1SPk6rJ63hh2Fa7a1GtfybV/ekKyUTpybBpwbRKB
9fRakaF6uZ7l2NyFdj7VK41uWrjr5nJw9yjdWwhJ9uM0vWan+jTD5xHBM5FkMAbXJMRQckUeP2IX
Dq5RiAhtWzNaUGbURHZZhCnDv9ILxS2ERaT+Crvm5Pp+tv0DQUleFkqLzaBbN0ilnm3JRS/GuaIW
5bLqsiDSZ43ToXfdGllIrTI/v3w1mVY/DgCMJgBsMc6XRBlOvWcP6XSZPiyLg/7AomT9jp6usw17
A2xumHuXwtHVNQyBBfcSZmkvX5pW1E8Xl/70pIYOdBuoMs8uHoZZoydkZNghhVNdRniImaK8Fm25
oBOPJ7fATDDivreutThoVmUApnJfG5S87PyshnQOJ4GcUIuDCiT2fOlM6YD4/GAIO1DLPtcvmkmx
0XPPM71LJ99DImC5Qltiwk2ZD7i4qpayRTd21P6LszNrbhtJtvAvQgT25ZWrKMmrLMruF4S7bWMH
CnsBv/5+pZmIEUFeMtQPM+5ZwskqVGXlcvKcCUm+Phzr6SszGS598dDV3C9zOCTzHyuphTPe6UAU
JyZwRk+fn+tk0IbfVErm6JnG5ACpXjr5afbBRoHK/piUulF/KYPClYCeosqFYym3Iu8h02FBYIjG
GP1wPY15NX1so4rRcunLupl20ZyY4C17A0XZl1SrOnc4BDZFLbHqUy/In+M5p9Iby2g25EZ4sd0A
a6aD/733zSTfRIODABt+LbX9x0iGVdajUJSP6UMXkTt/bJAITPfuBGDojr8jCuZdrKGRAyIIy+nf
OdDw8BHwZpNvMmYBcB0ozGp+9TH2Uj8tDpxcj3q4kI4M0KkfCoe3Pda0rFr1nhk627w2gWV+LgxZ
T/af0nLLsbmrRZFryaayymAytyUw1BiaMyuc4PFAcG4qD1FSaP7vQCuC/tkEfDf9yVxHeNFKVrEn
/tYcIWiExmVdrxNLtnG3DYxRa38T33gdwMM5Tn8HAZIz95oVEpmsyiKtzUdNlsIFTR/NcbWhzSLH
bWZ3Kag/e2z7am2mfpm/2OZswEDt0r28RzKyCO7GaCzQa4lENxxi+tnaR1efIt4graTt8BSXyYQy
cOKIP0Uq/OArTBhj7K574RjZ99b20AFMKfcxZsW4zqR/IDZEanOivWA9DHIiPbB6E16PKnMT555G
LkHSJimdSD4D35F3UeCF2U5U9sTvMtCURyu1UFJ3DCI03xK9MIJt1Y2lrxEjRb07/+2XGurgJCM5
NY809ys7248I4ZTdY1ubseHuRZkYOfR8Y0buv/Ijx9jmmmpl97WXOfcSRZ38MAqeFLnOAe32fnTv
I+vmQQacBnb6zfOsoj/OcTlPqCIqLOVBWhR+OLW+UcgdmVUOD0ir6wn1ws4ZrfrF7Hpbv6+GaHAh
QA1CdwZRIHOnGle9XQKxA0bcuXC62xoCxo012emBAr3Q1ihRum60piGgm599d2JTKZTUs/03E1pG
cuC7xvCWhAZotSJqMvMeZS8iUn2ksf6XNFPd3zl1VfcfhVkJGM8n30DIsehHVBkSi+kwevhj7d2N
oT7Ix6nyDJh7R8+IPtB2i5KjlydR1n8Y0kL4sNmOcdUhYzsWtjwIxthChjIYwmufwwQkHORfDWLf
k6pOdQyM+DIMII4e7CS5c+1WjP194ZFbH4bMyywIbwEmNOanZsoZf17pBcKuXyrfly18wK2Fk0D5
0LDzH9M4mt1LrxXo2IF6MPRj4fV6/+DpRSUPyHB34QctjLuvthxt+58JSEB+6y1Unvh/z4Rq8JG+
B0zW0nsjbTrLYkonzjQfKGo9abTny6w9tEVVb6RXw3MpveHG23Buz6SAr5O6Mctre691gDfhRQp8
yegH5IKzcIzvyrhq7yoPNVvfwj/PM3Wy62/R6TOo1vcfBiQ9IEtkbGQRzmihOwzd6Ac7kVX+mtMo
UTREt9LuwvZxsuc/meaBsHGt6n05watl8FiWgnEi7gw12GmU0VdEFLk5k6D1cRvfZzgJ+DJlHj7o
ely/6O4wHXKQcNCONo0DKKwYi11ap22GZHlp3F/fh7OolXBSNXOZZ3DRvbXVi/1m343I0hKfwcE/
8RRZ92lvmAcaataNrOP06xJZefzdDqh0kJ0endaFFcR10R6D9eFPrGfUPkeh6e2+yoko97WV9yVV
yaCObxhdpjqQvNAgZbCXL6zysEXBlgqsFCBd0SfkkkE+a5dltm9MPZU7cvRxOCAs24Xrrulm8tNw
6g5+iEri9+sbfL50uEEsNUBH/5Qe3eJXSMetQ9+KVcgThyRkeyGjpoAnPPet5kNNfhhB2l1bVv3O
E+4GiIUzf/+KF0Atb7HnphVNplnb9p0F5w0SE7Gcur1v9sbXEucYw+Ph4JbNeXDXXeIk1o0Y/jTU
U8ecZjoZisf0NYj3JThbMyO3t53E202IYt3lllnfR6BjPoYlIdKNL33BFoUd1YtV0DmO2+khzs1u
tlLS1B3RdfAYEWMBP3Kyz8IF1nX9c56bMlkVx4mzbFGdVJ/7zX3Je30YJ6fWdmMceQgWyDR/iCoN
9SDd6sSNFvNpQvLqKnhfmeakaMXVWaJGJzOhfl5G0b5NG/8ACCyAtwByaRMAEX2BUndXVapZN1zC
BatwM5CQgBxB5sxRLuPNEiO/JexFim+XU3L9UpnmeHDdCV1dqZtPuebTENAGSKuvb+xrfnzy4jDx
BUgWciiGV+CaWJj1S48oxAwQMPKYTtzDGTYS0pvQk6xMo4CyWo+0MIK3u+rnbZ6LAkWLSffApulN
Shn2+s85+86URmwT+TcFClHomcUm9ENIE5l4qk8NbVyLPm/y49DXw8qZ6qR775bjqEj+TFyF61ER
WjgJP5og7bOaet8DkqR9PrZxBHs5Y69UO1FOmTL6uG7iN7vrqzx1ThwwFkbuiVviMVLwotNV0vSr
ZFyH7X7MpP6UWub4VS/bsQJg2GsrijdufsMrnTrlV4sQglCA4gWk7fPKovDmcOmZQZeb8G/PjOrW
ROX+E4xH3h5VTvHCqf5u2mn5tegYcI8I575cX676aCdHjGgfEjCimleozzL9lMLW89oNu/1UkW9m
OSyCGRR033LbHFDOaw1GfRGylmkmb3zgBfeYWrcJFI+Um+YDuffSG4dRqUXxIGEj6KN5nzBjtgpk
EfzTzIM8TIkNcGIEGRMYItnmQz/euZnr7jPdoRee+AzZ9gOsuSFDPzc+yNlB5wSB/eRTgiK2wJad
HoFKuLwOXTPttRrF9cDpxV5r558M+t9ynWe7jyWb8gbTQYFn4zxPLTlJXfRACKZ9noDTlKWp389x
2x2y1NF+gD9sH+XE8tLQ1G6BIC8tEmSXqs1jHMKYU9OVHZWNjd78noCMGM8ZUEe38uhnwN7+un7G
FLfO6SFTw/TEzgE1Fp3y5MJz2ForFV2csYdIFn2c3JArvWuqPVOCGaOALpM0ZpivTaaTP8pgMvZd
m7pAohr9ScwTTPZ5/WIXJpTwTKyvg4xpmyLL4t+l5t5yO6c/lWib4JfOCkBVfi/N7YXL7QqwzaaA
vdVJHMu4zzVpz39pWq7hAKIw++QJr/0Kt5ifO2tZ2fP2+lYtzeNbQfcxvKXeUxrAi0g4G3055J4z
70ZoOg6lJsovTj38zIx42FM8gKonHoN7ONC6G27v9IXjkVGGWTPjvPzB63p6HJyilZkrY33n2Ub5
Kwd+hlKLB1/aurA8oTOY6Q7HhH7R8/UFn7pbZVclVCA0AxQd+Q8Lu4aZVZHXTPquT3xzT9Xd3JSV
NPd5XPGl2zE//At7dE252CRX3PLTdYrJktR5qKU7oQe19OyPH7SUNk4zp3/HhtRvuNdLy+M8KZlT
el/AoE/NMfbR5L0PKzmcYcGn0mnI2rqYwVdU5wQVNze8hbi+aFFBIcG28mwuD3DVWUFiEL7vRltH
miCozb0asdxaACZWhbSrG1CzUz/ynw/IoDUjh8BlyOCs0xXmtgYAUZhsqJ3AOhtPw9eR/2YzuJP/
L0xBpAntBm8VwEv1U948lJBdET+b4bybwzLettPEJEpVSX+bhTLU3vUI/GddeEdG7IEKE7Avvlxn
wJ5r+4mxS0fpgKuHCNetQZiUFOq+Xj+T51vIA6iuHoEtD+Gy8VOMrjuPqaPvzCFA4SAOYMN3wvo5
a2vvXeGzWhU9/MBRY/ugoPnjdAu7wClECu5ll7mt2MK+gxRglEKsO5Lt605cMWASZLv3r4+UWn05
PhFli1OjvYvs9+DDxOdXiResutCuvkl7tPIDcVHRbq9bO3ehCL/CTc5rA0Mbj9upNTPoGSEeEnOX
eFpffzIqr2bgo+x8QJiyaa16k8dmKFcUQP3pWxoJaSU3FnzuTCkhqEY364XA1VkEEE5mahPkaeiK
zRocjrKQ61LkYlfz/12L1HO39pzm7/+0KtXD2cCDTi9z8XR4c85484jR2vWQ6qAGcIjoODxMiWds
a2tyNgVjXu++khQyuPgUqPgbieRON5vN7UGsS2uXpO73Qc/HncHw+9op/PYGNurSnqpAieNLq4SU
4NSSxgxPb2kV4iFAu9cmYs4HEidixDyb9yDyWhqcwtlcP0sXbqYPtA3ID6AftchTowkAgpRZJYvX
aUKDyoUhrK/nDE2j2rlxbNVO/S8Qf72ZZP2KV4jxOnVXFqYsCrmaOxk7ZpBMWEA16yOaiohRSC3+
mptFdsPehaVxQsEjeYrEnDDw1F7hAmMcU+yZVYRey9zJz3Zc/Mpq2d29exNpa6n2LxFV4CzdNhNi
XaqP80ytX84f9L4sSOdc+Y/L/bxxHNWPPt1ENSxi0z5gsANc4uJ1D2aokJoyMnatzowfTRPqTGsm
+ayX60s6P4yMWXIIXz0ayK7FsY/HrO9iBlN2fuuU1Myd7AW65PIxSWS8g6XjuZZlNq2uGz13bFR0
LJqVlIS55Ut+CT/QJAOytrHTc5/DiAfczdSff+lxIdZDODDC6bjDLg3qW5Xh87OpQEJMsgG/BWW0
dC2Q3zKL3s2I+tijtitr649PU+JRG8wfc1i7Ny7dJWvURGmKukxh48JPT2ZJwmJEdKF2EkoLUj2v
j7bdDD+ulaNzWyeT177Toirr2y6ddZ1qA73YRQwTanVYFRH0gaUWxOshMH73pncvXdjeaH2P74ws
sOZSaufeURH0mU5YrM8ohqDSA5S0NFjia4LRPeyG4PSL3E/LG4dmuZmvxgixFX4cqiCFjHwbMznk
yFXcYUz0JhzyIkCVrujr+3lgmlEXlXvjsp8WM1RNm8XxICgoGiHNsmnhgzQJh8GGidHonEMZielL
H+Shs5n6In3AXvshnJvwYLau851/qt/p1pR9BvCRA6FkxjD04vVvM2K2MdW6bRflDL4Obrqb6Cmv
sq6Zb5yapQelOACijX8RSCkfsPiOMhhCMBeW2I6tO/0Y0lzEn0Xdt+m9m4js8/XLf8lYAOE7p9Nm
3GIJtbbAyllGYhOfiTJ9CP2shOaRrmwXtOL966LQqWogDpg9/jg9MtIKe7t2bbGdgYoqeoFoQNg6
rBgYrsa6/OvdCyNC4PKRJClriw+W9TASlAN3L6KNvyM9849ZHUDqHJf203VTS6/NB1NKNWoikPfO
XS4s9do+r0OoDYqw6+7d1j2Q09hbkMDkY5OFlqqY3zm/wYWgjETxgweecIRXY7GbkW+mIbCAdmu0
9fRZczgmcIM03d080lgOM8N48Mw+3IG905GItaxpW2hGzjB3J8unvLTbA2MIxq3H5MJewGNByZ6c
m7fZX2y7DLKuNDzwA7DHwu8g5yBf13aFUhuYoDu3aJJdI+wov+GOzszy17HxlDYodtHpWzycHTTE
FuiUcQtCYwJlCJzRbhxrDU5sPuhdQ7XD6A7XP/vZ1VE2FcCRL0GhaxnEhZHUJGR1I+N3efYnsfpg
B/uie6iE3t44zOppeht/WMoUHQJFPwCN7jJphOisip0pGbej7SCdF1O4DfNK3giFL1mhnsD91BXb
yJLiLJnneq5dFxVDW7M/ph6jp7oejjduy6Vto+eh3kQqd+DbTt1AbE2dafbeuPWseriXZlbvhriF
G7LV6lsZ4qVjEaj2io2oBQdM/ZY3mT3z6r1Vi0huzdqEW8eZ4WQDG/QlFhA+GBnjJHnfl+/1c8pz
K/CehQYGqdMiYUrCTBpG2sttn8bRxobn+h7Pgz62WdS760fwwvooJdKNc3ifgNItXmFTIB3T+5SP
R3OyfjHnJNV8SxmupUi6bxWj+HtYH4u/r1u98AVfUZfA2yjpwWh1uqsjXFoVBFXjVnTwB4yw/G56
sDJrV1TT8d+YAoXJWJSaUF58QLuAEwn5O+5YwhDA7Gp4k6ANYNzSb8EwlmEwd4xV/c/UwoV4YayF
djmNW9/PxGPqZaVYDSJs17Bporc4hfFnbYjgWWiq//Lg/7/iJIb6uxf3mycYukMX2DCNsIXtJvUT
T/TzuGUObVzphMOHIIriz7knJVDmgg1fwXnsfC1agyk9e0qaLzpsHJ9aoHCPcvbKu176fAHDTkBy
Cvru5M+6dsPLXnAQNPh54xSvDkCVRWQSkrEGNqXNrdF1f4wyn74Npuff8A+X9oKnFFYjAKJ4PXXm
39zZGSIOakV88nbwsntBqrTzm9B69IfY2hpyMm7UN9SLtNx7Gr8u5Q0SA3PZ0QbCJfIiH7BX25B5
dPTRrd5OdngT1Dn9vt3hQBhsYbp3lQt5i93v0hVmxhXwD4ANWKHUsXyz3N6esz5MAM7Vrsw/GLUx
6PvW9eUHr2pmBKiqvP8EA5pj3+AuvLjNqJwB2FA9uqVrnA1opAeGILc5qBAG3Gf/oe08c+MWMA0O
ma9vr9/kC2ccZjIFwuGJBo/qLfz+0IKgnF2Dkdu6zmEeb930N+VV5xszGLJbDXlj7yYwv7+GdBzg
mUugX9N0u/5dTQaEK3osOgY6wrzbDrpkGBo8NvqVvvR/Xv+h595Njb7D3oG7VB584d3aaigogA/D
1hxISAUzSMbWaYwKvWFqOuGN+Pv8M6gYgoYl1SeHfvzCwXHZLFeAqdtaGeOKgGXmH0yF4GVCRbUY
asaXd6+OK0U7mEKtRUixsGcIxfYw++jXcsmbdUJEJX64bZP91LS2lDfu8oW9RP5JldVouQOhX/i1
zqaD3+spOqoiyfYz8eyLHoHqDs0ovTUrf+6ckAqiPmp5kHEqV3p6kcDrTVDPM8scx3372xxsONMz
b3y5vn8L7ARXlFzCVog2GApBzp+5C3tsRjeZkSvmtdq0Xhd/Nxo9hYyJsPhPbbWe9sGwKiNUPPzt
nwmpvfuUETpvf/2HnG0tA3rwV6nNpeQOqOF0uTnRgFURF+yMsI03BdCquyoO9dVEUrm9bursjCI4
CCccOSmlb4VhODUF7teqHFzQLp3S4SD9sv+a2I13ZxlNuklnPblxRs88MvGT4al/Y5OZ51kEUKRM
eVeiCrKToV59MuHD+qpbmfUnshk8WRUgQSnB6TRM7qM+0Iu7NoEj+/qSz4IBZR0yPDxWAPXeErNo
K221PBvMXVTG9Y+StuVHnaz8u952EDxlMo02ba+7TGSY9Y0Tdv5hKfApCkCQDCTKywa6F4+9Hbrw
StFEUWNMCBJtIRPsD1Ex2f+lC/p/I49LxlijSkUpNAToaZ28Po7QxYhPNneVmLSHbNJadDHy1nO+
V1Go+zfenLO3jl2FL5/Bd8obJkMnp9aE5eWOPQtzN0it3CSAm7/y/f4UU5RsHOb27vLR6DfXv+SF
w4QlE+I6cg1O72KF0go0xx47a0dxKdnY5iQfZhQ+NpVhiSdLjM1Oj7L8w8Cs2irXzer3dfPnG8x6
qUG8MgkpvNHpkmN631Fq5MBdinq8m/Ra7jXw1ztqO7fYAM+vqcLbcGVIRXm+lpX30u4tJiJMaxeY
MQPoiUh/uo2nPWayDj/EBfxB714afp2IVdEhuRTHF0urp57wdGSYsKLxXDduubVJ5CD8hab1/aYo
GAXkALwRDJeemioqWA7LurV3NbOX9xlFxgOpQXs3TPG0u27qbBdV6gtCgjBcAUl99UHfxGNd2ZBy
MLW3S0aAyyh+eO7KLf3ys9FWX8I0G967NOxB9RQAjUafiedrYc8zk86bO2NHMSF81gGJQQ5gl+3G
bhorvPHJztwaxjiEMPhSdKdDs/CsmlfY6Iymxm4yy+kpr4eJeI/OZWlKsUpgpn0mdaA1Xc3z+vq2
nl19nCgPCDQfNjBVOsGnyyx6rQHbzzLBO4pHMQT6g1t5zh6H4G7doJ02ncOU6HWj5481lAcUiy2a
icQ7vJWnVjtNQAVdsl4ja6LPhqk1azuxmo3hwrmYxpq+rQo0YAfDrna9jnxfU/q3npIzD8BvIFWg
Q80voB6pDtybA6WXY6RpruADF7GzrfVhoOs/oyEXMzF5fb3Kf56kMorhwVTZBAydsLosnI3oNTNs
mN7YmWGQfRjlFD3MKfNM161c+JTEctwNVYEE2bQ4sZoMSt9tcWk1EkK7OAlTSPibeKfpif0QQSf4
EJbOrdb3Mn0gc2AXweCBo6KwovjVTrYxDRlI0iMhnkXBENUqavx+47VW763a1vbbFYTGTLF1Wg5V
jSinpr6TfmpmwFcr7RuV+vRXbWv+P4XWleXKim3PXpt53O+BAo3/kZr4fx/V1x148x34rcCslCvm
D9zIUqeqziKnnet4eiLMYVB2jPFr8AYlzCt5TdeOcKhHFWLDYW4AURt9R1uPgZP/sQet+E6duZ0e
JlFVRwCx5nQDHrnwb6+/TZ1EYjqafqCVTvexZkTOpFQpnzr6XQ/hbAZfzdZJQGKVooD53OrTG+fl
okUoccG7+ArkvLiEpR20Q6n18ilPwoKR4z4OHwMIVqGGr5ISKlhp5fJf2cSb0tSgpLN8m4BqFObA
6/SUUOf8Smlw+p51Ynwxpizl9vv2n+t3YuFYX3eVHIfvzcyFQhif7iqjnD4jLo58smc0QNuyrdaJ
m0/PpvC0GlZZrV1xgtvPvJLiRtX2kmlee9wLB81lCuHUNGRXiZ817fRUiqy9633N2QSz6/yjytC7
rHfsgz5E/jPUpd3z9UUvPNvrohnFJqID5aei9YXlAqE+v8WyUczZF3sUdHWayTA2WmTeQspfsAVb
FVRRkFDYamL41FYkqKAW9jQ/Zb3Rfjek3z2Entb1G3smUbvxWF04sRhjdpYiF7HUslNM4jVkIDqn
p0z4PSS4ftsYh6Loe7Fq9T7+0FDPte+ub+ZFmw4xOEB4xfSyOEFjB9ZEDh0LjJx/ZOOPYu23dqDt
GL61zQ0UpqK7EXosHLn6foQ49K7UABo1j4VL9RtFG+DP0xNeM1m7Fil50DA+2/SF9xzSRrqrgan8
c32dlz7kW6Pm6Yc0EhdC47Rhb5OueWI85lPZZtYxn6a/rxs621CHTi1gRTDCNFL5x1NDDpwffp54
8pvTJIxQBIDFSvStAqfeJXAVjms3dKzwxld8jeffun4ageBslOsnUsXXLc5pWwsqa54HBbqsLLHq
5h7QFHomdrkiIC8+V3WWm4fITE1k5I0WAbu5NvRDSUsk2Eex1dJCN148VzQvUTx7n+26bHemIebH
GmWUGm2r3BsYugnhvEP0T7qTvp9qK9OYMXeYAXaiJEjXvT2E8VNkh/IObuO6WbtxW7pI1KXo2vnQ
nXy2otgf70jymuOQUP9c8eiM39MgtsJfo5p//lmmUvxC2N1/lOZgBetxTOMWTSrTz25s2qujeLtp
lPehHnUA1cGJBMhu8am8rGVXWcqz5Ha7u6Y1nBeIubwAXd528namZ44DTJgzJYFU0x98MSvcNAPt
8T1FXTe5D/xqQo0Q0dufhTZUt27Kgl1EhczAwxRfG3A08qtl4GyLwQun2hXPjaNl+Y6czvJWZoes
495ohh6icuFo/YZZ8eFvCpPFUcud0WOo3jG7u2YqoRh53+m2gapS9qH3SCmK2tointaFiFvPD7tn
oxwDe5V0lU8lqNTqFZJsM0olbTPecBcL7jq1CUCEaNkROOhEmUtMdQQ7dT1W6BiPKLKNq2SaGK5L
0Xws12KcRxvG72z4FaQi99c1o00f4Oge5W4Wg93fwW9TNevJK9L2fTNp//ldFGwNBTwF474s1kgx
dq4FX+yzh/LSh2juwzv0c+mT8ORO741m2ATm0SjWK3YXBXs9dStNH7uobGvtMyTx1t9h2Pv/0Hse
qQd13QiXkOejGX79Wy/9NCaplVAnpkVBzL2EMqATSbHaq/tnrbDmdUMmfATnr+/aNh//aXCf1UPu
DtV4A/SmXpy3t5KcFAJiVU0giFUAh9OVFm3iAOaztW9WGhTt3uxc75PV++0Pw0vpShU8SzjU0qse
0hlKlBsH/BW+d2qeg+0phCRwOG7ccqPDpOLzDd43PW+o/zvSz+UPGHUAnDqN63XPNKPKBx9JHo5c
FT4T62rO3TTF6O2ZUN/+LCIrCfajzTuwnxxoBaAUyyeo6Fuj3c72AEFoN43osKiJ0hQFLzL/9Qxr
Z3Nnh1BbjCsbFMwo93FcMB24DUXLpJaRGWO/kQKgy45R8eDZRxUeqrKwhL2Y3CvdavYQZ/us4iSA
yOjrfjtGoRnuRZ5o3Qcp42D8ZBR68FsWhS9+A5ac7KepzTzxxWknG7tDM3W6v9KrLEKQNESN99f1
E7V8G4FLkoWrNIppBdBii3pKovde7UNP8c0o47K792wt+tbIsngQ6H67WxgPGQW8bvLsEAcAF8iJ
KIQpCPNyOLc256oKk7p6lmVSu6suje1P0Mzk/bYACwd5VmhJ/asRGVW4+xeWuasgfIGIMPZ+eo57
J5wNLRzKZ97lkZvC1IkOndwnrzT0j2U6IdqVh4CQ3mcVkmKwDYzIEkkCqFjGkGGc6pUlK+25z9zG
hrnOFD/TPmmqLbQc8qd0pvCpngL/naUy6jpKn4+HAUQAU+BLSEDcDFTQZBkdNScUz/pYWZsCWpIv
CYSu2+tLXJZX/muLpjVPAmn5kjFwGg1f1IamPTdStA9d24mfCNgWWy0xjbUw6sTawlPMeH2bD3p6
IDdwDzAotMGNeH3pqdSaKfKSh9BD5UU0T79wZk8aFBoyfJ4G6IHvwMDP3/O2KLeVGMcGFpvITtZl
1M/mY5HwEN341Bf2AVfJPBu5JJMQ5Hqn9uVc1fVgyPSI1le7loVKS5x43vVp9glmDVqJRS8hQOmc
PyTD5T40pvHGIT/fAvUTcJSQ/oDcWZYcgLmgSRMU2dHOHEEFcRw/AvvU+lVj8RBmgxaOSpCAsiKi
nXc3zoHa37eumqeQ1JeNp62Ls1yiNECWe2OXd9mxjnJ9r7ej/kjbOtxBMtx8FkkQHNIir3YSr7Qe
kBDd9kbtbfU8a9acqlvsYOphWP6aV0orUkWQmstMKoun0O+mITtGwzQ+aMwS7G3pGLs4LJrn6yu/
tOucfZIn6uoKRHn64VsPJH9oJPlRzqIExuQUP1rPHlea22T7cjDmH8ytTFtgznDUXze99Kdqz8FH
4LypG+NSF6b7etRMHbjd0QcxAXd+kD7pcV8zkVE493Mb1C80j4Mbp0z9pYuttfBocJKBgWeYcRES
SAnZmQY96NHroE5cdVWTtCv4ajp0gezaXw+mSjCGLk8SWAXb/JthS/ijrq/8wvdVhQAmJ4BrqDbd
6aajc6Le2qo4drERfMqLmulJRtGgS9KiG6YubLL1KoCoZB9U1/zUFBOb6HrWRnlsskHse0tnKh64
hqYE0cv4qxsjjGv6Mr8FIbu0z7xVMGoopgWC7lO7GUAnElunOFagnv8q0IXZIqajbcYsFYfYr80H
QSHrR+QL40NOMf3GZ760bIV8oNmNgDvn69Q8ux9pdefmRxtpI/mAmIpP+sp/dUCrx3U2MWntpta7
9FZL6dK6Gfgj5GPMQg1ynxrOhhqyQisuj0bsWI8I0QTu1mtGuJ5rAN5gvvwfRpxXSPnEaJzqRvnt
+tFy+fuX55skR9WXAHpbr0XoN7V6crg04wKVR28yNH09VqWMNmUrf4d+G+Tbaka0+MYRu3CaiejV
sDYDOqpJcLrkEboJ4ZVzdQzM6O+oFJqAyyyfP9dAmqft9eVdtqUI4XDS+KvFsWoDKHtRuaqOmmyq
55ngo1khjlOtYUapDtdtnaXMlJccyiC4CQoi5IuLpD4efKjFEit9EQiE95S5mzTdJ2MXbzvHJ6Cv
knz8HEWG9pGufjPsCZWdewjgIXPjZML1ceP3qIz45Nuq38NMEqOk9PdAoJ5utOkwQoooRPIyhZFV
HEQ1DuE+4RaKVWAjebWmRZrIbYD8FW+T7FLBCKPkl8NFF/g3vsTZQUeMxlFBk8nOMH62SN/RIg/9
Ad4Yyhxp9w9qlt5jPIowhANDTpI5db1u92UjYCXqXTNND6Wn/avfQGWa4WpCB1iSTjfEmvKBznSR
vDT0ozYjd+JOE0n+M8uGn6M+e8+JVSD0WYYxWgR1Fr/XybAFTFTyIbjv5LWLg1+NYqycPI1eEPL1
AF0GNcp11KM2Q9cFP4xeqx9NGgTvLWI4mKVkQLACugSM18KlV/WQzXC8aMeoibNNNdF0gvyNhA2B
leQZ9jFvW/o10JJY7x7tpkohw8zkVz/Slbqrpd9ox1w6CPSaVduAXwS86PQjSFIPGBm96AVWNmNA
994yNhLODH1nKS5fq5i8R/gBmrtqgpAYf/ROZgC+PWOB9ElUy4pBxOUgj+HIjEH1OX6BKi/6VnZZ
cNSC0kZc2M6fXQ0VH8Rk6vwfOWfj8fqVPPO2mFYTdVxLKnjs3enaZ3Oac9DD0YshW1QnGEngS9SU
jZjFuncG4e+v2zt71hBu4VXj+r8CCZajkCh7GFAga8kL0dz41Ot5RyXR1NdwBOqb2Qntz3HEabhu
9MIi1bgwU/oUN8GFK5/85knJ/KwDJIH6cdB77idGnHArteE+TXr7qZm1Wx3+S2sEumAq1WbmspYd
74ksxW0pAMJuGfmPlq7Na5P6Qg8qYwjWEH4WMDflwQ3nevawsLOMzqtbjBj2GaGQJsYkCKWfvaDE
JnZ6GQdgaGd9b4QZlZXrG3pphfAqE/SCWaKtvrgxdt/iUguhHQcvgXyKwvmTMCZnDde3d9cOTkaC
rcdfrhs9C/QVOlsh/6hduCQVi684x65m6UOhHbVeC8QqCtLsxRpLbxPlzrChTmgN67KszAcvdb0b
b8WFl5Q4Fyi0ohmjDL1krS3FqJup44bHqBqzcmX6A7SkXd6Y8Vq0RvgXXKpK6tpBVCYgNu7WAoJi
Cq4Sdaysy8cb1+jsY6taICeagPg1zVp8gJiYdBKdFR/dVtMP7uT4qRI+1P0NgtjvRTU5qvQO0oDc
khYnt2jhJEKTwWG0qOJjH2XJ79kD7bjy6gHpjKl3/0YppDNvHLCzG7uwuHiYGtOMMsB98dHXkmCL
7LW+r8Psvi/LHvllMQVP18/WJXuAbcndKR6APFL/+xsPoUNxGjWtHR8hwv0Zaf20Gzov+9amyDwy
lZd8f7851WdkZ00K+a+k+m/M0aBOUQaN0qPetclXuwkKqDOjZqeFdPDXBLqIMFy3eH5gSFUN+jrM
g3F+lxjnhFFXCm4iPbp6P6/qYDCQRNUpwwyigBD/urEz90DZOlBE5yCXLVo2i9zFL0qqj4WeHv0U
X6cxshnel4PXiY1signFJS+0DkbctfnuuuHzz4hh1VMlMcdVLPWEjAl+1BZc0TGW3TAgEx3k2kaz
k8zYDowIPo+GMYsbO3vmltRimfdFFlpNUC/BjTowktkP++zYdV0FU2ovZkjTguCjp0n/Wzjn06/Q
agpjbedxNtzwA+dlLypuavKRW0mxEfTD6cGtuiSxtczKjgQ34V9F42dfiuL/ODuz3biNaF0/EQHO
wy3Zg6TW5MiRbN8QnsLiTFZxfvrzUXtfWGwdNbyBAAniINWsYdWqtf5BWAm049j5Ucs8xTikncxH
yxN4k6sZRzmzUu2F3/HO9uKlBnd1TeyRE9+cnzgWfdkrL3umBbUMe5k5ebLX83GmHad5F16IZ/na
+s3kq2sGCfdyi0OQXKYqaLT8mfsgJt5Wk/phMRN56M5mG9lWatphbXXNt6pKYjoCeZM///VG412+
Cpuu8gdn9a0yFYsPBDJ/zsy+Nz81SyOOeUIXKJqHMTnoS1Fcki5976vJKQDxrHGKf3q70gb9i0mz
nPx5aXupcDUO6L+6mBY/aVpXX/lSBT+T2ev6Y9ZbCASmKhYXQFXvHC866yb4Fj4dNZLNrVNMOUDe
Uiue25h3K+6LXnFXV3r9uQvyFgxqPv6vJ8z/F8a1PlDfPBhZalSkIJyjdU683NwDuazJ3WRcPJd2
lqk9PtcmrrG9Xf4f1nP1IUVfYjU02EKEAZc4tfKn8lnaqv+MM7ARqtLwb3Utz68W0/pLii5bF3gC
nAGHNgH5/jZCrjbvjjT98rky/WoKnc4vr41XqWtpefej3WsvbONLuLN1i2xmk1GRDfV8xI/OILy9
bg3+ZMTls3INWYfKztR9nsfZGBUS92Jy8+yBPuql5s9Z03r9Wo4qL1ydS4FO5tut2xqTk2CKXj67
SzEl3/PYbooj3iC9hUOzlTyRLUt7p5O59D/0fjXBBitaySg2BgzaprZb9lo7Zpfefe8ErZXa8Nq8
5vm3fXa5uIAnZcB0GFYrxL6ZTC8EuOAPp9mq5CU7gHdGW8mayKFRE4fKsbkUEeUTVt+wc2uh+vZT
UrSeF1JC9vJfTmza6YVr6b3hqG+88mO4ErfNCBp8stYlAEa364b8oFk8IzGXc9R/GiSorx+Hw3eO
KdAlziiwKZDN2ybUqHJncvqhplaKtDzAByO3r410ws3744He/SoLdViuGBghW4lYLTPrjOhXP89N
3nw1As0LoTDQ88fY/cIt8869jsRTsDJBKcByq73dtGqs+nl0ZfXs+ks/RLbRDqclLY0r2FvUJzhC
n0ezyg7FYvUX6JDvxFnuUjqHPM6hxG7x7xUkZQuOdvWst6Wrh7YrOQB57B3VkqRPfZf9JTJ8DUcE
dLTD1n4lsNn1B/2Rj+IPL2yroCiJBZj5T5C4xU7x0rxKUGC6E3HTJnv6f0BnP17N974T6j6xiBIG
oXDzrjC6tktnq22IgjMm6JiG7/GCqnfWrNLQ1ZZLr6az8VhPCO9cXD4ygXzt288s5kRRViqMZ5tG
96k2awVUxwZHEBaT7kYq7YxL/dmzDcuQlHZWvVmKK+Dg3g6pIVniJ25rPuNEkR1EMasH/H5KmhdY
81wqPJxngywkTbCV4EM1m5z07WiF1aEiT5r6nBmzevKqdnz0R1fzDmUJoCoa88ZprwaY8QcDW9db
w229a7APl1Rwzu4ZfoZFLKDKR4pED+Xtz7Bo85ZcRNbzwOv0Kljs6cVBWz4ktFbXyCoddYxELhIN
1uzjze22jko6Br8CFYozN9WqGGtaULb5PPl98ZKJITtOvvIe+1mZ2ARPU/tDn6wJ2lq3vFQNvLkJ
Ysmdr8dOFCO60IWzFNPvv9zi/CgKT6v46Frz2kIQ6jxXut471rNWFemPQaVFvHPTMTD3JHRJeSVT
CZTl4zHP9xxj0sZAgResHNnp2+nvKEhk9eRaz03le9+zui7v4ewg22gLc//xUGeBf/08z6btDtIT
cNRmw5lDtqw3qP08QELqog6vrWInRy07fjzOezuK4uxKrSBDO6PoJn4PC3lOnGcdKexbYBT2t2RA
GlwlhvrlYN5QhL1lXboCzuMFcZFOPtQxqrM0et9OpKvNE+bPpv3c9Xruhr0z5DF5tRyG0Fbel6kP
lkuaTu+tHQ18mIdA5pE62gwpu5ZWTSKt5ypt7Fst8ez2CEtcRm2NzOKFwvf56tEV4sNIEwhOxI23
31d3oBPKPLOeZWqZ2r0nQdHtO4kdzs+Pl+/sLuVlCBiGFaQdBXxzs01szwf+szjOc2rp2MLa3Vpz
CPJY/0cQyw6VL0x3N1qLOE6e7xUXNun55mF04uKq9LnqY27mlMpoU4nedZ6b1JiOSmuKKzm27VVd
LXKXYJWE6TT2r4ePv/l887wZ1dleNnmbFoWpMao+D09iCarrGjYpPBjT+S9r5+XCEXlvjtmjVAMA
pBJzNnMsOyMbDbd2aSwuxb7wTbGnXJqGrZuoO4yEWqSmDSoAQdr/H76Ub6UAghAKomebcJ8NSbNM
/eI+J7pT7L3C1tMIBx0l93XQq3+w2hgvIbvem9y1e0c9Ev63tyVcDJMXpIks3Oe2yO0r5ELjvd1X
0B4ASLqgfXO3/fHxcr63iWikAj8miwfTvjkr2gzgMl8K57lrXP9lkJNZHsAl9GaUJWbn7I2yrgFc
KGyA/pLshU8nFymJNVkv7akzuvvEF7XObDvPsB9E6FSxfBS5pEMqpaGuNcGaJ3Ai/KuPv3g9Fm/u
Uwgla0mJ1wOsfjiAb6NDPs8YaXWifBnaRL9y9Mldpb3r3z5tw9XzvnR4so7ezjWqJCwD92/38yvr
g0IP4Ret3i0OoR863Z0mrXnp08QMZ1t1L0Zq9Hv+XRw1Q2n9a8jZOnmlFBdGPltqRqZHRcWMXHGF
YLz9cKueHBQExvYlS7IqspRh79txqI/WmKbXcKeTm3QV6Pjr2V4tEdbaGRcquNC3g7ZN46cmiPEX
IeFIyTppb504k8d0oPEdFKmxdy3MoOQ0t//YY6ddOMPnqSMIgbUDSrUWBB1Qzbfj407nBFVuyRd3
6c0+7Dwt+I2fiL086Na82EePZKlEMtHRkDtL0qq60owud6/zOdYuxOs1Ur3deHSlEWlfewAWfi6b
qWim3GYBcvUCQ01hAL9Yob3M6Xdk5p0LN+D5UnO0Vuo973/q49t25FKgetepWL2YRefsljquw9wN
5C4Vmrzu+uae3Ke5wMB/jcTb71sbKpDxKAPQB3g71QkWkrRQbPlSZKIJooRU+mkevd7YV1agbgu7
tZewMSVa0UuOxSkwH7UW9ERqT6E9aZmKcnc1LifUQuLBWDRJQz/TvEdLOFp8yNUw3lSdkjpAqd4x
wgZVijzS7Wz2MPfL+i7yQWx5kajz5alQ8pLxxLpAZx+IjI6BNw08vK0KJkBU4K9e0r3YRelFQd/j
NjXRNVsWqfa63/x9FZzNC7MRug88DMr/6zL/8X4FoBXI2Bm6F6c37ZdG0WblCtAOiadrN1RGuzYa
+jbbY7xblZHwrb5CaCD55+Mj/M5m4otZ1rXtweNrcwMPg4rrSW/6F8Bh4oFf+rXHX+042FO513tp
XsWdeQkdd3brv+pCI4CHtjAJ1vYJPSUZyfJk9y9FG8RphPaoD1rGwYi4n3X7ZvRK/2iZOT6mlJ6+
fPy9r5jezTpT9OHFxV/Ys25TnMlsFNXUoXihDi/+HXN0QPxJ9l7UVglVzaZV86FOpiIPu1KMt5MR
yG+iM8R/mmyG4bpXRg9bcdDqX+OUTg9ZHBeH3qnrK9fok9BqHkV90DUzuMJf2j2meFvWFyoQ53cc
ZStE00FvroF+S+HJZ33AUDotXpx8zr5iwjzfdmh9mqFd58NeK4xiZ/S0UCavEGG7WOb1x1P4zkmB
zUP3iMIE4PitNUOA/Vqd6HX50mCa9diOurgXmtFel2YXhFCtL2nEv+ZimyUDose7nMogRPhtLtwX
+MwOvlG9ABeQt8r08qt6wMwvdZdlCDVp1w9BkIjPremVfRgPs65Fle+ITzlk4fvC9NTTvMipD0fk
HnfN4rXP9CSWHXyCYFc4brcDAap9ojuMLWetij6PJmeJr6Rllk8WvLwII0u3CkuLWy4tW/sWsw/e
Ux9P68ZvmWtsxSUA5yOsr3257bt00gJLisYsXwJP1W5ox7OHo6cr6yrsHDV+AxUWXKMmj/sQHUkr
2eOKljfXk5tW1mHOhN9F5dCkP9TSaF+CRdjyAB3QdsKpofKxQoLmNCw4ZjcAk1rQcqZw7xqzqP7W
qgAkOa9AQCv0u2jcbiHGbu8tqeejnjAB/o76oipucElI6TDiJfnxpG32ItARhoKTstYOAnTR19fi
H0HUj+HDqN5CqAFfuF1LxTiCZaR24IFSXqLmJQH2Tbj8n/HAmK7vQooV256hFeNzyFY1DrLOzQcT
IHNYVEa8p1QRRBahNOzdPDt8/JGb3OJ/B4VNtdapVxLz248szdnl7RWgBePrYN26XIbC1IK9jn3q
haHemU/QbSu2D/kkwPmb6wDfLEibUpgHp9DmGo9apH1CPCKCr3j92rvE8eQFGvo7M8qIDEePhxR2
W/Mv3WwZ2xhtnzFJph15xnLkdvaOONjKW3MW32aOzYVXwjsTSgMLwVcktgEdbUWhhdcubs8qo51S
JJE72Nlh9HwRuhl8tY/XbnPXrWvHd/HCRf2Qltn2rmv0yTbzIAaWh5HwIbeaegc2mHJxU6Ci1pTL
QflLs4+hIV44GuvW/yNq/s/I/tooAh4CN3azlLb05yrtS/1gNLPaJd7S3iawtv8PGwb+AgBECiLU
i9cN9ccBDHofDmWOVwhgFAw12mmJsn4oH0xBndrUukuSl+8tHVU7bgJagXzU5qtyrMGSfia2JOue
cWe0+2M7Lq+Q1//18cq9OxIpL2paPNhJ095+WTnVpjvqtX5oDHuQ30dIq+6nSc1i2QW5pV1IsM8P
HjUQuMzUJGGbQct8OxpZpmnlAbooDQ/cg2YH+T5Fweyo5rS40Qv0qP/26+giEsZ0l9cbJZjNeN3k
woU2K/vQC925sgvk7YW5tN9cPxZ/l2KyEQ3QotD4kCdA9vjsaTQsXVtrOXKcSRw7bYjcS578mFx7
KXfOPCTlHhVTvHq8AczLhVxl+0R8HXyFf61YYYwCtgiE3nUrmNk9jf7Ja5wuckevKFSYpB5WfsME
WOrgQMCt7l1p5nkZTb1ZDp8bH4twMjo/Ti78oHfWmTopEERnLQ2ju/V2nelINcYUD84hybHQ4/Lw
zZtKmP4B8+k28pD9ij5e6PMA9BpbwaMjoQQbZXNginQZkZCsgkOv6vzQz0P6BQh5dY1OpL7PWk3d
lVYch2M81Bci+/mngplHNgqKHR2Vs8YO6HWCe482qoYa6lNrrlymzB9yOJvesOzbwg6KC9F2q6DD
crPOFIVXhZr1PK2z8Uc4El4HC6OfsC4SjR6HTsKSDy1+N1nZN9+XgRZaWeHEnDqVe6tP+Gu1Q1Mf
62UaP9teO+3LYDEv7P/35gHaExUKkNKgGDYIlAGPcyt1a3SP7FqcHFP1+3yW1UnU9XLfOP6njxf8
PG7R+F1FhBB24aW/5R6xmLB7cAo+WDmliLBUNd7eSrj1YTCC5JLpwBYnwYyDPSEeAxCgewen7e2M
L4ZOGS7hLlUqlTvbb6bQVb35z9Qt1c5VQ7dzFp7tVJ/KH5rQvwSx8tCfQFvbqd36wvqf33n8AoC2
RG2Sz7Oefpn7xtQb0kR6t+yORRfMOaXOTtQXDtX5kjIOW4xbgZT9DMGmK3MYCoHWYlrN4nOpe+nJ
LYzyVGJiEzqF/+PjJX3nsyxkFkFuUc1dq4tv51jlbpUIG1ejfGKOheY7976o9cePR3ln4/A13Air
gN0qSfR2lMbvqIlXOpqORWZ/7iax4oLzcTz1FSXjC6+d9X55m52sLUb6N4h38FjY9ozmNp8pz8eo
VSohvgstcL7jgJks1+kAU3BPqJ60YyrtvLmwdO98JU30lSRH+CUB3JzGzvA6HpvmKkC29CeHV1Ia
aoBbIjVr+r8fz+g724SxuHgomXEmzc3Z8A1U+SZ7sA/OLMobQeQCWtjYIWmw2AsvFxfg9O+Ot5bo
WEak3LbJpvJd2sgU5UG18XwtMr+48WYzufbb3N6ZaBbs/w/fRzuDBJDrnXfP2x1DMitd2c32AcIP
7H8T96YayEeUr0+wOXa7CzfKebAhgeBwk7e8ggW2/SIrn4Xltz56jnLx5KGpOu9JS6cWef74tUyn
PCPM1p5gqKG6IHZeoYLjMqMKrlcGjj3NxZBztp/4STirEXDZVZa71aBZcB9C26VxDhUPvxOX0ryv
JgT7C2/Od3853QxFpwpIGlcq74rN1hWZXOBE6/aBkkRznzQ9EhPLBC8uwztvoKBwYTudhR3Gg4S3
qoO6xJ9taHfSONbq0rIPnSmBTqoSyfNwmY3uEn3zbCCIDkQDpg85a1KgzQN38jXlJjiAHS1cDp9Y
SucGzzpxoW5+Pgr5AE2w9djr1Ao2KW+6eCZWXyA5jFqzyn2aZyD2w3gqJuVfiG5nm4KOL/3M9VCg
XsGd//ZgLFZhd1Pd+ccYdMdPNIjdq7iam52R6+Ol7vvZoWcsireg2FZTDOiZb8cqPAMcqNX6xxQ9
gyjXZYcPtWbdxlZ3KnQtvoCnPZ9F3pRkFWsFlXb/a8L9R4ZFiSxHmAKOle3O096yluUUo5B49fFW
f1Xd/vN+QCyHGxwe/srWgeq4+arB9TBoqrt6N2p0iEMko4tKXuN73bs7lILMZAiH3vHGO04LU2pi
8xcfUbYW1o2b4BmMq6O+iEhTyivCUVZFFxU5tTcwNWqWB9p/xre2d8rfAhLF09gs/gO4FOvRiXO7
IGVEgw9jo/4U5675NE59p4dJX/lGhA+8mVJJRG0tm7qmp63h6neTr0/fxQg6dtcikXqC4lza8Hvm
HOFpaQbLDTUlolJuN/BOKm+OrdD1pP4pGU1M/AITQ997vR664TZuPGva10Xu/gosheu0KWzxOZbF
+L00F4GWvUex4jZRiM2EhIS2u4qdLrmv6aB0ByTYtOHgOm267GDHlPXBs5OyDZNcz7y9O5qJ8ejL
Rv0a+7qsjj01mX28xIYRDs60jL+sBH/dXTJxGjGNsdKxj2bp5KUdSagAxa6ws6lsILWMmMxnLl3H
/MpwQG9byN0lMq52ZpD3JeJsRSL2iUyc+LdlT322JxGQdpTqsEOvu2Za/MgXZYuQJWQA2TJ5ds9j
nvQwbQ+jSX8oBm/mlm5yDJTIpuu6ghD3u2xahNhGyjrD3pD9PL8MsWflS4gikAwASgxYiF7Yi5tU
BeFZhzMGxQaNMYCNm62Isu9iNGJI9mmS1cessbtdiax/EYrERquDF28InSLFHbmqqcn68YXxtwec
BJuEjANBMOG3bN/Pw6LqGRPqbB+7U33Teep7PPTVwfW19uCZdff5wudux+M9TMziklkt0RGh3nyv
Y8aiWISX3UB3buIDuK9SHpZJImVUV0BVdgu6RuM1TUbTufZU63d71UNhmxYdLTpvgjl69OwsXQ5D
3Orxvm0lokSUzec5TBSik99qJTwRwi2d9LsamFL8RE8OF02rItW8n6dEvxk7y2rDkkZIS3pml59K
2tDDS5d4wB3NdjS7nevlvOQdK5+8UCq30yOnHI34oRzqWu2Aald5OHoJmQkivpX8qrCK8A5prgkU
u/Fk/dyY+Lk/5NiL3Rpa09Yhl6D3A/zJYO9lm2XVfSCFYR3HThfGFdJ7+X+GneVOFeotTx4wrihc
PY6e2fyjAJR8ZaVKNzKGZbnLDJUOd56jLfuRbm36NKoy10/81in9kTuoFz8nMC2X226ZlXWMrdar
jwgde9jhVDku1JjL4wc2GUqNj+lUVUhRaUFdYDY+WXdBbczpLwt4zpE3dtzvcjSIA3vvoAmthVmP
WLmIXAdP3dA1MikRr0plaX5pu6SdmqsxFaK58hE6TI9eliXG56khZtKtHV1kSGkL1NpukEGbPFpz
pk9PLk2QX3j2tMaJN7eRHBtaCkmo+2ZR7uOgtZLIlq4/fPl4J77mx39eAlQVId/T7ebs0W7aYvDN
LE/a0Wq6U8X0WXdJrOI5XIaMSiobMY0fmxwv95DHd1lGcbG4P9Ht6cdbXnziPtDov/+qxsIQNOiy
Qr9B9qTQjiCJVR3WokTkpbGK4VtmyqzYp7OmHeI5t6oLFyYPwk0AQe0YLSfIC1zP6EpvSzBKpKNJ
yK5vkqw0WhW1nHHvgDM2YUtodU2f3CF4yYPvle7nYoqn/4KE4PbYVDGpSV7jRhUqaWJe0lE06q/w
7Ul/6H4l7pOaRGRfDnY8RLTkG3ufcqwTK5SmjgV1hyqAGcL8MasHTuqYRRUoNhk282J07Dq9rh8H
LRmbT1h4aeXB8cu43uv66KB71FYW3Xg4eHp6O0g0+sJu1pe6j3SBxuOhnuwxv9PKLE33VVv6QIiA
pQn/xZ6VvXwFCu07X0xZ1D98JSwPbUmjV9d+muAl12cANPyIqGYW98EcD/7vdI6DhnDqqmy+R0Ok
Nm7mPkflq1rM7BCIIpCSabKsFAiBVahv6HN70Vw0sKkGIAndTbYIpymJykhkhXPctukuXYYaYobI
kviQUeC7t806UPcgQar4q+uWgxtWtj6312nv1fMhS4hRd3GRNCM4tJraUYwQxU2spNZz/5fIrH0a
KbL1oalPi3dwUpwIc4ca1yc5jtXVHIgpj9D57fXrudL8+KTxcPgE/0j4eejLaVRc9aactUhIr8v+
zeG3f1lkGfdzhM7FkNQRbmZC7soCuOFOt1Jt3sVFkzs7r17lnumUAJ2KlMldHVYYefh16FtzuWBM
MDTDGLqiTvUHmNSx99NbLG25ymarLvedkP2oh6DwsuITiZfzPKEQmn8W8Cl3WmVk/o2T+clPCQns
n6ZPBuOa6dfnXetN2RcMc6fkCokfFjkDytBqu9hZzCN6G5kXjm6NjXwzJdaXWFmpE4q4T3ckAFZ7
TBUyP98rEEHGg9Iyb/7eBMpimQxzKu6nXBT0JNt4+pz0vpdFpt6NOxyrEFfvhqK6SgC8i908Ngn7
OE6FgxW5H2dmiABAVfxbaXP8zdZgFT+Ag19Y8Ix29MFVTXnljNpsfvaWbE5v1egHVKOaoU4/x5Yq
M/M4Fji5XgeS3Y/YVdpZst1RVcpLJP7Gav68QAD6bfOHOMzZC6ZKoZUaBK8QCneHxkbCZX2VtIaI
3f1sS2VHWdYs2XdvoR/0MsYx2niorZZqOglfy+wbsQjfO9CRtm6l5ilMHRooBnciaD3rtKANZMCD
zpoBaXmRJyFkPdR7zLo3i1805IbgxP/LIdmOYeTsda/1jr07J0WzS1IxWfsh0dAiqdf2eWjlSjXf
BqO1ir1SrvlTj2kv/ByaJlU7US5d8knrLfkMPwTXw8qdrPk4j6ZdR0Ej0hPYl3y+k2BXJspa3JH7
ojO0ayolGsnrMKxt8r4NAhS/Z73qD/pqlTdRWi/FF+g2RX2XjWX/b1sFpvYfOaSFcDqOts2NpaWj
EU5weH8lusgu9Z3N7duEkhw1T2SW1zgAcWvzjrR5C+UTreYb3wB8tO+tui+uzR4Ix66SKidhrVX6
vahq/1+7ctpy35Ze4z369myRg0+0J261Kkn19VGBLlVYu0il/sPzJhMLjg4mbICyKq29phGeXlTe
ZTd23RjOU2Xn9ovvdEYXGmmAFbjb9OUlFxRjTbz+vA5dnv6w/cgHEYhfG2BvX3pBh/oRGjTDzRjM
U3MoKl2/Q+UFmEwnq4ds1vNg39l9loZBMsUCFyz1FQ1ZlPxmpO9vNH/+CszV/o1bSdGGczkP/9r9
8MuPR/OS7e7ZlcdPBVxrrs7hq6/npjJk03uUHsrAN6M7z80IBEFldZhkDW3ZcILgqyI/zfR7Tx+n
+oB0mFP8ZaOFyULtYe3x0pXkLb5muX+8U+1e0BaMXf2mo/H2L12mbg8cvQRjlBEsp6Qkd/w4XTnL
mwEzrZqNlJ9JoM9Kmpndm4PWKv1Gy6eiOBpLPKOg59FqnsLMUYYRdb3UtKePR93CRqhDw9Eh6TDp
HOIiuxUxTGZ8KsTUODc5b67qky8XGcwR1T750zKFcO8dOSxxyJwLba/1spyOjSi5TEHlOctjMHVE
bD8fl/+ceV7QXKyroQNG4wTINiM0on6MoxryMezGUYe6VkExRTOwNXfl0PdDfqF98Sof9OcuR3py
pYfz5lrJOCRNbxeu1GeHYpAmbk3ZdNn12GVVY4S6QbExxFw4uxbmGKc3PV3FTAtxoBJmE0rpTYeR
9k964rfiE6Dbnbmv/a7OEJqzq/j3sAAxvEun3pv/1bXClz8mS/TdYXHGuLnmEZ8/5ZBJq2NRanoX
Lg4Etnw3qXzCNErLyNMjI41NgQGdXTghUoye34W5GWQUGD5e0leZtj+ngMrtq4TtOgFgvM6MMt25
a3ytcm/AzmQ6iBZMHXb+wCvx5DVW5t9jg1bq0ZCk/o1mUs2aQzmb3hIZvZfHZmj1MvA+5YNayjBX
RTF8zjLXzzClcuCfTGOfmhFPkeLe5Z+ae1nQ/LvwDWexiqrha+nmtZdAIeftKvZF4uWONfmYGvjj
dUNO+ECDI7iV7eT97mHbRPwHOGp8PHPno1Ldptj+KugJ2GKzdwKrb2Ozp67eFF7mHGUmA8TKR2/w
H5NiLsTnPLA6/9Y3UnP528cK/W36X7S3V/NWKP6bgAMOWaO815QnlevBrT/6qj50WIAmn1K26qPW
tmMTZq1lq9BQjWM+iLxVzsFO5rgKcxnrwxWLl97PWTbIKpxb6RTHqTSLL1NiYrVoZQ3+fjxUq/8U
32gdmjxugm8fT+Dafn6z82jT4nqBRAE7D43Ezds/UUr0pl5pN57bH2b4Ct9Hp5t/E8+cR9KBZD8b
on+oleP8noHIXajQvpLsNsPjHUC7GDQ5AW1LlTWHtKkWFKNOw2K1xk4EyXhbdK1LwY3sq9xNaZ7j
4Ajzs33yqEO3JD+OejSHxZmiuMlL76uVOHWyNz1y/BhtnzIuf/hln97NXuzXh3yhdhDVU+2pKRR4
7Gj7gstezqHd+2b3OAbCuZ3NFbQ82TYo8UFvIEeHlWjsX7aj2ZQUptmdDklnuN0+hfOanGgFBuap
n83RD9FjbrSvTUfNI7u2rdH1I6qOgQ4HwgCliR1lrPTjx4t2BnKg8htwR1p0tOjw87e3h60aFxAp
jp6dRjeZltAK5u7GUMt4T2uiPlLQyU6o3A4E0eRXM/nGDdad3fePf8R255BtgQ4HUEI1GnGRrd5O
UDdpErv9cKokLbbrIuY+DDnjRnZDs5TytGVlrr6zDTlaB82p9fRkp7V+SU3lnZ9B39+G4EYgwNZk
U3mflmU0/EJ0p9ybpbUfXW+K+kY3psgxRWmEwk+7vZPk2t2AKGk4D0V9YRO/1sf+3MTMBGZV8K/J
gIDybLtiMhBUVVPRnsZ4Sfyj6IJuCdXgS/966XojDdN4GtpbXpnyh912vrkvXbu+zzv0MhfI/K13
0xZJMkIY6TR16GU6yJ00WjfHp0g35+7KH/Q+O2RDoW5RfKum7zFrHNwMY+2fKjuOp1DziuZGBYkc
eR/KtnEPTr9oR5zf++pCE3Db6+BzoQivH0qWRgNs/fM/Eq2RFuuSaKi5a777c9J9bdhlIn8RbdfY
0cd77Kz/t45FCQUYBeu7asy/HSvLOqw5eOKehlH7OWHvaocxSoTOfmjn9Nj0lLfDFDWK+iCrrvx3
jIXYwX/vv1JaHa7BGV48e9ukj0CPfgwtQAzQcdXc8iJmKtOjnDN50pCgSiN0C5KwqvK2i3SHWnRk
qnQJLtxyr35cb3cYDR8mAW2vNXhsUz7CiatPbdef0hWTcXKdorGuhtpUw9WYdyZMz7otB1IhHVzz
04w1b/PQ2vqyy+eiK74sgkrjl4Baz0MqAi3ZV0EhTzxuTY8atzT6X3ZlYsDgIX0RHzMaMORDbuKl
uyrPM/fr4JQFd5ZVpaNzj5NlPn6CpcOly9O++6LZdaplh7YszToaBkI1tSt78u+h8sDJv7Ajtg8N
5h8AG7AmwFiQNLeg6WaMNbtKhvoEy7C7n4WjJ6BrFHRJg9YvHjxxbiQ76ah2Cau+a35i4jhheZFl
44xRDpv0xkTtZJdCfUijJnPFc9Ek9Xw1wf7Mds1sWteDE4P5v/DD11Rks4aoPfFehaq2przm263c
VSArxFjLk+exgx9Uzc1+lwrK/IYx18WpzQ3nXl+kEx81s3DEgzbYuYp6y81hplR56r1c+EXriJtf
RAsbXL/HMYZcu4bWPw6yKWG458BMCJ1Wc5rcAVhqP1mPhlE/9K0vHscxiB95LJrX0nFQ3dSbCRFU
7oLpJZHgUC9M0TtHa9VMWsE8K7p765gxiTKmmltYJ0VHgJLX4o6hZ1TL0W4BUiw6/f0LI55dpBSc
VygyfEuiCx5nm/yx7ofCiEn/T9Y4JDIaUdidIqsrU33HYpZNFUp7NNU/Bm4y3R5SoUvxjLIZYKa8
sJwLK3I+AXw+P8JlUXjbbX/N6NlxokMAOMEsc9PrYqGPudMTe3B/eMmYNjtVl7Z2/fE2WDO8P3YB
0AqyCTpeKx2IXvxWByHPNGqSTlfeufrYVbRLxxom40AnaN8YzIlqEvsG5QGrv9DmOh+Y6I7CxepA
CFpmaynbivj/kXYmu3XrTLu+IgHqm6mk1Vm248TpJ0J2srdE9R3VXf3/KGcSywteyHeAjIIgXKTI
YrHqbQo62HP5kMUpMqpZ/UnKdu1xsY+1swD59A6DmPn89mx3S8xstwACWAZ7lI1Os9vzJeldbEH8
eUhcdyn9uoDMdixI/6hCWrFxpMNMs+DtMa9NdGtpE7Q2iuzv1vcf5wxmaqxnqqgeeNRrR0rZ3plC
LzxF/K2e+sUuAlXh2n570N0t/XuiPIvAPnBXU7nTXx7uJB2XSuXt8NAuRn8YxQpBNMHZ4CHrkO67
cU/v6nDU4Cj7AAhHAl0lJ9xDEvoW5AjCB94hgWxr+GpBBuoXJWzcGwPtPx8DUWhhJIf2CizUXbbX
GlpcjGXvHSh3b/qdpvlh8voRmW/RvRt4/d8Qudl/ut/j4VjhAYtBFWBPEpwyXVMICt7BFJSPKiVD
c6Zie+ZqgUTdMGk0JUH1/t2n+z0o60lLlm4YBKGXn07rB89NYZTBj2/a79Rg20Mz2OKUFll7o1d1
5cMB42J2ZM9kdHtUntZbTR93uEWvZW2FdaIPQaUP5Q1c0e7OZnt4GyVhgxVRzMSD+uWELPpQsVFR
3Z6HBP8cs7YPZkqLWNeq8mgjpX6svYkwP1d/Kf3x/0aGMouaA11urGxejqwnXoKvzsD3m0stskCW
HJEPv1WHfr2KzO+PUXa3SDrmpY4HMASdTLOOq63XB0SQbiEoX+/9bRR2IW0XjvceY5RPKJDTofMO
lVSTQK6TGSQ1tsaUoeVBDP2trPParIBrokvAVUxFdRcq+QVtZ2a1x1yc7CjWFH7HVOjHtzf7tVlx
22/7HLArAhgvv5Aaq003lIl76FbXPsMk5uXc6ZVzWGtjOdh228c3jterecGj1HUqN+RiG/luP6Kz
kuUMWn5cUZ5/GBDVeEiVOAvfntc+/sLW5EqFf7AFrO2DvZxXklMuMFBPPWJG1waqzU2Kb1R2cHEG
uDHU/pUE+5xaMAeLE8Y6gq99ORamwYrS62l+7JM2+1RQPDhZnkTRuUT/6LtZyuGJW0AcjN5NU8w4
rPjdYPf2v0nZS/iUGk+Z4O3Zv4qb/CLU9PA7YY2he+1+UbMWLiSoKaeP25eX0uiru7lJSWZ0FRV9
e6XXa8bejWB2bcn/HHT78H/cszkip10DAguFWgADg9bFYUyrMBgz8y/ZNL9XHM4yKnkwocBm7iNa
x+oqKUOZtF95gsY0YIIWm6rz6FK+Pry9mtcmtongAPdz0BowdxOTcS4VA1bs0e0FeLBO56gEZFU9
FBtTbfMb6/jqSPLxQPyRkpGKUtrYBU3QNM0ylFWOb7MiHtUKTqe6Vj2UCqjOZebcUuK6Oj0wvhqK
4OQq+0d+YmXxaIL9OC4mTQbhTMAMhVNt6qH9jWjz6iaiTbWhz5kbjx4KVy+3CMg6Pam8ESGWysHr
dtSESeM4T+vuYhaAowKwoRSUKZxZikORYVr/Uhxw2zkgBjHp2wSi6OltJ+ePTapqg5E4mVQOeowh
XdzZGTr+EI2fYktQ9H9741z5kkjU87KjUqFtzkO7wRKoliAZySRytLZCHvD1HA5Ok3aAhnjd+cLs
1uZvb3syFo2rlgSGlyV/Xg5aFTkCby6yyQvwpkCn+xw2ky6PK+2DJ/asDAcsFQKozMmN6e6/7mZy
9PuUYCFvoTq+y3mHGNySROkwKlF5XU8AuOrvAkzlo3BtHOylueIoZoNui7I8VW65e+23MaNTQSdv
g7NODWzfi+gyJ3E2jeFILV23C1bFa3/2LtZmo9SMG/F126d/Ptp+j7VRKWh3bkjF3UyF8Pq87NMx
SvoRDaVuLE0tzHEevRQICw+h1+ZZ9sFFUPtCOy1x7kkZvOT09u7aB3l+BLT1TUwJDTey/t2PMFKl
yHMvm6JRdepzjC/Ney9b3A9Z03vv11kZjlaJa/jbg+63NCNtChJbuZVYwTF+ubsoWGxKEfEUAZ9Z
88/a6hRWOC2yt76Ydk9s4pk7ffz/G3Pbd3+c2YEVWJ1mA3a06tz9C6/OK9SjV2jGcFAybR1+VISu
9OntUV/vJ8p6m2b25i2NLtguq1SV2hr1vliiSulXF9kVMVJpFVau+a7op9l/e7grC7uJ/yGCu0lH
ATx4OcmxseoJi9glMtrKPo0gjD/lJvf2uECtC6DgojDx9oiv9w/tAxoYNJ9ssrG9hJFChZkqk1gj
bSVSbP0SGmZtP2gXNVEV+zxyHTwOKD3fKNjvfRLwH/zddKJdwLOHN9YuO0lKSZVNAAcccBX65Hax
lL4ohaOF3Vo96W7rnLURzNAT+EM7O3Zmqn2KFcspLuhJDNbXt5fhddQic/vde6PIS5je7WhvNAc6
8OkctZlMvnVOntzltfqvnGrlmUPlvDOcOPvAddXe+OKvg8iWMprAJtB4Rk1pt63XTJZ9i2ZxFM/V
fNSFkYSJ6tmf4WJp91WaZu+n0S0ezHjt3ymaXd4qiV6dOMEL4QFCGVIHL3dcPI4wGRw+A5Sw8Xnt
0DTy+3bMZj8ZOxufpQTDvNZoi39tyLKf3171K5sPftbG/ALqjU3x7pZK5zWR8czki3RVDnNv5g+d
t4krw5gdQpqg/XPSqN1f1hPYebAbUMmg9r0VXndnGkW4De6Iu2hapwIYmbNEDs4voa7mTQewb6hO
xMz809tz3Zc5tw0PoJwqJ8vMFbW3UMo1NcVNcZ4iF5LEt8Wb1ZB6rsDQ1E69J2zjxGGsZ5jRufVO
2TI/bSzk6e0fcXXB4QVvtW/Wfc/UpRRHrHYlRotpPP7wMuN7moIJ8+2uVD7EqWg/DAp2MG8ParKF
Xt6TTJyMcnuHbCLtuy2uLmJYtcGdufA7+6QgD9H41ZDGv94e5trcSCsRFyVwwjTaDeNpSHFXYzFH
Wj93RC+oYL6rKmoTzLpwksDoc+3dMivrX5Ibf39YioruFs+wr98fYXMBPJyLkl3sNM0xLof4aWq7
jxWepjd27rXDyjg0WcnUNwGPl4eVJ6Iq6TfNUbN27se+XZZPep27ZyUp9OnowN55l6AGxtsL8asb
AfvKTchdT/sLDWZC5T5njjHqhqSvLpHupp7PAZoiRF3r7g6YunbLpPRKVHSwX9oqA5RNydNfTtRI
CwyPRb9EWjfqvEEaI0zBFl14YsvTKMpftAWN/+w5+2iC0Pj51xuJFBaHF9T9t6LjLj7YPOLXUXPW
yBzjJT6SU8pK9RG3wU8Sizkvva9GIdXQmcTa/P11QO8FKAaNTch/+4gojazP3HxeI6gv8llbvKoJ
eKxgB2ICrI/cwaXA0GUK5epBUaEiibFSbvyG383j3YElNiJ2xdN6a/DtVl+aeTwVncKn9tyRkSrP
UsLEsMb+odLFWqHFvxR1GrQQmqsgwRBNvVSrhgcf1VtbD8osS9uDmReK811FzbiNclHUodQnR70l
4HQluIA5pHsEexj81n7BaCx6JZq0c6R20/LVNWMzcNQ2u4VxupKYoRwHvR/lrS186y835Gih+qfB
XoioL0Dp0laMk01DAkoHbZxVJ0Tt1RtPuCtnwIWTQGKGedNWLns55JAnTZbhuhZ51IZUFLfG8RHX
LFywzbJGNM6xMdTSADicO9VIHzM4WrdIWFfijcu1RcmDChJZyvYT/8i5Tex5lMHK1Ag0F+3oJZkT
68EbclTy1MxqnmD5m2ng1m4RwiD3bqloXMsRCagEVqi+/IZ9TQ16HirYolIj10imU4qcxNfKpI7l
e1gGHJB3WFTfypY+PrvTKMVxUtZx8Z3YUX3p5cuNt8C1D0KvmyR5Q5oSCl+uBnfeXGtlqkZIWedB
33nmXd8sqa8hH3aY7bTiolGq94ormndwi5Ib1+iV+w3lQoqLFNG3yLhLmLECTVWEebWIMqLzs5Sr
c0+HJ70rGnrFATlyWof24pX2jRfCta1PssDOp5ywNalfTttV9DTJu1GL7AbHD+EjhlzIx467tj+W
sasMZqA3joj/ezsKX9t7uGQT/7nOX+uZzYZaCR0GSJTiWhRq2Bw8u4vagcVLbRQvaNl3GBH6RjEX
twjv2ytrF/82h4rfl7nOTbuLf5ZKJyGb+jUaKUCJAK6cBMKfx2CsPhYQLTM/GwEmfhtkOaX3CZ7V
gQoEXkOrLta6G/futUOwNfRo2mz1f3cviWRWUEmRmONKqDqAcHllQkiZUlgAzQRJoxv8SR270zSZ
3kVmXRnGtan6vQEK5+0vcv2XUGLggiIe0AB8uRPqakky1+KXVOClfuDo1vyY81kJ+j4RZ7HMRugo
sNh8V+LWeVzFUt95A4UQ+OXzrbh/5TQgTshTGR95qojedi/8EZpS/ipzJ51vVILNsqitHcBrr1Oo
GGPzqMPNOylVld7S6r6yK8EcEZDAnBJh9zjpApZeRZd8iRZP6QEJd/UyBjm1meRQ225l5UHVw7lx
47kJM7hXMJjf/ghX0jCep3RpNkL9a7CEoVB7kwvv9RTVzmODHYHfuVP11S0d7e+zTQRduHp+02B5
KL1cYrOeu5G2GheQoyTR0mdz5HIiG38i4D3ogGek3y9ZXr5vYCLfMgq79l6inbcdQ9Iwuui7Lwyv
18QUQuMLa6MIRnOxHjVtQ6K6SSPuZqVuQ7QCm3cWjk/vp5nquG+1dXzrgXxtwUkrQDppEO8JgC9X
oVDrVrP6bdObGuyvahFhAkDJryahnN7+ttuM9nEHNgP9WXA7pBm7oQyZrhKkpxrxXNLft3bRH3Sh
ae/fHuXaFv5zlN26DlmtgPDQ1KjwYuVubboWf0qEdL4McxF/rdAGOBbprF+8An30t4feH1qHmv+m
X7qpC3CT7TUVSeGENbvrEoG89h7Q72+/5u2cfVGXUkBDa3Sv8mVvmDd6KfuLG4CRhfIMfVRSesbe
VdVKOjYwsVInMqBhZQEcYB26lmiXE3JgjQwXWzSUSZv2GWAosM8ip3Z1Q2puv42230ARcdPc5y0M
DuXlNvK0qUcXSXMiDE1GF/X5pTVDrctAahQ5GtY3wsTrlaYXSUmaogqp4yvHqsLT56yNXSdKSNU/
lWXWBmUfl5G9etP7RWn1gyPQVXj78+4zhW2OW2V4U/nh9bCPyXhvwNOHNR3lYIhgtbmL5Q/D4DzX
Zt49rviP94e3R7wyzc1zieLR1raiUfZyVdum59OljRstkIgDVQ7yfTqrYLeQMxJhp/T1s+ZN1S39
xavD0isHfUtr5ZXEf470sIVJoxslGWx8zQCwF8Bf995LgPxhWS1wZGNnvhWK9vGB9d0AU1tTl/YO
sfnlbGujsOHJe+yhxpY5kjuph4UWMObpxu65slkZiOI+BkGwqPdiBGYnEXxMCjcqHconVe7JYwva
+YJO2/Ll7S94dSg6cAQFQFmv4Hbo75nCmzI3slaZPvSdhdso1iYBoOK/dFjiIUXyCt6M0IpVFuqg
L5ev3/ylsjb1okZa7YOmFtMRKJP1ZRqd7EYKeeUkUIbaurcbuuFVBklv11sVUXqRVJIR52iH46d7
MeD0JH3qm9m7vL2K13YGao94GlEbNhAdfDm1WasrOMGdFmUiH772SBT/hDU1/g+nDdlKBPcpH21u
Pi9H0SjBlAkZXeQ69aQGSwlxxe+cwbo00OXik2HF1Wk0hHsLXHElgNtYrP1mmlJk2wMG0cDfPABz
I2p0CMd+yja8M1cxnXtL0eIAEKF+wv9suZdLmSpBDPX7VkDd35rb5qHXxv2BHAk8193mqSv2DnZn
ejTJFjLRajp1CM2+OELtA3Hu2kVDhpBhcr2iuajdOJDXAg7sICidVG5xrdqdfJRXrNbEcydy0l67
1+amO48VB0Qoafe8CMX1exMh37/fVFtk3SaNq92+Tw9yRqEYlWqRARg3FLT6/hFD3X57e5RXeR4r
61B4pjAMINTksf9yV6kQg1M7FnpUVV52V9FiOdhDP51MeM8HOuSINnhK89gmZeoXw7LWYS889/Pb
v+LKAjvEBpaYwvz2e17+CN1CEhSDKi2aodubyaFUDMjlXd5ix1vOxpwPh5HuU6IHiKBzRm7cnFd2
Fy4WVHVpXVsbgOjl8MIY5Wj3qhlJBJkfROlqH5N6cI4pXOohWNa5/NdwKiVE0/NWTflKqKKesJXm
iYpcobvEhPuk7pe8NSMhjL4+C1lL6KhQLL8a/Ww16aEdJlW/RSG4EvY3YVo4e5BnQZLuUrI4aT0V
ORkzmqFeH5A16D9g6u76boxq19uf9krw2FQyKVsDxOXT7NbWWTdliabRI8XIKtiBnT7Z4dglDSLt
KkDWKkh5TFjvJlOpxHOLW9ilmhrvL5Wht9vH4ZjaWxeED72fcemWHdkRlDUeGWihDsIsDq7TmLcc
Gq98T4Tq+JI80JGC3aMSXCQF3N4URjQIL/mvphjVwatt+8PGCfVlOvY3ChRXjg5vcCqVLs00htx9
ytVdiYN6ZUAPUtcfxZTTxOvX92JErgyE8HS/Zl759PY3vTZJzguOaxSIuBZ2Y5r6KK0Em9So6G1v
K/6ZoIVAtGrIghx4FN8Ccl8dj/YsO4jHN5N8eT4zsyB7HTsjEpkpQgcrSDS1uipojbI4kcDIy9vz
uxIPKGxYW763lYD3vaycmyCTa2NHkIR1vCwGLfHmb2m6uPKwifyjCxL3Hq3auClSBRJ2oZa3IJqv
zw3VevwIYUFQ8X7lCzvkTt2kQ2FHbovAbBMg4Wu6T3Oh9WoWYEs/jvph8LIq+wj4YpENZJF6kX4R
z0jl/+1yUPE0gd5xByInuC/yz17j5Evd2lFFUbw4JHUv7/LMGnHEMfP3uZMP790+9z67RvU/XPyM
vRHttg7DppX48tNjVwb7mG0VTcU6zvg36KjKJBK7v0BR62a8n9xBjAFFNy3xe5Dq/74999eRkm2O
ui78D/rVYIBfjr9id6AJJTYjFLJq08eWZjqN5WrjSaAaxY0r/9o3NylyqKCoeMDtG4xDpnMHotIR
oXW0HNwsrY55mzpnY+qfST3iz56VGe8qI61OqxzxvHp7rleHJ89yt5QDUMJurYUUjZXI3oQJ1C/3
IMkUvy2t+MOUakvYLHHzmErK/yFy4igemz1v3xs77epqg1pjydltkEVerrbXmcJxVoeL2CrLj4ta
fOj1qb6Ieb51xK+NZDEIMD2alTzWX47UrXXW2qlrRkgPnYvEjn8mwlSP5jinf1nHA9exIR0gdlOx
3EogL0fiom0rBVIyEBOkHJ7wtqqc6Ui3v5yfylQmUxp2230PDlNNIgz6bnmmX53q9l4w6BtzU+ym
Kow8K6zWtqJ8nYyoK/r5g5q20k9bp7ixg7a5/FlC2+bKPClBbKkFrZqXc82REpP16FmRkvR2G9Sk
8uKQ2Eb15e2d+vpCgCtPLYdqOPf5q9t8VUyItk3rRLyU06Pmzu/xdBpTH6dK9Gri9VYJ69oSUrmi
ZMbTn1i4iwJJwy3YSsaLzXGZ/b43eAehoF+d7bFqbmyY1zc6k0N3cXv+c/3sB1PaBq8OkraIxp79
GWXPqYvwVZLlr8Wdze6HPqHg5nfxUJuXv19WAowOt/k3s3e3U9xBThbKhHbUqXS5fcS33KCpLStQ
yiLLfa3O//kfBqSQbm+uAAgg7Na1M1rdrRPXjszWbeB4I3KGRstQJO/GrvSmA2SnW1Wya6sLIIbt
Q8LNM3rbWn90LsZ2dI1xUWxy/aZ9avFUOqdOa7+zGlmcV5GofVC4AhnFt2f6OqUA4oV8EbAGQA2U
mF8OS9zMYWezgxAEBVMAmpGnapcX95loslBDcGI5wOtdn2epljdO5ZXTohFRiam4IYCv242t17pi
YEoHTz5WZJCuhXIQZUq/FqXKAAR8dWMbXTkt0B4Iqh6S49si7+aqqzUFbsajnGtdANa59yPKq98n
HAxu1HWvTY26IyTobWUhjL4cypl5vmI4TE2O9ugBizP1AFDGDNZCG2EFObcIQVfHo+ZIZoZPLSCV
l+MhPxDbTkzpsRrG9jJPive42mXzz6ou/WOZj7fg3NeWkioyhiyQdLk89JfjCWd0Yk1ZbICRVRX2
88BtnAHYRL1MuQXLf9VgJL3jjuLup9W8oVJ3RyOryqYvvMSL4rG1jjCAlY+lm62HvmrRCbS6LjAV
DBbQd1rGUEOtD/+S2NK+UI41brxqXh8XfsrW5yPmbpfmbgvZguzaaKngdYUiAkhD6ZdqsbTxsIqh
uNjaYnw2zTZB8yDOqx9vH9Xft9TLW2wjYyE2sNl8gnvYrYPeuYk+Kb0XFauuQpCtsJSYHK//0ati
BPVhluPF9Ep5UOJakb5VOyPNL28wi3AxR/dL1aVITyrurXNMeXu3LjpiWyDrN4Fyggg11N1+SNqm
yetOQTBv05wLZTz1DwIoNjJRiT0MASp6yH3ZZawW4bgszvvO4p3vDx3iaT7yx0p/GpWNUm0pnvyE
H4JlHFAN0+0AHSGeVUZRW11oa515F+dGbB1WS2RGMM9m/CVVBopckEaW9TOoD6ltBmw4sSH2IkDe
AZ4c54tVV2n1U5kSTZy1CXngJ5RfMcr2jbhS8o9DEQ/WadNuSFGnd4zh1Dv2iHyLpBH2bR1imZ8K
W7FRChwk1FnHTvjeWpcsy9lxF+Fd1nUx9LNKsqrTvfIWhGA1pROR4zYOIYZdWWT+ODSIq4lmRiZj
EQmxFjifph9SD+XPOxsN3v6Ya0OPc5ph1N1/dpxk1uyjNqp1vhBptoRWmaTl05htrEz+aYJ8JWKL
IzIuGH/foXqKWU5brrEX9T0h7qM2SEXGvgfbS83CWtf74VOyQvSP8Chdu/5c5JJ2iR+nKPS1h9ZN
JgdTxUQOLuooc9Z4YZyuVmNjGeei8XqSlDcxwVRMTgB+ZIVUq2/tmiy2PIzZ2HfPAMLGZL4AG12x
0SyK2f061Ek9/6uq+ox+OFEzH+5oI5b9T7QWq7oJp2FaWJIJtrIZ1G3usbM1Y22LwndT/DZK3zFa
A6/kme5W4vqihuv0SZdDTDeF62moH7xiaeIwwXlPYC5s1ImS+R7ywu49doE0tpR6xgCLWOKky6nE
IMD9SivGTsVDvA5O9yDQSIXu3diLUWjYEVbaekYpjw4oc+DYPSZYnPOc9Qao4WnAXS3aLxCw2vJO
m1dTOVKnlm2B1S7iECdnyfQJbrDBThQBX8UdJl9bWmQmoNauYNHCsstzo/SrPm7su8pz4OCuIF7q
C6ruvfekNcidomAstUI8jnGS9L+SeM1FMKPz2WuH1C5l3wfT2oO0Mb3Wzr/aCnoJ+IRMKO3kAQ0B
xG4DrU5plIXSWrXqYGUoOh0qBck3f5aK5/xQUHfbEH1a/dCNC7qAsZZjHbmxdMrPea/M8jA0Td88
eDwzqSyXXZN/phjiKpekjIfmuLZ01ZAwQ6lYf0TXyVnDeOxN/V5admtdFtfhJRMWNaiNk77EZfs9
LqnO31Wl7a7PUzG26CMr27H1e6koxk9UkfsVQQstFh7pZNaqqxroimr3J7jrFVAjBG6UGjPYVY2J
Eq5MmnOmto5EVEZmxQOHSF+eemtBrxmQaMJRmNE+X/2yzhzzV442S7L6ajaNmS8MT9lQnKOjxr9i
s1SWHzhpNN1nLUHH767LhzT/kIikVTc2SaJ8dyj3mBS8S8rOrbea3lPcqVK9S9FSWKNMsXskOdIa
havGxzlSR6wiGRzgmaVlA1Joi6a0v6dGqyQ/hRw7C1gOPcNDqstMnvKmUdujLkc9uePjds3PBp2G
7gFpdwVMm23mKkehQUln+kcmVb4eYVS5WeFr0hrHczJRMiLKu4P2k8K6miR+N3vq8kGJUVX2DVfE
+bnTFwSPc8pkybumb+X4qKWtMl7Upi/nz2wQxw6MaW5lYHdm35xGW5vbM6Knakrsa7TiLqu6efxn
qR0nW6NuQJQY275Cyy7DUE9xJBaBu3ZQNQiMnomwQvsxOnCFL5nbIlA6D2o8/0BGEAF6FwTQUPg2
2oCYUBlJl83r/dS4ff959Wpz0/xtTQgPKo476nfYlCgrVumyLMOxmMtk/KobHdoJk4tOPo6MVlzK
k9fYXoPWtg2N8JDCUxicAC3YrMa+fpqaM7dP235EVaLuvwJPU5f6YMu4b7/PC9tHHtO5rxzeGICG
mne6JqzlkqNyOz06dkpRET55HJ9puM6VF6RDYteXUpVCuTC2Yz+v0zKJT2nCqb6gauLMZ6KyAJlt
WfXm+Gl66DcPGOfxMOzd4oe13SmRpAFRZqE55Iv1mdJ7XnxdimayddztODPn0gIjUPsTsonaKW+t
RU7+QjHZPklwNsOH33qxIQlzTVGwawjWjQ82jMeC14LOe1ooKFeHKnPp+PulVdaur021cJ6yhiT2
oc3KtTzko6sYOPhNuEGjeex5GLciI4WB9jCTBfoSVY76nC5oYPHfAngN+LY6+hWlMO1zolEg8WUO
bDPyKrVODzmmlek3y6695c6wZ8RaDrNROtMdeHHX+yb7UREfktHT5QE1XdkZZ4QjY8+fYRk5LkLE
dqO3oco5rXDRntJPUgVjey9XpOBO41pxHR7A2AoHHxRpi/VH3k9N8V/ftSq/sKbE7D0tSdeun+ss
NfMsaHiwrsFiljGp22wOfFND9t78bh08YzkWGA+V2j/INI+tGUwSa7jn2NSM41oqSEhpXT+npwo6
n/6YiAXdKwAA8EJDqBIYJ3vatiIFsMVfRKVqPgx1WYTIAcBlXPQVic9qXYv2CZc3swafhxFrAK5F
tTDH8az/8HMQz07XpVzknYHmCmqePZlRMssI1cv4Zyt62t9Kk3CrLKmjNIFO4+wbOtGueGyayiU/
6d0OF4kqJ/9VkY6AHpzo7RE+pFUeZRPrlCPbJvX4rVKrHiccrx1G61T07Os+xuYby4tfwsXy23fd
RHzvjDj53BkLEpxT4ozaEfWu4tkwkth6N6OAkx1AX+A24OeDWnsnOCLm5mrntPJ+zssuOWuKBC7Z
Cq7Ru7KopufZMOL5qW1dxfsWo60vfKi29gc8CBvlA0aL5vQTrSr7GUuH0UA1P46fkEHlc87GaGmR
qpbyVw5vLA8KszGf+6E2njptXU3fq3SvjZapzsNl489ccItE0KJx5iHDImKwyUFb0+pPNXYlc7Ak
i1afiLaJdW70fjZ9yAT9c0P5nazHYJn+7Wqz7QJHW9YldBH2T8LabNLneGRDIgOqlM+ibptfuesO
8Un3ZL18X0vHKH4ta1kUweLgj+n5aaOpc2hbwG4O6UTL8Hs7xtJ7r+RtPX0e9N4agMvi8XFe0Zyp
ArVUshKna7uhkNzn5DIdl3lLphy3znuuN4EfA11BM/TcBVW/rptd9Yg1iIa+qJFkzn8xoCneRh6v
s1MCaKQ5tRkGssG01HFOM3405ZPe0bu7lxoS/V9NhX4RFu9yqg524ibeOa+p2ZNDrUlyyqSdbA7y
pW6zfVARdZA1Tp07E+XFEcA1YfB+HKUqTpqZKOSRtBLt2pejpX7AK3r+N1Orcgwx/zM/osrpDQeu
MFP3cSgYl3fI8moejxiTNKEivqFyGeIpQCXCKto2D/MF0bI7+rplGmYtPg6B4iZOc66hZXvfuD5L
65BxSyknulgzyrqrqnZKOGHSMdMkdnFVyQ23jx/TLjeSL7nTOdVhalRsHrLJVOsAkTILa2ZHF9MD
XjSSrLip+voHRQtZHBQn54pLkJ9Pv7XZWuuXDXgngPVPs3dOjMmovxhIQJ2Qgu/A3JQGRjl+mSOl
fvAmW0xPYAIxjjaG3M3AR7baetEb+JY81sY4z+NIrd0s4VgbmXNHBAFf6lud29lBlrfymGSLN4b2
5JUNK6oPNJ31uYxDsygmJ4ChlranFX7T4JsuHpZfaiD/47FUjWYNHTlLvCbcGq3Jxcsz9TJjl2wf
9KJrijBrclh8mMUmqKtPnaN+lU1RL0FVW0hZc4RIsZJz7Q3LPHxcKWKCYIDj5E3gaXttwNpbyeyk
EJEVz47WPrkx6HOyTdtMM/OiV7P6WJuCvTqrRe2FBuroYvH7GDpWgNWIZ93PoO9sX+QtzkAy7pDq
a8YcI/Et+5keBLSB+LGjNY8MvtbWVQhID2CplOgKv6sUzBOD2Rg8uFxeknzMeay5IVNylDAHbPXD
BZrO4esU4+uC6vl80dq4oFmip5Nx0XjcdHeNbiR2kLpLXvlC7b1n2xHWJ+yhlu/IU9qqP7djMSBU
hzY8dA5tKQ4cY6PDZGhJXJTLHRpeiqTnAZOzWP2ib3LjYqyF+b6UxJXj0Gteu3kPtPWp1SrDRq64
XNyw6eoef49ZSXhaud5chsq8zG5QN/X4TuYaAB1EpMEUFFmsI55ZmwsBAWqVn1EfzMJFw5vcr20F
s1hEWBMjSOvG/ErFwRPHWriDESTIo7XBZhrRHLIVgVuSv9Qx/dnDh9KvcFRdTrqCDUywlvBL+75S
MTnXB/c/b+yTb5igqqrvmKn9n9p5yT+s61oGU4aQk+F1KECjhrY8WMqGCVALa8TzpfEy5dB4ZlL4
epNYX6dRWv+l81iOQYoS8BLY3lh+z50CZkgjiAMhUO2a50+TVfFlzVRc/9wa3K5uFMICa0lFIxxM
QbrveImJZToaBf9YszK1PlYz9uy3KEN8tDteJ77QZzs7zHnhKGDTnCIPJliXcFUnmTehomwPaqV3
5PtqKjsviCkg3CvjTI1kLKXWH1pzSarLSpap+Ea/oGXnmEssg1rvSuGXq6y0ADcDdupUo+bsF8qc
vmOPL51vt3JeTyOPkHd2jiVCUMXWPB6hwkskVWIx3OOBDmt1NuX6FQItD78pblcjWNu5w/sWeY2P
Us/qOkBiLv/J+6yGXat0S3eet8N3P7ZdpgVaK8Tox6MHA9dbeu3JNdYcWQHVG58U08xlKBZe4EEF
UOl+QsXlAbJCwWv1/zg6s+U4kSwMPxER7MstSy3aZVmy7BvCdsvskEAmCfn089XcdEyEp90lFWSe
86+ckJrTdxX/3JXM16JcVC+IJLKmsxw4pHN0SgTAU99DnbkgqZ4e3Iq9OLX2BOaSWptRpmu4uP8s
qu2HzFmJH8l4yqjM3mhD+ebzyZwClRUVU9I+dpPXzUEgXZfYfUTSuRq+i9HddRrvguuhXpno8yps
nL+DZ+9bribHaXM6SGw+CwVB3M1ImF6Ut7f0noRW/XtyCWjEDtvZVspGi8Y8UL3OGSllRf3ePj8i
cgKFjHUbsNFRu7gUlZrDjTOjw6gRRzL8oSe2bFqx9orFN5Qf8NRjkHqB8VyOZ+PtJM3ZKBt1iyiv
3FcivgjQ5Atu15gJJ76VMAFJtKrkd3wb4dy98ut8kuF/kXWzdtIM32RuF81fQh+8N7bz0dVrfFtt
gz+iaZ1fexfrPFmwS2V2ObZParP2gdOkjL/P1bE0p8ULuXFrtDa3DkWPxiBnMt6n5NTsMTAEgr0c
8ODCazZ6OJJnZ0hXve5e2nqzH+Wja46Kv1sPBaFGAne8R84bhViy1rljqqnnt8M9ka6745RYxwYi
lOPxCBlCo2gKbjJ2ch3Ludvwb1bONqeRaN2K+L1pGHJnjO2nsFlv5U697c4pYuXEzaqwTf7zvamZ
05qD77Nx66BJwzIisTBatumVAUh2ADiDQ5J2OGGOdBkH9CuywRKCnoBN1mJQgsyTXj/mgzwsph4h
CIeOmn73n8MSLS2/Ecc94YqnJcMZ7KDMg4bmHUYGF7/LrKz/9LR2QbH3S/g2cisP2aRqwYJNKv0/
u5WTLICfjl9EoaopH2hjZ7Op8YNlhlbU9Q3JcDU8c73s69Nke/NdtIXNW9MusaKhyGkfFbf0eDIx
Ats7grD5kKO6NWDZmypFUY1D+c9ERORn7S76gOneg/nzGeQvnaFiJuvof+5SjNQhcBxizCkbQCTq
E0Kyfjr5AE/HKWhBFI4p7O1UzKvhYp+2subKtDqZVQHe14LpYmlR6ROkXdgwGsl3m06BZ9GEumdT
HNrPQ1tNXMykRbL0Czl0havs9jVsLN++urwxOsNQOqq/vWWjSZ76xVcPzgzEfi0Vcv9L2Zi2vyYM
AyIvGYvehGdosrBIN0LkMLozgCxrsszmY41Y0oXrPx42ipV0H8lGQOVMIP2Zdr/wyI9N1fxfJNV3
V4aR3c7iwaJSxvZIlsggLOF6nBHE9iJ2cGWqKALcMbL2+dNe6Y1uDY++90fLMqPMN4aHihlhaO2L
TflL0Swi7M6TLdsWGgK1T3az/yUZK/nWkAroUZwwzIqo/TFZdPAZBW20naIVQCjrpWpv5TdGyr+i
2elZQhrOkNVWcTTkYxyQQJmaeGxiHgB7clLXVP+fmpT5blhqutfYuPrDZdITmRAh/6lRynp9rFuA
bWpplPUmAU3ddF6GpYEB2qaIHF5jOVigpjL857uCC24kwWRI5wZq4TIqd+K9dwbHKjRr0Z4Zd3Wv
dCrN85lqp+CjQu040DeADXp2g8mcykAtH0uXEEl98KS1Oemnw0BmB4QKcdYHmKF3a3kr/GiIngcr
ArAJai3tUxf2nHYc96KIksbqMkwoxzd3tuJPu7Li9i6ujHJe3BlAOe1p/yGe2Dgr3U9DMHuPN9R2
zt3mMOYaIYX61uCWWHO91og1u4GX8uSYrQwzXmmls6Rm+b3Czpcvs037WaFE4Hzjzk2qvBzs8XPV
ikp6sxF3ct/YKvAL4FV2n0R73rceuLRJhTNaf7qIPqwUVWxQ4jlWAjyiqfjDStSul6nQn69+izM9
q8hX+8d3b30phWU67ZgH/k2Cor50nFrTp/ZCHWKq56q55S1BlJyoZKraQnZbUhXtSIh31kdr/3fy
jKAJmZR+7l9zbE+TDLw//m3zSVfD/nBmGxgqiFoyzMeYZTs/KMMocy029bMZpvA3FVfiX+k00+8q
sUjSo9B1cVLb+O5O/zBIDFfNABq2DgSZPHTBcBSD2NYp7wAE+JlZ61IRdMdzD8g+UCd2BK98t9HB
y+yPHz6tdR1JIfUtF7bego+BbcfJYmEUwdzE2qqMz0YHZcWUDXC4xlxfJeEWYzr5pt4LxQn9eHsr
38m7KZcsxuNFoxzuUnMKQXre5j26pQsE+n2J92bPm24w8+Vwd/WGjmSsc3+R5mVeueGKeJyUuW9A
hY+CPYuvqyH4IMmGzVIYQ5turPi1b36bhSQILJksZ4+QdTCSsVgo3qF8UqHkSoO9r9nV4s7we65H
SB0jffM0qJvcamD23flS22QGK1ibKI+WOc7bfiOsJiS48P/B19XJt9f9r8OdHhbVMVTXTeuky8dd
DrTx+CtZMoSTA3+0dMKfFBHWC8iXBkqb5qZ+U1MIqM6zO35Ozr4zK+lQd9lAOKJIpZrGFzM385zP
rtW+Q3WTPA7LbL7Kjc0or/p+oY+ra+K3fZrn6DybufyVTFZ/p61FqoeKlenaBPUaMt47+r0NtHSz
FmXDXnRCjjA+Sdzqs4T9uXZmjpJTXNJkkwViY1w9ElnfAbZoeutIE76j/nVtU5fiGZ1t9lrfo4zp
lqwP3VLkHRfNHevwjEk/Wjy6MynnmrPlQPCRzYuob7BbMtmo9wE2wVC3CSq1qxROViie95WAo7kI
kiNkHmMSa/OusuQb8/REBay3UYqn687dUuUp888rY4y5nTuZR35wUz8GgVXru+bY2PXdIah+x+QX
WemygUJnPo/UYzyhCs1U4k4/xREDocfNXsY0dfSKarbDoktuiOcyI4naHKdqifSHveOstG3h/yzr
0Hr3K7v8TWMUXX3V1AFWH4YlUYO/dim+3Mm+W7xq0pnr1MG9x0xKV59/jO9mqcp/OyfwkbJFd88+
7k0vBfifFCVZaBCzynasn+1udWPRJayAGQJm0xZWQlMmk+G0U+5XjnGfDcq6CeQ6imHSTiRkA20h
qFauN7x7hS9Nw6h3iCBMQyVItZmSW5w7xm215rEXbyKbDTJ+/rOLhhqxgnFIsZ7PW66XgF3AXurD
uwvUbDnZplYgIuFv40vk6ZvPdZdznBKFNfzX7smIJqgc9s9oE7o6HUFCIQCA0VZerWoZ3SdLg+id
qhC0l+u6iR6IldYuGM7QfDqK7D8GXzpxgQvYE9Npn4/t5Pi9g6kqtLkpxebwbkTzMTN3HnvzwxM8
fqeoruWcTmasv2gINwbKSzb8tVVU+7mlNsG/P9DQcWnYaOKTCmogtN1pvHPi1319tnrYhfMiRrE9
STycUeqOGhQQ4mNjT16YZAs8O3OcMc22DfsbZ/QJ3VWpLyWE58wc4jrf2z2qzRnwmkF2HWrd5RGZ
L/sznQ+CN6cfwG1vD/o3PEbLWGy9Xhwuiarue174ubaAAhOjdVqFoRbnRq7UQ9TURJwmofw5OxSE
KC0WR2JfQoqIfnCm8nDGAAE8fb2ujtQLVWBxwTOUYAZfjnvRLRKIUlvySC0gK8qRofkA6qt2b0nf
k3GSaTts5sxta+bHhGW5T8sxIaxuApr+4fK2ljkNsOHtC1FJm/Lo8c+5crq7oV2TNzNZvM5IzoAf
t9Gw/Lf+3v4+4HCYakZkA0VNhZ9zaZ2FViyLwK3f3pAQ5urtvTK5HVn1XURqzQ+qO9EPEybBnoC6
I+mLNtRSMNYjeUBnZhNf3W1bY2VQC8EHlth2ywgN6EyulOt/jnO1Ewoze/EjwYYM7rajlwcIjKk6
wxo6wx391uWtuPJYq+/4u2brgtiDK98x/ramQjjHz6RRM6TYQNDBPVXKrfzBE7G66RLIvn9qmRwA
50v31qcZhxuMnzd4bdHUIuK4j5otPlW6hOWyAu9bspS1W+w7adH418LGJlK5mhjQicqIHm8Ct+NJ
A8AMH7yG9dClZaLd47Gnk3F409z5H2XlDscbsXv8yomSiocCinf64y/eOpz4WHuNHY608udV4qX7
2e2OnB9LFNXqrN16LeKN6f4yjQNXojB0P6b+4oe/9smTxC8DcbWXibxy72JrMdpvvo75Ro5j8Ndi
jcOFQ5molYNjUJpXuxmG44IWB+IoNc5SB+cR4MpJ5xFG5+EQIA+pz8gqX6dh558d0LdhKScuKbi6
MOrRZx8hCMErlGz7i9glX+g+x64EMG2D6a1da2vIzObN7f3WstGchGdFyYvZws06yZCey4Lw8WGi
V5F+hNRz4VAvgRntDa7Za2Q2jZQJP9QNjU/vt1+Svh8TE4TfNUHv+5PDE1Yxy8DmBW8mWLUTFEgP
Kfwl1ZvFmGHSDMNjt4vj73gM3Fsb185lid3yQ4M7YfrZdsgwr1dxlM5qWba87Krlj9rg/QrIsY5u
0iOoCzdo+iTfQhraMipp+6ctCI/hWllKZcBBWzbb9SsL9cKZ1j1z33yUYVxmSbgsf3qtlisnWvDZ
UHnFRil088vgdrOeHO2z7K5o73lj4t8dAbMfkQ5+dGRjENnVi/dqQ0fBIzKn3qA4uHK/m8Zzs1T9
hyN3PzzZopdABfX+KwIYTbir+lL913tO9xTaC2BexwSiUn+mFfZOJU1MN7Py642+8aUaqeYMki+j
JFxFNS8NNZhBQhXtDnBVllX0d6bq3D9x+yf+tyk6hHuqmdb2fGirjshCu0PYsTWhe6kC15xhzSnA
VCO4nj8N31ykoCfwjXhMrabe/vouqeAr2gjOG7+VxRKLdjvpcZL7yWsS1zy3A1E7dUAwRwHlPxZ2
UBNlhnEryGO2EpgcysB+t2MNDBCr2/FSUbr1Bx5b/I7b4xmhN+2gXeQnQN5LMnJ5ug4aodUaUXjh
UI6KpZKAo2tTorExWm7n1W/9JQulPciz23NHpbWKqIng0UmmlNN16RkkWS3kbjaiYWKfZUEPQr1u
6JSua4O3lqUp6X4xIAxPKE1tVrBwCS4Lz6THNqY8tJGi6vDA9039j5SrUGc129xPjwgih/UsPv5O
FUrLjAa75iuq+VKCwNTyFadnlCJf62rYNzU+oeeJ+tO2TYv3OR/x+KXF3gE22xJkOpL18YPE2Yr1
wNwAoMCxrYduSJbk8xjpX35qvXH7rM2iRpDGYbcuZa/69lHyu6JdbUS+kprA0lE+zBZvfyxdCMMF
q8LZK01UnmY7apbH2ep1COBeB191PNn/IUmt1hSI3ba/HUxFGGeom2/fjt7GtEifcPxlmZI3p9zb
rhjHfa3PgY6gXheGsIdmGrs7Yye0gkFlAVfwXVkQGftayKCbxDceQRZAMeydc7KlveqsCdt5KTTD
75xjB5rklxS12hDjuFw2Fue/c3FwEAFpzoBsuQddsj0cyz47/OfmBPk2F3R1btrYo76c54A2wHYM
1lPtBPQ1IRAakzHr0YB0eUkXaVH2yc4Iv5iQTxWWbH99ZJOnp5LDZ9dm5xA3O/O60qlOb1jmtI74
EfaoaFLd+IpUj9m0cbqpqkTdkHigox7xEgnDjc9lEFt1tKYLWnuR1TrsmrtqcRKqy4QIviy5jevT
YW0Md74hXREtip2kHXGefz1LSaqG/WWXuWUq9DM6RjRKT6jsrbQ8WqHuetRl7um2GQB+2TxFoQZx
T7l1/bKgCZrPmOxRAzgjzFxAOyD9SCQasdTxVcPgaAGkZKMKkby0yItYpI8ZKkP0a73chVNtwkuE
207mMkDTdu2rzq+Lhh8mOG27H2+wPsFYp+HYBo/1Tm2xqPflBwtNycJt2eO3qnSCK3eNtPPEqJlN
1Iw3qF711nUZTDWkeJyntiibZfx2wOP+afcjefKFRyMpkSLNP8lICeAMBTtllYLRB+g2m3uJDo/Z
Cw/xc2sf25dtNd1Gb+KMnnCYk+G+nVp5nQEayT2B7LpNpojl7KF3v1jaBz8bPHf4PkVD1+bL7MC9
dWvVO2kXVnaUObHcf/b1sF+57819BEIPuenXVZ9zOr2ilON/QZ1ozMyWE+d93B/EF2saTYuotJGz
hc6kA5qIrYPG19hf7ty21x8+ersgm8pyIpFKHz1EmLdNdyR19j5J1pYKsBPO7Ytb6W673xT7UjOi
YEzxw5Pp6oaD56WH7ywfhzuFpxWXDXICl0TK08hEfYuXalpWE0pOIyCTruxTaRKGcXdvxHsQt8MX
5yEKkK7q6xc7tuvidtWbPFZeXH7FZDGc4riEaaUXgS68YS6Xj5L8CdhYBuP4HCRl0OfdMHIWcJMT
7ufWKIh4aXqfC20/uCN2f9GKugN8qagxKn3a0Mw/JGbnfgGt7imWtRPTFGg84I2taZP9t651xp/+
AEKRad8ZvCt9HbJ/iKZqgNVylRBH3tRuDYkWACPB/cj+vPJzovaUQTCkoE3jCIHPY1wES031Th/O
PvyC17I07AZV43lmjRifZKJsfSVuWZ5DVy7nejm813WP7Y4K7qrt3/qyw0/U8nGZHQZ+RGExj3Aj
4b26yKaUHV8EKZF3NLlMMgtMRy1zaCFTeFgrVqWc+69yzoakNrZtSq7RLAyjC94XWr196TClsPsf
5MRk0iWkJpVtP6q8j6T8b++6quRDx31fAPN3vEcsP3/CaKrdHI44qDOkhJ6d9XYZ/Q6CnRiEHeaa
utwZm/vUJfWJivroofdpl+W3an3Z4hCimFlC7Ys3RhHUGRJK2KmyYgiNWndRSAzpXf6DxJmNHQG3
+zhFxnxfeZ2mrCmt7Z4q4nUvHLpO/5AHrh8OUq7qs7bs+JvG7OGj+OzVcgmVYZoNBtm5GS9K22OX
JeAv84aNOCq5s1cy+JcTg8JEOBILQhl9GCSk/KG7ecnFF6UoX9ber5rrgaIDTa2/6YGsqMhTmdU1
gXtqLGFzAShHqXw25NFCm/eJfT7CEI5voVXsyRDSM2edU64TTyjqeOpg7Yga8XlJEuIRy30vL9pd
kDwRccMGIWIGkq6NW+/KEoSVTPG2BxlnpbawkAP/nUzfek+3frnp7LiicXJ7NYCrgLEqSqtgtwWz
+LjXP+qmia1fhgWqOk+AYn3GEzptTgr7MuorF2Sw5WhUwfN2tEdRrusJMbRPIlR0UhGYZ6Z1gKhY
Owuq7LBzDVc2MrmKZ1pwnUzhYP9OELV+tYF0ez5CuQZniqfd6PZvcje3B6/jG1xqq7LFKmP+zbni
pEZpY39rqlA3RYcFqU19C25lj9bhsy0Rlz0SN1vVJ0+P+4+uk0uT6aYNvZPPbgZNM46zOiu17BwB
CcWRV/ri5+XcNSTVPvhgX9aJ/SuSqQudFZ2ZsUAxW0A8+4KHxLLyWW/LvScVZQhjyTkQxx2/Xsua
/9v6MFRnqh9Lnwmk6QwHjuUvD+HOl5cNc7O9ygE5J7hQsHhpstxk7ha07ngKStNWz6aH+M9D5fnq
FHJHRP/cSEQfuFFL2tjgMKO7NonXPx7vNfjH4ILIiZBqqdQGsCWdbqiQq5gFETPD0/LoCNo6W2f1
T5216Udq1x1s/VwJTxMNAO9oJNewMD2WAlSB8eo9KrQPmr3Z815F5JsqW2YyP+/KWfvfg2VOngd/
Procrn/QhbMF4xsmPG+4p6HebGDLtQ0/FpfWRSUzsEq4T65dRFCO7DR++3GoSpr3oZ3C7mL4iZ+w
ZHbEp4UoYs5W54oH/DhoXeYNh8JNKNLOXNu4w7jUwyrMkXnqKvW19Jl1TcBiHHkrRm/LJxQDaaI/
wCQlpQRFIz00m9uy+qdMlxznCM/PkbeJWf4ii0UMXINtS6gN35w0LujCaeryjhhZKYrN25v3Yw15
1m5s5rfjqNjbIVWVTLeqlnYmt6b5uVvAvmnIPYzStfzVD2v0AFG9v6JFOf7DkxQh8QfmBqFB5Upu
SN0N08PW+AhfRr35hWqC9kMJBxhGcxPmNqrbIxUwO98Qyqi/+4Z0ksWgjV68sN5K6mEJBrth+uJe
VZQer/WUfJ+gjJ9oVOm/1kSxTa21L+/auQteGnfbnqfFUZ+28BKGjmTTzzMfDqAfsf6PdmaoNzJQ
eyrF4n8NhjcV3RYJa10VDPfDbGzmLmxwuZ/Y++M82FCJ3CVDEI07qeVDaP46CuBdbCAgUgbDp4zZ
fo62Z67pobzcKrSzOfb34gYcF40K51O3j+JsnGj8EnvvXWUZhNcVqf376qzOfeWvFjSqz0oUjKLO
kwmqL1jdRxSUqmCP1q9oT/+rx1sDZs2HGVsygazeYbIgEwkly1CaC1W5v/G/Ea7R3vgnMZ/tSMhn
hHDh++2FPnculJ6187G18ZvL6FXyHI/xQyUAwF3/8FMicCGYg7n/iZI3eYL7PSVJ/zr2MYWTA3dt
NiX+qd2O9b4iZWG01S8UCl+D0kgRxuN+QqOY8qc7MFa4P6xinb6XC3GVWSNQ4uj3RlisV2RsqkzG
YptypHLhe3xrdSqCaPWykV3zMajDCJG4kMt/YWjcEBNFHz2atZ+veg3XCuh3mZHCxxPikWZ7wjfO
0w1mgNw7HtV6MtM2qaJuu4MYGeFEWRh3wad0jfVqMGB+LHG5nuupWp4na6z+0wjGGa3IT/gdDr79
Q7FQ/LIWy/8+WoPzDJs9vdhrP9zNlaXX3K6piKYg3HpwqL0vEoDoe1h9pmSKiod/EzpLhDbTXqex
L8JCoRyCf3eTp0MGN6XRJgtw1v6X07nHkfaJ09718MXnGJE0hBkp5R/heMS/Jbf+nQtd+i8ZUBxF
Tw48yYyYn6LZjjlnPqGU2B/JihzfKyqQX0U8z/hABLbxoTLizS2l/TsYIlMwBkDebjN4XWLcn9bi
oxU1nVuodfHfY96VS6e3BjqDaFVG8jdqZ70Xslr5q6wlcv80yc10sQcVgr/guOPM7WEP3XFF6540
zglyLfpAxjU8MCJPvNHI0l+czu9/cDlHUHele2dbRG0igjjKKcMqaJ93Hff39og0G+GQNUKvOMP+
x/Ot+nUP/Srrm9Z6isZu/2baxd1Tb53d0ybc5pe1ld7PRi/zjuNiOa4Ma9aGdcQv3/DuDz93gnRQ
DVMW/LXUpcffX5UN0Mi8ub8ABOS3EPUnapUj5Jnbp56/p4Ugf0ECTvg+M3aVXB0aIMEiE3e+HSPE
xRxxhW9g07xv1URLjxiHptDT7D2iphT3En3kvYuAI5XRaJ53ErvqDH2eY+WBHlFCxjVHXc8eWQAV
Ti+JoDM29UAQ38tqbV47SG+0pba1AzdXU/VLUV+uMrTuJpPGmv6r1VrlK3GIcRrKIGFpCBraHJy2
PmYkgz6pvYyRT8KSVDGFWK/+wqsgQfT82LxTHzKp3JndZWvysMf1f4cudN1+22aHCE+Vcev5wiTi
+K+etBv3jhUMeMgklqW+pmHWdgqwZn949byGiMXR8v0sNyTwl26u9PB3qcXYPkeA7cv90Dquy5YX
l0vBsmKCLFbYstA/Bj2KlG50hgJxiW7zee2FYYMaQ4fgH3IKqzrbzdgFEz+R7tw7TB7dcWXBkKj3
bkWWArX3FGuuA39CSM+KaQ3xt2Wmf/fdCmtEdhm0fWNOTTSX0YuMy9h9rAYk0UUQVPEVJ4z5jxjp
ZsjqY1D1pWYBmF7GgUnhhBho3+1TvThDbJ4mK5wjcVpZLtoKCxkAXZPG8yY2zG+JOAiSmVHjblx2
0sQ/qefmdbcmuHccDZ44DlwKATrl9ewtiDiabPANtZvTAdVQIIyNUS1IU84YxyyUE/ZDPyFapKAN
BoZldrJbdxVouuGS5mxHWbdXuafD2nkaIZbiizussuQ3CXcz/+VMc8FOtZmdTV7dkmaLH8NqNuuM
8qyRKqXaemTLlm6paJey4zU+Vhq7WJHtUxQ3uvqurIh7OFbkOz6hglkUEMbq2R1NmlgG3kOnV+N1
w9scwYEwZt/5KAQSNthd68yv3JKE8B4dZtEg8useaj+SZc7P3aw2pJkb7598FzWy+1DvvxX+Vvv7
sXAw/loje9hZB44WpC+t1mqwf5Ih5RLxYhhUu9dQSWd5EhC47hXn8uSeCaxYUMb7C1wMz0AnMELt
1P0+hQIKDw3kanuFD1MTnfupHOW/MBy7FWIGxfEbLoZy/DF5yoF21q4LIOLtM+Pp1ginedoHTKfg
5FSxuFmD8ag8mz3cIdXYybgpPNuid1wPiE3zKiZX6N5GqFEa/B2x15ws12u8z1o2kfUIwXnw9S6r
tR5PJYxW/B0nC4YCe6wnQmXNlLQvPVLhCNnj6JWX1thRmZK/fpjrcHRh9LwmzVpC7kce64Sx+I/W
Kb+tuLpYsTp2BE/2KqWbb55AhQzSOAXtM60XHMAmtpFQjKEIwHxo+lqWZ6vegD7Sypq7KiF1XrZB
cOYnTKKLY0cd0mScwKq/Yh1XsMXRAnWehnqqKiKU2JiDT7uPlfPbb8MSV4iWmFQKnLyihOLE/XQL
6SmXRJ2niqGnEHxE18l7ufry7B10UXpXzvKYqVo1C9jQ6ArP+yVsi2ckWjvLtbKbRJ5h18KsNW+k
VJXMqxhrgv2h3EBqU042a8pLvs9Iofa7gR+ZZ40C/QUQfOl8tPbkzS8BCqH2uXRiePAZUGL5p6Ig
GO+YM6MFe1KNVhs9kN9Wd45MnO0MOSGt34hMyuXfMk/Beh1dANoCVW9d8tBWx3xWkdLDA8kGVnIm
SsioSxnD6N5bY1mWuRMhAM0S7Xv+r6VHD1GQNK/1S4t+yTqtIIDN4z5ie06PKAYSw/0LY12PLOGg
f9VsCqty8WYmlUvKTW53tXbzfscopE626qP6gxlRziN8t7V79l2QzI3SJ64TF8JgaaLGuqcWdos5
BqhMgMjuyDLnughHBO0MObvu2eVGtdz7/pYISNZVtn4+R751SNAReThv1g7dAKvEEv5GTbnRiG0d
b3vkgZX1hfsg1O96H2g2w8nAn9/oYHQE+4LR614jC9puMuSjzXjZx/FfwzHSnqrJ8QKOubWMJzLg
gjY8HzNB63lVChEFlzIgMfZtmqf/0wl7Le7gWn0Py25lg/gXMSjw/Cyjtm1/CaeteFedcrTxH0e2
u+w+mYi7sewzKSjbAS+Kr2hYzj2/kkN8hBJ8/qeNWcU9AGV571+mOFj78N0tvbZFWU5/QZg7jYob
Nqhq7uO7UVTjv42jJMmsHn/uKajkJlFeC2Obc7l7nX4gCBzrq2GD2l6iY+LebsiBeY305rAAed2w
Z7onRoc3Y/Xc9c9EvrmDPTGAVAhPzUTXxrNKpqUbMhBQq32Igs7yf0ZmojOTMiA1nkYR0HmQCn6J
tY09HM/ddQ79pHwYotABg+jtyvh3VrxsfeFxYHLSomNM7g8A/+mKVEFBWM/uOD3Orui6u4grFvJG
Q25MKbIBnfAwGe2cwhEk9tJ7O42EGGK8pfrhWV01XcAkE8u9bM4hPOd92Thw/9aRN9U/xo7MLA/9
abuHMoVnNCvqJTqexnRbuxA1UCvRBO0OEEYRbOAJLmujXuXd6iUAU4Wm9Ug8jNLBYUMmURet2Uoa
afM6xhDTY9rH+4TIGAqwTw/s18nvhXi+tQKMt+qmJqaPZOqTv7S+dgti8UNve44DNZprv5Ri/IMh
AoKDn8KzXoUA5XxwYsTTdS6siv1s0Lsqvx1Y1Ij116AUZYo5GEHz5NIkfd9XrtdBEZkqqHCHltb+
P47OY8lxHAiiX8QIenOVKNtq7+fCaDNDB3oCIPj1+7S3vfRst0QCVVmZrw4jFetvsIbDfPbnDPiD
pULJhCQakv55tYtk/Cisa66ac61O+jMDoNlCgmQg1o3EPfyMvqbmcyrSItaMN6l1hnC75HFdH2jO
+xC/U9CIHwGzq3gIgUw0/3BJDsU/T193X26mGQg4jnbMa4YSrbQHklpDQGjT9Tsvtdy8CZBfS5W/
kWkQ1UliS+3uQ/wHxaNwCFrt18qP2pM21UwNtEJcEievpJZaNhExQjKd8RrYjIyx1n2pduZSAmo3
U/MoPfWN2ot+tiri6nNi1KEIbCfv0koxGziS22QIn123m93Ysg7b3dCMzl/TClE/YssPJoUnlXfv
3ODfOlcuwiilOfnfj04mcfaDK11qayMkDup0wAUWxWmY9VH/bS91tpqjyfNIvgUt/Ih2U7iAlDY5
lBCYKsxwEO5jldcB0Nwgpr9a3CWM0qHJldr3jFqHz2ZEXCcOaTvLOxYL1RKu4P5xXjwsNdxMll92
Y9r62M3uetfETLmMY+cHGxgX7he/1xbakVNne25/DlaFWM50Kh4sRopqZtq5F251NYoxEvUYoNsw
th13GatDRsEkj11EeV9RAla19bkibeBkJViTvPuyg5WwRY7M5mUjI78Sv5T0OUZdQK90KQHz1+xi
vDkaoGIgrj4x8pHetsKrTcXFzLR9yDFcmbcczxeMCIvrOu1iK/R/uF8GzkZCZUBNsxIBWxUVrJaN
NwTZsC+T0h3uyFla5S6eTe//ZpEdqWnr242v9xW0rIqaBL/ywi+Yh+MXYhXLdX1IU9XWsXwUoA1R
O8K3BgwDvu68tCbC7jETDMtWMyC3qVU9K6Gzdgqu5XLev1qRWjDZB7KsGoCNc1T8mzOOMxyi+SL0
C3nr2Bxyl72DmNPnJQftTYHoXENjJBkxB9KSuE7vtd9mbTNtp71Q1BJyVLwgIfdA9AJdXlcXzDXE
uCt19QOMkSybY9lJG88JGy1EDCan9syLPyck/RlNhP0NOWJaKCuqTLVQRBLc+gPLYxwPQ0Dw7Dgn
i+hmnuTeWp5zTjIbJ4WZEGJMoEgVHVqqniJl+6jrmL2lcRQf6jinweWr1sGhCWSIexLjkusRJJuW
DEN8Z3KSdTpzRXDhc1/NnVwKr9/7s1LJNyFUTqzUjueZDSR56ZqXni2xn7i//M/edxZusR4zUXmp
ZID4t8NWCokhcKVT3Dhua5H44jmvRvwiM5pTym4fsV7mYnSnd8rPaXh3NflrdutyVemLsC0SnxRi
0ZgaSVpcnHje2ylODVUVMVoVcYFCq2CHW/xi12Qr4sNg1TLHLZpVKwucRAudO+6TZdoP9WTmZ9dr
Zq0xk+qi9Rk29Lg1T+S7pDsdJ4J+1QwmaJXdvRPxZrfI+tPKI9yPUBee8dxbxcNKu2z+1DhSrK+A
FW/Ld52z2PDUcbCWK85S20m++Fg7czBjiP+JtORS5and9POCvW6IaaFt5Zv1B14Y0SaKNeW7vKlR
giec4VdRWt4mmGcafp7DQVnDBuaFbyVMG3Flc3tz4YbDZQUWPI075MWoa/EzTCr0Uj9YmFQffUrx
6pUNBh1OctwNwfKbrPlofpAA7PmHQV3oPkkiq9G/Qtba/Wsvw6TqDUNQX7i3Aue0nnaZ3ar2MNjl
xPs96URFMZdUrucgdZYOhMQ2wuRJmkXYcykOAn0fDoNLiP3YWcoyN1EvjPve5cpRN8BEh/mpbvs4
uBsHK2ufRkaq1cfQYeXaF3pN+jub6Vu48Sy/YtMNrX35FSD2Z8BWyAucJLeokyqWTZdbu/BZYegw
8vFfV/T+8Mk21KwH2Irt9V9gpn1ZlIm98WqZNOy0GrlCGHB2nvKbmyy3V/EeBCJInsiwEdinT67d
NnV6TuRjklWhcxxQtPxd1HEC3cw8F8MB2JKHs6e3wfXGBVsgUrMQMj+D7rD1lSqw0oMEpVQLh5IZ
fO8BH87qH0MnTNA7Ic1IOR/GOMEnw5hbryR3AhOVZ8UDFoYpoYGoOTGGGtwV4rOPkiPztbR2DcOa
YObOxT02pOzIKLB7dUFsjd8Q4hohtzpnKkxVP1iUor122sVKV+ZW/7dqC/lj/L0VwcsN2xbZZbTB
nelZf7VHOdKzgzHMlgO2SV3eBQNRG9ZBr16xz8WUB8fZR6oq4E7QW5ynZSXURTC9k1c7akjy+pZv
zTZ0xU7TYwHQ+eCeiF63/r5drWam+GhWUv8dibX4lhqsdR4UKTkz7sjf2+QDOFnl7VwNYbsvhkUG
Pc6RxA6/KNULOF7EfmnJpiZst4y0WTBJDyql9UkDESw80ZiVlq3vY2WfUqyWOZzskuCGqi7JUpQt
MVGvnc2/MSvL+naoObBOxcJI46bF+0sokDtLgSapHSed2jAu0A6rvK3OksloBR5o5TBjWdmApg0e
Zij2Kz+YPKoiNONhAjE1vYwYRq7nW+dF4VtjaN//QkqI+1cZtoLwVuYuEXG7lpHpGwEaG3RJiHf2
TXWJN+6Hsk26TywChu6Z4t4uf3Rvq/4Ro6NFIUckkdcYt4WrHi0DM5i5mVOsKfZK0TzGjbxaVpzB
ofwfY0lCUoVCW9Em6YZsCC8FfB3Yizk2jv06V0oeDFyXcudDuQiAMoz4LS51HhH7TfxlaZ473++T
+75emTbqWfK36pjqzUljP5P6Qxd8vD21T8DZe2gqdKazQAuvdwGffZJs6yVP/EMexePndE3/k+lM
DNYR5Tn6K5Yz9MQzMh8DpgC9yT5QT7Ns7xL1JP/+ZLFfosXj8+up+V3mDNXbCo5AU7Fhlq0p7EMc
nPjUMoKDeCN661PAEp1fGEXN7SszYuahm05Ohb7FeaDX6/8YybTTCUkTt51RsEsnac147xRjXkc7
k3QOonM2eyzlwL5KhkW1tkeIfXBnc8e92TGEsmbyHNgru3pSRIyTwqcnqOpgavALe9gGKoSt8i5L
/MHaEgCdx6/FTGt/xKfdldu8DCEexJQ7OIvKXAPgZMOLDIJ4s6DFM1gZkngZb/3CE8nr0ncJLl6/
j21/w/FVDPQfLnCeDdrYEpB9iQd+5ZhUaVqSeYtf15ZoPdHKMuNY25VOxb6iMehm8uPdEFkEyoLc
ade0szMR+3e541J5nGp/YLNyOHSu6R/w3MgieKKx8tjxzPbSyH+pEtvTp2UUoJ41n+9EFtgkEUJT
VXp7oHS2+yiatpwfA4Pi/ToDS3A+7Jih5z6DTCJuyA7DT1W26uJsExZBFsJSiPr4Tsu5bs51OXVE
QvPSj6fyUBhfs29w9GDcV1hyTYGztrtu9mQW7lYNrX3Qimr+0yWy58MoHOes48Qq70nA9bSCY0cp
k7aEQNqDpXoGwhvMiIT60jAvGPwzqSsAEzS4LgpCHfUY0bYSI8jGdcfEF/k0xrNPH2aVoT/ugDip
5B5RtymPnDZMoBD8LDf+7Hqq3g8zDi6yIZ8ePn+Ch0hipH4d/1VahnJ5s4QM0jfgD9GVGQFFNr8y
rVd1UoRN/bTinhqqbZm3CJoRq47cJ5HhTJq3UVvl6+cM+wIQG5uYOvwJmLwzHi3Pb6XaJQOeUoyA
BUL3DjoQLrnGVvH0sDKFQu8n0ZRgObMknMnI5JjLQVGI8uiW89wUt1fOzbgT42pwLk20Ye19jShg
lyd5rctKCglCgG0q1dzhScKrGcoYophW9H53vU6IJ+CwD2b5j06YdOSWKc/VadWGlVieR+0IXe7Z
XO60N3T9xv67TkMyeBuZjIVr7V1/qSWreWTHJ7quzBxS8rmZeRR9YTdPEF3iUJ+i1fN7cSZlMld3
BHKqfUfzXf9FQEdhYkyF6W4mdgo9xHXki6NDSfvaz/pnIRDGfZmv+gldIo4OdteVv0WO/3SzLoH0
ImRXe7Kazcrx5e0tmazvPi/Fb6ZgNLGrB5zYhpbSu6n9ZdT/KO+dh9xvSwaYskicNJDEkwg8De79
MqFR7YWVFfXJQnLaN8IUHsnMZXpUztXGgVFZRX8cNNUOtIiGIYNTCCOlJqBcPY8Q/tq7glu4/lbk
OG2HrjwpFKKTO3n6lXM2ir2NHXaheRuVocLY0Co5Yt85Fa3JvLhyvZt68ogkFNdRbZ3RmWh8fHXt
CJhSsOWY/A/u2WLArOQuZMrxWWOT309c8bAwonyKHrl47G8hChzfhHy8sw6iojvgbqYxV7DAXJ7R
jo52K2uXxHtB5itD7CkZpXuNWd2UGV37V7kttPkIW9QLRh0PYwPYUfdjamIWWogOn9kxkP1Qn6u4
9Rw440nj7tppquSlxLk4PAYsHvPeMdzO/nve+NK9z2LEjBuLNaDjTYnJACyMCBt3fEfC9IMTQCxx
7qdhQW8P2yTBawNW9ZBkBeBa/lirPlUiy2ZMqHkXet8489rR3o4VILgTHpyo2hfeSlYrdOzEuptK
oVC7G0PHs2HEG69vRR00+hbjEBAI/T+XHahz8eBjDR02sZiT9Zw0Vjh/WtyW8Uy5iKiJqtIW/D/Y
NONILG4AthSWE0ZzzBTUkPME8q481jZaKzJjN5dliwibNNGy44tbkoZIBC4JxnmdaJJ6G/hrjd0L
/hoKKbbcrFXvHoKpj9ssRr936snybyijQvsmx3snbyziTz6+0Lqr5bsfBIN1thNc+cjvweLieksm
NR5dRPzgy0oG+G+sKgj0aa5rUqZ90tX3mEyXlorLi+qdE4wUDNQ1mlMlxr4F1AVqTI3HPUw4p0qH
f5muBkNy1Sx+v4tFu4R7USXAdVyh0K63FYHWPsUXMn/RNC86jenCCZBW2jwvVlXNe+lqD7pSjjXy
zh302l1DGeEDK7uV2okmzzW+hqqoHnSmEy+1udGLOyPMNXygqz8l+Zy7HCsiCTwHu/MuFIF5Gio8
1RfPgsB1s3BEMtSqR/csyC5RIlN0IJWvERGpR0Q60psgmmzvMLgkpTGao5g/jF6dnQRHHlEkiSv+
nrunnDYxB1l8vNpd/A14id7hSYgJivkyDAk0ATGZ7zHL1t6PhieRkxT1Wbtn4WQ1IyEuNUyYjGGj
FQNgYF9gJhlhAs4tXEevp+plFchUjUbvWHDLKoDcpt3nZNQ+ENhtNdqzglxhWQn1def84zwVmJEG
QnNNe85LzKv+geBYweQVNWzdTYvJfWRNt/mOF+P203aJh+4TfCbB4TKSTXzdKDhbCQ8pCgbpMIKt
PUbGvlBnVh0KvvTMnRLI7EEbhZDTu8LqjitcFvMItIP0FL31ZF5NgaUYFE1b+ea+62rv3wCC8i8Z
UDs4JEGc33kZJeauKiVVld3So9Aq0xJiB59YQkwKrJw/Amyrap9TbJ2ivITYPGeWADixlh6/GxSF
q2bdhHO9z/CsPGGDrwhrkRq+wAzsSIvj0Xb2/B3eE9Gu9stx3Lo8Vnw5zV6MY4CmAJKRZa4UKdaZ
f3zZV1a0ls99sPwf4aIcO2c2a1dTEAeMfGlaeXHRlUKGFbr48USoXiJOuB/WZsfmUg5zNN7NnT28
8hdN/mfeMDv5DgokIETtuW6PTqnG7lSIkcno0PV5tmN+DA8lTyZyCI4h/M5UpKt3PXQJLOcQ1OWj
i4XdHC2kadAljqjzC49W+83GYBHu17HMniRSoJf2PtX1rsEIpXgKiFoiFwRFnIIox0qds3MC98o4
2Xb7Zeo5yLc83FRFJa3hsHNZf1B/162AIoWwlU2CQHQbuJWb2kyVMaUn+ChJmA1ChUdQwDnAjbii
LCQ90PMimR07vbp+yyRmaNJFoZH/sUq/X07uACLkwbbzzFyxUKwxxbrdiwhIw+BQYK4DBtZNZU9M
4DYJObtqJ+vSwnEGBy64y5kw/kWvs4Jf6TbRxzg5ZfXMHBjnR8S4+Y75oGXxQGg2ChYZt3w+2MY6
onLGv0hP4pxYILpIYfhFT3A9ih5zevFqH04aGAt5TwfWMTjeBmAA+5a3YoRbB5iF8DS+WfIZ9x6p
VmTAbCiBDdQrE3bu1d7dKqb8wytZ0fGQIXobSqwanAZUwt6+y+DkVKcuCTAUZ16+Buch4fVnDu/E
97mt2m47L8xXziiGSlBR9XD5VOdga+y5aFJinXMPfMDoOxc3ptp2ML8cbFJx9Kxpx/r9yAPzz4rA
RUAe6Aw9Kl5Ue5/UWZMdiim2T00vBv+CZEmecqqvmBdaq+KlRvLpUgaSwt2GkYgPhgEj8n4gHBLf
FssCb4c2Gu5t1hCLLYu32l/Ng8NMVrFnO0TFY1EDA3aL9SANg9uNU7ZOiCKC+SOt26hmW7BKpuhI
JcBgVOnaxmLG+IgtUnodnzgNMO+uZTEtKeyiFW8lk2cvOZh5WO/aiMXPc6Z9cQivE/GQoU10CJd+
gtCakAUobzqWY/nevuWLqo+MQXKaZHotZzdYUxCN57hHdnHenN4K5mFHmLDAC0CypPmjZehUl3oi
rnugamtm1pyG2a9hwnaTSSfuD7OuwNt5BA0+CnzgDErpmd9COB60fpRP7KQIuSes4+KO8/ylBNGZ
A5Xm2qZ5FXAUIssTAc/r0OUVo3b2b3LAhfZuRegyX6BPGOp/M4BsiU7bWVMICIN9ZrN8lBhunGOS
GOIbm5+Mmhcmbz03TTRwZGAN4QQvHx1pGsaZTlE6Od6hrsgWY/At53nzJqZkPXaTI/MPYa8ZHEUX
IJLal6NpR5IVOHNTqUMAFJPrON7G9VRyB1FXMk0asInssd0yM7IsC4xQ7PC+4boe2VtEwrQmHM31
tWKnX2b5US6OWKACdUudehDCkh1zfyi9o3bB5fCEnG3il+NRsSXyDq5xtKRRYxQLXAolS+eJ1R+q
/l2GYWCCkMU90B7gMo73jmmKlQM7l9aoO7ljBFpqbrvkc2DykuyQ5FDBS9G78tg3M7HwOMvlmeBZ
EP/EBszDB2e8KS5AJsYUPJiJmabI5VTyUSKMNHFbv+PPKH/dOmS9M7doYJg/DPqeHn5pXyASq3+T
JO9HDrkX4AZcNgduyqmd6iYdSo2HmESQyS8+1k/knEqD+HAb/DknF4g7nJOyMeKg62QJ9qYbhXku
XVZzMkhN4v48ADItMAi52XCIxyYgWdsj626qFQstWjDA1xpJkonGsdfFgv8qBiaRY52v9hh26DYj
vYjH0KpNn5azW/f7pXAlABRRc3fmcaLl7dJX/bnnWSdbFq3Woemva+tkO9iP2VBZ8a7yAnlZh9XB
973yZt8InKQkpLtBniqP6H2au7LG8G9KbKBZ5jAC3bBQpcdYOEfTZSF0Tge1WuOlzQcyc62iYHsZ
GdAXB1fRyGwiE1TBn2YmYbWpEfx/uWLzh3gicX8gKlY9Wtry4R5ch0XozuMyYmZiBm9t4HYwm9LO
EvyJwmtChWeFzp1UIXSVgWRpapyheBgBEvDzSuXvE2vbdEqOwhF/0Nmlt8EIuN5BMZrzLepRhL8U
5Q4OlwiwjCeR62PinYkU7R0C2P02Nsr6E07WvBBcdGjhZAXCjZj9/L0YRUDrimfAkRSyLY1dbYTJ
m5Je2WEf3+vSRTPQD8fDawW2WP8JUVbLe1HZuSSibEEz5MhsxvmhG0eXkDs5o+pQ2CF1rLQU8QNW
aLXMEVZWe4zLRGxgSSBHE69rysPYeb28Hah05XGodf6tKg5hlFV7ecmN0t5OmhV8U8n0bkgRhKhp
nGa1h61gA8vRjK5CrS8q+ZLkZRDuG09rudeVHn6KhEL72hTPT21lBT1pUItwHf2DB0kH26wmO7z6
7wJTv9jVtfHqzVJUPMS+4OLf0MnrjyTvozYVbetVKZAHxayrd+NDu3YlAcC+vDS5Ea8ziAlMkW1b
/8FYmIubHvjtm+PCzbkBV+Q9MucXbyB1VqZ5bj6d41hJEuUYcfC9rUYTnsyW1RN3+NPiv0xU8+jk
g3nTZ/x13XCXhEF7klOPhxRARPJK0DpcN0oQo8Z5VfXmzm9yIvVlzQiuUKrydgwV5A5LoSEPNkiB
pMPSpf6K6cow8wIuSv6GSjVG7336ebWv+oDJQ+YC4N73LAjItkAnknOdYWRJySXW+lgrLzxBRJwP
rVAzYQNdJDi1NcXJHVnKxt6VnbFIcffsjiD8hgndxV57KAmNI3PhtaPzW03N2VNHdrgHRLa+Olnl
WrdFx7DqijwfySBCBuAFzuBj67n8ZP5q88iaXiXRnQirzHpiNMX0KF6CcT7b4eBNp2XIxbgvMX5b
m8pKkj/LkIGeEFR80HYXl/hVOC25fSQNSfebtAxEXoY6Dhi6W0sUfBAur2JujwnDhF2DaU4nGTlZ
h2Xc4GMKPRMxN1yjtm3SPgOlDWU8n+Wn4ya0G5tsKuZXxQ4utF9nHlM5W1H5JK7m4M3cJtZwX4/s
bDrMgrWAp5V23Bzmyo7AgqkB48461PSz04R2sV0x2tE4ssF2vEgVt+3PBOHgXs903ZdshBHbtTQO
KLeFDxd8M09V2F5Q+AGJwbVTA64Jm8NfGxKPabeu1WPtR+In4298niqaHTL9fJCIlkq9wAOdRwRH
sTL/jYx/j+0Y33TWB/i/vb6NkMLzvm7TMlrj/hgaPFsca3XinMcoic7LZLy3IC6bOxYFA9JxsLS9
FbYLgcuPXNCkiJjLs6F8gvdCoHy6xTXJzDxfcHASQpdOlzqF1UZfq2Y7xZk9f3FxKCd6crpMtOG0
h1dHaNiCgggGheOmmolibF0fmOsmAn/zyuyWL7gybca5UKhl3setjZEfI2Bo47FsyncFXbfYcQIG
t5qMfb0dtGCArdl8QFsZAQZGOVt9qtpNESBjH5YW5XmXUPebWxCxRN98PlB5niPLyZ9CJlHuaYkY
sRwJD1Sfgp01wZuDvHaSaPEZSzfYK3/Lo+WtN1Yv1Xc5MHHcNAU13nb1mrI4A54eG/wOuv7uA6t+
aCa7xoQXutDi+O7od+rILN7FDWzyQXQtqCNEwrT5hJk8/6tcw8kYDbkMv2SFWLbFz6iGXVXBOdxa
Td3WKRsvZ50Ccm+CnUSKeWmILQXHUvf1xNi4zMUjcrWO3ocI1fFN2IUbP+qZ1yat6RTnc1+N1udk
uSI8RFQX3tlZ0ZG3jI3iYhtXVUZcovTXJ6XpJbfwEknLthrL2WaIh0Wh25nJTkUPtj3aYH4W5h3n
keNe8N66ywl2if23q8vEP7PJ3rU/iK7Kp441E/o8lY2KSD84zgTbFV/uA22JyF56ogjZVmFRX3Yj
KNinBSdgx7RBTqekQm5/7oDxGvwbMjjU7QT7m9IeuBJJhApTxCcOtTC4jaHslhsV4/VkgRf7FY51
gumSkF2V1PvJjvGDJUxmtj5M6B2AcfZeytK3vIdRN05xyYyLNxQIoFy2DMBQFBudLI+FydmfRdU+
q63xyuCzXkany7dd7jR60/RZgys7AHGHPWUoCPVQD0A/HDPvr9+hFtzamK7egetV9iFjJhHxlbvz
U6C5n9Kw6NyVFR59Nf8GcNCY8iWIMnBo+bB3DYBnfDVT6aCqrFMXpGXFhPlSDGh6btBI/yOaB+l9
xxSep4llCCiALISpf0D7eNOWGqcjURD58JWXbE7OqAwOHf3a9JdyZlNzSgIuA6na0VBtC5Y6MNGs
pvGz9Z2CUX03BgGh4Wj4TuoWHsS4+mPJMGrG5w+6d/21Mo/mAQS0/7s2BDNucy0N8624zpD/O7qZ
YZIuXRpdcLdxBCEnyAUjhgE1CouGtVWA6CBuRjTrwhfTPRtN0GqY2ebRNqi1AVo6sVJxxHI+AkWq
hcRiO3VXviA+qCNOiAw9TGKWcEpQe0yd+nDasiC2HRBvHPeVYj2Euu+1QMTqGgiLVwRy43Ij/XMM
hnJAuGP3w3KAnAUVdBOcwhkS3cZW2fxAwFNycXM3FjAiY/2icZj8gHcHzJCUShu6BhsUmO2xMkUH
JliODnXxguMSzvB2ANH0OOFcxSYowKVsBsxCXgr+UX4W9Qo+tEa0ysnAN2F1W64RlIyIUAKO3kB1
H+vErP3qLIrgSOnmSaxGHnhiYO+AN7AeB+wyGbVaNZw99tCToAwst0Vdlf4/L7FRNCzPE/vS1NY3
1noMXsGYVPdy6RnKZ1C7eoRfMb5hsoAFG1Ws/UIGdadt3V/lYoeIwzUZAio0TbzFfevdwn6eGtW1
O2bReK9r2bh8E0otv2gkzWtA5i+AvsWUZuM2nmTPDaIJ/Ckgew3EtzAgkdqsn109iO81dAvAocxn
2EvX+ATYsnnOEO3qMEQ8R1bdOF7cPBUa3+pGaLy2/Gkq/DHgU498aaHZFgA7BiJvZWnt7SLsWcJt
rj7bpi76h6Hp3ZwsZ4nWgMttZneJSWDuspZ1FVuHzuxFtuHwwK0pYBEGOWy0xrRsjw8xXL81tsYv
vxTd+i6bEP8fb2ZTbCMVxvelo6gRaLIlGUjXMmIjHRd/KFDNDrRORp5unxFyibcsTm4cmoMK8Rvf
f/+mJnf9AhdQRWQzMU7nzAoByQeq+HdtjcHTr/byHEV1ALkNnxUVHJ835VqO7GlaVnr4nbSItBki
yTbbM+4HN1rA6oLmjTdXpyX7eqhQiNOO5NgrhJByW/E+n0DZxcOZqzKYNgUIC6KxRYy1VRNx+dRu
rfG/Q3t9VLXLSEm0WfwjyM2CKwnJ+O6jPozfHNOgmQvK1yfkTf4TE+t1V0058WJas+yj3dpFYD0m
AHvrzo0z8VjmTvHVyytkMKwZqbWDBwt57CeeLsA32V3oNESHKRy4UfgguKVNllBHR3mydNulvHYh
TdtSIAk37PJdp7wJva8qB3wUrOl6xVjKoJ34yzV1bZLxpBxcIemMx+CvtVr5X/Y3jy5D/Ng9ZWGz
vivOQblNJhF9LIs1svqIRPMrOWD9IZrAjUl8+fI+hotkbztPg9lTNrfWpqSLfU4mJ0O7DSWYIKbX
9PtehVsdDQIHIhGqOjhX0dS9JwZB65zx4f3gIAQZAjeO7n6ti+gc4WAt96IDhMD8f5a7VmbRfRgY
S+6moCkubrNwJHtLVhVgOYL+XlF//JiS12VPGCOxWPcp3GYHJ5LZomJCgQTN4JfVAyEt6NovzJtk
sGgvDYIRnipzKOfXKSIHM5+/BNOxlFP2WDceBAzlYblMFzDF3bbrZg2AaixtX2y057o8LLb2z4TL
rK8E5Smh/F7qOz5LRtYT2xdPTL34C8j+5HLfGupp/GxLf9NRS3RpnHi4zK97pZ/ZOOVh92a641Au
AuUn105mmmwK2k/jXLzCymAm9OC13iuMUdE+ngDzEwNCLhkfxIgrdsPyJN7edh3gSzBgzuObPCjj
b6zt+L29bhz+aYXpgHUgnZ7D4GaG4fmzOkBQ/E3j9GN8dwUBYETjserwu6FOe5j4MXO07kGD8ZYf
Avv/SO6YbQoLECJMS+ySycojtuoeGQH/gppZumpT5X5EgUGe3xsayOAIGZVpJsM0UMMMsblyhiJe
joyaiVp1ajTHiiUIFWTNunjxSc1WN0HhDV/lGI7xLi4cAU95CIvvnoPpi1q0Z2Q/d0lBc02ZmS7t
TDh1RJr8TZI+XLNtUwzR3J0p4bz4hAbcE61NcNTy8Y/BKP2L4iJq/rKKx9DQzpPbEgqLxmsXA7Gt
oZvoE5n8iRy8Yil6bB4QLWMac3D7trh4DY7j7bWYg84vFkJoBv8/4U0xTtV2LZEbpCgc4v1epr8Y
R/sU1U7fLhcDyzyBEu+ywJ0Pt2s0jiHwrGp4CghYDCGpnoi9HiVeCzLLOfLMSa7j+FrbFT/H6gnT
35cLWsgmElb8lWQArKjKiBdsWuzW9YPO64ntK3VWf0eorclRRnP8ao2xNlgNQ5I0XtPJf4PxyYc1
gCL5YiwovCxkpqHfgeSLx0MyDd0LjsUx2EipEwgVbdSwFycfl+h1ZpngiwbTjY/ASyZzdBYPhHXO
Ah1zSMhQ97uga+0mnaPZu2PcI2eOAiTXeENWqx5utDOW83fOhNX+a2FVd7klJgFah4z3QXtL+JBr
xNb3vtRMnCvP7vWpq+OG7DeUtE5s0bFK8SUZdc5T2hZEi6kpTE7yduOQ9bMubJLh5cIgHf0qOUP7
40+xxKVsVy+BwTIFTJKzaghuphj3JQuUyqzazH7Qs0YKgNPk3rNgnjKwh/W/wt4sQkxwXl1XuD+0
NlsmbgUcLlwhzbLrbZGNALrd2tP3HC1F8zdgxj0efTRblnxIBP0NwKC8fSbK3pknpwrNk8G9ikq1
qJgXvAsBFfKslhoA/Fq5zyvCe8E1nqjiFYxzsrwXU6W6i+3MrntbsHCb447+B24CUYHsRmLjY5VR
QxRuF4Ukkwga1//PnqrxHhHhP47Oa0lOZIuiX0QEJP61KG/aW70QrZGEhyQhSeDr76r7NjExGnVX
QeYxe69dAjeSZaW2MnIDSlWf5cqGMXs6PEZakVnX1526cL1z1eC1M9MfpmFEGflIj9AbLCnaMt0K
9Z4tZRveTEV459bW/MSftS477wsDqRM+h2Bc+bRRIzNxBYqFbogULP3IId5RWmPvRBdKzIW9N1pn
B6rxIkxqI9ix8/jpbtMg4h1+kIMzAwVphNwxXQxzO/g88CKzep76d4xSMC+ySKX6gW1A5+86zXj9
W6+8IzXfGcjePXKGungGLcZyxAt0/YFesg82Y7+Yx3wwwIzadVpRh4JuDY9u7cv5wj63Fx/dINdp
a/kqIJWElTf2bZPaTvmPPcHsnhR2i/FpyNpafnRuwGPCGIWJh48Ym4f+j2Gli5QobFBirM4QAg7V
yOxJpDQodWhKsBxt4M57uGbYHMnLoFzargaRj/dMEIWK3l24XPhdUWGk35EIcvsFjOEE6ctN7TP8
GRU+aMQnw7VmU3tg7NG2CPDRLZxwlcDrWR0Gkr/hbvosctA8C+tUTFZQvlEwopGHwV8re0qaEg/L
WxSq1nvD/+VCDmQEh3sPDaSVDLAqMAviPrbBmoMLeCuQQQQHyn37iCqijt7Y+5G/5SCpLLYyWMST
odlfjj6cg6shWPEtjavwcbAwCuwq3RZnv7UZu7GuyCCpFA3FUjzy6BPcMdXXub+bSQLN2uy5sVij
n0esN3h5cYpgM5gWQDwoCkfrtCKHzHEw2mAIH90hU9OPuw5meWCDhEqTMO3C/VU5LGy/eadKf4fG
E7UHnYrPFa5r5Ju/CGlHcxkyaSC3rQ7V1JAPv2AIpcgNMURsQo+7+SyYb/W3tmNx30mZjrc+tmLE
gDa8vRAzWow1VbG5x3wAQTqPWQWP6KRurhv3b+ib2h962DD9ifk1f3Q4MMyshKhYohRr+w+LG5p3
qJWC9dE8z3l+mrssf0aAvWbbEdLBkGiIroBK2BzcGPQqdnJ8S0Wd9KK8H0c+Rq6ktxqx9Uuvb17S
RQ7O3lsb+tRxRrYKKcWsC1lfdvjoR40f7au4ZVDgRzlLiHaaIXekTR9vPfZJPHVFYbrtxH1sffhM
c4OvcbTeM8w2+Cg66+CFXBVeyye8IQNCRLeaxm5iouN2XOsKb5GgZI2lVZL3Mq8YjMeqYDOpepZp
0RLO11GQCE2ZBrWcvI240XLFuRB1t6621fvSK3knt62O/VQyKLZuChq69wQk/x41yduuDtHCG/fR
CcqrzeiAloMvF0/VoRz9+DvPo/BvhHqYgmCNpz9VEzTkOgxairsYsH1VY9A014WcnRYlTjt/0Nci
51iKybl6LSop0rxMTjHS49I6pgwvcV2TTJKfHOnDEUIcgYN0LQhaOBS4L35CNAvL6x1nsDzG6E2h
mvbsc3cNgZ5FEiAqLA+13RePkC37/+q4tjv6bEuimbRi4x4zirVu56Pvv/YxG/0tQ3XbME+UwkBT
xemNxLmqH6el91keAUWxP4DfAKADTE0LOIWNWK/zWsLlddxY6mMTDLLfLzbzdnQ5vagTslUd61jh
26ZBd0twXAAHxiAhhtFWezvE4LRN2YA9+9SRwEPBHA8DulVd8BwuVrt8ev8Plin7ucBlK4h4u6Gu
n09UQl5+E6KTX3SmzXAQTuDDPxg0LPZM5MMWh5bEkAMsbe8GrdlbIXkgG2Jrl3nfDLEqTk3BkBHo
iRMz7OSl6TZjYML5kLJaah4cKoT14vvB5O/GNBT3SI9iKruj8HPvKdWTJ7/9gsRmckKWQR9Y5IYf
KYFhgNdqVp04siP4azDkSSYohDUa2iUh3rs2pKLygj6g3I7zLJDP3uLUJy+oiTGFhj2se4fhmHwi
93X4GyN5ZXuxLJHTXIYuW7Za3LHXTJfW7WQxp78wqGWzYXV4G54mSPxk3OC1eKpFJIu9Q8FxDy3p
Su+rRy+P8XwurB/HtbG2seTxmh1CPO0WyQRnoj6yeVhfVpH18XwQOJE8Cmzs+YKvw7gs5d3Vsi6o
mZCGNE1KqZkFFitY8Hk4PlVV7jlOrCfEi9JJuhGXdUySXxU0uyjwwilpc7YJCKuVS2eqW/1rGaLq
4s9otJKYsXt8CLQb9ICSwPgElJIhFW6yNIHiBscJEJ5opp0ZWX/ARWBayMRsQ1aQAyurzID82nrT
BnNlfebIDy8K6/GcBKBxln3EnMhQfCAZoKKkEoZhtI6fK36gZo8KDxryqKERIR3unjng7FfSQNL1
WfUhBR5rza6lVpqxm9Xyjlv2/cYCglCPX4TUoedwkBAhhm3T9xQR3C/2iKLkO5wZYKCLEu6xa6Lm
0em97qdr76CQtQeP3Mfx4l5La+DyH1cxg1AqO/vSSGfRvxu7iOWzjXdxT8Es6ekXP2jfHNn42Tlk
x12fbQZlB69wFWqKuRX2s2RziNzDCcSP59yflCIShoy/zu9AnrgRDs8FzqHZBaSQpFQm2mEm7jiZ
3K4yA+hNKCQ5QawP3Px1mafU2zYoIcLtzLdQ7e7YVI8jntjOPR3U0nLTj6p8UYs92QdPE7a5gX7B
kIWVGviMSdh4dMjB1lZ6YI8csDMcsjT0D+nE0Jo9yOCuL16u5j+EWgR/e0qiKwDIHG2CICj6MKhw
Wt/RkVNt+M6c/lFaZuNNOVb6xIEDDAvN8ghBzIXSunFHqvzT/+NAvmyzcEEif1ep+G8Ms3JN7B4v
yQ4oOSdnI/PW+rEGTL1CqCp6rPLC/8Dn0dnf7FXb6MW0nJOoKLkK7dOiVuknjm+v47c7T7bFwuiu
etjmeR+lCEFwLW8MHQDi+CaX6lTA4A3fkOd4ULDYhzLmXz3s3mCjFKzA0sEpFVca4Lj2XVDpNv8C
cqqPTwdgVXs2TpiZLSb/+orKb8hufEX1N27OinyNQYYTyQ7dcNMD9E5wtnKaLqOTEyC3yd0m44Xm
K29/MuZCwZcnh0HQOLQVaVyMXJGp0xPxtWi+Xyo86FkeZ09D2nUESuCK7w9CzIiH5ReYgzjiDLDT
6aRUNLfHOkSqu/dgcqpzToXnH23XT281neT65MkVvccQrnNGNkgushNdMELsjc2OMj33MyfnE3KC
dT3YhS/tR+3CG2/gorHXIE+nwsjca6rUlt8W62MVC/+5dSt1vvtj1113XxAAynCfAphVf8XCLG07
IZBCKEx69xbzn3PGERywf+uiLBveqskM03+j1QztiOZLhctLF+W1tVNmvj/oQgS0DlRSb5moCIHe
GB6kH5Zxlvi+ixvcHeDD1H1yTKHjUyxp1m5NEwbnlRQL/4qwkqlgxCs+fjLE1PUhrl1rTvIhHmHA
LGrYgk2px93A0ILbNLo7YJM68IL5Z0nTARQxj+88rkkcrubdgtntPvoQvNg8EyXNuH8rFwv/+71n
uyFoV/0Ds8Rg2Hc0FQgw8prGHS1jNf+MS6sZLCpp/iuNTJcnf5p7fNvjFJORw3mLq803/vTMJMVx
kN7dpVVcOfkDuMuwYQLHQI09PvlZifAX0z4TzjnUh3xil5gY4kLOdjMGRFuYkVO0KkrZofjvwse7
G5d2iSxGbxPMTmM9tcSPLRvfHUhVGXsxuXvb4AQH9kXs+tb4VvZK3Idwzoh7Q34NnU3NXkEQeJt7
WPoJsPSQqJR5ytnKzVOYhfumcKwzoUnIVUQJi2fHFpRqSo6R0yclMZ4YcEpUTWRxlKXTLACDM1tt
V+A5wd5l6vbbjsslZR0RDw+Mg+66TMCz2wwj9sqnMYPmw/NBBWJyDQmMgUXT7hnAsF0HKH6HnAky
I5NwBCvu9nJWhM640mwZ6nZPWYkVO+nTgU4BcbsiAuGeBrw4sOWSaLQm++xAbv8vlI3u3kdM3+KR
ba8tkj7IHFSfsAlvSA6riwKsuCZriaeMQLSmNGcy9cq/DkCgbJ9BObu4oSoykAduP7+3ZW+hbB5j
61ISoBRcC9td43NR+F0NG8ub/8ZC6uKTo2x6buIi7M5k72CT3YQsyJ7L2JnvUGLbMEmMJuSjLgGW
ZJbPkubCoD1jEOVQ5jh6xDzLqnPcpV3efeE/XOtHvs22PWOfI5NtKSCfndgh4ifgMXeXPyUlD3eG
DgaC2jEjEkogGGFvuWhYzVsyNURyt6QPUVCntU/QSIWkXWK9jzaOxlYVwci10dcW3bmGGw2+h2nY
MexJmwAbyDBrq5FBVbvVgRK+IgoMj2wJg/m9HkP8JwPQhqPyVJUlqNjveZNk3nQvY4Z0J4hNY71G
M65KjjeWfU+MD7xnq2Mu8JTxCRGNnqeMeDy8q4fQKtGnSjZeP11DvPBGGqWRFYTefLCWprixTxbe
oeQEORt7NjmqELibD7Hna0JSOIBLF9urH7WPeGbtQ0CADXTKrlXDfsnR8r+yrszeCE1t5bGtIutg
mpHgEbuP1LmKmDc+z6w7yx8c8hqkXRSsxR9VWoSfggDlwWdB6vafE2qNc2j1NvmYM4b1qbey5mpW
DLmbWVUuSOMQT30SYXiW50UDwmYLFvv1PtTWDGRnIamBf2OA6jj8nluLOAemEhPbNCJU/OxxgnY3
n6H4wF7PAXv+g3OokTGx13vh+8/5/aKwCHeVC4UAKcFY68+6Tjus1CE7Q0EeMRNI9i3tjutQeYeR
WwdTzmiQ2aqlhjmKy0Jfm5Zd1ZOtMEAxu8A6TPpp0e1MX4IYZAGyUv5C7CXA0gzpukuNgZLrM5IJ
rx7g0qd8Iq4ukXlefY5NVLr7iIj5giT11X9cWgcFARal3seoeOdtr6xyntHPsOBgpuuihCid+Bf+
I1g3METG/qFjKB5ukNTIX+DnciZP6R1qWFLKsRibMM9YQV2SzVfS4m38BULCc2xsZITCLuVzR1Vm
H2kUxKc/aIf1cBmZY4Gue32abYRZyM+QYWOkXu0LgiMyxmYlo/glRxagdqsoFWPhUfxjImpo73jy
/lBSmzMaUcTHNmcxVJRJ2f/uumfCJklQdM99IPVzBMrITyzLoPxBmBZ33wsZX3cQdk8cka7qP85Q
IF5PqOyiPbQWL33T0ZCfHWiW9V+sSy6oOZyvAhEf8c+wBw2TecK53dmeDhr0xPzh0czaf1LH7Ytj
hNSJoSDeZej4Tvs2pT7SmdUrMqy/WU/s55Z12TReYGFEQORxEu1WwPu4FFpveR1ggFBpxfkSfxP7
FwLXETAAgZq0+QN5Cguv9OKiO8qtUBQQKueC0MUCGekljYry3xAGyMsCoGcjQ5modPAn3GM18a1T
FIWTyl5ntU5Xs7AsTjrSWtPEHpuFdEQ8Zo+Cu2Z489so7TZDP7bFoZ0sDxpEPGcPrNT4xYXS5Oi1
Ticu8Qj+b6PSFbuAQbzKOTXl6jcVts74iz3m7huliTs8hjWgj6MerP7QeRj0DyQS3CtDi0X7qW/6
6jgrxP3JUocrfr7MURcYsvNvhD1NTVYEldbDUmgv3eZDF4Ep1kjft3APfZyoAZwD9PWkNRxtFS0Z
yQNeSgyf01TpP8ZFHBlgQnS8pWO2fpBE0z3mnQ21MfU83XxUS7qyZvJxrb/S10NJtUJaxgSFBLIx
wCDiSFqeXvbB2gXybOrc766UejP/obD8f5D1RmBVgwgPaRxFoL2CBulthpO+PxEdiGFugTOWMkrn
A/uIxsJ9g7AesSEOsFSBpMkEqI0SjeCKAUMdmW7I8SuLZBgGF5cyeflu11lZp5nUzdsQNLiQmDR6
HwEiliApBo9ULfAFK3kLxuoG1H9BLtEDEnsJA8COFQIbYj68g4kriH0lKPu3QZFEdoR2nsOiU6UW
9xQDD/irPTDQY1FH0y6mitbQiXVl4XOY9d0xZEc7T/XLIxQh4SGMjYd734WTeidKN5324A2IhEF8
D4K7m+xIbciRBT/KhauvJFfeWVYIc+lNltmCz+SW65Y1glbb2CzqczLEN1HDoEXbMcHCeBCFQr+D
zUVrtNAGfGvVsUyW6Ig51lEl2Wj4SajapLQzMXHKw/gCzYoYCnpSC8eaLeRZDSZQV5tm+A5WHENz
cOy2f+A1zdfLUk3er9Kq6NoJ5BjWa1Uu9s9ABpFM0lWG74OpWrpybPyEkHKS5gnW6WZhwU87sAPX
GLzTHGdEJpSu1RMmYscPc2WP0W2oDRc0xAznPTd9/MCkuiq48/KaOXlrzLUVHTlQIFOmvVqhot0q
UxSPs2OiLOk7RayeVeo2P3PxVI8NbSupj04YR7eZMSsubXd0/5WANw5OuFRI9eOBThGhZHAGfjlz
WIg0f+Iys82GRXbg7MxaIL/MOzhzAiUMj1PfW184+cV/Ud2TpIlJuT+Q/FP/lcLqfrcjOWmIkODb
uHSyZdkCmM2cJ5+oSuBCnrBQYcLWoxkWC1OKZHBGJOipM7DWTd2RkNaO6e11IrdNJLzUAKBGuaLk
24Q8vMs2WxdfJ9ID2LN1jFXtOwZ5btLIwvWe2aJXejfbFcFTYTapdLeuUL0RqlqNvFE0EPCHzTLO
XnlgWkIOmV7SRbnp+BFUHaWYXZIghds7RjDqTLwUuzZCj74FfIBJfMDg+9cTU/ReUdYSxAzC7DdM
SdQiYjaLvknTif7TZeO3C1WtfUaGFosTcO3jJ+kdsJkCZIyPtswRrBPLjGIHqtZnQ+xTnOC6ABpR
cNr7bKqm8ew30WxvK9KV7/2oPz0tHsPu44C+bjyZoYheoBkwN/CYWsT86Jpw4YLPnGglSDobsijo
8ts4JS4RM2geHaPeD5HyCAyXJ2LB0SHDHxOk+pEW+eHSQ1i/kRenILmMUrfZN1n27E4hcmrmdl8I
fRD8+D6Oyh2Tp5wle1Z77fDpd2m8nujW9ARVtIuhqEfpah8xX1EvaoL/7Dswya9fCN1YHhcd0qbk
eM1O2NuyZi8Jx+weWHVFF6C7Pg9dgF8H2kIHYnoloqa+NFDZnEOq/o9in6MIKGk3XZaROKxdvKae
OhQeRI9fCPTFo5kpCrcO6Rc6EQpoF9XXAmcjQQCSk0syGxnWaiPH0asOWAQnPJC+5QguL8+pD33v
rs+TcEOmv5UZnhvQbUyMRx/71odvEwHw00CnCC4xSFk4YnGYaUc+RbmHnHrL39YuFtd15TC6YObp
sgzlQjTgj6KalOMVxAAPdjEx23cQ17xCUzDd3sDJfaaw9LrduM7tRQ61PW19x8O23q0UJF+0RXl2
YGswMQqvxHCOXYB5W4oNN97VYzC8t4umPZC5bQAOLYV/7EJmzjuhRPAHf7DmcNRcHxvZtuKznER0
GeKi/Io68iw2pLFoovFU0P90yqaj7juSFUi9RTGz8VmQ0eE4o/804SEnGC/shmg3qqHt8Dt21clF
ZKOPS9fN3oHxDCFBlJAsbucKkfWBcIbueyWu0/qy7YVYdQsgXk0/k05Hgkrnpxh/LwILq6+6H8tC
oZvEEA+oYYMOKSF5exajj1w17i8Itmt1GskOuA2wVeaNSJfxH0CLMtiunotTdg0wcx+JnDDBjulZ
15wns95dC7CXULMS+Baz3sPDjtbNH/4Lncz/ncsel3dkjfWKs46k53xqsUlgUK3zU9461jPGdoUf
LUJycSWKIbUv1OcpKuhF9MY/dORlZSfyeOstbEnkGgnQo7Q5xjEskotxFwg0oAgQsnkMtBM6mia/
sLldntOCh/SIk3Phbg5ywj2VzxWKpA+Ezp7KHnncGpref8URR0Jnk+nc3eE8wkGAUNWYLQA+QpeA
qtG5FAPzc+Dnrs6LXTjWd7UwiKJlvrcQWEsglKj1K5608U+WXQ/Ff1VV4U60GiXIWYG8j5ZvQ/2I
LnjDnwOxt2fDWilnW+LlcHckQhG1F3QeDW1DO7fCgMAZSEgU/+MtnirU+rAhxh3VfvxXIyMdj3dR
wMgOjnZh49P2M8dRdfaZuS0jzceANUz6SjQcFkv4jDGeTV4ShDCXpR6k+5cqZC33ExfU347Ym285
kpd9iqMekJVhQbMibBBsTXgC2/iMs0KdCSDI0rPsB+d1jIOG15JthbOvsVKZMzER8z8CmO3/YNa0
9f2FqaMdvpuAJegYyXWrbGDcaAmt4QFSm7HexYQLKl0KpgzMGyuXRjkrkGwxHav0WwNbxr6lGbPs
P7IiGeCwIEnkM4Vg5X3xAOK7SAYk1+kx58sXv1Uw2s5pKVDzMd+Ss1Ufw9C1K3yrwvtHE92j3Z/5
is7pHBAau7Ucb0Qf6TGF+2P5JQV4xLtHLkI6KPsE/AovsYWUNz06Cw/lOcXoiptDIB7lRBKA51Pf
9mRIaCspH0mQMsrVWzEDioWaAuKETZxr+Vxj2uUSstPcCm4SHLN14c7L110Ww1nfQdwIghfH6dk7
43SZir098RM/oI5GnGUGX50Cywrc0xr6NTM5L8ClNQHpcullLL/fZ31YP/CcpoSZTUzpAR5XsGfC
sQl2BWAsj4+UZfJ8tnNEeMyI/Sh8b7A3wIirVeiyIO70l11I8dOjnYnfBoyJMPBZEJ5jM2iCdYMy
fOGctwgzWwyjVrAE7XWSHpmb/dog0wdeEx8HllRE2Duje9Egg+cDJSbNtrSiiOkilpZm60ez5++R
GIT1p1uy+jjlhpL8Lc5RnW/0mOXBjVQJRNDQpIMCdUHZBPkrI1mf5r1iUBAcxh5gN6Pd5s6kiH3Q
rFDSQ3Y32zWz6FmRzBNg+orAymseVhBVxZ5JWvq77eCTYldEjrZvRuIwk8YxLKRokYjsm0M5f1nr
NH/loQmso/Rl6N2YqWHjQ0pZbRV8kj+tlh5yxqB0vXczOI61abB1G7SFAYOmFa1CtVkmG7t8qfVs
dg0ZNzERVp5sj163xtEOPCfZLGC5JKbwiRikc6ar6I2kWvnAQI2FSXwX6W+Bpw81OUAorbl3pPsd
liS2byiiFyChqY+AkbAvej+4++TtRHbq/6Kk4JwZWuqzg1gYY2xSZA4IbmvyjA5N7JEzj+MT9qkY
ffOEIjuq30OGefcMYS0u/FqLy3mJiGRbpTHITdcF2hvXcqm/Y5zrC8gBWUzWSzC0iF8KDXUF2y8q
jg8IvgFsQaw86PANooFgp3Q5FJeUUGekuZaXV5dFGq/9XgOC+374oVT6I33Rh85PO7BRPWJPz+J9
5w7uwxjR1eABzzMrmSooF2duoRUcJYUhf6cTtNZLCbyKoc0q+3V8NZ3dVWjCNQiCswZYFuy1z2Ds
zL5CLz+5qKavO9oU9oxZJ6aRaWpv4TbkHoMcp8nyE7bq0AIJLEO0oWM22RdL2UGUzMQPymtQT1hI
YgZzjJULL2sN6WecqHAtQNHliVOp6OG+i0HLVBYNqEkN4WuD3De8lCLNCBEHcYMYnvhwOmUkUhBf
7z1NN61heZijpvR2xN/wSgUD1BdQil0wvTJ9joANLTEnPjwTyyRzhpINBWzscbd1Y5b+l4l6ip+l
4j6+VvMa8PkE/Nn4sQz0MrwRhqfK5wDVzl2zo52UWoKgHOzMrDhPLSAs2Hyg+jDbl0sRgLjCpbwP
51jQREAtloj9ijQ9dEEOrX/jzHxOd/HgOmp/yzm48siE0+h90/7Oz3bgtg5k2gJ3AmOz4GyzXrJo
7S0PuXxYiVfit1fCukwNyWOHl7HhYeew3ZCqJbuDDvo+fPfigl6TFeW6x5eN96EHAjQiBmd/w07K
sNsvQhG+c+iiEcdKHPCWqVCThwh669cwheJPDl8OtREHKGDSmCES4gvb/swZx5JJiY6QbHJb+r/m
oiK2mgKFaHh6T5ImU0kSD7ATLtEntEFEeblO6z72S+ATqQbOmSqyG0JOt02frlOED10BgBBVXNi7
BbHTPfUk8O3DCrH1jfUz25UWpXV1CBh0IA7L/p+JDMUPr4hWwj57s4hLePQB8cyqob5hbTgSUTqq
2fuFNgV8CXs0TIdLxLQe9Grv15e4Uf7eZXRBrktfB/OWglJw3hJGh948KGdWcVoj/+JUkpDa8Uww
kubSThMwG9nfYrR7Ehe7qf8m39f9owti+LI6LX7TGcG5QJn4J1sU4Q4OpvETniZ89iSQl9ZvTmcE
/unAQ7ijdCT7s7acEKFZDY7w2nUegDrP1X17LGa0skjjIJc/5DThvxomWOU2VGH5ZkvvcdZzXD+q
chbXMNTVnCzKdwmJWUK4jvFi2e6xD2YP9gdLQiblcCAKjggUnK9072OwZ+O6FhDWNcVPXS8l9Wkz
UHWB/VtNix+zoasEW4QsEKZ9Wz2HUkzFTYu1+s9ZO8/ZNQ2GB81vZtEMJXT16+9qQVl4aFZXzgma
VbK3M02neHYYCA5JGzql3FhV0CGEaBv7U02V+eydPuz3TWSceKdKx3IvXRanXzwTU38AbOpnn1Pt
0p6H1sDYPAyX4NYsdBrbCBUgOdGzzMh56lOxcO+m4i2ODOl0Mh7X6UPhZyM6N/bta0fESbOFXEI0
KOMwd952jpd/tIuNH8ut4GZgQGLrGG/n+O4Us+dhaG44Tjrq3LZFy7M4i32xF5+0aokVFVpGlGkb
DVzZUBG+2VgB7ZcJY1ZxISFNtr8Ypo+AolWOgWrhSZzT+oV+OPuCx8fIDYMWky4dppmX+JltYU7M
GjTAzXYgeADpXRcAlktU3lnjdW1DLZOFbqh4nfxecYjNoR9vY4RnOAsnhn9wznCqzIiPVZ/WHoe6
tjHSDZbmZ7wrT7CqMHaFDcUDPjlDdmi7ATusrElVAKIOrEmy3OizkolaKXH19NIwsmyLQCP/NVbk
IBqXrPjKaz24TmcfchJNzHrDhpyzpu0t/PfqSciid/b0Y7L7WFp7JbrLdeUY76siHTCWBzmm5SHA
9PzSSE/zwYKag0KB9Fhjv2TFHS9ntSJu3M/k5TS3PmqD4FoWI+fjxcm8jmgV9NvRBN+Oc84DhCB9
fWBZr/VvtlOz/5WyNy0/VN6gcCYDBXhC4gyk2m5LJdf2ajPCR2PWMNeFGxalI/yoPsQuPzFYrw9O
yx9/zWtcUDDXWGAg35Xat86lZnp9WO0mL576GgXnhjFAz3/UGJNDtcsIEEAJP6nr6Mz1/F1mnSCB
zVo8ghvsuk1i6Q0Xwmi89dUGPOee5VRDi7KcZQqxSCokeAWFKfmhJFQweWiDhSLY6+EyHQxLhf/o
igyOgSp0kJ5RWqKv4pJuwQJlcITor8CJnhWLVp2k2hUrXTOM7a0D8hM0QmCbdjt2KIu3sSB24cUu
FynVpg9Iz72phYsLEdgIwenGUiLQL6Vwh/aG4GAZPnxDT8zEs8qyrW/NeAld5LnATIJu/C+FWpw9
DHk6XltHqzfE33ZzdHthcAJhEbEZI3Tk2Swu9WHdCiZEndPa7IeKfryWswaMXJt0RoHST3dEWAc5
6rst0cxiDqqi3xXvl9lBGg1q4lkoRDdjDlkMgaodg0Tni/HCg9vHaL0L2LzBcYnXgSUctWKdoOMi
DRV2Mx6luIjJW+QepGhjK2Pkbe4EzXvbQ5cma3dGUVgRwBKfqtHT0ZfDMPezQw+MEgZpzi2vy2J9
sKbJbn7BHFHFExEInATs/c2KSFzVcfiq6d76LfAF89MNFoV851OZHFHJp18ohuUJfBlafNRyNi89
TdZ1anq0jeO9UCPXkTnUG2uIPrxA2MVtYCPJdBLTz8581KgNxK5vnDF4ynl4sYnVID8eLE3Iw3bm
2vsdKUT2UEd9neOLZOS4UU4UlFunlXV85onun3yQf/fABiO/2ZfUausHdAigRYblPPN924nxGTdf
e9QGaDmA0Y4XJWVGBIWvV6f5s/rRYp35G8LmtXD6+Yno19m+WsL2P6kMvaYmvnku4W+Ca0Bxkshy
iJzPufHmpTrwXVQZ62lMhT7zRjJOf8nc1SlBNmH5UbBgJWet4uXDzHcnqr+yxoxzluJxO76nZZYp
PPdCYa2EjVc7e58Krb6xlE7TX7y8qwsdlzU/ioY+z+wtfefdyD82hrxkXE8qbOACiLL8GSsInvez
kr6o9IW4w08qPxRbEdWM+3SdDigrdVF4/avhH+tT5XMKc4Yyj/beunWcz3lcwmTouVvIuyk7Bc+M
AEYIE7l/f9SqMvihOfOGzwa76ZknzKCtnyL8WqRv0B4Sqe6B/c2gEv/GneV7xzAqCanPQd3Lz5p9
iiRyim8dd//iID/rYQ7uBdrxT5+8+AcEDmQFAr8azJ6oMTEivUjlzIAkbEYGV5H3ATMyILOtniz3
HeW+1x0MciTnVN2RQJRT5Bm9BD4uH23GqT7W0NDzXek7EjcokrmLyWUWE6uE92LnOvgBKV2s9GTL
GefRsJbVb15y9cvgewcvG9juF1slgukWMInxIQ8Eqc3s1uRXG6YOGbbTkH2sfaOf4E4xz+7wQCB6
I1ka30fnTe1vqrLY/K0sl/tF+uRibjOtivmM5aR5aWMd/cvhkRhC2YWJkMhGoLLKfGyrBMH4vH6E
sydOAwFpbmK5dH7JyJxWstjhKjqwZk0RCLcabErR+t5rF6mlwoMFoko59b1ikk7jss64Z6qjRC9n
hojkjJ6icUJs08ipafbFOAdqa6jMyIIE0U6kMPJjAn9nyTI5j7MO4YwqmGjCq0TiSG3mKCJLtNhr
csqtXeX7/k1UlkYJsrrlI9cL+/kpFgK4vAp91vndHPRhUlicTntiVebokM7hHRY+468fP9Pqjh+q
VZQp1Dw29swhM8NP5RRw2CKIQtiAiUeYcCUMTFOF27y1yHV4zynkvI3BvgJGFtO0GF6MjhEJbFDg
r+I2YTD+txawwxNlPKv6H0fntdw4rkXRL2IVmMFXkUoOcmyHeWHZbjdzAANA8uvv0n2dqZmyJBI4
Ye+142ZlwgMigXCcBsxb9mKDb0eVJ6L1jX0fFTRQQAtCJKB2gKWF3SHsDY31O5aquPWaLqpuui3r
85MVZO19W5GcjRVQae3slmJzCe/2mPUkGpvZ54JvLrspAhB9b1QO5e0shra8Gmuj7t4QJSF+Vt8h
iwr3bgqDx3KGDx4bQN0Z1gUVM1X24R0FZfbm2lhujqqB3N+cIX03y6fGMYCodfGj+jgzT3sGGShJ
Fi1pUzrd2N6nSad5uSf3hyxPVLMQnIHzdwSCTVjzdzJ3evaPdvuD90Lek5WLrMHF+/ESGocAYpQU
nniQFqMwdbY3sbH1hMgyX1rbn1ywZ0NjP/rbUrhHn9soQiBuedXQH2Zd1UYhTSdGYYYmhqyQCr71
pVhvSYRmIb6r7dDTO/AMlUWzwmKfJaIS8i9eKenxRxAAfUKlo0PyjhHs7ppiZPyAy9HAxxHjiom6
sEfI9u0agJXy6Jbw4TV4YKg8l7uoJ5r74Bkhb0BNpN86hLGZzLXt9h/Ukbok1J6z4suBmvEG12Qm
JyRrf8NBm2PrLe4bRo3wN+dGJvvCpiPAOU5WF0nnlwjFAdAFBRwPu8rS/aO/1utpESX8vp5EkDeU
2hz62Oy4jVUq2I+EymFKk5vAT2/hBm//oVXZvjBruv/BOebDOJJlD3M9jHaHEGHRNVsHK15Bust2
2mZKhhiXCYamiFLwg4xoe+Obj6LlRDTHfPUP0pw/ME0ug0c0Va1A/ELFpe79wgm2O/CF1prgIQxx
mZOpAgzQvoK4hpYuiXc7hBQ4oLZqvlUfmPHcQ2yCeBC6ZX2bAriyIDSTk/LsC/6rcpei1WREjAKf
47NHbnsP0bXCbKiH8HnrJ2I3EO8XRFjPuN14G4hELrhC/7i9sP5ij7fdUwiwTDwt+ZRye6MxIEUF
t1qXDG7TlJer5v0PbwkBM2NZrzFcnNJhQbtWJ8dWFQzrKiWv6weHC5LQKXW800xOCmvT0lvugqgc
vXNJKieQNmp+8PYYkYhbKSKW+d2bVZcNjVhB10yYLTb5vasb0ne8WTsTILbc9P8tgzOEiavsaTuy
zq3WG8lci408COb2L+riiC+i5P3uPpsAsuARt4FrDte0oPXNryw9xWV1hYGCvCBehGWXSqNnt+Q9
p3L1ApxkmP6hLhGsFg9VT1ztrkTBshOdpaKHLKOcugmiZlSQeVGip4frdQ4dpiZay/Gmq+bVtZ3X
liVazm50HdvYJWndiTcSOvVLTSWfHwBriecug8W5E9dfmXFnMxVHTD9VxIij40Sts8mgLzKNuBNC
NidyJwmvoEXa1AmSD/KBktL+s1xDLA4RJ+1Jo33l8yJKe4RQE6TfwMgKHDVZoCh50oFsQJZO6z1b
DaIs0ty3gGFqH3SX5Mj9Y5wVKd7s2WxRl8AdQDdO1roXjqvcx3zVG7cN/n4kQqiqX6fcWfEnboW6
14LrOXJ6Ex1yz2YyxZq23dD/1h6BtyhBhmf6iQFrL+6iX9koV90SOmAIL1iK+Y73vglR64r+FbkG
yd+oPOhfBqsyKYTCdc73c+f7DyXbww2gJjbSYlDbd8f7ntFdzYCOGdb7Nl5O1n92BNN8l8JSwA9L
dkF4wonDZrx1NRA+RfuHEMuNnPLocuq055EuTO8H0MvtfGClUjh7flcbC3xuJBunena3vWK+E43J
0LF/CY5oPSbOR1HAqLSfnaqky1ODb1nHqXPX4eg7I9+CU7Bh4FHMUI2U1ir+zJ5vapotC31CL5g5
JaIo0vB32eo+JRaKGA/kZwqSXgsYG+WVWUZeMSar9TNyxnW9lD2mK55luLbdrHsuU6IT7lmRzgxE
Z063I9gE/4vVB0Pphb56OqoWBv0ZISW6q6KCsxD7+Dder/awnPvZUpgnWj3elxYF7uvMqPk0WIsz
MRvOJqrGqXaQAO62NsM/hMphujEWF0aCNYajkwC2NrsJCMCFXj/K7IFZO1Agg3vH7EPpbcsfXU6E
qFA25PDqMhIqP2Ql6vsog25AJDN+GmzcCMQn14sZlnKcp5aS3x4yExB5CmVvMjIvZ8TQ5vPTlo1E
njB5kDdEcZDH2FdpdmtXlozelJjnU00oSLULpEYwQTTYisYsIjeKftAMmyfaIxBPx9yxk83DZ2hI
IH2Z0stLYwuSqzoca79bQdedIKs0Xiyu5oVT0OQLkCM/ogu3ELQa1Faud+rzFazr7BM/QAHUSnmg
fpnNQ09M0r6mQQ/3GXgO926U0aD2A8km3k7PQAoOVelQcenCDsvzAiftV2ULujtMipA3CQr8N2wZ
Jto8COF8w3EhYuXESqrYzkobCIVFScHOm+yRrA43a8iOE/scFr2h4oq+9KhMQpdfY+z1qarG8b+x
XCYfnROBz9eYbyAP3NvDPBb9HY5aJfUpIJ5vvKmEU9uoe7hOP2zV40loDIAihFqq4acxzsK+U+Fk
jJG/Q3QcaGO+QDlVGh3CqlaNXBPoy2cq6u4IX6wRbx4S8eoZqkc6XBbIWMSzwu0HOQiEMbiGphYp
5juHhTSzxQ3+Aio2nMQ7xaCtfAmaEE1CSLC2ZJ2fUxGX1O64l6psDC44KQgGYgNwJbdspA2tceeM
bBmqSo9XN0tTEXJXVAwU1eZA1hjT1jqrgpeVWVDN7Jxou4nsG7S7HP/sy+uVhW2692rZ0kbxVHpp
eXByYi+htszwh5+rRtjRFctijctzhHAf8YXy+2baVYRartmBBqP2VLKtXfSfb9VVnijb2sY/PVFu
VQLiub90QONfCystzQ4XLIOehS5exiMo4/uWgeRzM1Aos7EczY0rXbSbPnb+58zKCroZQ0r7gRjN
8hwipV6PPeha79OiWy8JbUETVMbaKjN4f1tRA6oc9bh9bp5BnhvzcteQdYVjEG14bhD9txXNPP9s
1eIu59UmuedFSlDVoCAMnCKANVWdsklFbbpOuybtkbqIsIDS5uXMiS9ziPLkVsKWY1nYpEgnEy48
3zuQ1G1JMi4IKe8unIKph94z81lN4rEXCDvBjs7e0WPSJv0TzCoYoQlNXDc7O4ddJDx3JG5F/SNd
BGocmRzOSPRJ4AKrVhHoiFqRYiC37iy1OOv93GZ+/5eJ4MIIJ7VFgK+9cwr72EJGQsBX43XHO3+9
Kyd/zwAaAP5GBVJ+ubljhpdZFxrI1pIv2a0DkWUm+9Je8nT7WLi//uaI5hbqqlHUT1ZUYVtIeoQk
C9XvWNuXsoiuFiu64behwc73zHrS9T56d7JgfTietou7TmyDv18WqC97VMXV/OvRVHgpu9cchMag
uY39C+tdv0Hy2KWQbgt6PnlBuBAIhE9FOeDJq1c9XDB96mrPwVi3D3CkPCSHQPCyu8JH4fE42HTc
3+kygofa26O3pOyYUX/mWOrZ2gQ/PvWFc1UIp/WHy1WHFWRmrHUTCajMHysOPpTyzdiLgkVcx/LI
GHZ9feLg7Y72VP0gcvg/gm77ipZ5C7JXDxcEW0Z2LkV47NhA6+/Rk/aAgTfvrYPphsA+SjVRRG+A
A3OARSEpHMmIcCwiHkumBlSb21BzxY5Fygrr8Dzs7hCLRxnxa8XmsYFB/KKz82gPvgDvpQKzfnck
C4dHfk52pjB7MTB/ViWFNPpMJ88S7XX9SqLcuFafo8dGODHAYE3sVrwJSG0HgHlHw3BqQiDBtZA+
DEGqhxvEz64kI1eRvGtvVhEd8CcAWuWg0No99mVQyKccDD99OQbS4BAgAXWfVuH32SndJuqU1Hcy
J6mE32Az0yK3rVe7NZU8OIRUrhy/iM3vJ/YroE7CUPTjce1zj6phLMHiHe2m8KliBnCUVkia+EK7
huticwpgg6iGEO9HlDwQcwE3HADlqbY6NdAgvA6nBufjkuDVtcU/fEAcJr0OGvnoKuOpB8znhDNa
CDqdPY9WUcWtCYnHjLvS5O6I8ZxOl70yE7KoT8ISIwr/kC3GdzuvVRvjzRvNbslS4X1WMh/K/Laz
Zehioq5Q8eMoaDlpf3jkGjrvjUia+0wMKYizgFX7TpYqALQ3eOQ6sCVboEEBN8KIQCPd84EG7vOP
hZGIe8caoxK/QYsMn16kqh3V7Yi0DdwFPzIyWlTNWNQFGnvwjqF3cvtsdtEjrmwabpqAAezJeLK4
WiOFy2FPpAjZWDhtEOxNrAJiH93HfzXlnf6LGIJpIFFHjpxJTVEgVTxwLiM3oTHW80RYBs2WZ3j0
PVsFAdxqFx0zA+xJBI/SBbdDMHU6pMOtwCoS9BfG22AA1xhzaAGlp8UVXBeXELCQKS/gvDsjDx0s
NqX22IOdBghjK0IhY8D62KlX0hEMIndZbvpQtWVYfzIJj/St3MptOpp2IL2iyaLCHOhfQ6KTIGPm
h17YZPRZowfViDkGflhjryv5S1cO6Zn5/6RRC+fIPYexcaCIGSnJWM+Agu2bOVjONc0WolG+niZp
kLWB7EO+wAStrItnBLWKwb+vK7KPFH0E3MSJSqFtaQISy0QTtRIDDdq3vCW/DoG1sxvdlbhdJjj+
egpZBYqEHZdAYVHm0UkQu/zNic/UsSkD765zJ2JuUV+8q1o4816AVTS4x0dMXh6eEoZMfoqsAFMC
g9J+yfWZEKn0d+xcApd7P5XjLyoS3/+i17F7PLwI5eIAtQvRvN6mzBMiO4Jx5sUFwtCVYxMeGPRB
Sa7UaMUd4Wvs/1xtabZ7nEhj0mP9M/hRCFj+rqTpbpGQlHD3qo22yqaMp0Kq/QUvSObgeZNAS/GV
q6q4Hcehi25hM+gO03ON3C0j1t7Zs6uidguzjFCTsCx4pEKrKxF5dou/cSiaiEQWS+Yf1tQV26mB
7DjyVNttessZgJpq0nL6yVlDvopaLOyAMaYhqLc7CuTWQw/CsIrCgSk5HdxOVrLzdwuuOtgTa8DT
bwFFJYApogKwYQn4j6uLg2pPuROgSKFjyW/Inwn1A4rysjiPkT+J23CpV39PdkT+Z9SelIiEaQrv
IZyrt1KiwfwK2owxXetD3UoQxLjZoa9s679M+vXvhPG85dewxz+zta04r0gFbGKDIOwbpgwkAJJ6
2Sn06TWhUwdCPeNcbpzzRrbbT50FfQfxCQY5sr9+K8gUzIzD3q80t5zu4nfSSMXglUbR9kSyVv7Q
AYZaj2nT+Cpm5XuNt+lE2O1D8p6JoRnC9oQYOfcSu+8ixVAULeTT5LB8OkwDwVUP28So/4X1FTkd
fD95FzMrBiaJ6IU0d78ryhNaa9D3OLqKV0/NmbopAxcmBtk7sNIDaYnLmmkswcSNNs9aeLo7NMFq
S1KXIo94vdkg/vWCYnxR7VIxn+bgOZSontujLLrsQXpst0/aZeBFFE8d4VfVxEfurVEFUKW8PBU7
N2QG/ZC3jQnAj88erodxksxkstKKA7vAmyCYs4ZnxizLObRsFE2zCT06hTbD9UMutLrA6iWCxwpC
rKg2+iGCa/HMEE0RBdaxHVKSMirEAhUDaA+hE25DVtGEjVqPnVygFQK8Kd0darUMuSYWqOvJjNvt
oAJe3K80w+GWhKnlPyM9AmQ/tyZ7Uo0o/3pWKe5aJuXM4v5P77IiHz1/tW0cgSmOJHDLDH/eetdp
L0iUJwjtU9k/MGfFekVXEKbt/TQKFpp4wSMSkiCeVVeu4XQLjiBEkTZu3DFB1Zgf26YgDsk5AMQR
dsVZE1RwHTphEEQtqD2Su6ytmRIR9Gq9Rf6e9Xfo13BNLGX+ScW3BkR89dnrjB3EvzF+Th4W5ofq
vbWm/rskWv5vCYjTvrnmPL9aA6rMmJVje6P4cEWS4zZndmOTxvHa2WP0lnGGPvtL1deIwTh4BTL9
Qbw2AHf7M1k9+iBoeh3kTVb66bm9b+IQffpIYbOGhwU0dPrNDMtF2wHIrD4Kv3Sdk1Cy+NmE2P5K
Nk3kMc5beYxg32Lcs2ohT5R5KzvLiE9PfrXIcLPy2kR0vMKESYMShOCvzB/vJliDHqtynhmGKJ0P
3NOrGKCRz7TdmFmHILrQ4t+ju5qyM7+lC9LZRh6dtMKv2Hr0Ee3dYlUpCG8gt/bthM2x2M3ugvWK
+7a9rENhNA4GYwMucuw2cTcAPHfbNqi3WVbzB1ZIiDuRJatqH2bUkPE82dd2scj6/xSTIbAoBRO3
z9bS499hE3jzo8kQlYRypAzkbe20gf7GnMesdu2s4DszK6/n7HiK1QtizSMzAni2Aby+A3vGFMAY
KTU8zluKenMXtGn2Y6PtoVDattE9yYJM8F0Hn4dTFfG8c3DmXrb3s5J+exjp99zYDZU/vHhNyoY8
GAldryoyu/Yho4Wrnhdey57V6hU6iLCCFCVKd2LWIMXQAbekWhy3ASlMbCYPa0WW585nwIrYvxuJ
DFteW3zW4G/cvCHbFyETtmhLAwByU8s+yzmqyXypBirjYEr99hap2VJe0RTdT2ltTKgLavsX2XnV
B56z7DuFmGf27cr1jcIjoluddIgHvvCGh7QfrvqmXINW76Yh+6TKwKgE4ClgXdeligFRxmJvFzJr
S1HfbHPihy6BWaRZ1U1cefAAOg+FGh2tZ3nPCIJYQgYFac0LGd7ysbED9y9oAQ0N3RvcrzpHY3Ja
fLO8FG6HAAjZyBjuixzk1YOLwaTiCi9EdbEFlr6LKQb/ykuFlIDdSuJDT2pfbmfQ7Asww2YBriia
qHeTYrFxxvSmGr3EGdUMRBPN4XRSultAoMHdsI92hGqQv6oh4WgCWpLkGJDFDh+InJ/MQNezkwOm
1ptu9MtTO3f2dLuqXEERH5gK7DZ6IH+fW3MZHjjM1zNNhYdsWLs6sC7Gw7ARnkRK37PHiurqd0al
uXhoenYL/zDg4Ojez2EPlvSgkV0X2X2doZzwj4Xe6nHalyHuUwoOf1qvlARne0/5q1CiLFE6k54w
++4fq9PoWou5HCKKtAJ/gyY6eAQdHriTHYPS5oR0Hc9tvlReB7fzhMcADwrKgoaQKITISbV6s7pH
l7eOh9msHfpCFDIWs3vbIohLQAfPB7ztTPKeWflim/AB6qpdtVKFAnIIneE9qJBvHLHq9t1lxT5q
4a1MgULHcLra/JFksMJhEL4xw0GEs6IwZo/Khyr4o0hIkFlQx5XlbebWcDQWp40jGtkXsYIZRmU0
R2fkJBOtpBfqaxBBEHFs4Iur480Xy598iwYPS/DYDAdURnaztxEoPvsZTrQkbOCM37jSqv+UJAg4
92kfULoymkB9yqB/8P4wpJt/IxfSBlJEXxMZuARc0RiEAsFykGDbmAfmegGEnWqOQe/r8NTbTJpZ
csG5ObHrcbK/xH+hjYRp6AWHrs9Rg4e4gPMTCTsrfYzvDaK99fN5mv9y2TvFPeQIvq8SV9+VtNN5
L861Wn9GGJGlL6CorgvGFXA6cWgrT/ShxFaeH8wGD4xbLpPOyfMzNJjUsPN7uOZrccwyhMw7NS44
z+jH0bXTyQtGLLlN0xJQMIKvCWrZxKWk4o1bBEv2s09Lz6qhIWq9fMglLlbuADhT1Qb+mZIINCSE
Byl9GXtBvz5SATmcmhJ01D0ESP93hOKx3mnHleOrtgWhcIzIFXqi0ArPTQVJ6ckUFL4fPbaK4ORm
jIlQVLUGf3q+6d2a+db8nue+7G46g742ZtDaC4ZHaoge3G4ZxZ65peB2IL6y++fYbAgPqNl8QKh5
mzMRdYF9viCC1/VZ54YJGtOYCCVUhtLTe3LRo37OmMbc+4FU4+lgp5QYgBYc3pm14uc6aJLdr0iJ
YTEqxgGYk7A9DGhQftjHqy6+Xub3bMop0KaAtSEqVSvt89e+kesXlcWqn1REwDMduIPjNACChq/I
6j3Z7BCkt/19Rrtc3pLmEJaXvmMXlERQDtlgYwhpGe2gN3dxdeIVBNDvuCBYmYdLYE3Is3oVESWA
pW286xDCTMMTlIaNygM1AIpG3wgoKitKq4YbJkqtxyKww2F4pc8wRJNmdtawkLK2iaAK5aVT8N7j
YlkgXVyrK/6NdKP3SUbr+LeMaJ9PuKVm/8TMzi7euehs65EBukmfvaxU44lChuRBs4QuxnLX5jZp
/NFrHxek2vn+ugKyT8LHGLcneXd4pZdmu83qSZBRknp40tPGp1Cl0BmJoQWHYQ1okLwDo2pDte0Q
diRv+gxXzj7wi7H5gVoA/GLJw+JDQdU5D1ZvMSAJbMch7CPVf+qr0o7POU7LGSI2/HQvM8FPSh77
GA/MqUknqizuzzDSziXAhpgS1s6zmlwvr+A6hA3eIwf+EPNvYFLsAzvYNaiGIHS2jKJOmxbzFWml
cF2JCPUnG5y16iEPSHilQyu3mzTE78TEawEsqbQUCoqgIa9nRPuRxdWEXqVZ82hIGM+RfMqexEe8
iSobtDPPy/vScy3imRyyPyIHCsOg3lj3Fi4IrEwjL1OMNo+qHv2ap6/xvMUb0uvpH6EDCJMs1Pgs
l/vC5z8BocFs3SpgmlP+/cWZjUfZR1icsk7GDJj46YxXEiU4KmXqEPleBVXZJQrl/QcSf/Z8RbAY
MmgxIn4ir3EIEyJn5Rz4xBHsNTPyt2m7rntGp1kvAw/oPdBDRpp11cn5He5o/bVtznhlrpnUivNw
dp9gCZln46TTJ3mW7T9n9KrvdA3TG8cxM5THHo3+buEOxweHyujLcXNEWMOqhn5PFFVk7aOmLj+i
uYWRZyOF/iwwsr1YyORzlM4oURKDp/HS5IRp7aKhQ4oF5W34GSuKFFbuTvWE19Z9i4Tr/KuK4v9J
TvMcxptsBoTac6AEaEy7IjYQITKLvKy1Ex4zzsQFFWqVsFBubiUiTdBIRCCrHWJGoMsGnmnLgacw
OK6eItkI/yQ7jTLlTCMxhR1SIwNcRI5XctZu5YqjQuXo2HZyFPQDdH1WjeXP6/4NXj8GMUmbwy/l
VVfsHdOGBXVLC9azbJ3wdkJ/KLBaeSzFZdfzWRXBNwVNRRjVN4FbTziPYDHOBEmhYZUCuQrSxTLV
Rw6C5tdo5X1bhrP2SgxvrJu5D9RPyLYvQs7XtKTCRozl95kFGms/b566TK4tX7hvsuBESh/5DisS
WmgZLd/TbuZMZZBlFeFwHqarJ8vorH4Z1EhgpcNdTdpvx/52b7N9+eeNs/VqEAefNtU7D0CXwe8M
Qz+pE4mmVGsmKp3mWKQZBrU1r+XtUG/RnxZCxhzPMB7QOHYd5pHCAeOAFgTrb8Re8NFCOqPOppHO
s9ZT/qRSmysQGeEKRmHNlguLjxZoB4Jyrq+tg/khNLV4nLvEX++ChSacHauN09bTy/JmxAo/k9QW
Np9srQf02W7rxexVm7OP3EnH8+BPTyzW1GuZrd192ZKYtUM1w6TMH8PxqYYGyVwmC5d/dlWiHmEX
Fhzdaqq7wySILD9YFqH0McpzMi2lWrb/sFWpFznoDBmJuHqGJ223zYFSiZBzXvdOx8Kigtq3frGZ
2BQS7BVyOrFjqFc9lpXIv7FDhQyFTOcXCd7G8pnWGrscb1rzNbtW+BOVky4THgBis3r6sOcIChB/
ho2TZ8/WQN1GV6NCvGWNxWht66s/Q7SiVGks499lvd06h4hiSe3CseTMzAYmRyQJcZTuIqBlH8Oy
hJiSA352CoWUJ4I7DIkQRwLM9rkv7EfiETmeAHXZXxkLbJ6ljk3RuE71hz879QdAl/ZzmlyklbZY
vTs2DOVr2gYwoqe295uzbsrmWC9QAJOFzfYnQhz6oZTcFndnNmRQlAsllW7odBA5HfTm+Qn6A+vx
EdurPnstPbNMkXyDfVpZcg28g2Cb+p4KgKwbZFY2A/uT1pqCn1s6/CHefTCxzvzho6HFfHEDixxm
LCASQ5BiMYBfaNlbeLH+q/NcPxiJeY+K2vGp03TjbVcpFmMvUHP1H0ug9dphKRWoIrMsMgnDnrHc
C2RASDlHBr+7cY6uWHbWKwxzutB+k7y2rNSDtgJJbuhwd9mQzVPMbEj3bMbRAuyRTsCBJuq4evfJ
AhO7rTIknVfDKMHN6ZzECDWmNFwZODHv0HBCXmS4ZbdIY/olgYtfZp/lmLv/CsROwQ4V18gkvZ6w
YTR590WnUd+KwlxDAYwNtZhGI5MErqztOzxge31gOjtABUGzdZ8vi9Oc7XKBcALMo+HecxTEz3Jb
++7UDuVVegmbAh6UGkS2t0Ay61sQlmwSvQGNJxMK279o1Vi/M3Lso3/90+G4ZgbzHCGnP8Ha2Ojf
MezhwtD+VfRaDbAKo7JXL9XShN/RMBouT44+/KswQvarcDxoS8w+77zZA79JOwbCR7JEqdmys8pI
bAJeSc12nGYhEgGw3A4+ghHgpJ2QDGJksbRSG0LteGafBnXJULHTjOVNtwOvMI0sRel+9zb9D+Fv
zuiQUVSL7KblEGJMTIrMP0tz18UW3BdWGwFwIKww7eohdCoJnXMqGKI7QVNoxSB1+z8TvEFQZGzP
79gL27S7QtPQCdu07zWJuSXc/S59Q6yP4TPNDAusiV0lPw9Oc5uwwmuQ5iKvzuuWhs3pm8+hbtr8
lsrBe+AJUCjD+zL/xpzc/QFaycS5T72suclgbzCLtwQTgYK10XgYtOxeUrJzqJmrzL/3cDoB5lkC
85llE9czaw1vSHLbycK9Dgi33wmn6dH2MKRODKstSbeKSxKx/jg8uIGjce37lvrmXScpIwjS7t+C
84eQWWQWiFW9ufySEd5qd6Z9PLQihxCFO296iggiYtZYdu0ZEXuvGTuFZJFdK02GG+HivNfg51mB
sCq+upwJqAFkKdtzneXXif9YoRmcsQ+TZMDKddyDXkFx67oLzyk/aHtZQHH/ZBCMiMHZVKHifKqy
txFJ6cKr204X2TWLxd6C13XnVDMOltodJrIPovSXR5zxDQzilnl6KV44G5uXbGuHNvGncf3Pxn7x
xI5h8mMm6goIOKSsC9vFq3yBILv3MFzNmfhaT8TbGIkrqSoFq2FnuspAlizbh43c+b5ZcIAmYgax
wdcnmLaFvu7R6pNAbWIV5dAf+TJo8dfFhuol2KVSrVSW3yV1ZLn3Nk8jKS5FI2+JBMeuxM/pdIk7
uKwJycuiCptInRSxZQaHTFnKEuxA9haZ/VBZwbBHqM23z0EUvtVewag2R+DDnEP17mm0rh+tb2z1
HjiSnq1ZdDkSZlt3T7RT2KWoamXSAt4vr4MdrLGKWhbvUO3Ri80YB04UCQgomkLrPyQdti902/p7
ycsKa9FIgI7FfKGPW0aVzS4nZ1zE2dbYRyhexH+NTub2lEht9YZsfXgbYfKVXI9XN0NhMWWhwMpz
SA0lnYSri/Afx4oME/wnJe7hejJfObys960XFHmBy/B2T4ZcEZyUxFx2zChWH0Y502+hEC/Rf5m6
eHM9HAxAOkmrv8lHq31GW5ij18nBX8Peb5fPvKfIivO2R7ENxdE+c3bRxY8IUerEQiFgTtgJsgsD
HhZZLuMOeI0FF0+8Vo1fxvgNgwh3fpFxC7DcBp+edea7qVnyHHBHjXubUAEWgwrBDZPNYbASFvc6
f2asnMUm6jsrWXBDisu00OYmUVujNVslO9nzROzoK57e8QRKULAR3JA8Qr1in8rO2innfTlvKVAG
Hgk3gdHjfs7WBFFyIJZyOucSm/vh+rj4fL28RXvW19A46DrhWKIdHEjrssJAHSysz3RNZISvUAaJ
Il86RYFVSw9qhPSIPUCoRBgsy9RRAEeMOnOUtlHksWGayxOsyuo5JMUsOyg7WP4bi+XKghkcTMNs
WT1ECyg8CPSa5u6L2aoH0MDBirKzkBz/KUHdwI+xCdbbqRYBZuJVFZQeIQr0IAOsbQB2RWd/TT34
6RifvvOwQSJCJeMbUqU0ui3SWSePw1tGV+DsmFdmO9tLWYyHtgnqd7muub/r4W+huaBiqE/T2EdE
S+PmS4+keNF/MC0EYjrQ0/wr5xIfpDOh6Do3VjjCMaSYYdboGS89ZcxHML0vhGJDIqrvt1V7Fr63
TLevQUgwSoJ1Io0uJefzf3NucpZFnZJ2otrU0LMS8vvNNAAKybyMPZMk1nfuE9SYfkjwXJaPRTW4
Jqar70nyJnmK9wI7CUHckjIncX0r/9i8BuV3VrjZY61bd9qT++QddShIW1r8ar6n4luKo0MvWew8
LiLB2z/D2RmZWvyAfiq/bHJMrwlEVju8QnCXT42YWSaaDV/K0Z9Rh6JdHujqWB0UkL2RMjDYcVT5
hfW0/cVgbndxLVJ8GwTr2dve8oLcwtWFw4NjvbAYpNCgwOCjvMuJwtQJF+ZALQPz60NXEoQfAo3g
yws2OeCPcW3EmFl+jawOZn1KZ99DDEm4XXuQ1Ly/BI6JMnGpDSCcVlK9ZuHUvI8tYqMYFKj1wwZd
KYo8dg4Is5Y8OE9t2X0OALElIsUUTdCcd0zhiJWndyPX47WX3XUpJqZI3ZAp1QHAJBM02BmncOZk
8TOCw7mnXKaBzVUlsXEhn6bKFse67nD+ygCUFQXduFhfJaPmkmzaNHTZ5gdgnpkLDr+EKGk7YeRp
HiuUnr+wiqdt5/puaSNx0+GrpRz5n1FO+hWUujTbTnCs/5v0ysMSDcv0maepLhLJfG1v5OSievZz
98O12u2psktEdLY7VqQLt3Z2bjeHcHoTBDzvwFw0c7xG5/VhQch4ccpewlFgt2p6gO9kOs9/KbEY
jvLi9WX9hBImD9Ciyk47zBk4ghM7X2cOCuH4OnqJ8Jy1hynXQbhz7NVU7HYGEaZMwVIx6hmDKyCa
Jw81wZB0vavdT1IAWn6OitUxk+uxEO45g9I/s47pVoWgiHkx63P+bkZZsW01rHkLnsFriMbkFseJ
sMCFT7QK3gZlZ1HlcbOheT1fIR0uce8KeMhURe7y6JCU+j/OzqQ3cuXa1n/F8PgSl0FGQz68+wbZ
K5XqS1KVJkSpGvZ9z1//vjyjI+lABV8PDgzbMFNsInbsvda38EwoVqn6NnCMw0AGhoAmfS3RWR8+
ORpfprfu23LC6VknCuw/hCwglg8JadAg8sfK9JcE1/lyRyR1ovaaOMPiB95Vx8CFcKp2hMBYlXoL
wAFEIqFzcFmp8kPRg5yPMqFx69LNnLqryOtNWxw8n8QlfYkvn6ECExYv5oZMbgVvZ9um53bmFhDh
BEQlIrVuZdO4t89nBI7vePcmyjHfWm4zKP35Hmk3UzkAniyEuezY1NmFGDokpAda60kUJZkTKJhI
WsVQdSaBjWDaE2LHF3A5RAKvowhrOmgFhyUGl0/0nBC42K+SBv0p1UNcCLyyWrmcwqnnNpKs0muF
hJ6QzgYFCOORmtMM8/aXpoiz31rK5gk9btOuE5ACFE05MS3rLg7UM5Nr8nv60hGCpZq0801cYpTZ
2KGXueth0M3vszSYBIBRJmfoSaPw2yNZJ+Qc3Q8pNnEhOXRN829PY6gmATufmPIg36e6wbqQbvFb
2QeUgo6iyVA1VxXmynm1zI3/arJx3sF5p+1OoEanmSV2tMiMdBG7jX0Xf5uQ4r+ExOTF26lwC5pK
HMnIG2PWpQ78DgbsniXt5YAxikoePDCFVzXVfNnhonrJPy3vSuaYX2gLKoO2Z+lwFk6ainTNCSZo
tvCOSIYvFZki8VD4X2mZo0rB8prro2ZOj2qyTdE1+l1u3dta2tOalaH+HTkFgaT5olR/6SWN80Bd
hxQr9Cl+V4tNbuh2lEhZVkqBVZK27SYXJJ/gG6kKJiVrTI6IimLHI7zdlZapj935Fdkk2GOsvT1O
SwzJqEYtA3cFUoWniAMDrrl4j5pzKwNSxBIOyXmDg+ELeSdJInVKjPrIsnSY+pzhh+vQ1qkqjN4s
D6SfcdRFyA11oCA2pI8aTx/apuiOwHC9YIOICJ8v203B35k4xzjFNM+6kVA0JUUZvKISap99FJ9U
ozgqfilRuz9hhA28K3rm9a6cDl78BLp2FXfwSzf42OSzb9Pb3RU6a+4Qg9FK4g9MDz2C+jsoS9Or
KtzqytEzfpKYCU2wJa1G+lvUcy5bI5lWaCIb7MAb6eAyXitkzIKIBt1ka4I16JshM/P5oVICKPCG
YGYKmiQ/i6xgnF20hXUN1ykD/2bs5likBYhlo716n8dkOF74elwu7a5Jv5qoJX3G72EJboAboC5E
yow2SXRamlWASPgZNYfA1AeP6zWK0xl1n1k4SqMraVdqDuN4ReuXQ04YMIlZcTvY4lu6no8afe03
Z+nK20DxtOggFvQcCgt0PSliLsTcebS/J7kqfnGUi+9Tce6hxrk7D3DWPV46SewcXruJBg3HOhwD
VKmo/02Ietcu4baKNB4wKFhQGzA5LfGzPwujNxEKQX9XMXmuVuz8oDbgKisceYJhDYzzMYIKQcYW
Nl+8coS3mfEHp7yZkOR66i55jhy/ExHE5+MVjbdVz3oEzxJckHcGKJhvypdnD/KSg57hkFUgdStl
f8NZaio3mAdUf6AB2dTrXgt1C7Nn+o5ZsWE7TtIffg5Sj5PdMn3NMBLfM93svkLubh4mMOXVih4L
LB3hav5iOJDciP/C5oYgnpJ+W4MorQ61bSIoGo0POHDXV4x5eHVt6oOVxjTgbP/9r//+f//3x/R/
wl/lbZnNYVn8q+jz2zIuuvZ//q3+/S/mBuf/9OLn//zbuMq2pZI+WklDb9O3Nf/9j+/3cRHyPxb/
FQURVso2k1uyRl+bqC4veoYI1EzhtPuPrwQy0LZtJTE5aOG9vdKo2GYUsUxby4tlvyb5YgHaYo/E
qvXMT1b/i6tJzG0KmpPr2M7bq/E+YC/0DNI2m+pxi8sK+Pvs+P3RZarw+/OLyQ83USiGCJ7RPuI7
Y5u3F0sB4jMpJ/ALdVmDM4lAT1Yry/36+WWEeHsd23AR7SnMye5fd/H8MP/2sNIEpo9jed3lwALQ
fqGIFDeoX5FTTXHM+SQNSLM6TpMcbhoSm4s7F54Itj/jJNGTIrP6+PkP8t//HnU2ASjbZ9pjOxyY
3v4eCcGON2ZKT8SYVnxFcbCkxG+konU32nSGPlAVmvLJicnm2aA4gOSFViV3bz7/HY798YcI5SOK
cwyvsCfOP/RvN6ZVjb9MSienJJATx0TyZNvxK2EoDhETg0mZyRO/1clD3CIYZxWloNwAc+5Os2Sv
vhy9piNHXWciCsSa8BbgGzQZyY4n38bNbWSRcTgdFhMG5clUAMzx/vONnQVmc/Pz879GfPhr6InY
nlTgF6RQCF7e/jWENyBRx394skokpPdpiwXJdgM/gkVUuR6A+sCIa5r2OPGnPvYsTH5Lnl+0CFbd
/ec/Rp8/y78tELbhx+C1U0IiHlH8orc/xh78EN97Ky9xEMuJLXtGVLgmuhWmDWY9VskvSWWiCMgi
gQ7nMKw0Y+Emevws3axTNo01AXdBtVo6HX7Fx0Dft2XioXaxGyXuZlBdegm3d/LunWVq1ufsCWZk
o8jACHRBUX9DvF3eW11eQ4nN/a45MS5nykuaMh5zitPUfZhioqXA1EzYugSzsxtafpO1Jz5wDgnv
iJqjFwV+vcVfde6cDMJFd4YXRX/NqepxfmbedDUS+lvuu3SoCWAQopoendCKn7ohwALTpVn7AwuB
bU5lKyOxTtrS++Fh59DHnHnizzyYaTmxHrUaiYJx833pG3IDtLGqy6xUi3fT5Q5DDxLl6wNqksxB
PckUCTwLPELvVGnTWg8zulx7p7GY+5dWiEcVK4MRF5jjSoJueznMf9gBPj5gjhFQ2rXLouzw+r99
wL2Y5jrsfP/SjPn4q2LN3JM64Hxd8LHcMq0UNjonCmZa4jAqP3+7XPfD2+UCkuVNZ2MQju++u7hv
5pCxE3o+sKt0yaFhjKpdI0ooXk1EUuyjNHZmfoa2z+AIMVr82HbOoF+VN8booCQ46bW2HPF9JiC9
Q8sizIycDHOSOIoknZNHNmkP/hYO4YGI+UhV1hO3FUsupWAeXgd1hCPGr0OPg9aCLX0HuCNFxCki
n5zOhUD3rua1pHVN0ua15Qxn71MTlulZaFy/TmIiyH39+W35656//ehcLYSU4Gl8T4j3t2VRqPx1
ZavLqa/yMqZRCsyWsLIaRHS+YDR0GT7vGQ4U6R7bb/4VKSmCFIy6lJPoBmGs+7/qJtIxOEpSlplK
WYn1DdMio9skj3njDYGjDjLp2ubQChbd7u+nBjePtYVErdhFaGtQM4o8Y8FUXiLrvWx8ojiw/fv6
RcG4FQ+invCreija2s15OMgThPLihsAxY3nR0DKoH3xfF+4t3BBnOHVaC87u0bRU61HEKM9lz983
omQgOxbX61LsmwLhwIMEk0wohxnMXZOPaXftmzS5L8ivxcc+AX2ClkK5HDwTuZCELDFzTQYtFi2Z
fIUBRGHXtjKzGKPI5dLtiikZVnzXWHjISm1hRfozYeJUrM3vOMYAsCGj1wqfPn+OH/clLXlQPEfj
OerjSl6gunUUm++pLql5fvrD6LxwQPOIC/edkH56sggo4XXAaZ9ZKg51OVloHld2hR90tegiYcCl
2FdXIx9ieMS5Ieb9EpZqAtBXOvp5DHyUIVY1xtck4JTm0CNIcP/wnb6rEtkEpJF0X7GaOvzTfb8J
2LqcrC6JT9jD+ukLMQ7SebT7UHkgabpJYZn6/M65H/dAVxvlKkmBIYzyzgvH33b0OLNVN/W9uMSf
F5PcmTbed1SnYfZjaZ0i+yFIWITwiGdwG2C0jrczOM9xOxiWjs3ZFBE2585161xByU7FTWNsmxic
pnMfmQyUHB4DHJnWS4nK2DyEdBebk7LHGgmKu0TDVyDWJvpRR0NDlivmFB91P0w0zs0JO50XLtOD
D1IpXrdlAgccBkq8+fwW/MO6zG/CsKmNIzzm2W/vwCIqD/GeP19qC/vLUWm/v3UxUPVXrFaOfcm8
VAQ34JBjzN6dvQDL+PwHnMuMd4uQEYbaTrgs+h9KaHRCE3m+g7jstU0w2Vk5f9XIvhvWRGbb0XZO
EEBcdiySzR+OCh+vTLHhUU5Teviu0u/qXHeE6N20TXLq8vx5CMj6htwwz48wjgg4Yww7bax5bG4/
/3vFP1xWCo4Mtic4E9neu82oU3bjEg7oXaKgGxoYPV7o4vzLiLQ5b4FF+RWjMm620R0ZrjgInxV7
iUX2ZG53jtdu8Ka042U9J0gNIA7JlQ3lbLgrqoKQM95bUHpw7osu/M/vFzxiznAS0o/Pjvr2VbEF
YzSIWUQ2TihE9m7Z20R4Lwie70sOxuynangSnFfFHy58fgffviKS6p8V7gz21BwG3l44H6VynX6J
TkV5TsiyqdQO0mbctTeENtC4nsTz5w/p41chjTGavZGPg0beu3UhnAakndhmT0DnSnqm5A6iB6Zw
JCcQiEAMxCgQaCm7Nnql55W0d59f/x/+YvIkJHZpkn4d1zkf0f62LnHSwDupWv+yJrb4iAuXzjRb
k33XCwc2E/FVwx+WQnFeXN/eZGWjlxJKSYJIff/dnyyJdKhyqBOc+gTzXAAv2XAXAzVuLy2Sh+qv
aHjiFlRjEzMJZWTWrVVBdOctHBUTEolKe5JZ4NAO2UM+EGyycuyZQJA//M5/2OyU62FVM7bDt2Or
85L+t1tjQ/qv0AOdg2ZR58FTI19x+TGMXX9tzdowQ8zxvdHbc5E+ZFF1QxSaH6NL7gKB1anqivCs
MwJeqTuHA7TGPWld01nS8bpBmNwerMlVr1YgrCbe9DyEApliPoTXnz/ij8uAkrgTtGPbLECO8271
KZhgL4ytolM5CXFMwgQKzmDHkXWIabej9cBoh1jVI6MC+9rn15b/8LAVWx6nP24i/dd3Dzt3VZKm
U2KQx4/V7UJz5itpYnCbV7UmIn1lqhFOP5GmtreTbRcEmq9ulDH/JJoUkwYHiSEh9OJhxnTUUAb1
Rf59kVnePCZwbZYn8Gz9vG3xP5ff6ho8iELTH5IROkbnc20Xxo279b05hQZC1zDdlMbgVGxHggxO
tYDf86OpLVKUbmi2YYbEFzEkKDBIMSwtHzGgLsxpQpOmvgyozS6KRlRyRy/Sd9BlufwNSzo3pO/5
c4GXtOqpbRBuI8tNJ+sF62A4ZTtZkSZW/OHm/sODBbruscTbtiFh4t0ymab2fD6DhiePIiY/R8hw
tvGixSZUupXjfmkJPURNBB3486f6DxfWyudl8s8gGh7r2y+j8UcOU2EBlEsB3+UQEtdoaqKSn2DR
CDSQmMDyMi39/LL/cLpSHB+UQSCK8YPD+9vrmiinDh+C5dLDNWPAHyXMQHazYfmBoOcNv+wJnSgD
DlRhx0B6y1XTFQXJfy0gGSzjsjoy60i8S7r4HigbEZhzY0kEu8VP4ni9IAIe0fowNoIsdzYRw8Cd
2ytKb+EdAo6/82Xk4w26ZGY+dN/hHJTltWWw6d4vtUy/D1PNKZ2A1VCvVWAx+9lCIIhHvUEtHBTD
ZtGjPnx+V/7aIt6upwbuEIUlO4gn2JPe3pXOYcRO2Jx/qfhixIWb0UbeuGS0zfd1URZPfCrs0AQk
+V842ZSMQ83gTZs6SxaoIssACoug+sT6OSGB7P5wGv+HX8e379pGaY+GC421t7+uHRpLRYAFT6g0
FsLJcIWN0YXEkozEcUk9sweo0V6NUa+DR+eMU0SlBXcIy9YkIJTRgbbdjZFBLL/DOWvAi3x+/z6+
zHQgqTSwr9vswu+Ljc7QX5zcvDoN5OkcbS+Bzts0HHXCC9nxouxDnRPVLcce1+QfziEfd9/zgVhL
Dk0C2pD7bmmGiLDACAjLkyBy53cqkX2O2FYPTer1BE7rivytz//ajz1X7RuaihTCnvYoxZ23z8Mx
YEOTwMlPaOETamHA3frgB6O3b+LiDrbJ8huYSLGqSJ/4opsRM1o9+uUd+dFudfH5j/nQb2X3tx08
T9x3zTHs3ZtrElOhLIR/i1TZHiFsOE23aRwrfw5DD41Q3UULoCtRkRZ/jMFwf0+AVlv9H37GX+3U
N18QT54WFqWyDxPhQ7s1DSevQmILh3cZwCcBK0QmtaFS9DDnzWoS8lbZlb7p3Y5ggbYCZnfXL/UA
hjLOZ2uxMEhOHvjkzm5j76EGjyaRAcBVth5boPDBHYuhFV20tO0Z/uEHPwMIm1r/qXD+cEMN24HH
D6ORTTHpvXufaAzptoNqd7LRxb0EaZSRV16iEbYW034dVI7Eva2ODkSNAzzp4P7z56k/vM9sRQyA
PXpfLuKw9wt0NvtRTpZie0LjkyYvwLai4l5Hg+eihvCdozRzXP5WM7vGEciLrzZDlcXjU4MeFs+G
BW+anRNQ35ooMWAcwtDEW7OzmG+BMHnxYGcj408ydAhjzJaAP5HcQ/KR2F/RS+TeY2x6wmBqXKho
FlwZmL3AhZQwva7qWKJJSyTxk6pMY7ioUTARB2OTFGt1G2Kt3BzVTJB7u2V0VPiiY8ipG2nBR9mm
pSiHwxhEHLQXp4WlpAi1yq9Dlbk+YD5fvgRjQtJvB4CtvbeySZ9LQ+Ci2C9KREUeWXeHTjVxs2dy
q+0LUJXYV8Uoz9hqG+cTEBfGGxfaGmrSaSZRw4HLHCpLbFlYcledvyzfdaqVR6SBDCrGb0HTgFfB
VoMjDnmsl1nPGqVatLEit2nVH9aODyuloebnqVK5M2bD5PR26VCeo1UTFuHJ0jCuXyNFhsE5lMc9
xmNvbfweJEfoKuK4P3+t/uH7hBIjGex5hoMZS+XbC3cRQduDp8MTA0W00K3rT6eOmwKQlAah9QKO
JW6PcS0qcyC20ilRFw7DqxoL/W3J4E2hNp5Sf/6GIs4mPZuWvIOSbYzLor9ItdW7x5C8sRhvRjZn
rxHbaXT5h7/hvK6+XWMETwYrGrIZEiLfnyacKV1cTPbJCbHqEu2hT0CJnJW8Nm4TnBif4AZDwk2g
V5CNOO1p6kRrmQiy+9LUbFom6vYfGiIf9wLmlqzA0haseob14u19BXbHZD3L8xNvfjevO74NKDyQ
a82pBadnEdjLXP8cR+Hu2rBuXgEZ+N9mGPE5h4Zy7J/+cJPO69Pbm2Q8jkSaE7FNqeCc17e/Hbkm
Ww+UB5Z/IpJ0yH/N58HQHe/GSKCB6xVQLExTIUab00iTaOYUOaZRQq4KhbuoUGNJcFmg/RJ6SEOc
hfOYJ/h9LiJ4FGmH/kHHIl1//ps/Lnme0PShsYs7lMTv72HpmsjtEu6Y7RXWI1w/dWTXGKmKG93t
ped2V59f8PxQ3twjT/m+octPZ4Qph38+cf3tHs1e6uD6wMkC4bk49mlpHrysmxuMCGX/kCPNwlrQ
W9ZNgVniD4PJj8c5ZmcuL7ArqDR99st3F8+7EK6B7554a7wivbBaUT110i4TVMxe6JldZ9xIMVar
5hiMPQbIRGEZmfFIXppEoJpoeQGAxTPywrFe+/5r1HnYj6psTJs7aYPB2pc4ipBoF33h4H/0rLux
HiamBlgP3QiWhd8vKdAwABEPtm1J7wdO0vQXqjnQsamDURjRnjtHa5Klsi8xoSATmaUxibOBNH2y
KSOv8y+hvJZOsBuHFlA+jkuGfesSyT66ahYbSxDzYheQBPqyOY1JVIcjeiri0ntSbZvibnIFyP7P
H+37BZaONP86H26oBR2qwrd3F3ti6pGU3BwDlaqD5YvoZ8kY4BA7s7VFYl3eoEV8/o+viQ0byQQ9
WVYn867LQV+ghI1tjUd0gPYhnqphHaBGWiO1GA+C7X6F5XL4w3v0/jvnE3cdahRB0UU32HnXFaiS
igw0r+4PBYPeL8oE5uztRoe7am1mHX+4re8/0b+uxpJy/j5tx3m/bxlC5iPT2f0BfD8oWlPgKurr
1mAOA5/HUycP1fsPTxXna57bHkzvjWvDI3z7KENnGGty0odDn/nq2QdKsWwqL0yLazkl3XWMaSz7
gtl4Cf5w4X+6tewxHAPP8wZQ6G8vPPmDHwRK9Ieya5uNGVW57Dx0o9D7OvLO/nA12kf8//19OeKd
YZbiCqadMMV5k95erwejQ0JvsRwbnI/X2G6tEcRW4SAU9yMPKgzwyqPi60vWsq6y6TYhvOB327vo
OwqirMxjw+nsS+HU7S9NYukjwsEwO1iJA7udUqqIT74hb+RbCedz2gWMjYNT7oa0fAYnSE+wD/Lw
Kapl9OvM2/C3BvfHk9vBwNsRCNkc5gUE74pHb0HMJ2Djqm7dIJpRcmOxuqHa6E+FZ4HtAOOPuHDT
tjgGvsyxL9LdVNeVwkeE2sbZcwCXoG9DVD8opLAkB5pEYdIW6rm9RpnR1+umm3FYUya5t9jmh/IR
m0ZIg20mI7IjnqZV9kG6RfkrskGyCuKHXopJaJphvDCPzOixAltLPP3uRlFZ97lq0poCxa2dLU4H
TEZSEgFj1dArt31mgKoFKjS7BcfwDr+xFxAe3LAXTRmQAJr8yOu/lIwkkptGdPZ4cHvVXEMTt8tt
bXBwH0a1dNHeQxoerJNmMn/579L8qsnS4EIqmCM40XTd3826nsA7kQgMdQDfYroLlzPptja0XLZx
KFxBclc+Po7AfYsbiWIWVl+xIFG0vUFfzhKO9Vr1vbpAx7Z0CADwsGDEnYZL+LvxsCrnxXuBi0Cx
g0qekPBE+GW/CSmavlFDS1SOI46jlTLR9NpbVB+rWMvxlzcKG4tdigiR8s1x7n2CZMNrDM7ZfFU1
HWlOZFXlBlzThKsHOpNLZF0OL4XBCVnVeADUi/aD9m6MlvRcWpu5ZSQZG1JVSLl0Ec64PnR1x5N7
ASMU7ynJeM1h8tp0ZzXDgJCVN41kYJtNe0dmbZMfCI5EFzJliBFXxOl0P4c5rH/YdqWS7WCFIruV
JqjSE4dEKcjtVLW48gPkyeu6h9C59GqpLvxBxydlgJ/dxTDfBfnWXvbDTFGPYBrcaRTsk6Fqeddo
lz14IYv3r76ewuqy6vzOXne9m7/Ey+SFvwuNv+lOjTluXjVrMEVEH5pgky/U1lAtatC8ChfiMzZw
LB0jvRrSQyd3vu1dBuxb6SKquMAgGubEnS24p3O+gWpDekjbboJggimAgGSQF6i1FtgVorfFPR+u
5T6QDTGblYH9gI4G6cWPSOPp3ITDWfzB/AgTJjlcXfcI8855hjlYTLftiEOpLTNbfImjvg+x93qW
3sAec/TXhPyrVuBVD7V/dMJFAkbkJlE/S9DDJl3yu2WJ9WOORw7Xe2SrR3vspvTRGTI7eyykmYjE
DJEBXZR4QObdEFpZY609WY5orQM5JMMGC4xffGeRbb/7nV5ekMbaPwEQ0uIfot6vX7o2xctpN623
9+PBR8zjBqgY8G0TPjS71CgYIBof2PMy8D8EDho2R2KnZMystrXvM6S4ZJ9hkjmNdi4osSc8f5u2
yYPikkRVd0FDHjYbbyFsag1gjiMrKzHSTdjuy01tN0v+zWqhYa9SifZylaih7tZ8DwQPLqRtwSWs
cW2s7Qkhbet0UXT0rRy7IA7i8TvdoQphq+VzRkX/4V+ShjA126UcjdoFmJTp1QkcCugnluBrSy48
LB1nQRIhSBb/CtyrqtdDPJI84Vd8tIGvvGc3Dv1vST9IeWWc0N8wO1P90WoIAmS8Raj7EMJIPAhb
lmDwM5pyxwpcaLpvKMAgelQIV6d1IrHODaKrknsR4Sk9llQM0YWjg/4Cx0Ff3lUxxB5EsUWOUMuE
Xnx1Di2bjz0Yo6O1QMfYAIQr9FaB1XrySduMNj0pVajQWzFarMil+y3CzxfuwQW3+Z4JWWI23kzY
xTqakNXdaNFasGNm8lBsQF74Xh/8nO3tWcbAum6rHo/8sfEaXDe01Kr8pmbdsQ4lIIhfQYtk1lmz
bg9y20HQnTbuSFDWFqsVhjXHqNr76oeO/1xbVozEcM5zNMwYEyk7edvoboR5gPNYhN7ImEYS13Zu
UpSrMemla98AtAzK6zbRw3iJCGoZcCYzokS9jW627b4B76niixGf/ynz/DQ9MQCejrkdZfb94E+S
8bskBTSuHavfzCBPCcS0h/oCL359pkHTILyohqFL1mPhkgl3hvU8TDjlHyVDUnloytlEzwFg2/E2
bBv7GwtI+Yq3xrpa4tjNjoDnneYrjWH8lVG2sBhZgZWLjVfRJ/+i3UDUxx5H8L5mphxvbeSHAhgm
ch1uXF3SQArsC4tMkWGDYqccGgBlaJqZAse0slbAVJZqj5powYiTTTIlIc6ZQ3O9dFhnfvXYHX5F
2IrLHXgs2R3spet+zm2YgUSrKiZxfOTJOYOZwIVy08mFfy+TGCkKPbLmFXcD9GntZfKXj8w0WPvz
FImdmyMr3Ew6VOJHFWlRnADS1QQwEF+WZc9BzXt6IRdHRL/pIzlyRfBk8TxlqvAOYbw04doDl3cQ
PEPvwkV6/YQRdMGHmM+2mC8L0UaXBre2ApvcWO5hxncAXi0GYHJJ52X8HpuY9kWiLNu6jGqd4Xrv
TRau/TCW5sSxxd7HQJMAcyLDsx9t0mn2s8WZcJXZJWF4lKpl8RqyToRoSmvJVJ1IhwAfVecSG8B+
Knbnx6nXU4sOh7FzZ+1LOSmzKlKnzq9ZoUJmc2FYbiNyUwbsffOSEisUtcSVVMKyq30INujJcpMy
+MlBFXh0Xrhs+DUDh50II+D0Tlw40R6L2ZzsqBGHahvGHe/uAE9qvgJBF/vYdMOm34owC2HTdZ16
nvyRNEDahVhpUF2aZDuWfvZaz3VMnPRZXb7v4szsPBkNlDFeGVChgbDcT67lo3ycTftKiE1Mlg/G
if63KeFHXZQd4QgHxqFhd4Sb5CVIQhbhEKeaL8kVrP5MXczGizdZAMBvay2T29D7IJeO1p1pFQfd
6uyJ0A1pLMKkGmFhb5n4haNiRq0bjdNNKoC7YIyodL+JzzDxa5QYwD/zs9nxYR6sYp+fUU/b3lfK
31tda4piU5bhjGGkbr1F4VH105kUhyEU5jbADlFd0a43430GhfGpAv9WHCa/6ai2KuXUm9Gt5q8g
1uiwA7LIcmc9MOKuDlaL/3eDj0lZW8Y2wM5q5RIMXahp4ACPkg2Ac9ER8oPc3xp/4Bvl3MuAzZVb
Xu7M7D2QORdL7xQtR0Q31y9pSnbPNqiTMWWlYlC5mRzTYixGJH0Zdhbuz3p026vY1a2+NlUfBz7t
OID0lyXHTbnVFpny64i6jKO1lYhlt2SSCAp79PyC7Kumaob1QOhCsi4pjvMTXNAy4Z3FVXQBR6s/
V9wYDu5qcO+K4lHW0KhrL65ZmZndzFCWmvbL1BQq3YjSK8JtjPJdbeFu9Td6gST7AzIZSWtpnowX
tY19FJ2gPflXYZAtY7t22Qmc2wru+d2CFyo9WUNzdlm0rU8/dBXHpW2TlSOiF82wq7nASQ/MmG28
dO6RtxOfjWKb2tNn6UIsjDgqAu1CtxatBR44jZd/idwdO2qf41ME6rTBB1WAyQ3H7KADZZyryB7U
q8OAE19455tob6FLPsS0QgngbEiOX3U0T22oZCO5F6gmY3yNWOfyHQGsTKMnXJBfuDS8qA5jRkm7
tNEjNGcYkDvoJJO9JpjVTW/mrF2svWpFvo+6KqqZhkyDf302O7YXMooK8ZQvGZbHbC6i9BgFzRw9
khkAeqC1VXXQYUaerUgnDniiKjqYM6kC06zK0iaeojQOcmfMdOg7WclqyOpEARhAIQU+01fPoiBZ
ZZ2nJpLO/YzoOhEqwoTzqJ0vqEec7rDAg7pdarQZK60tgCDEv3XBip2qI7mXI6OzbeMaIEGKkOiq
8EOYqdzlzLuI7IaTBmhe/QW7N9VnWY51CJuXuJxV2Gl1En03wUsn7zpmsSpDvPPeEn2RQxvsfKr8
EDXe6DfkyTlDckRZH39B92nmbTaLWXYIfqWB11IBdNgCjM2m9dD0TXZoh5r/nCrDeMxpsWlS7DRB
B5y/JqSc+LS0g2cdawU/ewYaHTh447Z131E5q7lgLroC2HuOBWDfEOsoZY0oac2oLD0RpGLaKwvc
wZXnTLlzCFvPk3zJeqHOReTaMVbE/Mtzg5WNcbAJvmqvn6CGIoHdLBmnwhU9WVOvqxGH0TEk8cts
02kYXghAQPA+uM7UbqlAAu4+7Tf9FLVhRcS4Hof0yJbubS13WoqNYBLyq2EFSYMV20jX/OjSMvkG
RVdOT3lW9teVHWh6tWPs/nCxxM1XpqUztR9FEb5E7jLMRxymHh5Eq0y7O3Ap3TGXjYAJOObueEg7
x2Eg6Pm0xOeojo95aUIwozPwkWQ/LH6kNqEiC43dOiYsnBFKRTzUKkMUACixmIILt+dZwm6fcyID
cZMDLnCtQTPxjOsa9ObSTsDTEIglK6etzjzsfGIySgff3jEozJZjYSDs7AxQyAnI7aBI+Mrq8nHO
6x7wS0rTfd7mdcrKaatFPpskyTBsDIhDtiK2Rpzs9KbXvY2s7blM+dG7PHIs/eA4o9U+1lZX602M
A4LU1EVFEoUDLIeVjNHcrx0SEJeXgPxYXOFtN3agZ6JcXQxozDjpKvssrcEoPbFAJhABEm/J0qPs
+PmChgAwhjUaPpJ4YL0ybktwxAUrcABOJFd1Dj/reixCMVIU6qXbcrCxoZqBmhyvehg8dyH82mSv
0e6ovWE3Oo46qyCAZfnMR4r8t94vggbbDvKIXV2lfCzfG1La1Aajb+IBgkTNQ6pVDfl0G8CGna59
XXfmiY1VmMcwFpT3qxCczncRqDa5rSd/EicPSHmyRvRak7ZLHJu/G+c5t7foxv1XVlL2raKEcYMZ
+czftwmMlaumrbHVYxuu492UhPZzyyjeXjc9yAyOYPggVpIgiV+aJEGbc5u2uhBuPmkvxR8mLR86
kEgRwQ36PtJfWqbO+b//W8++YeeLqaPji5z0js2U6gQYHHa4oDWvDUCqP3Tl/lL+vGnKcT1sfVzQ
5uOBkP72en3ujwQsLvrQCN49s+/rOewBgxVxzh1NhATRTCbGcqPjuTo2qVXpU5Yhzbit8wbZSw3H
84UJzP/n7Dx240a2MPxEBBiKadtZ0WrJstveEB7ZZiaLOTz9/ai7cVONJuzFAAMPxtVVrHDCH/Rw
U6aKgsNqbcAgQtgHBxTdisxvDlnRDyNp0TQYEoQvbqwuj5D8jbR4y1Xi4oHlZPqxG7goVnGm9/l9
VrpWd8CgNg1eXYo9ZrDLUKqjtkVxTnhvoU94/SMoXbgk4P7yGoUwLJPq5I1c2B5wTSdwzTcpjwZ6
SzIHxoaCiTcZg6TNG9Jceninohyc4PLl2f5X9JyT5qbKMQUpMhLkm5pPXqwN/N7oJVDh1+87GrFb
1A/Nfl0WRouUeIe5F8JgpFIAALJAF7cZHuAUcWyuzc925Mb5r+sF+Hk/x7HeK8WImQLBNOitnn8r
00iLsBcoSmbwFTZmMw5vcvCDPeKF6YOk1jesJEDxQwxId2Ho6a8+3yaUqCFW8wMo3gK5PR96pAZf
hWZi3WCG4N7WeMpBr0/DF7Ri27frs7w0FDtSpzJtQc1RZzhT3ShVEbu+RfUvcb9wqdC9BoAAWq/J
rNe/GssAXgrEm6oxyT7v6Tsf7Y/TJl18DugCim2Y4k/30GqVFXztGk21DoNwPO/l+nBznLWgUDa1
LQH3U9mdemPnyzigStZ4ZmQdM1cggrTO0UKOH3Uf6DUgJrMquj2qrrjCkM22BY+fPiDm4TZe8p+C
uKW+tXsziJHn9EXbouA4ViMQpMzHbbwV0rc2VhQVeDM76Hnq2n7h10+/7o9NwK+fbgjguGCAbfMD
Y3ZoeSZsMVrHyrXSJzqpbrQdYPKkJMTBw5hb6XelQZxz5Pq2DrDjk+dUyu4khR5VC3ioWQNs+i38
BL6YQ+MEPMFsQzaDaoJYE8Fz5hMWoH4Iji5Ieu17Vwb2C2ps9lZFJXKhNz+7nRmV0hSkFqpKmqAd
PrU4/tgvWVTjo9G17dHpMu+nh2jWZ3ja4/jf5DqLvFQruuH+r1edMTkOAjyD/ZERlaV4lIlGVY8D
38a9wSJkyO6kyDMkdzMvmbgf+HpYew93FjTf3J5n9puC7spIgYjUeEutROUBu/6zZvihaSUszQCS
7Rr0tMGlna+EHPEr6duqP+Ixua3tZLCoO9o3nU5Fbk2ult16vajNlRcGmXEIhimUu/4L5nhBgCW0
PnRQTBMszOXNPP8JsV3jTT942jFDrATBHNmG1r6UgKxORuepT1OBJ0MlsCUprIKhCl49SNfpLfKo
rgqqKACps6roN6VYzkNzFgtPuTnbo/xALgpLZYF4xSBXzH5gmZd0K9XaOvod4UV0azWWyxuXFgG6
Oh1Wacq9KIe2vxkDB8tP2OCjTfm2tFzrqDqd2+7KEvmdtZthBY4fVGYk2QtqFX51BxUtu5lEs7rf
JXwDCsWFghTwuhq6tJoQnB1RddNEoByGzNO9fq2Jsn5JewzhCyIiid5MIiUp5wamp3bQ0sHsdr2G
5sEnD3Q37Qr0nZCFk047HJ0pAZQrpQ7qbdl2QbeNEt9UbnMvRMS5acbuMyDX0NgmKBmQZAfpQOeS
xp0ujjJ+V4hNlKiznrKqH8xNhhrNuLYCTzYHnVbcnjKsqjzzq5LThEacpPx8BFTMpAtBUuEvmd7S
rHgcFYh5Tyjj4wa6sJ3nAJfpW2lCdQU9dZenfI6vlEquZpqoNQAEXXufuR56iMGA8TyhjpauMxFB
Wo2TGHsihJO8jd53BaKUgb0zQ4ydP1/f27OXnl8D1nHS4TJcHlt+2PnWrvMOcjYefs/16H3qqj44
uKQm6y6pSNYyL/7tiMw7aC2c7H8Y2Pw/xpQTLqbH+Y8LTumE1Clllc+9K4KDGkXU/bIK+S6pp0+R
MyiU9xX+sMSA5HB96PfH9o/nZZo0l6vNaX6nxc5DUbTk2Qv9EDxLFODdTUX87yIphwsgHinoQWP+
kBifw1ZDx1iV4XMH1fhr4kbpwsXycfENML60/9/Ra7zYszWgdFJGQCGfG5udLjxNf09aKIxjiKqK
IvwRqVawTiBrf1lYgnfY4/kaTJ8bbCRLAftLm62/GiZ9hWNF8ozkjF3QBDGwFNv1GVVfJKksA/PQ
HPpFusL2QkUHxBXZ+NL3ZlOu6oHubbDB1SBCcV5pdesAfa/zjjqXTv+7L5NgiH6RCrndAxlmoe+7
KO2CfU1zAYVTt/NAXssmQMg3wFJzZcm+D1bBWGr6sUS1/Q4d1px2Q8VZ2NZtqD6kTqSjnKOqvYLV
wIgyNBaFPsZ6yFSVWKUFOHrhQpW3O9cvcWjGypbiz2fCo/zJMgZyU+4h72jmRWHt+15DeK3FTMnd
FRO4Z1/ZEJLX8BbQ4QmsRrXfxtoQKWKHKH/RljBxdMZmvOP/hU5vPVEqTe+zCIDhfkhdyNS5jkI4
S8WC1bclTRV7I/UWBxMbFIe9TiudupApErt4CRR0354yz6nTu67HdmY9gWZjnzSZZDxDtzANw/uq
T/t4Z5cQ9jF+tvOVTU3rK2ZmfQTIKBr7b6aVmt8p9VCRsbqmesL4OrP2DZylCKMKAAjroGu7clfr
9NidFAXyL52gQ4y5R4QZhGWUCvaEBForR5IRbQFex3hRdnCYSh0Px0pEP0tEGjWUAAESZHt/KETx
3YH3bT2VOiZeT3ZU4Zpi5IFZoSvt2pQRiUuMNbGUgeFy0WXqAxqbdlQAXh3xlCjThkcGly8OVo+U
WP2ttLQOtQeEhu+0HAmAX92QOk8ZLPkveo4Kwko3kVja+Fku3Y2eym6r4lWIrjfec4e4t4H8ImaA
D/saNc5BWavJ6NxSgvGGvdk5+XewAbCxO5zfvlqqmbibQaFhhwiFkVFEHH29HPZWp6vRKTfgc+/p
3ciB4l+BzQgQ2cpdR+SEHtyoji7XFtMJN7kZjD5Rb6hJt/8VSeojfmWbk12ikK3zWnXWaNw34Bjt
XaDj3UEfom7t9ECrQQdvYon2DtiwLV7qAYWElTpAUw83InWt4RMbIUl/VNiTeo9er+fdjUIR3lyZ
OK/KvY0SJAaNFBzTuywOa/OzKXy/vR8L1axWbR/obyOu4hyuDnWju05PsSGFPIsvyMoLcA3e9oCS
96ndCQ2FulEZ/Z0VBtUNDhhIKu+m0IK4BnLDa69IB8SuZknoEZVn5rvIqajjPaZAXqSyNYOhNPB7
iKsjVpF0FfSxGcxVE6eKt4DL+nhJwuoGCco1ZKoAVWeZTOqoFeBUwzzyaUc64Y3TAyFYIQBn0DCj
PbQPUEFuH6FLiDzYVBRxgr9/MChno84xgYoMsICzV9KqaLxY6L88o4LFc10mfvyporByI9IC/VwM
yg6mMYQHC/+yY+8q1VapQ2UhK5qlBLxabFH0gwx4TqCd50D6HixM4mp5ihBTipEv/gfh4KMjAcx/
63cE7jfwUC174Y26NOqEr3SmxBWs2iy0TOg5FAKKwDNMn+CYo637C8EQOIZ4H3zCMgow8MLTNEv+
3udpE8Oih8LV6uizV7GV9UgikuXPle3jhqRg8NZj7ZNTPCvy3N7AwHGcR7QIvuCaR30VqwkMDclY
8CIJxNP1X/Nx90ECmfgXkHD1af+dP9G4WY2uRKfkuSvz5HtVy+I+HcAvdNEo71AKHnscHzkjXa80
C6HZ9Fefv9DAjS0iI1JdMIkfVt7mzUr6In+mOBzR6zDUTd+ZzY/ediB+Jib5Fo225+vzvTCoBiPS
IPGEeKK5s7CgR3U9ozBYP3tIsm6qJne2wBzU+0HNg1esqamsw5xZmOmHReaJI70Dhw6G1wGxdr7I
sT0knUkR/jlOrGaXpkn42Ymc/M21q1Rb5bye2t3YwcTPahelteszvjA4sFaQmNRmDK6Y2RdWKivH
7KyNXvCRScYN6uDFAfdhc69JwKe2G+YV7EEp1Y1KX2rhdM2SWzbUVA7icuEZtAXs8tnMI5gKKRy3
F2EG3a5SVL4sz/u92ifFOkNVAU312PhkGLm4VcJIe7k+949fm/eG8sqUY7P+77ToP4LwBBusEsyU
csQYuo92idkGwz2ajZHYCKEPG82qWz4APo9LOfXHa8U0NIRuNRCptC3m2hOJVijgNQDTwDX3n2QY
EXugxA9lpA/lriGHVBeWeo4K5V4xDbDpGhxRttmHh4R2ODFalYtjHKLsCcooN6jkWE7QHnziGW1f
DSaGCpDsjV1diAwtW88L3Porr44i76VDX3Dv134OSkQkRvRIfYZQyKMt9sIvR46eRyzFt1rJB8P9
OdjQeGOMvfowX2seplXINIclEfTCBtamCsjZRQE3ilLZxJCiPIW8wvkmAhWtqQUL9szN1EEhihIc
rcC9mb9A3oZH6la0URBVqvYRBOfPjQzwQHIs1X4dvCxd1WpqLqQXH/YVnANgvlM1wuIumXMmcOmw
CyUZ9ecoDpNnI7WVA1S70dvqhTAPUdx69+1YyoWF+LCnkJOFPIhDNXbanOjZUwUFoMDcVIjnwkPO
425ojfTeK9J8q+eFGx+6Umnerp+f6TY8X3kgzdPyuiquTEQG5yuPWx3ePBifPiN2n36uCpTEbJxP
9gGmngvb9+OScj7ZwOAydGgdjjgfykexGGCb679ghVZ+zTv9Wxc61l1Geo8hltfQ4lBk9LdJ+kSZ
I/DRQYkSdbizFS07qPg+0jnPYWX4d2SLkKs0kFB955mPFnTnuyIj4KRxNbQLBdCPS8vIFsIsXBKw
rN5rcn9cTSPdmT5OmuAlpzZz8AY6+CutLf1PGLyX+kLMYagXhgMzPhVa4QNDYDfOlxeunCB7C+1n
Qr2iPOLg1BW8PCPup1tXT0X1C3MRr0WWx1ERR/e1lLIjwT/iuHnTtxNwF2rEBE7Ssp0FG+Yn9tRx
uKvCMH0CNJJ6O6MB+k0POQpTCnBFH9wWgOCNBJFKu4aD0tRBdUvNC65vbZu4Uq6FDjmy6yDAPpEH
aM0b4s1u8hibkCrJ72Kh9Z9w8nNQFFAMKQ5NBzR9BaGi+CLTMH0tImy81k4YWlOpvPXHrd+oxZvG
hYDkgBUB/hqiymihoWfxY1UCftsQ0qvRGohj+cupBB2uoalk/WDWlfItMkXbPAKjqL5AIFRODmjV
t2TU8OT0+2p8sszUE2u/xSDhXgXX/SxQ0nrrqMK9BGkJti9uBxxj676HHB/qOjJTyGgGD52hh2Al
1GSIbus0yp8bD8zDTZZVo7mBeNOsJV7Qzi2WQG22QvIXLWQ4zF2KtUs/+ge0PcHyTQT8LyDCkXlH
fkr+xmUASDEOXWW1TxxwHi+IaUvlV6m3Rf4EYyzaEMLn/c50o1y98yiz3MOlwVSUwm79m3+EfiSg
795cq+2MragbTNoUXW1flY4W4de8lNltWfG4Q46pDRpVoGyjzRBozTeDdy3fRkD4EY7sigoXB0qy
xkqiuE6Swp9baHGVZkNDP0bd7HEAb4P6vYp+5pNDntbvHDUfyntB1SR8peucFhuPPLPHgMw3kkPf
ExevgL609toUuQn8MUu1NRXHHK93XKrE3gzTtHkoBqo2axrnWvsFjGfs3TpwnnSsY3UvHGG1AlyQ
31N98gsxsef60tiDF2+Qvm/27eAECP9hCy1Whp6U0S4i7A9W5AKDsQp0l9RY0b2xRwU6d04WLGDr
DXMFVIbBuNevBaq8+KfqkR2BMLEgy+FjPYj71EGS7CYLvPBH4xsKBo8w+ygitJMVCfzbLnrzeaa+
+kZTfE8TiO8rUHzZrnMD13yMQt95gLxiZ1uAjp59ovydyw2lO4Apoy6xy7bZ/wHOb+4QIm7UmD+5
/Ovq2JgdtkQKZOeNDFKaBg2XW4M1ZU1XLMwN7QQtt1af8Cy36HHaoWU9Ox5F//ukTql1la2rHgiM
uUWoRsRoLSPIHhTwPmL8Qj8hCtb3O3eSy3/N2x509Uq3RdCt+KkDOvdWSgsJgy0lM3Y9+qKTa42F
LD6OSwqeT22MK4NtV/yiKsRC+yEKyvpUZl3zNhqF9jPR2NxrOP+iv69at/qOy2Uf3mce6tk3PYCc
jTkOlgUoI+pxra5SPJ3U3lNaIpIsPNHVrNKfXumg0VkkDSRdvYn0twIwjXeIJc35FbIMQM462Gkh
IvH0BW96vOBAayddKo6BC1xwHRtlV795FSLct21d+ONL1Jj4E+LZWhM2mpYS7wtcgkAc1dL80rMf
zbV0eC0OwAV72ot5OYlOB228i2QYyrUqkRzaaGRBPXcDdgEbtYWCcINlYuTf2hhVYw6JvirWbvia
e9QOk1Db1F4JUXXsbZxGIoy5wh0hm0WJUiTyBLUMLYfG9Loc9XUb/sO3kb9/2MLhocU/qYi81obX
NA+tRyFvnWpOVu57gOiA4n3d+oLNICZqnijLB2gPAxi+Ymj6+M6QODjtgIeiQSAUDV2y3sQvPkIz
ANNVkaWA3UuKBc+u1RRczG6EUtO6xy9FgvOLlQpMyOBu+Qv0Ym/ldf4rHsLuFy472SuEpqo5YEFb
C/SnB7s/+CCRq5WKxDrF+An1L0E9mY+qEdotsRSWuYD6pRHcDrWKNyFFyqQHZtjLXN8rGlLZx0D2
5e8cGhQSKEmu/FIAtbd3DajOYlsYHnyS6xHRx9o6eTsSLCax7nsmPwsZ7NzCCSo2vRczR02AcqYF
oCxz6SWCQUUVctflsCAQPrM/C0qtwUo3uvwTlD9hLkQQH+Pi6afQ4Cc2o4amznsbtilro4ha70Vk
TQdQWmSPGETIdahmGAdqSRbudC1TNp2vet8S3UvWoVYa3zFH0J6lM+pL6k0fQzhBc5VVmdqZpH6z
EE5AMwlRjTCe6X37GFKbkdwAd8ieenOonkGTxgD+8qZbCG4+hsUMa1M2IslG7nYexI1lleqV3xnP
kw8nJJ0AYxXcZx/jZEwfLSt/ub4DLs2SyJ/Sq0OR6kOaBURtyAy9MkCZWtV34NQoLUYIdvcOJh/r
xsyqQ1Goyd/WaehYWyh3UaKDo0peOYvfZJtoEaYYL2ZD8I2mfiF2Rp62nxC/wKlSGSRMLHpJK9Ot
nHxh03/M4hEQ1Q3CVBStHPddaPGPWDVM2VBm2jrPTSexKrAE3Yteh5RTGiYuyE0swkM1UraEyD56
X7vO05eqZhd+AiqGgGlJgSYZpHndhqp938KVeoFSpKxw8RioSWmTDJhfuJKGMFxCX+3sE6afLjZA
sdkuSHp93GbOVKRygJKhqkWQef4FqOGobVzY1QtBvbGnhdYBWK80cQuLJnuu9DJ7vb7R3mns59kX
I1rOlGtC3aWLORtRStg4Vou7Iz7v/U3VZaBpC/TRNyYmL+UPP3bDT9TyFeXWxz5+o2Vq6aw7kUEX
CIjFs3US8lxtzUKkvyZ7X9pcnYe5nOnWlbqPwrK7RxwkdRe2y8cTgoTblKMi+2jxL8b57/ZBxkpU
sMuXycBdEhQ3Lqw8zVkplgpNAMuddsNFAZbs+oJ93CPvQg8IjQIMovM8G9ctVYUlq+WLge0W+QN+
rum+bpykWI0IdBDW1Yh94GkxdKcubgoQuiM6NAu/4uM+IT/XzSlTJ3Gm1Hg+e5B+OEmiXPIyVpr2
H3I6mHXJAAkNfHwUoKSjenN92h8GdFUo1jaXAzJ+pjavsRVqhfNT7+kvkMnCh6JThw30FfOWTltx
a0ROu1CGuPDumIguTFL1jOcgw3c+wwGWuuNw13/WSt+8V2m/fINxHYh1CGo6WEd+FW4KMEwUh/Rx
uPV9rEw3scvNYOpS/a9Gf2Z/fQk+fHnEd0BwQwykiTC9z+e/KPZctyi1IKHro5bgu23F+QGav/su
ghF8edSeBrMyDmhaqjfIcYFtvz7+/BNovHs6kYnz/+GN2d3gDrpnJg1uHsBeZXAbe2GZPNkyQ28Q
39eRypk0A2vhQpofMwbly09IQnjvyF7PntvMn5ClieM8xak+/qxr8uV9xZ/qex2t1W5r9XjZ7wxY
seXL9enOS8q8BTRKQIvpuj4BKWfLjXMFYDVMS2Hvdu5/Xp1aDzIfNbGNdLdztyb0jm9YnCoC1VAQ
4wv7/QPCBEUcLhVAjZwwfZLDO//aYPVKBM5M/5hnRf+jB8W9HbIxlWujSuJvSLHVexdfgaMLVW4F
T615lU07rhxC76Wq1YdwkN9CC4Pe0aSWQ6FXP/8tQEVFBcohOWooYt86UoOV4OvRwStKNKM1v7RW
jev68HoJU/aeM8Zf2nIEg3n9i1z4HcSdZJ/IwrAsdEjOfwduSUYDkN06Dq2a3ZQAtR8F3HIyQMBJ
b2ibaT9s0VcvWAYpvyhN+ls8bl+v/4iP28KiogUQlNCYsty8i+jGzkTAas1j09JWXVsZhIwN+YH6
Wqq1GDaBQF4EPe4wQ91et5slH5KPB4JqrC0oWYL2UVFIOF+DBspj1Bdqf6whSWEz1qe70W6gp0AK
2kOCVm5YoqXHblrYPx9pDWUh1CBB16rvyqqzEqmnmEYrU785VvWI37vlZa5cdXC9bqjpRAv33Id7
hmFYWwJBehrTETifYQhSoUQxWjviLQE+GjoxVYq08n6HvertfEMsqaPML9ZpXkiUIP+IYDciNLPt
XaU9pHATMJcYRxcj7zF7sKDqDo9APdob9nH8he65uaV6a3PCxiRwttc31aUpc6sT9KE5CJ5q9pyK
fEAbSS3U46jrvrej2tUOj37ja/ClQ027SWiUJn/Zkp9mbQqH1TOYM7tptsxgWtIqHtSj6TeY/Jj1
iG5sHDZija6CbdxTP8IYGLeBdC1yL/h5fcYX1nx6S7jSKbMYzly+NSdVT9EpMI6QVFxzVRhB+VUi
ZbyL6yatD7xe0T4LqE/1AQoLXoZOzfUf8GFLGxNojh4Swl80qN3ZLqPNINVB0fXjSPuu3ohQKuIG
hzYFXpPnh+vro71Dtc9OENVqTeXi0pk2zY1ZmFsFmU71yHWPGXJ1w6YoWtMakXcT3T0N2TrfN1WM
P2vqBTU8x9ACkJljeq78B4DFwPvDb1vj0GQgzBB0C+NdgwIHTlKtCABMrQshKxTGK7z47C3u4sGO
VifObXlkkjFKu3FWUq9QIk9xnapWowWWFRctNAahw1cBxfBQSlgKVe+EJuICUwJUu6L+FLaIyiyl
9NPOmq8F+YXGTiegEcbsCqvasM7pI1nHZOgpNrX5EUG9XqwQ+BCbvPFIbQIIt3dNKPNt1dfdXkgr
+4Hg6QC3XWv3oEbVpR81fe/Zj5oQykQY9DGnjsn5cQiEjl6pEY9HLaPMvcfjoHTvG0VPG0zHUODa
s+AQ08ATFu5W1mijwkc29fA5gouoLGyXD5e8gbyPBqCSZZrkb6bN+0cuCt4uKMc+H4+6ngXJxs4D
b4M2IR4etiZN+HLUxaLYMzbXd+mlYV0VxgEhh05ONrvmEzyI8CvItaOdh6p5g3mxBUo9D6hXo1fT
KvcVUKxdVdT1QovqwmHkPZv0JSmV0Bqb7sc/5tuXph6AJVSPAODi31bpjJugxEIEwJKrFguzfId7
zD71RF+iKwU+gjtltro8dhmKh6169Oqx/OaDlGjWDblHRokvCTbgMcboDuB+twkaaetbFLpoVWhZ
VN5ooIvvse8d2icIbNap1WMDc1xlUjeHzKZu0GaLhm0n6UO8NECzMa0IytDe5I5dHEL4QOjRxDJz
N6ILE2gjZTuh3rWhhu4UGC5GdNc/6YdwBSGE6XajAUjjkQLS+cpqKGU2ZdsbRxm5/paerrW2jEJ1
VqVhyAPF5QS7O3q7v5UsEIfrY7/DT+cLDSLifZGnEHLab398VgFWL64qTz9q6AhU1Evd2CvW8M7b
8mYAIm28YP3d7XtbGupDo5jZg0tamaA6Yqp3fjA6w9Y3685EOVsx0wc8D7tPsAsdfWFHzLffezAJ
QIjnF0+yD3HlMPqtU0eSoo6qd/DGYyMYdgSa9NpsqIfp7vq6zF/7aTiXCgvZLHQitJXPl6WKdWRR
gNx/9bMCuimEA6RJYKD3CBW4Svtdxgpxzz+MCREHbXyHYG7e5NarusfWNVa+mhDxVp2tx5tYSudp
CDrMK70hXwji5u87c6RZSglLUPKHjjI7Y6LUBwoVjvIV9E+wZujxVgP5ddOgU0vXwf2MyaO9M2IF
Sp6DVpP5958UhCrNbkpZFGjm85XcYp4DKf5Eqyo6VM1Q30G/0VbAX72/PWPTXMnL0fNH/ZhQRpx/
T7M0bBiAjfK10fMye7R9xf5p6bUvjjhdBXAt6BwnW3BHdrspKgkm+a+/LaQ0XguN5gIB7CyU8Xxw
xkmi8W2l1u25Qo2Mzkxur2RfN7caM16qRl84MNNsAVGarC6YnPMZ+/TSUTX1kpMO9vl74nTj0xiM
4kcWu9nP65O7OBSmy5RlIW+Rg5wPZWETiSxrGZ0ajAXwUwM6TBG0pki76tWkWAgD5tfl9ClttDAo
sxOZcEjPRxMYE/d1GQWnZGyM8jmXZqo+YSUvu9dyDG13Pbptm755NHn2pem74nh9theuBipOZJjT
/TCR1s7Hl5XneX7iRCeIqwOtIDzGf9O/F59tozLbXWr1YAGuD3lxgR0L4j6oKirPs93Le0w9Olai
k0B7pF9baLIka8kyj5+8CIbc34/m0MUhtJnU0efnEmEC2qthEZ+KqkfPjRfXH+1PaH6m+n9h14kF
3t+lyXED/D+3UsHdnK+np2MCDTkoOhlYDI/HoRhL7y7MXfOnUwdLBnFLg03//Y/nLmlSSqAg5U+5
MIA44IwN37uu8vFQEMEtFYIvjQZiyaZOT1WGd+t8NDMKR9EqaXiCfuXVz5idRMDyG3iWR712PXPh
Abl0MlyoRRQegdhw350Pl9ZFrgzlEJ50tKvTlSnxK9czS0PRwPCtaO+Dj0GqTU/b6qeaVF39DycD
IjP2oTbUYmQDzseXSNpD7bXjU1WV9o/KHhDgRhlmmyuVccQxFaDf3+9UAEMAwiZ1aqqB5wPWNDZD
HXDPCdkztBzcGIUzNLeDlkYz8mfhvwwHTnoi+3LNubMQuJXIHkGhSU5WYKBmUpUasI5KtdN17XTl
Qu4/bfs/AzOuOSLgibtGcwJo9OzFGLy6yuokSk5u0znFnTqAVLjrumop7b1wnbFFQQVi98rDOJ8U
8aiPu7yRnuDHWclOo2If9Suk3YadSdA83uZ2IuLt9Q93cVAaxqT2EyJYm61kZwSUbZo6PjWIZDmr
qBcBvcOm7yry7diwdtpYZkvdwwunkSsbqj1XN1i7uUC9T6PI1FH4OSlmGeD1rk16auWqKDwZbjDC
wJ7u+iwvnEd8lUhhJsFbGLWzm02r/QoUUhufRnzdn8UoVIi04WhhqlxwDT24SmxpsCo6zkhfj4Pz
L+PTLSW2m3DH82dj7IHbeB4UzFyVabGjTT9sbeAqxkMyjjGYgV5HJ2XlS0911qVCY/XL9QW4tOLk
6cTQvNRYxcwuJFfxIszsy+xU+IV5H2pZ9krg7nmrSK1/XB/q0nGhWAQdf6qXiblHsiJqLiSar6fM
87V+g9LnRJOyCUGuj3NxStQfaHJNpSkxq/nnpUX6UdvZiUqj+V8z+bdb2BJt8ghZm38ZC7dFzKxh
ZgHaP7/eYHlbstHd9NTi68IIdn/KQBMjHKUZye4f5oVMCaRZyl80cs7H8pu0a5pMJKciRjrpJo67
al+jzmnttTLIPl8fbHr35ncbnngku4TENNJnB2PEKNKlfJie4jbCKmFC4zuqn3yKO+Q5Vxjf/irB
KN1cH/Til4PWYxukGyoOFeczpGox5ogCpSdQUQKcWdL8HEyKuBuzVswlef1LFxw5nEMWjE8FQNfz
wdJe0GhW2flRkqHBUmYGUmSgXtpsrY66327dTG2af/iGlEynrA5EDnnk+aBukgVKiKj2yVFLDHZ7
N0fx0BicO4pGS6CfS6tp8Ohia0aVGlLH+VhDElvgEb305Jpdh3e0k0fbHInZnaIh7LMQ/15aTYAH
dLWcSR1ijsnGlmdAJqbLTmmlWM19mBjtdz1IgD0B0G2egQeq2+ubZWnE2VKGNIccK7GyE5wgM90Z
LQTEFTDBcqulZeDcki5GC6f94pDwhFXeC+p66mxFo6JuK3ig+clSAx95A7d/9JD7ouAAPf5m0KLs
5R/mSEJBfAFiCYLy+Sc0kRqRmpvmpwBzrb1DaLMycuA77iDSe56McWGCF7fMH+PNrpjO9NME5zCc
J+GbeWuYqsjoEZ9mPxJNOgtN6UvvAVR7LOx1bjUehvPJDRUfDjXL/GSraZlS8+t1CUXTWSIWXfpq
vNvAPHSUISBQno8j+8ZtfIoKp1IV7teiC55KI/Ruc0q49/XgLvg/XJoVPd6pP2HiEjDPlcYaVQvo
sPkJ9aVI3yZ1FvygHroYKl2c1cTioe2D2sW8/NWZSmHaqHieSpit6a5NM3eVZ5qCHJiG1+8GZM1S
ZrY05OyDgReIopAr6xTZpX9EX9p7waOsQRKhf86K0lioIlzajIQk79E1HdO5bg/xpYuQpchOJa43
YmNHtrHDgKUsXkxI187m+lG7+N2IBSdCKVVWczY5gMgowiFrdUIryH6KFPhJq7iQ5sITdyngZMOj
n4JeGjfJ/IT1bQxe2MxOjRws787RA7XZJ9Iq9pII/742UTJcl16Qqw/ZKJegcZe+4J+jT4vwR24N
72kKVxxCo9FQj7iK++iWpMjGr2IbbYONK4Ny4Uq5tK7TgtKtc7FEmfOfstJK1DTSslPfIN+51xUN
t5isxbji778fEA8661MeD4D5fGpFnVJuJog/peBY5Zsbap18cimTKAsDXVxDAywOeM5Jk2kWNxDi
DfkYNhy8IqR9RZvrVvT5Dn02+zHIcy/7h3du6vDyBNDUQXnnfGKlHD2FyDM/id5ri1XSeVAH/GQ8
4K7ewNoz3XLhKFyK/VBAIcYEpTJpocxGRMLH6JJYnsYqQjmyx+IkUap0FVdZsB/tMv/qSk9ZGPTi
wfhj0NmyQnOOZVEp+UlRuvLWycdqTYvC+D1CUNqTgFdH2UTJTa/z3F7fORenC6+ZvhlEOXt+z+S+
Jf0gqfITzCoQYaih0+ftHAzKCCw2Ktd4g2o7qhjXh714MN6NQHgDHdq456ssgcEXiJ9y4TiU9PcK
zgrOdqxQQLw+zsXp/THO7Gu6yMgFmEQQtHTF1ira8E1HAhuTJmEV3hbCePEQ+3/di5xqIxZhkmBh
yY3s2a4NxdBIdZzyhzFV+n3UN9nkvdBL4z6kpz4sXKuX3grAZdTRqXBzr84Wk6yhanrE/E/CjHXl
v7aKm/hBbUxpwTYq8Yn8dn1RL308sKNklwb1bTCO5x+vFj0PYVBnJycpKWhpWkJAWKCgOO6vD3Tp
tuExYjmpUuBvP1tHSyvgOUUkfXach//VOXYKh9ziJO6kI1ErLk2jOfzDkKBibcJ4IFLm7CZFqN1Q
UblPT3kl0+CTa0oj/d3mWl3d+nXrdOvEDI1y4bF/70DME06+3oQFph5CUna+osgcFVgo2MpXiGK+
+QOzFz3fEU2l2i8NcMO4SUWS6PumZdt9or2p2VDzyhqFXbpR2JOuoK/Z5b4sqiC8Hwj4Xq+vyqUd
ZoMlnDpx5KfzIhz66X5TVB47TMLzyQYX5+0hSoYbP3Xdl+tjXfro3ENI+vLG4D0+281pr7ROMwwJ
yTcCvtsciRbn6DjSuxdCTXV6fSMmvku1qEsXBV0bGptTi/uD1RQ5d52FhpKcsFUZSrwhAtm96LXA
slelTr52sYx0nDG1FmZ76SxBxrBNg8yYJ3y235CEQUrC4KpAihnxScjUtRKuNaCS/cJIl9YVwjsc
Xg4U3ZPZumZ9WSMeM6Snymly5MTQxvmthcn/ODuvHblxYA0/kQDlcCt17hnPeJzavhEcxsqBEhWf
/nzyOThwB0zDuwvsxSY2KbJYrPqDekQPufyGpvZ05/TemtrCQqeSQvWWpO98U0MzcgoJbP5UKYUc
38cgJfItWKRyCN7eMbd259IJMmy8C5FwuBiIG9uaM5T3TjLLDZyFtCbpdq4KYXWDCh++Gm8Pd3Mh
F0AEbb7lWXpRNSxQ/at6O69OJQTWbQIf5OjOduSiGZpg/JwiBRn+l6VEDHXpRFNAs5af9FfqitMS
sBddKU8a8jsRPighvQqzy+/pvd6cGki+JY2kNnSJ0s2KGuV6yZMbuWE4rjraXJChGjMZAl2Osb1K
S1m0d9ZzeVxcBj8K34svKz1EnEzPJ1dkRpVNg0GS7GRyZalpiY+pPbcrB/QGkuCuqz4A2wx3RZrV
z9QG6x9vf9BbZx/GjAmAE7yofVm+sZyRO4V6/klNsOnzQ6lq9SZLZfRN4J6i+Gpri3SlIMz/+e2B
by23h7+djk8ZsiOXepKITXM5U3I4uZWirnkiYMth99KzV7Rq209Ib43zHZjUzbmCTwXRgw45Tonn
i63iCNE7UilOEoeGdJN50vEOilJ3zXclneMGa0jcW+jI5Uhqr96e7u2xqbCQtS7I44tbTuS1BYed
V8oMnfdrZKWFc1wsSkCPuHn5FZdiiNE9RjHRnV7VrQCBEoSnaSgm0Ptbfthfx0e1pxYThpY6f4rU
2bpCoX48uqi8hS/ePKXgK96e6BXyfkkAF8kLHkgEWk7t+YB1C0sfk2Gq/UgnfLZGTMUHnVq/ikjE
Q+w02bcGktohVZ3mM+qH0YNj6QW8lMl6//YvuV5yA0QJMIs/fXn9EleiJWPl4A9XnpSwFZvcUJwj
gnMpvtlNGjZ+HdJG8FtvbJ/fHvd6ZzPun8od1w0QRP18AXqwEUnvuPHJcPp6q+dmmK45uJaEatXN
y6eusztZ8HUYWYbkIWMg5gj6+yJZdCAtqVbnJKe8LrNgRO37Vz0kMyr8wm2VdTjao9wqgx2fGied
5yDKlCzcvD3tGx+eH4GOostt/gcVfT5vhDmN0ipocTsYke10tG3kzxIFBL/OWnvtJEn+ODULMZGN
M50Se+BvYqeUrniPtAgZ/4efQ1gFKMGuXwAw5z9HnUmmAJumlDxk5vi9M+c7VA/y4VNaFUL4cQsW
3/Z7ElDo+ZVTZ0FZZop4Z4RzK7DEE8j93rmtr9OCBSu/KJ+S0aNftvzzvw4jUkMSndoxPs0jZHBe
YqidYhBop/cQRjcHWhS7YP2Qh1wWXxq9sS2RivgkDA/gJKWLdO1AEK+3b6/ynXEuWZ/VpAJjwjzo
hCuNzP0B/+5hkzt5cw9mc+tQLbhvwLXI/BBZzlfObVQ1y9wxObU42yGJqHPwt9hD4bUo0KYsYfKq
wr2zpZdjc347s5UXyTOAhgRu8+JYCc0l70B64hRVQxUf59QYf3haHr0bscLLcVsw8DcwhrnfIu8B
r/bttb15oJgxDA0gYtyVFztYT6xOM4RITrLvqs/49w4PfSwjazMi8OP5eRsb5rsI5a55nVIsNn0N
QQVMK93Q1V7LWpX3oL/XdwnrAUIOCjWlezDO5x9BIhQahl6dntLBKj/nKsJZaD/089ouONxvz/7W
ztIRf9MozQB2v1z7uK21Fhnn7AS9IBwfgf7qaDA3zejdKwPdHskEJEeTYOkKns+KYB1myM4wq8i0
p1UNxFP+xvGsvtfUubV8PCDJmsEc8MC72E5oGrfCUTIwOHr+Th3j6qvSy59QCpx7we/WlKBKOAv7
DlXsSx5yHiq0/zorO/EzhnxtxHjA+w5tiX8Uhqf+YUBzNvlCNtxzUNLna4cpsKqDX0hPErbwrndz
d0Jbc3aRPmkws8st/QjMoevvxNFb993fw15csYVdlqJ0iAZJHDvTi1cNefK9QSc19WsHh713GYpm
+A8NqkDABfuQJznYoX3nV9xKMExgMg6+0MD/LjEcKT1kC4WW9IRycZmtoigy9yW0rI/AoRpoIkhv
KGgAYdt0Jy7d2ki8UOi5LjwDbDvOVz3phriyhJ6eEk32RzCPJDK6M8BGwWHBdv7LaEsPbamALAn7
+WhePNlWOozpCfXUfI2UjvfBw7ybCuKYfHj70N/6rvQMTECcVPKvkCIoGwnTqrP0NKJXDuxZH2vk
Y8iK0yBqI0sPWscAK1tnGUpYUdM5garFpvvy9q+4tbwYb1N7N3mbUBA5n3CjobHem2V8cnHxBRQw
Jlr9viqSwfGNHmP5O8+SJWpe3jLQAs2l4AME4vINiHtmLAfMgk41dabX3lI/D52uPKaJtD+Bfb6n
Z3Zzdn8Nt8SOv3KQSJgYFRVFzBobGMSNAlzu+3qeQXfwyk3u3WK3Dgn9SJJ+OtmImV4e1Va6OjZR
0cnu8BZ9KHQ1bDNqdqpMtk3qKd+cUPyhKDR2/R82LuobgJwITwioXXxHrsFprNoBELtlDy99X6G2
7Sl1vnJL1f0PST/QTl116P5SwLs4JHIaQK02jIX4whC4kWYdRd2pfoFF/Sp2Ruefe+ggOxZz+AXy
CK3/IvAqZjKVdqZEp9k0y3EVFzaursrcRf+MAAaSw8YEVE0Kca0vMUiK4UqXnlqJuFPaYDu0iP5k
hUDSSu/0O9O6dRYIpxz+RbaGKHC+Ob2iL8JO8IYYaX9N/jib1vfFE3aNmEC6eFHdDeK3jgMwR5Zw
0Wm5YvgYGeUCG8TIqSyifpP3sVcHSlbJ39RmQrn698jCECwZlHh2yjL9v85eHcZR5YDEP8W60RRr
G0XZCRl3JZd+hdfnnQTy1mKiQgKUcynuXmlsNJjwdVVixqfKqoZVuRBkHDtCDs52kt8zr+7Xt2d3
b7yLyKLBWJnSjtcNPkXlEw7mv60mzDAM6Ya1NvTxncW8PRwaO5QiOeCXJZUOIbBZMRQWM3PsX6Di
HjHQ1pKg7DABDWurvxOnb+0U3gAL2o/aEayY848n7DARGl2GU2+XmAvXipg+tpkMvS15t3HnRX/r
6cGGxBsCOBwFq4t4oldeOwwUEk6oxKprnVIcFj8WDumx6im+a7QVutuq589CV77/+2dEuIHSImEM
aNdFaEEoK1ebXslOOH9+zZURgQQ7arOjqY36o4zU/Mvb4926IShBGtTGQG5TfD1f1ywrWqtURjgN
ji1e+VmyXBVVhj2BXRk7sjxv52HBPK/fHvbW5+R1oQFJRRQFIMn5sK2Da4HpdKAqu1HfjwP1oaCx
leQJDxKluLNXbw62dB4I2qDhL2V6JIzQNsLlGZRc356ipuZAWk7frRvH7MbNf5gZonoIZ4MfI088
n1muJqVMrZwuUgS/oJVe8d5Vcvo47WJn9fZYNz8ejxpeNAsp9FLVpMB3Hjqilp3Q/hbzznGz+btd
x+VzUuMKLacMyr/eR7r4L+PipAcSw0Lw6tK3bIZo7Q6uzVuqUidoeKUXeDgWvKeHbwa4XbSObxdT
vH17trdCDpvl/0e9SGbG0XFSnl08SlPRfDUrFMTYYPN2ToxB3+En7jp3dunN9cW5h7sJdiWXxvm3
1Iq8iW2p5qey5HHlz5rX/CpjmXzt58yD86oNm3LQsnsOPTfCD90d6ngwLRfbqWU//3VR9WVJwRIv
yJMtxpciVLAidjMx+nPfa8V67Pv4S6ZVVodSd57fk8tYTt5FQszgJMIQ5BzEoZZXwl+DT/o0JGnZ
ZqdcF/Fe8AqQh0px8nv97htru3Q+DFZ2mahzEejshgcIwzBJxS7WihLjFw1YSfjD0MvPgwd8ocys
4evbe+hGKACmgA/kEu/4rhdxx+0QLQ1LaE6kdRiaxjlei49KUqfCNyuMff+9jsJwi2AykXWRGT9f
THRLLcwYarYslsiIvabWlxjA1D061Y2TgT4DxFiKreQP9sXl2GtzO/aFyE/IcVLi1aq0cTZyRD8U
I9MYAbZYv1dwvvn5ltbGQm3ExvNimyiRYlhNAmckGUyEBADuDEikMhK05wEfjG+uiFR0P0Vh/Yey
B7BcCjkLz5AK/0XJyO2zGREBK6fEH4lgRAH0A6B8scb3PtsVMcqcGWquP97eOLeOxd+DXmxXELOg
5HtYo2E94dqVYqsqVlkS9bv/MI4JOnehpVynjeB952EyDJAnGMf0MMaF3r+347S9cyfenM/CagIw
RK7xR67or2Pueo0D8dbNAQhO6NUNrTpHLxXYT+/OfXhzICipYEyQaoFyc3EE4tyWoiuLU6Lm1jbD
Uz1aW17nWMHbC3dxBhaPDCKlxl9JuhesyPk4hRfi5DRg21mXZr0ZuqTC7RwKlTJ0w9aevO7f7sD/
HQ/OFG9cStTIAJ6Pp7ophnWTZu1JR6kADSJtj25V94HWqs2qmcI0C3AovQfsvJ4mWTAZtwPMC+Lk
5VHvSmrxJX6De4fq2wnEAUY0M0nMaLRq4JatdmefXJxzpglK/I92HQiQhdx7Pk1vTkxbiQZj3+cm
4rhDoq+wS8OdIyyhaQoIv89Kp7f3aox/8vm/rqGFdgemAvsPyhcU4C9b40lRWhKpqPIwNn1FF0uX
M4bKs6NukbDrXpAUnx9TC4+GyKnb42R1xQYh5mqn1pWyovkjt5PZYMSsWuND2mmD4XuF949xl8VB
zA88Bj1l9gE49vPFUTRzLhskzvdTFWnzRz1ONRQyCvV1GJu5e5dP2b0e1sX99WfERQsfnBDVHPC9
5yPiPO0WdFySfdZo+Tu0cbRmgwqL+k0BA1LdSX8u8pD/GwxbDo4UndyrI1VVEqubKdnTiIEeS49R
9z1dH1dumOUr9na9LlvckajrFP9IJ1vGpgqxNOsoohPkl7DyV3yyksENi7SzdhXi0D5hTD1EWm08
mrN+z4X3IkItQzEAdkbLFb10uM6HykOLl2zf2DueKQNe2RU0z1FfdMPfjlA3xgFwCnMAqiW51WX/
UfNaHGurxN1FiMCbX3q1H6xDQR7U3XMsvT60Om7SFKgQ5DLQ4rmIuUmij10D+WqHOFb4ZKLv/KLi
+xn7RVnPGJ6DfA+8oc/fvz3B69gEO4c0G6U96iyMe76QaurGllUjQ8brTrM3zgTSeePpon/OW/TR
cTWkAXvnvrw+EDhRkK4uiYjHwl6EfZnC0/HSUNnhoJvKx0kVoS9N0cTvpqL7N/4/G4VNguAWWCGe
yleqY46wRI5Eu7cfpNr+HMYiXHdzM6Pw5kzqnZLm9bwI8CwkDwCGRSv1fC2LKFfcyBniA2XwtPL7
EQSDoaSyWUl8Sv89kBHJ6LFSzKFABvz8fLQ8nHvaqWm4r3PP3OXe1D6r6SRWc+e5K10v2jvVnOud
AkZhKbrDyqGEdGkYo6HBMc7dzOUprM+JK7RntdHaA2d9CDBy7Ldvb8zl559dJmQFS1Lwp1zLxXJx
iWUS12llQhUqaxTY8LNt+jAbq7XRZZofqsq0Swo5r6LOy7ehZ9zTzLnsJbNx/ohwWgAh6OEQYs6X
t7C10KFD7+4RdY+/xq7IjxFGbl/Vwiy+YmAtd1bl6VlgWKX7UJjqtA2hOB0KiNGbt1fieltxnSOR
teC1EYK8dBODXqYu+8nkQ/fJVoN9vHdbvBUQJbXvRIPrIAQ0EgAIKEzO5RWfIe2SsO1lYe4n0ai/
W2y/v4QpfQIcKOx59KnQzo8I4FbjnYyFDPbqc5+PvPyyv+6OotIwLmzb+kAwHl4Kq7T7fd3YfRRo
hRgwWgWy7vlmKBvrXVUVKN46BSaEQqKFs1fLfgyPhkwsboFeH2ZfGHiGNJg1Av/ZkOPOud+WaTGt
C0s2L06pV9/d2jK/RlClhhUobvUjp2hsA12LJsqFVjRo+ySyMFFRjSIs1nMfFuKL3to4aA+F0rjP
PYaj+Ror2NramZMom9VkYut0qvGJ7QMT5JR5mHUEByBcdioGFRTo+88tH9j4wL7WWl8UsMh9tZkw
4ymzPPxUmeUiNFtiW7CuNC36XFaaEmEakXTvaqMsy0Bjwu8wktbqZzO0nb2SIuHg49WSO+ukN8WH
nCj43dEL54M0QxxPCB7Kbmgi4zcm59UPFdaUEsyJXla+YmIO5td5ikeCxBBgz8805QZhtEys00pL
ukPUtfHzMBe6/c4FsuDuGpyYn5xEjV7Uyc2+lkTtr5R+J9V3cLk8pFiaxAF6X2MVRKXrFp80rcx6
f8gGE5pf1MR+qWmzWEdIQhhbtyvHYweI+2eDXaC+HmDqaStMLOTg8991x9ot3McB4pC3NBLz+pg4
kxdi3JcZ/aPTe6CS0raQ9qMb1lUakFop4XNtx7r9GKcDyzrDcPrQiSYKt0WfxY8NGueNr+Je+jOL
LFSMS8xp1qUbKT9TR4NnDJEm/xohbYLb1dA0Qn2v5HUWP1g5vdznpUCh/MgMMR/aInK9H4OXFekG
E01RrPpe6TFBFvUISLJu1QdgdsgqttMkChSERlxYPWvSxFPpZHh8FXqdmxvNrryDbFSt2loxhO+n
CO9rK+hFL5Jgjvso2w5D3I5B4kaJ+rPW+rR+xDpetGsB48L+3XpJFAfWDPfmqSqkgV2PUVi/6yEe
8q1TVM2D01IdMvxCtpr1FFpjDSreniucYvMhW5EOh91nNW/GSQtMaZgPkidM2/l07cQwrsxpVF4L
4c3vTbeR83degdVUruk6FT9qQ03lV30Kle/1IDk9wmqwWwIpOFV5kCLeihw54s06CkpV01UyqIxY
jT6I2HDKVaZMfX50prJCLjyz1SkjwCSZGsh5bjGwiLNM+cBp7JuXXK/6w8CLePw4x23j/Mykrjib
cu6dZpMZI+RUnzccNbZUiWLs07BT8dnM1k8V3Xyxy0FXPIBIKkofKwv9g7T72diNbtc+p02nOQe7
VWoRVMmUv0JWE+bK7WuhrGETiJ7f1ubyy5h5gzwgw13sgB7HvF0mq3KPUVUNYldSZ5wDmsjgNuts
ltMx74TZ/nISK2l/9YpZ189xVsdWHvRa2Nc7VyKbGZhF1+zLSnYCQFQ/TH6FIk7hK96A8UsIlb9+
UAGOLmICY575rWFMvzo79MZVDpTc9tthShS/b1OnBrOi6u1zaHamu6LUon1pmoGqsqXY7iZqcAfy
Jx1AG8qDGQ7Z8KW7DwgwjO8VjI28xo/rtoseEeQclch3ZJk+aEYT669s/9g9ZpHqPLpRFdZgjqvE
26etHn0q41mz/cGJ+Bc8Y8CqjnYZPsEVW2VjcmIOjYmOo9/zLjoWCojSoEAHpgjaVmmydR52I85H
UqifvWJWGioaad8HYTJ2uZ87SbF3jQYxUpnmFbW+eQYwj+6obm7FXLvmgxCR/a0sRveJfBwzmNbs
OmwMcrMHu9ezDj+aIR0xSa67qA/GHt+bQFfHjI6XPYaG3ziijTa11XQRyqUNuPXInXrkFeMhfVUw
EPg94Bj8Y4TD/tFuDGEFS6JZ+RDNx199lxJ9jMybjoC/45fZrmwLPb2BwJHHsfdZUVC62MNaTcW2
SK15n7JNa18Lq/DLGOUi9y23S76NmaM+OgKXKbrRdfcYQ9iNghj3mH7tdsq49zwId7mCIzgKT3rt
+K5U5OcIV4vfSFa2TlDZrRDrECdbZCVHJ/mVmQrI9KZyKm9RbIUH6XtlrsTbujfnDTx56W1R186n
laRtpQVjp/KR5lZmT3GMImtgG/r0XkcDOMbIy+ryJy/Oxs/SiPL3aYL/00bxbFE9malQzPeGqXgU
LKmbhO1+TMvot5zMflo3Riay9/k4W8dJDnQ1FGUqv9WhHL+qsbCyjVo2nr5Bt755iCk7Owg842HT
TujI+ENnCx49DZpnW6HN9oMDYVv3HXCEH/M2Ul6pG2hiP2K0NQRCYMfpm62SkQFrbh5gimYXgTFH
Vb4RVYSXUSjrcgyGcHLqndGzuH6WJMOjHgrT5MIxi8feGnCYCWu18UdheQc744JY2cDqi30D4qLd
GyR9cg0KH4GGpvIUdDTTLsuCPG3Fg5H0eRNkizMytlaInQRWC8bcxxXVos9apcXTQMIrVqlatriC
toUpfbreyUPuRR6+XegiGA8mZJtfaRNqXHFunNi+PRQyxQHSaF/cwlz0/NwkT9cgdbvXDm+Ur9IQ
pblGq17ugD2oJSUTSA84N1vZ+yIJaxoOGcRMX1MyXMMAZCjeNhn67iVDV9ryqSFoT1NVO+RZyF1/
9TLdmZ/K3HQH30p7J/M1SlelP7akMNw4ZVUFEzZcim9mmnQIQ5720zETaDrjPMhHqbhwAyJ1yB4M
dWhftYKHnY/3elt8UIs8jfimpfvFsFrRBtpQ9K+poo3ZvvOEVu50nNOjI/+G4dEtbmPHb/W4ewLF
mqVHAP/DLwcTPbR+bGHJz1ols3pNlVftgiYvDG1nJ/PY4JY3TdVjYmpS3yazK18sLKESJohM5ao1
QkrBSRg24R7Hsfod7Eu7PsRNBltWooRuvI51CdQGKx8MzQS0yLVXtbiDwSXsX3vuE7mp3HFx742A
lT5a2WCrPuZd0ckzWwrqwgZohkUP6UlgRfQYaOepfbwfq2JKt4rq4jfW4KiXHDttwqSKjmRY7vJs
iNeKBwJumzut8TmJxVytpZ01KLp2E3mZB/vggwBDJrbJSBq51pGb4PVHnoalmzJazg5+XfaiJApe
pJFddW5Qwwl+TiON7nspNO2x9owqOrT4qALDnTQz23VZ5L7GHnZhVISa3t4UY5lWQRHjKMj9ChQJ
3U5oboFXxaU8eFxPPSIziBZ/EXTyGr8KO22rlnOqrmxYwfGKus0yn2lOyNprWyseQyU1w62ACa3i
lxYm6T4LI52DOGjj4PP8r9ygnBIbVzvAMtWLjbPjcIjZ9KqflSL86Myx0vi6EmndCk/36leVWNmL
NlqkgpbDbXMY9NHGyTDnAGQYRRzV3OYLZSFVD5/stMvXrUf7w2/FSCSyypmULhdp2fgmuuOi2Tgd
m35lJ7gyLps6LQJgy9G6NN1Y/ZBAjNCevVnLWh8DwUT4qgcCzZ9oDy9+zqO7Guc2e7IrBDmPRaHL
VYvebFEA25Kc37aeR/nRkp3XriAz8Auc2So+lZjBGR/VWgsHHLlKyQHAXM3bYDtXoc1ttLG2p8Db
afjbVrUcn/RBMbO9bk2F5+PQXsQE8LjewDUFSOXTnmzqILSo/+H7pWP55ntD2H6p3GZEglW4fbTS
+jyFgY9Et7duRae8z7yqML65Mf9nv070JsT5UdjKqqZWqTzL2tRIDYhcOOU1NcOKTi+qx7YaYbkr
Ra68iGoePro43CdHS6CCFtA5d7ZKI4nfLsnpGGSKLKsHqNR6tjfNXjV8zav4cpU2TBhDUgPwAqhi
9fBotgXpDPWFVHkmsyb1siJgqx+Q5FK+gg4ywm/zIJp30tFK6BktusJ3yLX2dcEPErYJDnjhILKB
L96hA8AgoaiasUdH3kkfDBz5jFVBNu2swnhqAR/F0I98jHiEfghjYgIM+F7fZZbS6JtO9n0W2CQI
n5DIiOJ1RDx1ID1ryS+qbyyJDfb/QW3irlnpUWJ/NL3OLB9Gt9Z+0vAoN/oUT/GjY2WspMRIUVl1
fVfwelV4+b3UTproR30civGhGewMjw4z7zcqwvppkKtV+eQOPREKar4Xjd9Q3DUtv5pd8zel29Dc
a0XsflIpME4PlRitL7ak/+mXxPPfCcfb2Ho2Mj0bCU8As1/drZMjB0ZIkvjGbYn5g8w3oBIRCpOj
Xbpb0bExD4ljiXk/xYkqNxiEz8fJHvRyo01arK1Bw2afJs/t4k+1Ek7FivcZ5WGzy4yUUC3DO1W4
6zrVQqPnz0V96JoHjvlADXzCoYYx9+22HkpPrJRRUQ/dmNcJz+107NdvV2iui+7LkO5CCKZSRHns
vHjRergpZNVg7Wlp6Kuki6MtqjPKKgZLdtC1ady2DR4ZxmwWL2+PfKNgA8EDfUxdXVTALjvyrQYN
MhvpaHlSuvg4ROn3vKaHO8UexhyCmk046/M9cM6t+bqQccDJI5HJMp/P19CLMFoe2Xu4567yHUCD
EW963cuCAVR1teLNFQVmN2T5Jp5mr7kDsbw5PARX/gARCLDsfHj8IGfpIN+99zCV3ZRYXBzdcRqe
xYCWHWJTTfgzwoB9V3LVF9u3F/y6TgVqB4AjcmELjl9finV/1anKkXoLryB7n3U8R/xUgEcLyOZF
5QNAK1M/dbsiGCFoPNlJbz/mZXqP2XNdDwRshhAUvVO6WODoz39C1fWG1yLYt2/bSt8Uk4j2Vdw8
ZE4536FCXhdB4WPr4DzgeLg07y+1KRbJwVafVXvfUfjpN0ZJV4mTi5Ytgs9mLh5AuAOAbtQmcjae
yFLxHuyRjDdzlroPQ6/191q4f1ShzurCDmkzLQt0Pnk1wsI/n72NgLw2RymmbbWwtnrDTe+bpAZb
O/fm4+iGTXqIqVQ/O7mQ+bGG6TcdMDUxsmMx68UqwtaRCoGWNGsFk5d7H+fGgVx8LCFfL+j/K4q+
ldHP7ZDi3kd9e5j7XH7QNaEHYaeYhOnpd9sr+p0teSPg/a+8u86uQC3y4jgooTaqVpnZe2D3qPpL
LkUsosFbNoXzMQzzO/H1elOgPL4cfBpHyOICFL/4AqZXU5sPrb2NGc9OT+b0WZkHLBTyxp4+6w0W
hsC3xVFPunD2+9DhcYZ5kXlQE2V+ffs43ggF7AVSSnQYaD5eUgF4r+ke5GRrL8Xc7xokmzbp6C6+
wx4GdQXp2Le203+kcRg6d2rWt4ZGtEX9I8C4dAjOl0Gro2oBg9l7I1oeXNQVNuTwzcajb8EbMiy7
k8MyHZ1M6e90BG59AjpMSIf/8aa7Eu81YPRFhTPZe1oUqDMgCQRfsyvCeoUEPsbXWYwSz0DdU/M1
SV8eQaKxjXw0MN13uWfl45206WrXs9O5gRZV1EWU5LJFkQwI5FRYZu7tuIwfhU5tOCgVz3qQxaQ9
KKM3Bo1rJ7u3P/7Vxl9GpVy+9PEh4l9i7ihuFm3R9e4eI3bnGYey0fR1bKC/Y8teuX6Rme6dEa9C
L/heDjYcF6prPNcvQu+IA2rojrq1T51JD7ClKuJdMqkhoLRavdcmvdpg8LgXcTzDXTgLVw03wBrt
gFNFfFC80nwZWmN+yIpELzBYzEd6XpHzE43qZhuP3ce3F/Z6mmhVLBpabG6QfpdAo4h+AWZ3VXrw
pH3Atil8dRDN2xjagPHy20Nd7xyGWsg16FXwlS57pp7b8gvcLj3kdU+R2077TcwDa4XdvP46m9W6
F1QG7wx6Y2UXOA5AFfrPhI+Lz4h0VEtTJ8sOVqHBzmjsSH+HpKo4xhFyYfsWp+iOwhRk/12kpqn9
r5FjEXDB043MxUM57JLWaKlCJ16a6UEdpM2hdLXab2m8UbMDvL5LQcfRELfCfq1Edv/h7QW/njuM
zT8XFLxzDMgumtTclIM+u22yD6OmPSQ6hGpf93jgwxcbDioEiD2eMoMIECNVf7899p8e8fnlDfKK
9IkcCmQlROHzmIm3rjHVMN736lROn/Ioa8qtqsmR52wKDKzFbLh+GEtB97yNCxl+HnSL7m/d9YVB
daari5UpIb1FwVx2Iv+uuWOtH3HrjdRtVjTGzu6y8fT2j76OMmTXJuY9nHvwTZfQxbocFAqqZs11
Fz7YVH5OUx3LjW41v/rRM+8Bia/PHsMhtEurnRhDa/J8iVCIpD0r7HqfR0Jfm1Srf0t9zjay1Np7
RN7rw8dYtOfYipjL0ls+H0vFUDUdK1HvIzNpX7JOJrOvKoad+1Ibk2Q9uL36MUmm/s51cX1/saLg
JAjcyPCQQiw/7K8sugOJTybZa/sGAtN4oFStr6VR9o8J1+ZXgZzSYzNZiMo4Xl6gsI3o/mtTYUoW
gBmM7gAbrlacQwD+BctVWimIRl+ciHpSqF5JYey1yp6+tPShn0wjMrx94Zl9eeftcrXk6GIBJKKs
CoSTt/DFkpsu3L2yAtZAxVCfgiGTjbZL2HjuXgFbrfmx3WQYW4p8yv+NKgbYmCgL2B6AOquPuev5
ogtZiaSkWLGf7THXfZ2z82iUNPwqvX+ya+cOjvp6WRkOyAKSCmg6Xfl8RAq+kRQq+32T2sMKufb0
uSGYbschv/cevV5UcwGRLmx00KRE1fOZWWZTFMlc9nsdxbxtYerhOs3AZhQR9WO/K/V3hRbJf/6S
JPjkAPDT8SYm3z8fFIilg4aI2e+9rhzcFZ71eR/0uUr7jG6wme+iWYjXVADZ3b8dka5COOgpoick
J94XQO4vNywlMGgj3rwHjhN+MedIf08NXLfWRtir7WFCWErgmVko2DJ7YaLfyT6vV/sPJobsAGt4
NubFxLuiaBQyS3PfR5UnfKk6sZ+beXWQQ6avkeR/FVp4j5p3vZtAcTnEC5DCYHcvpc8SDMpTsGnW
vkrq7JBrVm8EM9WGJlB4c4W7t1f4KuYjjQcCE+ysBaaF4Hj+bQcPP8BUc5pjLeqh8N2kpi0YRTFN
WbscXimXs8L/PCSSugvaScc2BjG78yGTMnalmw/yCNxJo3085DQ085QEAVO3MTrUkZB3ZnlV60Sv
HsvA5WGPqBQA2/MhUy8rQzZSd1RD+LfbWDqy29eSLuzr23O7lCxcAt0ib7mwnhZu8aU6dwOewk5T
dTymArz1PsFTtwwS6uHJr6gd7Q+u1Y4TZkfjkGBCUibuV5X9WzzSpEqfaX0Pyc8KCSrbV+3KuacI
d/2xMSQgBYUTjPQNL4rzZVBapx/1CIfHGmZW7iObSiMCcMZ7lAWHXdFOdx7QV8cXjwBeSURElp+q
4cV4GXauqjF6dMRz+FGH1pnNd1JYv0dNi7dRaGvd+1QY6i7th3tWt8v/+iz/giHMk5VOICweRFwv
rgAtHixZSMc4Ygra2x1WOgYATGsM7eKhzoc4ePu7X2+wZarAWR3AlzBdLmY6SyNDirGsjoZbNeZn
BRJ7vsEJwqrv7OTrJaUggQwkTlpIa8BcOP+Ebvk/lJ3XctRKu4avSFXK4VSaYI+NzdhjDJyoMLCU
U6sVr/5/xD7YjMblKWpxBrV6utXhC2+waHbbSn2XE9Ek01bWVT/4s9plr4U1ueOtQuImjoWDL8hP
OzSrbx9PdHlg/l5XJEpMk5v4TzWUV2HZYn/FMyrvmvQaMzy0qt7swnDSNlTvqm1iGCKYEDGBDeaV
+87AUSztZbL9ePjVDgaSC+TUstnA5FJL8ft8eC2y5pCmpXYUk6N+0csQ+Qcy/i4oFCUvN8IV13Qn
VgvOiEvZFzAUbx8oozWbviBBXJh2+pEob44eu3JqX2JdAVIwOr0mMWtXtW9gxeLo1nBa88vH810t
95/R6ZnwG0iOSf5XD+Ake6Pmk+jHjtR521L//umEVh8opWreQF9yNzNS9juuz2KHycJ8ZbddLjds
O3RMKD9zjCj1nS83szQxa52NI1gtue2rBVBlFfqLl2eJFoBMkf9KvV2myqy5M0jIlzvjfMQ81Tsv
VCoM/pIopKPmmP2LUqWDE5hJo1+5n1bv+5/VpawOiJ+njwx1dUlMExpwLdzpo5zi0H0YUQD8T5c1
dSZ4PCNw7Sw+FVL2V6Ka1d30Z1gEuPhDYo4+zGoTs6SpUrDXjgpWQm+K4hYe3BXDOaCGRwPs4x30
3hwdtHwc6iu0/dcnRi8Ve5BErkfq2/B90lFRjnYfqo96NkV1EKsSZ+C2G6+E4H8qJ39dFH8mSXoH
Cc+GbExx/fxD6mA6hF6F5hFpXABjkwm/WHSdUwcoBY+bsizaX6066b6aKsm2nK1o63SefuW6ev9n
oFqM6iABlbkWbFGqVspRccxjbyjavToa2c5WBrPwZVQqdxrwmYOdTvVPWnruA22G8KYCg3KlDLLO
ApfFIP4AWk2AxT2xLjPZ1pKSwPTgI7Rdc6tNCBODUTIib4t/K+aZPVTez3NGpxGT6Swe6GcP83Kh
xPlNFpvNdPx4V7xzsEE/g7UmnQD1vVYFNIVZ5pnIzGNTZMlBFUm8k9Wgb1PHy+5lWF/TuLzc8hAh
YOkQRDMqJYbz3RCnKgZzVhd+nhuMfvFgK+pXFTdGvxQ8V1ceictLE6YM52vxwIAS4S5//9cbBdcu
Vmq9zo4aAJfuEdfJ2diP7dBvDFuJiy3Iot7ZlHHTfLPtGas2tbcoSX28wpfnjhIf7zOXN/HgRWVR
GpOlVNZUHauuLd74PV2QDgOPZFYV0MIxo9TvsnCYrgQiFx+We5rdjpEQKQuP1urY0SXt+4gK6lOG
VHK588iz23y4tTRZt7u66Mor07wcbxEQoX67VDjw11uNV6mFAv5FD49VNsZgdKoq/tpq2hjvBi9q
5TajQXUlHX13SJsvvFipEMWurs8SmV9K3653bC1Zd5TErWTf5I5Xos9WjsNehUGRXVnWP43ts+uM
Q0KaZFHTY2c5a+nSGFchL6+K6CnHScVeIq5SfM3k7M6nsR3NdCNaKFQHvfHyTw5NuGk7edFUYmio
FiPg/UY0WxT4QDl8vM0u9rpJb5DCFtLgi3HV+ppFgcuqMXP3iPhk95KJofjqmLHboc6btOZj32Tq
D9CNXX4ssYPZeoWTXClxvfM5iPCQAUISANmhdYAE6b/BrWqKnvpUGQ5APfRvYZVUgQurPAsywEXm
lT13EZIxZ4/qKkVdCpXw8M7P9xh6So4Og3fsQ0rmd5WRF7d57bqc5hEmLalUbYJIKOIsWMqzxpW9
cHGXLbIShGJw8RBaQoXgfPhc62WG0WryFDcyTHdD5uT7tgYFs7d6+F0ff9/LudJ3W+aJiKvOM76s
/l93WQ/VowyHJntKFUXe1jwtp9lqjO+RaeHh5aW7nIq28BPoo9fy9Mu3c/mmi7AE3CReirVKrlG1
TuSUCmO3sfUlLGdzr02VeisHRXyzY6t6LrUkCSRdwMgfyuS/EcT5lcP+zsHDG2+BANB3XIKJ5Wv8
tQCwY5RqKHvnaLRjpIO4N6QEphYp1qObT/3iB1kRvSRGByJxHEYlvAEUnI2+1gxpGUx6rAMg0uf5
yrb/w/E8vxG41OkwgNGj9scZPP9hilrgjDOm3lGm6hSBPUQ42gedNu/o3FflLlHcKdzXcaR2iCq3
CapYSt9uqXpG0Y1bK7PYj+kQpgHVr9TeVdVYvCJ6X9V3dFkxszejyTxmqaZ6uw4jnv8gFfefZQ6w
+WnA+3IIQltt6m3eGMbTx3vuMlwhX8fjbxGGptkJLex8ammazZojew6Y7Spim0SGE4A4jW4lt0zt
D0lk70fNrAMDaMBdPunTYgGT3Ttqf81D7uIZ5afwQxa5Guoq8NPOf0rHq+PY4Rgep8ywipswNyIQ
4Zpwtq06RL1fuG6JULYt0uePF+GdgXnTIFDDZVtSkdXBs+0QhDI30NGD6aHuFT2PvkLrzvo9qiFj
YGRzfwL3pvyr3RqhOIcduA81MuwB1pgX7gEjhVgVPUlp0bBSodEESrgA6ixtTP8R9oLcEFf2ksxj
XQSpZM09dGshaU5k0VOX59HvOHTabC/71JCPgzJ41nayW60MytRW5D20mrh6lnWK5IuhZY2xadVG
uXKs3rt0uOaW10w3iGQujlUUgaPu7fgpGUrnBb8Y+6GrVNtHEybe9JkEklrk2XhbFFDk/FnpR3+w
Yrn/+Ov/Mc5cnW7kBAjVl4IDuuWra6dr4rFvZeQdB6Ur61sTQIcLAphau9/ReJi3BW4Hue8lmWgD
q3esr5HVlqASzDztbsZKKcOX0ADzB/ksn36jITXEe9drnEfcA4rPWGnGhZ8Dl26CcBrL5wlXWytw
zcmSD4prT4nfmUX0acaF6LfTEXfgFFsa98KD/rGLABQmz64K/i5Q7NaVQWQp0wKJyKrW5zyH9kHT
RL61uigR8NyUZArCJnW1vVVJZd/lbgueOCRdupmEGnqbRORV8jPV4gbiW2fCUkonIw0WDA91wqRt
3R07to19D+8B7a7zhlT1CW/Lz82U9tM95ETYhV2lxM1B1WbV+IEJizkdWmnq0xZUhK1t+titVCrM
zfxoVjxhtVdqng/gPXn5+OP9aSuvPx7B/3J8eaJptp9fGkgioy6LKNtRmuX0a7AT+0vSJyC2wfDZ
uAjILjEDuJVAwcdJAmwtWrfo3nSes8gHl1zku6yFMeKLvpEPJowV0Pxu1f00IH0kPlDTfJ+FWOFc
iSyMJVpe/fClCK+R/JM44CJ0/sOTEis4LfKUYzyXoM+jrjTaoIrCSeUHWHF81+t93jxGslXdvULL
QmzNENbgti3CHljzFPVkV2IwMAVTILuYWzZ5d4MTEnyEeTC0tzlU2RFGrtY/MFLOnp1CTc1tnczq
uNHoO8/bCuzYo1UP9rTF6Nhi4LZIWx94sI5GJr7I0Bw8bSTkalg0H3ftqaGlWcgrN8FlXInIDCh7
hES4ChGXPV8LWzomXUqjfMrixhOPULTmb6kp+uRBTLl1Azutfft431yOiCUWjR7iaDReAQ2cjxiP
BtXUzCueErppqh82OvFD4UDzi9rpOEz4sv77gNwx6GfS0luMJ84H1GNBvyJs66fCHtwbXhwjg4aU
J7/qUAi4Bm1Yt1cqepfPGsoKBt3DRYqfQurqWcsjpQDd39VPfTK0lm8Wzrc2N2Yt6IoyDYyuyBqf
vox3ZdjLNIV4YkEv0Qqgp7buyBbVqLhW4pRPA84WzkMidAikqTc2vywzN55HpHlmbwtdx0DIzFJ6
GBKW3olrmMp3vjDnimSJlp5nUb4+X/De6QH+EzE8QSOi/bJwS7h/4m+2Cd2vIva6Er2+Mx7WQosk
jrNIsawVbuUYwTZAFeepKrx4X1Thd6+0o3u7q9o9MPT46eP99M7jydSAOLBtgAhiQnY+v7Kfy2Ga
jOYpxKdF26VT7MJNgMMS+rkwpp3gfY+3xBSaftdTvuURgGycQDAZZHYlM31v7rTfuYScRYJrLVyi
xpj3wSkVT1EYDvtIn+t7I9OMmX5t9VgkanLN2OBPLnR+ey5t0z9dtwVstJ49AiamRzm8fLITs61g
MajWG/Wo0buZazwcfAiwwPmnNmJoFUhd4pOiVo/oHJQl5DFjkIFO284KbLWEQWNXmrOvvFHH416a
GRltY5j1po1KFeXnbjYkb7Rnx0HodsY3WNsZiC6hlrE/uJM3bZS0aq3P3uiYV56Jd84w+5eCGi4k
uJKuc0LPTBVjtGX+1GCOdUI60t7lBbqUSmoMhxqdsVtel9srW2u5bleLS8d2saeh+kFzbZXuqNTJ
1Zom+zEpKDv9IAEZyHcqgwTHF9A9TWQI8fWANTSV6oMjpHcYsAiPD9PczKUdhL2sDxXF+GulxXcy
xEXBlseeoJHO67oeVOgYPotwdp5QPS2f2GgCZtZofG8Goe9tpU1fkT6C7e917IEIZ8dDo0GxDEJI
aNDVY23651NPu0iHwk7iyg27jh2hZCdOCy3uKUq0DB42IunboknCcatBM7uvs66fr2yJy8O21JVh
SC/tR8QgV2lSnNRDlvaZ84QzZan4XRV1AYswvSSpmmmBJ8V4JcharpLz/cCIFNQ54lBPjLWKzzAm
lZvjnvKUhfP8LU6kGeTzDJFTNOU11snFhufb0vVbemD0knlCzq81g/C6ztRhQidIt45h5oLEr+ow
3ODPIIeDOZtasg/zMLvW/7qYJHVNsINYbPBcILq4GhhNrcjtCVCe7LxUfiHcd5KEuMlG18Krfl8U
VNZLaoG5I90l/ODVuBDsCq2sYRFij0fSmbsfsSnb3vbdNM/TN4pOAJt3EUIJUGMrCdZlLIcMdmMU
d5H5wsWae1+lYShQCbnQmuluSExFHMHWpjkKLlju/ua6a+3PSZ/27qbKBjf6IXWU4MgE5sQK0rmy
xc0Yl9EBYV+R3quuJKg0IILcqmMxmKcIYrT5oNhqn/m1lUdANoSWdgZO4GQH1QGW6URa01OsREnd
dJXpAMpS/6RH6Ph2AZAJKHFEz51OAj15+otCdYN3mDrKiZS+n3c5WgxFYBVGuKsMW0DNVQWkTyUN
nVenN/qHJX/JboSdWjtrGGO5aVLq3JuB6zAPxibyIOUrGGgAOPPMUn3pGkPCrVwsloN6EDNyt43n
bHPL699iU0mLjWtV6mMhB/VZGy1tsuFMmn14m6bssHs7jlydnEWzjoUbtsD09Fx7hYMAP66ptPBz
Wo2DuSlmoxWbypD6b4Juy/hSctdUd1VkmYmPImTzNse1+CEgCjn7TtXaOy4tRfFTXLlneJzVlJxE
RXvZGFAdBuPVHFHGzaZNVgzQ+hOJlIC/HAKQXj1lyU3V5O1diUFtGiTw1p7sLjK+hNHQnzInC3/2
GV40Pt2Gsrjt9Sj6WqMv95tSrBZuoYmgSVlWtHWDIiPn8fMqbY0gzWeZP5RGHw4PqTpUb450SBtx
sKfc3RgeLtBK3iI0G3f6FO0n6qP1JvFaVe6brGzf5qkW7l2sxWnjW4qrJ76NPnO8IyuGPOzOofSO
6IIlsU/pzMblehpeKO9W6a41vfKOONn1AmG7aA3A9eyTYEqm5mjPJVR0y/Ei6YNPrmuy0eWeczzQ
LEA4O+87EODqR1frQ/bApOLNPOGUuZ2HMD6E+VDovjmo3fA8IQncbxDcmMYt2uPNby4QsyXeVoc5
qELknl86uqX6SxNVxhiYfatBKnFF+Dbg5aw8dxTy+ztXxQcqcOoujLF5jpKcCtTUi03YVNMc1HWB
FofvzZZko9Nd/CEk7Z+gpetdbFOFkJYDFtUTQjYATzcd8IIKHkeskXd6dQ9rmJKjGqRqE8e+rffa
1x5rweGbVjem/hjh1dQ9Gyz/V0pWVf9mxg7EV7QYwHKCs8yHe7XXRPU9GiBFI2NCOIQkjagH8NV9
6/zs2igd/sMN1bQfWo9C+Q6Np3Lya9tFR1dNPGR887k2+ETN+MPKWu+xNkNhoYohwDR1ea+QEuHU
hcLANJAcbkIMMx8gvFrFgX+Yb9HIakY7gHJPOTYnWEWmYiBYu3FDsusvhZXFAQzqWt7mczMQ7ENa
mv1cxfQdCmwxO5tpNhvnqWuzqOL7Zq27UQoVCUcpmuFRzPOMXJGqKHu7Ty1vH5fI4WxkZBuIA3VT
0u9KT2bFnQ6sdNgZEb6Qt/bsTfOpN2tPPDDfsHpJ03Qkac6FKR+1Rrc/m1JG2tYsZPFbKp4W/2tE
gHMJEFFa/qR5FgXC8wdMRcg7snLDfSrLvtpV9Vy8xaRdjR9OlvWkSzFdCb4vMwEKH3SsllcLzC9g
mfMRZ6pMOfT8+Lm0BneLLJ76ALe7/NXFtvagiXY8IH1j7LXZ6qcA69OwQU/K/Ppx0LjO+uh3q6QS
S8LHH6wVz39EQsOziLE7fdYno9J9o6YhpuE78KZUeboDI0uahzaDGD9JMXSuL4ruWndqHTosP2Ex
SafIuVjAr0HmduoqYYScy3NnCT3aeIb0AkdrouzRc1J5DztZfKZbdc3vYJnZ39ERw0IXpUWFPdgS
CS4r81fXIh7qfhJCr59dOejhY1iWtEj4VO3rbMCZraO+ijYFcqnlJwMa5evH634RDWJbDt+D4r0N
cYjX9nx0JMZSYIhq/qzVWNXt1FQfUbfp+AmZ4Ck+xDRFriT4lz0DANfUSQH5QTShRboqnmh4ZbYm
t8ZTaySVn1voSKROE31q2oZowau1+mEo68zdIAvevtUVUhvU+5FTAUA8Rv8aDhMwLtL9JJ/E4Bfo
vxRtoCLSy/EJaxArmFJNBiOSJqavWtI5elKJrsBd3gkU6YEuxLwF30Bb+nzFy0TFQ7AzpierzmcU
CGLrpjCy4Qu0pdC7UjVaj7XsLQ42pU2yP2xSVytN6IOsUg3fkgIVrM6irJxjluv9rd32aAP921bS
aXZrOiqnS//PAUp5PjEHequBQIzzrCMrOQbUzRa5KX10t7TU9DczquNr5h0XnTWWDw4YAxJ2Q/td
s4YQBEXASnjNqVAMFDb8Qp0sVL1slNGJWJoiuulEP2hfKnUkkCXYnb0N2BnjrYp0uqACiO8UjC3+
AltqAGrvR2PqpjtkYfV7lBVs3h4jUtogLtzxE9l/vxC+7KZGs2sY+l/g2sfXCSHRb3k3Atn9eEEv
L6SFMkshDDIKudqax+lZ/C91t5Snrqjr/xbY4r0geD5lKKIHytjad8mMn83Hg/657s/vI3IKkAsL
EIxLYX0TF13k1rNbVieMQZDOKERYRAGuoBHNRnTObpHrQji3T4sImrWwnANMrf6mRrzK2BuD0qPm
ZHdTvSehHW8QQcrHG31S5HilgLWkqaufyeQ5swR+C1NulW8lFtiYrGn150lgUrjLqOPIvZHLfxQq
xjoFyp/HspKFUwZdZ+iarCIH8LD+3DdtOqH+4vyyAJ/hMN6rNDw+Xvz3JsW9sMwHpCbN/PMjZBdZ
bbao8D8rpZJsaLaV8a0zG8105Qq+vBeWMf5/nNWb07lamg9qqD8TJjduUHlAEvyyb6dwQwcITNnH
03pvuIWUgcfO8q6uG3X1KJx6dGfjOalQvatqFDQsK8l/omaHU/XHY10uIUV5RJCXV3UZcvWgYfkg
nTjRCcLDbPg2KHWIOysV15ePh7mcEh0HbAqoIdFWZmLnX6ppVF2k9JNP0dhoFaGKnHlB6LsFSSr0
t48HuwgRYAcQkoDugMizsDPPB7PNqNPcJktO+HyjkYJin/dGTlR8RSzNnO4BjCUnXAvr/2Ysaq4x
AS5uoWVw0EI0WOkA48twPjjAAWPOSNZPJBSQzzy9LYwNbATPTxFND/eyzspbDbvxK2XE9yaNki8l
cXBx7gUJNgG/nrSOSE+xFCHlQ6Dk29LpotOczvWpyqKGxL1T7cQ3rcb+58cMMAM1BtB4MNOgrK++
rzODZjHqJj8VKYVcY8hK+Pul8sNsYQZ2uP5eCUMu9tMyHqE1mxacL5ZB56sMzDPEfW3OT6ZWusoh
HrSi3o1dmAOkycrJu/JWX5wSA1UEUFgOGwI/g3WJVreFg/xr159mEcmCskJh/vLmerxyGP9w3M9u
aayfFugyMdbCT1qTik0zznlni+nkJlQOvhegap3NDFE/3aSi7z7ZOWWmG72zvXBr0FSjygptvkH5
0fKmA3KHFsKB9tDON2FiSXsDS2Jyt1kPCzwmIZzEfGjsJhcnFwmpm0pFfRmdRgW1kayfcXcUukLC
C52YZFfudQwfqV7Upf1SdSL9EWOnpPzrh4TFzIvxh3UBYGK9soI43ZFh3J1mW3FAZozOVw3Jon1j
d9ckXy72DFuFhgmxDxHeJf5hmPVosAh/TpCh5CmOM08PBjir3Qh+dvfxFXQZacGPwSBigekA9HKt
1ZMB9BbehqaLUze7VrwPxza/cQY86gIzTKT4z1Nl2i5Yl9nax0ZXPwP+n6mcY6BNJhe2RQWCd57j
Epk/RzlOaoECiNO0IwCCPjLrbWpG8880cumStHan/2cRrd1Q4Z3qnSIzpJ1TJW6bxwYp+OIKtuXi
qkGcBJ9Akm0YqDQdV/crR1xkiV10J81p0drURB3t+Und51EX1eukIyRqGsW4TynJXtkuy+15fkD4
eot2jgP3d6Egrc69V8Brb6buhKAo1Fctr2mdm2OBbCWuNE27L+JoTq4MenGlL6eRxib2CyBnaD6c
D9rhJyKdWpcnrdG6ca/QbQWfUqfS2BCuDQ9lmmi7vM3++SlhXFIsOgBEAx65wvm4AuHKJDFEf9KN
Np19vqp6iI351oWq860nVUyIHfX2yiV0cUygpBLQoswEFpcIbrVz+3gUKcIByqnsKPf5JeJugOZ7
JS924eDk9fbjk3KR3tJPxXJyQTjzeMAHXX7PXwk9uCMQbuUUv0zA1u+ShjY5HLP0niLYp0RUe9tM
tMc2bdsHaljWTceUHxoxtFc+8kVdB4Q1E+ZnoAq0EKtXq12ORcF2z9KXNmrnrYk4buGbcWuWPkKP
4HZqVIPvpxoJQj+t4RMghOlyffZ2611Zkov9xi+BObqI0YH8vuDmymRAgaUZ0xeD9zrbxDxr+yGZ
471Wz+Kr10/GlvD92vV40e0jLeS6AheySEtAtDPOP0Qrxdwno5O/ZGVSPyLQnqHsrRbGrRiqOfXD
Revbj+O+qX1TNvZeuPC9XSBUcdDVqMfyDWn8frw7Vud98e2GGUaFa0EpUm9arqK/Nkca5u1QGZ53
0I2s3Fcl0haZVoybngfsFWrHtaVfXW3LeEtBkSAVDuciD3Y+Xp9EqgCTGt8Bgy2+4VNqBlNmwd7Q
l2JzKKr0B1WneW8qfR5dCTJWn/3/xqbKY0JrIBL/A2H6a67Z2ChtqDN2BRXQB1TVHBB3RCvVqeev
cijKL2Msxtd/XmBaYh57ftlovIznEwYZmrpTLpK7JORM+Alq7U/m0DRcN2NBYx/l4Gs+6euTtkyU
epaqUdJCJZFSy/mYbWtCqIrm9C7M+nhLjyq8BYctPxtOIjf2aOc3UFfqoMsobAdCDkhdEvFcWe13
vjQJMU0vkGwUfNadzxTF7qZFh/OOqqHx6qFA+qgAFL6jK4n0vhWm48FzFAwjaR5cu2reG5vr1SKl
xBbmgtPa0irRADmkdzE6qdCQ0LalABQh0+mXmMS8iBzMA6qiYkT3FpfoW/IJWJ9ZpCAJLIf+ZxIJ
fdp1E7rxmIIYG3qI9k1N1e4OXcb0R9/G19Dyl5tzCbQ5iqRxS8S92idCmzOYp6q404hQ+8cUDUoM
59wc2VUk7+u9cLywfSpMxf1HXBW7hZIF9xI4NQdiwBpZZBtp66ZZld8ZlVru6IEXKTLQ5OS+k6Ry
39Kw6w+EJLZx5e5Zv0yMzKsPN5OAn/ap66yCDUmfJI90RkZjBv2xakDO1G+iWkdhI4pURLOd4i0a
MzR2dVAIPrQ8O+hGt/2l9VFxRQrj3V+DpACaXZBz2bPrU+OM1mBaChJ0LmIuvlbM80H2fV75VlfX
Lw1iTvJuygQU+FZrvqdOnPYbxHBQOtcQyv342rjYwQuRlFeCD4NUHVHK+RFWximPPV1G90lv5V/0
fE5vWw07tMqkFUpftqaKJR20b+ncXnkdL56EBStDBRqdAxJ8Z53dN7PWdCaaNgcHvtdX+n7hTjEN
xHlNo79DH/+afdPFVNn45PKwogAGQRBfrTvA3WgujSk7DHFTBfEwWI8WDepPM7+RLWCHaBDL17CQ
10wkL5SOEHYCa8ZrRErIBbUm0Y52UrbC9PJDOwJL3maTK9KjYXXTiEg+oiizVqlOgAKD1wduPJag
uKepjHdOiZ/NpAoknO2pm7ytyPrSe01xFZ732dxV5s4wRI7CXIj+87Xr/eKm4FfTGqHQg/MueLnV
qannkHBOmfPD5DWTfYjiQbefEHl31eUac9qfBfdWHLg5xbQricl7Q6NKwCEhg16KwOe7EvNysMMy
yhG6KNQHvk2RBIYGVkdxbGy9QB/8hx/wdGVDXp5MZrzwjflG0FGt9bBFiK+JcKfiACVtMnyqH9Xe
ncr0KYZfM9CzsOs9FYQk2VhSdx+yop+IrBTT/mkL3r6PT+a7v2ZJFgheljLCugILuHOI3dnOD7JV
FrDGYlfVd7lxMhWeZR8pRT3ZAYWev6jZkC49/LpNA1Ts5/TRiE15RRnpveNDAgPHHW4X3JdVWG3X
Q9erhVocaLb/TmikbBfvPB/EJt4TXYQctKNj3afGOoYtHy/Fkjn8lSzSqbMo2LAIaDsDXjSXv/8r
oMqRK1Sxeq4OSmw1N3as4fveDM4bEMbo5d+HovyPIhyiSEjur2aZN7PskwzroWHSMChvoi/pJLpP
tETCK8HDe5MiNl8aHUv0sJZTxW29cZUyqg+AcfTdbEfOLQJFWPIVdTRku4+n9Uf1aL2EuNYREFO9
pe25fN2/lrAJ+QvgHywhZju3+JMq1gZwTHKc4qyqTu0oqm+gEBT3uett+WIoRgUCFHT53qPsag5+
LbXoqyK92bwzc9CGOLak+Domnmh+D3bvvHRGnIGn1VpDff74x7+z87iCFpE+att0bFf5jNe2OQ4d
Wn3A/MKo/dQB8XOLGE70AMtO0+hIGMUzgF2TfGYu3OHKxn/nQ6FZQmWLd2phKa+eSGxt5rizs/og
myJ9hJpif27nFsCJOhg3/zpTBsJQjTKTt3yQ1ROlVKI326nsDxFKhZtMIpxKR8S6FYaef1IUO/6k
yhkMTnRNC2a5y8+2Bwg9Lhris0XsAbm51fYoe9UJo0QeMLNK7ovOQQmRyrx5ZSkv7nW0g+knLYp2
GniDNVhQuomd6MDVDrOTa9tR4uJRRmLe4+CmgF4R7c0YNa8fr+nyec6nxkuyNNypc1HKW5cl7NbJ
nNq26oPQ1QRFe5k32yqxzZM6Ih7tY2LhfK5qYSWUByJi4Uzk8tfHP+GdaRNzMN8/HUZqieer21bK
HOvq6N3SUnNuq2gAZastfMvUXTSOKjpHft6V/2hFvBAJCHYA2DJpHtK1TJZaZqk1EOAeKlw1Yl/r
lexoyPZaunv5UNGZWyoNNIWoN8FFOZ8e7ts4N2MocIg9dJ1e6Ewj4j8rsqq+iBkejD8laQLKD7p7
chu1htLtvLgsqV3n2B3d1B1axU8fr/jlRwdExD7jrQLCBZb7/CeJevKwflP6Q97Zo69Lq4H6Y8KJ
45IpDR/TpOx3mIbDFq2n+taQVAY+/gGXB4ofQHmTwBZsC/Tg8x+g0DLSOysfDpoaGb+MSTE6sIHm
/M8Hyl36GXB/KfXZlro6t7QIxNTWTn8A5Tt+y438C7VqgAfNWN+7EsWqgWfzamCyXLjnR4qiCn25
hQJrcS8vN+Zfj0lSS/QhbH08TGzazwhg1nXAx1A7GMUV7nQKWlmnxJGGBZEMxyR8SRYDEUuzp01o
GZHuj2QlyYOVKPGh7M1wwhwkH7FUsoaUSC9rW2dTaGOoBmWcuVikwBLsfPxbTJMorEVx3KFD9qzi
8FUFYyG1O7lY0yDqPbp94cdzmD8Woo/r5wyeAUYV9qTMgdPL7hR5Nr3XhMi6fk6iVMByG5LEPJl2
pXSPnCf3pkwg8H3XBKnw77nX2gxkjDGY2y5BnuCe0iNWPmK0BQ1WrcGJK7FjoIt51YGeqZVKvsow
qr9gt+OBo7cq4wc1lHaqMG9tFjEXwEjlxl4kKIO6QcyTflyX7+uxluUrIajyu9SAa9wsarQxjnyj
VfmhK9XXti/G/+Jq9O4hY4ALZO9Jd4ODzOzte7UjiYksrb/3Rgg8gCRD8WKmU3bKeicdcWsIPQmV
pbX6TeiJbNxXmAWccKChOhoPBedjRiSKKg5qbPHrrI+hvk87Mx1/wz6Mm+04qn0eoLWOISRMJKwF
WmtQAlc4hvLJdvP+OR1Ko/mWDF7/OYS5E26EadW63ztzND/W7lLgN3ThDJ/1Os4UH55K8hySbmVB
ZId5tjUbevK3mBqiANuk8L02bYIsg08/tBD/sUgFUV9dxmXQpe5iuVM47vcwz7vqSmR2ma9RPIU6
slQq+Zjkbef7e9b7ERUUSxxcY1C/xC4kZlyC6qX1W7TGV13LVYAoKa5Nn4zcGfUwsEtj2WB1pz6C
m8bVXoSyG5HwhZOxKySzv03j2cBi0SajaTaDZ9Tz5uMrZ1335b7nPyqsJJlUo6Cln/9sMP9RP6lJ
e3C6FM0xBO2hbeppdVPFXfcSJs74ROpZoSUniocWYdkbNFe0g8yE+90qlHn617B9+T0AK5f3B0GI
NUcew/GykLRcDx2aiQGIM0orkzJYGw/00ZXI6bIWydS5ASm7LpghgHbnk0eYPSUKLdsDx5sPxfOD
nVBltt5POtD95wKCF7LjlJ0dNEqe4rGJd2FOT+zK3rkIFml90naA7cHWAeO3irM98saOLi3Cm+1k
781R9J8K0Sbb3Kj+sYUG3YLLl5IClRtyCCL78xnr1IyIOAZsZoXeHPOsLBy/jyZuhryKGy3o67j+
+vEWuwhkYMNTs2GRycopF60ORl7T4x0avTmYWmwd8TGrbiHHKp/0qph/K0oUUcSor7HkLuML6P50
lAjBiTEWUNj5RNO+1EEsT+Zd7BKi+SkWRN9nEH7NfrZT+RPFe5z7rMRqRQDTcHobYLHFgKSlknxN
p1C98uYuw529fsgsEORQEUFsgRVe5QNzDsk/ihzrro1m43aGJbuTualsNL1TAn3s9f9xdl7NbRtd
GP5FmEEvtwCLKIqiZMtyucHYToLeO37996yuTJBDjL9JchNnsgSwe/aUt6wcI/EdF+sh1QQ4+sPp
wlgCUebetGq9DvVj3RvGlvtg+B2naq3sACZrxVa2m/g1gN4U48abYJb2l58cUzIxRBFKTaBhlj7u
+tSEo2L7+tE3OMQd9EJQBfVwrA2jCbj07OwFhoK05nN84yXbjKYZ1YIJg+qzqMONatTsvrPVYzGR
TGaKHdXvYA2j32kIufA9Brv2tykjqAUZKV3k/MBuXNF+pxDJacnxlSOUDvUdQ2A8i2ZF3TeTpf1G
6NVBiBmPtX2S6Ope722nXAHI3vjOzIhVApjABvPcl9s8GBrmwjD4jnUUFN+ysdM+SzT3NjCupYck
G+VDagbVCW+Btlr5yFdRi9RR4LCRzmCUAkT5cmm1a2Eskk8ck6mdGhcR4flNrR20CMA+rnH/rp+T
PBVAlZhUoTa+JDrrfdT48yArx6r2g6/QrohV2KBpgTv54/ydHrfulVmAEl/g5MGakcL1RSHS5D+W
Xzwrs1PUcLgJjoQK0eyWim1Sya3qhmTYm5yo+iA5Zf5vNafyZ+Rv1eEwqmO88rFvvXHgerh1CBgn
s4DLNz5lyCPnI28crJPlVclo47OnSvKD8Hlfwz3ceOMMGuh+g7agBl7iD4LMzGSzwnY1xItRO3ay
Dfwcpa4Ds0gz2kAtb3/7UjJHp9QvujWV8+ujjDkJXTvMjyhVUAq9fFQtDqcCpV7zKM1+LXmBOsLa
mrpoOlulFQG8VI2V9vHNFcEosmVpG1EdXa5oG0PnFLROj1qeIf+DRQAOwnKuvEJvMbcIdqxB+298
Tcp7OkzcyIzWll9T7xRfHtLBOlZK6hw1ZCSybSahe7o18rZ6uB+Rb3xNzEYYOeL3IprDi9ISxrAB
rMNCG880nTNyjebn2GaGpPZz5SZyjutwayTRBnKetVL6XT0nqRXkcRPBH5DHkEYuX+zQ661aZ3Nx
jItAb3ZyMsr0iZhGt66lzbm8vf+kV9+Rxjc7liOp0ndDxe1yOVkH9alWcsWTJuUGIfHogJp+ArZE
CwGoj/nfvlmBqIddytiBWhQ3hMv1UEiygrlJalC6sbQrkWHwcDVqvRAkwVYpEuVrArX1i5L22uv9
J71+sUJrkqcVQ0ogA4ucAlSO0RvqVB/buFVfZXPWzomUJV5cQWlcySeukjie0hbTelFp0npenMcw
I7I7kV4fmb7ZByNok8ea29wzqj53Z3xYKxeO/1oH+sa3dLDbg7prAhLiw16+W+wNsywPRgw6stYI
PGzIpbcab93PfZghoiRZ3cqddh3owSKBiGB0Qiigpy/e+R9dihm5UgikSnuUfB0hAC3y69+mjLM7
xRx0+LTFj1eP333DyL4jDhPXBy4rP3RcG9Amg52//cLgFUUniipF4GsXnRodUqxjhPZ0RPLVwv1L
wBSC6Tdp21q8vc6XUbiwKF3JmAWGd3lKizbrwtpS5mNADyE7qLNJcd7LfrVXh5zGLggpe9iMWmBt
K9Ca9Zs8k85ErlHo0+SC5yjjL/cf/ipk8YtQ1oXohiMZgXLxKVB86vUwiOZjObaBjbOP0qRYe1Mi
HWfwkrkXAviMvCDMo3afU3nbb/d/wPWex1KIqCV4M+LyX/yACQZqwOxsPIJ4DN5HW+tyjwlMaj7M
VaTquwgd9uGH0draajNBBKk/0ncuPdj/wMCo1D6GeYuNT8BqDeoFdLEdo5qPKQDr0DomXQO+wJVy
Xa2QwByKIPmJLkfSbYNgLuJPSpAmzmclru3OQbTTwDhWPJq1Klohsso/fx5Bh94/abaAgip05S9P
ySiWgMw9oJg0OXqD4Q5UFk5I2DbWg11Iwxk0F/5+dOZHVOW2s09/N3XnyqqKg9SGbee2xIx57fgu
tgxviy1DgkTEIGkAxHj5u/w5dySlcBRsrup+cgc62M1DCHS73tSmNRz7yZhOyL8Z9Q4iIV5+9zfM
8hCJ9WluflTxooxfCg81DFcV3ov6VNlauc/4DCaXAW6Tv/vcCvZq2Y/pzplSIORuqsDbw74GlcON
06LJrWjlqpmgCBAXH4ofRHUCtI/rkNHJYh8hRiz5IfolT2meRQ+YW1aTGxojvKP7Ty4++OU6sA8Y
lNgo11toNy7WSVtnMpu0tJ6sVBr1R72zxsTtjcSyvDQHYLZFJLUwvTyaAdBPs+lHXjU2VrbyM8SJ
vPoZYnRBx+ED1nb5/Tvm2pVWSPZTYmBx7GYSPxrhjKjp8a83grUR8/V246mZM2P/YyHGvRzROKkB
22I07acO5t7OTialOOiSXx6wuk68Ko3GjSUpJiDusLdXbqpba8O3YrxJM4eRs/jzPy6qqKuycuxT
+0mi0o8POa0rxlD+oB5CyKjSA25YgeOG0ZR/FtCuNVzMIjayKCMKCm0xRhCDBBHA/lheH8u4nyhI
n6QmMx71oM+hG4TGbpaUxqunSXqADb+WDtx4ZkTn4Asw5uRqWMLqFQK+kcit80Q5HlebFOuJwmWO
NG2ACcfHoBmaV9Q9jVetHhR15XDfemKqXaHmSC14RboOIqadKMTYTxzTcmv1Tvowxb52Ql7la5OH
/ZYOur27f6yWE3i0pj6wkqQjYuiPPtDlawbpFowzbvQnOQm0eDPFemP/0mRfeSsMHU37wOidzI2U
vjffchnl+W9jXTKgZA4TvWR2anxG/SxNP81zr49eagSTYbnTaOXBV0Tp/LpEcBnZMvR8y2kPHmhe
I+ldBQYaf0JlFgwI+Clu8csHGMM5LXUpNE+dFSPGoJZKY70x2FQ62bNiLSvf2kyTW0Y2/sgoCAeR
dpS9ptO0fgVCt9w8ooik88aknIiIvPDizkJwapYDuuCnqbWcboMa4IwvHBbiWNZL0jTsy8oamocp
R5DihxqVzrganUQU/DM80Q/D95TZInWQUM5ffE1IDWgON5X8hFoZE9VOjsrgYY7BrrlxV1nSxg/m
5BhPsozpBT3yL/WQE0TcSWsC430oBkRMvcRh3vVc+xwQJDshKc9eI1eO77t4Do0dnsXo652zihmm
x4Jm81YGYWhuUwVYqUd7JdReM3+AeTKO/fjNKGE1HCy/k5HHaOqu3wdGVvTbQA+10GtVOTg3JMDh
TtfVln+ROjV2RqjiNLWb+5AFK8ZX+GX0dZeLgg6ju52Wdbw8J2zGt5J6rC1dxm1JspGMxipzt9eM
sdnqw5Aqr6kcjIc6wGv8rGiNWm9VLdT0zdBFnfU9Hub5Dd4jcxslxIzz4f7pWp5oFfULothHgUGv
ctl2L0pQkoh/h0+BEsvKzlB7JCArTXpu/EndGKjFFA+kWms9w0VRA+RYNN5Ftm0CG2N4f3kktDkY
kO0pnSdbq1BIQYrj0OQFz5hPo/mKHG/6l/MFViQdoq4X4Yk0YEnqyJ1YkxI1dp663LA3vkVTo2uN
AW6ZVa4RSK5yIBYDpgvihYdDymo5U0lGhkdNXYYnQGGzgq19BNQrZNSquTODv4mOlVzY6AtNbY1U
gZXGkNCwBNlEQohTnOJ05eRfv3B+ETAghqziHSxPfuPbDIeDITjldm38mgIl/UIByyC6EZhOpbXW
mu/LNOTjFRD2oLwyUjOWGl7kQij0qFpwKgytPaosu2PgFz2aw2is3EpXSzHCgeXqgIqlUcY8/3Iz
dWHvU4WYaHED+Hvu1Gh8xloN8fCqWSMLXy9FO1eMNvm0eAR8TBL/uPLr3pZw6FW0J1hmxXZyYgVh
S6d2TsSxSVrJ5K6iNTRWJgdAb/jiXOeLTF5WsdrOmW4cA8mKthhXAoNXigFTkX7eV31p7BVpGL2u
N9ba2ssbi0KTfhyccmphJnLLmht9kQB139Y8pk5USdu2qZxt3/o4NE8mUcyVytY5DEgOubUejt+d
fLJe7selj5nrxT1Br4VBMhAQ4axyleegomJWyaDUlCpYlXrNrFlP4xBq/qbMfO1lKqYe6ahJKUMK
LFUJvACDG2nHi6RN7jYRGlhvSmeW9SlD6oi8P+0G2av1QjWQPTOYn7t5azrvLbV07mqATdC4cpCD
W8lRl9UHXVSAJii50zcC1rJsqY5D3ZVVnXYnOcTCe5M2mpM+QUXOpp/339jVCWchtBNhy9P5E2jT
y1MA6qKjPxs0qE507WPXWMoZkqLy6IM9+q+rpTWgzo31uMMFEp2AKoBii/X6RqkVM2xOKA4WXqr7
2U8uZHVyEy17ycrCXLmpro4eKELQUgKXBGUGk7nL9RopNnpy0ha5rwrx58hEVnU0k/kn5V/3dv9d
Xt2KYi1uRVB9hDAC+OVagGGc2Eb7+iRXtXpSMDbaOXbsHxXcZHdNZ4z/qSGSGn+5KDNpJEbB+6jo
pqNScrnoYAXoARSVfAqsefaczkhQWB6SPYq6YOzA+VhenxTJj/urXu1PsSrJKe1Mhv9X9GN/KtTM
cFr5VCozqELJiKbvIA3Dw/1lrr4esZLUT/AWgDbQO7l8uJJBma5JhnKyanssXDXX0dHiDn1VB0vZ
3l/rameyFqN9xHnQsGF8s3iRukwaHUmRchojPX/kDGBnj3TOoxE5kuHiPVm+31/w1sOJxqEKZFCg
78UP+uNWKOWIZljcq6dwahyZvr6CA/AM2urQkOis7ZOPVOUiNFLXc+GRyfCCMG0XP+eP5SY7rxJr
MpLn2Q90G148PeLN6MQdM1+lg+ZeVZrjOrFRvxelmXwDBZQ0tCcr00AVAW9XiZaj7KnB2H7SgCuh
2WJG41muonRAKs6wpB897d7G1f2iTH83I8pq26m20v4H+amf5bu0K60Km9Yuex/QevxUjxqpsJxN
cADcdIrKrwh1SvOaZ+oHcv/yySEnsi1g6lF5X2Uxfo0pBkMp5WQmptw4lEq1PQ+eSc02bQMttNEJ
QZvxTMMN+yvMMPSXWCvVahPrlDgMKnG6f6yRklQPSTTa9JtiwxrdLEuadGs19LAR4lXV5L0YsizM
tzWj9OEpS/sRtu0UVEkdukakFt2nAsez8TsJvxJt/AYbsJVod3X3i3m2zFhMtKOJQotZA5GgGZKS
xGJCovyzHpsVSpOSrDxU8Ab5AJUc1A++JVrANRf1vPvbHc3giASHVyw6ecteFqg7O+j80j/p5mhO
bicZxej1ArNALQ6U5P5q1w/LXU9iBVCDMRKx73JDV4olUEaIeZZFhAZgl4ZbjIaynSPF0YOB8cDB
SVNrU2MrtiKet5x1iCYuODUeEH4RHaRlQofwUBN04ayezDaIj9ANo4OahqbXxohTuGE1ZJuybNVT
W8n4ok926zLZxuDg/gu4jlgIeYi/UPOg670EfOUhQvld3OtPPtCBc9OlMR6FRr31Ue/0VOCQysqC
VxccrWukogiO5JUqfI3LN947hdUXUxudnCyZ/63q+Psg6EnJ2Poe1qI6gq2xvbKlr6IklQcJA3kd
BbbQ9r1cM2ptKQgbPz4NhRQdg240fzmd+SNynDWm4NXrZCXagiqZDf+gh3W50qT5OtwvOTnNSRFj
Har4ZbXRkC+Hsg6/98fEIHjNrOzW08GCgkcL34aUYbGHu7JvatTIkxNuw/lhDjoJcBO0cSCoUrCS
ntxcSygx0BEzmEUu3mQf2k0TxmZyGn3uUiTJlJ+aNOS/tBz90u39rXlrLcKtwNUg8AVn9/JdFoBs
s0BXEs5mSUiFG77xbbk7xIoU/50rA5c2EACuNrIglXx5+dn0sGf66WfpKTVLse07+RQNeJ0bOGMU
2zhQ2jXi2vUxYEUiDmuSK1BtXD4cvr2BBagmOUV5Gr+jiGS/277d+KCA45bTX8yDG0wlBfv9l3od
dsSj6oxXmWtS3i3VoBB6SJHstPiCTh/+zI1E3/YpEsAVOOF2V06T9cNEKzTykBqZf+SVNb6rUPtW
vu1VmSd+BYkSohOIUCPxcfn4XWoYPQ57vPBOHl9k3rwRVv8kwdjLh9rG+itR21nbgDAKPJpca63s
q2NKP1fMZjg1+OCi93C5/Ix6voRZ93TW27Toj3TH9HZbAZ2uDNp9MvICddobvr1ZeflXX53ZLv0C
Umx6hXDQF1+9xedHr8uoPltJVNmmm1dS8lnTKlBUXlWXfdEDlQxBorTWpHxSBAL1WPhGlnqmlCHo
Mvl2/A8Q+qJ1+77AysiljraGRysz0unJwiteh9Jndb9WfrcIyhfZD10UrmSSM9EKv5LJH/AZCLS+
6p4juBGbYpo6BsIhPPkizDWYuA2IcKuR/GPoKNLnKCmcPQ7VZesNQEFkT9aL8K3122BlF32Em4vf
xSYWeFoKQbYRyIjFdzRaxy+kvn/uI8i27pinaeilrWSehbUv3r56W38hOwsRtrZHCA1taerNZmxq
O/aUqCzH18SQxC+MVCc+K2MsKSsR82qn00ggMFOtkqeDT1ncCFHR6QV6Q8mzPI2l7YWaSqugM+Ln
rIEht8EEuNF3SCDY8FRRLmr2woJurXl0te+EGQs9DZnxDZDJpZshYuBDFad1+2xmjCC7UI1+GXEl
N1tcrZU3LGD6Ta5b89f72+b60QGrQF4Uph2kOstqqDW6uu4ls30u6qbbjZWPmOcUo97SMp60ItUr
jCzeYPFkv5am1a/E9BurAx0AuwEMieRmKUlZ+PT7OtnpngNHpuXYIpe9owQe1H1E9R387IuwfaFz
Wwbe0KejA3CHnujr/VdwFWhMDVoM/U+QkzQOnMV9WTB+B3LutM+qZPo7GyMpl208/WM3iu9VKo6D
f72ewO3B80EOEyDW4kDUVjen+BvE58YvcFcap1qPPCdPyhfsvot/TX8qk/39JT9e5OUhBJxhksmh
1UAaeXWj2HHBnKzLz4EYlLpT4U8BZg1xL2mSm3c+PEFTC2uOXZnp8jYbJbPbkfrWZeF2wOXeDTVQ
e2xUOi2CLqJXoTyuBIqrVEJISJJKiI4mILyPQd+fdWuBFoNaDdFZbaYsex6bKfAx6e3898Qfp2p3
/41c7zxAK7xlLhb2H+3My6jE8rGBYHiJGDMq5E4kIQDnRMbXIM7rz1Vrf6c5DVU97M3HqYpkeSXD
/picXH4QEiYqN6HQTFNuWaXXcVaDEBnCcwF75Zz0MLc8E9pV9DKafuWfwlGfuvcQKmK+sbokLp9D
/K9StyK4f2/qZPIfLGgb7wS0Gj3VGXULwJ+mVOxSOaMCaabJwPjMLmPTLccYwpBhFeq4txO1eOHZ
c7JQYNh49MqFpj/n7PMTbYP4NXNqSXG7KMpfW3tWnX0F7BNfkzGax02D3n6+9YXvaeCWWgMfIC0V
46vZ+NLnuIjU+DUMrPaXz2R/fkOaRNHxPXHYObNizMSRKlHfUsny300BG3g0Z3Tlt1Zq+em/Qdc1
5TFRplL7gqpxO3mOhnXQxgj1wN80sIfQ+2n1dNglwrbAk2B6l7uJ9sP4GA9g+Y8VuIvv9BrKyDNG
a24OEhwn7dDHcM3PbKFC2Y39rKEJWDgpXDcpaLAtGeQylP5+d1Gu4iIIAAhNjOWFwmWS12jXRGej
xSVkqovxTQWb/OTbCWLjk95U/0pJZUx0Z5QoY5ul1l9faQJtAeCE8pV7d2nLIidyx+kmi6H50n2q
pTRE0S9rN7Ulp77XpHnjRZKsP+tR6e9oq8gradT1+eIUM+2Hlswuohq5PF9pbc0MrlT/2TdCbN9i
/BFULPwGI/VUO5nr0XXq2dS/xXZXnRDANdON09hzsvIaPiBwl+eMgosYy+8QupTLXm1qmNNcoK97
jlALtFwYF5H82a615mkY+saGL5xlT9zL1rccYstjnhfpN1Djgf1p5vI3v6ZxWcZvmK4U5ncjZRB2
jNNGMtaGOSLcLH4mxZpoX5N18sJEcvBH8GsQlKK+YLqqgBl7nNTYrxGJ5mpypbAnUluOXPy+HwGv
x5BCWFIgVIS4JNyMxZpRBuLKcfr83DfAU7eSPORvkd3k9bboM4bQaWhAmXQTpYniL3PoaJmHS8Vw
GpS4glUgaUFirFyNH5D5i/cg0kTeAexX6CI0gy/fg4FfkyoNmfJSF3XqPJcoX7YvE0rd6lMgx82w
QbrJMd00Rw38dTJGQzpZSTkBlpOLPnQR0Q3RPG3VYvDktmf8plaoPW77esqTdwALQ7lvs2lw3say
m4JtwaDluVYmefw0dXM27kpfC+SVJOcDwbF4KCFmpWGPxpmknXT5UFrVJXaX69oLxM/5gGXv/Nvu
ilz7bKl+sNfayom/RlXFuXTCIXIencxo0oPedu1XzayKdBMC0X4y9VTXv9ZpWD1ZA+2KPVDbTnpS
8qTPvuBEHk2fcAxUJa/Orexrij3GGvF9yYSE4kylonGgaA1Rhy8zpdAcclQi0u6M5majgrPQinFj
ykWBBffQWJGbzZITPmSRMUA+TTv8VNLJ/zwHeqBtE/x++K+xDyv/NtZ81OccbpuZDKOK5UZGyKnD
tHI851lhKQ9SqAXPc1QVjz4YKS/J0+x75WvCvtXqx7d5sKOV1OXq9PIDWBufCdqy142C3o8LBhXO
eNY7wOYu6Bn9n8yscTYaFAwg5DYcVh75ukVg0/elWQZAQ4gDLDNnLXRIG4F64SEXab/kocftLIh3
AkvixpTljjvaiV95iuUXLw2F7onWSbpyzX2EiIudLX4FAAbRKmR+s6ztxlGttJai5JyoM1I5XVXp
7UbKR/URI8c08DBtUbBw6umxY9na50dttONodvsq0xBqJTgrX0dp1uKTYba9vpGGJqo2ipPGyAIB
hcGFaVLWaCzXgY9fTR8VqiUVM30l/fI8Ko0PixhK77nBPL3cYGDwi/sjw4C0U+dnv51/W/zIZCP3
mD1LjTSOHiTsV6kwpXSl1XO9c6C3IIlD1n3LOFCP0OIusQs4J6Vu7cLY/kcvWvVNhqH1nKRNuebg
cNVLB639MSKBZYrWwLK5MUeWPKqtPZ0J55C/EZ5+KRtb39uRGnwOu9lw59HhfFhdbXy7f9+IU7jY
K3RyhNy40P1G/PPyrdOyr2lj9+Z5bvr2vfeTBqOlIFCsrR8p0ovWpP9FhdO931/1xgtGewrEPnwX
UqFl1xBawuiUjWGdbTvLeleKwmTXW+b8HU/p+NRV0X/317uqYoRXPBAa9DrEiHEZixqrr5sBkvsZ
4WIiYaWOb11bd55g267EgKsUa7HU4oXOZlJLdhEbZzPPQAvbYQ1WR8ambBNW4bDzHSva4ymbbkdt
jM+xZqxKwl4/LNcZzQqKZ6GIu0RNIf+XZLHvyOdRr+zkoOMr0TzUfj1jVe1U9YOdR3q4RUEz+523
A7JGEoX4fEjbSn/upUL5pc19/FqBI+w8KCXRLk/CaW16cr3v6BWDQCZEwTu/EoSSeqUcSULVcykN
7caWx24j4+/2NuB+3Z1UlNj2Pq67xd9CqkAf0kkSYFjqPI745XZHvRydYDL0M1wuGaNOq/Qa0Lmv
BXjWBxoNweH+xvtQ67o8XzwcrUQR2WhkLetnp4lGvSx764wgq6nsE9IKFFmS1FTcUg5S6zFs5bbj
BZjjQekGc9q1QeNI3MhRC3ZAq3LJiyP433sIcCgKl9E4PGlzJwFEnHT531KN7GlvtXmLxrA8+V5g
FVXiVvZoFUi/qnK8KVQtdbYzxbSx71oF7KQaJb0QotTtxFXx+1LdzEe4YtOokpG8Gp2h7324GOG3
XJaGzzQE6/zHpDTqu67NEpGBOY7t9nhMHsK2n/zHmun5t2yo8teoazr/aaBMLoRtsB9Mbj60xr/3
3+qNHQ4nkAgCW1uMHxdljNE0RVfUinVumZeFGz9D+Hmbg1kUykKdv+YO8sEhWn5EZg20QehCAy5Z
Np8DTZL6RjbOSgdfxdMKnewvwffHrZG83FuV1cx7ZYoQtqf874ut1hOuD2UMlzmMLLX9MRTYqLhx
MWf4fzL73XSAXRUExQAa72orUWjroZ4+rgSjW7+c5FYVKH+RjyxnhllZ53gOJ+0ZtSeLH5qp4Uad
G/1s0TE13gJdsPjTUVL/y5Iu2SaMr+wXVEnyykUZRVO20VQn+7qkWeBJcldg3SSntMl/Sk5ReA3G
Neln3ngwr42Xr8Moo2Xm2Yx6QZKRz1we1CCJOrMCrHDmSMywpwpshnJLe2yKonRrR3I2+Vj9cLA3
33GH/PWolaqUzYWgEnQBxh2Lggfgmp0nQ9eeJ27OV8Xxwx9Q862tEM/Zz1NXv9doyP8tLQOPBgQZ
gRAImC3A3sU2k9pUmnt8/M7NOBT+BiaSv7FKW3sox8bfjHbdtAfCY/aQBZhhrvW+rhIBSgiavaTM
gg66XLzQCyOyjbQ+Z3mqPmDcVUSebPvkrbQhv+WBnPy8f4hv3ABAtbikAMQIrOAi34MOVZjZFPfn
otKafjP6xagcMny6NlEZDl7YlwGlQpZ8ub/sda5FNQJai7IPEhitoMuN1SbVPNthN5xtCqX0Gz8A
OoJlgdveDEFTNv/UQmv7lM9GXny2/KldiV0317ch5/GAYsChXq4PqC+nI1J0Z1tSEVuqI8hkGIVF
xn5yapScJs2cZFeaGjvaF5Ihr01+br12AVGxoeAwi9YXz6/B1i5TJUEMWU0UXAjaOLJ3ut37r1qu
9kjz04Bzx1GKVhob1ynfR5JJF4FgxKtfrMugy+kRKuO552o4qENkBm4oF/Iv1Y+IpoPvrKUYN4If
mgtACsSQGqrTkmqUm4lWsXuH82hb0fiYj1r+HzEe5enEMpPm2AGL/ScRI8Q9THb/91BbvbSpq7H3
PRXPef2oDWoi7aW8RjdhCuBl0x+zTBT2sdMM9q1ux1/qrI/M7f09+oESvrxwhFoEjSA64Tc0DAY1
VotiyudzrETDqzpV/OaySQNm+ZpfPo1BEr+EAe1pDzOgLNxKJgnuZu77tj42YYjhXoxuqOkWI46Z
G0SmYDtMGLwGXmRXpfOAL2nRuLRnS+2YK4WafCsRfRy8Ih2t/+S5Vb7Oxsj5i+hDO3vUMYvEHeYA
Jtz9B73eFIDbwYUKjD+bcjnnGlNLKTVLas9s1fih5lL6ElB9nrJYjTacin4lHbsee3IJcvgw3UJ8
hMRzEWJbBWKhI9c92mdVgjNfl48xo2CzgmknjBe7A2FQTwBt2rP+I+yi4cgZQrDfwKUr3qi5ATvF
gJL/VS2ULnpVzNlcGRlfvxMBlyPZEIwHmifiAP/RdJQQsYrHRp/PqhMqGmKzegioz4mE6l23S2IZ
SPT9r3AdEliRxjTzYKZQZOWXK9Zj6cyDNMznVkfjdtBT9TEYJbxuSwJUIXfy75xItL+/qPifXm5x
GiVoD9NZpN9JrX256MDEEJnZQT736Cq7aLi3P7TQ+JbFk/rl/kq3XuifKy0umgKRPLtuW/lcqMW0
yfNEx/+5Dr/ZqfwwjFb9dn+568wF7VRubzoHtDEA/Fw+WGLro5LWpXwus6nZWf3gWzt6T0b6C6E/
8uFEbUamWpregOycEzvxojEZcdq9/zNuvF9UpNjqdBSgcyzxRl2UOdYU+sbZUjBQwoG5UsEBBvK2
AUK6cqxuvGGRiRPageZBdFnEdj20qyIfCsqTPp33QCom3dWNFF5V3ZgHap5M2d1/ulsrcoFCAheD
nKtsJcTbBL7bqODWK+WfYisJ986oj2j2YW24mVEXWslWbrxO0ZoiQ6KHIPBil18Vo3SlAa6lnvN+
HjFayYzefpFT3ZlcMG2+vlKnij25OB3QVUiNKJGZvC7RyWBWVaevHeVcRAQYfC+deE+PtVZXuuDX
2YhAEzLdIO/kb3txNqQQbxa7SNTz0BadpzQ6g6DUGHYZFD/sJCT5ANI0Rl4P7++VDXrjE3JCKKig
qwhA12LT9IGmjRWt2XOSVskjBt/+QfNBnkAQ7jY5uh1rsFER25fvVCF3E1qHNACW7KaoorkIDBvb
7CrXvTGMkYV0mu4pT4PwSfFjx3Ngm722aPScJL9yvKjupi3iY1g33N+9NwKuwb1OlwZwC56fi1uI
IrvKtXhQzlzJ6ee5VpJ/4EGnDzphd3BzJdPnjSKptrRyTm9tYrrTlmC2gFhdntNuKKdIrirlzNRX
2zuD3UeuJCKQqfnWr/vPeHMtDFtFV5E+7bJmpgGlJwV/fjaKqv9RxVKNwIMBIBq/+jV735trCRwF
tS7YtKXgRSHFQahi0XguMfD6p/dhdaNiqvb6z6Kjml85M7e+niDPwINF38N0xMb+44JWYt2Za4iE
Z1S5nQd90sKtHufNzmnk+TvD/tmt6jn68vevE4QIeCCxhYHZXC5alHrXdfWsnGElknYEifyY4Wme
eUANmKD+H4uJKQaIfRqmy7ujbewSJUFDPRcJ+ihHGXb5VrMl+AiRlBorr/NWHGAMTIeCZIeZxeK+
LAa7G4YkJpSbRuxsElheMoW2o/6oqkHadH3Uh3+f8Bjkm4Q90g/xCS9f5hwi8VFIqXa2JLvaRFah
YVhq2fFGiZnqKrVm7djSykoAurFLBdORb/cBbVmCSyar7oZu1ok/Ual+59pOlZ/0UpoHLjldf73/
CW+8VchBXMbo8NiCknj5iKi49s48mfRXozo9DHn/b9kgRop2oyWzPxNtTf/0xqlgQfRmYP+RuC4F
/Sw7L8eIntbZ1Eq5+903vTM80IM0uj172qf9rcK/QGwByZcVeblbS5N7WJCUAPijOXD5rFFqxJ2p
x9pZsqTyBfRWluwtDRmcPaC15AcV0pB7Mzr6/0feYwoeK9Usp5LAermwGSRtHhLDz7OE41mNLki3
VaLZP82BXZ3lLi3qzf3PemsPCWUfZP3gKNNMvFwxQGZC1hpNPdM2ll4izfKtTVX0cbJLzDlLVl7s
jZkca3BOBFoDpIa8eMBRKaFE6XL2MuOW+GiHTmZurKylbYBXyiMJWrTrcS51hzZDTV+zgugZa+Hg
kX6K8un+k1+D5QRHEviR6AiKNuQiVbG1NEgaLI1fosDkWxd9q+lIW4/Rp6KexyO3SnvAvLk8dZM5
+Eh0431u4kr8D7hJetZxinq2jaDIivzedQZFj5npmRDCA8y3pN0qNWA4y2jrFx8uCPLYfklaAVjr
CQQQ/WB02T8nYKvcaII/uhLHbsyb2XxUs8ztsDTAvOZyO4BiS7A31Vs2ffmvIk0g8EPDeKry0NqH
SpJ9yuu837ZqpLtmF9SPgxH3K4Hm+vDZKvk3m0NI5MEbv/wJtMbhZuX2+EJCE3feGIGBG2mPvLaK
GSMvpmaa21TonqzcUdcBjlEOzVngTEDS2aCX6+Zlm/axUw4vk6/1/8620+LYOzfSF+D7XMGGHljB
X99UIEzpXpGUo2l2RcDRp6wOMEyyz1mg7MM6UdX/kfZey3EbXbj2FaEKOZxiIimREiXRGOkEJdkS
YiPnq98P+P31bw6IGhS1XbYPXLZ70GH16rXe4NZNnB8MTdhfxFT6P29v+beHfX5GItuCfh13wFJL
MpyiHiV42frE6zX/3XWdQX3U9D1MvYevt4d6e7qoRALwIX/CgZObdhFDdRFw2WZJ9Wi0Yrpr9SG7
a0tU0w9OL/x7PUUzqwtb+RA2iVbtyj5Qnw2tCdF5N5ToEmpj/m+UKHmzscPfvINgXIA9JfKwzsDn
1etVViu/bNDMqh5Fq5a/B0ce4DrRy9gSSn2zm1Dqo7NDZGU3c5EsdlPjRJmu+O34CKvD7k96FnJi
9IYnOsK/2e9gMs3j7RnfGnERzvzYbNAjGMbHFqZGvUPxKT37QVN/jMDDnKJIPd0eb7mZOJ8ECXUm
KnNlMZ3XM1matQSpKRIPRaYnd1zL2kOu+Z8UVEq2ejfLkPgylA0ZWiZ3pLa32EuzFTRWP0I8RJZP
j0sXuOvYfppfANHCxbQb86eS59m4S5RA2zgzy3A0jw2PjNYuBW7aGYtpbWtjUPvWTh+GgZ5UlJYm
NEBhu4HZKsUB/qj2O2uE/f325C4X82XUOfyxSRHSXzpTJFmpO4UUpmj0TPIHNbc9Ra9DgDbTx14U
ycZhXXwj0B4qdYQGMmY6y9wA10uZpighjJiKXMzUCp5FTp3wwMGmgK7EtaXeA2mslYNpxb3xvqD7
ZuR5Hl49feok6TqAudklqamnKfjaSLNkkyK7YybsX0TDLcv0tW+dUYeAhCmIosR0PaIkR7Aaszq7
xO0AL0+OwoemGsQThmjBAWB+tDdbqUs2ws7isLx8J0nsbDBKXRQs0PWocI2moq+z7OInsROgMzsV
v4wmKC5Wbsf/vmvvvBlrEXocNDDQ7I+zC7JXFWNJGOgdqC4VX+m469/LrPe3eI+L7fpmyMUhwbM1
H2bTlosZac0/jtRgjluXuXEeUJp66kRdfvmLb0SEBb9kgHiU7a7nM1RxiC8iO73kPV73SWvMkhCx
Ewa7KbUNsZ8syNIbt/Xqzplr/S8anIgYXI9pZHGpxHaaXvAj+in1YNN7JJqeIjsx7G9ZghHKnR/5
1lZesrp1/v9heYBdD9vIlYATWaeXri1CZWfYwndcv8zz5IRUmB4db8/s4oL831K+Gk65Ho6uWZKg
fpVeimiqZycOygOHIRDSxgqufRapAaQkkOMcx0XMCRtk86YoEpdikP1j0ozGXTclwX2HGe2325+0
tnCgdCDT0wGjC7YYiuZtESSYzFxiVR/+TUK9vs80Faeb1A5gepXnLo7ajc9bOxFovWEywR+zXsH1
NGIfkgbIAKYXMLyJtTOEU9xlsBE/9G0aZEfwENWGscIyd39ZOY2KFfkrdBc6PddDjomZN6akp5fB
bsKfVjqcqq67k7rc2o21KnZwWGmROs44UEaX7KI5Gj0177+IdLyYqfRQCAEft4g+k9NUhtDs+CIh
GZu7sp62HwKrj23eSuDG3L9YWi5myoEQmpjs629GaNpSgzGML76pNXeTQCUFPZhJ/WKKSd4VaWl7
5Hj6RoRdOyPUWbn2eDXymYtwB/jW7ke5iC+GAeirbcauxm1HCbfQNmtnhJ4LGhfwS2DKLL4uLdqs
hOyZXPCsbD60A6ZIxyGZSsV1ROlvhLf1wWadKXwqOCSLHQuHtaX2MMYXs5n0n5KfSvcyzIRnSIzt
4faqrR0OCvQo076Ud5aslUZDbWmSNFaNSkG8m5DVoXxejp+RuxiGk2N05caKrYWAWRCJ7sDMPlum
46XIZWHhhnUBpaklbpgP/a+x5gHutqAMADNX1VCdGrhSW2j6tWnlOMzySHNb8k3drPZLbmAFAZa4
CZodsiioAGeG1u9ZAut8e2KXPJiXGADMicrR/IaHjnt9HrgR/WxMmvRiRPi5FLoefoMR0hxzq9RO
UpxJe4JAq+9ac+y/UgE2u10UmvbnurTLD87E/3qHJVZkI6AaTP8kUmnebfzC+f541TT53y80yThR
f1C4vBf3CzCUPG19fuE44TXZ+6Z1FlI14ZNVRX8UcGufpMrQnjqA74UbtkrT7goEGNVj6PQbv2Xt
GGP3NAtRIqsOAf96spq+l5Vcd+JLmgOVg0AtBxF+ZojUbtypq3vg1UCLyBzF6lAnRZ5cGiHXP7Ay
T4s9emSKctfmaDhsnK7Fa+llhmdSIIx+rjx1uePkGgJTDBrhkpZdlO8mtZYk10f22caVu7A/51Ed
PJRDHD3KubQFFl452mTXPNRsAPdvGU7ZAL8oT1Pby/VBciN1HPtjB0EQZIRa9d8tYarh6faWWvle
BCwxK5xV6gDmLPIyPRtap8IkzJMsIF77oE+NYtf4eji6RR9oqTtQ2FH+6WulNx6SoPbT59s/YB5g
saWRsuRsA3ij+7m0xnaKHO6bKRwvwcXiezcMhhubmR3fjXU1eHnZ07yONSsDcBhOEN/jAVjcxkW4
9hugHs0+nQgEwPa63ssgXVBGlyfLC/QyCA/qpAYfM8tu/hhxlDefHHPA/Qc+nkJvjjyJqno98U9u
T8RKlGXpZ6VHrNCZjkWqqg5ItSe8XD2lgYu+j3w5TAF1FlH5IwK6VhwLJzDqAwiZaFPPYeWMobxF
3kPwA3e4rOZqFUobVaT6njOoZn6K4ixOgMl34+dM55LupFFgG9qxgpiYDlN7Jw2tYpwmKWort60s
TToFJZdS4OpOYp24RGxAXHK8kaWt/UwgOPMdS80dZczFOiVtgDyYZnvYyqT3iRGYOba7nf6njc13
+oDPgQALA/qR5CoQrpegU6rEUiAL4XtaxxLsDX0yOBJlr3yQ0M8qY7es+xC3oFZxoo0i9tp2tM2X
hYBtjyLu9WdOgTRA1lAdzwJzCzi58dN7VG551+uZDCa0roz8T0qS8aMulPTLkEpKfL69GdfCAjka
eA5K6azWIhFN5Zw2cuk7XtAlhpdkEkh4OQ+lZz9R0485W/PkZ131c/T7xLi7PfZaFARwg9zBDNZn
511/vhpkbZWqiu/ZPaISe5XbNdvFCZztI8LG0UmETfRO+5WX1aa4CUeM0w/VfV6SV6WUSU9Qdy98
34NHX0X3RafobpzkqrObZfYPChhVOGtT1geuNoXd99tfvLavX2rn1DiQuFzuNdDHmRLikevFQlKR
IXeQkYMLYJdafO6Q/tgS7Vl77TAUFgcEfI7S0t/d1+OpGbXe8aRgcj5rTRrrlFaz8iGo5Cbfq3Uq
moNjBFq7wzdlqvYBGuLyvmu5RTYuoGWte556Cna8MFFQnAPfvB1eTX3fsZtLSfK9kDoZZkmlbd2F
hWPVlzJVm/uuzMevcQPsPBuj8gyVQo3PuJcXkitKw2eZslw+SLYvb4B+lu22//0wqpeU9TT0qJYl
C93KGvwoNMkzAif6B6/o7iFhneRZv86M9/RUxWM+NaaFMFZa6/sJUM/nNOxS7USlk6W7vUlWjsWc
9s20X6i8NAeu58mn1Wr2YyFBW+27hqeoEeu/JzQEUGENimrPc2FQN47iSpI3D8dtBDqQGu4i34Qt
UyXt6FteJ6axQ7zHt/pDgBHqtHEDr33cfPRoW6HdBtby+uOUNFBLzSocL40EXpLZqMgf7Vb2k1OD
hNSzCBGP+3p7PlcOHShk2I1zoFchGFwPCb+RHh56hRgr4YcqTVIxHjMnrGbrg3RM3n/ENeoLYDqR
qpq7k9ejSWYaFaKyGc1M7D+BVk39Z0QfqmxXguf9izoCvT/yWHpxdGiXFgdUFnyquJPjhbKa/iiz
JDoaRVH+KjBa38BRrK4cb0MWj9Is/YXrD+ukHhvoKPO9NIydewmO5PdxVu8koaqU/ZgNnX58/8JR
1Ke7Sdb6lhsxVHlGEYfglVpJ76kdzBhXRqHznJK+Gbvbg82Bf5GeAqKc98ds4/SmpzsFAWZFLdFJ
JEYNHkbJguTUFnGjn6qk0z9Hul42+8L0DZQw6fs+qDFi9RtfvBavuRBnCCsAIkjli9zQHEA35xS/
vaYrreCgVKLAUlZtg/YwVBPyJQaSWXC3K2p456TuU8/HTCM89H7YbLlJrJ0bGnMQr2Y5Zki51wtu
Z11P34Y8tR1HxDyFWXffkqIVGdJL/rDlxbM6GkhPZAGhKgDzuR5Nanju9kZvexSrJAS4xtHep30b
u7IT0eC+vdhrg6GgicwulVVEbxaf5pfshBoNa4+mmL7LtBdVeVFqXyZrdN7poftyvbwebBHPOz1S
zCbzbc/O2l8hCnkI6wJLOOlqhIU9JoJbkuQrX0f3hwI8iszg1pZcE5FZYxVR4fFGvZD3hT/6/8Tj
8Jx3wZZk1dp+BQFB5Y0uA6TXZcdGZAg2RVplezRBk5NoKvlh6qPAAvhcZScTS9NzwYlFfjyIqq/F
mKClWxfp79vLufKi0jkuc8RFWoJ3wfXeGU1fNYNqcDwqoNAQEUBFnTYhbvp7O4jq9GkMkZR4HhDv
bPe3h16Jigw9k4+pXpPLz2HlVVLT1H7WJuFAARUszkGLTeW57zG+MHpDPCpF1j/dHm9lbTkgCmBa
TGR5wy6OSQ5yOGp9R/JEEPNMmezgKfFD5QmKobN1SlaSAjLz+WlEEJ4pzdff5iQlAsaq7nsSSiSN
6zs+ylNyNFePb3/UyiRivvUieQVb1JIXA6mR1WBSokiejlonNiRKmyCXLwypPhuU6upnBWsPdePx
tfLyoekAtIQnCFriS41VywHQUDVTQHPM1LKvYRbYBwVrZevO6GEi7pWxU8OHAku59CyGcmvPrmWd
BFY6LUgeUORdlq0npTThPPnBxaospTuqbCTH7asuQFg58Z0nkFXqHUWkCO5nhnpIMqTZdzTy0+4U
Op3wN0Li2hqAnuXNPWPSQRBcL7aZ1ZjFQkK7RNKoPY3KYB1oMGeEfRSAdrExbekMLhWq57jIX6Bf
TEAmnN75F706OmhjFRMegiyALZXWXYI02UXwb5fnsVdCCkGDmTnBZ8sOcDJAS0RtLkbfS+1PP27t
/GMV5ZgTSchPK/dy17f50W47Ibth14/hqe0DyT/k6Ci23a6fTORjRDtFHmZySvrQl530LCF48QjH
njKxW0CDDD5asd9Uv27v7bVtRi97NsCbcZLLxmSQULzs4ft6uYlXKkg1qOjDJ6GM2bcBzaEngaLz
3ZCa1scuENrh9uBr0QJdtxkqN0fpZZuprC2/i5w4uMSOUv/jR1HlqlaW1W5CqXdjrJUECkopor4W
mEWKBotrLmqVQUXFy/eySuP1jBMQsk04/rSFG4j+wYJgn/OispX60AW9jHw6ud+Wz9jaB1PfoieA
fTpFvsUuDiwhy0QT3/MVTEfM2g4Cl8jYH+TQmP7iQYvyz4uUBs1Za9lWy2JU5UJEhrzYtKOP7aDr
n9XCMU/2qGAm50vZVwv1vsMgg37EgFT7x0yN8lhD0HcDvyF1joYg3xI1WbkL4ZMg8gBShcxmiYlp
HcoIbWf7XqEK2z6aWp3J5zzpI9ntxgJ1bNkCkTnSH90IIKsDE8YpaPKMfGPy2AwmuqGp5Xid1E3H
CRSbazoIhgaqlH5WwzE81JkS/Xd7g6+dLht7azQzqSyzBtcxhGZuDoauY9N1jrGH3yHTDimd6iN2
1OPelmI7/zyhrtLvVamNt1yS12LmjOkiCSZnZ/Nfj16pNe3NuHG8ye9yyU0llCTcwgDRkZr9TKbG
pKv4i2NGzsqZpqHLrbWImnjW1YletL5n5RW2ve2kNTsub1P+ANBceXLMJvphIMlaHzOs/kI3V9vx
6+1JXztkFHCAY+Lpid/O4rNzTZlL9qbjRUY2nTuShOYgWuu/NkZhdyO/Wr0mZ8VlrGGAnXJbXs9x
VGSKEqvEz3LAeisfjdDrEfc9k2DalocoW+48VDlI32rUs31t5dbJkZMvmjps2kWu9Q25Gv/vb1nk
KVopMjSB2W1JMqXQpnTlebLrAMm8TvmQ5aKMZr+c9oyUUNntRxGnsy6+5f8EPN7SeCmUvRgAw0xN
n3xque+cjTO4tiHx0YJjC9+BnzpndK+u1DFwUnVoQ99DkDH5Jvu5Ubtm2ZN1CyWlnWbBKG030Oor
R3CWvJqRuSh9UNy7HlNvJoEYeRRcHL1GNkofbaEfYDUTYJrRv4yafQxC0TXHiuxOPt/eiitBB4Hn
uYAMx4O0eLkV2fIiMSvJs7Khqnd9oGiPcm9meznIM3OHOxtlVkrb2TtVzubkhYGRluGRBVR4WVQy
MZ5JIpGGly5qNbcA23pkJ+RAAkqMyqceYbbL7U9dWdurERefWsfpQBFQBJdMKorsqARk5Xt5FkU9
KNqAKkahNM7z7TFXXgBUsvAFQBlj1mJevG4qxaob1Wd6syZtnjXc0a3TJI9Verg9ztq34cGKApAD
OUhediEirJKtWYX3wmQ798Djql9tqePkNWkSUlH25PgbHaa1l6s5s6yAAM1vqWUJoMtEamt4V3uO
H/v7kWR8OstyZhyKUDWRA3WqH6je1l9xw3OOpC5wWWajDWvjd8yrtig7Xf2MxemR6BSmicLPkKVM
jgliA5mwbRSNm6pxdPf+aaajRjUUnK7NU+v6qLYdek+2GUWXrrTjpxn86Y6ziUCXFfMFmW8hWFZS
QvxISUR07injjRJEgeAulthldGm1RKsxColwh+qrpko/msE4tXvDGs1fspj0e0OZsPMb5DbceqGv
zTC9WmwuICnOMKHrj7Z5CCR1DPgJF3JALaTq+be+KYOLXsvaxmq+4JyXy/l6sDlYvgrATWdoIGZV
oPl66vwb2e0gn0SstKdqNArBww51aZekrTc+Fk6u3DV2PELkGeIqjpF8STK6QbyafuKdN6k7RW+R
L7q9B1ang+I7en+zHO/yPtUSXcMcnF84yvow3UN5RvFOaE0kdjSlNgWF1k62CjwbJgHN4DdcrTwq
DTC1DsNVgBqOqSpX2XEQVtnuUiB24Ufd3BT/X4taGMgyGGGXotDiTPkhVujgv4iUqgOm0Y0qw/xS
JCOCW2kT9fm5kzvJucOLvP6YCceM3caxEnIlFJUQaIxbPMUQZwYGKDlS8Z/d6v07SYkv1wdIp9ka
mEIv0jjX+yTj+wXtlvgSJmYb75JYH3e58IuzBPlZ/4slp8RBhYWaEW+ixWBBqFmiNqXooiAshD/r
JDXNcUo70ZymMsz+3N5ga7MPnoZWGukafZfFESg7Y7TCIYgvAj5UujdqMvcvwh4n/XR7oKUC68sk
zs2ImUVPAF9WcJK+gnWAIdXFKHF9pOCnKj8zs9cdgB1zVRWsYdPvVODqpyaKhztfi4sDSPJ81xtG
ec5DrTtu/KS5Pr88/8YstDO/92EKLLLVWq8DDRPd6KLrsdLdjfHYimOrDVK1k83wQ8mz2f/ca0mw
M81Gsc68gx2UYrFPCfe3f8rawXv9Sxa5atoUbaj1cnyxf8RR1d0bmVQ+Kn4Y+cBs9Lr8iz2GNQDd
Sp5+9JsXqz7fJbxX0viiZrNjg+wj2zJlnfafAahh9/5P49JExAQjFLA8i/1M9uzgC5/ElywzYtmt
yfRj8BkAal2Ztom+A58ob2y2+fcvF9bkEFHB4Y37xlJxUJpJVXIRXdAdcrIHxx+S5gR8rHs0HN4k
xwhu1ki/SIzabsiGjCbN7Y9eO1YzXA3NCOxMQPRfRwxtqgejNIvwohqNfihRKbDvHOQL6vPtcdbu
B5pH+GDQ4psxrtfjSHgd+DIn+KLlUvcP0gVfuix1uItEJy63h1rNwbgaqBZBUCAXWyyk3FhkPWkY
XNS6Db7bg57au6JKj5pZZ/syKIdyX4eKfj/Q2PynaMfijn/HcTaWdk4AlktLeYxWEKnuDLW9/mJ6
zzQwAblfJttutcPQhTEfrQw406utCdUf2Ke5g+Ql9YfbE7C2qV6PvFhTwwn9tsaT8ALI0URCesgS
ensAANTPfhqggDWJ8T7RWj/cyalsi78IEZgjInvHTUntZP55r5IVBfAq9dcmBKCtNEfHQgF0Qo7w
CfvarqEz1ZdbRqhrU43aAKUyBpyt6q9HLMls2yGgyJyjyvzVr3X7a51O5b3vR0N3DGyhRYegTaVk
4/Cs7jRKFVDeCRuc33nXv/pUR6LOXJD4eDhcyM2nZhRg1oIMb/VBTZy7Ts3CcE9YD8JToGXGv0EX
9cMxTMau2Pgpa3EZwhp6GfwKWh7zFL36JWPRhxRKdaZg1Pt8J4SJv4/a4CxpdUq7nwmpG7tsddJp
aM7VGtQVlzLyFB7hjslpdLGSIP8yTLa/s6MCX1ZBX9udqObsZanK/yJIw46maIP/EsTAxd4eKIk2
cROGl3iKpgt9pFb+3DulNn3xAZ1Ve71Wqncaab8kBHSrFIQeSApAtF3PLcqslRYYXXRpEqf+XsW1
Wbr2ZDO1UIXfaVH0/w2GqQSMchqASxE1vGCzqLJh4aaUe5ByLazpifxRDXb5oBHEAC0g/UuXYtNO
Yq0mNpsjQa4CsUSDfjG3hRHkflflXLb0NQY305SkP4zy1OKMVrX6yVAKO3SDXmqC+xyA305plPwR
aI9R7HVfl55uh7G1LT3Dw6lH8rNow15PO7lX3nSTQxwp/fipS0L7YyEJxzg2kCl/Je2Ub1wca3cU
DVcujRk8TYfyekBfwksjjzWKL0Zhq7tRicLmTG9YEqcMoblqAyC2Eqa5dhGFokIxe04uo5atFTyQ
OUBaWNb2fQs+y3dnUTGb4zvVcIlb1MXOVop2txtJyVgcb0/wWvjiUYjmDRA1Sk5v5IyxGkBFTSf7
KCV/n2hWJ+3GGMB64yfOH6evpIM2KeYH6PfjbrLzKXdB2nUboWtl2rmkdRAaLDUo7sU6W3ogNRr1
Vk/N6sg+WOqo4zs3geg62mpo/QVuAr0oogcrR4HdWky7HqqlkMcUkEbQ5x9NaBrHLi6aD3AZETRB
dmHj81aqFWhi0Q+meYRB1BKX3cKgzPCmtL0wdOTHum8Vyx27phenROlcGd7kZ7kdFayJHL+Dwj01
6tb7Yf0nzJWSmXX/hnartUbYBAlwChCS7Ze+tNPiVKZ6HJxVq+nbb6BafQktJ8d5CiU4gKe4jPLq
fHu3rRxni+czJQKOFu/nxbxbCB5E1gQsF1nK6lwB6rhvtDDZB/7ssNqp00YasnI/zUkgskDyrBKu
L8arhIKBIPZiXk1I/1VXfTKNGDTJyDKnUmEkrtkgJfNhmNQp2ohcL7ft69wPcAM0AIDfNGeJJfYi
9yudpq1yMLieQm+0OuhqrO2sIhTZTi176zxaDtqFaP0Yj7z2YioEhWLdCS3wvwVGPj7Vvd7/1OQm
gg89c0L3sZjMoypjjVCG4s/tdVnO0/xb6a0CFuCVpeOech31OigjgLKrwjPhf1/GXHSPUmDXO82P
rEPo18m5MHzx3tDzMirgD5IHGlxATq5HJT1SpgKHP4+Dmt4NVNTPnRa1H+JeMT/KWgb/CZzzueQ/
vR8ClLGiMY+/v/vLKbXz4bPkCwJgi+ytGQSKtXJbeVU9tC4Ex2I/9Hb6XWuL4VHTRpTsNd1/Jz6E
D4fmx5+8g2imLLelQgFPB6tae11uVoceuVrWOB/vwlB9DjHIuTNSen6ZAC57+2uX549Wygs9FZT6
nDwta0NObsitQsHZY3L7u6bWgjtc2qXDUMg/RWHXd7eHW95u83CwtakVgEOZazbXC6wGMe7roDc9
px+RjjKxLilHe9jnVkjzVsNfmR6AeOqd1t740Dd5DEPzDIB2YMwB541vixxPSorg/ugVvtPd4zkk
9pakz8aGqfIs+4iMF5gqqC5oT9ONJXvkOdirZzTmthiyy6vt5ZdQiON+N9DvWtZtwmGC/Ng3g4e7
nvq7IY0+G1oVe3W5CTR9iZ/XMYeSHypvFKR5cQI1vZ7wpIsACRv16Dnd4CBrH01T6wLOQ/U1mSwS
t7RIqczbGEY4bmQU068WFlzhNt3A4ofoTjxXtN/FrvXj8pNWmCSY5POadJ+IXvwwjDRV3FhVMt1l
SRvcIlvfeL69adbmC0VHrksOCRno4htseyx1tTEGjzkdY3csFCl3a8waT7qvVT9uD7a8FYk8cELJ
9FTGQ694sUONAKS9qbUKmLdw2qma1O2VZtZ0lVGW/BBWoXLKSj9yG4x3gl2TJsPn2z/g7Ymkumih
Ajh/Lc3VxdemtJCAksSq16MacYhhTn0UYpTdvpDNP1GUd19uj/c20jMeHDU400wuOODrHULHrZxC
HiCe1Ng+iiKJQPPfBM+iVM5RCqDv2aGmbFzDqx/pUIzBY5hqzLIYY4a1LUW4hXlI11WQfpQU2SPR
PBpTUxwylnbj9L/dQsjWQqulA0fx9g3NoWkcKaW+oXkBzJtLPdVN7YLAVp7GoTO2nAXWthBKS9DE
ZxdC0srrGTWnSauypNboE1dKeC5apyncvnOqyiUG+5SFGzqogd7H5UFJhfVZRJL1Tv3DGVZHpRrC
KakdmfwSnISIbxFOqGl6lVoqkatXk3QaKVfseM/JuNzWongECV+88/kyD0vdcNbl4REDRuv624Vk
4DRolLqXTX7rmkoXhYQVR93HsWR4FvIHH6xaHU+2iLeKiW/21IzLmUUlkPxGvmv5buFESxiQTYZX
ZFH8I42k+N6h7fGkF2qG2CRt7NsHZ3U88PMgIHgXc7lcf6o9DjbWEY7hUeLOCKHWUMQuwt7Ro417
7qkq02kjWX5zVPnCuVAK1oIAQeX7ekQqHAVFdcPEuUvqn7Mijz9pnWIeJaUq92mYdSjVZ6a0cXZW
RkVPCoQHLFIkxJe4vkRMPQ/9UPLGyHpGz8Xf5QrFI+Gb6rgrG+23kJs62QgQbw4sIZjH7wvQyUL9
a/5RrypXAedV70Lgbjato59FY3InaWXx3HWW9Xx7Hd/kJC9D4a5Hzkcbb/nStBMZI9eolzzfjOQP
lMyKkzaE+qVCkPlrr+vlrqPi4JIv0k69PfTKFgJchQQCsRcA4rK2kncQPYeImrQ2Bgkugmos/Wwd
SZS/1X4Ci4BDrF+d3j3mTI2jQEeEAhSsXc/siNU1r2200fW4yP/Y2djeD4NVgsIdZYPsx442lnLl
I3lCAIAn3M81usVS6rjJ906hhpchDJCBB+j83A9F870uED2S5NTYOCUrW4eOBa4uiFnIUOgX46VN
pYkp0BxvLCJU1wCwUy2Q2sQoXIFO6HvFgHjQzZ5qvIaBd1O1XQzXmX4dgHDkRZlpycEoKTK4surL
Z8j1abkxlyvfhkAmzwQyuRkpv4g5RWIWpHPgnwo0/PwDLsnS1yrN8cnzo/K/d28UBKTBEbNmGDEZ
+vVGSWKtrdDiDKk55kmzQxcx6u7rOLNU6jBQuaEm4lTw/hNBlZPUeK59EcwXHxg7WTrQsZe8itEx
Qg5rvXXxRpUrmBZjmB4LgXXM+yMcZ5Dtwq1JD3m5hCAG6lA4IrzgQQSdAl8uKTtWTiudpngoi4ei
nkmaWb4B4Hi7mCrAWW4PditcsCUQSRG4RNUabT67UgsUpfFG2OXVwIWijO/fOIxFiPkf2YtVvV5M
nCwoEPegY/C4UO+MrNGOKioNDxI2Jxt79O15n4eiqAVEDrrB0uC7amz0sosqusRVLz6zXcfvNdbu
94pa1w/qbP12e5+uTuOr8RYHUO4LIP2yHV6KuO9LRJ67sXEDyLTS2Y4zcyO6zP+3qwcVKwaQhU4W
SQ4ncU7+Xl1MqL4SoDW+rnA6cBRtYKc7S+hp5oaJnT8itT9+QEtG//buj+TdPL9b8dJD5XGxfgoK
EjNsLkKzpovOSto6aEppOVBzCd+WvxhrfhNYFASwRl6cwcJsVBDFoHZaPuvZKbRhl9InLPA2S/WN
o7eyeOiE8FlziJF5EVxPZ8l+gLE1hZdRaPpHRGqkh7Tp1V0/1ltvjrWhFDr4JMRcRFCvr4dyyhHH
dEsKL1M4CI5bDYDCNdq+npsoA4ic27O4cgz4Kp2bdqbLklpcD4eHS9GqJsABAEHKZ7PPn/vQlM6m
0irfor7dUjebJ2qxL6+Gm7/+1b4czTxEdjvGz6+fpMFFK1Ichdr3zg+bztQnJyjk/FvdF+grzS6F
h/+3j50n49XoKHZQ8KnB4ZhIufNyxWXK58r/DI8XZzdF31JFXptcIud8/qgdQ+G8Hi/zfbvX2ym+
OJXdf0icWPoa2FZ3cJLR+Il2JFDk938gfptAmaHJs4UWH4g1LBBfmTPRjY7/VUYO+SE3A0RtbMDZ
k9m9F+jMRaS/IKgAqYJ2XnadHL3Vyq4xyNIoQ6Ku3EadjOp1WPaHrFVBwjttKSNdFw1TvINx1ryT
gP0yPgIwPB5n86allVcnQaHxS8KcXej9gz0V5BmjVXoik/P/mA1pI6yuHU4QILyXkY+AXbGY3zSV
Ii2sfRqcRdV9gYvLq1zTo/jODKYs2ljM1cEcyGfoD/CQWtoQD7bTwTOTw0su+XWL9HJX3ql5MRaP
Q6ptiYe/LTwiiQGQBpMeLg0g3ItPg+mr9G2AppXIC5zGU70S6Q7tH8O1NLBF7hCU6Q88ckuEvXvU
iC3RR0gzKcnHgbre3e19vHJ9weOgDspco0Gx/PQsy9KuS9HJc/AOMz5pgTNg+RD6zhFXVsdHjqcN
ozNFIGzob4/8BkHHliKj45ICjgHNfhl//Qa/7LRtkkucqX68L/1mfNZNeFtmnTjoMRH3+bsyUpSs
o7zwMsxG8/3QGM4j8N3uAdjCFm5gjsGLoAljmfLIS3JEb/06jGiFsHL0WQB3CUOMOxRaK8XVOdin
29++Eq6QnERdf0ZG8KhdvLmCIeodI5zSi6oXSNzKshSfpgk9StcexfS7hTv3dHvElevgRcUc9AtJ
H9N9/WVqwvWOFKK4pIHwP4yjGQ27UEyqcH11+i8qHelL7SOMEiW2taFauPKxkGdAYfOwxaflzbvB
DLNkmHRx0brsUtZyM+4UE7GjIJUyyNHmZmxeWUU6ahRM4aGRryxXEYBtLdrOYXZj0faHvHTYvCXW
k83WFp5rr4v9goga9QKyIlTil+/1FivnKi0ncakiXz1WVme6Yz2pv3nIBPeNnkVnuDKgmdJRN3Zz
b2WXOFN8hG08Pt9e35UuPSeJCKbwQ2a51sUN2CuD3MoxLu7Z/Pbm3PrKqTOtiBKxjaJ5Gk6d2/VN
Yh6rZAjOGOHp38Zu83G/3GdwamnQIzOEdsP8AJ5D7auLXzRFIClw7TyIG8lJa+XoeyHjVph3JFeD
bynhbmxz+185c9qtDGttDsiveA3DiAeislyOwuxGdXA61ROy3ePD0Ba2smOu/aOTd1W309KpOcsZ
Hqt3ZRrnX5u2TnlNCi3e0jp702dhHuBBgnoGe87ttQT+D/oot0mcyF4eBWQkukgEJoI29PwvWTRl
KedOas0PgWSq4huc1bS/b7Hrrc7MjtZ+qfsJGEXuSG21b4Kq8ncSAri/JL0zKSqmpjb0O21Co2en
DJMm3F6YYbmnK5vx/Li9s5bHd/4Snm3zaxgFG26s6xXt8lHtyzFWPAzOx1NVTXisNAoylve9joah
m01NZG/dyMtr6WVQzgawfRNul7NoekT+/+HszHbktrl2fUUCNA+nqqnnttttV9kngp3EmqiJosar
34/yb+BzqQtd6CBGECCAWRTJxcW13qHv4iQrjCOnLkhenEmO4w6aI3S/UMBdaG+xMNXtsBlLUvf3
J7zOBhh7sdGhG0mXg1282sKV8FJKG6YJs3Y24ht/0MbfDYjzYjtOxTUq16U9y+sR8beA+s0iRHz+
efFdHyisDNYxa+fqU6LbxVZHRBbFHnI7/hOjKb7zi9FPGLjLcZjvcSdzP9huXqZMO4RHFy+TBYh6
/iNmexwbiksWwmTTHNzphtZs69G8V0Eujd3oBG0WtpZXPTSBd80B+cL+YqEXZ++lPUCqdz42KqaD
J+bRPnZwVR6dFjrKBkSP9joFqWttIs+tt+8v8MURefDBouPV96ZQj9dxQ8Jq2aAKHBncpUWWHKI2
iezTMM3Zd4r3TXDz/pAXwiJtdTDq9NWQDVrrT8pco1GXRvaxHwag2m2MCwRvBYUAXGRZ2oOaA2Fs
+9GOTmKYr/W6L40OlAbDIqj4mBmuXrpuIhu0PifzGBRDn+x9gSf1LSILfbytqz76x4UvXWwTqbwK
c+IRvYf3Z7/8/X9ek8v2IrNeQJFQsYCRnS+xBV6uaM3EOHadEOOrJy3xyQZStrFxdIn36PmkPzTV
F92T8pLhSxvMzTU9oQsBhZHRiMHeGyjLuqspEr+qExlwNUipDqnRYIfeNt4T5iJGspukRifMQvX1
WjC5OC6v0mDh+tE0Wb36u2IYJtcS1rGa5ujFB7wTxr0Dosfso3Qbq7H5GQ8SIeD3v/ilLQ62gasQ
gAMy36sYVosBjVPa48dpqjOtDNERzm9g+oFg0Wjcm59yU4vU7r8MugB9YWcvzNjzZdaLNFUSzPdx
RmD0s5mJErGFvj0YKRMezLbZvz/epW1N/wlmKB16dtdqW2VtEvvI4FtHGene106hq/ZUmtJUYW4X
qqen6QzDbTdSr0Jzo7oSMy99YnBXAMewNF+skM5ny5pret0r+5hZeVeGgZh6zKfKYex3nqmZ6WYC
kflfgiWoFQwVQHFQtVrdFp5su97MSuuo0YOTYW9MI0qBbQqNSxmt/eyDTL3WlLp0H7JVeD5AzMDi
dvV00IP2X6En7I9z25QbOYx6vTfaUYqNEU+qvbKqF78rKNPFxHaJlau7qBlQzBsdaR8bJ56/mOga
cGa17EeLVXu3E56TXKs1XApPPMMX+TW6mlyD5ysZQwAAf9m6x9Jwonuz7qpiW43VYyPlSaszcTAM
vKGpV88graPoGsD2QohYBLP+jY2UrtZKHnSnlad5lXtsp3F0D1ofQf6bNXs4ynKc5Q3UUT3f2kU6
iY9/6oUlx3uQ24EWy+rAuqXkphKeexy0ytrBzLO2RVFhcBmYhfub3+FqH3wLchMw4kKd4rHC0Vnt
X6fw2T2N4R59bBDSMDESuUOcZ8aFJGpOs7omPH3x25I/6gy8uMKvZpjVbYZGh+4hgKNnh74wZlqM
I+XOJHDmJPRGu93TXPkPOTPFa8oqQFiXNvlqRyHkmvvIXXvHZrD0dNc4Vt6HRhP8xrW0M8PaHawr
S3lhDy9EB2opC6sTQN35Hp6sWWcXpd6x04a4g986ZsmvusuKZKv3XaTtrXJqtUNgz0ijdNIzeXSU
0zV+yYVQQdwDq04tCbfUdUln9EcMk1LbParJtPobvVXFN1mQ2D7hv+T6V9KKC5HCW6SkwdSA4YF7
dT7nZJhypxK5d5xF9mlWyJ9ozZjI0Mmilw6w9DXSxaXZoe6DVulCKHxTQ5FmOyKD1XhHn4ibhZ4h
1X3R9EO6sWN1rYt1aecS6PHSXXgGtHnOJ0d9cOpiSt3HNtfmr2hYpCoE9pb2hzibxxvwoe2ujqPh
WmF7XTxZTqgFInkRhid1WJemLHMUGGtGzhEouB2FGpUiOyz9/ppX+aXFAwaASCjPjgAVndX82jEY
7MJG9lkUsX2L/mI+bVI3DqLPWioQZgdtf+WMvKm8/js3GAxLc5A3x1p/GRR/NeSa7xz7uImGrTPF
heL9mnvezk2wW9lM1Zy6W6sR4i7Alf57HhSGGfYyUc1DDbljupJDXMhgyMd5ZHJsqVesE+M4xzbe
UrFzxKXI+FIYsr/XolLvbuo6mL1dp89ZsStiIZIQU8XsmuzopQ1tgeXG2wfkBwDH8zVoU83IW1nZ
RwOaHwjjqUMzxonK2tlmVlxcE4i5NBw42wV3CliJf58PRzOq5Vh21lFUvq1uLAuO5aEuwbk/2kVj
mjcfTg9JWxA2B/xFk3Ytz5JVjeMJWA3HwaviMuyr8aaXs/6rRPv3qxN0+nMTadlnrwnm3++PfGlv
A23x6SSg0ALJ/nyiyq9KFLikd0T2idrb3FKL8oLsB5DqFPBQ0V5pzryNFdRoiIPojlG8BuR3Pl5c
QXYvEKg9CivKX8s46/N7Y5qxSJu7uP0VRV7bkY9jYv/hCMymYQMRLqgec92dD9xU1sRqC+dYBHa9
zXI3m7dDDNzuxRx4VN4AvKncKynE213Ew51bhvhEWY3tdD6mV3eTW5egIlq8Mg9oPKRumMPtPHhm
prQrE3wbDQFtokwPBsXkrlmjJpsidpC8Kt0jXmZy75j03fi30Zvb93fMpUlRX+HmRoyekVYn0RqL
xEFq3z3iUu0624XjlH2VgZp3dSdMceVkXCg6cd6X0hmRftFqWg3nD77qepwgTm6lqfK+Qrsp20Sw
9YLNqPfx3qk0w7wLGuFUt75HLTLMpkJ9izLVHd+f+NujwrMYQDqUGmTjQDKcr2aDCLxdxnF6Kh09
f45btBJ2eV1U1dbvumpjT7OKrpyWt0F3eYkvy7nosqAEfj5kOoEUq4oB4nfkGK9TgkjAZmEMv0pl
AwMYy+wTGXj1hSqg9fFlJvBx7dHzgfqzVoyzmtYVwna1IwJm9r2tNdNdkXvaFwVE4fDxD0vZhdY0
MQHa/uqYiBxucznmUH2NQYZDNcSfgiyatt0svlAkd17fH+5CCHKXLiJ3GCU8pKzPPyqPDL3opxzd
+DLJcN42unHaFSx4uoNsm41xKCfgMbE3XosHy3KdF5cQHCPdJO9kM+NdfT4y5P1J8zAZPXVRPbn7
vB9i76C81PkPH5QnEoVSuOPA8VcftLdqbpTEQcik7osDuspjOBtwDoQ/U+NIHY367Pvf9NLZIEOi
X0OLiUfE6uEtF7WHbLRgFMO+GfYpKKvygOmSk9wAwfXkLW+15vP7Y15ax4VwBJICKSHK0udfs8gj
o4zsCaUHZXkPw6yPm0KL9I1TqeCz2zly19qFe+XTXoh+iDCwbUAXLGX31YnUZrDZZoMIQgKda0SK
qKpuzdQqPrdgZa5E9Itj8WKgbwegEHzm+QQzFDY0Ch2gT8XQfNJzvd5EQ4HoetUNenllYpf2JmeC
O5LtCfp0tYKlZ8SIUibpKTdV8VM38io+KJE25fb9Vbs0KZRBwNTQaAXFu4qibTLL1sqxNxKp1+/z
qvKijaVUbN0609x6rx8fjZcJPrT0WLF1Ws3Kz1U3xQqJbyyLnC/DnDa/y3py5o1RknlcmdqlTwhS
GC8KZoYx/Sqw1Obc+2pIIeJmWLNMeT7pe4HvwMctuXg80/BZICBsj3VyulAfEMgS+MEowylugthL
H4mq/uNsjGi1gTkte7AZQqY/Y/wK5e79b7qs0DqKeYsJzlJO5Icsn+GPvqmuM8t+brRjjtVeEWpW
2+9qs6nuq7aHYDkGzd5WenrQeyL7rsAd9+v7P+DSwaciQwcZfBpxeXUujDjJ6ygjgCddHT1GcEIe
czvOHkpnRkcpdmlaSDRu3h/0UiJC3W3pS0DjsrA/OJ+2XRqxXkWsLpVEmT9WlVzI7WZiHURL9TOM
yqiI/TDrZ9O8p51TPEUOyh2nUp/bf678lmXbrpeAquMCcORBSkJ7/ltiqlU9umiYMKDhPoaSz30D
+RMPhF4YCpnnID7ERq62IFidgwZKsdiM1mTsIpo600Z4Tb5tnPIafP0NTma5blAvo/VqgU7Csej8
d9ElEmY6D+6x8tJS/6KNAL7oIMmu3zki9r67XZeJjd4pJ6Ig3CbjTkOvBc5ibk2vlpmWYhO3syeu
rN2FNAoOFXkRXQbOzZoXm3oVArtODFMbHdomDKaiw8fIzimIAySGntF4Y/Zdb7Va3ZmNzMXt++t1
4XZETsVbUKJkHm90KMZ5yv1WE/FpGlvnMU2DbutKv9zYGVksdPrpGmDpwhFddCaWpxZKkOgsnK+D
1xpKN6lTHjuQPcUvu6z7k1kN0U0zNXrwmE0qK16gNDjuJ0Rjh2DTzPG1QH/hlBIbqJYsCFK041d7
tKS71UfzrB2xyI6SbVMGOilrA77y7yEHlbfhrdJEIZUNeU379+LQgCtgiVDBBZN/Pv2+Rf23R9P7
OFmIit8IiwZxGKTWLD+j6jj+M8x2RrKQSfta+/BSlCA0/2/oVXDkbsjMXpHLZmPf7/wuRnFLj5x9
lURagPZG7v1u4C08tXYpD3qp8GucXWQp3t9wy7ddxQc61CgXUl6lfrEuN4qoAP+c49RkTgsvuJ5s
63NbGxmW85AID+8Pdul0MQ6PXPR6kKdaLbSTOnoj4wGVEQiR+otulqYWjgYEtm1v5/G93So//wd6
7HAo67I1rwx/6XCRitERcYFG4597vtgeYi2ikqgYRlJl+6Ausue5LBsKYqX8kgHccq9c85c+LshL
vu0CmIFncj7g3MB8quY6PnmwaW8GK4i21tQ62wZvgM37n/byUKCT+Kqc1HVGoTkisJggwlfjkH+T
5pK4m8HohobqvWvNs+V3n28a5JYYhncJ6jRvcEARmwQdnYJ3EWR2P0wtX7TbdMBU+6OTYhySP9pz
Cw9orSMWAc4ovAQ3vxY5mJ2AcBr2aF46Ic5mWDt8fDC4I+hqkrQvWlLni1UlxmxUjhYcVVurTUG1
657+aLvHTTr9+l+G4tqjUkHNYt0N9ATHoGwYanLy+OBr+bBx2kr72rlWf6Uu8HZfIBRIs4lTh3r9
m545/sNNkPVcaFGEE29qd/5W1r3+MGVRtv/4rBYqI/wNFgxY1fkHNDv6MMHQkUFL68XXEYndehBS
E6QL4/rH+2O9jduU51CQ4JHMcw6VpPOxyjawY7/PtKPR+VG96Xu7tkLNTHjUafQYbsFamOMdT2vU
698f+e2FuYyMfM4CWWemqyDiR6XQ6xgDCCdIh1+B0dfPwtN/FWY+fZ1n9aVUZlqFImpfVBKoK6f8
bQQDPEbHD63rBTi/VpbQIrzUkUtHWM9o5W02B5jXwYUtc6RfM/WlyKrM/A9D0odaXJ2ArXE7n39p
XfV60id5clLmXP9ddA3upsCpotAfOv2Fsq9zhel0YWmhZqJjtVimLDoF5wPWzgguPmbAerDlQ9SC
cSgXnFpla/ZNlLQWCvyWffv+qr6NaFzFFFwWw0KGXddfqQn6sup1DJ78MnuByyH9sBxH6+f7w7yZ
2wI4WPyRMWt0KEWssl6L116pOUl9al0pvgSl4auwH5HHCb3JUvcwYQEdtoVzrSdybdzVNwXtm41G
bFYApR0tDSPP+QxqszoUWjnsMi/VuxA5livf9M1mXSZLpXyBLAPXWVddxDj1QWJb9amPvGarhOZs
Fc5K27JV03MAIOGjoY7xyNp55pJVcRGuYoKBgTaPwLg+uU7i9Nhd1pYeKuXW2nOKUcs1nMGlb7ok
MQuykG5tsAp3OSoVpjfkzclBGXebJ0O1pXNQ3uTSkYeqtt2NHahriPe3gy4AA97tBFn20docaxqr
mvbiWJ18B9rIaAb3eQSvM3QHBFuLJtPCLBnklYbemztkCTrI/5E1oS/whhs/RJVMCtOrTkYw6N42
QdvyhXijT9tGTdWX94/Im5O4DEaKyFIiX8rT/fz496kvB3Mq65OYXGfckSDbIsQxKf+whvP5QGt2
VV47U1+0oj41qFh966qq/uzVWCzMStM/3BdexlpwE0hy0VDSV5MicmaSuFafvLr2Pw9Aq/bp7Obg
QGPzLhv97ko76dI24fOBGecNSbq72puj6fQSj6fyhB4sstxsjlt8wCccDUTm3HtVq31u0mtIuTfZ
PZP8c1DrfOUMJy1Ro8yqUyGr+YGdoXUbLx37fOdPsvzWNSL+lQQiI4dzoiuB9dIWXZRsbK5F/llP
2CpLf/QGxu6sssUMSPj9doTf5W5RZx+PH9+iiwbHv9oNpG+raBr5gqw1U9XJ0Zrmcz5qk7dtqrKM
t++Pc/GDLiLjOjhipAXWu0azPG1uu/I0TyhsB0UA4zeY/5F69GusPB1ebuVgNq/X5bUyxPI3nyX4
y1L+b2R/dU81c2/GEdT0k2S/fqt9VD/dudD32GbWN6Lrg9eZl3INhKKE7GUanfb6/tTf3h38gKU3
SVML3M+/rgB/VA7tDjGFOrWqkz0496ZZ20+m9NudKbqCC9MsP5pO0r8HMEAmDrxpsQI637o1iHCH
OFOeospWYa0v1NkOwnpIoMpfPV36D0MWefsPT5K2GS8AxkYWek1/zP0adGfnlycIFN59Ss3wgEdy
eYePtpngTufOH/axXOaJysFCfOS2XMehyhkQ0jay8jR1Muo3OvIDhx7wpRfmCgnI96d3IZL/Odi6
xNfUQIBVEZSnslb5DgyT2dxI1YprLM4LmxVxCtRpl8ICD53VZu0K3EARTC1OrVU3xqbvgu7W6GT7
1+JAd2ryTCv6sAU/Y4Yyl63/kmmjfk3y+sKG5Ud4PqnHgr+3VjtIdugPoVrLWiLshEdmPh9iFfk3
JCTzYVYYDb7/cS8EvIUatWBJGRMdkPMd20FmaIfeKk91bjY7TRHlwhZV8Zt5Dsryo2+AZdvQQAAQ
jJMM8zwfzHQaRYU6rghEabeZkmp+0ftGv5VoiT/lk4ivHMeLk+OBtViqcELcJTD+cfoNLx7zYWZy
Vd7Lh7GztTasuyEpt1o6BtdQhsunWgU7bg7Ybv9HF103z9za9KSAjMmDQ9Knywo/nCNP/2zQrP/E
pT7vIqv1fn98/WiYU64BsEBSsIrtsauXuZtMnESArI9BbeihNWTOjxJi7O37Q124RihvLnZf9CP1
N/rzRmVlDQaOxUkpitgPEMNS7a6imj09kiOP0Y+0NWVzL3HMqO99uwmu0YEufmBMbRe3kn/tOc6X
06nkEFAAK05Zreuv+KL41kHpY/7LaEz/tYlokegJFsX/YdqUCOiwLWWWdazzwD0U0mqLkx616VeQ
h02oOvphW39IDbGJKDsnYTL5ZnWTaEV+jbd3cdII80A+MukBv6FAIVgTGZoON1VUIoyiCFGgoIn8
UFOwj7pkNqC80X+/8nq+dHSAYfChKWKB013i1B9Hh+og+llJQlwYZHHbqUTspk6Pv8agl69UQi7N
EMghEWGRXucWOx8qEMi/J3Vcnui4i+9abjRbqQ35J0C7/a1D3WDc5GZcf9QcjVjETrbAckIBgdd1
Pqqv6ZHV+a44jWaUbqKp1LYkQ/HR0NtxT+lA23WWrf7KVZJfeZlcnC+qJGwmMDYQbs5HLmfpUtax
xQnNAu8ROqjaxJnTFGFd19PWxFh8Gzi1vKKfc+F2I8YA1VlGZTevRpW93sxaGjNfUj4kNN3hZYjj
eFtOlui3aQvsOszLjsstCSLnJZG99+v9g3ThHiehXmQFWWqef6svPue9AY6dX1Cas5/dpX2RPGMH
7Y9X0qELW5dxuMRRROPxty78mFliy8ar8lMTe77cdGLquls5y7zapRjX5zfvT+vycMhOLDI3ULiW
af9xUqjEmCPsquwEC5qdVCGKZD64kR2Bpi8qMeMo8/6AF+Iw8/vfgKuVnPHM5dXs5qeu0+xtG3go
mHRa0B5ryVNQ9m11U45p+StvhvnT+0NfyE44MpDlAKQtEM7Ve9CTlZnntHJPVoxwUUhz1c/35Wx2
35pgCP7Os8K5smkuHBZGXPC3nBT6zqsrfPDdUdmtnZ9kI5Nn3Uo8e5eOlfiZUp/4XWp9EIrK7a+J
XF06LX8Ou7pWu74pNcPW8lMQy59VXXn3pa1yBK+rvvlZR/IeQ5JnR7XdXamnVbP7L58Zu2f+8HZZ
iwi25WRGpmKF556mDyY692Atp59Kt6eDrbzhwwUvAiElqAUkw591NdGcwH1nQy5ObqdQ+a4mEpXY
OGm94Xy4Lw6ierGkJwahPQmU4PywGF0X0ZVNxCkQ+l3U1MWdJWE4hq0Wd4dUparCciny7+r448Ze
50Ov36JB4+fp0DbiZEiAOCHIZm8XaGDsFcnglS96addiCwAuAWzs8lA6n6bTUwWHEJadKrQW2k02
m6qnzy/6di81L9jmmkkjum8M55rq5aVotGjQWCRJi5CpdT5yiXYKFVLsyzhL0/3o4Gjs43D3l921
10gYF4da+t3/5xuzrpVEiRl1RqJlJwys5K3fzO1tX+GbLdqxf3n/QFwcCnIJU0LPk1rT+aw0zGXz
KUvyU+oW2cGfsXMd885+Sj0ukv8yFADqBcVAy2u1dN7MxiVxIODMTY8qRD7Zezexu36fCK8a/0Ms
9xZa3f8fbZVmqSkfdT8z8pOZ1HkbImLvuI9GNNibVOTBghIpkJlpTe9QO215JQV6Cx3gSNBno4NA
qCHxWs2V7oumxz2jFygImSH0YvqvrWkOdYiMhePRcRvNB4pxzpcibV19M2NXdydygCXhx786UCfy
W8BVaIWsvoPZwEjKmqw4FUM77OkTeffc73LnOvlVy6FLm2lRWuGlhtoLxaHzzeTmqvYaQxNcKXGG
wEWXGZs6bXEHa1RzrZ9+4bKG04faBUXbhdW3SnpcnO5y1flIQ5Wtv3FzGTz6YyoehAOUu+vtv7tA
2t+UNkCrfP+TXohBPAppoMIEAP27tjNyzIpnGhS/05C6zVMxJTLfRnoMheWv0RHYzGlzcu2tdGlM
7mj6qT4mjwhUnX9agMXTnCq0olCKmh4zx07GQ421sQ8WLJfaYxpEZrMph8Qbrsz2QmZCl2/hav6b
1purkWfTmjFSntJTVOf+jd4bUgsHlYw3mZL1U4bNzjXgzaURl6fo8h6GnrRuaIoCLmyrx/kJa21v
F2d28NyadQwULp6/ibIcb99fzwvbllVkNXmBgzlZ92wn+COj6P0MZVjPCAN9rLc11jL5bvK7/sNY
fMrEMEl49PLQXm6y84X006kZvWXbYs0+6Ld557ftXZmXfn2cWljUH83yOCC0oxaIC6UhSBznw6Up
CAnTQBGvHAJe0D0M+mRTxVYtNsLP42TjmJOQGycovb/f/6pvduyyYbjE6G6AW0di5HzkeJh0zVRB
d4oBWWJHZWQ5Styam8xhmrqjBWx3VvsJ6OCVyP9mORl4qRQBIAI39cY5Iyt9P63GYjh5lZJgO/u7
uFOzHeIeMny0DMZZJNRxT6OKab+p8Y3pJKM2SLxTbrfTEaDW+JLGONcF/eR9NI4vQ9EGJuCAIGeX
nn/ORg7O2BuZd+pod6IupSEjjfCuM94XpX0N/fzmBC7T+heoRFEIRMEqK6gzYCpzZovvvp8ku7iN
59/24E7HpNWrr+yzq9nr283C5BZGOGViHHrXIuZzbYlWqrz8PiROsUNsUCbhjBbuvQjq+cdgDeMt
Ur/BR0Pb8kk5jYCJuK+p8Z9/0yhSbjkGsvjeBNLdlqWu6SEsVRHWgVvcEOHVNfHPSx8W10EQrKzS
sqLnI9acRCiOtfhe1PMQjlhTPxZeFz8mU1bu68q/FrzfXJIMQZbsUwvh/EP9OR9vstwaHSG/+D5i
cUmdKdV2SnfGr4HpdHuZxAnei/mY8UwIomu8S5u/+4+q7ULPW1onS2GamIfK0PnYRZklps/EvtSG
DOdy3qju5v0Qs2bWktBAZ6IfxK0INPQNm7dxJtSsWsv4aYzNtK9krb5T0/thTrN+P/Kk/V6PrbbP
oQ58Bb/WPmRd+3kuXPX6/u8wl2X7c6rEGbhHSy9l8bCiFX8+1bJSoEP0ufnhmMLVkIjXxNjfx1bS
qfuuCyoQHdXs2unOoX007YM8i6029KI2G55nYc/2Tdz5VfeXUmB4toUK/G9e5MpfXg6WK18AKGN/
i5YP4AW+c9A/ycFt/+k1x4F4r/Q2RNq0f8IWpUv/ujK15QycT80JoCwvHrBLqFvDFpWrhjqNjPQH
7kNj9gS6Qf3IptSBhhQsOpmTp8e7XGW+c5NajW3tGnfUhbUrAYDP95NeG8YnL9USEc7kJsl2KrMY
S60ineuDNlV59GTMtlHdZjEljltr9LLoti7Mwvic5/xPz+0t5wpaYnUIueVZIQ48zrZc++SQ56s1
t60eeV4z/YzTtnoBFZd2YWDk3kaZQbx3y/5KgZAyzvojLkaUS5902bBs09UxrNOh1ATmsj8ckdaA
+NuJZ1eIa17j3hnaYNoPyE1pxqMkG9gGbhlMOyeqjDJcqjLFXmax/0NPEs3YRgDeszAo0dDbQEGt
k32mJbJ8Kdpcz+HbzfGz00FoeXB8mFSAa4KhPCR+Y5TH1o4iELx2bFXNc1O1k64eVTFBKrPoqLzM
WYBNeF51hUPDOtPqIpS2HPsDvRd5p2dl0YZSjEb6CXmy4bF0pemHHlTjX26bpFh54+3xapewHLet
1nMahSeafTZNY3+jCi2PDlXWm+1mFHH1UAnRZNm+q4MR3X9/llTaBmuK3KeqL8RfOeWvPvQWU5id
Z2ll+hMWX+qHbS68bCOK3IlBJQvNzvauGKL0C3aV4nsw8cnuS9ri3qZxCpE91k1dmR1FAZtGfKic
xtHurSbyfngkRsnOagLx3Mi5U+GE/KZ7cApwg7s2mIR9O/qpUW+V2RbTbu7lUO98trQKlRiDl1KQ
kYb64LTBAQ/WPAonB2/1zRi3ltzmNf5ce6xHu/RWwoq4y5JsRumSayy6qUYzLUIMQsfkNWhQDd+V
hpv427YDy/pQ6nqNiHfkFkG/g/ahpxvgt6N339uV4W1is43QaMNzEhdTnD++WZRD3XtvMoPmlWeS
3T05lVPadPzn/M7sML7/Uiec1gdZyvFJd2TXhcJJcFkqmlnGt01vjgFXn2ycnW1VRnHQusDLHvXc
zN2nOlWu2NianOcb7A+zIFQ+gn9OMZc4ytujdp92tN82vZ4N5Y+4TuIOJq/t//Ld1sOVw63qTwTO
5atldjzu7MpMpntLSSGevGqY/47RXulQYai8OkfXm85mHgpdRh5Ad+xo/Q23FRwglGHH4mkedM0Q
oZUTVuutVuB5/2iTkkSvRuYb3S2EhMB4tHWplbdRgYQ9RlNdUxavcVFo8X7sken4afRuUz63uidU
tW2ViMzdEPHgqBG8TfXsW6QlXWKGg9F6lblBA7dwvugADd37ogJQdes1VQx6tNe9fsPR69Sr7mtm
Ge/N2bJqjKcw0ekXYUQ7uhsGd6w5NSmiFrif98LPVCiwtgjQjjLzZGu6U0QFvW1obU5JrH9NYlD3
M61AiKs9mMDblKBs7FWhm/9EfiDvbRhT1hY39anfmb3UrVfemtPw07BqC/BJr3fZ16HunSdbw7nz
wUHLoQkBPZm0vP1Yl3coUATjJnZMJbd94ALFGcyq0F+ypsj+6aj5O0+6jhTtRAXPDUcNd79NlWXO
YUZexgh16bm/3BkpqCaTmcH2TgyJhMOMSkRUIygZBprXtmEl/CTGUDCeM2otbdXCWvXNvbCLegRe
NKfGpkVO9y/fSCacnnKt+NQuFN8wcSt/vClpqkxh38bRGDo8c4u7Jh+bdq8nKrmdETYztlKpSYP/
oybVhJRZO31HOsVjPx4G/7nXZq0JW9stDexfHYxwLDsz7XyXOEJDjHTWm/wWXkncgjwQInC+65ZX
/BX1NudadKLFGlkirf+MbbDq7oQ0I/uhbt2sL/aZPtvuXSqj5OiIbGq3YrawQ3ekaZcbr4mdV3zT
s2GrzZPX+6EzOH0Vh40/syHNLK+eYzuP1EkE4JQ2tIPMLIwbfZldVffalk6+We+5/82Fhk+I+lz1
Jqo2Q2nyXJORMWyKERHd+3YQUfc8twlWTgJH75OEL/Wbi82mm1hO035EElX/S3lubAJfR64mhHwv
2gP+auUnPcgDjB5cmTk7a7S7ej9xdfWb2m3sca/Rv0xDD15PHU4IcAU3gm4I0NDI9o4liI7pflB+
L7a+cOyONmYwfQJ2ALB6mJUqH2QOwmtXo/fr3pbGwH42isqE7AAJXr7YaZnWB5BLvbuL9BIEelt7
mvHQ9xS4jW07OLHxC2aXSJ90rZm9MnTGTJgP8VIwpfcf8z0D7oxuE/GOqY9dNtRVesDM0da8rcBy
6prS+/LiOUuDAgcIAOAValuUndY1AvrjURdM+fwzQ5qhv6liJV6bxoi758iKOOM+14gRctu4475S
ysLkpez87sqDZfW0pc1IL8yFB0UNAc77mgtmqR4N0cQ1fkaWSNOQoH8yEMssw8EV/7yf+L1JkhiK
kiiVbkwowSKtsneYClkSq9r8SVQsTy2eevdeksofqp6n/lAbXp7s3x9x9VZhcotQIgBgZHkWZe5V
oSnPkj4npU1+BcJOnFDz6uHJQDvrQWnYwMd1g/ZRVVvc/Mq4Zsz2b2nybH0h5qA0x4OFGimtxtXD
rJWx79Abyn7GidJeMvxn1SPxHEEIwxKFDxWVIuqhdHoneC4K/Nt3ja6afifjmUQptzLxw3X6qLmN
mr5+tcHj9pRYVdD/jgZEIO2txCwj/TZoia7vsW4u9Ns0kO3fTem6gljmF9X9DMywvyH/Kq0raNM3
i4nKNoRpHkockOVlf57x9tnotnWGJ8GMHKtcblgjRosxkfeD1ks2UtNV/4+089qNG+na9RURYA6n
ZEdJli3Zsi2dEJIssZhzvPr9UIMNuNlCE/4/DGZOPDPVVaywwhvWqMVne5UxIdnORScqCWd2iVWb
2aOKQ/jz/JK0bkwfM7xqJQoZCAzPWmGXd8/ZcBD4sa/CvHTO56khnE4xM3p6eAj2vTRNMZRejIDU
YyoL5IWGJFnJ9z6gIX/vFj4EXOVZ7xrsE/HXIt8LcMVKJxHKz0PkjMOuKJSs/TZIyCdfG6Qw/dao
lEm+UdkpxiZTE/sJFEanejRhrMQbpSQcEjdCWSn5LkqNLH2fjYRjt2qRtcohGQPTuZ/KoSlCLECJ
+DK30DRRvIVj4RuE5x1chMHNW18OHwpesmDrx8j93Dp2kqaeClAx3qqtqjzKwugV19TLEqRkQbeM
9KaI6qs8FZP4oVeFUX0LMjVHSXLShjbfALWWA0+CxijZXqX1fnRMdSCkbo7UeEuU66vS1lJjI+q8
xuwUa6fSj8f8YdBri9I3l0VSR9u0M7oh37R5k9Es86Oiq+/1iSfsl+MHafZiicpYNWtb7nKoqXSy
SOxkmDDnLNWwLaKwr/rxsZDGYIvcteT6IrRvrUl7yftEWulnLZ8EOIOo7CFcTM10psMsdlxTiUHp
RSM/Sjm5ws4c42A3SrH6DS+xJNjLCHRsVERvIzcWWhm4tZnH+vbyrj+b8pzuz1c0zZ250bXYiH0g
S0HiZOpjYAa4ONsxOkx9Llw1l3VCji5dgxSdlVyYNWhfLhGKq3PNZTHruFBao4xq9RFrdNULG5t8
QlThDqNmZNt6c4Ijnise6pI/JfQ1rpVWDzwbc9uV1+KTmbPyM4t/ZkdTczw97ymmAlwmifbo40R9
lOuU7KKrxjuwVfJ127T9Wq1pWQhh4jbVHR6oGciKU/LpgNiOtL3Rm/rjGDn1H6tJzFuHvMe8hjxj
yS5aqLazaZp4SvY5iQopbiVV2xZy/7TxeyBoOzAVa4bNi7op/RF+FLRLWAtUaokLTn9UINHdb6Gi
PAL3EZ6aZcbWzstWdqcu65/SfJis3VRpvvzr8r5bNjg/BqZTCbmGO5f3erEN6ngEwsaV/CiE7f8E
S1Klm0qvi0MpGs3ZilyM0yb2IwF3N69+0SWNtk7hy8o/vmzzAsDy4xYG7w8yaVHL0Z0Qffh+MB7b
urO/RZVqeb4jTNQSitIi6LTzuN1fnvsna45iBjV/5BEQ2VyueV1IsjQNsvlYhOF71Ov5taznU+yl
MKw2FOqanwnF33/DB83rjQEzimA6fq7zRE8/dKdQkpDT1nzshl4+6LJQqfZM03BPaVt3bViqa4yY
T663WUWUsVACYvz5AP6FvnKIsZOuyIzHrKqnapuN1XRtmr01ubGl+LfgsJrY0yKj6z1IObknV9q4
0kZfRoTzpA2a5ybLbM8aT6c/odXKRk5qJg25PkHBpquviNFzD5/IYCPHseLi5ZJtxsHIVk77x3qe
vPAMDQxrFr7QiSuWhfNWo8CGRrz9GA5+3H+JMnbEvcCjGtRHbKjtdkDlqrqtFV/zRrO1tW1HBt97
Ua+I29wYVHFMox7feNNvp/eKN7YNXZl+Q7ira0sZXge9b9rIRTVAuZ8gU9ieIqbgTu7RYV/JGs6v
Skg/NKn0ORybTYBOl7Gs8hah34RlLHjCI6NtIlcMegIqwonjWwXk0Eowdr53GBGNDMCss+bR8lSa
ge4rDdXpx66HYjTpUvN7kJpx14g0vXISVTnUmjzuC562PUaZYuVSWMaCYE7peqJuSZDGefl4w/7a
ujLqcjq5sfnodKLdq3bebALhDLsAz/OVZ+iT95DBOJLokcCtgnN/urii0KfRHwrz0eyrBMMkox2O
jaPgMpKXpt5sOrtNqGK1yhfLyTPn0HDctiodLeB1YYEw079eTvwcnilEn2T0QpZyGXHj610yKuZj
OardnTD9cisKFJwtUSjuBI90b+H85F4e9JP1/ljwmRGE8tsSSjjAjw8pk5iPhIjW3szl/iWyLMAf
NWydf2u5chHNHxfhUkr36IUt2d2UiLW6QvLxUcnV6Gc/RqObqWN0rPN8zVn5/PqZx0JybX7xyQuX
58YBfiXx5R8TEw2m2Q3Z7QKkyMc4P4ZGIHnB1KY71QjClf37+cA6aTefkpR4cfUKjZqQ3hnmo9Sj
EDaEXXawnNRys8wZXGi5266vnlERTFfu249zeXrrQVhlUB50YkooCaeb2ejaEGQJPmD6YFjFD3DE
Dv5ndqDQ9G3lxM0N+jw7PBJ7fVememlt2FuxsoloM6bXulAaNnxfUEWuOy3aargraCtXyycHjm4i
ET50FwDPNFNOfyPWqHmcp4P2JIrmyfeTeGd0kcBkJ1E3cWCMLphLLB7qCSmgYEi8egicPYrc/ygd
wkZEIw+0JdpgyCWTuZ3+jiaU61aIzn5UoSZcKU03fKvLTnoee0Naqz6dhxxwiXErIYuHMAD59nQs
gORFapKBPcZ0IK59RauOGHCjnQnG4uekNLGLLv7aqT5/NugTcdJmmKyBCNRigtEUYJCCkeJTpWo0
L2i/P7a+BZbOB7S3Kap2+HP5GvlsQBRdTd6Nuey0NNCiBNKLQJejp642xl8AdeutU6nyHuLC+Ltt
5JfLw32A8E53OwqgJHGI/hsz9GBxvmHaoupqWcFTGdqF+T1PY7XwqKfV8nUi5NBFhN9A1Er9Uw/C
v8bOWdAnshplXxDzbjv84kBM9mGb7Iy+ibrfCOJMK0vyyYfHbgHUHn1eoO7LCGh0hlEL/dp+9CuU
bnODwCsamoRqWNy/6mlru5WIeGAur8z5fY6aBPEC0r78fQZ1lWrMxbTRZFRtCpF7jNWbyRmM3/jF
4chzeazzu469RXUIsggMfQLO060tAddLhDZFT7IVRl5Z590+rerERfA8uDaF3N6jqF54QQx55PLI
57OExgBhAuaRhhyKtYgui0b4dd+K5AnPK0tzwSdlXl9nQnbjVBcrMdgnm43RgLdCJoOQzHFezDOL
rHbs6/gph+ejellTDoVX6FlafpMiK2sQz0mLftMMuozrVt61wTvE7OFrQQ8WZS2cvN/ltrKt67Ho
ynErEseOfsRNzT79x2UhlwJDjRwSOb5Dufn0h4Y4KVuN34gXFGud1MvbKtkQJY/+1vabNeTE2def
IxV0W0lhyWA59KeDTXFaGX3kCNRZ/PimM+NkjwUlHXKWB+lsSXuozPAGVcJq5Yk9u2vmMhEFBOJT
BUrO0npKZAOVMnr2zxHvwzMluum664rhrkjK4RkKiLVypD4fD/gWcTjVqaWgEGUwDS+kWH326zQ7
qIkj/eqGLMFFtY1LN1DkZKU69dmAZDCO+WFCD9jhdGUtP+nD0B/0ZyAY9vPUDea3LKE7JtdhttE6
fU0ibqkXCHhyBmviN0SLgi2+DAInRRZVa6jSq51WrbnJ+7Ih41EFLXDfCbNrrRJJ95Ioo2VIRwHj
OL8H+dygx6ONZYDM7NSV1SFVhrFe+dbE40z25KafGb+zSwWcaqx6l3ENYNKoaoa0ewUVICRzg0mw
IJKqIZVaXj9ktuHf2NRu9oFkJ9NXvaIbRFuwJrmTIkM4t0WgphsdnT9rM6DT2d82BRhON7N0uT5U
mdVnx0EKMIFIoG/LV2TIinGY6lAPD9WoyN2ul7tU+t342AJ5FCq1BD25RrxqxArCJXYmOu87Jczu
8SWogWhKupSN0dYstKrE7I7O8QP9W2n87YjGesRoV06+KHqoPxIvR8nrpHdBu51t64UHYCF5EQ2Q
YbfILPuXVDii3jtBGVAy6IZRfCvVilJFU2j8p54hk4z4G5suaH/MA9MI760oau/9Bv7IQUIJ8zuQ
EVQMpBnBtBkjizagFA/F9ag26o/JqRvlCftQp3LzOEaxraPdcG1awRi6Ex3FZGvGvZk+1Pogy0d7
qEG5uVNtSf2mNrXoxoHgal8hFqW1rhVIVbNNE2QbXTUsnOZIV0aUb3VK5cirS6Winj+p+X0E+1in
SR/GyY09Uh7k8zn+g2G1dbarlXw0XcNEE3K0eyFtsHGN670/BtKNn6aD44Vo81c/zHIUcr9t9bKI
s63pG5YlDjmgWHs3AF3/PUmRrL/GootQQU6p8u6cUtLe9dCf8hTCku1QMDd7wFD9ym1xdi3O5awZ
6U1LjDbfR/XtrwRWcQI5TAt5fOWKaPYCH+JdqDdYlpFVuxVdrI1UYmUqh328kgKcjYzH8gy5po9K
yYVn4PTayE0EB9IR9LzZy2m1U1v4Qxuwc8odvaz8oQKdMwUu1c/c2TcimC2oLj8/Z6UDAg/Y1ohL
YdABb3Vxb43pEBppmgXvzTiYwZ1mN/ZvqVcmArG0+grDPIqup9KvtpFo0wdep3HlpT4LuUCfUjug
FQlC0zwr69PaUzISl/iF8F7Zh3aqY1eXjZnmolZyK2VTYdNMd4o1uOTywqaaSCWTgJuQ++OiOl35
xC7R265k82WUACiU01geC9VG6FvPhnvHKM21yGuOOP6+FGlj09ednaCJteEWLN7eNgkm27cG5yUo
QmsCQ9QlrjQTEFbgb8s4iyIQjTL6qyghENwvXyJZkoqJV9Z5oVIUuvpQdz+MPEjfAN0YysrBOV9E
otU5niR6wTl0ybtRR90fQ7X3X+Q8nw54WzZXdVjKHuETcKSuWnNuPquDz5MjMZvFMjksurYIIhM7
TJLQyR2a1oa4szqn++rbkI07uW+OoxxSg8aBvvLSqtCPWlk8q02xZiR2lhJ//AjYx8RR7FwCm9Ot
U3VKQVs0cV7SslWrjW9OSD4S4T2Iphuv+tHWt8KM4td+CPw3VUz918TI5NQ1MKzdXT6+y/vjv59C
7kYpzISit7g/kqyVh6npnJfCsVvz6HRdhl9cO9kANno0azaaUk60H/PoTkHO++7y6Odbmq8Bqf7/
j764PJDd0o12UvyXss/CjVnbY+BpAuG4/8s2A6bODTnXICztdMFHTR16p6lZ8ESNv+tOpezMqcEL
ZBD9tRk60z8iVudVBbsCzxnTgRn9cTpe3tnm6Dij/TL0hvZDTQd744xj73WSoz81ZRWuzO+zIwtt
g8iYQwvmZZGsdDOGd0gD5yUJKuObOlTBYybs4YjWbhKvXPifHVk66ZQaZn4RxM7TucUVEWGlhowl
OmvY562ZXOdaaE+ulEhOts8SQ3v4521CCK6Q3cz3O+Sm0yF1JettKcr9F8lX2sCr6V4FOznmKV+Z
2yengYHmj0anEs7xYqAC7cVRLyb/pZYxjc8z3wGBUUhbM2z9g1qNiVfmfvUjiqp6f3mKn3xBVcYH
G+YPQq/yUklXbdDH18vKeVG0Xjj7CUun2IWRMG3lAfjdStSwfDPZn7MTGrZD1GRNtARPF9QM1UZK
lEB6SZCArOeC7Ji4tWqKV7+QEqKIJnUDxHV/X57kJ1uHSx4DBypjczluXoS/wqQB0xoqzAbL61cB
ghJ5dyBVHI7SAM/BiNt/JKbNesg0+mdKDCkc3sGL8ZDUrRJFHqWXGR9xJcHH2XQ5/KmtZIfRjc4q
rLXbP/uMs+rVrO0zV6gWB5G2U+T4qJS8BOUkgg3sWYoDqonVCX4n/spu/eT2ZCwyJY7+3FddPCOJ
0Yu6EJ3/kulFq9JI1oGXYfQtr9wun+0W4g7yfbr3CN8uToXTVaUWT5b/YqUBQrBqP27jJA6v6Fv7
N1Y5JccK19rD5b3y2aC455F/s1Fkqk2LvZL7uRPj2vIqkSl4elL128TPzIMQSnloi1b/UqhhtHIK
zwdFHY1iJiV84lk2z+mgvd/JoS+bwWsbCmiwqVFiD2tAR9vZQ1De4BrrFC5sb31zebLnX5Jx5wiI
utYHAeh0XCrW1RAIizMRN1rllnwIQhJKRu+XxznfnlygPE1AYBx2zlI+22wjM63zVrwOveXcaGM6
ulFvmfe6Kjnbfx8KcM9MtyU3gNF4OqU0CONIbkXIUH16M0pq9AN3QrDNSFb887Uy+3FwseDsQOfX
WRzzoKxFbcs6s3K07Esq1dJxGBWOQidubFHnKyHTJ5sEDY7ZAoLHCEuqxbHT/cJK2xDmTi2jPB5a
Q/PbkbTkmDpRCD4P3Zg6zbuVM7hMs1jE2c6MtiWtCxoq88v119VpGE6V6Vkevsp0nPeaGiF8rmO0
EY6xdkuFuYFhOKg/AXkMWyeW/9EOh5t0pk7zIrJ9yD+WX9MPy9EqNSl8pTrXHXkmI0+3suTemrrw
eHnjnD8SjEYlGzV0zgLAvcVMc7szJrNMX+sh0cotdtF5/M1uMkl9oELV3AUFEp1r2lKfDUotjING
Mklos/imaRHHQNjz/FXpK6BgQe7cURfSbsYhEwd0PIaV2+2T8agTkDgbKqAFbBpOJ5k55lQBf8pf
tcrC+k9WQ5RE+7rZ9GOvv0eUiVde/POTP7+CNKQo9HHTLLV1AQZFWdAOyas8qtPOzgProQs1w6sV
PFNW3qVPxiKnmzXfeeLnoPt0coQRuej7In6VfDoFP8a4Iv33HT+Vjjl0gR+X98vZaHMeR0w4C1jx
CC5nhqZkUPRa2LzOck5PDRpHrkKAyuMrad3/YSwyM1yh5lIHXMbTmYEeK0x5CttXTc4NUALIV+G7
2ULwqKVwrQVxds+QhFObnXMjZnaGpul02Mqlrw6vzlDXN5ofml5Z9MbXoYuOnRNtQzWLV87e2TsE
QArgMfg08JGzOtXp/PJiFmMPIvUVwyvClwaXBXmrUiu8+9dvNtP5bIViGeIZZBKn4zhxV3fkaepr
Q48CXq1qBldi8LvGS2RnLQqc/2cndRO+FyRs4AckK5S8F2dbqQ04L62T/EmMVgP8mBkP1PsjbxoS
CwBomHkQ2ZxtEKvZn8vTPKs20CAjup41rVGblYFBnM5TG0wtbauueqdkaj6HCJpdk1mN92UE2yjB
uONPIaP0GunKcKXrkf1TTcd+Za0/hG7+nj/3toXnG21TnbiGo3L6I8JMGvx8Mpo3bOsQypvMyMf8
OGyDkrrY2CJjEspoHDnapD9IeioAxY2ackh7o4qpGafqcxODtD8mspLLK2/pGYJhpmgQhyNLS59t
7u2c/jgtRJGzSQz1DVEi7b7Tfe0ZS/PmNxXvKvUSfMe9gerRtjRV47qMss7yHENSZk5jPgcTevez
muLhFyyMdtiufL453DtdObSBeHbhF7BTeexPf5xS2UnTKZP6JleN8yWk8/RbMaSkdNXa1r72cAR7
12lKx3J7yvWpS3dCiE1XFf2h0QXkWaFjBbjyPZdPx7xiJMJEAmQ1ICvmP/8rErA64sQuNpW3aUyG
N6NU8ncjoaqq89XuESUz11ZhfotOVwFVBmrUc7wITGvJ9R8gFqVCGay3KK9k4QZ91hg4NOKJXIo6
+JrXRSbfWGKUXT2JcMPIearv/UzvcBVQ0j/ZSNtyJ3C2izaXv8/5SlD6nZN1EiCatcuCqJ3kKEq0
iv8nbo1nKTZ92v1Z19/4VlYccBh6uzzc8j6m0ovFAKx8ttoMo11sVd9pa2gXavAW8Ai4kxzTEJFK
6boq6ubYa1l3pff2mrnj8vL6GBQPair84HbJTE6/NnQ5AceMQfMJyGqjCX1Py8uBEJgr31pUTveD
USvHOoDRe3m6n6wudzTSFRS64YQsiy79JErDaKXgDT2i/rHArXgjolC71tsh3gy2OFwe7mx10UJD
VpRbmteONu9iokRKchhGUfTGwcEIWUNA63XQ2rFGnCPtXepa6PEaereWZ85f7WR3M+4sGjszEbgn
l0LVCh41LR4R8VuVcHSg9+SbwKl8w5NN3r1/3bEMRmtTBpzG56Tzevo1i8pSOztr4zegFeHolnBa
JYAEVD/A30tbJDuqNXeVT+ZHHZ/8CxcwRM+X4REkyYhGeZe+GUGQHSrftq9hA/vHKQTCevkTfj4U
AFweGuRrlgCkCVJ3gVFm+iZwotumjiLtBqGqGbRECgQrQebZ9gQIguPUzADDDQM4wulSUoWMFEmq
sjfQi8IL40E7tDSj9uPYSd/SfFortnw6HhI1IF+ogRC6nI4nN6CaIiXM38LICNCCKPKyOcrqYFwH
VZZLSJbq2gp08uzsz1PkNMzXDS22JYMhFvTkpdhK38woGu78qCy2VR6ZbtXi2uvKtdrclLoR70LC
wrWg6ZNvyV5B9oi9QwCxDBpGjJijAKrnm2iHHDoT/lCHuuyjkE53an67vHE+WVsGA2vBPU4sf+Y9
lGlhmmh1/jZlsbbNdbPd8vAN+w71Ra+H5rdy13w6Hsk0rRdMcyn1nH7LVFVbUaRD/tZWkXmgIBFv
pqlKv/FwZYeaZ36lHXC+mOgqgVqbgWtzq3T+0H892eWQWkGfKvHbZPXyfRm05YYC8/gNY/g1+73z
kBPhL0T0kP+YBc/AS52OpRTgOwmWkrfALgssdyY1QXPBNn85tRrd2eMEZyySS5BTnfbVhN+4q7up
XGkhni8wP4KwntcDBRKi4NMfQVVylKMx53BaU7Q34jxCbiLT/lhDER9qJ/9XtA4jUZcE4knRAMqk
sxgP/eKuaKQpe6tH/bluy+YQaDxcxWRtQlKl3eXtev45iTboxFKWJJGmDXI6OyhCbaz5Uvumxbp/
G8oTkjWREx51rXv795FAEhJ20NyHybfYqKEzKmMjVd2b36vFzaQ6Ytt3QbhLRVntLw81/6/+egeB
dc2+tsie4mkKeHqprYT/L1IdUqq+B1muwxeu1W2t2L2HKR0CL0FtHlPbCDaiD6MH2Qb1d3n4JRzp
v/FncBk3nkYDZF70v85ID2QTlbpGeYf6oOvbxi7Vn43etPss6I1NPRbyjRz4j7Kv2gcQ3IBwzGna
6VY9fZWbdO36W1y986+hWkIPiGyfuGTZoaV1C2RaadR3VeqsDbIGUDDMzNfuY1+z97WvI3yQ1r7i
RnHVrQQJ82ZdfAlUwzjCdMa5LpawWnPAWEYNMu1dDDScgjaffqqRJa0UhJZp4X9TnCdIPAITcdkc
SRuKmFmmaO8NmJ8j4iyaiwkcojFqVYmdPBqqm0WSfUQQZvoS1dKthtDoMbSaY5L3xXfw09WaPcuy
Mc5v4kxxuLgpZ9ttbVEWs4d2cKRU195NNX+u89Q/CBDuO97Ix9aK7MpVkPifNo7fhfflGEITCVuA
WBNBzeXtuDji//0QXgj4EVQiKXme7saizFAfVBP9HZhjuK2dyDyGAuVTqdPX/EKXN/Y8Fj0VUhUK
FB8l5dOx2t4JZ003EWDnbKOiQbXwuuub4Anlnfo41VO4wcvQ36So3W8GyaegDern5fKEF+H3/CPQ
ciMR13QgI2eyUUpg570BYidw9ah2rlrbuSuqHlGfUmnL77i1wjKu03ZNuO6TXYjUGStMkEG4YSw7
5aMf5VKsIxzi4mB/i6iEn3xpocIgRSKN73Uy2Fv81YLnAUMi+AzIEB2NQeq9Fv3V0gs7ubjqa5pt
K9HlJ9cRv2dWQ0QJjYt+ieB3YkOYTlIh70qyIn8JhlYcUS+z3Ta2Bk9k/nA1IHCCfEhi7jp1wO/F
qvXrccrUrUa7+uflz3O+H22AqMRjnFeUYZc0oUZ1OrOR8yhwY0MHKOPo/lc+CnRzPV9js5zdP0S3
yG3R2aBWTJ673PtZ3ktSbXUBvSG0XkCXozjUFWlQrFx0Z3uOgdDUY8/Bywc7N//5X1e+1ZfDWHXy
EKCum07x1sELQN0kDVJjdxm3s+mC/muCq1ZFLWTl+vtkbHRvKfTDTJmlvpdj22qpJYOmBK7JnXfM
aj/9oull6glRZE8kZsPv2rarNaT+xw12crnzpsz1QLo5SF0CGjyds1+aoi8mjf3uw/AadxOFVvVa
JEXwLUw1VNoS22pk4PPgMTejVMrOleKj2wZRa8q9MgrMzC2zfGxcNe5TEuVBIZyLXHQqQv1bniI6
56F80eguYGIz385CKOGzEbW5dGdWhciujEjqZLQIQgCZuEePpA7KgJ5U4foQlsPB07XAfkHMKfst
UoFUpTlZldZu/amytXxDnXqCUlUhaPL78h4/e3OJdGCSzCAIlsZZGid3BqI4ep2qgSugO9XHvszH
ykOdSnNujLKywyO8rv4a3bki3ZY0bNYe/XntT74NdB0wjPgJ8PZQm158GxNKGlSkHjvMBnTc6ALS
bai5wzuQvdzJ2hdTD4ztP06aMSHDo2VClAdwZxFLgmpH9KdD+8nVjfxPjsnc1wzNdJrMvXOlDoO+
N2Ai7MxhMldOwCezJUPQ53OE2eJZR5FULjacGMVHd6zCg9UEZXwIVHUK7ptQq/WbnIg9XckLzk7d
7NmMcQ6YDHqYINBPd78S6G3UUtSMQAvrutugl9h4SmUoqZv2QeFJheR8qQDb+CtXzQeu7+Tbkn2B
15xZiKBeoCefjoywU+6kmgYdppG7JrsaSH3ryitaTUl+NegSgIbWW6U52Pgiho1n2UCNbgYzzNov
VtYTCuzI/tHjqFCn/Nq2kyRcpVKBzKdS2hYb22n0vSCwhnNY1NOM7Q4Rp3OhHQfWHxEnZrvRCeXl
o6WRWCMMRX/Rv3YajpXqSpmlhDiGSfW01dNUDm/NmILQJjHqqtgkADL/UWac8BLKlsKu4x8Alpe4
4ZhYXyZHU3/1Trsx1AcnEW46fr+8uZefeznIYtHjtm/QZRbqL+070h4Yk49u+NVZ2VPLfbwcZJEj
NcJEDUwK1F+kma6meIF0VYVHe02leGUuS/KZaUEfL6SPuQQH617+Ph7XZrJMwRYzWWJT88AwCjXh
myCKIG6UxpXGjfka/Gge1PvLH2Z51S5HUk9PQwnd3ZIrRlK+xlcohhlb44u4wiLm8jBra7YI51V4
CTkcQfWX/yXbRBv5e39UVkpHa0PMwcxfMUTY640v+aH6i4va0ze+K7bS7vIsPvTh/747lqu1SE1D
bJG0omQa5XN5W+53IQwJt33o4BT8CSU3/O0cg410RNbOWKveLnUNlud0GS+koVTGTc/8omBf6Yfa
98b0m1w3biUZV4rqol1za9jbQDsqmuRKRgl46CjJ11O94zdvevRFzB8IydWQoS8vyzIkXa7K/GX+
WnkZokGUDOwhYb2k/V2dPbbVyv3x6YHguaBWTvBLeed0CFUQ+aEXwv6J3R/plfLkPAWbYJcfLs/k
0z301zCL05CPUeiImGHy9/iQv46/peO4/9+GWJwEySwaLaW1+qvdBtt5m47uv0bTH9/jr1ksTkKj
QX2fknmIq+ImuFKP5TFeOwnzgp+dhL/GWJyESuiFVemMoXzNHLe7AT+GCVz1UlRuq3nxH/nlf1u2
RbxQB44sNSm7P3+frqWf2lW2X/v4yw70fyfsrzkt9rEVK6KQkL7+5T8VN+o+fzK/9bzbV121a36K
B31ym99ixVNubcctHsYmzodKhIw5jp70yyw3UuE5P8yH/231Fi9jVgQJapSsXr8dDv9tOu14eYhP
H18q98TLlCc5pqcnFNefCUBhrP6yqqtc+m7r341+crX+8X8bZrG35Tzwk2himEJsHWMfxVdF4YX6
yiE9Kz+R8EONIi2EX0rlZ4nsayw48lUiT49ObYvMVcKhvfOBYnZQ2iHR7/IsR0UR1a7wIA11km1i
dCXfw7jSCTswbHj+t1kDHqFXAIJkVllE4GGx+8d+qLSo8ZVHO06wpJOH7GtFhEy4Vmou+eCwEknN
q/j36Z7BKpgKgRUB30RZe9FSQxWOnxM74ikwUkd3/ShM8Jv2rbWwcPlyEP2jEoQGFdjeD1GI003T
Dj7i4brqP3a1apfCA4jUyldkqJOteDTW6n90EQP8A8aIGBdUPzkmShmnAyZAa8OgSoonrUwNj3OX
yZ4t4bBlGRPmxFFTrIkpLg84NQWerLmSjUCH5iyBtg1VLXBiWvhcq1J4PYk4/Gris/gF8WX765RP
+U0CuWClaHn2/eZChgJrgeIpylPLnl2qJfIgIRKN2qgKYob0f499gepd3pVnXw/t/hkVAOicih0d
rdPFlAobWfhUyZ4rqXQKD7nw/Lszmz3vgcOkKy/O+ZRg7VCFAonA3iMzPx3MLqge2qjLPxdm1t5U
WEneZaWxtnDLcHherBnypiB+BP1iSYKS/Qn8Ht2RB9AAyNxKpvGls0LlYI2zIFBojqBdA9QGEkoP
Py6v5ln1dx6b9hUMbGoKM17ydIaGnMSlJAL7oRQ8CVByB7t6tgYZgHuWixYFXrsKQzDhE2zjH6h0
ZqrjmkEQS29xwr+2suDLC50u85wOmjawLDpcS7BcmTiYFvSx/jB2pnQL2xXh4I4O7K/KTpVuV3Vq
DtDp8hqcHRYGm02o2Lq0f6j/nC5BxYcXtpnaD4XSRh7FQt9F7sK6QkdeO/pggb/ouVWuvFwfp+Hk
tqP5S80R5Bm8Blo9i4XnzfdRytcDLKcQo0abJa6tbG+0TRfcpWipWNdVk+nKBkhAVXsBytSOK+sc
se8V8hfFGxbK7eh7NXKGceOaMOTN0nWS2qyvUrU2ig05fdOl3hhQSjuMeh3pa55p809cTGGGZZPA
02udSSCnC+erfZdMRe0/iFrQm8NvuE5w9qw1uOxtY1v7pNeU8RimnZzBYFAzf6P2cK1XboTz40Pb
EA4yoBVOI15ipz+jm1MwHSr4AwJD2XTfS42juViVm9pRgI4rN1NFLW+by+hrb/OyMPy7yxvo7Eqa
1U+oVgNgRKmDB+z0B8hRoRuhrOY/p3gMe1oH0TDsjNIfhZu1ZrB2KZ0NxxsJLhDWL0glBZHJ0+Hs
oLLwA7Hin8mUJNR76gymvhRBf3dj1n3lhjhb3Zl4Q3MIaSneZcCIp6P1MX02Q7TSA1ZY413Saq1X
JFq2L+Kgd+2JutKYRMOGYp29ci7P76aP4qBDtYy/ABwu8i8qVAY6Nkn1UxOVdFuljnOjd5Fzm4+t
4TFp/VqLU/VO8XVxqyviXVWadCUmO7sbeM1mXuNMbJzdPxa5mUEPv4n7Co3GMh2fpCLptn47a7T2
vZFd6WXwiPyyebi8n5ZLjhSbMtNj4BoiWAYG9HTJ0VAv487uh59mbtk3fkIR8KUuVCfxQi2qKJ6D
+0n3PA79Ph+Rz11Z9/PhQcLYs3Q/zP5ZUex0eEPv52CmNX5WRZ59q+kA3/Vpr3d3KKxP771qNeYG
vHHd3E727NVzefJnX53SN0QI8BuwBcC8LrkQlA1UDf+48aem5ZrsiUi1MTyz2/hK67DJcXMw9rdZ
rRbfo7I2r7JuDF/+H2lntlw3jqzrV+moe/bhPOzY3Rck1yDJkmzZlmTfMGxZBZLgPJNPfz66+uy2
uBRa233uqsK2IIBAIpH5D/2AOsWZCL29itbfAwoBJJAVcUk9/uUyKJY2enNfq/d120WzP6lW2x2m
MZu7C4HtlPSLJs7PlJNOx0RKDawVw67Ntm0k6accNwosBe49LFzCzhy826X2kEiRSgga6ZwI9nZ3
g19byTQqUHes5RA7eTlFaXWL3rZVc58uCJvEQzdeI0Ky7BXPE7pfVzppPziDH29/4TVi/HptGLAl
gBAjA8s+A2CwiddCWgZWhLV1b/TYXK9ynOmDZc7GuXv9tXEotaNuuDIzOMgvZ5f3o5s06BMRJwcl
uVwiJXOCHHiBeWbLbgMyEwI5SiwmRyNObinJLU4uyMn12r2QU+tLLSp3I2LmfqxGcvf22p2czXUo
MnqIC4AOT4AhXg/FExso7R7R9/KdsTTOVT+aEW1ZtiisiTTs4nL5ng1IMb098unWhBm4OuUB1OE4
bCOh1noO2qq6eo+9m7PXOjKaCynx6wpqadufjB6jp98eEYkC2sBsUWh129rjKAtVtoMq7p1YtvvI
drq9pxXezkWGxXcgfp6RQDo5DQBj4e/w8F4VrQh+L/eLKNDcmYt+uU9LPTs0MyWlAhhyoHJGLkSu
2ruq7B/fnuPJHgXbDN6BBxPXOS2RzZiqNyzgIorlvpBxcjMNhrGjwnVObOnVUcis6SkC/yO6vJxZ
JHBf6DE1vPe0qQvnOjOxRorP+WJCF92ebNgmbFAwjaSD+ONtTrY1FEuPpEfyOVIaBeHBZlaq0MY/
Sn6f7DppVT+WsDgsH8Bc7aW+kSZx8bg0g5WvyvUgvX+AyGjnoz1mLnYwXRbjupsWuOIEGeAw7ztt
EGeWvodoRPRoeGk01IES22Pj+QDDeyX188m2l8BYxii/bY2yh/ZcTG1nH+g+9xS5UpgyWjDODSE8
jDCanScEgp0qvxJVxGXu0x6n6ntoWzZJHKTdYthU2l2sjS5woIFz4MMhz1wgIk0+0BQ3MrMarGOP
KTFmInOp15rtxyC5pUNVEvyQP4yQSd55KU46N3BNjGYMET6aarmz6taVV+inxeVjkupl+REduzhJ
L7CgM2Ftj7Ya4f40F9MsYr/SdOyG/BjJnVrxdb3KMNHRjHIg/Vc6m17gaNX1BVUNLX1YUr0BORtH
KGvo/jJWsd3zgKBWccxVa15uuxbJpgOvOlf+CdzMwyTDFChS3kbW3FPybNBN3TcYeCVPcL+KYpfg
aqOB/QDWyE8CHD9cjtwg0Z6Ht53+WU6dVPc16kNjYNXLYN8biDzVvmFJPd9PSbmo711hxt07XWRW
gtuOUfVS+JkRI2eHgYaG3Itjyj676bQoA/oy9XhNH6F6O8pRCKMb7kwQMTkay8T7nTd5mfVeNnjJ
fFFViixToKU5ciEB7CqThqo3FaW40HSlfEbdu1oVdvUp2UWZMYLpEjjRHDyvUNRw1tup/YjzYVsc
ZlLd+FBRk58vYpt8L6wmI0rDoYhFGzquIsxgjMZsvOqF0ZgH7GS8MWhqA3soMxqq5hIzTNv9KF2l
dx/naPaaJUgHoC67SclKESRNH1sHRGbyGBaF7Q578jC4FZbb6lOQLW4z+DM/OwkHDWyKDLwEZxWE
cIBjO7Ov26MrGzY7Vl87hDdq7APxYuzm90qsKMsl3SjR3Y5DrydfBr01rcMYAen4vAwIBl7VIptG
P8+Qw/omUlwAd3i29HlBStmuFnMU3lr1E7QhYN6ObcS2uzOdCr1QVFRNY2/bk5NfAwg1VwKuPSAw
44vWatUC7s0Mrd13e+SufCOL2uYTv4I7Xky8vLNjWg+euutNY8rvSqCy1XPN61diBIQEy/vZ1WpL
DRLUu4DT6SNSZDrbD3OgejHnMqikY81FoGZa06KnT1qah3w6I8GxbsHk5aYyY6ebUUiOhuhrza+E
gZCCBVxkhVlrIhYy1kCmvpnDNEVQiAyBuHReEAiuUxnl4gIaauLaQVl1aTcFw1x4y7OqOFqp+Ukh
0sXys66tbQzsMM4c8R0CdP+jADKRdEepp6xEqNe8hX7A5nCTXQFHyvv+9k2xTTIA/KKRjRABCqSk
xe4mhgOIryqOQ/ZQYXr24MVG/APH8vaDbtaY4f32WD91cVZGHJDYLRLFaLEBnDsnfejRPD2WFfrk
IZXSbgB1Wrv1mcxim9MwM0ovlJ+g4VHa22od6uas4HvWywdtLPEaA4bl3ZFgd+/HJM8P2PnpX0i+
pB5WTlY+vD3Tk6wGqZW/LF153VJ53mTAbI4Ua79M+aRlbeH6hgr6M8iaZrq2s4QArhZVcibNOPmQ
63MSWyo4bdR+qEO/vIyBLoF5apT8S+ppdRKUlMLlvlcSY3pCRsdy/nx7hieru+bZkG94xIB5gQfw
crgixRDDa2TzJY1Hzwv6qGriZ+gqhXslm4EYrsvUGQoO0tK1h1i3Ju3L27/BSV+DD0wJgXSBNyUg
8q0NVWJalGTIDx9QvI8+VXZK4WIPcTE2wfwqSHTvM5FJL8DfU38qm1lMELBgSPROoC/mpH0YnEiZ
zlSrfyK6f32G8NwBfMeWg8KzLszm07d5AodTNOo9qniDkRxiNK5Qti9ccpL3RKtpyvbdTHFhP0Rp
T3GlGHBOuReFk4OEa4esLREsV/HmCby6cMURlFNhixCTOKKLUY1nNTpPdg6lWuzrEQ9b9WexkH75
KT2lnIURFfrjhGShfcidWurHsfLIgciN4nNvjZOX+OodQc5IPkwplgLIJjlNak57MlvqY54upnFD
0V2fwsg12mqfTHUOamoUbOSDritdqvkOh0W8F5U1GvvGcvDHfHsfnexkwMGkySpPAa5QfqWX059q
VRed6SSPbRs5Oy2TE0A5mABWqrWhvsTDPlqsOpgUWZzpTG2jBE/jVXaCdwF1MP57U3FbnFpJKjeP
H9H6IdPsUvR3DmtRLMKbUDG+DNDM8zOknVfGJIteaR72SoPa6pbn3dguOZnvo7M48gLOfHJht55y
l8RdemH3enam9LCu3ovjwHmA5AH9iXhP1WOzuoWiNV2UTe2j1pURjkz2kN93SR41YVeXeuO3iwU5
0Mgj8wwQ8HRX8wICgU4lk8XlPL78rCMd3DUyTY8WcOr0sk49pbiOk2JJQ6dAVfzMur6yq5kjcRDB
Rjj+QB9fjlfQG8vHYWwexzRN8s9oC45Y0NZugTHLLMz0kgIB6n8lLiF5CAC4m8IYMcskcMtEnqtR
nH5lLry1ekD9hSLytveQy9yN5TDGjysyNZwtO7pojZvGMQJRIqf69gE6XWkeF7AVKRwDuKTn83Lm
U6QjRN7O3qOLssPnshq192llIweuItJ59/ZYJ6glviT9VVzPGAmi2/b1HtlF59l9ozzmXSF4ViHj
67RJgEquRxO0rLJ8/lCS2ufvUN5SFUxq0Ui4r2o6ee8qQxGioyWyenHQCEYLWdtXvELUd3Ku4uwy
B6mGxjv+ZdbneHLHj2//8icLReGRbAvRKVRLaEqvX+0XbFEnMLt1ClV7oP/kxJfsh/qLyzswRj5B
2kr4u6OhsoEkKiratC8oP7wczcgbFQnf3H4wFWk94LULisxWrF2N4eWZzb/u7ReHfBX0QHIN2voq
5rmtrc7Iy+GWa1sr5FRbH2AiTOqlPeYouIeLaE0/pRV6wX2b7sRilr+b+qxaz6tGPEVlYL/2Jo72
FiAhmdTuQ8QTJKFJ5BWSux+blyshVE85k1ieHC6UZlYFZwS71xrnFnTbI8tK11NFYtrqu8AcFiNI
eyEuWYIWBHeRnoHVbMdj14BnpjVNz5024dYCSSa4bXujqn8fdPu96w7ispF2/2ks8wceQedswk9G
g7xAsQWiMxQq3gObxazasZOwEqcnAPu02pdGxaLXKb3koDtVUu1mhJPPFQG3hSRgE/aaSK5sGaLo
lqWXDV0z9nJRnzwvKt7Dqiiu+tSpzxyIV2ZGkQouLoEKEpazidA4wSaF6Zbqk9JHw701WNMOl4Us
LGf0JH1dqZ9/7wBS3FfBZVNzR5sMWZ1N2arHynyqqkg+4a+u+rUXZ7thmHN/SOvlNzMJhsIfBsr/
ev3Q0tok/9SeWNsm656KyW4OarWMB1581xWZ4zViT8NvPuR+gt2B76y0Bpp423Y62Wtaz/Yyf4/x
NfORs7OPwhRZYJf2OQusbcyk78r3ZiXXoj5Bf7Mdp1SaksWdnlqnL7GQz5eLBOGIdzEOzvdvf6+T
/cGHwhkB1TUuTpZsk6ogkGvPxmL1T3PnZY8uEjKucJIKS8ouPjbCPnOVbTMjtjkXMwVNQBJcntv+
sqUudOphpjwJp3IerVS1KJtN6ojndu9MxQ4JEBCu9Fg88ZvxkoeiSl/b5t+SA+rbvNMcK3Ve3CJ/
8kpuOZ/MLfIXHmrBNGBYfWavnK4q8QR9CHJcdiaury+vocauBxxRrZl4YntHUcrhTweiwYObRdbn
XpTn4tcJthi2Cz3GVfgCEArogc2AVLXiDHKR8h3tHXf6boNoWy4UJ00iLXCzJiqgty2zrPTdgsPH
eFFNCR4YRZ2U8cUcWYgl+kPCZsTiyO3ysBuStOjwKxuLtLsiRQeerKmJqvQYIRlRrvk9GkcOKBoU
mBVMUZuengkKOdU5ma7tSsLOhcC8MnfpWruE9pcrqbZans82muRzpM13JUXLY+bN9Q6dKfnF0ubx
zJfbHj0IQ8R/kmhah6g1bMv7al8pkV43xld0ltIAOMvkK6gSHSQNr3Ov5pO58Wjm6l5hZWtE2TKT
y4QzYPIG/o4K5WA/V6qXongmZtErWdhjAVTuxVJTOdZTi9swGBIwj5MvKG1UaMxlg55+84YJsLgd
u2mDXGKSGmnYguYycY0xm94nEuOqcGaNTooQNr6XkE147K8s3xNDFS7ReMiiKnvqTa8bn/UaO9yw
mAc54iZOJVfZGXGryudBKEaHZzT6+R+E2tWUHSUZrDgU3Pz5uRRlE1soetGfXEE04D0Rj9uKG/U8
jBZFUbs7pyQn0Y3B26P75+7yqbBDiaDToa3KfPd2/Nw+gf4add2iJEX0X7cOf7lo0sjOrO6uSGMc
HYqpBg/o1ZelTgGkscbhilxi2NcFHl6UlqxLzFrPQdI3G2n9HYBbkYMCGiQX/dlL+iXH1i3JcthO
fWfZrWoHKLFpbpD3s3twmta9KQYrOwcUemWxqZ6uWg2wPoFYbOoZSoU4Rttr9d044x7TNEaxT93F
+ahYitxXTa2G5Up7fHuxXx0UPCR9N/B9pIUvg4GSAA/q8rG5yzEMuojpVBxU6n7XCL9FARTPwVfK
dDzzhTcR4efi0pWmUow4GTjQ9c9/WdzacisqMF17V8qiCSz63wH2wksIw/SsmvyaHf3ypvg51lpb
JM6t7e8tVTlLlYYeh97cxaViFxeR0hXdPjVnUQZL0aLk3OpDE+1mt+4V2lF6k/qmq+gd/DVN1L93
Y4JXIQJSvEC4gMLVCTp0gdw20Q0p78Y+NeC6udmx81SaKNEkz7wuNrnwX0OtGQEjriYM6wb/ZY2R
/en0US2wpckSca142rDry/hcxr15sf0cBedwIi5JwKrI+HKUTksIO3VV3E3lHF/3Zfu05Mr0sVNF
jFCU1ewM5EZwGEvrI4jCr2/v3e02WleTyjyitgRpkIqbnC5VhJMOwkzulMVLP3BVK4FXLsMl6n3l
4e2hXllNbmRyD2rjHPytaCeNpylTrLy8UwZUEkU7dbc4FMhvb4/yymquaBCKEqi0kH9svlmWywhD
I6W6kxoMPVzbmiCNIjs0vNjZDb1ZH4fZtGittm0WxM5wjm67DXrG2mAlYV0rq7z3txCDXJp5hs9r
d5drS/RejSq606qRqFmIR0D1NTIq9cybdKskwAbiYPLq4GGxStTom28ImqOSca33d3irIhbX4oYU
6sWCjRB4n0KEgIq1myLq+iev7vJL0CvdU+/F+ZOG4OD3jHn8yzHs/zxN/4UO3Pu/YkP7z//m/5/K
CvauiLvN//7ztnouPnbN83N3/a367/Wf/s9fffkP/3mdPDVlW/7Zbf/Wi3/Ez//X+OG37tuL/9kV
yPLOH/rnZr57bvus+zkAv+n6N/+3f/i3558/5dNcPf/jjyf87bv1p4mkLP741x9d/PjHH+TNv+zH
9ef/6w9vvuX8u4vm2+lff/7Wdv/4wzb+ThpMd4cTgPQBIfuPv43P65+Y5t9JJxHIsHlh8Y5bU4Si
bLr4H38Y3t8dd+1gQM5Q13/Ot0U+e/0j3fo7gtQkFshp/PXP/vh/037xgf79wf5W9Pn7Mim69h9/
bO4whOlI9EANAMpDGoVa+MsgRCnWmdNa13e57KvoEt5EchWnmBkfJ3cwvK9WWVbOUS9Epypn8rZN
CPo5NJXK9WG5Fqi3j6+iXsA3m5G6M/skDZUinT8BRWyDflChyPzyNf417bemyTuLfif3NI891nSr
Mj3kLW3G2J5RGcpHfJeNH8nYTPslE/aDVnfVTSzS8UxBYLu0P8fErIPHAuGdL/Zyack8pqnMnTl0
QcD5jjHVzwpGSbhwSeVG1tWd3bjmmTE3UYhnCfMk+FCehWwEwHEzZt85amt6aHZWIpY+4kLGrSQA
rUTwKfuICkv54e2VfW1ECDeI21M2AiG9/vkvd+U4YwmexeUcWmMtrwy1Tq9sBza7WhvjvQqS/cxt
8sp4sHt4FPFaoaDirKv+y3htlrbuotVz2BjiKh5k4A5xfNPYIrmgjHHOfuuVb+hR0AG3id8qS7pZ
z6b12iSZkMxXZS1oHMy3mpJdJzn5jl1YR8ONP769nJvLcv2A2DDhwgQSADmeragikkigV2Y5h4lu
f26BRF9ay3wO+vzaIFRyVpF5atOA/F+uoa5MpO4tyq5LpHFPtCD3e38pXffi7cmcrp7DnkDjhiIc
nertqatlVatw0OZQjM3SHWxQVcmtYaN0SlecQuSuSss4u8ITKp+s8PfGJqyaVJJW5zCqKyfUAT1P
8wLiyxJS71OCQVTdZy0e1H3Uargs0oO6XAoW+kyc2a7sOip9XGIzZTm6Ppv9skgKShQ/ljCZsMsL
TTuymyB2NXHObfxkICIZsRurJ/p6kNA2D54O35EyhmSGkjbSPSPq/B/0XK3PNBVeGwUGJvFkNa4h
ZXy5UcBEjaRusRrmrjZ/RYqudUNLxNpvPt/WQj41MOaig8umLry5hQA7VQIXniW0elv+wP9W36Ex
kd+ilNpfFdwkQeqK7pxSxfaxTCkHMD7wAO5RIJR0f19Oz+0jdLBSOYS2fqhg3rty57TTgUzr2CrW
ETvSXVT1B9U4t022BwPdZ8qOELNWUbx1wi8HNhGfVRTZzmHtGOLdKA0U0d0S5rZbDOZOoLw0hAAU
ujON4O2NS2OQ3BS9VrIK8KJbkVin8IaRCqFKp7+Z7Z0J3Sjq/TSaa+BpSI0mZzLUk+3DeDwuAB6u
TBOKyC+nmZfNqNYRMDzR1FqY2WV5jDz5m6KJlHfozRPEkBuhYAFf+OUo4+pH1Yvcpcc6WpdTJvv7
3J2992NjRXdvB5WTBWQodicatOgsoa2zOXVKY5bjtMRuaMReS+3SQ2HKQbiw8RPaGOf8d0+Wj9HI
CrlT1xztxIWnN6ccwRwPlUBHlRcNdRR/iadz/revzYnHPWu4cmHwMXu5fBUYRAt+rBM62I88FatV
BUJtRetnuvKb/dCfn4rTs5LxQLzxHy/H6iZkOin+OJjiRdmuHtvkmsIDAH7MSM/s9VcXD2IuAGwk
danRvBwKXPSS2guLp4u0unKl2QYLym5nAuQ2G1n33uqrCxJrxe5v+0t2btRw4tgQua0rCEgxjdno
4xCLJiOUSpx9fnsDvjqrX8bb7HXYfx7lD8l4yA59GooqvUQLqDhXCl4P5i+Fn7++E60lji6xEa/i
l4sHUSUaCF1O2Njd+Lmq0uTjKErjSmIKs9dS2/T5U33vyla9bAylDyVP+3DR+zFMpbVXkZE/U/05
iZjrQpOC0dpm65BQv/yNYlk5zpyzc5x2yPeKpjXv8lJz9i3HP2jU/oc6Nvr924u9nuaTVcBGcH1s
kYptdyvg2aWccg2jXyg9vjpay8EDq37InF65F0Z5J6J+vO6yyTm+PfCrR5LKP3k5PUvS1s1km2h2
lNxyQqMejCPCu8su6YclwE7BOfNgWL/k6Rz/PdQmRLvFkiXjwhz7eJzeYYF1p/eJ9LGyqHzNyI9u
qy4fa9p9+9Ioz4EGXt3N9OkpgdHMoYX4cp6l1xrTqPBRm3RMDqO3GIe59c5RJF5fzX+PspliLWaU
8QbHCRdjmBCZj1O/8NwqsCrznCzRqxNaQzYRgVC6hdVly6jUJE18OGQVD4XjlF8dTLE+vr09Xt2X
9JmBCa5ND3v9LX55Ail9IiyRsmyTZReXuGs4l0M0iocJgMa3UoO9yFPeOrg1mof/ycggWag3oZG+
RZLFbqGOOU5HYTZKbYYKUWpHW02UvUV99HKqzSa0bVhmYzPIp7eHfu0rMlfyQ44E2IHN1Ts77aga
LbLLSqWl+0gpzaDW2ga4otefga299hV/HWoT/ZZErZRxVedFP9/5uBSAZRJ9Ev9BKP9llC1Xrsu9
3HFjTl7hDO0FyorRvu363ySw/Yzk9LVXfxaae2A9X+4V1WhUq8MBNqztLHsqLD0LJbTT+3aEA/X2
F3rtLvxlqC0iAVRVW1Y6X2iuCy8ElTEErUfepzm0b/3FLdszu/G170TlCswRCg5r+eHl3GooJ6j6
cvkONHyenGaYL5qR6vLb03pt41FShiSscsuzjJtRWjOuBQi3UJpA2HnpRld65eV7CLznLDleHWrF
8XHjkvBt8/MmpvRflakbAjqu/NVo/Adk3fzYR3H34e1Zvbp2VG1AGq257BYulpkpBMOCG74D+RGo
kGh2uQJt6j8Zhec36E8N8tgmwLuepEHYwHe1o8ra07ar3s3l2F/8/42yCfCzbHnCKCtDq0mJ8mJQ
dolR5v/RKKupMg9uEubNXOrIVZNpIPaVIAj9dp7AIMg02f3+XOhtIX9B1ZD+0yZtlUO0IHzEXMCW
mr6ni5zYbpwrzPwkyG6u/fXUkN4hSYQo+iaaVsA35grIYrgMsxy/RwV0I4DXDtKNFxJrGLS3ytYU
1bcWgKy9UwdjbIIBhm3upzhoWy4Z3+yYd1Q19WRfuniW7z1Nqp5fRq6XBvyZVuR7x1HGiPonaP1D
37vpb/rBrdFtbfsivMlpWRPSl2ez1a2+T8dKC70U8poPpQ2rpmi2mr0VReKcL/vp8Vz3MV4jZGQr
X2ezzxYLBpuMLC1EaKLQg7hxqxIYsW1k7zBta89B00+P6Do7kGQEHp61W6yJBsdqVtHwDZUm1/ak
hEihCdfw395wr0wKaNyaVmvU6Wh5bpbQ7dfbls5RCXAU4xingl9nNWJIfcA78hzz4HRSNoUWuOkw
xCnKbX2Qh7wmNZK6FpaJav2gRjebARzI8VxF6XRa1FVox60vPwpy+maDA4OQZdcYvBd6ziwb0RpE
0KPDnOwnSWf37UXcXn2rmDUHlortqjTjbDVPmSmmypYF6gR5KrgTuSK/wCcts1AAhPDC0kWZ6sx1
u50hYzItmrcohqyEl81u7DFmKrPC9EKvXTz3qhqhVlBFMpQ0lH0B8e/tKW4/nEslFbgaoFTw9WtT
6uU+sUDJ1Z7kNIsmdihEQH3+0tiDfibKnq4k1DzSlRU3tvbFNsMobtGkJbrIIQCnOg3trHKe55zA
Iayo+gqeXBt/845aPxluwGvbmE4/vYWXE6MIPFIm1iMOwNgcq7ZIL6qxPat4QuGLH/RrzOU5t7rl
wYagE0h5eP2gv6TtbTO2BQ0gFAT0rJDfMtVW6qPjkrzcJfrSjntRq/jp+XPUP8ZpNoaIVMrbrMnd
WzEYU48S92LAo51htoaijLuPNRTHb0sO0CqAlJ372KyVj4sUV57QPhWiNI/gGyIX4f3IQDcn96Ib
LSczt+18fE86jcRMR+XlPl7qblclS/oRsEt7p+iwnnzkdRtxlapLVV2NlmzCidwqPs79RI9OahpK
HU5j5T7s5PyT1fV4x0aJeaFmhI1d4qTWw4Dd1SGL6vlG0evnCr2yChbpovpNFGs/cvCr/qi16Vdt
9tqrqnWy96Oica0qZRN/gl7N/WEUfRjxm/iNG1Whac3f5VRAme3NufsIS7iMfQ9Opx5OaaFB2akV
Z/LLEepfOAtXVAchR1vs1CV3W+jfg6Uggw5aLenQurfH3L2qOyXPYSo7oALQ5/BreM83KA+mO8fq
m0AZkGdBx7pWYcAW6nxtDH25n01Tan4HwRRJQjNX0x36SK6fYKFwPYvcSAMPiYMvTjRM96lJRUTq
uhVIC5r8WKVev1fi2Hg29QE7gklR4hzmNz6tTcmFMgi9O6YxGK/7DtcCESiata4UQDXnJk5HPKms
UVnyIBdUIhFPyNPUh9lmOQ+GkY2WX3oom4yl6TyOMVI2fqloXh5WrlZ+y9ICZwGJrNCfWacVVy2f
uP+kaFnZeX4DCBUWc1lCbES83m1tzR/ivhqf88WJNeRi+Ieh0ej2rTNrXnTJj20pTi7Ag/14svVq
T+uKzhgoiEy7ro1eH3Zz1lTHSGRms0P6Hqa2UQqoznmk2VdCxUHsUivjobqtCTrWwclRW/ox9HlS
7UGtOQ/SiBFd1rsl2fWuyB/0Kb3T4rmEjN+3j/qsO4CQlBHWel6mlQHneTHxdUSS+2nROvl+rvpl
P/RZrAW6JuT1qOjR5DtpYwammoEtaECoOUSzyh5Dip61QAM/EWJCHyIvp6BL5lkcoQGPFsL6qV1b
5bBPHC0u/Vqac3VhVkuc74vEy25EieS+jwBnOwZj3VY3XctgEP1LhALq0k2yMLX1TmJY5LrzdVol
0oAyzTOGWsskIjl9NvpJ4xxhStAGaQabK8jzeo7vBq3pwV3q42LtHC+t0jvbWnJO9kgNQiShMLOh
vPVqbHZuRIdjbB+wHHoXTDiK9eHSuZXle9KRpt8XTXtfj27tBg6kM/EVKY7CODqikIjBp0JRLku3
a28Ve/aUUCMutQgwiFmN6XZWeRQkakK7ZMAeZwjxWypdX3G6gR+sR3O0d9w2dXa2K2YlBFjmcdRk
7Q1+girR3uSs9iHIqrTcF7NbvXfB5Jj7eMqW9wL9wiKM7KGgxTTNPLWMWtg/YKlhl64QuOOwIIxp
OBR1AL7cGkt1vxJzUuwMtR/RSVcVtAnjVi73ilCsEs8Tb0ZzI0kFzPNsim+TKi0W322K6pspVf3W
mqIxCXsVP5Cw1FoT/zOHjnysoa8YuuMIh1229nRVgXZ9FA23X9i0+uKGy5xOCOqxrT0kLBB/CJ0m
Wr6PqVSNoCrc4QvWx9I5mKlGf0UpW/HNhglnhnkpVDqt+L1ARkiTlN9Xk/GDDURW9Y16HJUd+qFK
sp8NczqMlqOgUZIAJPe7qUSrolnUuoPkXs9Xc7cMIDoFDSofIKocdpXaGnZQCSPXJ8Ax7pSGiT2l
zoUzaqN9zd1OjZY9kGuXqSZb96hZA9QLr1P6cdd7zjSGpjmhuixqmCadkUzLbrIj9AIWlJj+xLY3
jS8Gt5LTfoiF/c6DFVP6gwX2cme4k/Zer6s5CbRmafFQ6mLnz16T3g39N8M8xklvfbHtblEvja5Z
aHVNqZcezaodyqAvC0JIiVntczUmw6pUb1VfdJSE7KD3ZuwYIsja7n5ytO5h8TrUJNxkkdWx49b4
IKtE524o4RwFzYIEhG9FjhcFHU+2d6iMlT8UWTq2n2vjCAuq7lpQaHWUVAetnA2wYgibPLG/Ooyd
uYK1HcaNzKAy5qEJFvAGJhoJZpYeekex7yxR2cY+W5JyDiIBzvydaLOou5xnuzF33VDXWkAryJsD
xGVGeoomOLug5bt/NeKh0QERRNkYGM5kdLu4aZUvaoO/35gl1HuHPDceUzOXFgvYSnnQ6CIfW8tp
DF+r0WT0l3x0UAtEMuydZqUiC5OqiZ5rxZyk71hj6fheY0KVxQ2ka/dIsti6n9tJf+tqmV37CJlQ
taBG15Y7czYzN4iowboBEhiTgenoLD9jkpKpYZMbUnL/jnW/RzZs+r5EhOUbW4/7z9Eik37vyXj8
ajqLfCe7TNV9M6nYDuDO8melJwoGVdfF3ofSHkGuu4lSYHgzt3nmQxcf0VZpp9hFnCLmJhvQ+4wC
L/dGNKMG6SiIn0X5gN1NWqPbUbLY+x4VFgu5iJkpjpqoVD+dENT1GxrlT5Y7GcZV7ZT4P1RFUZm+
GleuezlmcW8GGFJaZWA7MkuCbEK8w18kETXIBnDhnHkBSl2XWnkTD/ASfUktwSNZSITHu8Gz5mMz
Y09cNmWOiKw3Nv2jHhHTL4YK48bQ0/uee60aChk9KKWle5+bukL1JvMw1L1OojHCZaQ0M7jlrZtD
9hBZnqOyV1dawTr3tQ54d0RPQyqEadOv4nHpPuQeIgLvWhTo24+ZF+vOU28VVp/4o6fU86XDOtn7
UizNsmPZ0uWdh/KzHkAir5YbvYMydgXSstCxeapzZz8kTdMeBq0yxissoJT0ayNiwznEeEIo93WH
2iPiCLoW7bhJ5LJTvFrHKEXPymxfamJob5wsS+MwJQm0Lld1qOna66kxgD1gwY+Q6vlU2mK5w8F2
HFr5Pb2cRQSp1tvKLc7fxnQxKblSX+RDYWTBGszF0W6jKAqmsfGsnaZQq9h3elSLcFIbZ3qnTUMV
HcyBR17lI+7oiSCPplVD20EAZ1/l9jzvsyJpotDqZNv7ici76jbC6uDSALBjr5dPuvi4/2TP3CSd
2Dl1UyFzGMcIf0wYiaI17kGC9pv/y955LUmKZOv6ieiDFpcHCJGRWlVV1g1WKhGOBgecp98fVPfe
3WXTe6zvzjGb2+mpzMiIwH2tX+Zz9mOgP4MqKHPpnkmLIBXFdlbnVMOBlMcM6jUPR8n/EnO+mLcI
v02u+4kvYGhxJKcRHvnUu+1tswiOCiX+GyFvnXbwSQE/Wd04zScNzzFFNz3jclhJdPKHpFrmx5JW
Hfd6mYX2aTK4v492SkBJXK71Oh/mSvRGcOwKZ+lhutLxubGqQh5QshUqqjSf8rByLfA+pp1RX8mm
XdbXvp+yLdPGbv2PZaP1Zdg2Xv7FHKyUEB3NtQ4Lw4o4z/j8boWseiuaJWBxNK/Kf17Kse4i3kWn
jWjpFMkxXTKZRZaZ+DK08tooDr45BU9pp7o7k9gH51rLtekaOY+7hDCU2ZsSlvVWFCTNvhRtLbqT
na3FfbYMHKp9l4+XXs2zDInIsGy+bWhVowoq7s0rF7OKTFCI9NgbRkOtivTt+qjbvf9Qq6F8N0Sl
SHsbBolLyFsdBnvLnHmICm95Kr22/sqhbb5UNQ2HkWMmfXpCPF544WZdhQ5e3Tmq6zF73+Qf9qkS
pvyutKHRWbB8wNekVe1ZEd2cHBDole9Bw1QSAr9QhtSLcXpYbFwsITXJyY/CdEc2q9ZlsejUKn7g
WDbmQ0OL4o0+rSTbSHyxM7tlObBhJkZ/qYmQwYA4WF57LLm0jpoABYotA7NMKAKrtQ+ChWwOCTVN
GHS9tphD5MMD35taNXyZ62+GTVZRkap3z2rEZbR1+35t5/VRmvIBz7GIS5xDtz7MHpPX0PukiDpJ
MzxkqIVe2nnJ35PcMSUxSLKOfU92R7fK+p6z0zfqiFt6ONFrMxyherRjIVKTub1bq6+ynLqPhWY/
ExGVZ+E8MrOFLdpSjyArYZ+mqaOOQx/WWO8xA2N2NtWGWrl6zJbAhkXkcWxkRfJUzb6uuPI748ZP
tKu18LN4VovxQh3ccrPSiBL1o/Jv/czrjqYKgg9B1tNqozdGRJoufS9Sn7WXlg76t8oW9fPcSu2Y
m7390hNe+ziR7VyESZB/rrMK1NIhyaoLl4Kdevu4+rhd/fWSsXWc8gTFNOkA3sfUH+bnKnDWKDHX
6c52Ks6prmfU0/Q8dJ3qZV3qsyHbCgXNuN6YkztFMzkZY5itao0mvZERA5mMJr+wP+ZdmZ+Npio+
Ucu1HLSRIBSbuKLISRb/1tUAcPhOmokTagl/ViPU8+Bxd2edtC8zJYR4SugyWkb9ZlzLa6+2T6On
VIholsiSxG64tgHuAreUoZiNMkRPYX7UWfzPXrOIU9Ms5tuKSQc8ryw+1LUgY9NNde9+zVYSlxf/
elFJ/UpIT81rF3ksGGKuEzu4cPwb72oauqt5ooWkIobV0rUqam19iNqc0PildLSPmW51NzgL6xes
6eOT0kZFZ52dlOzRs6mfiY4aD7oqbq11so6W8N4mluBwVfoV5FfzsZeAtGtZFwdzpAFPTd1wzWqc
K8hgPXjLu8LLjvaS5FE2BG5oV71/XtMijdXc5FcoCN3rcqjWd9/XrLPYjO+zMPM4YLlfZ/2z27ra
E1aD5Ey8iHZNJF1+zrlimzDDmxYZS/rQjM7wYJdG/pLnLr1/FLDeZsuiXYGWLGcePs6wSf2Q6EeO
3D1G6BSu/ARKVh3INSLBwB/Et0Sk66WBDL0pneZL3c0N+47lhaQH2/FAiun1XNX5Fy2tmpct7uhS
az029QQcJFSuy3vs4xOw22460m3blFFia6UVOmBh2G0YjQcemSu0YY/ErgXX9gQ4TUhX3YfrWvMF
rsVsHjJ3cuPWI91ar2vt0rrGZSrn5Mp2G3EthfPBTiztgSD8hTZOu7129Ezn+7guzUc3a707RBdP
ae16P6rCDo7CTa0HTyTvoz18lPwNX1iKmj6qnLKhPhIjNVafwj04ohiezbUaL4zE/dnS54eS6E+e
Gw5TKjzIV9t6CB4QiTAi2uP8lk95Hi4re/kik1xFZMEOaWQIy8iiqkWaHQI/NORe2lXyybCUyFjt
QO8iJYeWaD4TD2tY28Z6JvqN6zpfxJZilvdLf+r1YVoiZk35lNWNG7MiG09T2ujLgZfv9FFQg3XE
MiF+LrS7UtM4t7rhaZkdJmxK+cxrt8FsEbazbX1qMa2soZa65lck4tUxs4MhOQoiw7VolW5xt6RB
LUNAq5Jc8S6d07jj0yqiliOiJj0Q1wUPfOt/MzhiBY+e65xUQMDLqZyWBOmYEDM77yB0DhBZu1aY
2zVAMf6j9S6jrzQIc75DXSi0WbePNuW8+dHp2d4IeusLiipaSxpXovZnGa0Obx7FTguZYXM2+RQ6
6tnUxCTdeQ+Mka4fdStZ9KHwLfWmFaYiArFwEzMstdT62Gip0YQwDYQNdoU5jiH5nfNtY3eeYoir
gu99ow1f3XEcH8qpmslK1Ow0jSdO7W+1lvsi5k6rrOPYBx1fTMR/aeQXnjkccrexX+uWCqEIkWcu
4lnbzHE5vdztrQTcURFNRKIljakHzx5U2RWHgrjz53pqcjcMUIl4IbfumMW28MzPQG6SDanqPSsc
53FJEPSODjDdTNZm5FA56jyOyk5ux8EoSOqGQkrCJS/mu8BpDY0zPZXAYG7XvnqjAs2u1yH5SOE5
JmS9V3ka24xh77IXhOE11dR+wTLdVVcL2TMIz+fE9G41a1vllTf6a1Q3SYO82RZcNCZ3tBlK1hTi
s5Oue2snn7+hUmC5wQSeFXLS8u6ZKcl2od+YlYpMMgq6uDOEfzvVpf+0dlPQH6siES6YU6+W2FtA
CGLPzjX9qpvWdEWb0M/HYhFrSWXiWBRHQ04ckXmNzyBGgrJ4p6D23f5ilr1enUgB1M5Yq98spzKz
g1OmhTjMgMPUEEyl6iJFYeZ6llU6joeSc/uD21nJj5SQTH6B29VPfp4P2Y3JMFfE7NeGCRJV+t/p
UXCnQ0pSBV/BNEuemmTyvUij728FikRDdCAALVkjm9XwtZwS8HW+gAUrqp+62QH9WdOGGvB1R+aU
mJbQHu2ep9NUljj6STDdrk3P8hhMA7AWWU1eF+Z6rS3cGX7rR0NLVt5RVJ40XxqiGdP3ohBiPMiS
sPwrAyjwtlZpK5/1tbHbk9bwSEEVdshzD7XNm3H0c31uwW2aiexB7Id5rFuT48S0hbpNtNRB7rNX
zdo1dGbzvYBWmjf7ukmPS1/UhEwiWrnbQke+GEtAtGeXZ+reXBQHoHR1mYXJWtfdIbGd8U5mXp3H
Gbl0fCMpu3iZpJd6p1GqyY4h0O0iLFsMzwR2JpkKp76e5ktXG3zwcUfB50htQ2JLbp+xXexX0yGU
9NEvrYDoQnfUR7KezbJcGd9KuGnfmpP3TpUsPmtQNTm1p63uhmnVynKD2aV69cdSKw81Zx0oMjsy
Ow58+kMjS52BuKPJNOwCc+7iMZX2fAjIb01uO+V4RghY6yACStxgONWtGFDTo+030YuRYCLpC2OP
zUNVyKB58EbO0ZBVbsUKvFaifVACl+itrupK57Mdm5kzo5c6iL0l5MlFDV7j1ul4n1gUK+9qIaOt
RerBpPBRAVpOMSnQmXckqVESckcchql/WAotc5zjskBTXAfKKxYCJJxpfBiGNlcHjnxzenZYw0V/
kKal8UlWVU6eWZMnffdSlA7BmbLU5vkxUZaevveNXmmXDKlae/EXcqKPHCxd/zwHk4leri2y4GuT
Wa2bRTVmG1lFRm5rzsmBr6qvBqbcoOQActuatNQq7+5ykMimCoM2m4wm0iu4LSMkI3Fu9Ghcm1YZ
EW2t7vs42AQnJCNcTwAi46g4AADR+6Mk30hY4OiOmX0AiNNnjrJKWyl6qoOEqIeQRZB4jrAcjMF9
DRZhLfcrLSQBdlYzK2JiXydGImlnKoXqxdgsr5ikjOBiz4Xm3gPrl/NBy+xBq8LOKHyG7UJbHXGn
KeYofKksCBpO69IYbhoTaItmxE5jd8ReHuThGqjFZdCr8RSEYOoksIZe7RQdXtbGUwfd6zXvMm+e
U1LHlNUmQcwMmFYfqm6Z5cnrlolxW+Mu57eYeaaJEIeRtryihy6yLtaLasSu36ugmWlMd5rgoSpG
pa4TInLSa5cNPw9TOdEwa0Fg5PD1U0+8DDUDszhrZT+2T5BmiXl0auFMdyWd4PDqgexa/yKSwAZW
kmRG1vftSD3Il9qAg3tWpU7HD/fdorXtaSdX/5Fv8m/dkH9xUP6v7sr/F32TWzbI//nDoPivfJPd
X2yW2//9p2/S9n9z8Sajo0S2iAhiU/z99E1a/m+EFBE8Sc4UQRUAfP/jm/R+g/XfAqgQRxKwtwlf
/vBNBvgmcV3Avm6aJ48Ymz9e1sNPmvank/Vf+yYJ8P4rnYsJHXk09iXk5ZzvKFj+Sud6QEElQSU1
x7KWrxHwGgk8tdNYeOPZ3JK8PCckPwRIADqohXbp5+zssL1kr4CI3HP6kjnZo2d0lXiBE+cmbmC/
QaV5W8woZThyQn0YMCdWI1kcR49rLD3xuC/pMeCOcS+odCvv4q4Dcb6hGHqr+yy7ylZPSdOCcjla
EZSXoqZ6+INNm8TASYSNBjLBrQz/lMGKvelLlcBICamvTG4al0Oyn/ByP+37/eRP++0W4MrgRoAR
KR6orSlzILOuJhxnvz/SdrtLCATiXkmWdXVDfb9v+v3uCbZrqECI1B1Ik8NgXriVw1VFzpU23wAW
690jE/Z2n+13m+q6kYsO4ozFO0b5N88XZ78Pq/1uLEyOk1Dud+a835+BUsbLlvYKB7zfsKYQ8k77
ee9KwR1s7fdxv13NQ6leS+E08D3bpe23y3RvbGteXEth1bTlbje8v1329nbtb1GyflTs04CxTwbJ
PiXQls3EwKU5AVY4uZEdh32qSPFUMGIY+7yRZvaqHZhuu1e7Mwg/MbeJZNqHE7EPKu0+tJT7ADPu
w4y1DzZKlsly6PaBJ9mHn4kWHLaGbSaaU8sWR2cflYiS5uuUppIRSgQVv9quUys7lEOvE5qZDm1x
5WzTV5/S4hW1+1CWWtuA1v4c1rQhecr2EQ75MuOcv012ifA2Zmcf+IaGAKabjpnnKdtHQm+bDhdf
qQ+VAlg9kAAxbu3xhOFEPc3TeN8ExNcBDIVxs5P+W6rr2tnah9FkH0yDfUhlKWK4MPfhVU0L7iAa
QZg5q22+hb/CS1d7S2pc+fsIbCXtusSSPkq+YvuYPG8Ts5pd79bax+hgH6mtfbyWqmjICJoH+Byz
ysr7klYD+KxtLidq3ZexsY/rKLs2ZZtTEbiw7CM9WVqM98M+6qt97EfY1ldX7bYNQGmxGFDxPr77
uQSOcPbVodq2CHdfKOAj2tc1c1gzkn3lIF9tviuKngTAlnxTgmm2/YQ1g1UF/Jq1Rcu2Fab1C0WH
Z7cJvex9zbGn1vocGCmukmRfhJp9KYKZHJ51LrPiMO9rU/lzhdrXqWJfrWY5DxOE9LZyVT/Xr20T
C/alzPIBRqNhX9bkvrjBRbHEyW2fS0zYvjgjL2YIu8UeH+pcjl/FtgWyjrIQ6vo033Z8FQCiZsHK
2O7rowPv+VHsS2UqtgVz8Fr15uYda2eqbSuoylz3odwX09lNPDj1lQCPUN+XV1EWLLLw+Cy19b7g
uvuy6+yLL1MZS3CxL8SB3bIcL9uenMsZwWG+r8/avkpbQbrUMeORlobKxnV6hnddYPE4y7/Z+1be
7Rs6meIlUo19c2/aoeKN3zf6idPjrtz3/NIy++SYa4hRUtDMr92OCXQbPEAgH0iBv0rzWu34wbpB
CXbigSpMO8LgFKpqYgulN0HnWzHOod4AidIEBc1Lf3wadryCRPi5P7HLgWMQab1REBu8IZMCqk8h
qJkiHFUgIM6KkiEuN2DE2TGSesdLzB07sXccpRxtvnMWVMKVSa4lu8g6Hcwiu6+5qXKTugMjyXIw
/OwVspYclbIFuzSLO6Tu0w0fV3pQo/4onHS+z7wiTkULd1Cm4mlx7euy6LoH4ddPpT3k96pCvO5r
102fPSdbSUGfm9ejah8Swt3BnTU7IgT/wVIsWnp3cQWyQna8Vq8iXY3NuWJuZuEmHXVuu+6RQe5i
U2OepSsQHiHOaWgNH7jjBC8gefJqv3gVav7QpkT967wIV88i0Uv5PdWXk1GZHxA4XiV5hjoX7/uc
JsyySXISgfN1XucXVhA3QiTOJ5KY7XlyobwqQ9yum/ReDNoJAdTXxhWvg1fJSJPjBQrM/tEay1Gx
q9+OODsuCwnqcFsoVz7Zab4QdTWpaJyG9Mqds5eOn2AgEU2BOP0sjZICkRUQE9/3MJGyO2e9dQdY
Z4Q9VH2l28iPSFxma4L6Tc17U03+0corN4ErFfT5TpSvJebiPwa1a57XVVCpbWQaug79iwf3itC2
EXQwN90xzcvrZG4uIyRyZE15aA/qvsyrx3IUN9qkRo3mNEd8l71zK7SquF7Tann0am4Ut1sE+ZIC
/dVyV8hcvlQT6JlRKe1sq+J17nNYIvDH0Pca94Y+O9SvnEUnH1ESSyKTstDtx4xN+TQ5rqJ9QfQn
s9a8s2aL164qSyADbt68zACZC3lt2gk4fRWcO1vcJkFiPw9wBxAGlfFoSNNnl7Ael74Lwsqf68+O
CV7kE1D/kGhcJ6tLim89clWjSL4b/aAvIxGAJ8UOxM7zNLf1u+Op5oaoSeMkpkwdldTd21Fbmnu9
H76btKxddVpN7iT7Sag0AS/tmEMQZaQ0DI1xP5iFWYAP2NWZ6ODm2W3nMhQLqVnVUNchKF7+QCDR
RMqqWU53TZd5cZtVgtt1bFPkCfODaAMWkCx76Zfso96O2qPBqBrhNusPed5+TOQ0heWcfivL8TNA
OiPNppt91lK9eSEl1jomnbC+e0byWujV+lqiKg3xnzO/rIB2ap7C2c6ng1EhGYJpjCjoEOeU2wKD
mknFhv1dagLeG60Jg+whD1Lt2UNWJOOpdGNHweUZRXLTmrhLl1Hx+j1m1ry5Ed3s3ME+wsNZy+2A
oiNEXxYUJw9S72q0gytNuEMYcHc1Ncl+dMHAVg6Q7xDGR9/wygfK8czvjlU+JfP6SZnZey616VHT
ZvVCPljxOR07tDFXGQnfZpRTKgK/4tateeoae6ivikbHUnTgQDWx6w9ZnXxNdNXqD8TQT+LWBOyi
RcYfxeK8dwiviJUnfta24pneFz4jaQ/DUz8SenJRBA0LK8IqZUJ7OXTqMgDMk7vhV425tjE59CN7
MR+FNyETEQIu8NvksyXmB6fIKOGLg87VF3EHiSQtkOmO9oILq7rE/luaFfq80CeRVTwWmTV2zyhn
tOXNqarU2+hbJijr4qoVFwx0e4a87qWvNMNE/uRW/NibFC10XT+QzFf6w8MkAnL7vyRdn3ZVPFB7
8a6TYURXDGIrXtKAVO2zjdU0pLCGBhJzcQ0Qv8l2l5O0WvepoOEhpG1MlEe3RcY0hO7GoN/1WqFZ
rwXWkk8WkUT6oTYzQ//Y5pmt1Yf/LLSj2oOATLbNv19oL03//ZcooO0f/FxpSfUhGw9JHtssCuB9
O/19pbV/A7ZxaWklB4eM1S3r6Y8oIPKDUEihNLEcYNXdEvI/K+3WyUSiDY890mJSRP/BSovf+5eV
lnmeqAd+P+sL+uVfZezTkgfjYBKoHABOnR2zkjfF2nAOgngF3pn9sByjOdWLK5uSKcrkvCqGBlQ9
c6Q9XqerN9O3Yn3AIwhxmPvLo9mNb7LJYwtHHcF/uXrVKs96MQmWq6NGcoW0VrEckYWtNwvpPXk4
tOMDsUfdLU0v7nCxZiNID4TX8ypMza36Y9DCMlw8qlE3A7JVbWIfPOQk33Ky33LMy1FGvltTVuP6
RiJ+lM7GykHU2aRXWKTj5GGQZr4GigwCdlCEpw8tyf8VeTxxY6fLAqyPnhelYw1ANdve9dxNbnfd
epl/WCkQ0sOq4FiyEgcMWO+rCmo/TTky+3m+8pvatMMcdVxojGtNWAwTKPeKlctDLXKDFpp2nFf3
Dg1WZkY6t5x5qiXj1RPdWi2kXqH7zWOaqPxqGBc7vcxrbugdskFGfLxhNE5f9VYbvFiDTPQZ8M8d
bOgmoLFrR1SkDhpUkHTVsng3Jflyd1234NdJEWzeo00VUaEwdft6ZRS3dlAs8q4MWn4uRIoHSFkH
zhdLpj1/A5L/8kV3gWgBGfajbyzMrMWNnEq5lBG9WMyoR0RKBK31tZ5/JIIxc69daVS6gxCAq/OS
S9fQ4iI3uiHOQGc/5pa7rDE0rN+FdCEOTqStXWpdly6wRdQ4AQoRSwwDIiSpU9SylIr7nRhCcwHk
ILGDtWwSIm4RsAzRUjSW9ibmrYzJGnW/iNI8WdAUTquYt7AZYshzm0UUyIL+n0SXdYShqBTA9qtl
0KuaoEY085oQ2Rlc+ODPdgpzCYK9hiC5cxkzLCWUJiF2sS5WOdXIFoE4n9Cl4NKbJdWZoZmkyxpy
uQSsGUUmnmVKgVbo+IpCNgzigLs6JGATZXrhowGkbu7adxeucE1K796xCc0HSbCseyr4EKnyi8GN
DfjwLkYenl8ls2+/4wOp3NBUiX+NHahpAIFhWyK7aQWzCk25N0CqJsxY5wXn0kIVRCvbvD6h39Z0
xFEYukK12MGt4H1aQ7pa6ivRWzkKi7Ww+xA5inrpnT7rIppT5Fc/pzUJw4ftfc+8QQZh6S36J6J8
1KvVkigatZZqSFFtQbBkbSBNbSgV0WBWm0rcmDV6iFupMis4ESNGvRm+jrq+TnsxjGGnNd0P5JNd
cpjsqsiQa2IkZllKx/pMqIhxa08pvljfL68NwGvjqLXSLuLGJO09XoSa9JvU18c5Tnp0orwrbtsc
V1Qs5sEmVawMh4nY7Lh24VHjwQdXo6zsg9Y7a3tYvWklVBqw5EUfgzx2kRjduXo9iIi1ID/mdY0U
scjZMA5ulvVdRNeD9B7X1qM6ZvGs9oPXp8MPUu4D68hYsHzK+0o8+UgVEVsslnHGaILMJ2umBVkp
P8g7dp633MPe1ucJ7h1fLBnekFgSiW1/chJ8Z8c1WQZxtMwbLnV2QbkRsqPrH5E9VcQaE8/7n3ua
RMD9ngav/ftr+v/WqczL8stfsGf+xc97WnPN30iuwQ5Hhi8pPXRX/YE9I437jZh81nBSiHxy+f50
Uxs+17sLVI1J1CHvZguM+P2m5j8Z/DQ01luUBDEr9j+5qX9JPN5ygywcS8TqAH7bZAj+gj2vSCjl
4KZ2TI1uiVU0/5jSU3pQbfOtCUaeW/9Rdso4Z6ZoL8MkNxxE+3fxNL/EJ22vgkBqAHDcgwRIWL86
o/Ec0H3HuRRLZopr6U8XAs0RURYvizZc54XGSVt4oBl1c0PjzfyTNPlL1uSfM/1+6SH5+fs93mUA
/y1y4Vd3caD61hhkh6ye1Nk8xlSG+t4W3X1bOdkSJvqKJ8rSjFWgsvH0Ns79TnPCdRDzcS5rDQLT
0/MIMY8VRL5A3ep24NeUK/bnsmzZaf4zFP/+sG2xf3//tF3L+Us+/uVZ2/7Bf/M8GGo5irGzeDQF
8RT+nIlt9zcHbzJVPszLfBJbsNMfM7H+m8E/wbb+MwHzzzSP/xvCYn4cYVc8JORB/6MnzfrVtYcj
kJZawp7IHPaIRt/++59ce0p4EtkZBgMD4qUOU9B7mJVcLISH5NIImh7bltYiGSRsm7pI6c5ktLd6
14Uy6ekj5QLIq63THMOATwET2Tl5llxMMvfyqJ6SrorcYOmTsMqzloABmRlLBOyZJrdSuAJsHA61
PqO+Wr71aaFwwyT65vjDC2nFJQa+y6aiBx+ZfOORCMwUqQYeNzhVk/sMpHTC9CIlVaElHgCE1C3x
+ZreCIELAXA5NLyuvgK/W7TQaHv9VktoijnXQ5nd9Hllw63bJnCwvdj5Q2V6a40uHEcY6NbQT/Fc
Nz4Zl+TMHgTl3vc8dXc0q/t3S6Nrt2aA6Ik/sLeLR1z6+RsUhAOwhfp3OmuoHxcY6PwhW4LkA3kj
OuJIAOEP9YhaIkJzA5nFpeiiFug06zlxsVx8pyqZDp0yrUsPCmzWnAvetjk9lm7vDgcW7STuFJNI
KLzEBovJOCjuUironNCZfBPsSm9M405OGWIEF1Eel74RnBFbG+sJrsjKHusskKDSNJOeWzsfk4ex
7yx5mC2Eblbq+fWZ5qL2eum62v46SACjak7Qjdbg+UxJQfEAcOyCL/Iu48LJ3efEMMobelcnWKeF
7oM4n/oZAsYnqjxbl/ZbJsaVUkIunk9Oas7nEkHCNta0d46lvqD2I9qg4m0MrRE3g2NfkrIvP2Jq
YAJkwaGKNAVrhLXQnYMs6PfGjcm6Bk+aHwy13I9lAGYj2Tym2B/6zbqE3KmffSRsC3n0wanAQfDv
kqR+zW0idcShdWIzR7Okgs789fGxmyzga7LKuE3z/LhxACeTLr6OUg29ooMctgmLGFtX2Fn2hBJi
IEOgrmv37MxWe41TzHtsvcYmP6TNbpPaQK66vXuQC8vP4/lv7xObk+YvBt39tXq00kDs4kL+NczL
HlWiC+Lj4hRLGK3FhZWIB/wXvs+nXdBJV6B+wWQACohR2Bw+Q3Tqy7XVmiI4WN0wxaLHkR0Gg732
4YL78t0d3fQ9WBwuJi2oz1og7GczE0xzRdVjQfGKornOTBoB6qx+dwv/1pq95q7hYTwiXG7pSR2k
iFNKG34Eyike23YdP1covTqIxJomGzTlFkxqZiQfKkfTfqg0aR472y/vKhd7Xph0dPHCI/MjMHhk
KD4WohFOshJ40DIW+n8Xa25s1vo/+5y3t5F5dis/cAkU+DWasjAWj9ozUxIFljtPTdVPn2TnvtKC
bZ5VWo5Xjk73bd1n6tDB76B/Hz3c0HJ4IC3CuHKnfHxNALljUU7q2mdnPHrdKI5KM6d/85H/i5dK
iwfFGpzu5Pr9GgAZUP2LRBiP8dqb8iN8B2Ra0a7HRuom8jm3O2KGx1HM49REf7oBfxcU/C/Ty9ZA
tskUDN/l1nNt+9cswSDoadJRuDPTxXGvaoG02YAfjJFDti++Nhl3GPlGjDtDdVTrgKCtaaZoDZoj
qtT1oIvgB/222o2tzAo6xDcvC0bcf5Pg+GuTC6/S55blzUFjSxD1r30SPg3dVeNmMi79giulLweq
QIbkGZE798eqhgJTE9Q6hIc0iXhM5CGZrDXqPPEpSIf5POWu/Yn4rwHY1NTu+kQbDoY/VWeXeIvz
4pXylNYmqH+WZL8HfP4jWc3/d4KZbWv4+1Hq5sfXL/Uv0eTbv/gdYHTRzPz3AGU5+5TkACoS/QRK
+CdQ0f5tO5CJfURN4tDGwTj2+6piWehkmOt5LpjLXNJu/tEAtZdE/Ok4AFH8fXIiOcLasnH/egP0
44SrvBJGtLg54rFiEun3MkCYFWEBELe6tmVoFqN4q7xGnTSPEJ9YKqF99vyekuqySJvvEvhojqa2
LF/zcU6+ApF7doxb13hIElzN+Hk0LGcVsRef001Njeh1aUJdaOKGXD9RH9O+WqGLBgOwhkg7zBJI
Z4OJn1kkZZS6Bg5iPUjm97ILnNe6DIqXAkffS1JPcHc1wunnxps3l+pktzdVJeeXSo35HZ0GagQi
qQjgr9uFvtu+TLIYlUsSG9qi9+HkqP7TaMFERiPq/Tp2HZneZcPqtZHnotCTE9mfca/V9XJaW0nc
goE6/BDYi6LkXZYNJlJHtswNahZvad5+L+deFNuMc+AzhE3qYMZL+kp1OBG7CzhdTZovP9ursm49
F4G/lRnU09dOdtDwJNeRSIQ6+pb0YFjkmB7NrBljzR87M8S7wU2nsx0bIXkLkxsNi65fqPepcXAg
ovjslHo6hzWHc8BcacAr4pun9cfK0KFGRkpHU8z/im7O1romSrfWhigzyvl5Kvzibhgc/d7SISP4
4xTsW9kEhUAeTN9AnClDT05kvTlP+VCrz9RiVcHJ0E2bfQ4DGbhRUM+HqmwQUqN4SR9YC10RkQOd
FLj9Wgo/ydTN3hbZJHCELjg1gqQ5UBFp0Y1GJ3PVnSUU47eymcRJZ9jsjorooveK1NfveQbFfVnR
NxmRqDX3h9m3zSsdU5h1y3TCmcjEquF5ovT4a6+GVjtWw6L684DB67YtUoLB+txGZVm4GGQjVNb9
Yz5gKA7HBAdC7EBGvZuiQ/NM54o2IomFl46EI4YXsgSq5xLhLpBjAa0UulbbXXo8lf/F3pnt1o2k
W/pVCueeCU7BAei+aHIPmgdbkm3dEE7b4jwEGRyfvj/KWV3eW06pVHd9cIBEwum0FZvcZAz/v9a3
Pk8oDOx9jOWtPfmfQ+lfh9IVjPj3M+l1edSnWf/4z2lU+H+wYQW+yezItAnJ+59n0nV2++sMajpI
DSGDopZa10Xmmv83hRpMw4KCBPvdtanzzr7M84bplxkUyhWrMFwhwDEuIPXjXUqqYBiUGbAuQ/Ms
hPBgc/Id7jHd2vjTbNwM6aKp02HwBnkJ5t9HwdZPNHexEoFU0BqaBYGGIOmJMDEc6brWRFeZWQ9R
IAni5t/0EVebpbEmYUOO/OZ1ihaiplbxFTbKpFr7CjkND5JXPmrVMDzos0wE9pM6mwO3NSt7Y/sN
e2NHl/qtUlryuVqI8ePsRV2FCdfTpwDbQoOuH0ZgfgK/VRTnNJcSGtVdO30p8eK2G3NqYR3kvgvw
JJWyNXZCaE6xVcqo+51ZZ+IM2G4W7UtJ+yoc+2ZZANC2qx1q7ox86/MKcVYQJLzvupz89zsf68b5
pHJUITZGb349ZfgT0nj250DFkmnO63r8YuBk7cCmIK2d0dYw8w3xYdbHweAiw3qmTcA5uX2Dansc
4fJ81FhjFeFuGZQb3XWD+kt1oYgMNr7wdOlb+w2F4R6TTBCNZTmeOFHh3GZMjptIUMGmRe1e6Z2u
nJD8ejx9xuh6J/zg6g1wMiv/wfbdI5GIHqVNe5IyO/D+w49kFE1cktoMYhgx5JWhORPEu5EjUDKp
MxOmwu6Xt+43G+HfjAcvn+hYf42eM60jhtsY6UNhLpLxpm7Z9apNv0S07DelIhHJMKmNvz7e8SkP
+cGqpqWoxF5kTSg8vL6+6XKPcBVvQ/bHBKM5Hs+gemdhlEbFG5fGBHJ0KxlqZfiyvSc9QjBD/Prt
drgGiK+1vI02g/rAslJ/S8dmeYvx+WIYph9EzfzbhEL2Is4hHVVNmHbqbmINAgrpA3KHhsoNXr9v
pnk0DtR4klO8NXnXZDiekMPLycfJHtNltEMVRd3gb51JaNPGiEdrPhsslcp7rG26+FLYdCCh36K3
YDNgNlu8GbUX4VZtBet4YYuBWSjJp+l6gtBACpEa7ehLhqCqCWKzBvGE7akxkeOZlFXgCelxdYJg
V/vhg+ApL/3Y0oaTflqcT/aI53S7qJ4HKGeSRGFW2Sh5AjA34BoWJeCcAldYyi+JYbNRChN/mcud
IzKEnuzmNDfd4QMpPo6WxhyhBjTBm6wwG3+fkkZv31aaXPeqIzVCRFxo1srNAkyuPeesg64ZlTX5
iCbdJiZgEUbUlJ99HYmY8RJokwjj3EFXo1VijneVUdZ1aFREsF8ZC3PrRjl9VpX4DShWnffwpnkS
yzLXt7FuqGw3uGlTVCg4CLa7KAfdQZOCAay4ika9ce6dMhqG0MN6Iv6krVYBVaeZLfeJ13XVuV5X
0WckUlq38RdsMp8n3/S+LZle3Io8h+8SdNJI1c2CRDx7KP0ka2+tWfbDHVnPTXbipXmdXi551QwB
EZ5lsbqbR+Scm4zUG2Nnd9Hcn6ilGSSWbXJiH+KUIN8P0lSyiUOrTdKrpa80k4iPqZ//RDBf8VGU
J/3rgb4X+Qel1yY7RvRq1FUwXjZLaos/57woYDXF8xgkQyOGAO1K13wHuJNnQ5Cp2OtP0B34VrA4
mFwE2rBW0+5xfzvTaVHqSJENxRq1mxrpDnu7pW533yV9bX8coIlND5ij4mrbxd4EZqcsYGsbnjYP
14RlV/Eq35RF9JmtmeWcQd9rVYBb26ge+S6SuDhJ1OgamD1dMZhfzRguDDltxlTKb0sDpAm8gELN
GVaen0J68Yi9Z6tLIjrNfiTtiC/1Jpw7Vki+9gFqDT5fTZ2L2LKyLVs+b9yUSTmWZ4hz3X2czJG7
8/wkntkqj8xUXLla1fpV5AdK0yx3q/j0WdhWS1LtZIsi9QTtWf1lNnkyN0ufE2jbK7+aNvoIiQBn
UBxF2zSHKMLLNTcqdMcWho2n6Llui4YS7NamxjwGTuRhEZuj+EKvoMVsJ0ukNI65YH+rvM7AWj7a
LfZ9t7HRC0/YHbSoojTeI3BKNiX6sXw/VTPltNRvZqzHSYKD3WnwVl1AY8TKoHvGMNOpasR5plKz
2gOL8B9T8hqbHd1cN97gJcyanZSp65w6pUxU4C4Y687Qi1hOoNDbrsJEr7o088GPrweFxPEuSSZT
O6mtXh8wF+vVVUe3qmFWauoc6koU39kD1xvilWKJ8VhtEO8ZRAuWy+Vst02hQTbzrZKPvDh8xXzy
wmWcVWSfpBwmryYtA/9WTqhe/ZOJ1YN5COJJyz4d5qRJACKsS4mIZtNXRUF52kuRQGju0pT2Ph2r
yIjfqikdz9AWHEqXEC/hseA4dMYOZ2gmElXh7QIdOGX0pjH05ZF9BR1Z5tu+cf3mYSq1cTk1kdql
e12LzUdlebV/UdVyUBcyB2+8l9Wke6GhAIDBmwPedf/6QnK0AHMeo+bsWR452WyRIVcefsiqiuIk
bem2JWNlX/uTXtJ/j8bAWgztjQX4qFHqPo9Fe5RVi+WerfjRksWesmF6cBN4FEO1QxFR4swfR3qF
tXiYgVp+aPCf8XtmfBV5mr6taUTQWkma09cv+miXs34QTqnrUQLPkmlYRxcNkq+z1Gr9NO3ZdU5Y
cOI/bWbFKUgj3fUvvDay32Kgvnwa2AwYQl89T87aqz680RnVcluz7XFjyHHeqIo5tpjqdxJdbZ45
0KDPPih65VSVDkcZEDaRs4wvuh7X7BqCfPaDj4Pu9fv38loIWkWf9pzt6GLtOhxF0ujWizLFopMo
HWqfbZ6OWud+e32Uo24FVkeuhQOb4QkeTsY7HMXqzBHJU0EBShbuVvjSDkVTGDu/9lknvHhCwWSn
P9/ad1Up/5ua/3xu8N+fwG9JUWwPusLrn//rCG7+weGbcy/dVw8ysc3/+dkWFvof6BMpUZpULwUv
No/Kv47kBtLJVQ9JoZFEG/7SX1VN0/6DxLj1lPHTF8iR/h1SyaOn0aK3vI68qjWpk/JJDp8T12YW
NZqoI9y6sS8Jj87OUt28/eVm/OZg9GIQ3lxBbczmBWbGOG6d9Rw6NU9Y7WbN4DoTcKZOpJyj901M
FBf48Wt7AAUpjZDjSIfM67SamavdgMvTz6nR3iXYNHbpoAH+0jXjZ7npb5ts6wp0WMtYpyO2j/T7
bcjdfEMHRyI7jXq05i2UJVrb0Zz74cQBEPeTGMFMzOkZjF8Ps4RV7V+/nb8fmXebl5uG/nEMba1W
AbmlM3IxFBcxoMm9hZAQAR/1NrkM4wbf6HyaiW5+Y1k+WvCeb7HLsOh/yKf+Kbv95ZA/zFhCyoKR
fQkUZhwxDQ7AGsmFU/EbBYWXQxnQvFltVu/r+vwc3t6URJpi6FD4I1akbKGzh5J+R0409ujN6/eT
ssCL7xIBEpltPIQ43nDjHg5WcrroupQSU4F1cwxl3ZcEZbjxR6yQTrVlI9g+etSKO2o5lpGGM5iS
00L05WMhIwunSALKLYMyBk9giB7oJCT1pp3z9AkhvBVMVeV+nmReQ8aZCO6jgZmZHgtma0HiamrO
YuGCAerzTIznJ3uIhkfNSNK7yKGdFYp86Y0wipTSNyYOzijsosQU28SexnrnxchFS8PWLxJPpFHo
LJG64KzpVIGNoqjFGKEtD4IF/Vu0tL29xdhedPyuyYo9JKb/xE7e10JHdjOVeNnFEFwqJzp3M8MN
nVqfv6xwyMdxKNQnNNXRk1vHPOZ90VTfKVtJ43TMOlDyShXlPVXnpdiA3lo9VP1yn1LyvZvFbN8n
bU1Tv4qciVO3a+KrjVnTv2SeMX/DLGSkm1KMmcE+t8yuUmfUUP5nLnyYWSVFtY05tvQbQUSm4IeI
SQXWhP4Y3EmnNkLhXA1s7MP0h3Hcf+3YVpMN5ySIjcXoaOe9z7lqUzVq/tY4VfxDdzV5OeSZ7Pd6
K5PPusjSO31MO3TDrXDuFmWN7HbRfH3HAEOFnsKXfglUAEhcNi9b5epxCasF7feyJMl1S4D3WdmY
do/gVdNw6LceZ382uOR6jkiOHSCuatxBjaVJMxNtA2OL2MpeWNoJriLnyrDACwQrK/E71ILuNtV1
uJ46dg5kZ0VLPRRuHzAAzCx9iHI5e4jopCCWbVTk0+ulCx10GWympskxaQMgEOe5pbD8GdA/ddD0
zXRtdtBut4MBGkJPY3M5SRy73sSRJIwGFU9+ogiF+w6lHIPUNC+KCFujoCWKKXV6wkhSPxRjNn/t
6IR/0vR2qRE4LHg9mZUhTk1G43z2hDRX2kc94H90B/MTx+8itLCKlru0Vg6sydbjKJgOf/aesj60
Ojy4lMDuJ6U6JLqj0dkY0Sv91uyNN5MIzHWneDhr+6syy6NGKQw6wUc9PCDK+H+psG5mic4EILCc
vf3o31exCTZh2tK+C6CUbrTeATD8sZHfRusczWoo/SvhX0zl9ZjJDd0oL7qjXEOy3G7qip8T/P/s
o/6L2fWXufkFROHjV7Kd/3Ge8lX/42v1/R9XPxAF/Lqvev77P/dVq7RVkGi2SueQH1CmYdvxc2O1
/i+PYwrbLuJ0VmED25q/dlaGu27Hfv7uT43eP4Wt7h/stXgmSMmliIv49T37qtUa88uDtko6kYyw
pTMNm9AGyrCHSwpM7NlIvVjfUBDJLnEr5x+sytLnTenG5g1FlYLSFlFTQF+MeGtB4+7QvSXUN/R+
CFgWa5/mR5reJwX+j77mFK9PRv4AxruqoS2JGTaq0VYY1RZJUIPtt2ctVOECX6zuNJwuJM1EWJM/
6Kz2b62Yh6/R89W5lE05LgFo4+R7tPnxnRp7MXPFpqlk9FnWrrims+1gsNXb7wVYKGj2GpmlgV8Z
pxphRB+ZgH0Di0lU/Wk33td6VO30c3fyrtfm/zeRhLmezP7+YHFZV+pH9SNu64O3YP1LP98CU//D
EuSa6GxaEGU/HxR+vgQItW2kzGxsUBWvKdN8R3+9A7b1B1/hgdvqn6cL2/jDE4SZ0AQkGc003vkW
8Md/fQ1cygQW3WaXp4R0dAtJ+eFroAnNpG5d5GFhrSicrgbni6NF2V1AXWsCZAkt49FWqTK3/TBD
uowzPJ1smUA9nRR0TZwt1TYWLVZXjH6x51yw5GOpyVJUC0hDZ/3ONhdCDHAnud9zyxv9sKMJV1wI
E0/FWGBf3EizwPkAY+KHa0/mtLcJbd4hexAwQ1EnhuRSAbTAPj9c25WdQbEH28wOysgAbGBRRoIo
6Zv1Ui7J3uttb1cPSwcKbGysewg8gwwAC1Ai15eFEIN5ah9naC+XthV7CQFEbndPjdBPQ5s7oIWo
OSNECU1NrbMolwJqgFHCVzcEyIsm1nRkepp1i83f/uFIsLehYbd4yhHzZRww6pTKPdLYL2pSdQVV
TtXwGzPX5bUfNZvZQIjmgmSu/MzT4adcAa80PXBENej7tqAS6LNqA7WEgnRXLBbWJr1fJirjhcuk
gRXtKncWh7xnbvcXlHXiEzRDUwUzNLhzd5kGqOeIuEgV8LNGbhu/3hqj2cyhzNYaLL54cGP2aA43
utdIghxsOdxL+p9mQPF3jtcMlAnAdwSnOOjhZ6JDsOf8iTqufTmJKScnxLb+FPAX+31ZehiQvBpc
1IaNud+uwRTGmZkOZsbX2+NQKY0CRLA/3daUQjGn4aI9NaFygagbEwd/HJTKm6qeOEL0zEKSRPkL
j/rHJ2k0/gNRBqvSNNIx4/U9kaAFG2KupVDrJlT4H9xcKx54wIskoB6K1cXT8qFYjwV+HIBtatC6
tXnbXtHvaW8WqPAEqy3eBO+KbRAlOpJETjW3MR5KEzlGPwD22xbjmucRCwkiMI66uIE9FX/V6cVk
G60bjXvb0YavKT3XZQP/esx2hYyRAuWDTed0FjEkioZkA5xRjdt+0fUFgxbto+kyxveLYKOycDvn
da4+5LGK2LzOFOtj304r6vlU5UOzTovTsnIK9N8uKg9K+wtlRTjM+Q3hlah6PHciPpdniIxCb0FV
GCg6EyRBxJCY0Vzi2g2ExlSCfd1xrjx88tnWkLa6hhVfa9sGX1i7Afee/kjMJalPiacYLn2ti8/o
zxknrqmxvXVqVZUboLEtXmTbak67VduyE9j6KjiXsVWFhj5k+B1663KmXbSJfYnhf8RxF/iA1Xgw
U7sUYZl0+m3Jzrk6XSQAxU0WtTm+Ykl43J0qXdUGTKDolp+n5HetO/89y17m2jP/+9Xp49f+e/qP
/9N+/TP9erA+rX/tr+qX+INNGKuQ5cF6WsNE/7lJs6hjsd+iLf8vC/Ff65Nl4jGif87+nJ4zmzyK
3f/cpaFVYUmjMkbmls7C955NGoyt4+WJk4CJ/4l8e5Y8XuHD5Sme3Ri4nE2WjjRqbR/FMP9Tsj5w
27UuEdyCc6nZIo4OTc3Ux8Cw1Pyw0HY1TgcOgz7Mj7J4gjU6f4xRTFk701bZCQ6FbG8m2HNwJyQU
5d0RRirUAokGP0Znms2yDhAExN9FFctTKlf31ULPtfX06hxYhdJDy4raT2nGycysUu17RA3qA0Rw
YzeKKQu50V9o2WbhAkgOfEE/0suTldWdNm0ef53MwvkyxznvaOoWHzhjw7eKVJ6f5rEN84aTDJ/b
B3xgeLS4WqyWT7gVMWoWLeUj2Vf2jSCPJ7S0zg6byBpvkRxjbcz72MVnFNXDvrOH3goGP7GJulUK
gR/aFCr0ainJnZLlYp9HHQZDEPsFK7+XtNnHNE7MgVSYaW42bhfl6pLeebqvKVdfZlqTQ2eoXPEZ
+GM6QYTsW17kKAMYTQP7R5Q4Bez1AvxL4pEeDrBAFvcwCFNOc4aPxKXMYpbwExCVUf4NZVpOVYCU
qL4oHxD2zf6wIcKgdOTe8xawHcPizTFCtoYiRgKhZOjl8DQmE7X7LEDJ2HRwhUTZR4b2A3uM1pML
IvBy+3xhselvMWb3rOabksN+o19OpfDyMowXOrJXqYbcMYHxC3sLA2ZsOqiM7dA0Kt+4xAqKb2AZ
+hZAZ29HcWhWBD+PFD34wDxBl5SSuvZ0lKx54SCy2rvwls4kGMMZhmhLtpTzKSIvRws6x5MDRT/Y
WNTjPP9rD9ffCGqR++duOwh10QDSWbxgaqu23xG/Weq7gZR5Uh1osId9b5nFJaEg9vDBscuBR6u0
HPuLEIjaxRKVoM37dvA/+X7u3XnUsK4cUJH9Tk9Ufus6kzd8oMJUidMxatruASCu8xAtfvY90SvL
vpb10DxOc16le6y7tCCntIhDOfn+GE51KW48ihh52DdaiXkVgFxy341uPu8HqgNlOLrV+M0B9hKH
OW1cWjOF633r5NpCdhtTJecwZZYxxO1DRUUJrfPPSPRdkKkKinGJ0cXnizlC/sGwUBeBO6Vmum0r
DR8HOR7jNbm1w3QyNOi5Fir4/s5CtnvblL15LwRd5w0bv/lL1WP43xDok5B8QXTibgCqDTHaU8YZ
EvCZzioyNYxTg3Un0znqQhxM/n228oi2VKfS09QQrQ4uuInRWcSjBOMcQxX9qntjO25bC5pekLjQ
Xc+SLJfdCdCghO1VsRYIq5goCAAAutxMi5Yvd2j9UZvVM88iCSLSsK8hovYq0GfL/d6ydXZCDVFr
vDHHtrnrER6r0wbrLmy/vkzmTYLzvtyWuUMClEGYGWIQ3y+3qq2TEaiXk3xt8tI+qY0xuWZrP9i7
siIHkFJ2NqNH8W2tC0fD5EuJ8JKdAyjj9c/c1P6x0A+/aczJPPNxvcRBHcvsyfXIe8GnWLPFVr45
9zBnEx12rFak9Rmo/IaIM711NhO8opNS7/ErznVcPSBkMD+D4KPUBp+//oQ+SXyZjF7BWW0d4MYw
z0YZkKfR9Twqbk6OEmxftgNADJKtNTkWMNMUvNws7T6mHtZEpKrG8pquu/9JY2LF9o60ydslyi5P
a7fx050nDRWF5aqcCMrR94mPzORS1HCbB5JAZamgIGOzL6pwjgBO71wFVI+wtcRKz8GVxe4pO44a
UJv27Fvq0DJVKlh30OX80TTc4XNKJnq0Q6GTLHjgSn1gizrORguU3XOWdgw1sGTORVM7GciJmAaf
UQZwD8bHUsb+NjWl5aRhb+qAzoZNmdVNhlmefHAtam7c0bRyewgAfMkB5NQouaMdr8gIQf8qsvWi
gpyuVzrPhmzNboUW21qiIVsxem+bWpQ9y830DI6oniES0hKyzWkoaDKD0kIB5QII18R5DN8gP3eb
xAN6jN0M8CZg0gHwZsJznCHR5KCZ9mRPkPHF4b+P3GETE0rW91v4wSS44G+FDxOkVu5M+Y1mLxG2
s8b2Swk329C+CVRKfdCO8SQv7IyvE3G58Ug80Jx/nF0NEY7w+hk0JZESH1Ppu8TjJD26+bEUsxPq
Uana2wzdfn8RgSYZTzKBaupETF33hI68u9MmX01bhb6RykvblD8A2yBxINWtUyFwPjmHNdGwj+hl
kuUOnG5ZIbJ38zEYyMMQ+5KCvHsNuCxtzmPbbIFSTDpYg7hBngU9ido+X0GBbyH0tM5Ue9nx4bOA
N7BzNl3pDeLzQEgUUIG5dRZ1raj2r9FCMUL4JgNPvnOpnaZov2S1kPeUMRlbZkIl1Vpmp7xI9D4+
neGujRdj2XOQoc0BnHivV2lhX6Eym8ybRa9KK5xwTeU7OVUOckxAhNZmPUM9xp3lNjgql8ZH6ORl
3dWI4vvEG2fvWnFF/gMipdpjSgHidVXg0rPPCn1gfcrbXBsAUiIYqK5VbiC19UZdXOuVm8tw6VWp
SA6gPPutM6K4Dj3MBl8KqcXQ9yEOXYlBmz+KJiJsLbGZNAGWJ6DEbRMsrhEYZm8+GmmbNOuUY9eP
gMjTz4Wh0hjENWhFgMwI505LLZbpLRji6qMxI/d/0BDEzTqBh3lhnjFv+Pa2kA5RfmFs+O2TXXNR
D7VXVv62zsoh2XT4BQSq2N7rovO2cG19n0HJWnZEImA8VRHdtZIzEqi4KSykLa2z2Nazb1gJnGbr
DTH6p4Rncb4ZyimJH3tQ448ZokIIqpnDB82Q5PKdFpVottTKrPR0toZO3MWVJpqSM6ZQJVE5GRlr
5dRPu0bhgrvogSAvHwxviSGCzvA2tousfRfoC5FGjzCPMJqVs6huKKG4j1lh63ILdcG09j3RV1ZQ
QWZqt8iaEL2tfk+QXjhDOUJaRpkOj32mCxJfZFeI3ez5/QDTjbCGcI2tgmCux7MXFJlVfI54tvVL
hFyt2Ft+tCSnUD1npGpOw0LgLG5WugFYSC7RkmvhXHR+S+ZVLIi7TLXZ3rHrSi6NaTQ/VcWUXZtg
Xe48zLYzASKGJbZKorwMO4cz414ZLMB6zW64S2Z6i4D3kELKwraou+d++0mHS9aEdtL3cOnXZLlt
AU0uv85Fo/JrwxAEAfR55Z8sKWE4ZzOJPCFBchN5uUiUzyI03F8j0lGHEImy9yjpNCJT46FxPpKR
WeYbPXKxx8z53IPzYXvvwEE7iXqNzlgGjusJotd03/SDsQfC4iYngLOaDwuv6ryz5o5HNHVh7jhc
wmlsUicYolS/jRCzXafotJ6WNhvJDChFfS2dJpFrr6iBHKPpgkffslVIiBwPjTYmPPqg5XXmCXp0
ftD5IxxTbH5L7CJCj2JnR4PaPl9oBerER5IC9r3MUZTvRJFHkPntRLDYlmXnn8rBcj7XWp6d12qw
uiAGuKPCfKk9gl9yffoqWjnbgeVKukyKLWMSGF3hlGyto9a9wHKSXGpGhCK07lqk5kCNdLIx6t69
YaPuf0XpWUPxVzwXivhUUHSQUDlAZHQpN2x0h7tkGd3+ZFHJfOMMq+N7JqrmBCV1zxuwste3HNCn
P3M982uitcQKPkETSBx3bbhYoMTYwwScIPJsRwBG5FZOzO4/z/J/29VfC9e/9IcwSnCHUTpT14Zu
Rb7z4YEwt43JFOhZw9z2eWFydhNPk1hNSZwL+MwKQcCEWEItw/6Xo/PNzzF+tVEeV0pp5SI6oo/I
bElFfTVh/KonqAn8q2VF2sY0Fawu+SLij1kV0ZMuiChJSqfCRs42+cZKVX0CBh1j9OufYG1JHFw7
huE17oBio+2sKIzDT8BaLcnDY55uSj26gplu76Ju7p5eH+VYyWauF2phQ382i65168NhlmI9CY1E
8IiJpvfGlV3ZhL2T+rBixlqjcVDTAYmWibvARo5ZxZAORswEvdMd3qek+dk3+Nvv/OV12+56+vfE
2i5yjt3SKtPqqLDTOsRlZu8MhxN8Fc3x7evX/btRLOQ+60Olo5w7qoTnJK0ObsIBgnr9csrZiHw8
O6resKkfySa4ubRlSNmicoIt19WPbq6YPE6OmQfKyOHozixOPjUHFznfZzC36zee2ZfX5EJqQtJE
+rLAZnQ0muVRJFDRWLEr83lFZkTxWz1qaGW9fu8Om2nU5DDt2qaN1kUgmLOOFS9oTHrWPN6NCBdj
tqsJRW2CaG5p91tNtc2R7L+lJlo/+uHLQI8Qoye2KQdsymqp+vV1pEPis74CIAXA1j21Kck/IkmG
cz3pnTt9GctvrDlTqGs8p288jy++Qy4V5RfoHYQvnK+O5qDa0RvfmW1KCXmB5ARXtUa1qCvJAgCb
YT6+fm+P4DfcXIQ8DpopekQ+CtPjB9NsUjIeDY8NzmCx7Ch/YmHIinm+FwPo2pDxXZC2iXggajeq
9qJ1o6u0ydPPr3+QF18yn4PJzyAbz6SRtarhfr3jc6dnpqWJMswUOh1iohfOEQbI0TjUZU4Cgyic
N5+s38z3VAWhcxjrhISU63DQNEIlnUO85PwmxENZo4Y3wjTzBTzASh/ivR97C8k7eevH5dXrF/zi
exa6pSPhwqPEJufFvINHfj0GJyXxnTgmdEGBfJNqXvcEaZ1zzOuDHd1da7W5rtImg0I8w/lHD9Xc
Ob0+2SRTFRxRz/t+cPNA0t0pOgy4ZJKz2L0+4NHcsA7IEsKER82XKzwesPEzlZgQE8OaqL6TPhPD
pnh7Vn1xWY7puqzWa0UYrs6L+Y4s6qTxNaBredlsWz8zoKB2iRvWo5mdOPr01vJ19MDAOmHAdbjV
bI5r8uiBcUq4OUPUQK2JLfOx4NT6aWIKomgi4AlQCgKjzIv6+r08elIY1ELDi9gcrxI7hOMZAUFK
S/tmNaJo4/eIKkzo1/33wnT+aqH/7VL4m4EAgmHx4h9mdvtokUrm1GjMNovDmdciQOs/hzB9c7AR
+Xu1hKuyjxYzZwwG9O1jtfWoj7OechKA4tGQw7ReVMH2dOOvv3r99r0wJzIWIlcWd3RuEEiPBahF
hEmqs0i2aSyuyCA926PmOarhMpNiyc6ixY1voY5HVwt5EkuAPEsB5Z3KJdoPduEUl5hiiJJ5/WO9
vNn2qqYXPLYkgLzojVeKCOqsS6kSL5ztIji3MKL7bOuvv3r/UODNuM9cPJpf82iaW4pkIhk5CQ0a
sW4/3g9lf0/qwP37h2ELydqF9gYgyNHjQw643eCNi0Nl0K4joa7YEjgBR0a1xX9w88AxYOsEJss9
PL6iHh/zkIMJGDtyx5J0ia6wghKZt/7q9at6+coDhqMLxUSNhZq14vDmUWUp8hYaVcheJzuh4Mz7
PQ39ckrgagb4w4ovBV7ib6+PenQe4J1nE87igHaDB8Q9XplANmgR6QdxyAznk6/EgfNqFH1/7XeK
5zRJxk/kFCJD9ejoYEQr39iv/ubpdHk+V/GIhVv7+LvkxDwCmbPW9X9ozBtXL8zHulj3BqVT8oFe
v9qXo3GpCKoxkUIqtI/PHmVZND1mabJn25Wsq1H7dtT9vzEXvByIbp/LzgrrJ6vgaoP/dZdhZJgf
wKhT7Vym5zeB3tl/9CbAG4EatG6KPWDER2+CauopXfEYoXSWAVyfPT/IqR/oXPGr9946ZOj4cuna
sbK/2MKMSnmxZTTcui5DwDDel3p69p+82zwIqxMBVR0z9jGpsRCCs7CkVerZSX1O0fV7SeTyeZao
769fz4uNg4M+k30ge29OS5yGDr8hQQhRmynKHRnymxNbjMPm7av5zSDQ+KAWsdf2Xg6i3HJO64ww
xcKqqo+2SLon3ih79+5L8dazNBpFpijYTIeXUo41NoeOVMd8sOJb1pfqXKr+rZPly0faXe+XiUcK
iCBdqsNR2N+mgDpUFJg1gUsbm2sb9hBm2T774NDe8ub9djjMLLhG2IrgpD4cLsLvGbkz9VKzHlFH
oQI8lTMFg8Jxp+3r9+93Q6FrYyfJkVa8eFlJap6hKTErgKSNpk2BnuZczzk+1zL13rKFv3gkKAKg
aIROa+m46Y9PfHiufXTOOFyziHQWjUrQVk94+F6/pBejsGu00UMwMfA8gIY+vHsagdCDzTDkEPC4
dZRdN83svfvGMQo3bbWnsByzZh2O0jfZoDltTpwoR+fxpF+tqZyVS/cDe0lbvlF0eLEJZzR0HExC
bPjZOh69sVNvdZ4Ty4imRp4+EIOLfEG35IfZGGi5Z078Bsvrd/cQfzeSElYK9nVH4+lZ5km66n7w
XFdGDTxsJt/LTt79TXFdwOh5GnTrxZ4p4mhDqjf5vQlhXPO5Xk4cB71okujX3juSx0yHThJVCzLJ
ZxHlL7YaPNAtbEb4AGYpe5BHk6nqIEMw274xkHixleGRWHdmPnUi5ovj56KLx5E4Y97dYp27Bz+f
LtMoMv8sESRcNJ1FjPM4NvV149PvxHFpFVAR5gyJB5nxHuB2IpGgjLBXDRAza+f6DFkfiUOnB4Yq
wTO6c3/Vq0E8EkpmQQNKiu7KNcrlIfEJ6N5TfpzvHVtBnJRRTzfKlSju6d3aKaRKtjiATASH/4RI
2/g072g3nNDE/CSj0crOSvJovnQCmsvOXE9Z9xNm7ysK60Qt08EBKicgX9+PS+PFV50qIxtJm27d
SJCBiOjQNFz4kwE4xiOTlCyAGqg63gXT/7EMk1MGzOWjCQLLmcjmnmvvSqWd8Zi5Gtsdz+0p/777
e6fswJGcCtpahzl6jjtCMnA3E43Ux+xhu1yr6D69+Ry/fDu957WUFiMoZ0xVh3MBsSUNsQIsD2TI
UE6yiim6qvyePeSoRVfG3Cyn77ssCDActNBVraRZwCRHA9btWFAigp5ek7H3NPmYxItqeMsgdjwJ
MAoTKVVOKmTUrI/LyBmg5EWg+AiAlLMVT9lmLUIrP75+LccrEKP4yMyoADIRUJI7mq6jIjX7LtEJ
46v6+hx0A+D5rog4AZQ4rd44aPzmkjih8YKy9WcjfLxdyDPiPuu614IeFW9QlywLMd3Ln5PAu+SK
d3XJP/9r/TvfiHdpEV6pZxfpv/7r31M07n/UV19BYR//qIOfTBzlX59udXwc/Me2Qto93/Y/2vnD
j64vfn4KkivXP/nv/s9//Hj+KXdz8+N//9e3uq/U+tPi9JAuaP5f6s5su20sy7ZfhBrom1eSIEiK
VG/J0guG5bDRAwcHPb7+TiiyqixKV6rIeqoxMl/C4QABHJxm77XmWsytn4gZeQo/3qgYl3//bxWj
qaM6XCovDudN5uqFbvS3yh4yIf0MbCk4ul+tihzj/lPFSIIn1UyXEjkWCz4xxta/VIwIHPkjdtN8
/FQ9l2bPP/DwUi5YmkN/VqvZMNtUx2necIrihy4j648VJNSgXSVCAR7lhPSoYwTFvgNAAQrRUAxX
SrwEScwG9TFqqQbC9Tw1LeUpt5uctvtrCIWamRGzg6oAMm4NQQczLfGOLzK1dvZNiZZoHccGrVcZ
KbFxoSAIt+iGg/YAV2dNM7XL2Hosh0kSj/EalWGAq4iWBmxDhga5fYl9YQxx+pjBzrSJ6Yhzoqhq
VZAAjhrNiNALkXoykl1NplKd+JPW1uVPuyhZOomlb61Me9C1uCWTTSscs7tLnHaEI1xWk6P7IZYU
CUUjjq3kN23/JSvJq72MzEajHXcFWVLN7fh3qlIaW8amllInbok+H9lLhtYtQUw6Aurs1IGxVq9d
+p0vKRsfDRfhRN9wXHUjTMCHOi+6cm+XI3knU+uQlED6FOSu3OulWxO45iJjWRWwkp7Rukz3eWo3
V3UHlAst4RpnfrRzgJH9bBT7oQqNyzbqVz1l9qOet8FENmk6Gr+6JL6pSXJK1sBwYAF1SEbLWlMx
RHp0JdLqpMAUIpqxkRRyG4neXzN8q0JuUnjKEZvnUXX0olhZsGetSbwQsH6EaxjQ813Vs/MQV+w/
y8lcS2kqR6QCm2j2kju75Xd0/Vp3mi1ha9FK89Z05FZ01JW12ZWPfeE+yYUXJKbcHI5UyRqfD2c9
1d42GZR83MjKuR8re1sbanaFNoHYKbvbt4CZG2dCr9VZEufASDVqos6vDS8cNEo/GaXfFSbCmgW2
qnV7YGwHl/9gu8rStgK2i52ocvXA8tpHlIJFuDbwETI1V4nOxoH+8ipmfUebZtQXDd5IS5m+TYMs
wW8D2PbgVuK4Ms11JVEL5LZ2I8upsXZRP+hbwldJF4tAa8YhPsjOLtdDP8GcoT1N+mNdxtsua78j
WUbHE87PqYemP1TMXTMQRGPktrVXTZyY1ax7QV8rP9Ial2yquNdVqm4qMz/hNiGetr2aSLwloTwq
V9iGL8oZhLLWyjuzfo5ku5sd5DBzjrorbTYhjxbM1oo2UTf7lWGY9xivlMgXgIclIPce8S8jCWqQ
2CWWvE3MGY27E5bbXo6XiZPZMJzLnGzK6rI30P8zeDZx6vEI4mpHwN1tX1c7RyTtZpjbMqA7/Q2+
5VZFsrDKrDk7GW2If6MzLlTihGA/t/cNoultXSMV9aaZqLclYGlJt7HsmzH35A/En/btOBsWuzSg
lwrOB+/YVv1Fn9SnTjGGdENSV/lzIsR63ZVo/HMjQhqqJyEfoNSzbUnl+NEaov4GXHF+jRu03bky
vff6HjPJ5IW5x/msQq7sStPbaARpPk6hqJItnYAYmtMwrQXsdEtmfm/DXCp/JZlv63VaIfKpCmOX
Dnb7K5soRgHOYoAAo987k3pp2BNZpnHs6QddCmUKhHORJfkBl9KJ4uLU063B64rJAengQKpeqAkf
8MpWcUDn73Mq2DjyKDIdSZ9ySZGng09qyohctUy3qWoOEbHqJLRfWi5kcEByNhmXtmdFN1PFox17
d4Mv6j5zmGcXwmvctlSnqnztapE4qlZ4AMvzfXLKXHkpjFqPV7a7km61TzXk6YmrFuzEw9L42Xic
IdShhF5PRNVJd7VL4OTpKku8nO56pVybdnyQibhMysa8iHg0ncjNq7zHv5QR5MuUxwNWe1KWFTUd
Eb11KfVz7Tckc29j59yd0de/5FCEv2XsPOee4hPe1688IytWGD0IexnDx7CfTiwDCrl8JP/pJSJm
NfTqfdobl9igjWzNPETUdEP0zo8qVMqrqBxQdhIxv5EmsLQyvYaRdjllkUTziuR22zsKGTrwWgnb
RZfWApxG90lUJbA37PSWJFBpuNDS+YRG3fD5Xvgje1QfNchLa9NrYgIMo9q6oBhAyDN/kfNydee0
4cadCYYWDYg2i8ABBQu4Gw+UmNXAMIWFvydFSRu2zca2Y3fYiTqVK7zqSETqdT/11mZuWFGiqqGb
Ojl3IfxWKxy+E6fV7YqpvJm8h7asd5UL0Kuvl61kc5yZl6Z03qP17r4T0KSuHK/bl/JozfvRq1Z9
Xl9l9YRYZ8BkbVjE/VT1Q4SR7iIKR/hG7Av8WIfh39CQ7pKf4xR1qzSOrBOUNPPWIHnrL6P/lYsc
n6nBU1SaJrtOmACgk9147bCytDFow+zIKQXAkKivEppoq7yw1Wer4Rzvlcc8Nm5t94dorf5Ibhpa
XbmTc3gFMeCkVl2zUyYmZLuq8y1dxurFi7orgYViiLUTar7DlOY3mb4HkowMK1nV4YHQ4fVIZsAo
q02sDicl6Y7RpHXrUlO+TZOF0Fy5qlu+uKiU+0KPfomsHaK9A9tgrVvxFVWvfMuWBivXb6Hd4JFd
IbzasoN47L2ZOo6Nkc9gTvZE5i21icAskjzZDHX2UzAXVuJeN15c0A19bK5k+hfCY7rt1RWU561K
BIYqT6Bu1yN+elFG9xTZ+NQ0fOIIwRQihxsNM16ys1sSCe8KRT7W3T6hJUAfkGk3ZD395doK9grU
YI6y6cZ6Sy7wrii7S3u+NN3nuWGej5M1sv5Vbztrx73kmHjis71mL4o1EGUsNPV6Ro/XDUz106pO
0k3WiCBK+kOjj7tWqwPb+ZlL68pNjOu4qPysdhG8NQwjwSbkyVKOhWHChavJ8HBTEPG9dyq63vfY
ieXOhgh1Kmu+bv4lVdZRXU+uCZTgeUWHEWHxWs62L0M4FPDOXaU+ekAyViFWyX5VtV51Mzd4/WIT
iJm+jXU2KaN3JYAkNlmx6+zruonpBUUVKIc41U8oxlAqD7Cp0MiImxS2cIbZwlmCUhE+ExwgN/BH
jB3S3f1sBBbo6LE3yHhvNppgtKAmFRAoDkNH8pkTkpfrWlcDAcormyDOlpctqoMdzc3NXCv63jKH
8oBgJNlFU4FzDyF63TSnKm35/sv2O+nVxh6RKrJKm0AQpuwwkTf6kNwW8sqJ02rXF6RSdvWMaFys
695ba7K/0FtfGqSFRESMIekhvO9hNLx+RxnMXeM7QUubEnpZEXU2ZdeeN+4jotMWm/ZmKIo7JN0m
Hj6r2xF9kKyBRW+LTF5IkJirQUxHV43vRgmKCvPb97DTHidXgW871j0bBlTiWfndLIf4QCYmoxoH
CdIQu9fBPugdE8KlqKuXWLf3jpM+mtl0a6bxPsrqU8wezKiT1eQ0e9PK71PZE6Qc1T/hkTyYCV7F
PFK2cKg3UaUTHuasO0hvLE909MzNQggRYYRCO+IZoMnXd07Tlas+NXdaZnTbTJF+yG55SkhKqUQw
K80ut9UNph0IlVYRlK7ho+Xaup39mJc6YZ8V6BxxV5jVZQoaeqU4xrdGlY/L37Jl/kCq6B35S8+e
lZ2cvr1VNPV3q/TfBq9OWdc7fOakhrR1ZlI58pSreQDaMIXbOk+3xVif1Fw7KEZByqK2LgsA7cyI
d3gQvg2I/l325SvYdxdqbvOa7WetGZ8yz3hqI/0Udapvz6VBSoa3Ha0mWo1VeGl21q6rEF6mnVes
hCwtP2pV4xu7dWVNEPngW6418RdrZlVQwQqu57VFTsZeT0zfQe+vKh2az0jYoAAi2Bkp5hxrjrac
DRKMMXiTPe+57RNJmsZY76STHOsB0sSU+F1bo1TPSVQ8eKXxRC3yIhuE346R7wx0tCiurXBzelsM
Q4cIFqdSiJpbHndWx2kqjZ9m155WFrveXSnUH+S8ELkVERSbEV8eglAh/XDphLTmgYjWDQa3H06j
3Huhcx/lfWBX2gp2JjpEe3yxsgsijD1czNhsOZVBHPCu7LQfN6SE08+fL1JPXUWzZR2UAdmpPdYY
qi2xww7I5GJglAI/menAmHF8DWoAVdHX9WLrDII0nGrYOs50mzjJHiII/c7ySDweOKV0zeTh1031
nGd4w1m0B7rnnFY2zgIQtfIj4OdDPF9VqlgRQUPv3Tfa3xF21G4ub5Kph/bcrapKHpyo3Yw8ILO8
UnEZFGVbbTgtgS1mwxSpN7NOeIvV70wWrYwoRfI9NmqR0gaVJ8VWHpr2yinHu9qKT02EXjb6MQB3
2IyTt41s+5TF/aZkKcnL72ijcYwb9RpvQU9cn5LdU/Vn9h9d9Ea6uOobZE5hovy2jdFXBGhK3Qbk
10TTha2NVr7JoU2qq36q858ZJl7sDI7FRk7NqjgMQtlM+ioC0PnodBltGNccTUSVcxX+JKgaHg0S
/nG+VcYe+73QIjsMLAOpOCcMbfidIuMrV05nA/8SOEpWoZbYP2Ihi2dPbQqT401b/I6FWcbktIUJ
qQGGN92ZU+4YRAtNExML0fV7o13I98BOS9IHPatGgfxKxyeMUrviRIdfbbK0xl6ntiGRmYat/AEQ
F8q+/krcd8KI/mIGk5fa4SuVX0O0OLAkAevPXTbu28aU6sF4pfmreLVZjF8p/7gWFHVN9ZwIAGdJ
A1CrcNw6tiSGKXuNCyAh+NJ+TRBYsgQ6PVafjdeAga5YwgYANyM0HZVpIoRgLP1Ysg8m8xoyAYcr
itmr5DW/YFQUuD6ikCEUZNiTF3iIcjZPPX7BjYLK6xvppDinmdrxNyQ9TKnuNTFhWMITzKJbopRe
gxXKORlsuKDkLczuMLabsE6TS37YcB8pnTgOumIgvOGkflc4DqMmWVIcSDrK7sGKWt/mJeNBsTTi
HmZVevkauvkCZtWWNCJMrRwehlFl9SQ0NgWmaubsz/TKxOE9U/6eYT2h9V5HPQ7HjcOs4azNnhPj
qm6lfRvCTr0nWhOKKt1ETNqasAblmDbAidbtiBp029jlANJNnYkaNeaSZFbLTqxh5VBMvTJfc0BJ
ineu3DofCZ5YgkLZOJIZOmtLfmj2miVqvuaKttGAxT9KtPROa2kwcYSJRrJDDXsJuehc0kkXYsAt
AeVklrJekV8avmaZIhgk13RsloxTZ1jyTtvX7FNtiUFNXxNRR29JR+U7Q9qPyZ/U1Ncy4T+qp/7P
iqX/5+AklBH//wXT1a88mX+9qZjy7/9dMFVcMDu0o2lpIZFj17IUP/8F53HJjqbmufTEKayjyfqv
iumCLAF2uJQxOYigZaBz8J++b+s/SF+hCA9H0KOr8I+gh1zhj2qpZbGCLq1RVP40wsgEOivqd3oS
aUh/mwC8/x6w/yYp5QHx+/aPx3H9d/n1T0X/22bbvy6Dwg0Cyyv78awJO8013RGChYJOUXBdqNt8
egmNv4wxvs7N7Ise7GKkf39T9GCtV7QLUt63JeCMW9JCfW4CVzqXEeKsdVIPOA0dsrnAoaylKfwx
A4hmTtpGuvE1LeJnLSzuSic5CUw9o7ylJJBtw6h5UT3vvm2Uh88fyFmg1r+eiItbEb0WWG3nrEyt
DQbqKW9sgtAb2YRq1toQBod3WiKQypW7WKvva03fWZFyK5atwayImh3aeG2m3lHVx32mxA1HfGDQ
7LshpozFFy/tVe7836X0v38jY4wWFvoTBOfLW/2jlB6bJNDRfWwCOgIdoWMTJSO57VNqdl2qH6g7
fTfBz7nsrHB3QdtgjcD35ASjUexk3MGAUbonknafB5QlM7z3qoKt4qih7n/+OD9642iYGMF8aYu0
9+0vVSzoTOQYNwGniSIQRHD5lJaiFZnXcD+IOafLRFiVBOY2A834/OLLq3r3mJCNqzasLIc23NuL
qx3G7QwbVZDLJIAXyHekPH1+ifPPlAY7vM5lPNNZoVtydgmEcZy4jbQJWKEvCNihwpkFWmUfP7/M
mQCe//5yHeAUhgoUiQLu2ai0W4gLaRk3gfTkr6h0xWkJ3KDcmpcbbKx5kLlptEmmPILpHrFApvL2
85+whFS9eZrLT6BTpDL9qTT/zOXP/xh0VlE6ec7pKcB2lB2zJMUTXoie4sQ0bdsCysAhIsnkMREJ
THcl1J6izDIpH3UuRcFMxGt4DskvcqUyQTGeqphVGOMe6eKww3leiK3N8f2ZcM5TCMlO1E5xskqH
QKKsh3k+i01saisV4RVSJaEFWmdfdULpApoy2NYj56rH3jWyoH6rKryZbRod6ZsaO37GERJg74N4
tXDNjtG92aom+1poEYNJCK0ZVleu0B3fTFKVk2vKBl6yzWjU+DgA1vGJCdy3k6pBMlNXtu1Ea44F
yqMyKNlW9YDbR+b4YhaCToSdbFwiQ3273xn6oFNvbL2j5cVffFhLHuu712GZTNw4WzSb9eLt66iK
zs37opEBeM/Y14lBpxw/xGumhltcBOuS8kAbe0lQj2AeN0LEXeCU0tzHtDzo3FgPcBWGq6Fb6suM
7DW7Lidoimpiu+wq1JGjU9NzjJYENFJ3iJRHqmBAlWSEHbDWoucopdaTpPjl2OtRBaDlFanu78+H
3UcfmIXdVPtbp3+O8sZ0P1pzk0smEAgkeZS0J+om90QH//r8QsuC+udksQxvi6UbYRX/Jy/87fMc
EKTIqmtlINQ825X1rHSoq3PwSp3KrJV3Q+v3Tf6UMg7+7nb/DxXtf3/cqN4AYasuPo9zNaFqVFIT
rZBBk1TZr7pxT7E9ak/hXH4l0j9f7rlJk2RQWPXMq0vM4NubDOfGanPcT8FcOtdWV8cr6ul3EdsM
czavk1D89Y8fqq0v6mfUD9AkznV4mtKHJc5NGagtpQVM3AeNPXNi2RwlBKHzBNWBZP3nj5OLOrTA
NUDLvM23N4nSJ81HzOZBERkZbb30aA7xhNOUU9Hnt/fRtIxIjhe3dFjBRp9Nyxw3XK/OahnojvgV
TdkPwxnmwMPR2nsy2ljDuB+69jc8+hLgW/bz88t/8G0sw4YJGamrg8Pk7Y3atds70mPcSMyyGLRP
dtxum3r84i4/GDSL0xKJsIu+hOu9vYzX5YjKwQsH9A37rT6XD4nMN9UkwGLl2r2AF7P+/Ma05T95
9jEi4IU6jrwcCae13Pkfa42mkasxSqUO9NazHu0op/7Q7KkMMvtO+e00jTEnWVvs7SHSfRc7yJPb
CH9o7Wpr2WQuxJOwv1C+fPyy8X2piDzxn5yPK7tThFtGMS87VLet0wFmdacfwvu54ExIyRgV31S7
a1CbcG7I6/hi1/fha0DlgxgD8RK2nrfPxMF+QvXZqwMYxLetNwSAb45kS1xCyHvBCxdtPn8JH70D
PL7ARjnUcEg6+4wmaMbMmFYd5LNHFFX1WKf9F+/5o1vCScfixVGL+LazNSyy0y4P56EOKFGbW7Pt
aZooctoO2vQ9UqOLTvnigu9OIEyAJHX81xXPMwciLy6hDE1csRKhn4ZKfyUk3p6i7H80ltBHXzpl
GpgY4zfO0Oyoqhw7O3vqGx3xMIXB1BqD0Gl+9AXl11op+PeNcQdY5ovl6KNv29QMVna0dxwCzzbO
5KuBL+m7OljCgpx8PA1GfQne6ubzl/zVZc4GVdZ1sW13Pf2ZplY3CjrHKB+zDcb7+ItZ5IPtI7jb
/76hs+FEPdJL5pEbSub5Z2L0ftErV3lnP7TFVw6xD7/U13XOQeq7OI3ffioDQqjYzJs6IDccoLd5
zGhcrmSmXTaudVLdfK9k+U5NzCpwrOj280f60XdDTgGhzMR2Gfzv7OJjkgyqYIgVELP8EjbES1OM
4vv/7irLr/hjhqzaZNRjdmbBBByBWoFP2PMXh44PdkSkEC9aXyZ+Dm9nY4NsljpsakMEEmBjXw1P
HuVZrUmvnTi8UyGCbyyPps7n9/Xhu8Ply5PjqvhBz+aE0u6gZQnCg3DXawEJi5E/T7cl29r96DD5
heBFVbvRdmmZG/tQM++/+AEfbKyp+DC1wUrAUnWuRaXFE45ornh/QnumV/yoxFCk7AyCV1R8A5H/
ZIrkd6tDfIcnAxeiKjaf/wTvg6+Ss7JH7dDmZ7xz3VV4cexMlCKoLBkG5ED/Smbtti9HZyUtBa4G
hfa15eQ39SCNA1iLYanu+nFiOoRG2dqGYkp200xhHGh1eYgQGoHE6PMtEvSNIUjiq0dAezmuLImk
eS2r+dIjZm3b9spdI+Pmgpy5h0mhgVbCaB9HLwvatqk2tZZmgUN5fa3Byt20g7LPQf58BwLNmS6C
7V8q8JUK3pitzNPGVrRylehhsnIEQbeTkd2hqMs3sKavhXT2aQxeOvYs4iCIB13HQ3EqI9EeTaLh
V/q8tJOi+7HP+7XIjMMox2NEBznI4hqVQeQCTZlpSxdKpm5MagsmkLPGT+Mk3/ZKfWcnk06QeWTv
w9m4ikfDAu6bUDjPhvJJmz2g8FV4URdyCJpZAU7iuse+svLtpCoEP4oOtbum0XtpEAeg4KDuL8vf
ZM69JE12aZTTPoENuolgnqy0SloXkKaUfRV9ZdH5YJl00VOSpQjsmAX57FsP09LwCvI0gnYowSkO
cwSiNr5Rm+Q68tJb/tYXH+FHF+TABa2ZzcZyVng7ueCkIG4rrgnw6sjyFTnNhy5WaZsC6537ZD20
5Rebm3clLRZm3AV4WnC+Yex9rT78MZ+ZMs6nrLErNpm1vqmtCTGUa6V3Vem0CJuTH13NH9p95oHy
tW6KovglqvbITytPkS7MVSjifK95qb6xknG6stoSireiG9sOTBZOhTz5ikVyRgl5PbeBjmaaYJZC
EH1u2Z3oGU2eF4kAYdDRdcShG5X2MBfxlYs4FVKmo4A8nvEL1/rvXnHvTDQ2X8wVH0wVrqUuMJjF
3YI36O2rMgdSTtrOqVhtAATkLSoMNHzx7LhfjIllkJ1tyXGxLPMhgT9UHM7WVKMRohuqsQr0rHi2
U2vLgeOLHfYytb+7BBV17G7w73Gxv70XqhV1R7e/CrJBf2gGSWhLWT7AqNxRl0lWy+7Hjowbp7G+
gnd8tNThuWTPgHPDNd4tOllKSPqoVgFe50PmWgiRwnurKa6nuLy2ANmvy7T/wiH0wYaISAAG8XKc
oGZ09uYyV6LkImo3yDK0plM406QtfCRA3tYMhy8u9tGjXRw1FELpdryrbnRTHlaj64kgt+xrJcXB
Y3YAhAz7QjjVhWI6d0Zt36V0HD9fyj56sHQvCESzNZAE5/YRgk3iCpuaCHoCtrXGJ2cU4h4kyI2o
NR/FMjEkWfb4+UVfT6RnA4ki5RIaBS+XyvPy0fwxmWQgshqLhS3oZy/bg4I8ahrHNbOxXowMgQV5
xIi1x+Ilsdsd5aVNmWUX2mSD22oWrpLj1T5F1WIbDdO8jqRh0bPDruQrFdO9TH/SOqQWiNgoUoaG
4HPDWmuNvHMy68XL2idHzMZGzNo3A1r4iqjny9nJlKBRPGSwFehKQy9WVI0jao3uBXWaftWZCwsa
pZEvm9pFHyt15DaeskGRevf549GX7+jd49EXHyanOsRaZ9+ZlZu28MawCsaGAFTVwcihLwcwgUWK
wBTrYE6dsxWhepiW3UGs6PVzPpXbrMnnOzU2N20Xo92vir01V+hMnQqKj0J8W5qYT7abFpuU2Jlt
RbbNF5PQBwsTXjrsysiIocGYZy8W41USZ4TEB5U9RmtSTQj1RGy0GZoxOgJ8IxCldt0vvp0PDo3E
UVBzZz3EJsvW8O1wyqHrA1i2qkAOZrvtxtFZ6zkVCMG6TAlEqNtkhsLjWUq4FTkqHrwWTCVpCQM0
NL6htnnBk/7Q9eQu0ou+SYVtHoi+q5EAeP8whXFZlZZNAuZQ6idgqc8/OdGQs+10ZhmouB5km94b
ZdiuMO3IdY1AevnH/MwWLUguehoxdbEb9EH7Yl16P+EQUcJeBR4BDlzaP2+f2ZjWQgvdoQyUKbsg
AOFSVUEzN5MPNnBTTt5xSNjCuhBIPx/c788PMLddsucocuKHZKy8vbAlx8QK+6QK8k4kxBV4gYjh
hEytu1ajFxnGd4zS1Wh1p7z94p7frcVnlz6757ohigviHEtkO+0wA++niv6B6L/YK31xmfOSuNvr
eexAOQ4qrz+VOfFQbRPo1Vf1pncL/nI3WH9wuvMK33mNIwISgOnyIIeR0NnQrquLfEll+nfeFwiH
pWUOiOA1pOaPuVqf0dm5WlrRp8i2emvekfd0aSfxS+9515gOYY7m0UUt650O+fXfuTgLvo5Bj32n
sTzqPy4OHLPlMABzrBbKgSSHmy5M/5qytltN4kfd1vsojdG1y/tyqvZfXPvdOXN5vn9c+2yTnSpK
EscL7yxKuq3l5T6eTjq1HPome1P2/X1tpt9HV7kfG4IyNOuLD+XdVLpcfgngNDjtoiQ4WwSi0hnn
IfPKoHdfYpRZsoguhvpKz9OdY3pfXOzdXufsYmc1kVmJFA7QThkUpYQ7ra9sMicGlIWFlf8vL7UM
6z9eaajSPORoWAaNWq4qqFkRs5/W3+oU5T9/gx/flAU6ir0/BIWzmcYwO1HbGh9I1zqmL2z0abSK
Ro6yM8FHttX/O3e2zO98kdDHzkuCBR1Ji552GUwemPQEtvVK9rnYhrLQEW4b+Rcj9MP7++N6ZyPE
GbK+0wteWhKJa0cbTo2s97XbrlW93f0bj5J5BlAfO+J3fZR0ojqcE6EboIkCkO2alx6KbWJgBraH
XzXT3+1Jl8FIX4HiNT5EkEtvRwhUSrK8veW+JhwEtl34ibQvO6/1m3repyQPZorx7fMbfH9WpHNP
PdB+baHr6nk13ZSqorbh8vI6cGMLtZ2ExJe2LnxMM3sCcY51jOg5Ite6bJ27vJdfHK6WqezNpu/s
B5x9F50pzEEd+d7rBNkNYmKTDkXuDref3+gHqwZDhhMcJWuaB+ekPiDGs51gpwsaTYsP7M3REZNu
8MXQRHD1/nYoEkL+AXsAWGSRYf35mTftzLSdsYe1deU5SdQQ/Xhhb9kRrPOGsPlBjW8mMQ7+ZEw/
J5HSvKXkt8n0BFPlqN5lSv3brQS+UJe4B8dN5R5bJYzgWtxl+Gi3zix3k95c1JVxSkf9hnBCgAcJ
kfe9FvfbIcHWHfdIqLt+VMkgxHkY6uIb9anmCBLUC+Abj9tIlmRMoNpdJC8dEog2q0qinBjnNMuB
JwgjS4IGv+Lvqlejncxj61j1CZp75brvjAL1dGJtKnv21pB1D1pnuJgjjItwyHAZwea4nkvFH8Ak
7Hqp6USuc/dZMf8FaNi8rEPze0R9awPALKiJml05RdsHrql8M9I8P/KSnkEWjnctp+N15UVoeg0x
78ZIEmUzhc7OFgQf6VZe74cer5GitNUak9pFN4+7SuT5yisUjit5V9/EqekGXemEKCsLDQskatXM
RmOBin8T2XihImyvSwT3k2i6e5z9ysoo9Ssn1PaZJiZBb0+3trIRNnoD3XmKue46sfTmWDhGS8FP
mU5TphK4ns3hTUyUAeT8VB5olrvrmi/sEEsVtPNSPBziLPulzEZ9sPVJXKqojykmhsRDRRJXSWv5
dqRjy7FgyaqFuZdqbPmm3ar7oYyOmmLQ+ynyYZ+YWu+XhnZnTNGPsFgyVAciV43hkJBEvCIpsoJs
lf0szVxc9rN84ZhNpJHtbeBC1CuSkdrAMPLUH9RqN6At8FFqF6yB2bRahD47HLGYS0gV7YW7hlTg
rW1vMvwoTa0NbWNjh4SX3PaZdzeEfRwkY4vhuaus75Mw6WqMUdpdIM4hbMQ1Qsw77YxXEO6NX0jM
FzJpvmmIXFZI/XD8OIUeaEVkb5zZJKyrazAdU0uMcIJIP42q75WLPSkyyLsYiG6/cdseQoVudHul
CU/CntTHQYmsQ6RH2bUMhaH4FSz+VePhI5jM8GiTWbUJTXN4tkqZBhD8mwbeajkY27601XrXj5py
ss0ab2g7SKtERzvheECf70TxtjcwxXRlpwfO3GN0sW1i2XprXFPPRSY8C3FR0KrYK+roW02TBmmF
7tnTqwdHbXcaNKMfVmdX+zC1bjlHZw/0NlUd45K64KXt9gfu8MJPIfCFKywGwy+AqTppWubQ1wdP
r0nVUSYSz7K0g2dO+hMFixXSbgDroy+UYY2qvN3moO0PQJifnHjULvAsobsT+NAHx5mvEAVK0qeU
bSd5JzNRBb5WNx1W2I4TG5EYpKuWs9cHuVYDTU3h9R/1KPrRqoPthy3ra0GODeB7Gc1XrUBeFkTu
hLyQY8+lUzQhc4bsspXQJshrsEH1rTpXlD1fY3aF3iBRIj9CDxRAW9gh5eiovkP+wpUCAe7kFB6u
LI1vZqulXekXQHjvoJBrezMnAZJQAhN7XhViLHKb9dw3tl/1xLD3aqjeYBWxsUNXzGQTtOdjmA77
fmgujTga1mFd/mV1CglzIk7w/9beLNdKYlGTDMEb4pGwoiaoMjlcIne/JcJt3bScoD2qMBdZRq5H
IUKCVQGrYfS/yrr0GqnizaCZ2zgUjwL3m5xgiDmecmHl+SXJlTsnGQ7mTDKKk9jVxgFevO6k9qjM
M2UZFQlG56ZUkvP8MCGzCfCBXbh2fjOrJMa6iSx9INVLGHD6HT0ClsnSbreZqj06FitGzcZnPUXG
tdtwDAGnpwV4uK6p2f1VuIyLsZmGTY/dT4tJZGbJedBz/rHXOr+5ULfOkbK12KFAcX4rO3MzGI99
O6PElN1jYxePscqZvHcVDsmquB289i5zjZNS4PDK2uroJo4PZAPRU32LxfXFdNADDfbgh/NEUxq3
GE9Gm7wbpQ35xB68TmIVslU/r8qt63an0o4Ojlta2OMHsgqoRREpSyHVlvExBNUdtsWvtOcB/j/u
zms5bqRLt6/yx1wfKICEjzgzEVMowyKLThSdbhCkDLxLeDz9WZC6W2SxmjXquTkzNx2hlkkCSLNz
72+vz6XR3vWqEo/ZnAZlzdoWRvjdj4NNnNXnQRqehWa7wj7mG8Yct11vLMNe60+nRMzJUqJ4OnbU
WL+xNeWM09/TuJTSX7UheX6hB4/agOWn5of3XWmd64ktPCZmBdI9vxL6dOJa7AVDkOZ0TrHSkym7
0+lw6XG91QDQUyv2rK6B1TgoX0KMp9ldgwtDy5ZGpD0qRn1tJEOxZZ9ZoML/zJr6nHSjh9UKXUda
/uyS8AtCGqhg2G8C96PlW2vciZynrEjOm8w6l3S+ePT6YuUjlROAAaf0k2snOv9jwEbqKg5CPMsN
c1jaqqRVo1tFBCTL3G3ipTFajQcJf2NU9cckH771Y92dVtTum9O07gNr2IQWBrIPYzh00bWZGbks
rv3CHsIVGklrHUTJdEoG8/v7YdihNMgsbIdU6IDZAtn0Oj7yB99ulZFMWSzkzu7wmOnR+TmPor8c
hXqJGvcuMKBuOdGxO/WBiyU1d9K9wP4Q/O5fU6p86DBA4VpUY4Xuhs4JHoVeotwUaX+BW8SVXipb
X6WiWlfMc+ubFpmno7SvG80+m+onFRfZ5pgi4G3wi0rXYrqRFJqvF3shf28UNFg7bb4J6MTrRbuY
sEhRUIO+/9bfBqXaTDhEGgQgHxHhXoydJMKn1S/F6140dErRxaywS0wfOxgiKiYeRXUsIfr2wVTU
MwaUDFJdVBPm339x2zXUsEIbTPakN60tADV43O35pJjL9x/swFWQyxI+DZi2qbq+nwEN4whoVcE3
7er2NHCxlAkV1JByrVbiyC330MydL2YEP8CTNDB0e49UWH2MuRrSjKwgAPDX1vgk8jujLidPz2uK
QrqxxGqEa+Kxuuf8T7+5I/0ael8eWdAylUcNb3NMx7MAb/POTeejv9z2oASmiQMRS6DTznCO3GcO
v9+/nnl/zdQKAISsD4sNreCfNFmvzbxct1V+IYbm9P1PeWjGkEKYvXO5PiHKf/16h8lMgEGTdlJy
rpq6ds0VxSuc9vL9YQ7sAtC8Yf2giuQ77pdgAlFoFlBykiN9u8DISqQ9JSf9JKyTVaLYR6QqhyYN
iEzacpCmO2S/9xa4arW2wEWOdTDWp5banWZFp5xIJ3meZEkKkdcLjF+/Darw1LKP6UAPvFMGpXIN
lxHcr7OXKYEgl3RFVvD5poyKQDMm69jG/Uq2dCS//17fbjEYws+dP0Dw2WTcvdUxlnUHhKYqNmE3
mWelmU3rLBMdxYc+AgmBiAvPX5orp8Y6UjY6cLN/MTIGIK8nTqnk7A02D2nXznauHuL3uHn/4Q4s
gzkHxGeEMYb2aO8rBpNVpVPE+jPH5gz2iKNf6FwnTEs/MtCB2Ym4CGWNhqIVsN3eRo0/ogz9nj3G
SeSDqD7KMflaKM6qwovPrq0jq/vQ9HC5YVjUrpBe76/uSXEGmRBdbyiZebKx1rKgE3Y49vYOfKD5
fgh0EpoXJde9s0BG6TQK3DvwAyg/y1maaBrX73+gg0NQEpiNCGY1wN4QQ5oDTVEZYojGcyvLqoVo
nE//vTHmSfLiSAsE5l+hywYVY5dL2XEBNn/1/hAHPgg99GyAJmIGzrS99YrqpS9JZ+SbxlXvnCL6
2pXGSaiO/+B05t+f+wG5qKIZ3ntd3eBkAyYnOVmZ6a7L4udOz8MFqvF/9Dy/xtl7ZbYRAB0qye0h
1VFo3e6WveN8qsjov//eDn/+X+PMy+rFp1H6UUeDx/PQ4net2vq1koXHSgUHxzBpL5r7qXDR3Xtn
7WhJy8WJjeurj+G1OMH/70iIcXgIKpMkEG02m71qROkAs0WWQAK4UU7jJt91nXHy/ps6sJORapxN
5WkS5Vn2Nku1c1EnuqR7iyn9bvjt+ZiFz1Wd7Sb3WDn/4NPY1OcIa3WsZ+bff/FRNOnjOVKZ+WYg
PlmEE4/U/bZWBUkM6hjdAk/EhULsj+EWidslVr5Bh3SB+VG16JxubYAqolv6SKL60PPMwR8tdfYM
LdxfnJjgmW6hMlYD3qD+GPjHdphDyx/MKNs+/btUqPc+TqHJwgrMjo8zZrv5VlnAFcrs6Ij25dAw
SFAw/bCF9taoIkVA4gQ+h4xuxwsDJ/oK1wGoAkfKUOJA1MpxaROdUz3R0NK/ngATuXDHxyhyQxL6
EtPJhYBqptmLsqyWdmmuFSgB1DuWjTS3JukcLRCbvn5MrGiRW9oiquAPfMmmOYagn72i9x48XFKU
S+Lh07w3bvJiWil2ciL1dqHpF51pHjkgDxzHr55g79yvwxolgKvnm7TRyS4/N4bYxGpxLgy5MoTc
vL82D45mImWjoZLvs39nCtxWjeySyRzN3sbTJUCFhQLvZCi+R+6xIuGhSUCk8ddge1tzNtC+h60t
W2ZIrtbJoP3a4Afu/8kj4RUwB4aoKPdu+3mYNLUDqGozmCO2eY43qOEmQPeOH1VhHaOQH36mX6Pt
rdCuI+dcFow2FTYoi3FjKnehOBJuHh4EHYeY1XG0Ob+e1X5ng7AE57HBYXel5NeqWywTWR05Cg7t
00Tsf40yz5UXm2faTWqN3RpluRjzV/dsaoYFzJqVZvw3H2dvipeIo7tRZ6BOL5ZO9iUVj2YljmwF
B2c2SiWo49ygiTdfPw1nnYNpijbHAfVG6b/r+IgXir0k3eUByjly6Tr47n6Ntt9Lg3Yhauue0QKj
Xg2Bu5zoBx0dwRT/bfEp5w9WcbaGTIS64v5ksACwYsUwMhlU4dGKsM4c+8i7OzjfXgyxNxPqNnDU
DnDKBk7rkqyyU7TLUP9H842GXYJPDjc0/q+/EPWcyKe6kXNPPTdDlc6NYlWq3IqPNUEe/DgccA5H
D2yH/Wt+YMBftGxO0YaS22BbM6jWawR4o+zT+3vP25HIrQEwIzig3vsmBZWL0lXjiFAnB7ii69W2
rqmQVO1lzMX7/aHennQMRfMWUnH9R6fu67fXiTLUWlreNr5i44E93iF/2IRaeKEk4SbTd5RrIfUc
GfTtxGBQcmw4fSDURSvzetBkcrEYzSeihWRaqfa9W6QXWd0fmX5vly6jmJxHIOW4K+ynDl2tRbOd
8b36eFrRUkIBMFsl6j3ux2QVrCPf7OAzcW0mI0pH8BvlekVTmQmhhtmhJDiUIwtWqBf2v2fxgA5A
p/fKAKLBKC6ixL2wkSpkmoTxmBFoCRiayo4nX1RtfmQjehsxkm+ndoYl2Nw9sH9lUCcUvlHiZJug
VhNr6ZRqAxfIio+pxA+8NVrE0anZiO0tdJavZ0KQd2nUuHAsssK4ARO21HrziuaW3w6AZ3m9Ti8E
93j0KXt7hDYlqQ61KkNBmkhoYWgkI8U8ch4dmG+m5gCwQdaKHnxfJtk4cVcOzZRthDuuTFHsMtXd
ge6CsVjCjM2f31+5x4bbeyau1r1P3TbbwIlbU5K4dIRYzFUAt4KhWtSP/2A4iCPwe0hWIxJ5/aXy
sAATaXUMV0oPws4GjNwmBJSXRg7IpfrI4j2wLyF5YQe06Izgvr83MUZwrb1Us2zTQ64aYKyZU7VC
3ufZ5kU0jiftaJ/MjuLvP+SBjffVqOL1Q7ZWmUxjkWcb1AjejGPTumGFufMmyazVj6F+ix/1dxj9
V3z+/xpk6jDa//9HHv+c4fp7vNT9t7r51+IpT14Rpua/8xMxBXl/BtxwZuDKRt523gD/YPIbsKI4
UOh5Im1NVYUp9SeTX3xAQMXFlO53UuccdH8RpnTtA7dwsr64aQH/+U0m/89Syq96h02QSH8qgRXh
iD2XPeYN70X0ayWdTqmeBlLNTU4Retw1utVeldFgLNsyCU6sagJ13tvQPIt0OnOm4UqksljnmWp7
g2XYaE66oF0g09q1qjQ2quLAckz06aqwjOFkiGIQE8YgjI1pDEu9UcezTm3Ry2dWAxkGO566GaKV
qCsNIHJSrNocdYRr0eNoGvqZHNFo6/Sem2s9bJSLHiS80rrOSukihWZFK/7uj4V2KRotv0+UUbuC
Aq5ci8mSV20fqae21Wc7syODuCjysQO230nK0KKyzyR8OIR+sEXNMb7sYvo5RmdpDeJjTk59lD3y
KqsvvUiXD1bGH6Pei8ygCS+1OF5Zob0LTbkVaUayGlBpuE2e4Oufm8pAw1D+hF76cz5Vz1KCdhXt
KrXds94vd1R+IdCjpwysKy3Ir7JcaRYmVfDe1z5BRV4qVrmxfIgzV7kT34SyBH5F8ULk9oUICAsi
bVGN2qqWwVmSDle98xBH9pKw0pMy3TiDu7PqYdf11bLPWyRVhfK5aqx2UYvsuqmDG3eU4NfN+HMz
VB/NJru3nGkXJvbZ2PmPSTHd93VKWy2Q/6LGXVesAnpBcDC+HgMJrdCnkhwEXGGLxxqT8wFsHW0P
l10HGgaDevobHvV0F1TfBtwWiireJVXxURSgu0vSkXYBpzRrIs8JxBnJGX6SCNqJln2v8FRepPHC
UkD/SHkCBeVSVIzoFMvJHuMTuj2hAJme2SXLJr50owXq9cs2MFeV9J+yJP9KkpUO9mtFxJfQcFbj
hHaOfnbQ7+KqzeulItfT9NjlYKCGu1CbZhd4uexGuMiqeCoLcZIABdRg3U6G3LhuSsMOGmLFbh6U
VFlLZVrXQXFr+p8KfWMY6UepUd1th00r4o2iePSdXkVKsFVcYyMFHpm9uNAb8wIPzQuRO+uquJvq
e8L/rSHlZyD6yzIzT4wyWQFrPR+76dTOjM+RDK7A+28GNb1ElSPIHDFSZcll1dRegMpXST7XnXaK
h/WJWSaerY7eMI4Q+q2QtNymEuKc6kpw4QzaaVaGn03xxAw6mygrap36mIjH2PmohXynChNxRGpZ
138HEXmtJv1N3ukkj0keJNVCHSDO5w+5QpE3t8wzw1FWDt25eu+exnZ5GyEoqZvSG+zzmg4oJ2nX
UvuIXdi9Fttroz9HzdKaZ8IC8tzb48Ydhx2GSmfSunOU+FQN0rWe1CsDAwc71zciQoFbB5/dlLYe
M/evx7S/seelFzpURbuTqv1oVN+y0Vjq8VqChM7NeD00WCqRkOydrSWrtaPWO72I13Q4nRcWqjTS
Vigu+3hYFBzIcDMXWD+smhRxmZ5dmop8SG0Tpad/ayOkpMtxpyCf9DTFve5K80yxrrug4jUI2i2C
reiDFYSXPJOrMe9O6ERcmeHn0TCv6qauaQVOaZdQ7/yquyA4uaeX94sGmYvjuV9NSD8WXbMC+Wta
BS3RebBp6rJf2OWJEZyCtTO6GdhqLFoh0KzEA9h8w70ltL7SXYn1LKgqIt3ck1GDcBle66A9j864
GaxpGbj2epKbiumLCHJlJ92dUAPMCqT/PfQnz1Un32uK5MyNky2NHeQHA/+szPOvJVIG9nEf2wDI
wdyFTuXUra2wv4Gg3y9TZAUrbH8jLylT997Jy5oNv/zs+qHcGWFcIqBJK6+21TOSx5e6Mu2wH6Pb
rlfis1HpnMvWZ7Xath5u6OP8Grbdpa+lO8tFFeHUbYw+NryeuZxwqDQmh32S8VcXpUXnb6OJxySf
bhozfWqL7qJOESNVoVRWTZOrJ7itdLumFKCcRyO7MDhwPppZLa6oVGgXQn3AQsus/XSJqfiyj1Uv
iG7DAERXWQcpc7fSNqis1rV73rvRUwqjYpGU2QQnHAeuoD7BRPC6yUCZx2Nxq2TTKuHCmSYZ1cmN
gvTpMs6TbTMk8cImG7KopW8uhd+fuanqnriDunaLqlhVQXTPnp962Xgj/OWEdmuTqsWZiJ2HKuxu
CwMlbCjtWxlVoIL5WImdjPC8212WX0VzjwTGEyBuTQQesCROO1F87bvuy9Tqn6DAcuntK88PkhMn
Vy+5DNHbpakPpVX6T3TZt3TwRYsmYnUMpzlOlUm/gAVMZhCirBe2ZQBbHZeOJmeB9K28ly0UYDWT
w6LXrJWqxvfw6putoscBGpPhPJ6egPA/9CN/SiwGZJ5Z5oCgTaZlHitf1UQA98A9UAGFlFf9Mgn0
cY2DHHQ0M73IS+yNXZDG1kxp7qYHtdW/K2OFVlJza7BtCa2+euAvrEG2i3YwdkhSdknqf9Im/3PS
+9duGV50ufvQG/1T74or0+SEMpqv4bCtxMegACQYYi/TcCh96itSiLGqKkvd7FRQ/6iVRaFGm76g
XyMsrWynxAoc1qQFJj30Ott3eqOnwbDQe+obHeZwspuqDc2j1dqf31iq2q4n3NRfF6nWnjehw5oe
m7u8MvQlVsz+LotDHa6zHexoVzyPLM5vjHvKB9OHz6cYVffNUBoyGDmzYWiltYRk68DGjppTAoyv
uYXPnptMO1r8YNBPEYxdLeu2uW8mu7C2kgsEd+oGaXKzdmYpqFo3zmKMIdC28kRksqTnlLdM//m6
QWm6sJwBTwmj3vTkTlJd0T21fSiHxyoydoFZKl7m+legqzI01uop4YXJPuV8Uhr3EvTadmAb0dX+
RNYQ0odGLnRDvQiSZ7dAfwwUul0Jc7xw+uqmGtHJ9HTJAn1WrhOMRVbobT+pSX46avHSCX0Ej1UX
rks9v6mGcDflscbG1iAkj2V5apmtc5Y3uM57jUKpqcR97rwBw3blyHn3rBJL9zBeNdaFhlUFjmq8
Nf20VM1rJxidbR+WD42iBGs9OqnVWPk4YZ54Cz1rnBa6WwL3wzOhXQbAhVdDyhfvq4ZLYka6FCze
fV7aNrIm5fv/yQpXh16mY9as2zdK12xHzBUXjoIOsVLabYU5VBJgzTGU47mQAiJEthSd+NoSXxol
FOMo3/z+Hey/dr36H8fwnbGgf3/LevyWfctf3bDmP//zhmUaH0z6o2m+IiUoft6jft6wDO0DHT5c
/iHBcdP60S71xw1rvmz9yewVH+iWZcG6pN9sGgF/x+RM/MgrvLhQ0UcINNZB8zhf9jTh7iW8yqYb
TAig1oK+3lDZ6DHx+9WUGCEnTtC4QYdf/TCHyUFVK9FOmEFmbkw7my7tyU6DrYUTw2z9KGb0mZ5X
LXzFqSmXqciEtrSzPHscRafbXhUG430CR/3RIS0ZeYqfFPeOTlpv0eKfqZVQucn8Y14UFI0Dq18v
pmnhS8fAE0kiu68CjHfHkX8k9LvuVrPoplkHaYU+3otqGSvfk7Q1MglwO6R1knUTRknBhSkWGKUo
kagJwANNwRNDL4tk5/hxq6+rOg93jdoq/XnaR6DYp1QVUPLTMeaepVOgvjLVyDK2wYhPW05TgjTH
U2BJSfHkNKrDxSC09ADnTu4FIZ3lcJoWc9+b8MakSEPKgnjF+buwbRo/X6DDZ6+P0tr47Beo3T4R
aJh04yRSn3Ro5Gak5OFZLOMiu8t1p+o+j0M9yFuZ9IM2K+Pxu1n0OZjuhRsmYi6TFiGyX3u09PFi
SvEuunYn3/08ZBCcthjUdeH5EBWWRYMJ6dVYcqooo2+uAx4hFl7MP4YJe+BMJY6SmRPhTOEH3HzW
kmusgGJe9A4zg90OjmbGZUyLDfYm37aLSY1B3kyE9d/VSBnNcOVOYyuMOT8bhrcKRrKUc9DUNW4H
bRMcK4YsZjPoUFCqAj8PrriVn3wR4HJwUyjjXOAA2TRGdhJbjoy+4+6miBv2Pgp3kS1BhSpucuur
ZfOU2xCCzDBVsUHLG6IR1Y/Ts4oW6nhbNKnMzu2wVzmGctt8IFUuoaq6k1VSHs604KQOxeh7xWQk
3tS66XWPAfOyMdzqumxbwOxAIKJwUfeWds3h02wb0fWrysnaW1H27kOjZuUz+dpLIUv7Xg1ioJtW
ohvXhS6zL8IJMKwz9NYoYPW38gFzkEheDrGRPpQqrVxVgKFD3pXu40RbynkQCNzczJLbpVehJJBY
g+X0ayk3etlNiw6nqrORBrhmYYxm87k3h/I6xej4M9VmPKQgh9EmlLcRBk/ppK+dHplpo3A2Zr2I
zpJcVdYzyF/Py3zrh4O6yGsa96i+0naRmd+5OxarphNcjSb1U5c2ONJQs9hZTcw/QTX7I82pH7ta
x/ApNYbv2NfIs3EsxKrIifFYHMnKiNU2uQFiURSeO5gxHgqimh1tEnrcVmmeqBZX6VSno77x4+S0
MiPSC1GkufrSIXPhrDvXB1GUqtoQr3SrDLMH5kHcf0VD7Loe5Qtfvei6LK2WGSBr6zGIa4QD8Tjg
5YdJkUlkFk5+vpyt35SLafDxY1Rwp7QvXSIXayWanswOFOrwOxARGExo2cuPpFzdq2GI5LOjJbQp
YZFrh1BUG9HwL0XFras40kKSrmBRk8mmYzK5WZ6vpNpp6kokDZTfYjRicVX3Tdh4Raxx6VUDVTz0
GiZoK03TCRSRb4GuSmSc2OvQAOn0lNVwIU4Toy/iE6Wc4KGllu1n62wKA71YDG4fdveUQ52Bm21X
CA8AdRzuqtLBCNofZE1bhvQrK/1m97mIr4yyKst1A5lVqvBt5TjdEBAgZHerSqRnMse5N1/WZO9o
7Os6LLBenHBXP4+Ml1z21yUNe5ZYuwbAVKQ2LhTTffx7KAaRmDYAKhkDgPdyGznEsixl8+UfjDNr
EgFGQN3Zl0KZPTxWW+98BPFa9VyG/fisyfD3OI8/nwaZOrHWTHoU1lwdeJFnnAIQXhY+yPTQ4Jqk
ZzFNJgX9HoSyw6Iqk/p8pDX24/uPtqcJ/jkqUj4LVSq0/h8p1pejpn3uOnyhuX8rF8STg47XlBo0
K8Oe4hXm89GGhgElWRQVvBe1KPUUzLth373/c8xJ1JcxwfwpEQBZNMQibkWh8frhcam2Y73GzzrI
AxICUKk5asmSOqPcvj/S20kDmQk5IyotcAaQSl+P5LBvRoWGq1gT5O4nc/K19VSP2pFq29vnmSWT
JLRBwZqEXXtKhtzO4o72Ju5nLuuhdgVWqkHu78ZmKH97FYBW1x3QbzMKEK3m6weaRjMOTCv3F2Dw
aNwata9hL4L1+2/twPPMiM05DW+QiTf26ru4Yqpc4WJoropP8BMYeN3Rqd1ciSQl4/v+YAc+kYXJ
2LyyLYQ/P8C3L1ZCXNMNFEBLWRAwPCgqBpBTkERH5sGhJyIORXPGHCC7v/dEpVnpSmTQ7zPpcREu
1LZtkrOkyyfiqqKuuuXvP5MOFhfFng1JYl98ZI2QDFmEpE6sul0L2bgrX5nS1fujzD/0y2UkCKjp
raEqgrCFzWqvpGe7vdsbOWSK0CR3VnfkEa2WxS2Vrj0tcvXrbw/HtYACDGQNFAfO3lqyG0ePyhrp
VBor0f3A1f5MSV1xJlu3uNDH0TgirX1dIJ03K1DuJNpmnMR8l9krIQYT2amqHkmsuwjF0iZ4ogGA
9H2nXaCIpQW7y46M+HaWMCIQcA58tjmKr68XVxAFOnY9jFiJolhPNtxojghMONSkOlKpPPhw86YB
a4SCtjmvihez3jRy4JMx3fVE39hUJX0P61+0n2yHYlKgxdGtXff6dGStHXpAJj+rQEODC3v29ajS
SgN2EOR2jqZ1Gwyr6pUok2pdz+qo92fL22UN4ojdnf9SUuNDvh6K5F/uE/T6lGCD9gxDkznOrLvf
EhX/PNB0BFe0Esyl5v2gIIcpjSNRxpxPu/A5kSDFXC0DQzqm3WU206fef6r9JTefXDMxTjUQFs8b
8Ounin1oFE5Mkc614xH3BZls2sgYHzq2lXZBeis78hrfzhNig7n9w7I5uGkeej1g1E5KBynaWWg9
GBABO1dDzGonnwwx9KfSdannjFbVH9PpHxyXXQXlHGGXvi/xaYZOk2OLAWdF9/OntBwx4kuxjcyl
2XwZNbW7UYpIHpmeb+eMoEcD+SeCasKC/bjAiNzRVmrXnTOz1DjqVNWfRV/ly/c/4ttVQH0FqSu9
WD+UyHsfkURmp5m4HFFZC/WtOQZf2YNorgAAd+SBDo7EJyHhwmBww19/vS5WJVlcjTZTVUNeLEjo
LYypNk7MTiNJ+f5jvZ2bxMYkQuiswNKAZoHXgw1WIFvNqhnMTzcinSzQffaXPtDJ5OnlkZ65t5/K
sAS9rGg8EJ6R5Hk9WGwX0p+U3CW30qmeCjpvqZjFsc6HHxvSyyOOjlGGcU2eCFQjiqbXw4RhOaRh
DrkTGGTvL1urp3DWjqKdQboFlP1udHincWeHD9RVJP5oECLaha6EdrkGRdqbnvBDI1u0Qa7aRybS
wZcwhxR4pkDmN/d+OpObpl/rPDXa6cqzfMr4o+UPR77r26UIsntWchEbMS/3lTtO2fuh01JOoFFQ
2RUIXK4CFRsHDb7/zWg31UNEu8URwt/bRwM66tqmjbCCY1Xsfd+eVpO2mxJnUfNaN6E5Zsuazs8j
u9scGL/6vBoqViybdOTgrI99NI6dlkqiDDUg8jGXX8wIO5pFlCZkoiKRVdVS+sJULsIqzoydaUa6
deTVvlkydGIiKKENmmYENGx7H9Ce6ihrLOAqsszkrg0m0haG1JBp5CPV3qmJfq/PigOL8Vii6F0J
ojGq2lukrQv5IGSbX1R2aOS32Oz404KzIzC2Ewbk7pHz8c1nBNg9Nw3BD7YZd7+tS5R649AYB++g
6cXS9fFFLIrhtw+peRR2VIJ4Guw1Z+/+g09255QhLOk0Seq1nhegbhKj9rRCaB6+4uXXCjLNkW/3
9jI7KxwpZAnCJ4bHXO5VCJVPjS+72TswcbEKz7XhIbK0u9y1L5yw/mRm3bOBNMOwu09hgdrj/c12
j141f0gkqXQX0NFPoIo08fXoWSGyBHMpc2G1cELRTwTbrLapU07mcGVVpNHsqomvwZz0G6UW9UkL
3cHsvrz/Y+x9X+JHWvfnH4OIjl4kde8dxFqR5y4ttl5s5ziyNX3jkQs/xgo4NAqOI2wEaK1m6fTr
Z02TYJzKyIWmPFQjBnVhieV6cqzVfP5ZX2wGyBK5VfAlwf/S484vX48S5aJnI+ohJEydG6xz33Kf
mjpyUg9mtRzRD2Hzsa7DytRXPfje6en9dzkv9r3xEcrOIQ/hOHfFeR9+GZKLoHTCqYSqFGNkx8nR
4VyvI39aK5R/m9+7kfJ4nG0ojR3Y3hpH2/zOX4xmkSIL8gFURhNQhkh49SEZ3rjF2NnunXj5/rP9
mI6vH452KKgXs+5OZ7Pb2+kGCsUy0srOo8VYKdgPaMfrwZ7Udr/p1JieephFrljWmrTGT5XLD7TC
KdRRNpabKtWFId0p7nHi7DrrSaq+Zi+NDrXA0haB9qmziixE+VYOrnWdEvR0W9Mue/M0hmLlri1f
m6CrNoTLBfoD1Yh/frrfEmP+7ywEzvxtLtp/XwrcFOlT/q+b9vlrVDcy+tK8LAv+8bf/kl7OHd5c
W/Qf94g/ZJfmh9n3imsNezf6yhkb96fsUv/AXZgeBjoCkV+SDP2rSKiLD8QFHNnQBbiT/Mf/feXs
Ve/9+mValyX8et0huTRolXBRfiIXRt29d8+PykqBQ+6qXuW706LKLMNL3VhCD2q3nZOijXZ2k63d
o8y7ksY3wHHtaizscyJgY1U0Nagv6wRyjYfUGKCTdQqc6YKz48zpk7sIYYQaTrfdYA2LprJPcS3b
dLLG+Rz2Vy6eRzU4lYb6EdBTiFW0m3tGZn7NyDhkHRpJXftuObPCsM76TZqidSni+NlOoLSUXVfP
9Smh3Q65224wBsovTBbXaefYDfoqTd8OIXdTfMrbuyapzIUOJPmzOvq4TeM97ykUC6/D3HpO6qcg
KYtLQNr6rMD4UqrRsAxjU1uOss7gi/TdOjft8JLOAtjvcU1etiQ2n9MiqLwg19FFjwHwMCZ4l5nF
FzssGtw5Gm2pQE24aOLWRJuh5+1S/jAQDquZGpQ7qJty+77KihoOnOt4Fvhur6R8442mpCagllcy
sLd6PGRwsBoITpbSeKFMi6VUW+3RTP2VLPhDbCSnSVYH125WbpsK+VmWUquVnecXycbtspWFlXCc
FR4Fm23Ylyd2clb3yZkTIz+kBVRmCL2abeHoqOBz9txi4ZjTRRRVi3IMfS/2w7sx6PgDxUVoOM3S
heS8SMv62QzsdS7aK77941BOq74MPM15oAa7prd4ERn5dkK5WOmeYqOecz3uLZ6V51isZwuDakrs
WjstVDoIBO1VThPIY4nHfEoZw0ZVhqtx+aXWJ3MZm+FEHxy+W5rIkzt9LuKkuX+RlclWTqlcD7n6
eaD749YfyxtcwNWTwY/jyyo515Xi1PTjb0Z3VofxmtW2tmMS7YqAxAzE+6ajcsMM/iJBil8JszRP
6jaib9n0Ep8fMas6Zdm33PYBQa0TLTGYmvlXJoLiTfagLfmxgAVjZHeWpell6tsUKIXfeHVl7gYp
sq1ujNTSVGPy7KomA9QEl8Y0wVxMQlqg3P6BW8YfHWS/tS//j5NezO3Vf7/fUjJ+iuS3l7ss1+4/
xReK5XxggyXrC5L25077p759/i32Y5JGBFAE5WQ5/tppNfGBPXluCiKYncNZIqxfcgz0hTYkZmom
s/rd+J3d9vWFB7gDeWK2WZTibN78Yi/GkeT/NNNHOFF3lb8KiyTdsW00mwI83lbalXrz4t1c/Qww
Xu7u+pwU/hV3/BiQAsJs40hoRRAzb/4vwhy6nGIVVxBt6WiVexlZY/QxRf1be26MHs3N9OLSn6BZ
0GjtuTKt7igTqDfSMPxtHVnOmelWpEzU6cGH2OjJKnFaj1yK/6WoVS1c0CLWo7lOMR3qTT1c1x3b
VxdNLdJStfliiMS6bdsAX75eDu5jkubOeZAZ1jclCqjC+5VTbYdBoMUeEsc670fLWmMfRdNmm4Vr
PoZARlv0/qNda9PPd/Nbi+N/Z9BCe5GmES2+mCvLp+bpX5zNUTNePGXf/v3f/vO5/dd5WxPo/fy/
26///m+//t4fUibzg8qUBexscDN42Sxi8js/HGZsmj4ENR0m8h9RizA/zLYe3Ed/3Gzn8OTPtTT/
1oxUVue0FT8hK3AvUnkvcvlxIfg1t8nKmjaZC1IzmAFyK9pH5ijtVCDsC/8fe+exJDeypelXGes9
rkGLzZg1IoCIZGpJVm5glNAaDtU27z4fSN5iBlhkNmGzmEUvq5jpQDr8uB8/5xeo53bhG21SHA/K
9D4KtBkOvYqXR4TQ4mBE94vsqzRj6oueLewNA1izAbbZmJUJXVnzDAkZNmrDLndfZ/R/Vth/LESd
hV22FI2ofkMK/G2S/F933r139+Tt/8//egtB6XNDxgw042Tx/eOQf2fObL8yREr2ZwiiSyvq7+yZ
9YejBG+z1F2XhsCP7HnZ7hG7WCyVKaH/WIdkz3RW2dDppMHgXhLrP1iH3zphLxbiP83Fy0226YSG
MHij7MI8MNzGMNDBNCMvLtEtjrGZdeMBmdzS6C+NTLpN9P4pEOZehMpZa+iwDrQodRukALPGuBJo
zFpUF4XTXqV1mz3b9higNasnbk5x0wWHrx7Ipt9qzcLCzJISHCv5sd1M+rUMYNdL4vlLZoR/6VJU
+NNsDxdShs1HMU47OcvvhsoCdADG7lagCraz+lI/qzDe2DmdginFUOwHx4no6DixgL1RNvVdo5KO
oysLfk3E42EC8OZmFgx+pUj8crS8phCXbW7rvtPDekqi6kaPtcVMg3rXHDcPpa69j5r4qsjNOzkC
F2YgW6nVNmihJLoqgdXOZfzUOfEtwOcL6j2XUaweAOJBPE5bAV/KBqVraMPeTtDcM9SEPBofbl0W
qle08iWQ3i8AxGAchaB3oXdd5GK+mGYZipdOzSTvbQERSP7cRtn7NjCvwmhs3dCWAGHrUgogqDH8
scM5J0FKDOyzAOk3hRdFZaC8gHYntd9zrQrTXVA492mQnZUOLAI1nA95V46fm7b+QhMVJUAjXMpw
0xkKnvsWl76hsN9XGG8EaeFy7wDnk1BOpa/peENgXRdx9kVMDTXISnQkxQgMqlZTXZszbUiRybqb
JBlkqkgG7tWGXXumTvLkZo2kXxVNimyznDSYg4KHFC3aJIGMCHarWPeD8sEqpgR1QPyjpji6j0J1
JqUv8so1uqbfj3xjUc7J2zieH/MIo+04ZJYFTC8EM8ubCRgTyckw3KDPZ2KfPkhv5qL9q20jZzEi
dG0r+9gXWu0DPHK7SA083eitN1waEi45Y3HeKtOFBV/pIPXjI6wcQPYp5dCdWtW7EcXLEvBzpWZH
JKCv06R9oErhcYDtgZoBvf4C4M2HVbJLtO6AgQKKzkLbiQKVUlxUIiTqyxBiyfQMONxNRb0vcchr
gWB3hXLAg9jt8+q8DlVEd//quV45CfrMTe5JATY9AD2Dot7XCT7smXMz2tnBam7kaDwM3ZvEAQx0
lSIZgb8qnJwnPTYuC0iBgS2HCGgq1xYMZreDeCNbzQ5jjEPz+P/w5FjOn49lxQYaRh0n5vfzaDni
T/7D+3rc34rPzXT3uRVZ9+9NbvnJ/+4/fk8PHqaKpOEjuMRuGS2MyxP8M9vur1P2/8w+vMcO72Wm
wc9/29pVhRTDYnNfWPlLl45E4tvWrjj/UrFnpaC9QEYo91L9+L6161Q/6DijrAE2hs7zy63d+Rc1
DHZ9PPAWOAv/9O+/+nu6/LsUgyPiRfYMRGppbFO7d8ihwTCty/e1qJEi6lgwQRL1kAdgFblWn6Aw
nlWvWndTL14/Dl0mBy0JAAlMBU2R02Qds7VEx7Ibfc+m1N/NThd/kC1MGNysFeUlMuai8we7oO9b
5urwodVQc3KzUO2vpgR88DEv8C5mjzaS6zHAfdULo1Y4ewfM7K0uQMTsUQmPQRdi3nje6h3FgLyo
0MsWclHsYgfukjtS5H6XonYWuDow4tHtTbWZsCxRSihFapI/GVHDHqJQKrlNzaa8cQZK/a22yDgD
HLL6nd5leg+pxI7focceng30mSC2zHZu71o9GQAXx1VluHJTqM6uSwP12dEkq95NkxU9tXQjFe4Y
mQOVochhnBmGBLp1ljot31O5lix4fVV/FVIEeduOQX5eDlVyh31MkxwTbdL7XQZAWRCgtQh2cg92
3ZVEXd/0PdVST+kmpf+cWGlteh2F0eewdIzrKIiA1k6cA+/sVgD37ZtMRcc9UwcauXNRP8kgE+Pj
qFZ4i0WyE1xYaVfkOEfxf3Z2JdV/0bAI3sbOSHGGahvq60YhtwOuCjNHEHSV4VmX43YBECj2W3Xq
R82dxi7/kOdTPPilPnFcihrC4a5FuqLfoWCj3CJun2tHvTNa/J9nRdwmg2ZK4AJE3oEZjZHXw+yl
l2H5mUIgqtzY56zaCgJdMzkPIHuiivXCtgzcrwLEAJXZfI7gSqOS3an6eynHf2SXzYkWemY6RY1f
0DW/mYau/5A0g4D858z4D2GRh5B6rnN15UZoq49IrMKKSecRcG9dz9Ghw5xO3pXDMD121UCBxyh0
KECmbvbXfRDBocRWooEXFpXGHqg3ZSOzVMaDRmX6c1zJZYG2Vgc7S2XJXNhNNMBqamzzE/hr2NBI
4MoPRQjOfy9HTTN7U9W38lGRm9aLlKwX7/RhOarUKVITV+MoUb0stYZnDvsRxffR1Fqolg3Jflhb
MS6qdLINNwCXlp8tXq3ZmalnU4S8f658SVVzQhwNgRoNkHmsPuHzmz9m8mz+BZEhAd9dOhUshChI
un1qT62GzkKGI4djTvV9GNt2g6tfLkpf8IQUKDGQEcTnY9KvprfNL3WsqBaN9TCV3WwsY8ftMYfg
9/Hs0iCbp3PlSl2HDo89G9qXLuBK7IaVk4U73BFhNalVN5Z7jKlay6PcoGtuib42hDl5wvoDwlgS
n3UlYPp9TzNn9ihNpJeWAaoUbC3YZJ6v5F6OTgNZmtYLxIyDRhvdSEnldFdV2IM2Vty9r7BrwmFV
DmGpRvaQPQ9T15GniCpo9gF/UOjpc6h9HjQj7y6TarJaf6yaFnH7aJHSdqQ5fIgyBC49lDSbwjfi
uvuYRTPdF9HnsnbZTS0Ir3LsbRLLJhIgmNsZbKBuZubzbEoNM5zGxWL82hd3WKanQLCBHN1gUmUo
3lzbar03Us367nv8Pze4/1h6/b8+st3PTS4+nRzZyy98O7MlU+eQXV3xvx3ayz/ZgIfQcuae/73R
8e8LGUU2OE0wBDngAOku5rTfi2xcyKixsWjpRADWWeRP/+DU/gre/nEfA5+74H2QaEOqwqTP//Ox
nSNZACvQH5X0LDLSQ7Vk/4BodbROVaxnjDvAsPs+na5COz3mfXfgpdxuERyMlEuOBjTKdEQNnoBg
YKNZ74rR2UUpDIEOBm5r77k4vKng6zraJ717diyOqloc7Sh8W6UNFa/CB7nvh1FyVBqZPXmH2wUx
Me85f2FGSVCpu0PURW9Dvd2PMOlnCvYR94IgplSBuHAyQjA9SzTn2CAY4drmsHNiWOlGDqlXLZIH
cJvvAqe/m6PoAJPES53u3MTfINXcLuf6yDjK0OxfLIJ/KCeeJig/Tyxl0pcXXUQ1ejMPEFmnwQBH
CmKleaPjJtLXr+nWL6nO7z7hKhWC65BGY8UnhEwrqX/1yitQ068Y6tMH2EvzTCHj/AonXD2gtqSi
VZOh8e3wMpax7bbv55TCPuxW3U3lB+TCdw5MeLtOr6roXCtznxNhTzcBzCPNnhwaKbf2LHrTom1v
9m+F1u5l5Wlk4UQkTy2UnZDfT3AnWsbq6unCgZph4rtkabcSyr6iTGCOchOZSo6y0msT/CL00Gu4
ncxSeizK1NVw3qCjBXPuW23qpA/4sjL8Fdf90wSAwCNGyKAR6z/9lpRSrKAa+sZvTMy7y/gwfkxC
eeeIt7Daj6lS7Dq6M9bI3wj5iEnBSMQPeL0/XVJ8hxevsaqI57i3cM7yHRJnwe877oT/irKUCAzV
//2jTrP5ZfWePmoF1igrvXeicGRboEKIpo0bGIlLSfCVv+graurnmeXuAi4EyZa1LLkDwzLrUma2
VR+iyjhL5MDNsGmS8uogRW8b9FAU2MSIGsjibpauyrL32vmt6iwyH8w1qVsZeEHwIehf0wtbtwO+
TcGPV6OQ9jKA9VaMNE0FLgkWltyjtU8jvOUEjLE69MK2PvSmhJRNePf7mf9531hm/sdjV10IRxon
SIR8ZOhMe6Ms3VJNdi02pFnwmvDVzxvH6aNWW1RhxHEVCh41cUFrgamH+Ssiuq89YbVzRAI4utPw
hGF6bqyHVryyNf3zZDmARZgw9KZXgYkOm10lFpusUK676aOwWB0UlZzg4+8/yj+Gw1ewPYVcztxV
OMRWR/+15Tl1FrmYP1XiSf7eY/nlLvO1DrzayPkei6IUBX/AUmtUDwZLKPHlrLi8SdnhBh9qrYvC
05k6y/sulfeFHZDg4pqcD35snreG7M5krmyST2OYs4daX1Qjvo4xbQBqiq2VND72nUBtJMZcSFls
2O14oEvbH6XMuMjHxySVj3pW+OSxuyKKrqWs3eci9SjrHeTqU9gNvoxuCbeaq876KNefJLySUqt6
I1XY2SHkYKMCAkvF6DCIoHOF1LD2qdUflXI348mH1Xuip/t6ds76gve3iO6aqJGcHbw/P5wDf8gT
tvCFnjvuImCvAVWtZn6qJeWN1ifHTBbHbjhUleyVbYYSz2eZZLz8EDfWF4PqsGnM90i+3nXWoVOv
hni8FZn1JeEqHy3tNYUyXyLfYzzk2kl03jFxbYRTTdns9Yia8OIrnsvo4lh7c7ih5+hKw3OTGq6k
awdjMA7UpdE+SndpeKXWjkeP5Sbv0qu0VdFG+iRIIeajddvVH9P5EHA2Ln/CUBg+BTp8K+5E+b4w
P4bzs9DfNqnD4fTeiPObYIRWO4m9Pjr7dJj3c9XALU68zqExM5r+0CaX3BXPxYjYc/Q41LUPyfqN
6RxUwLWyQLpjTi6TafBVrKaW5SLFn+o490c5OVh6dMfn2ducmYA4qYUb+7A0LrjqfbLF6Ot2cD/g
2ESH3aKwq6QX0JEuS103XSkcrrR+uK9qzIWs9jDW99xFXWc6zyGKVXXsCXXYAbY+X8opVIPJto5y
btDR5HiI+dqYplmlsdO4LAquPKMssTY+SHmC6Qv7uAQk79PID8U5Uj7FtLc/dI6Em9/gxY5yVnf6
mRWewxV3QZCcJcl7TUtIzmSfOS8wvuu7S13+lhFk5i6RxNEKocSnFZINIQ5k2qK+ue965yHvr1tj
2JOHONCZW9K+TnxQMWhPGhznrkrhD/KNrEfuXCP+1EZ3Zd77MJf2Y5XvJa1/l4Q6p5+OZgZRluZ7
gK9uExa+CqE3EA77MUpNUb+vM9VHYO2qsfT3qZw8x/p8zV39qpyHu3awL3JS2UVIKMDOyzBcTM4O
nfgo4EJhp/ukYWAWWI89bkolbu1h+aGbPg96tJMBwOljcmzwO8GTZCc17b06F14ko2HiNPvoRlDc
apNPChZ/XOB3s6J4Ma8PnofE6aAPJvNQHTBy2dMtuBrRuFLQAFAnNEmmfaJIHtfKiypDYkntzvO6
3EVqdTmGxXPFaIgYeXZ5Xar4sFgImCSuHXbXZdoyD4Nn04WGN+zHUrSfkqfM4O6AE7mQchak4afV
M6iSm0BoXmSi9jFM+wYztq5LLm37flBLau/GTpItujOYOhqq10oNtQ+whS2wnuy2yY2zYRC7eNLO
0nDE4rXwQfPsDIzSNL05mglCoaz+2ZlcqtzUhDy9Hi/gZFxnmDYhIOkaFZW3amZZ5u2ZA6VHmvLj
XJr40s675S9M7e7ebMdDrz7jAuclxT1KPSjRUo65astFuSc+i4r82W6k27hr3oxtcKHCLUnC4TBK
F5Kp7uoEXvz8nKjpXuMrGGzX3dR4vTHsiLGuKn2FBylwkfV8ONODzG8gVGiBOBtjhxBGhF84SJaE
blo6ni3fkGjutXrmrkBtkkrTlCOdJsEyHC4QQPBoLh4CxN6iJnwLEwYRo+4iV7/Io+O28k3kCGTg
op1k1i79GCMOby3qnVqNhlh41wi8T/tLNFn22uR4izTDpBZ+g3aLXJyhA+wi93rAPtRFbesK1fkn
7JR2iRKh6dRf45Z5OafpUaDlEBho/knZWdzeN+FrLCnlFFpL5smlFkSKhT8JZBSqyqdplzTNbRSL
sqHyUb5JUNKiaOMaaoXLkePKauajuedi/rkfJ51SZbqnLO3pdgRFUr4EHrFr7P5Gip4wrD7+Pgn4
KSFcvdkq/bZSu8hIyBrfzO291gTXMt6XaoLaWfuU8S2dNve7Ltv//qk/pR6rp65SDwwou2Zqq8aX
xnTn6E+dSA66+prv9leq+EkivjwGJUk2ZhXR2gXw8zLbjQCN0ENI+eOouZnCPFJIZpPsboTceIsK
eTk6njIM10sCkEStN2G86czivK/tdyGfItO8Sq0hudAnFecqwnKGEX29o0eD4eqsK8rqjzrINlOH
rW9Me+rYUGA+GRFSfpN5NphP3V0XP3QK1UEn3KVUfzXF648aV0KqXTvUh4AiuHKZAmx7VwWeppOd
hK0nKh07scGfIuPQmtNVo3U3sMR9W/scp+jxSe3NEnOm0j8h2fJOatO9MYc3Wet4mZNfBn3hO+Hw
FJmKZzvDbVupz0OOB2F0b4YzkrDN6OdICKAbsY96cSym4GkazHfgGe9mriYyHgeSSlmY21hlJV/G
moRJ2PswrxfJtv1iPxlzkGhIjEyR9trldMnSf/Pl1sQUtsCgmWQQfWZ+JbMnRs29LvlLGcee7Yue
OZ6fxBtBiZG9N3BeyYyXRX/6dDpPX4tRpoFW+dqOAZfW0Wh0no61VBsLvzqLrtA8u+hgNn0NhD+q
L/6z9OzLHt///u/BlH4lh/v/Yb+QgP918fE/i0+IWJwUH/n5b7VH5V/W4sIFpgO+EFiihRfyvV8I
ug+8x+LaQcMQvwHW1It+IZhAWowIZaPauVx1vlceaSXqsJ+WgWi4UZP8o37hArF6sXIskkScqKi0
QwmFX66uNdNVB+1UUPaJGwSl/CHuE+tGH8vRnejn72YZdkFL1+os6Cz7sbey7hiIWnoM6uqi1uTw
ANTfQ9N1RwfpLMmnnkbzYLt6P8ZPY0NfKzZ024MlZfvIWnCQjf3HXG6e5zDr97003QbUxw+Wlmfe
KJxoN6tlepaZM5C9tkDoMdSb50aJn+vR/qsaaNMXpXY+jcGjbEaaX3RTdAjq5lyxc2mRpXysTEVc
QQP/HNCLq0u2jTLU93I25G/rqedaWk/WG1Ut8ZNWu8lTcsXyEqm13Q5/1Y+6JN/xKvlln6J2WQ6Y
XA+ALgokEeF7Tep1ONuxnytTgl7NTCPJiWkBDma/D6QSLbOhO+8aRfKnEE/g2TZnvxsaTHxL7VOp
zwGOCHbipkZ+EHbUPyRZdaeF1acgld7qfaAy07HxRUJw1B7j6CFIG/1IL+jolCAOwJnXO3Kp+c3c
28W3+/v/xPQrGIAlFH8T1E24AA2Lk7BefuV7T8HQ6CkgyfB3U58Y/RbYkqUhP72w9P+GFP4d2RL4
AcjZ4L/+rar2I7SlBaQIvgv8orXwG/6QKHFa9uFBNChgm32lwb1A0Oq1KCEJRjTTM/GWg+lDIJ5e
TMTNt4PlZSn2FyPLq/QEjJbc6YKRyZDdJB7dufkzl5K/X3rNS4vnqePuoCE57Fg3sibdZIomfTu7
fl3bOdnrfoy9ShkrYalFkAapJyOQcFkadDWDKTNfSRF/NSmrVDmgXt8iiU861Psyl+4wbl6pz/5q
5CUpffEhQRsl42QrqTePRQ+USRZ7gFrO/baPuTz1xehq0MxDgQKWVw2NtYv1ZIYhrb/dNviSLr0Y
3Joia9DNMfVEnprHsOjeI31mb5yXVXEWBbxYry0587SWJnk4X6D3fNz23oT7y/dmequKNiGFv7BV
r1qjEB81jHv/jB/5YyWuGItWPdSDmRWZl1ACOi8ToVwGtvRH3hf/HpyM4/TdDUAVopl490j9WMNo
wZ9tUwBRHT0dOcBBeLQSNfMyqoRmRbVRl/LXLj//vMpBYp8OHvdt2uolTuPwuq4DtQ/R3UP1d8v3
RBTjdHASs7JqlSrzmmnKPs5NHp61ieqcbRt9FaB6trim923mGe/maoc01rZhV5EZYAc/xRB1vKEF
htQodbLTZ2VT8Pxk3IiEo1lbBaskHJNDEw5gavo/FJ36sQRXkdmnSkd5ssm83gpbMCIo6g+2qDdO
9yo4owUsFg7stDa68k6L0iVdgj+TFPnx6qvQnPN8HsIWySUrjPM9dyyUNS3oZZs+6VoKyVSFyGd8
LL0quWjFQ/ln6hp/v/WaSA8KsEhmacq8WO0v8wDx/6aoXrGh/kVg2qvANLUZ0NisJxS8tLMyzfP3
oKC0P+pN/XjxVWDWpt22KEUnXmKa6XNjym3qOnS/tsW9vYrMOZdjhJnNxAva2J+HUj9OijQetn3M
VXxm5SSUEE6yp2YA5wKjSI+92X2nwv1htoKo4OmWlcAd6IokD/YNOiUydR61/7TtvVfRaVoqpVK8
2b1W6K1rCP2TBqdz29ir2Cy6OZGyyI5p4sh7hF6fI8QpNo69Ck0lMKwaoFniwVCDmgAXN7fyar/p
xa3VqdnB2MTNgxdPh/BNrtFByZL0dtvYq3Ozt6lcqwYvnjCsrBWPbZ7fbBt6FZzFCPfELhi6sTrr
rNOsN3IzWtuix1oFZwqkUIcgkHh5lABr2Df6xrdeheXY6i2eEwyMLQWNDjZv0wInuW1KVmHZJiUV
ODNimdSSvmsjWfdMZ3rcNvgqKrNAqopU5LjWJJmeHQLFmYy/rHIoq23Z29qyF/Hiroq6LPGiudvZ
0tuo0TZ+zVVoopAlxkBjZMCWb7oQIkTezg/bpmUVmhWMNdFbc+Ql+fBBksRFYFSvKd8t3+1HcfPv
I2Lt4VbKlhjHSIM+oY3mXSKPj7oRqq8ocf5q8FVowqWIY80RsRcq0SU1MC4R8tD+kebVjzdfBaca
6koyAVLw5NiGz1MUf3Ehes3I8VdvvgrOoALrandIW8ddWng28meApZttZ/66kFxIkBdihcGr+C8n
qrwokrdlQAs54uXNSpKrJAk1PWLCF0+WSnG4birlxs+5Ck9YP6EkJNbKGL7nrEjpDaPOsGmNm+rp
m2d2rABdX75mRs+UBuxTGzr2pgunvajyv5yWoY9zCHIMbnWGmxgHtdx4Iq9VwOgRktIuEuhD0u0Q
JRpcgVzMbtOcLIojL18bHLbeRT3zndu17CLSoO5CRxq2rRVjFZxJMkrJJAETgHKQu/IAuKAa435b
+masotPoe9GPkAy8Uh6usnT4XM/SazphvwjONRQqCZqgV6McgINk05nTdS+d22DjpK9OT5Srhr6O
4GmaNZ1X+rYIduR1tC2E1vpCahOKUJ54dVuqdnN1Y1bvtq2VVWw2uT132J1Fnhbj2oBkWX/bD7a9
cfRVdOJUUwz4o3EC1aBbmmMGMmvbe69Cs5kCZ6gxM/ByONtupH0YBeWPbWOvzk167xMiSYR9OjSQ
nCaj2Ikx/yNJvr+Pn4Xp/DI4q9rWsrJsWeAC865+ptXi2Oq2N9dXsRm1OPlGUs3g3UU8HfJ+25mp
r6LSUmlz97OIvK6cwMNkl3PvbZrrr8DqF7VIucFz0XY63hiEeei2247KtUBWoQ+ijdqGc9ge6Wp3
51oQ7be98eqsdOqusKOoJ2Jm800+XGpT/Apk8xf700/CbBOkrhEtAa+OkuQu0trHQhTpth1EX4Xi
mDdhao18wjLT7xv7sqqDbUGur0IRhRyra3SOG316QMypiDYuulUYKpkuNU1LGCKkiUjt7M6ztrGg
9FXo5MWy6xwz7LqcZTdWgQAwhNMXpn/htjDUVmGYh1nayuOyqEup8eibBntbvAa5/8UqWYu+aLml
TWUNpKuEgPfesisFo85Zeg3b/avhVxls5phNnzgML+rZdns4zF2In9am2NFWhyQWQbJdl+SZRtrU
b+egFDiqW8IYt0WQtopNwMH494QVJ3yW3KbK6Cb2dNz26quDskSTNutb4ifPlWOUTTBc83RjUfkn
XZ3a7C24kXzTHGzqdD2N1bbjZi27PiWaEeuoEXpaYR8xGqwPsjYm2y6va43HNIdnb2rsslOnVpNv
hfPUulYi6MtvmvS14QOW0xP3HR6AQAFup5n4lNSqfrdt8FWUimquNHWQ2beUBwOYrzJu6zribnJ6
xgtc9AYUQ0iRI4heGqwE08lf0/T+RYCumTZWXcbSODJ4NpTHKL6cpXhb7r1I7bxMTTJb7aiDsW2l
dnuT2ZKCR+b0ZyrLf+c96io0rWlWVKxhsZ9zuh4zZbm4qGlEbEsj1vqtpoyYRt7Nph8nTbhHSLY4
m4ba2Dj66uxMCyXhKOqg4PVVfkCpbgZzE04bp311floWxFtAsOyEwdDvNCucgAQjL7Ftla9O0VSy
52lwGtNPnVYcGxTD/JHL+LYNfY2JlINccpoCcqItqvwKRtq8xwqt2/buX4GwL07palCqGlkO0+9E
Ku0R1c53E/7023avNZcEszpJRqXZ9M0U6LumBuZZA6f5ZtO8r70FqiApAKHY0BwADHmZbIfncWhu
zF8U4zRUS4gK4zCVpp87ZnFbgxk9SzPnNQ36X2wxaxMXmUyxHudqmfdR3BpSPR6zyBo3zszqJI1p
e1o4ZkDhEDYEBYw43+W6ENsOvIUW/HITazDEGlORmT5KClhlpZF209ddd7vtq65jNc+dTu1YM2Wq
lm4hp/nlgKj5tvRlDQ6SCkmrZYuZyRNhYyiOPf2l3BnStpdfI4TkNtClSWJ4tGBLv5ZsZQ9HZRtI
CInA04m3lMm2zZhFg3HabS2N+UUFJHnbfU5enah23M6qjKedT2kyBJmvINKj9va2eZdXOS8qu7lT
hOxihj7WD7jbq1+gsFrbkpi1bYRoRZAXIzswjuvqPijxq7Wc+DX7oF/Eqrw6V6WFGlp1vDuyX9JF
nkHtVTK8/Tatd3kVq2MyRUNshKaPPDvQbwU9DAmZnG078Fct4Rf7e5J3NexE3CVzHKr8Gk4P/tOm
se3+KK9iVQeNlTQ6pzaOyypakhru6zrcsG0zszpXR3xCgqaMiNVGnw7jLGfwrLT+w5bRcW89DSZg
pNVslAOjw9Vz08zIdqOilZu+Kr3I09HNtK7bxMpZ76iiH0kgbcC9U7rpq4KRPh3dURtMUnvZ9JVJ
EldjB79NhIZ0t21mVrFakxSUSsLJV3bqV3vyD+o4S5tq26gnnb56HSpO0WaWsSz3Yq8Nau8Zeplt
SvRQij8d3RDs7bXoSVIN/QZdtvjSMAdz02pHYPZ0cAwnB9PoW9PHP3vCbzuevQoXu42vrp6Onii1
ImGdwOauFOGFHCvSUZ5L/AS3fdRVqE4tFuN1z3K3zQ5nzqCGU6gr3cbRV6GKOY8qOlUy0IIN4s+O
XurIsJdIZGx6+TV8KMRODEwxlQxKpIpX98Z0Nih99cqhvYCZ/6HTaq1RREU3OGqGB6mP9wT8ohIX
l0SD8msFuoAqaWhuZrTt2SSac8yy0DnEp/chJcXfttNZa6jRwHWhwvHc9INZJO9K9Hi+ZPqQbwu5
NZlN6EOUi1wxfFG06ZsGxUOgl5X9yk637Dk/t6mtNdQoqzOtbXXD8JNeKs4wbh4RyZDzAoM9UWf7
tJ+afYb03qbkE87PaZhA8kRoU7CxRrpkenqrxkhxVOqmyxZm3qej90ZQ5hbQBpSMIYHKRqvvBt3Y
Vle07FWIw2qJzHbmsiW1YX7EDgzPVKOaX1nGywz804dYRXi0wOqtOLP8yZhMbnGSfWSpb+sGwek5
nRmlCwYUoElT5A57mrFqzfMhLKaHTQH+EwrJQA1AWdKUDhY4vE58fZoutjYln9ba9K6XayZQIoFL
un7K9lJiNZ+rsFS3YaiY5dO5GS2zGaDdsn9MCyHRni3rEPS6NG7b/tZ4pFGq0oKrLhfdsOrwf23j
izlD8+X3c/+LAF60GV9e58Ah9rG5rMpWS/twh9o4yuJO6VznWqztg7RF6oF+XbgtxNYi0Oi64v9u
pZavqVWyRwK1uioHJdl087XWNmsgE2a7CKhS4UNfw4uFw045Q99ULbHWICVzHMxRrsi7Jnrnj0WM
hAAgA/3+9x/iFwFsrQLYYMFMOuZefisPuB40UefPTbcNYEWH9fQzQ6hr0hErXN8EzIE5YYONK/oX
jRZsS4/WeCWczucsZOvx61yF7GkH+pfGsbeVNHDlOX195BSjqlcZHQA0LHW1ehcb2bTfNPPmKoDT
Qhv6Hisgf+jH8b4vdOVab8PslQD7xXc1V/l0rpZqakk231VVuhtof8rO4ha57S6whizhoShFSGNZ
vtMNZXAW2Ep53xEF0rY1/xNwCSZLJau54xsNOiUBZB9fmgpr46JZHbhJrQtbr0rHb9tEu4J8KF84
bWq92/ZdVweunho2ejK249st5CFJWM5j2FTDtlRkjV1qZehfitAc39Lr5AzPlUX8Zuy37WRr/FIR
lLOwJdMhJ8RWRza0/OPiQ/9508ysAUwTkHCnFyrzbkrTE8AotMOSPszvtg2/ilbTQnsvtibHl1K1
7iC6Zya6AYEzbSpW4Stwuhs0aZSPbVgFfrkoqcjIlN9YQJk2NfJRBDsdPdeCMembIvAnpVH3sdni
fISJzbbNZm2CWcrohrRWGVAvMcBIUXh3B037M0ftfzeBqPKevnsZG04JVd7xtbSjKpDL0rHqMmfj
d12FK8qnjg0CJqAoXjR3qF5FV6KTtlHyLGMVrjn2tXaYNoEfVaT1WJxqVzD49W2YAfStTqcmjgIn
h3kc+HUpy56kScn7vMi7D9uW/Op8bbQW3rNaSD7eAXjS9QmCPD39w02jrzFN1uiUQaK3kh85ufJo
amW2r4ao/bRt9FW4zlWKhH+XS36QT6MnqLshq4721bbRV8GaF1KT4IUa+GGb4U3YTOkNhgnax22j
r4J1Gst0XJpkfqZl6mWkSPVDlM/Zbtvoq+R4liP8TsUkIZjcj+/UMUzfBJY8b7uZr9UHdCup1BRV
Xr+YZ9VHFPsqDvKNBaU11inIB6VuseLxLUOqPAXZAHdEfHRbWrAGOwW9WeBF20u+3huV93+ZO7Mm
S3UsS/8iykDMr8CZfQifhxcsRiEhkARogF/f62R1lVW5ZXd2xVM/XcubEX79HJC0tfba61sCRH45
Mv1d8y3/angibQw9c0uD/TKCwHTSQumnuM2QrPV3j/XLYqXDEs+CxsE+yvsYhg3nVFQTw8K/W1Bf
zU8cAJxIQzi4yu5Zk8RF+xYnjP3dgvpqfupTM/q5w1YDEIW+dOvKTwkY3X+31Xx1P0VdUnaBStu9
xRl+JhiWei0K9y8twtd1+U9kiq/UbaVwyVzBAQIC1qQI6jc+PGDEyex73fWsymQGKOxfPeWvXihY
0AoxJB6JFIDtIQojJpgukf+zAMv/PGm/OqGYzEJ0gTZsybGPz2FCE8SEr+Lvisv4y0nL4IUqg4HS
w+xSh3gfcCdfJDSd6e+uDV/9UF0p18UXoUYMXNTuQUBzR67mv9wdvnqiloAkENLkfJA9QpfNikSR
CsSY7c/fPdgvyzcxaYf4RTUf8tJPzdKlyIvsev53m8NXSxTv1iADTjs4JAa1ayeFO4A78ndjPYAx
//cqpO1KxEnHaXtI19Ei3ZoH2e/ETvTvtK6vxqgQ1n6gbxZ67AlILo0a0eDO+sn/5Vv/1RtlZy1l
WyBwIFdJWFlizc2ievp3b+VXf9QWlzlLEGUFliNiGhslKHILs274u7nY/KtFipcaVAxE0x29pkMd
l9LU3RKbv9tvvlqkdAo6SdvT9Ki4AOsI2f4Pfbz85a3ka0i67A02YeaDI9PqbXXp+Fvkbv74qxVF
vtTGiKvjbmAgkdo4EZ9pxNUvtYz/ynz5f9jzv7pdphzxJpR7hwjEQLu9ncrFH+c2cn9kCIhV02OO
41+cXtk/7lH/5ID5GkVm2nbKVrAOTlPAPL2k0NTa6JAvSNYdb1bSmaDExM7Mw4sqZJ7c9s4FxYFE
8dr+dgQYatCaRj4h8C+cpTK86gKgTG6BcBjtWAf9Guf7PAs6/kOPbh3AWAn9Gl+THTNy7qTpFd6s
rS3DPWc27n8EPlaSVFuSuegjv/4Vj1qV6e0x8+skzmNbMrBHu5yP55QWin6Y0WjDKiVnPz2FWhvA
vnogHIAUw4do6Y+AuIi2SD0nkv8C52lxW+1L4yk4qp3TtkrAEptqJVcEBMoo4f5mWPyWgREcWZBg
o2To20dlEYZwK8Ot2IKGw17KH3NtelDDEMwaImt6VWDavooJoekHjCeM6lQWpkgrutjBysaGQgz4
/J3Z9GmbEmRORWHQ6XeiAM69K2RUAovrpiRbbmDJIHqonfNF8WtIVKTv0FjT4fuwCEvCxkYDw0VP
el9cCU2ko/RKBCn6FUxj/EytG6S8JdGPTYRpB8ZkAXyNqtfYt+FQwd5Mcll1BSYHJmAAeKh2tHWt
vOPruKQPE01n/IQCcYKIhBUAJKbrjl65n/d8Hnt+V5LNgmuFa5DCB2oTue4XZBGKy1YUTDwA5qsc
aVBLyO3QpWs634JthdYX8jHR4H/agINeRL0ASEp1lfqNqmMXRmnwMcRAZYwVgwExB5zNw6YiIeb4
1LlqKZSbTQPrYzy5GjN2a4x0Ly4s9MEwWhdgd/yYp/yAKCBB51pvSK5HywgBzIASIIk6Ud9tPDv3
YhgpuhfdptpOmEBHrgqrk4x4DOUHMY27U2Zkmn2ymQj+ZwnzYON7eM43MoIWFOCv1VlnuT9yj08V
HVYgA0QAkNnQInQ9GnP8d3djyWiLNeGkKf6EM+2Qicu4bjFsqAszBu8BmDMpv8JMyPKBJgXg6cDO
5GJoMHGx6LrjqryG8Lsramxc++sKy/XS6R0Gl2UJfPMobekvCZNxhHj5MM+WcReU2KDDOjVxB79A
XrDB/SbQNszjEsIb/QGOjQp/y4khlJO0KgbZzHFd0SmY3wxHbQkSnzwVEnVC1vsMKJfU+q5BgYJ1
Hk4hVgMAz2z5Gc34Kn9pPhNF8R0j5uw8QljKbzBTPZPHQusco8O4yYqHIcvY2QG68g3BdiL5pY2a
zxNMGcgwBvIs1jnfqwxhFOD8oYBgrOVPSR85+osCMZscaF52yIKlsQdV+hbZcUt/45Z+TRA265O2
7Om76fAS9rfJ1pWEncd1GrB6Mknl9DpjN0kkIoR9zroGnkonz4LT1eqGS065bsDEydxbFoTz9juI
Wzq9zDZXJQf0DdI8OAZxsmwPXdSiUmgEDi2wA4TLe6SIYrcJgN6RMFMytbdJP0zkmIcWMUYHzDpm
M5KckYaj/2DuTK1AJSEpZFFwpyMwBDFyyVoQeK8M5/qDAcRVxHuPOlOUNZJteiurGeBvWoKWkOhQ
V+GKHKP3FFtvCWbh6LKPeA0WSpBuDs8PfjdnXfJHLFMsH0DNKfS7l4OMgDnwiTJ3iLom/rujFsS9
iq+hYgfRpvaaW64VQ2J4aLqBRXtHs9xbbKFT3CMx20ahjSqRjBqq21S0MfO1IMEcvXsDHtIuT/os
+WMC3A/FaZa0lGKf92if7JEgOE932nKDdL6eebvtkaKe5E8dEgPCH3isxiHj2xeI165wlDiQ6hRL
Uo+878WKXxv3Oviclm6J8IoSPSYj0q5HsPUOvVZLoBF0ozJ6j3S/QDcIMd7CU8iSBcdLnlmEXeP0
bH+tvbDdQ58LZ+5lq1NywFdDk5+iSAZEJHOwV+kLShDD+0oU/UBt1c3D6E6FTjbt4ZQvwAaq0HRT
2CeWxI6I086NMPQlKSO5HMOJzO59Fi4ZkSuYsq53O7F4jXh15XxoH4zGtnQ7805c82LgVakjdIz7
hoqtLBDkJ2X0kHcJGFSjWBnYTipxXrwFoGhu8gG3Do7WzZSWGVeXNVdbvnPRrPwF7dMAcfKEjLM5
wAgeJSuCGctBFNUQynX4kQoPtl81lp1zIMfqKbkGzHcIqgESMqDdPc/NhB2+bX3yHcFVAryvzfIl
chWmeiaVVSPBz3ibi7yc74e+53I8dCHv+uIwRnYqwl1Eo4BdiAQJbL13he3JWJfzCnLkbQz8tyeV
jhYxMciqa9iGAEQiVxxUsazPwWTT6nrtB5kmDtSDAnkkR7Tkuq1E7zZQq4qxWqaUjsW90I5+IDcx
RQXhp4X43xE++9YiRh/Z3r8S50qYx/wcjSAsBX5cjgACuLimQdg6XaGgcsVjaCLYY2k5M1tWaIdB
bPjD2s2ueq/QjitfsF+GhFU2YWWwDwl4Y9lhypRF4OU4dmT9sWL7nC4t6dfwzHW+uedRbLNFvvkq
lxAQlJ6lMUqRDXtAXwEJgR3pxbsZL0hN5iWPgAVNEfwt69WTwb/iEODBp8lXgNsqToY2P1Bext1v
Xopxep4KE0vEgsu4K6Jai0yXN2moC5rVxsjezjWLlGTHFfTGECA8Cy6crXSAzenRBbnF1pwkOhm/
xbB1mVNb+iV72MI+tIhozhlIljVZFjoC+ILvpICTksYAZaJYNiAGdBTwsgp5oLF4KkeJkx+oli5d
PgPvLP2teJvMCpbjwRng5GBx4B9lrxBggjx+weO3yJY87io9SVytqrYwWwAOdodoowg8kFH1WG8r
6se0siJZ+SXN7JQ9ouMdl09sS7VY8CRIpCEPZxrkAeSlZvh52UZ7dS4S0E0Q4WzS8WdOmCJrlYyx
x0aBoPUo+wmPqLS+IiwT7I2utJ3olYeKUqnyUGv0aZg73rIK51pHXmehWdhXzIZdgC8wWxa8Wu0K
9NchZSh7CXL3wwLZI8KmAfKNS0STGBRcEy7siMUXqj11nUEyKOpdH92gREmK11hga9yrLbqmW40b
ksveVxn3/d5r4qa+Sma0Tj6GrZTzA36VlCJ62YhhvrhQzuRbNiRg35WZz6IqH0Yj66DsgV2tOSLh
2kfZJn46RV4gyn5DWqpEfW5l+bLknZ8wTDnT9aPd8qk31doF8bBUURfK5BawsiB8CFeueFwpXW7I
l8ccQCqApOBigRdYr5JyxD97OyLwP3QJS/pdXM40/z33CO1CRHsIMBmrBo6u9TEdcEi9bWub52fP
C5m+0wj7yc9N4gt76KcltfedHGKLOHvUL+dWjDkG+XCxd8V5Gedp+ROpbbQ7ELnz1FTWRJ08tjbm
5r1XiMZ4inUiukfrgtgArYIR6PW1ZyCqHdGH7hxIrYByydcpRK/41zYU0Rjt4sn6zFUEzVH3jDRU
gvrfUgdazaq5Y/lxAJ8dI62sCxBaG7XKpL8j0/MUx2tPh1eHTQTfD7RCluI78EGLp4D1rPXFb4PY
vocK0EmQgll6k5tgwuD0YsJvXhqMs8RsYuULY4zbocaFakpvkcja9x9IYO/4fQ95hOwnjnX4HUwa
rMm6T9syxbxXVMaYzoyS37aVQfkA3vfkcddyQZgexxD5MSc034vlWQqydD/Wcirw8bHV9+t97kaB
0Got1mW8pcHKTUVo58b32KPqrJQCk/PEFVX6ZgIINj5Yw/r+OU1VN/QVWGFkOAqVwIQYoLZ7NaXN
1L1pre0PM1+CQAMlNBYBiD+Azv7u4VEzB5x82ldjhIj9Csdijrcy4oBOhIvl4c2UmLZ8BZNRJNiz
i1Q1ETOFevFjYgQQAcOGRTBv+YLBBZOhInsIZrdAFDd9OwK6leqgb2xhl/wxoLMn5wkJv/mRb04I
jDv4UtzFYus3MCQ27D7PvlwBcJTjZCROG9rO1ZZx4GvC0HXZI+LlBnvlGyOWmMI4XpjksV/CbLCN
SxAttk82kN0Oah6KfBeq2dK5wdhz4naIaOjGG1SduT3nBY2y3TAbSvc8xto8D9sIpHCabBy34pxF
+qa1fXiNmjSS9Rc2JA5UVTzDfjmF64KMcYKLsbiz8LLNJ9Nt6CpnnZADrQx+t+yYjxgwuvMpsr5u
hhBtmibNAq723GOkLK9iWmzhBZf2Xv6kSLWf300OM+x9JOIELAOHsafsnqq5n3bTvEz2JnMkUwAZ
6AW7fWRseGLJFPkbTKUie6LK+JKUn71kyu8Lttnxucf6RaAD3yJ9mGLcfu4zOyegKuYFOpgWKhZB
ArvoR7Ld2Qxf8ShqUGtCwk/pSpNga2zWshEgOMSPlwiWHbIuqf5KePk63pUOsP1KUGRPHmchclsG
qWEqQqf88+9+/he5UZMWK8pO3Un4UF9gKAjvenDK/q6B9XXAiwwLaEc92U6p7ObKzZF+XjFu8PB3
v/tVTvovwwt5uk16jKU76YxFZ9IJ/natlf/F7/4PUfGfCEVfJ7x4GveSBl1/kl2bZmBiZtv1zpZM
7SmFtQv0DqQLUhAASYDXfh22dB8iMfk3K3tcsrik6R3Di7RAxEXRtfk6UeW0AtozrTGOoAIjjU1i
hgJ/YFYJbQ9Eg0Ba8V6RvBKiC+gtkKrjfKYWBFG81jP6dNyw9V9G4Fyb/v/sE35pInjdx4Gd1/lk
kY4WnAWTJdh3SDgKZVMCDVNArGi3BGQeSFwFtNCkxK0YNsAoAHwINPa1wgbu5l2ULgEwbKB/Tcdy
AL7hJrMtMOxqxJCc2SVLH5SwSutJjPMdruIZ6qNlUaZYEFA7AxxxD1Okw6iCajvU8jCj6/PVQycx
c9j2uOPuGDA6fboDV5XnDZm61UFKwGZADn1GCQApdIrc8yBnNEGA+bZD56tWtAJoL+BpITAedJxG
kFH0RmeAa9pVy4Y4hADtBhr42Z6Twpf2bigyaoBOcrMbWfOP9/R/FCT+/5b8f69+j0/L9Pv3cvtd
/YMH/p988H8ngv/n//z/Axd+VWz/L1HhBvvuf+eFX//C/wYA5P8WZSHI3iXugEl2Ne79e0x4+W/Q
18qwBO8zBwYguw7L/Uf+f/lvwBmCLHqtkLI0uy7Z/8j/z/4txl0yCeMIEERwQ+P/CXmUADH+39ZG
HuIaDtJdFqUp/nv4x3Xt/JdNhlO2dEhI4XVY2vYMa3ldinXnXf7e0g4u1Vyfy2nGTD+wNOGR+WTZ
Jf4zZ9zUFi/6FV3dPUNPxJUBomv/4rjcBRrB+NRXrnuG4NxXHZggbQw+5RDTGoTdrMa9ggHQ6PeM
Pc8rgE8IlDrZyO4Q84EeaEcrzCuDdmRPpiwq0r8vcypv4vLHNJnzSgoAh1oU3H7qmwR4ZUn7hoNf
TL06+8wKXKHJ7TiSOp2LB12CaJq8oQqqlnKtRZCf9ICbEtDI97hHz027xQfSgpuCS3qNvLxdMN06
qOQTdGEEEJxDsX74yC0Vn/qDjhQGG0G4GSHDzO27XYMj6bHHeW52LEVuJ/2U41x17hypz2UBjoQV
71m/S4DfNDHE7V8KQtro32xgSLP2JD7m5dDYmaB4yiCkmfBFi+EwzhA2e5TdHbjKqDZf5HYma9Fg
+4WhD9AhMYfAmYy4RsT+UvbBMYc+n0Tl3iQ9PcONAB8z746Je4RKfHbd6F9zkF/m4jkv77FX4XOm
RY3JiBrEh/uJg4oyRgOkGEBnNxQGDxpTqFMXHgPcITUZbkL/CZm0fBBRGb5KVehnSAXmNmzl67KQ
CtTjz6GUiFkv3hAEXInwShhX5wUXEjk9gVdTDzMAYQjxFdXQLbTJKHB1mHE7Ckl2efkDrs1b+K0v
i/C2UV7hVunOKUmKBl2HE4jclS00e50MxGAH53HFwcUBUu5x3NYnl3D9Y9PG/S7UG9jT0KHX7xhV
aWhbfDNcfJsg8wj9AKRGFbRTFYgWOFxPm2EAD31QoLHjWrbdkE0AepE850k5v3ozvqzIWqmgXA9H
Jle+17zF5h6G4MvI6ODjqC7juEFzpE7HlzQvoOXcsk08oEi7ZG1gayT/1kuRQAAu766CcjvQZjbs
OPD0QZXtq5T4SlHp9f05EaSaexHilnhwcji1A68yequyU5vxOkbCQ9glRx9InFimmsjwUiDNfix/
BjYGX0J8A+ZGVrGC1H9JidkDenEhGRDd5fyMpIgnhhBseqErfyHqgj96m8W92RGbAAj7uQ0/yvkh
S/g57kzj5cGUqumgGND+UpKo8gZErzZaL2i4/IhaoMQ91LSke2gJ/n0MA6WeWggPE54w0pODuUbK
4otew2/Txt9WWtyFW7LfgE2KshqSZ1R1XtdFfhZgOt2UbKt0qZ51Rh9Ufoq9OOUIU2uGNDoOM5Bh
1OO4JlyrCiHhplKxPwZz8MeznF3Sgn+L+uk21uaPY+xzmJB0sq2YJaJbfui6cKdtjC4HX4BjZLoZ
ebr+jDZNEdytigcnIIOJdlyaEJvGboyj5y6xyNz3BVSyrTT7QNkA3z0i7tzkOzDvCgsVbvpG5vQJ
6uxjX7hbQDYPuIOOf3rk7r2iOYmrnIErAjXoM2ot/PmgwtNSbH7sKdunc3em4Xy0XXBrwJVETlU1
5fMnCB+A9A2Q6lPyIxKINGuXy7QGT+1ScHCZP4AxA/9sXHa+sHQ/itnUQbFGO2oK1yQBLP9XNqr+
3npTUTnmtbTkfoz/OD00jmf+3SQXCX6JUMa+FTEuTzaj3S/XOl+hhgjQq5vWcj36ft2FLeDBcY5U
adzJwk9n+vwmmrq27sZC7ti8LLscpsjDPOId1UVuqn5OA/Sq7tGcAOCOJlBakWTBqli/D6R47qIp
PPAymHFIbOFPgKviGgIzAls3ve6yNN9p/UZy/c5zAdR9+z4N5wA++kfNfqlZYDGLvMaFu1qxwjiC
l0+two01a4L8noXnBLRiUx6W+Kec6oX+QlQPtkd9WQGogRD8mfGha9qiPcL9dEaEEjIrIANIvLLx
dyjsVUdH5NStdYj4vt6BCriGtfTJrXCs8ogfh3rWHcL1HdFfNcmDDxAgm1zjqjcPSX9INxDnRS7z
CuNTjwN9L5x6IwUAfwOkiTR7iqOQsjoUUlzUUNzlin3O3ruqM/4GxtLGTqKy0xMjN3PamAxU5u5M
QqApi4cioR8DYw11Y92yojHzTZI8AUiJ9ysE8ZJ+JnxuSG8rDGwfqPS1K8t7SMxAg57m6Wam7+2i
P4MZa1qfbZxDMNUwyE6VBQUHGnPT5VPTBxT6/nLIZXCbevHBcoSb6ZdBTO+FWtcKO+ClwB2wcjRe
d2OYT1XRSgjcmYA1c8nvMkW7OgHGtrMTZNqr8jw7exO4/gEtBlxbN7XU8PVsR+W3esgBlHSHHCE2
jHZ3IikqafGQ1/JXsk57qklTFICM8HShNdT2g7Hs4rk+Gch+VKHEiNO8TqW1J4zVQrkTfG1U0n/I
QD63bvyRCHXxUw6LMRK1B7C/BrzAAeZj5CLtkxmjPaTvX8T3WYPY1l9LVr4tES4pji7nBAu/ojNB
LNiA2fqVRMGlDa7A4xRvSjkWdXglGooPnwXY7/wG7uXMK8gD7xFd/clrFOKaFL4q0HCsBnyY0D5r
z0+yLJd6CRjsd+UO01jvcLc/B1H7EGmoTXpRezTGSrA89VqrTbBDgp2qW7Z9hNMdlMIa+vpFZR7J
HwcT81oaVfPMvC6ZPeUDmirQdEy1sc0D1oeqZJMI3IkuUo73Bl65CB2J0JHwgJbexeu1ysb+POb2
KCBHtIm7sPGAykCamJ1wgBFQ4No9ekyHbUBqq2f3ciKVCYPfFmlpqswB92QPsDA8qXh4wET2Pcn8
Y9DJnY/b4SNOIAub7KnXy0cY/hmG+GDkn2iNz26+RPQ7TXHxiseTC9H9C9wx1+LQL2jVY9mEKOnG
207d2uKzJefQvkZY0O2YIBpr59Q5Xd/GctzpcD32/AjpE9rVCL6bbYLyNQYFr3Dfof/sUtDjSH/H
8BetpzUeJ54dMJ1hCg5TWo/SH13U4bQYPvm1uFvCkbxNIkV7EQJUXFQFsFZp4dcjcWhDocy+RPDY
5pZVYWCeuCsy4DE7YLD5n7DAUjL9hSbuhkmEbOSTvePdCX2yi0ffZ8yG8M573TCT/JxAkS09oqoB
8zxGC5oUMcWmq45KgJdFFGt0OkIQlQ9ZT1C6+R+j0ke3GYAhLHIYCnKGIn4SVKBnufl9msmXgs+7
pdCP0XxLJrwGHXkw7E+O/tQGwHApw/PckXO8jd/AOWcNBNaumtBAQkzaK+bTUXssu5a1AP9N7W5M
QUBm5WtipxND2XQXCAaDB8wr9dxj34w7SIXI9QVQwg4+A1AXWFz0+D2eBbTjYo+JWFx4z3F6awYP
TUHEf7J2e5EOHyGKk5p2Jn9EX6E9ZmBp1YKTbxK8LxBDH1I1/ciKcGlKBMLWmZcX3JIfxVh+oqm6
26LgnkxX5HR/cvJXKjWy+HFpGLoEDWHk3RIctnPKn8z2MsJbgRShmsj5FPfAEm8E6pcsbkMxn6Np
el2S7cjK9S3t3Gufk1vBoguOiRoX6IrL8KLjsGGkuyVSHklAfBWBuuhnTWpA2h32bF8FWT7sR5Ls
u44TbMREgfbQXXQW7lQCO8uWrWidRPUgzTOft2MJMRSXnOcVX3ngBhAKsanwbbyB8Fo08wImaGaX
l2LwqHMNQsQc3w48UWjb07RRfPk+M9wAnAl/omydPrIR+3/vo/AO+lyCzcOOh60nS91m0zo2OHPT
BpFByVQHOZorEIAveavYkRJoByqKj+DYpSd00hu2tE+gsAHO6IOxtvOkXqZtwo4L1d/l98Hq+3uP
Xm6VRSqEARpNxjJVCE8ME9TRCEe3+H+yoslGzAYZgbJf48uAYffNF7L9FiDzYLIxqcS2+P3axjDP
xOqIkL5n8HHvikKXeOELvJFK+mI/BS4CczazFRm3oyxw5ZPW7Iq8Q0p6gasAB9H6E5NC33gIgC1J
Ua1HpL9fOeiTxPXzSfRLUaleYjtIcvDY5Lkv28d8isGtR4B7x6Sqx3H8Ntm2r+34i3EIMehJNhlE
0p1mPdjEw/g9yjj/xjidf0XpNh8LUYiahFHtGCo3Hcdb7XIeHAoZzDdLnox1Bo81qG6s1kBc32QL
DrKJBuiPh8E5tcnztXvQxFkha4FbVjrC3+HJd0vmeC9hgToiVi9ogAyCX2DO4MuxU3xC+XNQAGo7
tCtqtPzBjMewGx7SXo1ThF7aPXqWJ5ZPD3OIEVZUfx1rq6i3v/INYnKymSpDflmroz9wB9+MW3af
G8hg18VCTF6TAcXjEgW4+UmW1WBEdfd+3OBkTXC/XTCfXLUQyGuVDvMehgJSR9cW7hLOn2oi7+jl
PMaKHOE4vpFa75Z4vPd4sy89+6OT4mNCrIAr8z8j400/9r8nm1Zsbr+jH30kw8+ifKUueo2j+WkS
yXPqB7SX1u5nkGff02n+lMP8gTz7Rxbj0wcJuR860GamLfuuKJZCiGH4skPF7JcTfCxNjOYHY78g
uq+XLpOsKVokwFobZ8DFplm1YvZIohe8zSgkuNnepjClexkwFO0YlOaFuguCYENP44Eo3x1j8aki
EKhpCCsHS4FiznW2S4UQTWbm203M3R1sbHGVrkU9FHK/wXuwheHrjCNkFsPzfL0OMvOj82hr5+Om
sNFkvikWfoBb6SwpfRNj9yTRTmjT+Q7TEU0qUEyp7Zdl6E/i4K27KWor3XeNRgOj8hmKttXt1iIE
6BBeqYA9CmWB6k56aBnrd6AfzzliqW/Q6fjDUOZElF+Ett/G0P4ql0w3eLK48OcU63F8h065h+NH
1QBTomYfd+NUvE98wBcEr1A1Xm00JKd1ThrKo0/Gl28YLDqmW1bF14OEZHonCg5fRHK9qNJGkO0s
kvIwzSne/Og8RvEldKYKhXlBRnlQdQOmxcGusAiLgkmoYayvchbXKUpJQMLXqs9WTMOjcU2hDZmY
vG2gP1csgbQRzbhiw9PkllNnMpRSOVjlA/40WKsMJ+GiTiaGnOHbAAB104PJXIobihJ1tW30LVaY
sCqGeomDVyZxg5eB0jhxeRHCMuLskc7K3ORy7VCKgtws1hmXVr4sb6iIzA26kD9hiasWdEgi0OIr
WI+ho1kI43aFhxAXcR+dOsT33rn8WpwgoR49zE0V/iF3VNDGIZ7lgc/wQUPJQFsUbg6OBvr7osjZ
qR6CVBkBzGs75EPz+YfO0l3pf3GfNMgifO6Yv7Ms/i1HwHwL6fQdjRXSu1Mo8C8UxqgeYtQAkUnj
5E12Zg1XgwN4ovuca3kE+TJ81O14wa+9ILNifhpXPMENi2S3OEzv+9jfW7nsLPwEqcU3GKODKPDk
gxJWRqlvu5Dt+yGTh3ApxgakRMx6QPY+mU00hdNg4c27TnSvbYrgfLQCKuPS9CaFkINumQzrCDfk
mK/vShQnEDaT/ZjMukkVDP/ZLB8n07Mbs/p1l8Mt4ABDPcDGed5iHMq9z32Vjrx/1pOaGrBH4dRz
Xd8gLADQBchAaOP7nxDMd2mklm/cID30KlKMeYKbyNEteYNe6D4aQvq/qDuv3sixNE3/lcbes0Fv
FpgF9pAMqzCyIemGkFISvff89ftE9qAnW1VTuTNXu6hCZVVlKsggj/nO676VHIRp7ccTw74bQvPI
Ip9ebBhZkXAWYL1+6WcMouFI/dKZ+bpBEyT6rJuPvdFOj3Mez29SJodfaQHQ2R/r/KpSDn/QZTRe
h1dRHth+6doRhy0wkV1WNSKVzN2QPRkKx+gycENEKcLujfveAr1HHpxaprketG076V9aDPSRzpKf
G/HtVBYrLVlWQxByIHPQt0d9dZE0eZtLzd3IJBbExN+18hCIMDC+uqhZX2sUJCN0fL+Jkr2kINsx
dVc32rXSZA+29kPrBkK9Kp+UmTunGGYvr7WD1Y8fKoTCCuJmi6xsH+Pb3qhLcJfo9aFWlbU8AUsR
0p9tho6hn12fS5TFd00uHwgSmegMPdAgvNbiSxa8tOhw1e7Oye9qs9iUS7MNAtRe4FKmEYJxZusq
mQxhWbXyukDbuG1iFP4gJ15VZ0e9nQ5x8F5p93OvK+4A+9Roz3PlN8YzuZ+InrxpyV17wEU2Se7C
riR1keRJRUBf+nagFFmegTx2ZANsFAUAxNKUnVWy+2UKZwGlvofT4fwWGy+SnKPdSs1UmBToIPTC
Tu27uKJHQ2e+wkp37NuObzYqQtQut8BV6n1iPCCp8AzWso4ttgdKgPndZyUtXU2wHjRIdIinl7w8
uxLFnpqPgAiqvg059cyO6qrjMNOF275MAa5eI7DFKOk5J2mC+qShFkX30kqnFkB6DoVdqb7JxjMb
0/rqbTPbxKPfNssR2uvQk8NpfMbI/yVZ4dd1VplD5cpFvZYa+blDOsdIXO6qgu+rZbux8JpiCwa6
ay1ja0aykIyY4MT14FxSxg4q49s+L19TXSY8aQh8JM5bp2M5Hrv78rpUSA+l6XjlYrhXTXgydYdh
0Ne1fF2cnXUx/ZiU7LV1Im8JnqGYRT+sxtn+TDjhSACfaZ975Cq65iyvTavfpVO3inK/6P1UvY+m
TzV/y+znORtEEH2wZO+dZvBJXXLN9KWNH0E05DxeV8Dssr54YArHNjMw1XNkUJSjjvorHTIQtaLd
5+EXwnCB5v7QBBO2KHltX53989yIqNa9wtAo2AxXkW0RVIm9kqKLZaYrDrk8QD2EiH2NVG2LOmMr
DTQqBT1OTYJPc30TS6iBDfNsFPe29pb1mlBnGtiU6l2ecaBvdGndq0MnaLl8ahETBJzZBAUDHVUz
b9Iar1hAp2upvzWX8T3Xw49SYRec2oq0XNVL6vDWGOwdmjWvLuJtRmsFtPxRsWtk9VIpaKnqSz0c
CxiQYHxStHhVhV8TPEKduo16KcbTSJ8RJ38q8bkW1M5wvvl5kXp5h9hxK0136QANQQjH2pw6P0vt
nR4PN3JTggeH3qA9x0u3javxIVNfs3HGM2/doSVYozMXJrpiJdiHxose2xuEawhuHeuxJ2WOmyxu
9DRex3W2L7tT4PTlg4J8N5WkTZ1YQqHndN46sKH3cRLsVc10i0laa+q8SozQX1Lka6rKpm+7XXGu
I8tdpIBN8G7UH4p+AW9T84NJO5/utVd3M1hvt5V6BNZN56ZQqYO8g99RmpufYcz7vDosMo8ObDLa
pfa2jZetFO4KqmMaSKUUirFfFKjRTrQ7WBnyq8QWntxU5W4KEaxQP0TTgz4khzEmeHVmAwkYOzsH
TQXN7j3E0h6Of4weE6RYuYmXj0CbPCeZbtGFiHq62PrshmqLUK49AC+X4xV1Xo6KwRFy1ODZw7MK
K0wX3HWibSI9Pjb1wUhhr9DJuIhYPLrSwLEPnm6oW6s2TjXFUnBh+SejovDROhjF3sgOJsWntCk7
oCJkTIooq8+peNLaixpcmwaulMq6q3P+qFIekKw90OZzkxEgJy000Mmlp0ZJ/C6G5BjyWNS66tvL
eq60TTlWrp31EDtHlN/MuHXtjC9acru03lyAlVu60JPqpijWdty7oMOdxsISs0apK92hYJJb243Q
xogmP1+7LENSwHvYqKYcay+pCIDDnCxFVachd5Y46MusyzyPmk8wxCbl7EXt5KflslUVU8ASeC3i
34g3mNVlz4CTLd/WAmszQ2YkFfK/IbJVVrseoiZi58kUUct2vtXnlrNZdlMpto9o+KZdunJTSNWp
i4K30SxfkbICZPYXepnXl2TIih2ydypCJa0OKLZe0ul5kZcWu0z7o8ziGwJiXa1PAXp6N+4r3468
TrZXuXRKg05c4XFnnteNJbEWm6KaT4HMl55f5ewubmdXRwXRE8H9qOvyabb0m7kO8tXUrifagooZ
uvaK+D6k0BA4Igw/T2KfDEeRV/zJ+W0s/Nx5mpWnOjmSOIxHoUNujsmAITpr2SpQb5DunZX2x6hJ
27hstqr95nTxXQIIq8bngLYyeFD8q6QgNDqfOmFMy22Ukf/mR8GzOu4L4x6M+9jkGuV3t7iqgdjV
kMGg2rq7R0QSuVKnvTjG6GXOiz1UN5WpeU4FwVaj0LRqm9Uk3yYZ2bOz9lGE7zrYsdcDUzrqVIso
sOIVXUqPwAUaUFQ1uak+3AwyN9nKsVuMxiY32vRUBE36Yi4B0dOzemZ6dX4CS+Iv0Rp1mnCkF47Z
zCjyqKK2f0mXwo3SZaVl2m2YR7RXNOPPAGVXi3PeGcJlF0+F36Xhpm61Blyu2KAwrbwkYTDXCuA0
aKgnzdZmsCQHTjmF3G2kd5R9x2KBwpVknY5Cjr234254GBb9zZSZ5IUz3SmAQ5PTfPVdvUUFKIk5
DTtILwB/B3TSbToYkWm6dZxEfusMydy05J/szIYTJR3hauONWLOeHA5lAikCYQkHM9+S1XZ14tQ+
klTTK4JwAhKM6lt8MndLz+EDp+ijo4aaCxBZuVFAd8Ywb8NNkivaba6sArTJVNenMaoZWxKunDzW
3pxoiUFRQ7QwkB8nfF6asLt53OC8gEFH8R5cOBc6DCFn2SdK2K3t0ZF2ed0rhm/OYUomTFZ5et5s
Kmu6hBNvg/DVydebyzjaGyky3hzNWGE0gMPW1adQXjiBkaGajcTuXgVq9RZyeBXa9appo22lyjed
I2OaGkSGg1GU6jTtEswcVe9EN1PayF62SPLaYSSdLXPeK2WIADorwnBbpEa2kitrrgRWieyCOe7a
vROQZE10nxp5KN2snlOSpkqsKuFDTCiBKix6CMJnRVzXS2b8/Wbmt5XW7bCvmnQDK7V9r/OdWkgH
INouDQI3sGNiyoKqXLdycWdoaoGCEnrUQU17qrA8rLWC8PIUg+2j1VaY73LN56RZuuiDGqFUHG2G
Sp48bB4w5ZHc3RMtrfkA+sp5zOQodKfZ7DbakkFT91O+IJdQ4/m2HmrocRrWK6tK5WhMeAhCI025
T4PqR28jlD8Wgao5bhaW2suYW/XXcMV4Q4SMuBoAmrK0br6Wq2raCZf+kzk4sJdo/WkpG8vX8Cv5
c55ABVdSfcj5OUQM88CpapH4CMgYfRDwE5MPkfkxVPRpyKJMPTem9TQ4IGR6FWwSVBurqC+0F9h2
aGn8hadeXSRflxVWj2JUPPLFspWxxM5zmEbUuehSX21b/YyKWu82hTkaN3U7am9NWJb7EKnDJ0Xs
mIu5prKXFcQmo7Rxgg6ls7PUAG1m1FN6LMVmlPXixpTAnMpgw7voWBsnY1fUzWc3KNXJcCIOjpCR
bLmT5VbKAtQfSoNOaTfK2+jqnZNbVFxKNhvPQ+HUpau0rfMlxxOCN12WhrWaIROTwtFA0FXOXsSB
Zl1FErBvENWthWLdbjgGZ3P22ehWet93QXU3EGcAf7KUUPjLK7mw+UomwuPTScgn81pwIojYoUIq
n8dFcotW1RLSQvVG73mHl+xwuBvslNogV12nHtUXpejVUy0H6kvHuWZbpUZ+UEdac6iNoR5zzg8U
ORVFFVmbuuppiaK4XUomKvh3APuZBbXJvKY/X4JnWBhjZK+reop93SY4DSgdPiVIK3NdyIfUntES
95Nuf1TGkPvw2TJmM4QtJ7ksnPeskZQ1XYrpy1AhnA4Q5a5kSoQdADV1FPvpqR2k6WIN0+yqjWqe
W2VuV2Y2FGCVlWHum0ZzjnaqWd5QdYhgcCkKzZEAJKZ6rDlRmMN7NoZGs44liWMLqji30ZpC3jWt
zf6phsqd0oW5oD6zSp++XrHgADZ79LkoAeZw02FG69oDahB6kpblHJ578F+fc+ZwTk1k7pgVJThp
xRpXTt9FB0OBCw41AhuYyhzlwNnXqRYS6CBV8sUOgqUhBy6eNjrmndcBQ/rgEuW+1LhGY+lOTVH8
WJb0QXLLBMowBx8YvujFXcA5GZqi+DE6qgKEInCOTgho0mRO73WJZfNaYmOrtMZ5CuqcXbNQYp+u
kCHIhqlwUiwt5aJngXYG33EaJEVVphzNlLxWkQQB+mDAfjdFP+JL0tUBoShqeQO0AfydGINnIYe0
VYSJ2pzYt1YVEj0djMlebpLBL0fUQqFlWhu7bLq7AA32bcURo1at/JhQSyL5GIOvuGrmUQR1aB9w
s5wnp5rXUVq4StHIq97S4HGDBZC4UvFhDFX4PKaWvktG4zKWRX3Su2I6qyoGUFKENJ+vpfKsg2AD
htTt6zRQnq9L4cpwOEapVTE/jvLAS2BM3IWpaqznpuJnp5hRpDfyVsfP+mD2tEZIp5yMcQ39TAw8
cSs3an8LUFVJMO9zPGI8GBzTi8akwVAn6Sjcsy5/RF65QkasC/LZxj2tnLqdPbY1MyKUvAnl+ace
4x1MDLtbkcoQucwhOJWaA49QqPQ/kjGaD+Bx72UPYd7a1dpZBojkLgWNyaalOFqlwwkqaanwuzTX
t1GTyhtzUhnCo7aeHXQzrWNvaRML4G9bJBfK9a7mqH1bIb4/wFnqK6WeZnqFtbMvdRlzLGkKz7Ed
824KCvOg2tjl5sGYNkis0ye7TK6GJkfVez8hgPeIpxSQKYjlgHpnSM9TN8UrvJup6NTobs4b7TTz
bntBcaL5UqhadGyYnuLEzm4N0+lvBt0KLvSYlQHc0mcFnMHNMRV6yzSVm6bMV86gjyu02JUXUDU+
Okb/7Kiy7VfjFRst56x/wuEVWaKsQ3MSmHZAkxarqzZNjQ/AmFL1kJBoKcKwlFeUP9BI2QzhgmLZ
X+BHT2ReocjKQYEgkvdTOmrHtsb13aTLK0AP+Ew5Tu9BgKFWzyakF5ioQNBVxZ+qZhlEB5GeXWej
6ldTnnEQlwPI4pzOcUNhxb41ZoVHwdCxaVCIFGlbreZ+2OaAeZnosEcCvryqYaroLNhmQbxZNQVe
WDrpm1Lw6gIVXYGWO5j80vgqv6insULhheKkq/PgswgV+2YG9atR1niY6NDxJJknO6Xl4nqQdwzQ
dOOoo/We021lLcNJntBwaFyosdbZEpmQPDjpjrKKAR430yboehqJN+FkbonVhAOatJDT89wFJ0Yb
R/O4rTOUTkF816FppMTEdeQTzBRvOuoPwWXtS5bRdbtGVDcLOx54LaGtWIPXtmpkClDB6USOUwdq
hIDtaMmZcm7GYtomapCg9ez7xdWtNrlUnBFQfNWx6lVKOH2NeR2f9Gwx3dIcgKbTaGoBLpxph/AV
Qifi82Lq42VQbmy7qs+pPgfv7WTx6Eqz53hErO3H3JXLV0ov9p2DYjvFkSlBFGjDlYCdwlcEGMZJ
YiVfqWBQO3UYcOuNjhHdkuNY+EtI776xByUfsaVulmloX7pwCb3QMaimtay6c/o6PgBjlX4+qlTR
0fSScX5gJpYSgGGHxuOhD6blK0uT/OAEwbAqcYJigVUlYqANS3Z7GdHfggvbn2dQC0c1kMVm0bx4
zVIjYM1HuzlNobOZkjR3MXt0W9MuEP1b7PDpOBWHuq0KL07m+TSVqHma2LoLoCdXk6UlL5Gd1iZi
16Xb91JfetJk+o0ULa91MFUPLUlA2zohhCGzpu4J8zr6KQyGDRhdZ+1NG1IpGW81MwQxbNEiyHNz
zOpEW3eF2p+IF4OejlPSIxuzrzalSSLMkCu1L5V9e0uOHBvDNGTsQlbOStot9OBsiKGFN5vtI15y
bNpRJ91EmqK/NyEPM9LUkP0zrGHZC5A8G2YIpfwy3i5J0vLuTBl/eGUmhTtZLBGpkSgXFpP3HlJx
Cyvs4INMKp/oinlFDm1yCOaEORKECXNhNJbxjd7fzq0dHrIA5iPaO8Y5yKN8FzZO+1FPOrtTcFOn
yxo4G3NxRwnQBMvKUq67+SLt6xCoUu8L+Ja9MaA5bDohKzpq2nyvF3HndY1D184oWHDELrYWNtBA
oA0UKMYPKAn9hZ0jQLbfZ2RAlJbxw6ml4KnPi2iTAWdAnsPQTyJrZInCPjE97PW67mUZ1mpZrxuX
SIN1rjSbMI2fZBDA3rUXJTzb2s62pH0fFIB7zQh3XDbLNrMyYJoQICaG81Tn6oVwKcyLyw02zSep
5Hc0HAOZCpBvzJ//dd3/Q5nz93cp/4/pf/5Tyf+//u+sAevP8viWf7bfP+rqQvjnZ/2/4QpAoa86
Njuo6XD4tzXDJtrvP7cJHMvmq8zSv23b7K34wB+AWaabtx//9j/+9IP+3T5gWn/HHKCrNAsm3MS5
hp39wz+gXH8Hl4Bj6Ibt2Jzn/ukfkFSbH9JVw7axSiqGqqHq/3cDgaQ6f1c0E7DKcQzHQofxXzEQ
/Guije3I5s9P0jFyagZpFt/sVRnNffQxqKMLqvxGcIR7Xn4T8vazJdF/mHf+eAlsEr8aFDpF6xqk
utHFsx/Dt+E5Ow3Yh8QIVv4bDxquil9sQn+40veM94zqCvCGK5EusTn/LkLxz78I0CCvEcuFoXxz
I4XXVqt6NEaX0W1i0R+XS7CSH6pj/JvwqJ8BXX94Yr9c6JulA4jIZv+eogtyN+AddPLWCm2I8x6t
toPQdsau21X74AwuKvotSQRHzZ/hDjx7lW5Nr1yRdowm9Jexfv7H5f9W9Pm5JNii/bf/8dNO9ld3
dX36vxhNsmQKMZjN0aWxNyBa6WZVfjp+v+r80WvepqfhlVXZVH6TRfWzg9tfXfabiS5qAlWvLS4r
7xSveZi2C2daIV3ax2Gv7Nijzu3g4o4udjvr4b/xlS1bd9DR2YZpfo8SlCjLTT3poovyoxgE/pTy
tXT7F0h2/QH7un5KV7HqG0BevwlhvUaKfv/Sv17427SkQY7ayNDhlxHuHC8N+uanH7/LYlXU31zl
28xstSGydP5x4WRlEZLwQqQJ4STXU08jdDzAEflA7qD9Zpr+zOb747ezddVSychQf97XLyOJ+i2h
NnKii577TdF2qzCcF3+04eorso1Q4FLgo3u5zY0EQ8+01a7HQ0Sf3d5SJLytsUX8yNA3Lr7p8gD7
C12UEsM1Wfe0YXyVCvspze3Ez4McAF2Z1oUqfQGVRBtwb0coA9LdSVNRMLWXZV7wBy7V7/ph/QwF
+6tv+W25KJTImifK+Iu6lk7dOTxMd5DNR/RLT/O78qKJ8jeReT8XoL+64rd1A7MnfhF1iS7aPTwb
WIIkdD/34ZpPUuTaz9Anfz1BrtvQn4zT/3iT39aEYM4aZOJKdKn9/K3eBMiY3N4nH+xGdi0akDj+
cF5E5uU+isvZxTrdhr6D3C3dcAgZCXHZRGtCajbZmv9OT5Kn7oPfLFzXufKHp+IoRFGorNx49fn9
X0bbYpMhUXTcY3Oz7J1j7iW/sSabf7aJ2orBniCjY5S/Z8lyfqk1vYnjCyimS0DJIA7pHfKXD0xU
KAtdyf8xQp082i/LPvLmU3cBG5b8+LXbz/2hs1fmdj6r96DUgkiwC+o+fyJ2BbPCloTX++lcb2SE
3Z+J67yMwvhokA8p/q3s1ef+Iz0HIhHjfhZYPMBZzm+wtb9ZhLXre/z+DH/9ht/GchbViowWI7oY
AhJpO3jFSRLLChgjE4sn++OdjN9iF93b26v0brW4gcD6s9LfTdG40Sv+In6t7+kZLRzvd3mFP03m
f3V7317xPM8LUokguszr5GbeyZHbPqUbIng2XelhHrC79bRTdohndtrZuamM3zyfnybLv7qBb/Og
GCoQrIARACRzo++il8xD6uo2+/Gcug8wzt60xwTnXppd6znudVAA/7jdrj1Eq2Y/3Rbv57cfsMt+
vCJPxH3GnOlpL2QRoXVGYXAoL+pdSw6JqA7jvv/NNFb/bCOwVZysdKGirvnedixSaW86qVF84Vjk
FdsG5eza+UEXIa9YJSvLZ02ufPN+8ftT/IHz4TH0vv56JfnTtcumrEWFSKXMrfzrLCUwT5ptM4kv
8ZP6pH5Kd/qHGQmAmtxPF4goYXAuzH/zxb91zPpHxfjrVb8VF0sbpoZW5PGFwLOTsZHEGenvOtqN
+99Nod9e6luKeFORYBZIXAoipxM0BWWGr+Jt4QdHFs7yN4vezyTQP4zIX57ntwqiJhs0BWyML/o6
2E1e6gXHwO286QaKxJWO07vkzy/yFrLfa8S4be9Tz/Liy2/e6rWC+Ku7+FZhWDPJLFbOl2ZSrsd1
tVnW2Xt0it6dY7gzfM3HGYJk8hAcSUH8Xbdk9boq/eHqhqXopsXZzvn5+7+s/EVWTErOOfvS+zQd
9pJT5iHn8kjPc2O3+hpfaq/3AlHt1D0doTvvgCPod2H91s8GI3+4C1M2aPKNWRx25F9H9tw7YVXq
PIPn7XsuYvF8f3h/WsVH9GAeI651h30p3reHd0vscRAIWq66vir83boSkThv0eS7J9UFjd3l4tlc
v7YiWeXrB9aQaHXnp+7mJvJWqUAa6W3Pvs73G8T7U7i6z8Up2LILu6u9W7gwUUITB2QmohWvtwdr
tS/Xr7epOC38rCFWOMo8fS2L28nLbqbV4UQQi9+6gedmwl3P3vlzdX65++HPJxsNsb+sYnE4EW0o
VLcU+8Ezd6eD7r8+RK4mvshuEoenV68WD0+IuMWPxpvd0wEacZuLTSkeMsH1Bdk84nkVbJFG/nwA
NBR3I49PBcVhmfw8vVrc3G3p5eL+OIuPw+vCV/D2kuffnUQjbjDxCGPrrW53T6UYxYHv89GIePW4
+QhXNjeXuZXYPPZu4H48B/7Ta7CNRemeDbavzL0Ht3ZL98SzvI6Oaf/O+4CJETnfGWO22Bri9nDv
Dd5h24mH9SRe5/Xr3v2YPI3/9TrxpWR3YdVkL6eRu9euT6+c1Ki5HHeVu+uFb5geOnFn8lbnMyoa
Plr3mHcrPr8Tvi46kV7/5Ydv+P7aFu6001z33t8dTZGut+fVJF42j9yq5q4Hd9uKMxlZjNuby/F+
n7lHcb5ZGM43m53jknbn+bubnX93Y4ud4z3XYr/pxX3jbw3/hou4VFrCRf4nvt7wqLhUpAvPZ/2C
2IcRd8Y6sLMFy/uhF8dC+BsEk7xc1e3d470qNn4kPsgM5IFqux+Rtx5X0k7bCXX1Jo6Ps5c+hOI1
cvO1yYPz7/ilEjsM2uI+EU+OsLxCALnxP28+LdffYTXZ+zvFvd7ZZ+muPJnBNrjm6XjDhbhPt3IP
p9jzv3xvt/68Fjr+8ePQu7ved8QjCxqegbNf+OvPxU02tX/od7ezexi8YTV4yqrzNqnYHDTuX909
MbtnhtXh9DB4q9md/cZ7fDqcDPG8sZgRg2ev5bW/6TxLPB32t9x56lGR+XhLxCz2vX96Sj1Rel+a
uH/+YCRfp5ElvnLP3zw+uf55NzMAj+sXHl8uvp42z6Pg6WKiPb7dYLMUx5fQfZlXk7/zu9vZs8Xi
D760Lj0IxH0g2Nv5a10IirjVhodd7cDpPT71+nm963iGR86t8B/9R+6u83eBe3/7/D6KPZISHogl
mHmrVjTbhycQaypRm0d4a3nZoyyyTXVsdoW7azd/vcbrf7rK/rK+fYteVukMFetwpReikMSztH9e
vPdDy6h54k0xYbeRe9BdzG8M+PeHdefn2x/ABvX2Youba+06+PVKc+//e1WhYxO3QSidbenfdlzi
8BRDkpoY5KDYyj7G3WBdbUNw+3viYwGgxpMJDypwDLsFA+6vn8vP7KA/rPu/XP7bDoyQJTL1or3W
hOrta3mcthbr4Dr2tSNeuRONqnfp6Xex0X+24TqyoRoy+mVD//6dZVoQDLY2xhcIhgojB6B9HP6w
Ffyrc9wXLpaVkpQI5KQhVvLflMF/WsRBfdjm9VBvwDv861aH3I9WeBJXH/1lK3/ZX/rL+KziG6ds
tc7Sg/2PC/6XAmv+9zW85S2L34q/ib75fOv/Vn797b576zCvxz/+f4ChVWbMf446i88sjPv8V7j5
+gP/QJfNvxMkY5uAKNda9hoz8w9sWf07714xUVyqNjnNRM38E1s2lL8bsm4qgMe2Rr91i5f079Cy
7vydgCTaMWsysnUCbfT/CrR8nV7/Mf6tn9E3DEHHuGJn2h+y6mVSu7M6Nw2RGnDKmLnRRPWXPtP3
wdB0KxVP2i/P5fyPj/4Vobw+hj9e0cQzq9uyLuvfo3Bi4oXHhD6T0LLqo66kJAKgcJaSB8w+96qD
VKDqK/hJ7eL0xg9Za+7I4H6f85o1U9JWDZGDEVKNtMP6V7fPpTYjGCNbwddb+/jX98rr+XazUA8k
nuoaDADAOzb3f50rPQmYJrJjFWqX9HMtzyakHnWKmxEHnOCdFogfomTT2Z36QJjwcpvG6bqJmhEx
zvI4l4UpspC48EELSMseGqq7CYeCqartMdOiFyMm9AFfLpueVmuvaORvG13D97CQMNLjIF7sUxjb
nU/K1qodAW+bztL8oQ+HxwLFoGdYORKbIN6osgNFiF3lfVK744RQAPnNNUtBUqClFEJ21SbBaY/8
XIU5c/uGnjSLg6GqUafwhr5Alicj33Abq3zNF7v3hiVDAtlGSobKtrW9CH7wtu4G6TYM6NHqqJBj
ToFMub9quOrF0t2sl31H6o5XRoQ+T/D3pIDM2meQSulniwdu1ZOT5XUqinyjl3wZwQ9C2Pi+tRuy
DfLiEpGrt6V58fOiV/dGC5oLdey2U4Z9AQHIGpNuurbqZbnhjOpskzF4UiYMgPIE21dPPCDZgYfT
bRUXAMvrSi7rFtu0tHOG+jGcc/luAQgArx8KX5EGsnDGTH3HkpOsg1lb8/6cDe0n+lMo15GLPso4
kEa4zaPkY4yl/Jw5QXxjFHLPuRtd55q8SmKa6QyyxmaxxpKmpV5Xy8bWcNApCskJ9L09kx0dIxy4
r1WiT0oSzlxSEn1ibHURqwFRJMgomYH6Y5zm6PxTZ+ss6hvhJ7lHn3QKFOStNHfnoE1i4RnlXuP3
3VJ4BIH2Io6a8kj/JVDLtESEXF2FOSn2mSjrMT/OA+k1dvCVmBHh4JPx1s7kyA9DlidubEbdpjLz
8nYhBsfLQ2UigJARmtDi0aux77oh0f5eM0ThCmruBymk8ZtqS09jlGknDX/FzRIp7VqtJG0fkTRg
LWX2XJutfE8U9kRmhoVcMDSC1qu0UD80PXoL9adRz0ii0S2sCmNFUB0dDPmv9QS7iwAsEoUdXt3a
VrqVYjh5+lkS7tTEsDqVeYoSRXugdW/CwzHybd7gwK3qMjkGAbEOaeYY7xbpQKSfzIYr91Oz0qfo
XBoZQSpGwXKTOw7izSR8rOXpDk8/9Y0WZqumm0lJCoA9sQNXZgNnonREVzUVeYxhtGmafPJtBDp3
mU7SgdFXxlot9PIoyc7yMqvW+NIvgX6b0dPPHxtywcU8RGTy4eYXSKFaIqf3NI4gfNGYxwMyX73H
HGHj37QCmuSQIyY0qX/PEFOYClb6Kmt8ML0STct8iEfrUUfKrWutfuMUI5nDpd37RnrVxZO6090O
eUAyvPR/yDuzJbeRNEu/Sr8A0rD4ApiNzQVBMsjYF0WEpBuYFJKwr4796fuDKmtKUnUrJ+duZm7S
LFMZIoMA4e7nP+c7zdHrfA6JCp7CNOm23XmOaw4mFek+H+b2yzjjrI47oT5EkXkplx4YcgKpDhw7
507ZkEmOKTZ4EdXwaXXL5tbJfXHSnXrNAEc/4xwyD8YbotvaOPENj6AU/I1xDnnsVwfDqPSu6gOU
tRrDuA/f5+NiVdlFyr360LQNTvW0Ku7dLB9DXSct2XmaEly4quGYVlRkRc0nzKakobO6/4al09ml
i47vpGhsgmN6ABjQ1+/bJvlIzQWf5dA/gsl2LhIjxVUpmVwOln3Xx9M7CPyvs7RfKPQuFY6xJr7J
izY55QILZAgD23k0nj1fysJ1zvCNzL7gAfnVoRLhCi0ZB6sTEXLENYBXrWooJMQtFztnnL3cibBg
rzQBhmUPoro4ebrhe21KQNh49L2T7VUY1DILY10bgbjGfdU2d00r7YRVoG32ddsMHzSDV/TEaBAI
juCQ87CKevtdvdQzn2xXfRPNUDLLw6Nnw4PKrnXsXPQ6ImadFl/cfqE8svXrK9HQAzgHwPR3gY70
Z+nE9dGzUg5rQZC4u7nAwkglWXeJh5Nq3kL1+wi85I3vZc1D1BU5JqFiOcWzsM4x7i1vFw/u25qm
7XyQ/hC9M3pwyFoko7Ovl2a6jdo5uexXUz3E2eAcuK3Pjh9kOSSTxqN/oluOll2v+yGZ3WOsPBxP
pdRyXwZ4kftEBvd1F+HBMGVxOWSMmhtoviUEH3ynMC3GxM1ucvS4b20txvsOax8T0wojCN+aoz1Y
eMncDDO9K7D5EzEfCBvAFQuuhyj5NuHLfKk7ExyY1YtP/ajrK5eWeizyuHqvgNPmzW0zqOYCXwg2
UYD/yMHlWN5thO7P1mI23Na0nmYxPgHRjy6TRQ/krjxxaDAiHppg+JqUcXFr5rI+KD05m6/+ErhU
fsjw+d0bbPxHI8vXDocYBri6gQcR1MlpSSs7jAus+xUz5JvCtmPSPKPiMbFMFdnhwH6oLRcD+2yR
b8596iO8pt2uoTV/kDV2bWmv4VAEx6Bs7xLa3kFNks4e8+jaZwUCyodw2cwwpkFvs0hSlUDPQVdM
T5iHmqPVp6SW/XE1t/RAPPZUjkATcqNrqw+8V499B0CcqrqTsPxPy0AOZMw7eFz9RM6ut+yEYJL2
r9vCc845kv63Qc/YOlkxriwDGcARTUeKIfuWGt87QyKsr1qnCF5Sw03KIxsSOiLMsLTdpZ01IyM3
GwxM6Mc2wgYM8NPSzwOtbV5ShLA+sWWuSbYHzzDfiBabsKu+YQEXpMTrNTgW5XxPWUq1JUyNJgUU
33SJQ6K4cIO9UcSPYefDTfzuzW0kiDhbydupk8THBqt5v6ZzdGpXmCMGl8VVMkfddTzO2WtspevR
QOALc5a/q26ce4KHNOAc/bbLLonONaCP0uhqypX5as2b73cq4/rglvV0M8WLuvBk0j0K4uf9NCT7
qoqfwNdW5xGfaLgK270IvC0QD6wO+7e091RH9Cefx89hiPt2r+nauKody7sDjaNCv/fEtVC+uayC
pb9Ypb4nXUDaYK5Jq/n5VylaatYsXK06qYhvEU0cQLHRpUM5RkUByoHGkXo/eNMSTmNbncYsdW6h
oZM/lel1Igi0VJ1+NxH8gX9FCEuM7pcKgvalIf2uZOm9NNjZHuJx3YypyHJ296WLezKpeB+iccp3
uZ2zfU+yB42p/5A24/BAMsKwsK2+f8tKmr3QCZzfGi+ueTqCBu+pL8jsKb6ugkx9jTwSG3QSuS9p
Ggevfk+kSmYL85h4InPeZJW6T6jxuJ9AD9E6EBOIXJUO4AJNA3bRlLoHGeBvq9PsPUwGNo8ujDEP
QyTm5aK7dZaYDaFVZDy76/vIKd8JA0bPdSobq3smL7xBXrrWkj7ljbppC0MIzu0OvbaKaw9sQGaw
Y8KwKs6ZQ8C27hTMTXs8yoaKjpmscqnT4CA1K9mYZN+ablhxCHtf8kF9KqP+3VI3DytnMVjQ/huZ
rU/LpJJ3dZBAEIldnP7lu4ZN9mWZJu8LsXHOeWcAKamwwiWahoFVsJssufkmY2IaDcfpnKVRGxLB
b8KikMMpjXp5LJel3NeZm4e6nZu7tVyfurryj3HSZ7vCzNCZYtIlqbjnSm6G3O6mKezmsXFdyA0l
K6gYmgaLQfSFSjCcBwaW2Mh2c/GBG+RLQujfjrOwZQEjsQ3KA/s4pInKNO+UyJPrHDDjhSShCfx7
J+N2PBPeA4EtyfSitgMaH9pq5wF1YzPqu/d2CvIc67E4TvSYhO7an+ItC5A1k3/ECyofp7n5gqQC
HWXpEdg9DUMqG3ezhPQ1KY+of2/fOoGYdhWZHUwZ+qNuLHOau3S+Q93H/V5gZMj89aoCF4QYb3XJ
9UIcoJqwUnimk2FeWKDRtEOIlGdkrQRmfUtcN51X3idpAfa+31onsoK54KwHkst5Ub/2xoJ/mq7X
+Tz7ED/q17WoPtvtOu29lgPOzsO/uwMHNn6Oc4zYEn/+k9vHoPnJHHOjzrIjzUt1BQnAWsBjd4f9
UvRbVp00JTS0eDgNbXAKBoviiqaGrGRT4UWbwNRw63HEXKP+G93J8uCQ78NxXNPftPZyIzlazI+M
/aE136Z4BrFR+n4BMXX+ME1jcDcnLmzLfEUh72rSKuyQdoGBj+lgHz7OeV1epFI8mlL1IWbYhy4P
PpMxeCr6JL4U9WZOXjlG9ot+SuF2nFyyFe/nSqUXLUfyuVTPfYCCN0mQkUW73Nrbk04HoJfokpgv
gkAPh5LaBjT3gNPsjq1+fU0D8dlfGuasrsZh79ZfzLCWT3m8AVwrkPMizu9wZao9K8tKQlYCqCoH
Jtgp76wdgkve0we1vBRLjHvVqe84rLuPnZ63iBmutnJeHmVNYBA8u/lQuzmnZCpCCE3kwAd7wmaC
roELLsyWsMYL0K2cl3h/4xGkNB+Tzxe2abps76Z9yRePX+DQxdllU+blkRvooJIsvwhmtsD2fD3R
inU0nMNDeP/Bkuc3UxWxZAXk/5RL7aYuTiLuueiRWq/TlZPragcQR3gurtRLPXl1Yr2w5yYD4Knl
DCk1etMz53UIQ8OlZ8s9DcvmtcuHS50TiW7qZAl1UHt72hX8vSWn5jKjC8cNhdfYzzSXoOwXtnWz
om+cyWaZo+5qRjGcZb+u3tK8rV6XUbgAuu67rPK3BMH/H52sm/L3GwmRKpj0039gWv2P09du/UrR
Slp9+klR5Of/9KsGf6ANOp6vHcjVGE3Rpf70q8o/tOtrKiw9ONjCk/zMP3nX8g9XS+naniv0xrRG
mfunpogUifNGA5VEl0OH/1t2Ve+XaYN2nW2Uy1+ItCmFi2PhZ9kMni/kqlFk3xWvdQfPmoUhIqR1
49grD3lUI/z/7PHy3SpjDbOoWwcFwSyeAf3MlKsdM4RPLAVmmD7F/eQ8m0SPGaTQtYIVWHZddpjX
STMKGznoAGntZ3bObtH6ZyiZ07B3RwShPVQs8pWzQnC5lfZcASM2i/2NHOSElZvCBYrIRyj5O5Vb
xYvFLpLNhqKGKazklkeOkGIvtdvzVE3xgr4ElkhfuzjJr7tgCIh1Fb58mijK4NeT7JF39ToDFAb6
CgZG6on/ELvOyUlHNwMmEZAtWfypu+lpaVovStd0V/5IRBzkcqEOsR66q1QUwZNdBvCNlwjkFToA
x8XKH2+nIYK6Qry8hVM0oiis3lgSNRuIHPa57R549zlA8bi7KkpCE4R7FpOHaT5R6GevSwohuqXr
CEJS1j5CfOu/UfBcRlcFxc6IPeD17X1QpkG696ai88H5msA7rcLY0XXeMbQIF2lHB6e1t6411SWo
i02QfpzwLNPn2EO89pJcEpnvJwlLYCwoH8iM+mh1pT/tBvDNb3Vu6zdLNOsCBC5n8yeDGQIsSYtT
HGVEDjy/RBIYiyh51mSA8T3oiprI0c5zuPplf2tcY8P49Uc44poGuyxM/H4adyQp3WuVN2SDuiGC
olqlmFQ6yz7nWdNs4X8wvyWz/w5q2Dr04ZpXg8JLKdJn2AcsenwvmudMl/HnCoQUyd+o1v6uhYH9
WvodS0AZN6V10JR9bi9t48SkzwMYrGPb8n4d05KTcaOVi15KCORIztGNrpQaXAxY9RbwpVTRuSJe
QuS2wYsmd02WJcgbqHBPJNl5a60e3B3c5uxcsF/Pzs3Sogdl5XSr1Zp/TmcbcVcpLF3lGDvXtLq4
YEKlip76oIsVESoDPgv1F9mi6ByvZCs7AL5QvSoY+rZkZ/rK4vnf615wuzbTRxNvJJB1NrDMRVUu
Trj6Jnmy8GqsO5oi/DcqeaxXH/GfXTx9hw9uDdeLTm3BhiBzx4T1mS/dUfHDF1Wi82ZfarSVvRdE
CtkiyrwVpodyXmRLCmRHBVf/zncjMYadWJZ5DzpRO6EoE0R1kv91tpc2m6Ewbq24vg+mefbChX3d
F+BrAAaDwFrv8zyoXtO5cN+CqOy+ooW3Domqkg9uyVHapuk9vIrpfWG7+aM3AQi7GImLQ6uEQDVd
1GMOf8x1Iv8xGnFbAfRwjEDSn2O60pwFIolX+F0A+JBeHo6WUfUwqYXM0xSv+CZ7PHPehoQy/fqW
GJ0jOtlpBw7OIQQPAaQCay/H8SKJRk7svS3EZW+aAtYujXxf4I6JDz2mk+TgLpFD65A/acnS3AX7
uSgjEVJJuTx3mcORO/PzhIZiln1x9JcBOdRYTvW5WEqH3STHoF1i05h3mMXA0Z1os28OpFYq/4qC
JOelG9iG7iqzbeIjDkovpadmStC3FuG9lVQK+BoaKbvT7XCdgYF5Y52wqr1EoFpCaYMxp7VG0co0
xJsp0mrBUnKsIW+euNPyamrOYyTIUnvbBQ71umumOSXWzBZEQnjwCBZSDGXpEJZAX96WcVdBIfQz
d7dM0/AwB0ymw5wD/qOrW/urmXO8xWJdnWyvfI81Ye1XlyBfsK5ynxK4zS81n8kc6ibKLOCLdeLt
KntFafMbIuFhgJTEkz1W1mnkQDmGLa2c9a7kSfXiBAF4x0S7SpwqeoGerCLvSHgT4ZVHy7ftW26v
MghV1yOMtSlQ+L02Ju1CJ46dbyg1bgH8G9vz0wo3uLjsltWynhHN+d8Tlq0gpIC4dw7a1b1/RcIt
bvZT4wTWYWDp/hhM2gOeSZ0W3AOte320Bsu9tVW+PtY1V3YfWOBaIV+r+fNQVcWrGkQ9nKjE1leR
cCh4q1IzvPVJOt2NVq82Co0GBs9WHpYClWCE0sqRyGFOYUM0JMlfWGm31fuHmSGru/AFhjzPDjim
6O/JiB8cWwIyCM9z8n1Bn5n7kkbEM6u3Bg4O5dzNKrlHdKoomUWI/fs7x/+9gNP/bd0nm5n3N3vD
oYg//VJ+sv3EP3aD5JCUzSaMzIvDfkuxe/vnhNn9g5mlQ6GmKxwhpc2f/HM3KP5wqSPxfBsZkrmC
wI77z92g84cLXIOfsok2KY2T93/+D4Jh8df6zwEvybCf/v3HgS8QqF/uF3ahnkeIyvZ4IfFvzmsx
pRFbl5HaHPqW72irdvfSovor9LvaZpaXUJu6GLL/4TrUrgOiDoBtmHsDy2lqk2hVdMJSH9jI/LYT
aWRCBOCMnOZaOhHnw3597whrg1l2tSEWAV3LhD7/GYb9LF0cXO7cBecG3sLj6lUBlY9pLFC/obsB
M0oc/2GwpLZ2zuwqYFWMLThwu0WMFz6InS9ol/GnrJTzS5Ys0XUfrbwsulPOYbNptH3WstCwzqKv
roMiNeRgOnY6bzENT9UrW7SjreWd65V3iezfW0Qh58m/sSQKCc/RoDT7acyP0TiEsmU2Fs+HyC2B
kcyniPJI1zhgt2cmN5k3Ul0kbSoA2KBahMX6+zmwvc/SfemCWjIETQhv++QTA6yTEa0dWp2M3Xxq
YcZHFgq7n11RXvhs5/MDRl6yB2BSVoefHPRESSxdIBXFETMWyxl8g6k5+/GPQxvrDm6bb7PN8jYq
NFvzKLHChuemHrz3sa6PS1Wee9IhztFqMT75KOcpzaqWgjfROtZX+kmppZnLlzTG2JN3D6mqP8et
rcFPQDYh9H3epFaFONQ4qMn5O3pkj+C7E5IJyYNZ7SO05rNsxgci/yEf7/tOvVC/uqutDzEdwJmp
L+3V3RceGLNe3cDR5kOadzRFMob1JooC2qijEcK0dN7YT4l+xHrwPFJY4qbJRQxnZQdJal/UiM3+
MByp2oTEXgEOy9E+15zimebSjjgvwIa6oqXkXC7inirlQ+TAnRTpoR6GsHAnpEf1qOziiqFAmKVs
GXSANOmlWBatMmxr+mX0dO2ZSyMd+NXyuGYv9JwfHcUiXmp+a/d5iJsr09PjHBTeY299VLW+qRu0
ibx96/wJOUNBnuRwxVVLtbk3cXeYO/mYzdW3Af40+7kXoQvqc6g88BeYE1ZxQJm/q0jRGHZRmctG
J1NnUQb6sMDaK+atVWvnuf6jDxbCGqAQRo/RZDHQqXAI6OI+YBv+nEyUDswLw/GoOKl8pMtydZCj
moMLc5kSu/ZD194MUKd2Zo7wcObdi8X/5lrMdZdouCvrJATSDixXvCvKEaaun+FyGIkJgwsGZ9tV
i30ahd2w8WrJSpcTRgZHse8pyqOTUkXSQg0fGOxHXYIGDMSDDfdZInpz1LphgLh3/Nnf2al/OwlO
E3F6A9DiZDfFJYcFhLhe3etmPkNk39c2LEUFkWtnL8HObk0YTPktQOQzwtlpVvLbzFzQL6fjyB1C
ES8R/6oPUZJdNVHBwdDk3sPPUBukmfJydpAHXdfdj0vylKt1w9E0D0x2rhBvOFRkE10/FqbBrviq
OiytSxSyhd71UOuDxa6B4eQfFrvD6TGgi4sNkbw1nRkmg8MSnRKPT7RgM8IBkEby45Q3F1XM9mfY
QGDiburcsE9goxNRngtMKmk57AbDCVW3+VPmqKey5/6L3GcJLCTKOzpZ+NX9+FI75SmTZpdalMd6
xkmvwLvcz2V8S+3CDfrTtT3MB0bH+6ql9EkFZ8YsoQFB7IKvSXLo2ZM3Qi3iwTAgnyXFt7kp9tBi
dsrvAe/zaF+H0IE5n4Jb7toVk2ydAJycrkS03LmmvVQVSDCaTzrHxjUR7xnv7yqRnWPQD2AH1Kkz
PXvFpaUtoAfzX9iH3INq4NntRueVn9cOaTPx+ZUCG1C+6qDPMzjL0kuMMDe2016yxS5DDRU7V81r
43U4eKP46BoyH8a7pu77o9jQUGlyLqUMabN+suP+JhFxiIOdfS/4L2+6XMaa26miTHuQx0IoiFHd
A72T31aI1HKRJZGQcT4tyrszjBJn4x98CX8n7xna1WNokokKVEVqroeJsGLFnHTIFUhDECQXkaUv
ez081KK93h5Hc5TsZd6651l8taIALivcUk9/mWGO2gzudXqPvDEekUfgLeGUInuHNAnAiO6e6KYv
50ux6tPgZ9eZt9DwBJFukFx2b76dgLyMbgltPlo+ugau6ErBJRve+4ljVyyQMur1MW3el20zv9GT
exL1k9/J4xSkcFrsm7a3sGqQ4sMY75SLf6mpuuKBONOwGqYTJcQ7zQEdyaCO6i/9rPr3ydQ3r26n
B4BRHUgCtsNe8OAVGazivjYsLQG6x5cu8LqXeQ2KV7vpIYtGo4TIM7aC2QHi2Mc6KVE8l1J+xh9D
KLJZAMzgODLVtfQyxuxtvon1pQ26MaJ56KWZOodmv2lZIcQgez8vQTnSFlDqDelYJOZzADLwyRuM
LGibcuxrr15UANOnc+tD0sYBo3qVJWOIU2KCeNVn0yHxcutNuUvvhW4zg42YRGSHNAbxIYw2U5hd
0fANv6aAp/yqHXd6015nJ7eB8pX1EVNAAlCq6kdArrQPHHJtNcNF4oui3RTZyKesAw/OvlrynkxZ
LyKySNS5ve9Vz2/LDomReBtJsNuzQEtLVV7Nez2NZX1dlEOWnnMb/9a57nWOAFeVVHHINWfAMXQD
uyBKgevQVZYvdonGYrZbeijIJ8/itHNNP2tKS9bcg9J1eNgu4UZqi25X09e45eEqiMMcQxzbW0pE
PA36yQS72hkXZmRdzhjRh3PIlz1vLBpI1sguwfKmtkUH5byU77h26VZEkFJJMq4upQFmyhFAgqjw
r8eM0uGQeIhWhxFO1nQ7zQlImMBpVBXiuevNhR5NFt01pejUezwWGJvwU3IwxbEwjAczxpRSNKPD
pC+n+JxWEsMx9aaZvYSnSK+Yv6jEVO8Bd8w9mVUQxnvuAME6HGszg13OFSVXaQ06F5BJgD3Grtnj
MDlGcZdBgFoiXCHXkwWkgvrdAJGOVOdI8x6IysymnHOyp+O0Bus3R3iqpO7dXuMTF58ajU3Fnc4r
JiNqWXBGXVI/Loc7vAXec1QrjuN50zXVsWlQlE5q4q8CiBMtaIUi4hujfCuNzz1FIutuqSLdbiMX
SbKtBPMCZ0giLvnLPNDc5MthoY0jqu65Z9fmMnKgCB1lRI9Hj85h7aq2XqoD0+W+ufKo9XpFmsEo
t7K4dKDn3e416IrxOmoB3OzcgKED7gcFFMf2MgE3nk+ZKjRTVLt17serhjxNFoI443tp7D6dw74r
W3lGZByKkHET8mqpZpSw3srFx66in/aQxaMNicdekEEIBpVA00Z1NcwNHeiTlavriS9mtrejBEYS
hwpoeBYF1JSujLOY4ex1APu8geN3KNOG+ijSXKy5XulVzb6dNVUYnj+5OpySzgeduGJK2SFymo/L
oKl3D5poAp+UZho+ZxblhCFEBmcoEgtbnFGlCfKMl4CXVZFiaKprLHKHuFjrL6Vpx88DUgdNFMOg
tsFmJK/TYGi+mjb2OJ7jBF7CtBqjYS/iFpKq+9TCvDg4ZaJgSWcJljnpcZXoYCpP2Dukt+889klM
vqdXIcoYUGs/UzBjsnpvssn9LJuaTFYcTem0byYnvRzz2FwVI3u+g6qiqrgoa/qsLvDbWg90Va/p
cYzr+IPULzF3SJiUYvjSp8Mob2WSDg857RceJU0Fuyo6TIM3AaEQYMDaL3fLYvVlmCAmvmQ8nCMQ
kZrV2SoGWsL5gNWTbgSQc0qfUijbkllWZU/Nm48c1R0w+tTeRRnJgpooO0Ly1o4P76+dDQ1Vc9m/
X2wLtBkbJZ63QU8ZPeWH3jeJE/iLYJLb76129j66kycxTgqNQZVHM+BzRs0TTz24MSU8YN/5Fk+w
7akFGOEaB1LmbNfXWjERozqLTYJsKZWkv10/1kZAxIGLZd5ms2nBehq4fH1LJcyOQhoukqdcliSs
tf0BTHJKQJvEdq+L4tHr2rYMu6KI8KgCNCTopdeIu0kHLLztkuUDPR9TTZq6mjfz8uqIS/iCC0bP
qo5V2Pr5dFwazUh/67md95NXtw9JlFo9zqss+QhUK/jiWE3NdyFD6cIg6ndbKx2tXxtofiQP6Sbz
YwFy8YHz8/DJWqZcUE9fL+lhmLe5PKfARB+SJKrPddERel4j14v3UL4YEUpfMoHR5Ygh0XhmFYcV
tywiKLF4Bv9LUN01taI5yijPojWo7Mh/AzxJxf9BROD/TV1HMWT773Wd/deqpB3zxyHf9gN/Dvnk
Hwg0AbkBWMySjtr/NeTz/4AB45IAFiBONCvFv2Qdqf/Q1Mh4gQu3AalxE2P+lHWk+IO/jpkcChH/
cITzd2Qd1KYfREAeVUR2SDS42zBRCb6r/PkPImBd5Si66YqoUwODClqGRnhv28OSUnrxw2fyp6L0
o4L0c1zm+0sRa2eaCVnU8bxfAyt5qqmPHrbFOA6AEWSFv/fnrr6z0tq5ppMPC19XFs8Z7omLJh2T
8+9f/pdc/T9en4Gmtw0yQfltStmPv+oAVxCDFjSVVORxcu+4iX9wZz/16bKnaQIeG3N1Guan4WbJ
nO5r7KiWRqAkdp60N+q3ONPRPSpcp/eg9HheZ7mkfWnFU9oC+LQgBLsr7PYL7WTTN2Cb+JorleA+
b30+1s4qSsx38O2pMKSrnA19zSpXgtPl1K175ylmnBgzSmmjz7FextdxlO6zbawK3jIP7cNUFcnz
7z8Ux/mZp/DnpyIYGxNG56r8mgVfGjvCyZxhvEkDdtoDut+napRYXRaGv6wLUFleOXs5nwqjXLpb
fQf2Y1ODp2M98dovK5w3d8fWEdU9KSArU1vbvBlnZnwSMN6MoM9zRMD8Rfr7gp2s94ZAJx2A2Xn/
LupdTIQJpOHPckja4miNfjef/L6p38PYXJtw5ah4OXQKM3znJ9R0DqJQwx4yaPmeopL5XWrpaiJx
tqzJrQms+G7kOOXidGsSeccGI8shxOrSnDk+QJaxMqCHuzJo+EvAGfbdIZ8C6sa6TiTdHq83ONsg
r/pPdmGXdOSpxaETckDGv+FMqC1Afh4Few7P/VOtk4myrhHm0jHtZq1h+gcpuw3mkk/AoOL4HoTx
7LJ/8pNPumNYcXJrlxaKSc8l6Utspi5ntGptD3kfeYQSjTQ0q66k/MKkAzC8z2TKlh6pTioWwJHZ
EGPkYBDsaWe73ffrlHvXI6dJfWWwgWPDFgo4ugpS+6Bnq3L27sA9TZSi6PRJZn2UfQzoYPZRW1FB
3uWRr6ebKCbhcARZ2Sr2TXXK9KEjtkAdad5zPPQ82jOiMTfugbodFpTMYcC0q2mJ7PdwcAuPtc3p
KDOsIPN69LkG4cQYHsNYNJro87CKJD2K3qMNicuzAAC1WuqU1ikQCdSIrUrerpgu74M865qDGJhD
WnkEVtOmrWnc//62/68eRaDI4C56ykZs52H946OAqpQlH21mxzGImguVcCwzauthdVw2xcPUzwfM
OvWROpXNgDpEf0Fg+C++dIHQAn4JtDKltyXhx9enMixOaUQbw4Zu2gN2LXHl0nJ8Cb/fuaidILv+
/e/7C0/q+7c8kOQyXV8RNvPlliv94TGv2sThuCOw3FcTGx+BBaybK1wKXe1/AqzZnSJ3Ffteztke
OLR9LtrG+1xPeU2GdkGiLAEFH1doplcgDOM/B0L/7XDhFzrS9v5wyQJ/krbehgveL7l9t7SDuW0L
2O1WxPQiWOTFwHHkMNlUkeziOUWAxSF6qkZQtLt6dp3Q68V6rEurvzAc4v5irdrWgn/Nxrb3w0pt
ExYDNLNF9H5ZFivLVLbjDUTjS4FINmZTjES+ZOVfpTi3K/3LC7E7EKxGAeM4Kbf1+YcL40Cbnmyf
4tyknsZ7ki2U/bbRaH0thdGYkdkConpJBVuUOJqDaZ4in51QCc4BZ5hocM3BB79v5eo5R2JfLZY8
QKAX0GSjcj/UmwP49/fSv9+7SNIMgrTr8cGwA/n5HftY//W4Vf0m49p8drza0EhG6UKqKWNLV0tc
/P71nF/De4QLfVe5tovnCUKf/cuX1dJ5TdqM3l5atcRLi5cHp2KnJhiP8ertVUvtHvDHIr7Lgjx/
mabOU7upNdbx92/k53uCTQvbFtxWuEdgD6nv+7gfL1WyysZpnAyp0LemhwLO+g7A7PLu96/yC8rq
Hy/D7Hqb8ima/IJfbj1PYUydcrwzVj0Hj0tbFghbZDsf06FY3uYi80+KbQwGR5t7YzFZ7IWzXWVk
ajLI1UeotjllQMhmjzptisffv72fn5zbu2PMyKZRuK7vs4/65UHSMOw3gixP2FESfG6lbx1IpCQX
2Gee4yHPDr7AMBJRuXdloyI8/f1X5zjp2wDibAVt/ed7L+1cg5CpmlCvPXaxvgDJW8PTQTVJYgM9
mSZmxoYQWJ3GHg6dXqe/GJr//H39x++P6m9z7/PgRhz/+R342k7Y3nETjFVWrWHfRAy5+qyd72sM
a7soK4hwLmY8/P4X/+UBub3uFiRm2y95SiL//bJieG2tiHvSIyMyr4Zh7tr2cxG3Xb4l3nLsWUof
LFM7d7JUGcrgnEzzMZVpXqC9F2tzBCoAsf/372q7Ff/18Pr+pjQXQhO4DWybz+TnD8PiiYa3IqK5
BfAk18AX0fvSYcY71PUD3ci0aDhm6TDsd5Ri/P61f34M/fnaAH05BEnCvd8jvz88OLk/bapJECPX
iKIrjef2PNjz8CIKsV6NyEKvv3+9f3sMcQV8tqVafz8+fB+0//j190YzmLr2hi2wg7VqTa09ZweI
I5YlD7mDPGF1fv9UogQcJhyQpEM66++t499/680PymMQuo2W39/kD781JGZVyLYbw6JJylNMauXG
67wcqcqp3g3FVtIxWJ8H4+ijKA0u/lTHz0Ef2zcC49WlKev8nHWi+iRH6f/Fl1N8XxV/uR8cZ3Mc
wFFVge3/cj8M9eCaJVBtaJrpPm49/wHUlWmw9FB+tAxsr3XR9IS7+pEdHrnL8hDk5V5uRbBJPuch
pbH5FQY77IIxJ0jqTjwmAUROIoWtr+jVW+nWPbOVhKaofRMTHdgnOWXUihhadigMO+smaooLvhnr
/X9ydybLkSpdl32XmvMbnQM+qEn0ob5NSTnBJKVE3+Pg8PS1yO+vsiulKlV3WsObZldEBOB+/Jy9
13bxnaSRGZ35bCrhNjMC5EWou/yrGPMCwWJUdu8CdMSja2iaPSVSnHlrirpb+stmW+5KXU+vRgyz
dduPgX2kr1TQuCv6QdNwt0MmnB5trACF+5PbjOalQTBSgfnNG0hBgBFonmZDMC+KeGvAl02H99I2
RiJEu9qyj7SgZXekqEbTRIKVt4zLa4SolRzDtRqb1Fq1Lhj0dTlNwxIT5WF25uDgtPsyodl8guiu
3xWcn/MN9XXwHjSGAXVce80Pz1JyxOYEtXETdRmscNET3oFJ2S/WjijEvKlzIzlhykK5HRkl1KZB
9XdaONVjHibdWxA5zbxe3Gd0yLs2fYstzghHnk2XoVUHHn+FM3h8oa5LsC1QMt2ZblToncekpyX/
1cG3mprI03YpKkF0GZU1XZYqt95UoPVLYMXxBefmwbmTsQeMzPcnzgi4y84VujhOzBWYNDJpK2T6
rUZ4ASNfScRvfYHH1EZCmWHYq0raYxGL3GqsZz4ZW0cTXOS1kzzGzmxd+CNNh7XJpKVEvoddcNWH
qm02MNjkHsdRiem1rukHW+UESs8SpNW1OWH17aSQCIyc836RfTv/cBHYm6sBFe6RRiD5WcY49aRD
1NOA3lPgCVzZeZf+CNCdPKdDL901wyvzyaZ6/cVhY4KARXDJu5f5BNQTlVNuMlNb+jgRkeLAby+d
u9bImqeKUcM1Chp5beTj0kefnPSkqNKI2MeSH35tS7Dv9BZmfdGTDdqRo+FMPvMD5b9aAcZD1ChM
KFd25QKwzQIv3HOy4XRP71a15BGKaDiN3IHjowERwN53xLBEO7jmqb/qG9btTVrU8eUA6HNYTSKp
OJ3iiDmmQYwClxwBh++iAjM5cTwUxZtkyDD6YYRASTqHMWdXy6uaZ6/IetJQSc4eabgmNhJuGt34
qWrdvBMqED8HlYM+VGjim9ZTkgXDtjBVVQMcpVfFz6nabJt1kQogJnsuer0sM47DZDNZzOJ8QqdI
SfASGi6DezKbvfqEr1/rCzUJ7LVk4lCkKUwVtGxqzRSnD62QAcDscMBHYZSn3d6tu2UoJkRtLnoT
t9sslVWJzZmHheTRLnJ2oMA5C899ZT9yqiciL0hC5yLjHWSQbJJyerC9gQkwUkOv3oYzYTIbtwx4
sFXRIyKKMnlRcaOCDS1wk2QlXvOa25j0Z41RZd0m8srBWTW4//iD5AU9AotAg9QIWTccu1Lvx0ju
FtivXi00gzJMH10nJ5nRNwJlHDPg1T/rCqg6coWu+JVPfnNNCiYTQYUQ19sbiSG58RMBtu0cERZJ
j4bGudcmzHACdEarvHfkk204wXsvJdu4KGfMH7lafle9vICO7O5gP8L0twnlBbqAgkCsRIK3a9f5
gfFkiYjKrCcynjooFs5VZCHt2jUpcqmDjXX9vI/cOth6Mz/NVtQ545t6aJId5kL3Rgo0URu/Dbp5
U3EWJB05UxhdGdsiDcLWMm3dKVVofW3R8oDMQ3GWJJaod0PQ0+ZOJcnzyAfmq0En+a2JuANKZ+6E
+SrrW0GvJ4+j6sAEIGFAiJIOAoComY/25QDCUnvWRV2RZbSjVRQdrHl58kuK61/CcqN8rTNtniQ8
EXJToMd2z63J5Qgm+0IqrECDYeyC3qMm63KXA2vWzdfGaJdv5uykD/wF970zQqQdqW5KUJMEJJAg
nSXMfUkRKdntGHNtKKCqjckUialTbDrJCvl+cmMl0ptPIRDZOD5tMsIDu+7DNRxU+olm+zuzpJl+
pKUekB6Q4PAw5JWuT9DikYuO9YKYBzG0YsB4So9g09VTnh+0NeMch2xD/p81jvM7a6h1IeE40Wbq
sCutFKyIZDOnTt+uVG16RzVilCMXsgkZnJmkNqjdiAIJlRzSWBJFFCvteBbHXocVMew8JlxEVRBM
m3eEjETBIsRLI3FXzuR3IffpknBYh0gq4B5bKMj39eiZ/WkZeBAM/YTvq7VfiUPWSkyfjs1wkKA1
Eeg1MXlhuKtMNSxWNitm8bDi7oTXh+y8QnrDdVYJtUPG5/1o7Mm4mYFv9Mc5L7JzW3dsjLEdQy5N
HaXUnvjGbT5WxhmTyDo5uGHWpOuuvUEyzJ7RDFGxJnfiHGpA91bg936wmpEAIGaDlDgndVQwKPum
2PzzmOWh2nRMi6mr5XCi/VhZ5xXvKHF3I5bVjLCvsq/qaD0S1VOthWiz10SkGG3sNJ0vU5I6UID5
S50Qqpq5Os/VuBgpWTZXmVoMebMfq594duuO5d1wkYRLMynXnTmlCaKIPFffnAy+OK9wYl8+Ov3g
RdT66dDeaHRNufY0EVsmsBzgBPt6AtexUbXV/zL95tZNBFP72MraI00o87UWLr1cR9NXHszS0d/9
pOaf53faFuhWEcu69lJKf/xNEVNhHSTaad10UeHuGY2H9zW6llfqelLiUHHQqJV1ItEOkkXygywN
MGZ1mzXwncck/VGYjiKfIrCGa1lCG8FCYNJe5ZX2ghWNnCS4xBkYvwnbi4uNxPXZrmQctBPHQntA
zS7LiRIY1dgvhGsL5ScmSHZtK5uIEdLI85emlaF1MpOWNq4TpKwHhdSN7cIyGCYOwxTeIqYl/24k
desu5Jl/xtOjnQ0GVOedLrb5lM8R2IpMNrhiMybH1drEEqs38ez28doNA5kBZeKxO2C7QhrmRfg6
80RjOIhDp32KGTjdOlaGuqQohwYN6pzQtQ8im5qv7/1m6woSu0+dKkU8iptVzKiz4DbkesoABaQN
HMKEqmA1Ul7AuHQI9Vp1oemdLRCrn8HQzs9DOhF631aEBa38TpoGkagCQ1MxGkNGUmqZhhtBeCeW
ejUiwyqxlaL+qcJtHqnmQUlMPBsl/NpZFz2N3HXZyfwnKV0RxaGoAMbYYrD2AQyHd+QsoXvI1eDu
egpJFqXZqXFice16naT4jNa5N/WXcqZbQt7XmKNnNIJu3Zh13TFhjSNin21Zn1OzCqLpKiMzVqOM
K/mvT7Se57qe8F1+fpIqPrUW2sgKlNmxJOoW7Zk1FWQ/pQ67Ah62Fc5g75vrfRz9LS8ADYwFGcbs
0ba930y9f5wlCwoeMbYBC7RdilPZG8lDNfYIM92K1f/vC9qf65lg7sY1aHHacO4/vXuK1M8kDyuS
DCwkDXxTTdNkjuifEM9CI7zc2sRwoY1OzQuv7O1vWndfNAswV0IMl8jraS87H199a7JzwuOgA7Sx
nC5moj33xtS6G08pc+d5SfpN+3g56H46CIPM91nA/UXM73/6urWegzHrKDSQDKBXricXDuACnKB0
uUdXgKuQtsX133/jT9Tj5YaytDHBw8mDpQMk3cdvyRiJidngEQUvk/osl9p4SDtzOJkY9a90y1ll
DAk+x5USMmUtmbWAk1zHpGF9A1z74uu7eFBttHu2J1lyP34Qo0wCOhPIdroKW09X9N5WjuOAFFjg
ZY5Rm6IBNY9///rOF88Yj7P9uyGEGu3zUCdzBz/HmtitnbwbfuEthxFiDS17zgh6qt/1Rp+la4OR
R7gvPd2LVSjj6TnubWhLDXVhifXabsut7udo11giEeswV+ocQpoHx8BvOaq4YzD2u6y2jCfT6SiW
7Tq/m6c620RxCo1tziZylqVzLsVQgRZDqoJaHP3fkjg1VKjHy0DXq6lwcyRZdkn+NQNv3GwNhvFN
xMyx20uj6hjgmUTFj8Rlhlskf+F3/bM/d0NMP7bp2b6Hd4RO3cd7xKDBL6yWVMuiKOx304ppIzsd
4q1v3vw/Xz2PhxL7iWlSfeFC+XidOYJhSdg5s047tvbEhDGqddNgXctgOjFSOX5TeXxxPVK8cT8H
7PLmf3pU/1jVzKGtZrcteuKt5HzBrtokDM51eNnzAgL1YKBifPMV//wpGeJJOqEO4ytwnJ8Wbl9V
/Hvd/2ZXAODvA8QEPFNod//+hP/5gNNZ8ZcixlqUGvh5Ps6KVNV1rcsi6k+oennvFgwfJ7HIao1H
VdB/EBTHR1qHw9YpjPTq75f/Yr8QLu1PetDUQhzYPl7eRK03mwP6iUETo6CUI68sRdx0YZrV498v
9cVNFPR2mYKwacCZ+LSSmUEX5aySfFN/nm5jFZHNXeFO2QaSwwhxcN2Pf39BLPPLzWPUhL7m43fj
bTCNtoJQGJCetkOeVZAF6BV3+Fyns8Yb02+uZy87wMcdgjAqz2amxIyHt+9Tq7QqJ6/jsMMYtkDy
vC7lHL+NgXDpMzawMDpLzvtsVNNd7QmDdOBGupgvIAqCHGnMdO1laVzvJEqIi5iWqwFjCJvyGm26
ukl7QyCurCd60lMlibEeo876biTxxdOILpYnn4a+D2/g009WqLizJoeGD7rS6aRVOrsEPs/5vBEm
ETciik70SPplV6Z4Umw9i29ehz93GWYPLtIVCLyWz+b38Z5F9LlU6QIG8jvIi21QOHttTvV7H+Iv
cPqI1DgTLcXfH5Qv3nUGHjY7LUIYAfz040Vr6U+qa+HUaJtncmb4dOLE6Xz+76+CVIpBK6/60u3/
eBVUCb1l51wFt9B83VKvrNF31P8uw+Y/FSAMWp9BIzbQ4Dfj9R9rJa+VT7OjGNe0FX7S7G1P666h
TU3lf0zqvlk7luFf0aGlpd030zZNYvtiwB2+y0yPyJRoIJHvm7v6xZwFXQagJ8n5ClGSsD9+92Fe
TvuZVus+MsLLwC3rQ0Be4Y/eqic42+bobYM6LCB4p0n6xEOwACMwbP39Dnx1gGXSwsSN7ZHcts9h
bWUfIS0fClDgqoHBWjMRve+yAq0v3CmM4T7JxnTkXcNam5XWb0E7yOkqT2LrlVLWhhgB8C36Zgz4
xSOPMIH5M0NAm9/o02/TDV1Q4DpGxmGEz6UbTUcHTeeJOeh5KxMOaiO6hW9+ieWJ/rRSoRdhmkNj
jdnXb0jIPx6SIDeCXEexgikwY+AJo3xjuZlc0bRt1j57wXZOB9JehqF7/fs9+OLb4nhlW3WopPkE
n1aYSLMmp1IOHHcz8ypmQnpp2NgwIlobh0m0/Qsnxer57xe1/7wq3BUfUjByDPa5z+9elRTR0rzi
3fOqNlgbQsHhpa5J6k3H/koIWtaT0Ro3cslfpT4jE9jsZusMJmz/4GtolAwU3LhcT/g4QZZG2LBR
Xymgw7Sdx5Q+Y21dIBqbrlUWuG9xL1i/HCukURIJjYuwcQtjNVF1evt4TGw8aVE3nRdz2H2zz/65
paNSYFM3EbPwrn9uiUAgC+oqoKlnqEHsAR/nWwor/D9hUh3//rv+canfpz+f2kz6aFYXres/x6dZ
mBZpXAWIxO3+bm4MvQ/bUazrOP4uIOiPB5ZdnLVtmQAz1CCK5OOVkqAAqDDSeqLVnmxGqwmPGD7K
tWlYNSQZK9w0Tt3dOHbZ7f7+HT8x2bkoD2tgLYqu3wmPn+OvOK47IsQHhQ9orq4adKZ3Lf7cA7ln
3lVeIt0zZgZtDDeciw6j67UVo9NWfeQDN2m6i65aVo6/f6g/diyPD0U/m9cX+QD5mx9/DlMWTsW3
JrQBfs55HCjvFLm4803yJE2Dz+sExT1a5kVM7NOT/0zDB81qF01l67XGiRnsEkAJQCx8UBlbbGPB
I2r76tHUYhFVCd0iJyzTkUGmU0Uj0gEsJKuRIWKOb5AmCXzsuP0pdRa8gI/V1jYuAWFgCZ3Dcjtm
pnkLvmK4LIKub3YLsQLAZjo1+JnttApp4JlutbYaw4uP7tjYakVLtV+MxAxn0EzORD0CFWranTWo
4FymTVjSJQXtszKzmNZekRqmJuIc7RauvEw9dZaFVNMuWoRIrl8oQiaqaX5TjYKyW8V5bJ62MYCH
k6iBtLYaW9UNHDBNszvClRzwMMo8nY61NLDS5qzwBk4PR3UHxbzSvymCqQ03c8Sz8O40o7iXjR5+
iaCay0NcFCnmKt+pUQi2Lb4/Vh3SjH2iug8dfNVpJeSs7loUxYDfh6F/CfPQ/smIBxPXYEQFQShK
0ysXQ9Fc9UWP14G7FSJV9o3oTfjRtDSDm4ROvte4r0nj2hX+sUY9ZVXovjMTtk9nbaP4NNqslluv
kmW5Lqa8PGcyY6Unc5rhxvAQUKHCcaL+lomciKlBJR0GG2IPXkU0KmplelMOVLbsOB35iUfhqkfH
5+pu3d5Cx2vNPUaJod6Ioa9xxfbl/KOsS/O+6l2ScKRe9AAzT0QAu5Ex3QqlaBNuVDfWl5Grx9fA
LrW5Rbo6/eznMIHZ29TFvYGuVWxjYtvBjHiZgyGLIx1JPISqhyjZRkhyI/rc+ODPVpbtlR2VBxMR
UXvgAB/k4BlrCxNYuvhTfUNLdAdNvBhEsgl7IMIP+91N+hbcZlsiiGFDboyVRnLQsg1Y7aosFyeX
HO3qHGVdIckxN5hEFkU2Rth3yqWFD+ypPjZ9XUdbVGiwPd1UKReHfkngmxVGvrOP81G/1IxhnbPY
DuXOVB6+ajW1TXpWGR6kjjRx28eWVe6q8uKAxOO4UeeIhsqHNG7sO8UAvdp2uca9pIylcTvarbyR
hR3fEbQsoSvTEn3BgF+/dPMw2rSFpfdYUKzh6W6sGdk7AlHELsmIzboJGiE2kE5xQusuNDatRRd2
eXvse9gUNSriuXnlBKDIfXccLGSA97INfGT5SoNzSfwemn5XujPt3164/DBDB1Fs1Y5+0OxixrTc
4smo8nVJdw9FeYCYGe9cS0MkLhr5S1Re85jPdJ9Xfey4iE1sqz61pl6+TeMQsSB48cBb3XkxHnEV
NGoFsC1m7ut6tbFxUBaVmz4Qg7nrIrTWpznV5wX1P9bj1qhsHNKQX+xviqo/F+Wl+rYRmXroZXz5
6Syd9FmRJyO9Vxxkw2IGxfJg1PN3+9GfW6HPyo9GkzqG0/TnNRnmKjxSL2J6q0bmmS2Py8/cwgIX
h0ZwwrPUXdl5gMnPrad9HlfNE0qAJSU7D9YwBRFXwes56AlNC+yNdM+I96kGSXYPsDxqv9mo/lQ+
soMAncOQEjCl+eMQDqqyGxi7mvjeXb/cRXbp35dewPwgZfR1yjAuJZ3X0/qGhSe8aZj7HssmS66z
1K7JH3BYmtYxiAjIIr0fN98c/b6oYDjmwvjg41mSjf7jRkoRmpd4OsBMFKnz0i9wjorMmaeqir+p
Qf88A9Euo+JFfBxwBmQS+PFS6Buq3Ai7ESTaGG3sEOU9ZWeQvtEW8S4VoKV9pYj/ZHoTnceJrk4H
Zq/fHA+XwuBD4c+HoHdLJ5W0aotZ5McPgSfRYetkBkmD0NiPE/EZQaOfHNG7F4OqrW/ONl9ejnEE
wwGLR/bzd9YDspPApyE5xINzEZlF8aLdmYzlcnEnyST85uX4o3/B12P24SE9J5cFzdrHr5exzRhm
Qv/KNkAsBFlRAy0ryum8NONoG0oSDMZwDm46JkPbNgjZ/P5emP1ZMPEBaHAhJ7WBQH7uklfMw0fo
Hprzo19tiKXxYRrM/rNI07cBUtyjjl3x8Pdr/vkMc02KMzo2ro3u5dOXNo08hlZYaajQWcpEK6mP
GsEGetLI/2aJE1/cUMsi8x29JCc4218+yz8OjqGcjNhlCLpmyJQk6wRZiV6p1vWexlHCYPfjoXui
85BHezcVtGk9M0nOwJiyt/Nquzd1HKmHxEjt296I0OtgG5nJGRW1de8ZFtRVnYgL3Evhtcn4u1g1
ps5zElbGqqTOrs2XuXRcXJnoAPc5vbZ7yPTxc2iC5iFwozRPx6GU5zMhTvHOdgfwOVOfFldBmAII
8bCS+hu7S2dAs6JINmkOZGwLMbx8hgobA+E3nPpF4DiKGX6OLic2F+1Kb6R4RjAnmfZ6NI1Y7H0n
Gt5pPo/Tyu7mlqHXCOLvfEBb0xD1EDOfn+Y0qXYBXleySvEDftc3+OpW8JR5nGttbsbncwn9/94T
TsORSOdPReHZZ7rg2xnDiEgK7UX5zaP9xfVYM+hsctJjEvR7VPOPWx84MplRDVHBSAt7/AQ3FMmU
XwMNYGXb8GCb3y2ZXzzZmHhdulj8dWwun1YrbFfCsHifUMbO84VmR1tFtVNdoGHpnqs+RhhPysUG
CUR61qYa9ReHapxH3mMtzemAoizYDqnpbFIw8+03a9uXH46dHngXx+0g+NTJMBrytkuXs1Fj6eTB
iRnCp/3g08PyvPmbg/YXywrKWN5ttBfMOj/7B3pVjOyBPteSMLWTpmnOajWbpyhByYZsqngfwvP7
5gvaX93xJfWTwRuFhh98WlhUlcaJIfiGQyzxNTWT54WnJdAFd1e79uBRoYdRsvPhXD7EjYH7UYbE
gFjALMi3SZJhOuONZJubUjpa0FmK7LUOQidnGpc2D4in+ltBE25et53b6N1cNMElf9P1t3Tm1HYQ
adbsa6iB78h3GdQpY+j/OwLt/9WmtJzvKVDg6uLdcj2HW/lxSRt4cXVIi28deKr9kdCSgvXkAumr
rZIcyrCFSOM6xjoa0JQRrMPgHq4QqbDa687aRraHvy/nX5SRfB7wwZKTt2l+9pG1Vh1KBM4oKss6
SyhjGdCsmB1F35zu8RR/rgV+M9/wJLN4uGT9fPziLfZRWXfjCGt+Sg7KMqt+O6FjvZ7wXlorcD9s
pCNElWd4ECQWWZ4eAZmoAuKaRlCwykmBOCZtCMfcrbzixqS28E8al/qbo3lnwcIlwf2a1pF+SHLD
BHyVjKRmuEBkElRQMcyPkCnjKTDE2V0bpVf94hBsvWW29jmXm6K8wYFLrMok46sMgDwwYKPvwl1g
muioCZhqHkieR0yV+VZDQmvWeO+g5PJ5NwGE4dWwU/HdZPB3B/1DDYXejlkkezyjLMKqnI+/W9T7
4CcSMrARGxPE5EEBWMhxzohEZR7QBPrWA905+yYwgN/DBhra4gS5b3GXhr53kw1uGV1TehCeETJm
U2dGqIvncsLMvKkzn3aF5NOrrd+BLrj1/bQhQNrJk/Y/xoN/xfr+/9PZv5Ql/3dn/3p+e40T9qK3
El3odPz1P//H8j/8t7M/+K+ABgF7GGjG3/DF/w1stOz/whGDEYIB1RLx53Hf/xvYSCQgVR+TM1Ib
GZ7R+/0/zn43wNmPvQljKGdjJlvOv3H227jxPr21NiEKIEH4Q4vnkz/78emboiwwGHGU68XmeVuV
6SXZD/LgSec+xeJ4bCaAX1MK7rVNQroYyn8mnw6c4NQ+tKXZrJPGyY65IQkOC15MN7tOKNMiXSB6
d7uzYYkvYHk7nytRXqDNOPWLlDdLIs43UFCLrjrO1LfugLE56vRp3naHOrYAn8ltKlLks9V5G1Xn
pEphIKczIoqfXmG+VmN4cPuW10Oe+x3zDbTKsT3slLuN8x+xfKv06SB/9LN5EOFJNGJiSM6s4D5r
lraqOa0apOIm+t9w2st6kWmKV1m/ZJrDRXQOobVchda8LZLiqkdID1l4GyCETJofKJGOU4Y0WO2c
MDrFjM2CPsG7vZ3zcxubQ5+F40oYr2lm3s/s3SMiA2iJK90UB0OSuMKyY4vLtH1aCOc16Qv11KwI
JFpF8Ql47nOkQC2RCr73gvF5Uj+iot7zM5Irs5LJuXYu7P6kIRYIFQEQEvFmRMZdj4ZyMyHutozu
ro2emRPTDyJ76JatHFJherDYEidrAVaHV2DItgJyXNCa4M6IATcj1HOE0Z9XXbqfM/2atnpfsNKs
BiTXk4ZgZo6X8bSYboJdkA2/spa8iGcwhQ45MJSn+CBKI9nY9h7d+PVUWgc5GGvHuHTxfwF9LPoj
xND0OuKyi5CE9rIzXJH9kqIsV4h+8AMRtLFUxiVBPpNC8pxjvDnGqjob8CasMyNai7C9wdK09q2r
sKRb52Mqb9uryBtu2yBTqOGnfeeUC22b/zKm4kmTQklHYLqOquDUgTlETzEgc27emf0ssUVSfYzm
TQdaAFVs9ujoqV/bogJKbL1b5ptL/bGxqwHgww+zK/YMNNcd/ph2gCjnWce+hq8oCGxJM7w0ExNA
jjAO/tOxsGl/+qtpPkqw0qIvAb6jGh666tKbzh1Pvae+BkdA5mJLg6yv9qFKViJ74pi5GRCCM8k7
TVS3ciHsxrdtM24arPRKPOM6uW8jeYhS0DzgqoQ5XHWQz1dVcIaimzYHkRRdsi7jXzHYAUDCD72t
bsOkPNo44YYlJMJpLzjJbJHYXnc+Jrw6P+aucRid8XyqzFeZi6d4sngOHiUdZAOhIaBIWbRHlzlr
1Z4O5aaqypOoSkH+2acDXpuVJpqnMN2ryRsOQRZeh0PxHkeC2wK+DF2UZfF8q81siws1D/2zb7ev
sq0ANS53gx5fjCwggdOkDZdWcdzA0E+fYiN8kAGvhyGcd6Sgb4x0qFqDQW5z9moGUdt4Tk9toJeq
jTZpVFwhldiaOrjW8KF2+JhAREBG21mjvkUE8SRFNm9owvuXxuTYHASDY1xRN5IfMqGwN6KdjvNL
TaTGBnXY/cSL1GpWBTM/EAhCo/ZphsQpxGOWXWVjcmiAKrCC3Cb9q0VuwaovYHjTLtZ1/GIFzUUM
M9Yeob7GChBilvvVOjEM1p/QnS9zJfQN6ydxWf50ZpW8021MJxUIO60s+9TO/eaWRJCzhE7MkeXc
3TfTvSozYqXs4Qpg62NoFQ2gP/c2o84htTHZuj2jBWgOzcoMu9spBiLiTfZ10YFl0F50DPJR7byo
ng9h6xdbgqe83RzzTgKTTxmeJD8zuzutAolPkwn7UBkrIzsLKne6E4X5ANzkCiHmKVioC6uko+2e
KoNGaj0kb32Mln4MSbuU3lvLrAVjRIqlYErjg5xsDPt5kJ60Li45QLtXgxLGk9NL+sU0o4GqM6nn
GK8QMxNIsvOQuvgTr5FrhGfhOLcXHFf0QsTvVrWLEFeEDTqcCR9ZPZX9Rd+4CSmeNKIyqbYBMuOV
6RjD0Q6qamXWzr2PGP+YIjY+Br30bo3F9+G3OmbFNs/DKQwfe8XUz4Ob/qPt6xHCY1xf82Ck266P
kjMSEDXGKCmwzLnVwcsx0JQBOJw8MhrkyeDbOdmEbIHE49EMP/dbuUM3wU0zeO0U+Fmqf9azV2GO
+CpStN8KiMdtFITNtlWEMURxXR0pRHPcWb/qPrpF231wcAHtJvumSyrQlW5Pz6+t8S+zVF21fsLr
MkivvGiR2+ycuB9eYoNMGSI4Jus40V+g5pck8Qq7xO4WzJtxHhq06LPaTt6dITRdntRnYZxUixHj
3Vk2vMj+6ZamuYkDeyNHAgayutcovTf8yEixodAAIsyyY++X7pZwCkiYU0baR2xiFGNGbMj4IY9Q
GJnOWaRrdXQngoOyqTx3/TR77c3SWNV4HU/CbA4ghYgAkaWuNxNsyZXbyIBfJrf2I87mHb87hYBn
vxRYq1duZPHAegsMpuquhGsMW1Hm4dqtgeCIusDyiPF83Ti4gYg3Li7L0n52rFzvRQ0msovjA6fD
u9GxLxFToG6pRHOmTEoD/weRpbj+oslZ0wSAvlxNL3ZaK1YHnZwGAt+l2QXTAeCryzFH4cJvzie9
ZyLYJvN71CcL1r0FC+m1D2Tr/SKx+BoMkLmljcMSYOcYg9J7J+mOXTSdx4V1PRv+znHKQy/Unb3k
wBJr1YTzq/aznxUHkcSo9y0/e5Lke/S9ey8gCVbvQvdMa5Rgi8moEidJJ/YyQ12Y0Dqwxk0FV2fs
4pMZgjv8WAX9lYiLqTmvRHYidXEZ4UvKx8umE4eyNC6wOO5Dx9sisEcjT5XWudbWyHg1XIuwerA9
gN8gIMmTOi/9J6Jth9N5mKOIcSzPf2wO1mVuMBHoCuCWKFrNbp0VrTTXs+mGR47OwZ5QJ71rS7yx
RJ0azqrH3ZBs+2Y2iwX0grZg7uoG6+ggDpHP0A/yU5KC+8aZDG7EP6U09l5w3C1xsyE97dbL1nHU
m/uqnuNrZGhsibFd5btuKIwN5yhz70XEJ9okH2KP6MXW6Wxr3QHJQFHXzPjAXePGimW6V+MsDgqv
8BkC0fTnlMzNQukHBmrgmFh1yRzeQsSHJ2B5oc/gN3XQbDODvUTPnh2bWpiHNNfNQ+vqeeWOi8PB
HJYoFaMsDzViu7t0nqzzVgoFeqgX74UVk6vXj/01BodnMZZspjky44sAF8VKRxWFTNGYxkVK6PBO
BWVyZ2L8hCQLfW4gb/e6UlQn6RCJY275NaGgDaHABmZT4G8L8zUGfjGSyTBaY3HSJja7ht840471
w3EODonOOveik0Emj3bXaXdn9aZ4sHKy7ebBIrrRV+mV9DRDQFmQA8saDdk5pe1y7w1KHl1MwdxU
XDpRG1KfTOW4tnCV09ehlzmnS8hkWuAVdLr8xHHGkZFwMVMj1pP/jD8vXhkNWQssTp0CeFSoc10a
6WMr8+CoLcHpHlIDZsEyr4dfc167B01CFi3C/qfwepMF0UHXaCj33K6Cm0SKvdAVUD1caS251E2L
IQ5SdRMNJZhITeByERsrJzLO8b1cgJH64Wbg+KbxwtaVy6M0aH1Kwd5tmgF2QzrBjVBZ+JNWxC63
QKwgzzkDQHiGLPwqm4L8iBf1LhiLe4cuQdpDZ3I1y1N1x756gvp7a5ZDv9GtzrciSp8MZdEKMayd
ptW5bchM3Y4pEzZSATDokxgm0OHDhnaInQvP8ZSeY107yu6ZZ5ChWwZKSnrRjyqDcViEl11j2FR+
CAiYMMUnpIfIVWajxaPFjEE9ch/mkbQgNdj8+H67zuzgRWoPCDwA7ZU3JeTkTW59Z9sNjTY9u3dz
ngCnR1e28ogFZrxs2bsKbBNpjO39nM/yJsuwDZfRHKz73DuBtbNREAR2YZhXl83/4uzMluNGtiz7
L/WOa4BjdLOueogAYg4GZ1J8gVEiiXme8fW9oLzdnaSypO5+STOmJCICcPhwzt5r1x2OyoSB7wQw
81VsvR5Ez0NgGxtRyttJeymQzOvlojOot75K7jEgJTsD3xkaayrkXhm0J4Gx14rZUEpRrjp0QLRu
cQebHzm0w0r26PSdA+pWV63jc6U9lVpVvWGff+saymkOW23ysNV6g2nJXGumqpDh1i4gaosbwGFg
SI7q3PXuSF6Lq9oJfW72o6wbSnZE1XdwNHEVKE13IPv7ugypXkW26WxTqbdkbYT0YWvs7oYPmdMK
oQnnzeil0P85sdR0JVktbBgjZrKdRRDtzEjXn9SaKYI4SQAgWtJYoBdU8yptc8vLmpRkVx2clqal
kZv5gXOEJcZLoREOsIHQGWNjTI0dErzwoBDV+TAqivQoqofXqUhjeqG6/aSn3bS11LretjgUERbM
o3xa4gOuUZb0DzGiijsbodpORTax6UjLjLBRSfNJQNI9h31FPG2uyLs8RZNTATAGOoYIk3PNUO01
NcqeBpjL90EK53C00/Z7z36DTOBOOajQsZpNV2ntg+zt7tIleXxQQid9sYKE/KQ+IRzHwHmyiFAy
eSUHq31uTeHfJXUc3GpdxMIEAoz9rvCj7L7TJ/1ltgy68UtmRb4aBfoNXRKTAKkNhjpd33uzrsTG
yZPxKjFL9ThrEWcxm4FqYVq48wm4cYuoVs4/JZBZbVdwBCKTSDyrZOqnU9MuIp/KOrEIzMfZMDi+
4b3Jn+i7+wyaidQqtTbuEKCHz4g5akIDw6l56qSJ9wgzuXikhABXPoBB5WRJ4aGo3s9YpPZjENVA
ydta3I4azlEOtJ3pCqjO3Jqehdpp5Fo4UfiYxobhVVYeXEuw0R+d0ZM0Br8mwYFXzB1Di9ir7WxW
PVHZQtvMnc0REWr0dExkwBohE+fQjD05E0Xu5VWje/GQn0JGbSTHvTbGGDZmkOla4yYjZQmjte4z
pb5m3W2w37Fb8EkMizvjTs1CzjEJuigQszvUGiAgKvpWej5rb6CziWpGfUTtJ0K5EmfvUxe1V4Rp
7SM/672ck7rXmRqAWpokiUyeC1+kW2GHG/BtpCQzh9u04WOaYSs61mzDkm95MZqc0cVznWVXJbBW
3nU1uHeMGgI8gkcSrmpiL21iG8p87o8pIWtZ+DFTLTFsc9V36lMX+nvZpd5gLMFKTY+AQcwHR/V9
t031w0jvfxUNM/8uHU6FSDd9YuO45BSml5nLqXQ5R97QU7b4n9iPLL+T7tTfWPNDjG1xSik7UFFy
jEUYEt6rEYreWS8K0B7zXrWLnVlD3OoGDbA56uOzKN9bcZkJNRmwsaxI8+KUDetWSyxzHY5qsVYG
Sho2uRmW40p5jKqNLqqUdyiie6kG77GWb+LMfi+xqD/kmXJuxqH2bAypa0lY1E4TDbtuErUQs5UX
TlZ7buUbpnxQ2p2veEGD9ygYXy1hXTPJMee3CHL08m3CQaeWz75CHptF3SReclrygpNBWy2HtLh3
mBASc2vBJmDD0DFdKspjS4QuKjgOprI8doT3HdXE0jbkl28b35K0vWmVzkmGRCWjVGhiplcJjTWc
k56Svxp/qyztEiQljBSMPFHHGkrswbRGvOC4WV4YW1YhZ1WneYLdM+s2qD0TNhKl7gE0rnbYhBUE
oUVzE8wANfCdM7XAf9ea+6QYT36HDzNJiscahK8snVcoav26zfNoq6nJuU+IUbXvuhajlEjms4YY
Ha3cOozlOfBVfQ18IdmRTRyQotKYXqMTW93ICXWceurINLtizsaOlDdHI4L7p9WFRDkm4hX13nVK
sItKQciz8Cu9BnPMILQqAmGL8UMbCOadl4MoidexFzjiCg3PQQbSpajxmkaRejIC69QB76SCpmmX
LrfkGanbeEma2t6idXBFOB2L0vc6YkJYlcwP1cpZZGx5thgHK9u+k/i9Hwkvtz3CBHNE3y2evTId
VmMf16TElIjgoCacFEpPd+hJepLWBkSXTXuFNHBrRcFNBglqpfficeLs7VWzvNJFwP0iWFelNEOu
YGPkmwzbLTDjh6TQ060EoXy0MDBBsAn3zUxj2meU1uF4rQEkv8+oM0aOrmyCbCZpLg3tbQE/eyOK
Kd7Gub1owwrnRgmTH9UQXMMVPPBJHlkTz8A0eOWdV5nmFLgmwVQYszbSGdwvNGKh0a4fUft5poJ8
ltCzHRqZAHFGtBV+ivo/b0HTGs5RsgOq8nF6YbFa3DOR11MSOnWwgNhXqLE7wB6/7iOtvLA1OGtt
c1zkqy4yGd11hvgmkUQz0JJ81/ow8Xpr/mGZiAUtjSCxMUUh1SXFDXU0Jsl67DboboobK6mQrqVF
l64g4zubJpnFoTRLk+hhGVwKRUQ7jDsALcg0WSFOLNY0uNDAatephYUjKi2SXxOkNCTBC7ssr1l4
tnmlSngTjnlpTbjMOXOwbcYXzcruYFwzX+lvfTn/XJV4Ij4UGYZogjzLTohIqB5Me0x2YOTJZGk3
6KoQ3wm37apH3XqJ8LBc0NHrl7BDul+4trjpw9RL1VeFetwdSRvLgcepDlo9Y6yqMX9PYkq2Tjv3
97nfENnmjN0lznXF02BH1chnz2bYTV4UO99Q07FRjOrHiroYhXYmXoLOhhWxkxjCZbkuqynkm47l
KVbHxJU+f9iJMDmGpQ9V/NKDQj3Ei/6mJnjPsXtP9JjB68pTrcLwkpAXIrZ0yZZ3StmoUJ3tqn0C
hUjVFKLZgUjQrighQojoYRGhrPta7KpaiT3TbD0SMDDT1+YT4sXmHDahuTIy28Rs2ZFh0vTbmjk3
iTUSKQwyiwSnfz3b1eiEx5JUnuY5qZAfmlVhHnNiYVyfGKNdbsiQCgLbrqJtmjPLJbmn/cQ6GJcf
oQJYqEgqL3LASyTlHG8s0ZGqnIaKeVATehPkiSI1bLMfSG6OSZWfKNnp+6RLnusJXlQPxPGQJMM+
I6VyF0OuJb9ypjGekcFC1wKdatdo746atttBdKd0ue1Kxluik7vSR2nradPk9ULnXtbfpebHNHQg
NJIWMZwIHheryLexZsX1JnOM3tVrERwyrfkBPqyh7Wi9hwCfCFw4LHnDQ5grm74LWZECOay7eLG9
5K2q4YzPmu+VY74mZSXXiez1+9IZ7hkG111mRW6pB+/sfsQJXvtBR0NzHE3lGKBsoolMKVhOQ+Tl
OlyLHourmiaqqxFAEHbKsEe5ARdh5kBZZPqZ2KxrTg0XKwielG6iBGFkW3MOYnLnBekFBJPUFXsB
+Mqn1FAP5AAMa0VgDIJQlJFow9G2Upw16T4EVMfsqfDu6/o5JGI529nJfZ6c27K+cGx1HWFvfIg5
rP1WurEJIMiLbJ3bir2CfC/cjNMwNcSNU9ZnQwWRZGikjlHfDCEVtfUMpcuUF8zhBFYN44hD712B
SZUx8KthKldgg6lKwK4somZHaMw18oY7s82CvdkNF62uDjVwh7UhpqsuoXlUqW8+/nQq55G5raI2
WMf8hYu9qGATC5D/DGV4leqTm9ovaq1+sN3eAQXK6Rd1G2Vy7iTSYI5WF+hQbw0RKhscpvlKLaD9
I1Qn7CkwhwtpTcd64mhX2vNTG5gqAYwFK/hVpqQ3Mmhx+zB/zfKg6NMub43YnWWztUbJk52ka9tl
tO5qGlbVdNM76qVk8RvUhwqMdJ/DWcmGbZaAPzLTwJN9d0dM2IodU7b2e3ZLjS+vp6XxWEqmaAA0
QVYnF6OYj90kXJvHGgRUyvKZ5cP2wzcRBgSgcBwGGkplOC32gSnpo0NkaelE2rXqOsG1tVTrNeWJ
LADLg/Z1wTk+uY7OLNDFxXyJCCRZAev33aSzzT3FlmdZFTdFT31kHOU+72hPBdtqVko+q7LNTPlN
51d2DO5BRwrfdm99yEINc5UYndS6kjLbBFa4QeF9rnxC0MiOSzk+liRApdo3INq4Za3vQ+i/BCxy
1s9YDg/Byf1Un61cORtjB/nGWDsq6I/evkSRfyQ5pmJNjmP2gviXsfJ4NUW4O7Jj261RCAclerWw
/cnWStX5TtLnva+a0bwrAdauFT3Q7vViYc4RnaPQIALvfOTUfIDChJuU1NVFzfICyccEbUhjbjJM
0u4Z1zEnEmrYELEE2UArbVb2QaEEu0pz3mXOZKnR0EVvPadL2BpLeT8Nq7giyjzJtLUgNa5Hqr4G
DWoeyi5P91UWuzz9SxKhnNdU9OPkLmCiKpSbpKsPShrc1HFIxd24hKR5Huow2yoJiV6GbI/oYMKD
NJRhMzrBUwKebKqTvUb+FiC70fYo8JHRRalpHTcokDJ1PGZUGR/iovrAm47HxOYkGs9cQBnknc2c
6EYIw8h1SI2tgnT8qIh2FxsQM/v5NhPIXTm73PSNEd+EbUhvjdhoKiAR2yshlRO5JBsAZ5e5EqsQ
FJkSzdt2+tH61UU1b/PC33Ugvs0MbjJb6ysnLUinEltjym8dCFaiRbyRvDVtuGGjv2udhLmGyWwf
xfEm7/qtKnHRUJBDnELn29rIWGffgZVgMfSap1jr13ZxbElECY17K2kuOhN8EFakv+GqaDmT6QMT
DkTeb1LPG69rEmPddol4VForWOtWwOlmGHzfXs8d306VYhNZ9yGYJpLejHTakIV9RWDWJqj3ce+m
48m0w60R/JAczCGsAdJZtAINzRyxMtMPQSh9Tx6FRFBqJtGztcS0tD+QgKl6+ZzG9as/KdfqsGgO
dDdAIjXjkiuh1dbtKU3EWo1e8zBdlxxAYyZmjAGx1XhtzOJHmSa1kC4u80YfAYyXWLWjA5GNbmnD
yKvMyL8nMaOjs09tL0EBu7YYzvvZ4fC98ktLvY1TO7irg6a6zjNKhuVc9fumVuQWiYdYC72OvqvS
N7Z5x4hWOiakdd0Mmkf3vkhWFcUGOpOR6hwTh2Bf9AV81SmczmXZNQdfz4dtizjVK7LceCS0muPc
2DD5x4KKo8Rc541heTHiXPvWL7FFejYOlHbT4KOBCrdXEybs2FCLp05r+4kdbDh6deyUt2PqW2u9
Tx50mvAEZBuQE0Y7xokhmuuEvcH9yA5/HeSpq2sNXT7zuZL+zs6Ku7hWHuwWqy511m/+VHrw92iJ
pUykhehuGuTfrFyPtNGLbQHRDDYQ0ekZZ4Y8UtbYI/GHMJIPyHwrN/HTHyK2runkPYre2Isw/Ei6
fs3GinNmnVIz5FjfWbet4xykT9G3HM2LtCn0khRzUSNelEbKwCtpi5X+MzM9cZhFR8EYaheHGZik
lLB9sqsqlRdlCHclLQ68SIRa6u3NNIxL5zS7rod2N0tE4qlxqUz7BdzPrT4oB1BlJzL1trE51BQM
hoSnOCu7IImv08IiijcK7kYVlqLePkOnneBXzgsNPTR3sDA3FE+HFTz6u2rUrzM1dB2FknWh6+th
pBlJyFmrJWc8FSolw+67mXzUWqesVXb6a46sCEuo/+oLapNj6UcbUtzyB5a3QCdmHO8hNOV0PY3s
VFPYmaESXhl6d+O0KGSxtW31MXnpwN9DsyzfOz/8rqsFe20rOgC/zLc8/J0fmO1qILotV7StbrCW
z8FBWvSEwB7R5g6OsS8f2SVe6ZoSs1WIrkcVgV04XUHKILTRHFdRlhEex5Ja6A4vHnpky16mYy1z
LeLp/GGaVnlDuaSo+KIJUfTlbMNn7Q9o85Zuow+MSLqwS9NtaXJ+8duXqcwusd+QbuiEdwDsuCmS
7e/U33X6vCY94iU3pr3RdhegqJuAwoUflh/CUFRcHvI+KlBUNBWVX5T2wG1co6u25A3pO3vKpw2x
dzomY4G5w8CKPaQG+l5k1Jl+3RPrYMUZxr4meNXCjKxIsti0bjKoOWofxG7LdR47B1riAWal7joc
tYsvxyuhBhdl8F2raZ+F0lzyvt4o9nRry++y20SpekUvEc40iFGyM8AjgpFJ8au2HIQStd+lcfRu
0islRqjSWPrUPiD+ke2Gdk7pXhsN9ZZM7BETE3yW3k7dnWPvp0jsnDy7GbM7kShu21qLOMAM6KGZ
NUwcXHKTn+wDOR6ryU68cBDmagxNmjJ5dLRn0EmV5l/QinMs0ihhzcTRrwuOuZSX2emqbTNuysre
xrYESZpYx1ApyehsSkQ6mfVGHvYJTcid2UWeMmM5Kzqokyqlu7bR6dbE0yYcKaL3LGekZLfPaTkd
Utt4C+r2kIfGLX12Fz7FmYLHgbPrtNKx5IccNlegJAtkr5m91auJyL1iS3zItpONQ6OoBpLWdmKb
a4Jqu9KXDDnak2zFyHQq+lPnqG943VaOoT9UZfbdt7PjJPt3rH1viuJv1c4PXEJKwrXo6h+tE9+Q
O0xhqqtvwX2yIFjgCgaEV8FJxg09KniNXUy770NVFtSw/Y555qEekysTrcW6TUZxpRXiOKrlJRyI
gc/qHnkDeZKyYB7t5uJYhNQjCyLcERulz2x0SQ+pX9MufB4aX99yjDyOg/Y49dVHTpd3JajmUQtX
7lVebY1qFK/zR49fgU12+DEEwll3jvVKLXnxPRqdF4U4MenOCWe6dpxwzd5iu0g27FTb0PEfXCML
J75iMuO6sbfmJE5xnl2o35FJk4QFXsLypGTomcIEy1aoTR8RtnQmfIx0A6laqUrbNm1KN1CCU92U
SwaaQe6daCcmuWJmvlf2TtWrKwvFDKN4PESgDNe9QQUXoYq2KS150XCTnPwkDNfcnuyhAYRUCOX7
3LYopML7TrG3RLUie+7j0NMTJzxGIQbVoqRbFgi9YChqR0By8bquAiKc65K6N68pK4OyLdH6bGur
N9a+iD7MWN5NRkeROhbU77KtDPqXlpQWxzjlJa2YqeYeh3Hk2n39ktfjyeCYEKIvn/yVUSLVsMxH
2UYuzVOTagcQdqjJuA/y8BWQwIM5GuExH6VwE5Ga33VF/UC3zHSqvQ44ijlgl99EFJ+iiUS4UQRL
d+p724hvBUpIk45q3JprxZIa6qIKRcbzjLvXHVK2TrrITv6Id4OURlTA1zypoyLRptFauo5Twy2J
CyoJHlunaCFSHwBUiHr9LMMr5EIAS4hCs6w9NrZDMNe7qupvHUCTe7XkrTI1/95sLUQTBHWsJg15
oxwOlj4+m3FlXamjIHamVe/mcloFMjtqY3/VRvZ9JbiFutjYIRACKmOrIbOUbauwtwn0b35xUyuI
30o5bxSdoMuqo6+VhbcVNWpKc+S+yhsNhSMglSdiW1+qOdS37RDfNUryo0eB6NvvOjsGMuoOA/xi
QoMOot0qw7ZM9pNZomKgG5uk5+WNiItNGs7rIH7oRLeR3W1EXWDwEsOdas62Ks2OMl7NVEb0Ce3h
RO2IfFhxyLGLH2CpnUIbiZijeg+hXAO5XzrvWU7p+aYKrfA+qkL/lizOmsHQqAcxtdG7neTzjrQh
5T2xUwCfYZ/fzeghP/TQYXERLXhQFqFsiMKrKDOHyQUzY9CCndqnBMXWFZrabJs76oTSoIuPJDA5
+2mu9I0T5s0Jj154WuIZv/t5SKi2wrFVx4zEgWlUN5mPc1iBhgcjMvGfAVa84lA512b8alf0lATp
qPRcWho+ii089IHlqQ/n+pzGYXJl65m615r+scm5japPNdTTlfzRBjK5hBJ3+kEDyUhjM3mrg3rN
dOuFgbKZybEZCYkMc+1C+urT5PSI2qzHJkJrqkV5tRydru2cVGMlZ2rTabrfV7Gl3HSSAqj+iuOv
WpeRDTZUPcdlcl0lJiF2/k6hCLGjnqRs6TRnHmm6+i7q2+sqsm8RtEW3g1W6uAvRUeG/PtTIpgHu
NuHKTrurwtKeo6g9FuIHAN911HPuoENDGPfQ0qePk20yBauRXhU4jWdHPQ8+NuDhpFnBxqb3EljX
hd3vaJZTQ0lcW3tXBnqMobKLO8Wd9OpFj7/PZHrG0SPvLdA9TpZGML+wW542nULVL1hY+KJBWuNM
86tu+8dW5ahrWnDZfBrvbBTtA34Gj2rJVRCXe3x7SJsCBIQieoLK2S5nlopZJYCI23jGyI6J7HpR
K9cFLmuSqY4icg2xL7LsurKNfuNEnaeDHXxO0DtuYDCwwCJ+HNLQHefiKcy3hIsei2i6iZei0sCQ
III2reH2Ss6144Lr7u/STp783pGroJXw6Zxo3BMyFnig/r/Vmf3K3IEAuE6++6riPFIjDDf6LNn0
l2FCALa66fOlI4CiLSlxAPcGxHzsO56WLBuWGnZB5bCugmq1Vylez9oMzzgsNv2oPc1tfWxa5Lq5
uY2mAOFyLN+kYJKkvqJ8s7VRW3i8wTm2Kor0ynxUimHbp9M2USyCx+F5k2I8Qq1uBJ7tefRXtvTf
QkEvsEX6qsj+XHXhyW7fo0ZFsmOwPzJMKOzdmL6y3vLygP+civEZnIZX5KheHdZzmubgRSWY8L5i
V5ZpP+z4R102iNGFPA82m/+OH0xEpCuTHXZa1u26VBtqr2kaM5UMjhcBAb1CY7didpb0JGxqpF3h
kUx3P7UBoDFy896zusxdsAitG2jlASHAmUSuR3rd4ZoQsgERtpmB+wNvzKegYfvTafD/5Lm4lO/5
XVu/v7fn1/J/LP/0R0EnPgrC9r8+/9j89XPwXriv7eunH7yf3oWb7r2ebt+bLuWf/mV5Wv7m/+0f
/tsBcT+V7//5Hz+KLm+X3xaw1fy7OQLo4+/sFNev+Wv2yU3x8x/8ZadQbPtfmk0svcUglIBpHFxG
w3vT/ud/KI7+L5WEJNU08bXZmipxTfzbUCH/hYHexP0kBTOyQAX2vw0V/D5KbUtKIspZMnvwWvyv
r379l0uHu/bfur/EYnL6P2Yek7AX0j/05T9goeBs8lX/bmjNTVs2hhxp6rchRT5M03fCnobdjFbR
hbstrpSsb/f9jHBp7edC3hIyZ51NlUHHbiNx6QQY67hVe48in7lt26BqOGy3iitRiZJDxu8JsNOC
vRvzP9gCf9rTv3x6pC0Y1zCKMP1+ZeppqYIpxZe6lyqWc50RUHqkXklzOMPS5ba5+a2AFrpCC8ue
icUzPEzxjFqvBI2/Kjg2bMFO5JtejTZzzE0Y2VOg/c6SA6vUsBqoITZhccvEWT0vxvIVQE354qf2
UtfXUUCLkaJNNaKmrPSwP4bYLl2fjSTA7sby6DUWV2qfRbuiUJpNbCv9JukcsanGIj5SiBv/4J37
gktdHqeFqAs3BokQnDe+Gs5zxC6BQy/F6wb+g5xNPrTpPLkFkyxJzf6GOZb08C5jde/7RwUx7GHS
yh9/ewH+Pcr+noq5WPk/PxYsdWAgFqMQvtWvj8Ws1YyGYqJ7FBvH+5TqYreauyo4AietV1OkJ8/Y
QcTinO6///7Sn52iyw1gOAOUBLO22JH0L+a0IiyBJ48OwZK9rkF2MRFRD+kH25ZHg4zhPR8g+mtO
+2/foc9G2J+XxJyCAV3ghiV3b/lIfzMG9yV5jG1lt54zqIBhLOcZBs9tg/jxDxf69bayuYIDhfvc
xH/81XGbl31AOrrVekacTulqNmccGIWJDaESbJJA56yamlNs3MfmH7gJX+gNf31JyWQg8EAL2Etf
3L4+gyqgJth6iY/vIyur0nOsHL1TE9i0Xuv7MvcR9aQN2dHQbciM+v/48izipi51bsIvd7lRAitB
GN16hek/Iyd9hVD+HLMZYf8EpbTVNnlu3f9+MH22ov780osHziEbDkgouurPTzZShkHNkQ155dCY
+ygKGtoATvnw+6v8On7AnjKZawLnncYc/Pkq3WhAOaa44aE3wj4lDdoVU0sTIkE58PtL/cNj5FrY
8NTFyIer5ot7DiXhkCCfJh90cUBU9gNI4HclzON1pKrlUtZA4zmlu5n0HdE2T3+4/K9vJ8Q9rAYs
hzZrofnlhjbG7BDBx+VbXbzVSXFSx/rFVtsXPeh2GoF7RAL4KMUtNw7tO1WRL0NMMDkJ7+AHRpqF
gaQnR5F8ndjffv/Z/uEpfPpoXwZ422RhTymSp2DKg8jltTRaYB3N7veX+YcZmltgU/ATOtMTU/Xn
p20pmTNSPa+92MDb0zZb4mIeU50To9N1XqPEG0Iczs5A7UokAfyw0XH+8Cr9Oqz5CKwN4HbZltBl
/vwRorht46IbGQROVXi2QVDQUOrVH77pZ/f88vIsV1mwaRAzSFJb/vxv06JaxGk2gC72kth+CCb7
vk3bx5zVth4b7/c39Z+GFS8QtlCmRxDQXyZ92lsSLn9Xe/pc1rsZg1FU0MIRtPhBawDFjhwx/eEm
/tPXIzCPyQGUrwH36PPXA9evWWNMerxRdveBhH5ghfV3wt8Pfai//f77/dNrSzKlZWtLPJqAbfj5
YhVHD+FTVfCIB0rdjLT5NRi1bB1wjliHZUx9oqWLMrTOM+S5tVqV4g9P8x/HrQ4kyNSx90Ix/fJ+
dIOvwAmr0ExZxlmyu0AJSMp768/uOHXvE4/lpGkUssao2LJvveVI/Cfr+T9+CHAYzP8q64D6NakR
CWlRiTCvPUTzz7quos8W50lr70mxfGRrd83aRdnP/KDQs9LHP3E0fyaHf97Y4Hw34EEINjdwk748
hz7jWBs0Qe31TQ86tldOMlGLLSBIwtTMfNMYjYcZJcEFJlE0y5aEsFAHGqcIxWtb3cCuRLoWZqKV
XynJzsZxTSRYrrq/HzC/Dk54Thiu2ZHwIeFgfh4vqpPbRHvSVS8H4yHqSHSJpbO1HXrZZAAPf1hV
fp06WUqgSJCfCnZI+2rJbgZhdW2cap40gdQnSXRH3pr+0St/2t6KZX34fP95ybmYatkLIFl8mVOw
GGhE6hmqp1Vir6TlM6FXhEbnzfWIvAIR0EBOUT3lmyrLDyNtmCUUZtgR24KrIslWuY0gIw5Hx80T
mzqs0+8QFgc0fzKBmYnNBPltN3XP8zFSKromhDC3bCe31ztjbavjj6DN/8Ch+PqsFhQCBzAe1c8t
89fZeOjy0CrDavY6DlBIvDJcoEGB/mpGrx8N+Z/m5a+z/1/XA2DDyZOD5FdEU5i1cU8NdvZqDgbH
IlbNmyaA0//7Efh1Sl6uYkD0c0htABXxFTWcGihRIjWbPeiWqTvjK53H6KU1ylOTqZ5E4vuHC34d
GlyQ/EoAwmxq9AW69nnIj+UQwh0jqQAJWvBcVonwwq56FbX2Q0uTGgNmRCwQcLM/XFf7h+e37In1
ZZNoSGbHzxc2Y6eNaQ5jqKiovJesQqLQyYC3CVobGv0g+tIDDPDgzB+h5dzlaoRoJz/57IDmInsW
GtrcnuiVP6xPX19K7sfCwBYMGkIhANV+/lhjHrRNzrtA9Q+Nkj8Gxr4kPoAwoKnc//5Zf4HcmYj7
VBDOPw9A0JGQJH6+VoIsqyV3cWQOJFasnvMAgHpJLhzpeKTAJd5s0wC1Zg3LmL+ZmgmYnVYqa6MA
ATKndA+G6PvvP9M/DAcHF9vycWCA6z9n8r/tPrqKBvjgQz0AvdNuiOta3AGkQpr2/Cr06TkmV2dN
YHm4+f11f1mqcQWySHISXJB6y6Hh872gZsN8PpKGMhHUk1rzYkSzMxJB5YhxUDjxfBryrjhaqU7h
IU5qRHhZ1b79/mNYBpf5+0y5fIwF6qOR38CE+fWR0GXU+wARHyrrQX8zS/9b0kcXvFXd1qc2mQyd
dd+zt8Faqsngto7LaZems5sJGd5A+Nxj+kZ73CfFbqztxe8WkOCWKxjpK2Ok+YK968ZW6vBSzoq5
T4AP7AEEDx7On/ybiZl1V+iz+tKWmOd8o5DbLgQV3NUU7KvFPtXglsrosbsEm2RXxZBvqyrX14Jw
6LU15GI/GvH3nPraQaMU9tq02njbZgUfEnyojEWxoeT/WKE+h5w4I4sEBkliYWNeIW2NMeXj7sqa
dt6G5EZ6YaWRHtDXqe8GwzCe06Qyrmi6Uo7AguQsfc/kIbGL2NyWdkvu7+8fxz+MCp4E2yfOPJT8
fpkklKmaYrOTizBfvzcD44Gb+r2wyxcETIvhA1DE3OwqW/eCSfnx+4v/OkGxKoNtAabL/AjN+POI
nKsYN0ha996QdeabA1r2QWh+vkMt/2jWcvzDZlz8OvNwPWcRhpASBKDty2yQRXPuhFbae6Ud+I+d
VopVRs/QxV/r/4h6gUAG06myFqky3mLaG55SRY/vQ6xoR/IwrI8+7hmI8agc26wBdaKkkd7Ray0i
+qzLbIbkeLxFake0WV5FiNH5RarZgNnVyfsjHTDa/v4W/jqbQM4FdkSaFwUBIho+38IUc5Wsh4G3
qQ7wPJZoUGpJNJpTjowdC0+P049kdws7FX8aOjyiX95l1hWH1YtPIHUW7c9XDzW/DXyfMoQfoplA
WZcnVOmdbC8KmIKrsrTKb0WESW/VB6O9r8vIxF2fKdnFR6T7NkIqfApyC5XNGEX7HFL19YyLigpS
0hnHuCymZ8cK9b0o+w8AftpVjIniKAjpu3IGjZMTIGl6o33oyB0otrHfKNFUXI+V+S3XtCuV9v5O
iMI4lk5Ru+GQPcwye9XzPOC9a4u93jTiCWqD/bIkd6zLokjP+aiP+xTP6a40BaqBVNhrdizyFtV5
eTUY9LXWPoFv/5O5M1mOG8m69Lv0HmWYh0VvIhAzGZwnbWCUKDnmGQ53PP3/Qd1tf2ZWdVbXrs1y
kZkSySAG9+v3nvOdatdWrnMy1vTdNMzt5wYTUxNLQjgW9tsjw9T2I0W7fUDlXTPzQd7p1G2Hqo1t
5j2tmvmFvk3EWLaw+12iyTVsu1zkyCLoL+xarMmwJqq+ucmGcrhThua/k0Y2lySfF1K4B7l8GsVk
fFJnW8/D7HifnupWF320ShYgaFe7HCvVhyphCi3drGC3TuU+dBIcV9jr7rCx6wdL4k6VrZFsjMEO
6JPnuRWnAOw/U3sib91wpLnaQrzF25Hs1Djx0NUdLna6yZCaa4jOOle3WD6b2EtN9JN5mwKWSQzD
9g86GbkW/jw8V+OI8mkWZvuxyLLdDx1RjhvLMaIrjsP2dpgYWRV9Vn8LnS69eGk67uGIM0GDVYDo
P0Hd7AdjjrepWHVbdJQ/qGU89KB9RsYkPo5juaTBrg4FKAan6c4assbRzrriC2/RdK81fGxdQKJe
rDm9lpXKz9q14QPl2cwMYSFqFis6cO6KRw0w2C5trduUYR8AnKZI4xGjZrNxyNBkJJx6P9WoCXkU
vinwsnHiFcyWaXMdMk+HLhlMfYdIMemck+45FO/J52RWge+moHaHxJnj3wu7owkJepcXaGVELrND
4SfOKay67OAy1byaGk1amovwiP53eTQNO+2Z6kYyI5qh1Ocl0OIh8ClaFq+NbgpnSGivZ09Wjv2+
89r6gNrefO1RpV4yv/V2DXDZ/dCbVrUjlnI6K+BscYdj6rXIMQSrPgy+YS7rjkuNARt4T4GoqdDV
WzbVEHAMoK2JQTiobTOj35hVZKNIQH+d4ZyyNFqYRfkGL5mVPea2as9uE0RId2DMAKRTj71BfUGW
S9jd9rokVxQKUCsxA7TOaF3HWnTbhX7YbeLrHcnP87kprODarOkQpJpasY/o5DBk1QQxmjgFf+M6
nnEGW9JdPT/vn3hNPqagx60f4uEwOFMcsI8GkIOK6GyGmXFcPGQri2cEz1kxBjslkuhdISR4VKm9
/GhLbqYUc7hvWTQfC/rLt5PZjnFdFuFVV6V/GxBBe9tPS/DdZhf4EdUGty6p8vfWK+zD73s6D4W/
K9XgXhOAwZzjRt1cLIio6ojKrYiHqufop5nq3ybuzLQqQwP+zJyYoqEOx6NFdtIW+Wt3CVuh7wxk
uxgtFGYPWz02yskuiULmIWns7+0g0RDuQoNcVZDiyvTCS8dp+FxU+eeMmmrCyUQ0HPIs51j63oNf
DWxGbR/t7MzP7zOOqPc1yolhQ68RIJC9GMvd2CzO7TwC+dnUmJHEJif3uMGzVaB98ybn1s88OWz8
cn6pjQ5I/bI8ZXNOBHjO88uP6OmbSsyZwLucuO97lJ2/d8ERS2F6lpNMOJBkyE13CXvtRxnwtfUQ
Igua+vyCRM7/mhXg+5GI7IuD5+FQhXO0q+rKwmvaFyYZrVyI98Z0+YzocGoEZxOGokSeu3I4tWko
7mQU9vsaR+zZpZ14zYoSr1xeTzF0lu5xCsPl29IP2ZuvXf1QR+kTVArjpw9XkbUHfz09NOvqaLwT
ZY6KOdfLdB8kQ2qdDIHw8RY/UL6ZwJxaG1VjT71rcwR4x0XW4SPNlBZkSGHvfbQh7M5MpV5kIFW2
Qyc6ww+bhERdWvfiIStdFe2DMZpirvAMj2uySDulS5srXBQtIZiwcORh8kUAqF0JpoGMd9W26ORy
aher3SdtXT9ADIBqG3Y+Kom8fymVCda6B2MN5a3BEWuoN1BguL6mQc57aankzTHctENS02AwJjTv
Pac7jpxbGj4SCeXp/RAh/EK5NUaXMTC/lqkJ4CAQ8VcginQkZqBtkXi3Q67yN/ju5QHLU+5vSkLj
tuwyM2ClSH4LCqP4LMwqe25aJfZV7XhoJhRKjL2t7CFjFTeWD8OVdRe7xRi2W759dfTEwnpjlrDf
nPKB+WjzC9Bwga08IIqe6zW/+MrR960h6YqIWSFs8IiEgByAbieFewT7Y7pIn5lM0R6WKph3iuPJ
5xyRNCM9R70kSQQMHnNsek3IcP9pmtn3NsAQIkav/zLakjoRyb73ombWFKazWt23qM39TdGGwQvU
dgaXpNJdAaIWpyifUOPoUT1zDgo2Q1uUF7bU8gMsbLSVEtnpWP+OaIZ81ogns5AXzjsEKSrD2kaD
ANyXP/ierDcRiosbQ/GySmE6J7qOobPzsR03BwssxQ0OW2pQT9WPGtXvwbRm6K5MIL+pfKmI1B2W
D40YydyzSddETGOw30au5AYNDW9nmkZnreyzoOw/VqpHAgKDCY3g4t2Xs4E0PfBGDjCp3bHLOYPD
Euw6/cqMq5kjcE1CdY+lgTzw31VQNIn0INPWOzUStybAaEzHIHjPIZ8RtKAc7llIcUqMwWtFYOMl
6cvo4jtof8xcPuD8zvZs3fmFSMiLCc00Hn3IQjnVNKSs4RBMlNRGKa09rsrjNI8VCygqH455A0bH
4K1Oqt2cMptCKGmxIdu/Ep6po0e6+gZNoLcL2wCQ9OTv27TKNmFSh+B+5ncfZdMR6xAfeW75gejM
XrlCxfeqg+1R1GawL8JAXLuoo7oOIxLgJdRC2N53I2EAmJloGvVdqt58v8rOQylYgfpEv4I5Q4gV
8Ko0VQOtC9STNZtNPA2KFHLVkCCuwuJkOs6hm0gywkrXYBo4Zq3SsSvyZ17mcluI5Vq0dbiNzLbY
DdpByjqbvPmW+xAmlqKXiB3+pHQ27ccsre+QWGmcwO1Q7fse5Y22WEE9BoYPGH6aw+Jb5nXR+R17
2wT9xKyoYDX1RtVTjs5+NOyywEeey0L34KmJWSpO5Jt8yLrH2RHRTWhVPxJZ60tZ0sCK/ckPb9T6
B2Y/YhV2zQw0RyOIkTFcPIYZ7JZBFf2RM9C0CWSnzikkHfphYnrh++DCLOVZMm1bu/bW+CmqT00i
OSC7AvYST+15KjQVmZOkB0gRLnVykt/Yk+ezYuFkiAS8L+AJV+XV1tVweTaJ4NgYk10fEyCC+3TA
npiA+ubL5x+ObxA76iHTJ4SZWGWKwZM5F86LkTTdTVkL/YjIOzs5Y2Heo8frDtIGV7BrJpRWsWXO
qooZmCqWT0vfBAvKz6539Ys/t+Mmj5r80UXll9E9cQFaShsUkQl/6NYRNYjHtArIrCc+hFMOBzdE
WkF3YUYC7jLS2glAX7m8PNNi5Xpr1Waxj1KZ7oQziGI7w9CAme0sP/0cQ1tc+RGxg4sAQAD+Z/Tv
dZLiTnTDvvmWB6V4kkbRnsZcqWYvkhkVIy0L+TDg4eq2ubnM125M5qskSWjf2UZbbIROWKaafgEe
UubGTUlqHNv9gjclh21Hz4geJvqaeHIXnLwet94ECPU4tLn3qaAUGnnngagBPMJNN/sY/VpglHRB
2gFVisbHMLteeEMrCpjN4uQIQ+v8MSuJq7E6K/pIK79+q6RB8os/Z4dm3fMtfLEYGzIu6tJrFt4x
aMJY2lSCWI84hA2tuMOQOFJiL9jCG7umk4s7SJVGd1UVtgTpRVi2SRmiERMeciMEvsEsSI+L3lW6
a/ckKIXJdgA5upszJzhKWFg7UC/tD83jFZsi8PZJCF7Mo2pktj9qNPTd6rHyKjEcOCO0N7/FNKPb
W7tiIXoF7Exjfjaq8WO/D61zko9YA3RKHit97g0HHGztaxYLMTLbvCuDeJg9ijpHpcBikvnTLATo
HZubQ5b2uSNNmdGe9bq0xldQ5+JVzk72XSKuxPQmqh+TUSHvMIum2Lpj/TiXkzgPiPBvNByrje96
8OdajVbPnSG3zURhPkG/zxTmLG+jjfUjDT6NHlnehGNvtej5+no7RRJooyG7Gxnah9mhphvH1jh2
Lc7r2g4wUdK9PijMjWdrAWkgjLGNrToxYxG2vKw9EycSfubLxGIFybHn/GIM0S0N+oXEm6VHJ0LT
9eiBh5WYz7OAeUhDIuim6MT4bBPnBee1sWZMuFXa7Yq5PPS0RG4jkw5t73hnC23rYXF6ylvhTFxF
p3FPs5pWxqr2N03myDfXxubdtkZnb5OB9OsJq/qODlt9wc/NfgffSqbPGHzTs2FamHHg5rfXpAwZ
37TspxsZ9lR3tcNBIH8Wc5acEssUcU1LYvVwPIkh889aih5eQ4Stjx7ydEocS+5rp8JLatRorEyW
pKhsqmFjmrA0uWjNgc5As42o3TG1z0WCGxjYE56tiT0qH6zgpi/G66Q4LrLt4Axw5A+QiPaWCvoj
sgd11aVPMwrB3j1kAsgVlu1iESn9rUySGzI0s9gfh3m/JHmEshlM8IIj0nCNd1JmTkT1/CQQqQQZ
tR7iZmzXhIXj4V18rFVgdA6wG0/uRGY9VO/lGZJMu1lTOLejssyTsDIS+RhecVbZDvCJYvLMO9og
CEtN+g67Ng0MqEvLnv6+YOa47gh51h46Vcw3YU6D0XYxwyYEQQDM0ZhzHWSgQVHsTMMPbi2n8OCN
tTdOXWS7IuNR8LBf7EJtMjrJ1G2dj4IVsHxMihDndEaokWpH6l11sH2SrNzpcxT5KxfqVXvFcXb7
g1b+ZZ6q7rZjR3Z3shdtF2PlHhIUc8CRWFH1SnjED7UNXUPdO2U+nC0wIc6y5JuAlRKDuethN8wc
+J3h0qsHN+uImm5lbTy6Hr6TTuT2NeRE/xN6p7c1rfptYUbZbNwCw/wgaJ5Eg6EAbGAzT7JkOuQq
cn/wPiGtXpd9zcNyIUgC+lxLs2grOFvWdTSi2/Pvk9IH42BJ501aznO42CC/qqq9eoj6Nqi83rIK
hXQQ6QK9l7VcoDyUu5a7ecwa2yIeBEi0H8mBSsiZt6UlVqiDE30jM+MFvyJHSU7t7KI5jRadf9Gc
AMEZZS+2wjcJxwk3bDl+TUm+Z7XjkSOj8kx70773bGmDq4igIQdu+OCEU3iF4Q/+FV/2EW1cBQ/M
OhWckq9r1xvv4zxBPCbD/DXRumH7LrzrmI72bdmK8oowGb1kJ/bm7LyHwsJKW1M7JJbt3fqqr3i5
Zv/oe7n7jkRaHa1pWE01fHNKA4SFo/oezUb72OQrsYSEV8LgreVMm5n5ge/QLfNU0O79qRuOrm1X
V6MDF4cBOfoeNL1lI6xsIpx5qUE3rURQ0IN9qQ12ihTQ0MtIk8enjaMSKKRLwAYF264l2W1ynKs0
XQpiIQSOlCn9DOiJXDreiYeAe3ARc1dfatPRYRwuwfAz8nXKj0tzxhJ6HI91rsVdELTz1WNP/lJ5
bjy1vVP8StpK36hStB9D5RSP4wgucgNUGntLx8Bez54FuSwgpqEYsN/QrNk5sKIPMGe82Om7kFfR
7t+FPehnq876g4oK+TIsbvPA3R1JhJqy9JgkFD4iN4H89wIesBO2cDnyhCR1m3BNSh//kgQZzsBu
JIrdg620ddJmIUApmG7HWmVM0PrplHeqpO+YI90a3HCvex/DdSfHa1T4DqG2Or0HtlQ94Qrrj33m
UdWExA7oHbgJwQiC85F6zCxCxfddZNFoL6zegxCU0ahAURntZKW4Tbi/DcjFI8uLHQbl96hnn1qC
GaOL8rzoufOJvuycCn5xWeEY1g54C0qboNHRLizIUtzQnDPisOuQumvFNlEtRgRUL3BeM0DYhxFr
7RNr/CMdvS149hT8nKI0eSroPlKoefvO7w7K6XMEx+FJZGxgYUg4s5WaW8viMZmi8ttY0XwgEyhg
CGH8cgpUZaCF6HBXDgZDmOu0tY8pw4atyuo6NkKgr2gc91FXjK9Z2J14dacf/USzpi/nIW5Sf9qa
SIHbpqMjmBg0BtLMw16BHT3QnnfTW0ZzSCEw7xZVjnEpi/GU0sWOPTbZn2bCFj16lQ2IzfN+amVF
W29STjxR6PkgPbf5HMlLVuOZWQWgJ/r1xtYQthf3i8RX40Lr26ZRXW5Tvu7sdEgsuHR0+mjBDk+T
CaaK9pW8bQULhW0m1nMxTdHOnACkaukBrLBq7F/WEJYJ1Zlp4FfofB4mqNMdba2b3wduTSTli8Br
c+OQ8BO7Qw6UUzfpMcxLj213Di/Z4J+JhcAWjQ8L6g89qw5t+8HGfP1kuVZ1kK7GYJFTFW4QQOcH
R5bR0Z0ntbOdsf3I+yb4hG4PHMYah1f6ajA6ZswYeZwTEnappBq+EqYEl5qh2gmwm3XVVDw33eK3
9xHO50Otxb0O6zx2ap2+/v2s5y8x5us0e5WQ8Sv4gY+o4K8iI/K96RKbdrez3Bxy50A6omdFL3VB
T7ps7+rEap88PtULM5efbE8ULXZlBkj1nNL79Ndyehahfwg6jvqlWb5Yc96chwaWRUFKH/01L/o3
n/lfTOA91nmEJI7PwJeB959HRC4dpgR+B+rNJndfdKbwFSsn5RAA7b10EWoN64pjT80X5MZ5MzA0
uOTV4N62YT1sFhvRJ8VR/2+UAf88N/OIOeYuhRHHQcv6y+jRMetOLIHodjYt7wGlCfOoh4QD5qbu
UgKEwfcBSAMs/ve38Ldr4c/Tb29NaOKHMoXE0f8XTUbgLTzRY9btlsYqz1FDrpb2AYyROxk8t7nz
iTL+RaMn3oZ9LjkiUKhjlCNusQvr+xKSNapF75PWQ3HLIDK8zpnbnIJOO/FiMG2DCNsgnzXXIVVv
MUxQlooZdvzqEd9u6GgHVGoty4Ap7B9JD8qxnqqN1VpwB+foUMFb23qM52+ipa5+GBrXAH4++0x8
Z8G+sDQcu33Ah+aQnky5yI++sJa4T6rpYOSDE6MnKqlmqo8Q64HYyNzyfyy8O3ihaIC7sKB//v0V
/SflHbhQFJ3MH9E2+P+s3I10g2IUrvWuNTw4Dj0hFKQzXunEFwc4BHSDOj/AOxsaGctN8ZVZvrl1
gBb8u4S5fxI2IKywbXhnJGNZqIj/cmslf9Jmk9nsRu34DyS2h8wqnPn+9+/7H/mU/t+yYQ4/m+tn
9XP4s3PptwXnv21Nz03FP3/9K3+yPv3/4XVaZVP/9+SYfVaXnzVSlJ+/3Ve/k2P4gv9ldXKsf6Dr
ZkSL5heNORal/+N0ss1/eKymRJghEETBv76u/9voFJiEytir8A1pacBigUxpgAGd/s//4UX/CHBi
k+5srhplVKf/idHpLw/wKkf7Lb1Avxnw6cAi/XmFnMCl0gmgJw/Nz3vNGIDJrT+4A70kWNM4+lW/
vGidQeQzlwlbZpNZEsjHAryEcHZyzf5w5f6FR+ZffSBU8Kt2mEtFJOBfpvqrfd4e/cCIrU6yAi6p
bzwK4Yxqwxln/tT2pCTGqtBljWGRZibElv+WmEnxWZkjXIb//POsqg0EDkgDoyhcZSR/UEy1gyKT
wNNGbBre+N0y8EjHmZzR0pDvbOZ7JEXLt6C1w25jOgblRm0o66Hq4NPGorHZKv/+A6035L/XcG4Y
9iHCpVwS2Cy0kX+NJjV7WuO04zycv5Wl465Z2mxj+zPiHFqh1OJlvfbbMGRQ/ZVFA0IqSsT4Hyk/
1k9hs5Ws4ZKoGZHQrMvRH67K0NsDJXnoALaQHd0NFQ3An/oQun6g7QjJ9SyefMNLs31Zz0Fx/PuL
8OcNdP3xBJOx8LLa8X746+vxxx8PlS3HELLQDRkUh0fdebO7pe+Y2TG5tzYYZLJvtobXkJ6RliAv
47//+db6FP7xLuA9pE+ITQABCj33vwZeQhbH5WsGy67gIn2GeUAmJMyRhjZqP87vIUGTy7bO9MoV
8T26XskUtM9ymUfyR51o+JCZ6U7/6bPKp/JQt/HEc3XY3lmE/nhZPCUg6kRkYs9pYb8jwe4JpmxH
3wGsZtLYEKQGfCfMBMhJN6/Px2SX5S1Kt2HYqGDqvX/zgXBvrD/yjxfK4WldH1jC9LhKbFJ//khL
jyZ1pE0e94jW4ASYvWVuMXDOYFnNGWYv64Cw4jl0xIMyNScxrUAEMMRH9cYMXXx35ooSseS1KDce
HQ6X1nbhWVu1ZMO3VNc+AuemM6wnVid33MnJFstZYG2EdjON1ms40EKNcwZjFKBAa+bYL3Ecbibo
lBJhX+Z3XCTfrjZ9kzWvgLkJKpi7sBpOKauvj6EMAU9soHxeAFl6tr2C85sc3hoRh29+JXBr55jJ
je0cNCMBQxOwj51PXDZjIOVS7q/gEZd/H6sWUoDiWaFD3ZjwWHVgbETnMI6tMvi2OAVY1yTSDeJO
ONlhk6c1eO9XJY+aHEdGTKGXfOWYOx+YEtO7ccq0VnT4p9Z4swz4mwCp5/yXWU5ol90ho2XRiNAd
49H1R7HHCq7vyzZpnjhlNV3c+Oa0fnp7wJvZyIQBZgYVb5vpCGZStsihPlQTsP39NNpjshnKzKL3
li2Ks4lX9jBlxdyPK58lyI5RpsxPTvG07SAo4p4iTo1ch6SQU3FJyEzF+576zRBLXM8QZZwhRC5l
wyomxlLbe2bvZLsOk7SnOPUdiMAJYa1M2pMIPTuoVveZUUWWAQJIRxWrygibDXpWOB2yKqZuJ3o7
I1DKqivqLuX+RJ0bMehYxi0KAH9j+Kr6AfHb5aCItuDLNPpzDe7AuF8khPs2jHwOd0E3cqR2W4YU
kSrr7CQqMKzbcRF9e19W2iQgFogT2Ix2xN+uOZ2RiN64pJ/ZA3QMw0VvA1hunE/T1DKkEdnyY+Gb
fyCW7oHa6hVRkMBSQVBFCyhz9GNiI/za+GAvh61iIj0+Qbcs93Dlr4CRd81i5B8LXGyFXVf0CKNJ
sJ16IMyPKSexdNw0oMA+RZbw2o8rKMcDQV34uo574eDh1526w/6pySSZi3CISys0Bf1pRxI7IWxc
Og1RbpGojpKoM6BWw3ML3p0nvQySXeais+Ks/mxDvGK8TdAoYy2swf42LJ39PCrHOaW6WafG7KTH
pifvviQK/hAs5AAc3LYK7tygAHmCIPqW5TLcGGYK8c+TL8QUg6oJQaC0XjZy+yNpAfC0a3GdrdFG
Z1Q8Ru5gvVVmvnhnz3BVcVDkK0ETL+0jr8HBXCcKsubsHbnWtpzMV2Gltzqolk9Wueph7ozh08wC
aDXAe6rHYc7bJS7JyXqUynX0weNgysDPeCfFTR8dj36orubljJA32/A3bpuC5Hhw1QzwqYnwrtMw
MYuygSiYLUhIxMp7YGZ28BBusLjiy6RvupIP5kysJ6T3JBoJ/ilsoNzHYU5v1VIQvaLqXWfPCLGV
u4nK6tjZ+qAHmGdM747Mti/MAjcyOXUJNI2SU9KRCXrXn5LBNljg1XBvJynNBwzLFR36FU9mymAz
mvYcz+C/jNsCDtGwXfw8e0FNYnCpg17tFqOrnkifiGFXjhujXSdcaSWvSYhvbQdh8MEtguEoMjuh
AxLIb3lUOZ+BsP0XidTxVHb+fTS5p6gM6Akt96wOTOLKzSjcZ4IlamTelX7rSi/ciHWtSEvIO5E6
pDkdFtMDWDFjLhcoN2ORQmCtFMFxWJBRSFwHo/oRGSgKmOa/2/T6r7R8kVCbvevy67rmRqoXSad8
06okHFHNDchioinkEQ3FwYjaONMpVhUvO89tkhx1YoXnBv3iMMM7ARR2CiNYSrOZbJzMQ2inraax
b4Ym8pK3ypfefVSKjhyrydb2ZQkrXT6YsnlrEGg8+W3ZL89W2wZXNdf1D2B0nzU+gruuYzHwctvO
bgE8ztMXZHSrvqwHcnqj5FXb76XjzEEs7IY9MJRtASsLB9Rj26ZtuTUmAfkxSwfIcY6v0Oq5KAhR
mxFi+JPrPN1YPATtrpAgGTtLEpLYqxTpWmNY8i0Kmq46BFxw9AykBe2IfQn2tSoWNkCZvgg/Si+y
aaspJlUCZMbvqZWTJnO+9wqs6HHuzsvRGVPzmFqZifrKr6pfVTL5VcyIZY6N1h8R5A26/TRrwsX4
nZGpiUx4u7wK6XYbakzOZJGZUdz6WfjYITt69AxHORul0yyMg7Qig9Cdml/+FNQsx0uqX0CrosEz
U3poB5/H7z4dMbruaSml1oa2bHu1+rRcSHYaqWvWDNdeAjnbuFglxFkyRj614TK9M7JGLrp05gi/
KphzEveSCHnkQEAF3liwRttFDMOFmHBPfCotkAiPXjo/9pjHyfoynfAWJF96asI0RCKH0C/ah+PK
CcUeIDsohg1aI9JElEGRX62pVhw42ubaOFbyviRham9VJwVy45EKL/ZGzyLEaaxL0qiQVRJIB/ul
6dz+K+9dEkiKfnprMqxZaPKcB2b4dDIXWsxktXT9ZbRsnIW8FARnsQlmMe3oOAE0TrfNX/IdQSiG
YmZVVCYZN+ls3A8F0+k9UCRTkGwyF7uObvfPHFct44Juik1oMaBsp6Xe69FjCwRnsWqKeGuTCG4N
4kKPeHOA4zYIZAyPJxZvzZOPyMwcrObUl9W9CNZN2SceMpJLEO2tti5WXA9UT0NN1haiRCuDfYP4
Tj14JFzs02Ddn5juR7HMM2PPKNG/Nh4N3e5biUjikA9p9TJiNbuk2AHdwp3WUPVkh2D1ApF2j+AV
6F8ZPNdSfEaEkvA4RQycrL3t+0fHau5KC7hxOcubieHMHNXFXi3Lo7+kIs5SaZ4QHAAhFZP9WCwC
OWBYHCDrfPpOLvuY2FSjvPCC2Vfbyc03X3RLDoJOmdWJoCJhncyhMHcSIX167kaEDTMWZOxN5IUt
ASnkOeg7KtQ5TItM3Gbl3DSPqQdZ996sEah+RR78YsHQKFXRL4uCzbwrS8uUb1ZiiHSXl0sCrSmd
6V3vfWD94b4f/JmhBz01vLvkGMLSHAXGpj2/tO7eTUFJs1aVqVPsjcGQk7rWbtcBJc2RmYFAcsv8
J5FlDWGgE+Ocx17PkAeY8ZdMBLLM9hEww3krjJTJpRu8s73BouApeI3yVLw1SpHTM/rljZ8Lcz91
aI1oWeXP7RBQVScj8HQ/U5swS5gUti7weyaCd8Os2q9knuGMRN33brSrL9UyXRtaENn4R+uTL4Po
Af9TdBuNrYsap5Ug0tCROaoTkIU1z32a4E5qhvA8Ri4G2okUcyQk2Q41D3qh0VPjm5v6EA2HsHmK
WqW2y2Jfsxw+APAuCwYcEBN4H8Nxtm1QkNYMChbZjP3aulkEKRC/goKkf+DMWF5kNc53ZZrUu2pG
HOcxOXrKhEtYXS3kfjHNG4LIzTtWaLq0VBWxSazFe0Qe5d00+aC+ySgkoaa1Fao5g/DpqH9FYZdt
KTXlbhj89mjykWNrQCQV1M54yet+iCfbs+/6WUK/r51jW4jswBJlfPTBfGU50CwtHnhDM1MzOrO8
4NSTVG36xuqKQK3zt9CmBiCKbVZR+o7fJyYn8UCTJA/qemfpNtynNjEe9JOXbauLz7ZuX1CHuhf2
rCvCEWo835w3pvDCxzysxR7ZhLvx2waipLu4K2Q6e0u65N4i12+norxGVJU+Ov4c7LTtPbMfpXts
LuKhVe1KJA+IlXDc4ROstNolcwrI2kT6HhZufaaRzLGXIdkmJciNZWBhS5jbs0tbGRkXUBy+kUZu
EPY/mxn+dJtO1UufSQVWcrovmtm6hgR4fKqaif0kG+tugJ/1nbrr15TbO5A1LG/hcnFUFAIjk8Ml
HaaTV2bBIXPd5kM06YtnjViKJuKRRG1vrHFwn6rQAqvQaLHT8LOarTnNGh5aGF5STsk37srizxuh
b818ggBlT5dlQbhqR5w53ZZBduDvpHSWGyhV363cjRuCsGb8nc99PT33YATuo7AZn5k58P+9JDvX
lvNpu3M8kQpzCxn4TrYtQXqI4G9YC8sjdQ6pMMG0HAYQ3NoxX9GbkC9PEouxDqqrNl/vTEyExjuJ
ffZGE/CcZsvWs5tbH+7cG4TrI+BdO05Qot6g0vvoFCkHYd6L21qkiEXB0u5FO7zx/qAxck1nUyWU
X2ZP3oRTj9Ma4QQboAm+oEgmSFzatw6yV5lBruyAW4aza6N54GrmGSclz2C2mY/lgxgctMVEPsZO
6158IpKbOkXFod2Sma+Z3PsWZbA/q1NVJ92TXSavdjQgspXIQzOYSuTmwpXXHVPecGLwQkCEvZfw
SjeRg4JRokS5q1dQbsXQhqwRkHGm212W/pfDb9/MwTcS2b5wWDxP5E1uUEeey8YwwE/n1hYUabFV
ckl2ttTyG2SwbMds46tFCFNHyVWJuj9F4TJv+tCtt4VCRmKbFKz1edGAKbuFGNzmiBAknkqoJ2F3
8byVcCh6h4OnM7WXArM3+ZrF0a0nGvzdAHATryF3zejr+2gOI4YTtf/SE1K5rUG5HRjmXpDrdLuB
vdTbo9PkUNbBOb/FpHLooa+gKh5WYBnhJEFXJb90qKojXAyIdWl/av6LuTPbjdvo1vYNbX4gWUVW
8bRntWbb6rZ8QnjkPM+8+v+hE+CLWt4S8h9tIHAQJAjZZLFqrXe9Q9WX17ImKkhElXeto/kR3C6/
SmE0txYelgzTgwfb9dYdjDFGxhMfBSNWYfPvI7gto4lp41Tcz914r4L2sQI8YG4c1ccxS+d9lITE
O6M9ZGLJerQrApa9cX6Eb/9lLtzT4CviHfNPU9jfu2bLJpVPxN5a7YFJP45s7qzvserdOhj02jNJ
e+WEl0d7hVE7ERxzt4cEAXm+uaKpYMArKDTMKHxEurpu+uqYuOS+Scd+TGtygdK7djykVfqE1uU2
xHJhgLJZyp9iMr4adkHP11BbG7cVfUiNSzFUuat6zCCXZ1s1GCuHmFNRpOa6yHt0KNHeR3RML9H+
mEP9nCXm2sSdFU4ubCtn2M7i2ojn274EQ2KjMj5UJnUPqtW5D+6CyAvCH97cC/++xjnR+AR4kuAN
bYiUhMJUo+W14oxcxKhLdAydHy77TamdRl41MhT2AZg2Gg88mLaEs+Yjy1gNYJ05AXzQFeAN1Jnn
fqrKySXuYs46ghNWDQpvJnLzVHq3lSQU4LaMQ4mxZFFCKF/Zap4w+Z6kMqrPzuRU5VlVJbm/wVDW
9mffH1X2ZCK14FQ0nIQV2w82rtidPcL4sHwXdgzuJcFGVUnYXrXZb1NwTCvzkiYiMKKfkU/L16ru
iwwqjCWr5iSd7gerAJ0mhhfz8NRHcCcZZWYbSN/i6+gZPAMnG7IrQBl45j4VxWYkFPBrOamjaQ7l
HpAEbz6/77aZ0/q/QFybjZ/5Oc7KMc6ITdhRUGT1I76o7m7y8RfE5hxsG68+H0LLrRThcM+XbR+S
0U3vS3BPtFrG1gzN/CvkovyTN0boEytUxRsAMWiogfEkDS2/2JQ+sfltjsLx2pnGswA72vCtoZ5J
Kj47HbVf3CD+QGwsMfOceV+ssjnWjYczqOU+ytx1nvQQkQKn4qsemNFQOIdHEpfgJP5aDo3aYDwG
H8AELvIS68GfRZXikFz+8srkdqA0/MDgGo/DVjb2p9r1rrocl9Z8UX9MGqFZO8zVoVCC7MksgtoE
7yyWMCsDMiQ3XiuTQ6QJKXLdFlTGAG62deaYq7gtjPXYqmPaEuxnwSUjLPO7wSJjtEDLHLsPETob
uF/1jIzGpBWujM67jrHpMrvF1LWrOUGGQ2xZz20yE8BBGB6B6HOcIOQi2zYT+UPjlJBHhGQKFE8Q
1Nqmu26NXK2kpeFiiegjSRcY7BrZOeiodcQUNasoAS/t8GDv8xbhROrfyb6rbpIyW/dxfmBb9x4C
DHy3aQv6turRj92QAUWyJE0iYKSBNadb4+rSJ/4uzHHXr3w7+kw0s3lguv1J1lDy6nDsrmajnW6t
QRwgaI57qyQO11KQgsF41IMiUoiUuRYJLYbf9d1khMbXUNvhthakpAcTpWlc9HjoSYwr18y9rX3S
AKT6qEzWXuKg/5yic9xn/abHL3BYz6ojiKe1vxQK7wzp0C1XU3M1K+dDKuJFuufg/pfZ6pOgOsl5
4LTwrcyfUu2FBz4t9uS5/2CEPbtf5EbrkLy6g9nqjW0UYLxpN12XlFwbj9BxAjmg7qK0HG4J8HV2
jrMkL4fPIsigw/tDcQDwbNaSrgPH+Z763R+Toxv3xb6ZiNnQFTm6tTMzgweTJPo1NW5Yhxblcirh
KtnB+FST8tx6Flp4xvdUPHP6NWrsx9YjTogRIamZg+zX5pDpQ6fC7mCPkjTX+OcAI5N8Rk9fp14a
n5sWZ/Wqj5j2l8PRiA3ATyUPKS6lN4aZGc+WT8ScZVrPqQrvRSC2fd7dh8Bx6650iBh0JUGadC7U
5QVG0tlHZ7DFXQmndd0pnpol8wlZC3X9FBfhhlkAfPvJ8BHCpM9qyBz0XpOzqr0CdoADhNO7G52B
HSIaJGTH5UuPMbk6OF5zN5v5z8omzUJx0q4it4JuyuqIkuybjmV45UfsP7TiN650JP/ECk1RJKzA
hpLrBaBfT6X71ZkkkLCjrvMoupuK+EDYKfE7TeDF5JmLBIAEr+05qXfkut4AT8JN1fltBpdz18sB
0m7GRpQWtLTT7J2rqb4fau+E5MZFdFXj5+hDSEU4OxNaE8I0HhnA7PNYfuXIqZ58rz9PI2NawmVQ
0KjhwaM2A6Gc0uAgDdGsUz/oEaMosc5M9ztqCijBnZ9+M2voYh1a741r635bT567NAXLKMbHPZFI
oRkH671s6vDgAqjeZt3sbbEKZ0acutcCVfI+zfur1o3Vyo1IAu2HKTz0Q+tt/XJ4knb1HGr1CVm0
YH6CeCeK58cJO6xe5mLPB0sB1FjD3nSH6pi56iCl63wuEyN+aIui3ZTQr6tu/lIUGWo8EhNdspVl
MU37EY7Vzsg9DgRc8IHIC3/rlOEeLM28qzCFXI2gGJsaFuZnC1raDkcClGaWwg5IqPWEbTqRiYZ3
8uitNvZMnq3IpfmQ5P41mAIS6Jmkm7Z311lPJq2nAx5e6h1Dy3iOA4vsykUVavho+zM44KvaN4On
onfuG6ClbdVFw94SfvWk6zo+ItdhVugEMOwTvrhd5aTDPunZmh0d620O92Xd+bXYFqFoH9vMztcS
l/y6V0TgxREiI0EqfFVSH8V5Wn1CVNhSTNi/ksqNsajD+F2R3KRqgb9Bm5vXWR09oXo99kYP49G/
KYtBMEbRxh2kgJ9VIOvrEoGgHSLOzuoj72Dj+GV7lQ2J+tik7S9hRQeingyaFZwmmtJhpuZph2KB
CLxVMmLBDAqI9W/QrRzm3qgznHFVtFN4awdQfUftZ8fBdXI8ATp1h78BGqLowzSGxL50Huxl1UcH
360oLpkcWQykMBVKmUGN+zJvvKOyGSNDbe/WSLis9SA6Vk/VNnCEip7NTMQlyQE2QpqgFQ+UwfIk
O2ypR4CLIzUyQUdUNdd1bNRo/BxE7k5P186Ip7rGz4iNgP+aEiS8SUy2BWvq0qc46sJVGlDAanbK
Ug8frJFcA0DNGhHxRPJwa9XbpojsdtsFBB0CFR3pTJLdPPaAmLzQLa6RyT6ytb/qxnmZU2j3zi5p
lQbhLyIVE8Yj0XktvvU7m1wzJshmcp2SUXXl1ByMZs2b8pz4iOQ2PVgSNA5Q5qOvrOBnX6O3DIye
KhmPyTWj1PyHxqfrWk3Nky6YexEqD15OctxaLWQJE/HNCkrmXQKWvKEiA0CDi3fPZxN8ELHY9Yap
DhOXPA5GsjeTJnhwZdEzIaWjwU8Hw1oSbcyNaYy36BSq4wiUSi3mPHZzRziUIR/z0qSUofBcUygc
oZwS2hx/ba3p3lIjkws3Y2usqeBppcc++sH401ljOXMtTVy4NwOc6lXNfGLvCO+7au1+3eEbYAac
vWpKiHaJvfkQBF57pWodb1E7DSyBnAlK0swENwSOv++Fe1vo8jbA9ftAg1M8Yb0y0jqn31MbSvKM
+IxOfUhuJy//oH2O9HxIH/MgW1INoplwDMO+qutgYyVWsAHb/4z0IN7QTk1XRZ5UjwDU9V3hTc1+
Ij9ylRpQRGTVqls2Mr4dA8/KLsZjvlQYZqPdogMVwcIGGLs7TZeEUjk4KO76qvdj96qU1IVS6F++
TcwsMlTcCPCcodomC9dI22EfOlF1hUFFuBGGtr7H8CrCTRBP4S6b/UPRm8l9IbMYKE40n+yOii3s
4ycqEzJtel3eW3EMoIWdMWUNAT6gdjleDSMlYMfu1jk4o7Pxk7+UeKRNSDVf1exCUK35ErtZ5fvc
CRcneKMqCI0R1k0TZ9ZWB0V3088NOmOF7JqpdBFVm7qX2IplJBAXG89NgQqKxhl+FgA57A52NN4k
De3xqkhF9xHaTEcB6Vs1KW9QO6xjZk4kiDdT6z3MsRsQWhq3TLWA0PqPrcqij1i5lil144JwOjWy
Rx546pJoGNJ9xYIs1jU6yADmswzAu/yM/G46SmZny2lefJ7h9X+fMx1+6dnGEWN2HI/rQOdMThl3
I8Vilom+ojAib2WSQYfHj9cTGVtbYj41I7EVCD8zYd/GTg7puYnJt9kAztXpjwasYiDQV6U/SKRm
j2qh2qNuhhduXjd1kjMhjgWldzQBZAEQ+cwSsdvIHzE7bXuaJds5OFMcLcpZxwOQaqJIr0MYTs8g
OT2YD4rWGDNUY7jOfKa/sGAGBHwqn+qTIcqWLidMqNNTMojx0WeSUmztcLDue6HGL15WozW1Rnxz
F44V8S+RbVhiZwzg69cuEe3PBOU1xSGrKv0tT13i0M05KM5d35Nx0gAc/yiTzvweFL0VbvMWS1U+
EBfHZy9X9bGecNfCZGT+IRl6sVaSrELjE4lHhmbpF3w5tFjj/kf4SYLHUXwl6pmkxyqpbLGh1isx
kyPNa5UFtQaiieqFmTHopFj7QbLQwMxijJhxJTFWeoNKj27V9oQLza0+mDQHEsVy6ZCoSsjVPglV
djUGOAuQOpG0D2TGYE9NvEX61SLMjjQmqxMg1HWCNwyKjxD7ihwc9TpVyQg/353mz1EYI8RFZm/o
q6Qhpmtll454GqCsTgcGFUg8SfeGzWO1vh7WMKl7JkdlF/Ci8an76FQSjUIuc0a5zaSrDkcodMTb
OYU6VIYxiT1gngO6PLhTNPmgEViGuXlKvmsNrwJB+mg/mQLJ9FqpPvg5NEttltc5aUSQqSE92XQD
TOSjGbGhRaYBHQbmZxu7ywA0UbNyPLoD+/YqbGNLEdyMiQucd4mSY7A9wukipEurGA0pqvagAEgp
7YQCxbCKrtjUsYWw1nYDBoStFFG5nky3vuu9WeorwwblFTZCi9XYoa3f8FmUkOCJtEm3YZi4H6DP
Yhpuohe405NTG8i8rPg5Ger+jDqr2Jm9I6h/gyhmgw5RE4N9WEyqShmGJAdxhh6lGVhIsvASp7Lv
6Ok3swqJjxtInziVVWU95xEtDL+jQKwzV0nxqyzx04ZHNMzP2nOCcO0SI/ZIXDEJY63ZmOthLupP
dcYgcF0FCi1f3FskFMatvyxa8Dj8mTIsgsY5t/CCqdsq2cUsik/WWPfXKjRqyF6DI0iICCsMflxV
ubTf5BB6N4y8UVt3zFmn29he4ErEI/AqnKa2MHnI9F3iSZvA9szT07o3C8/Yxnmhf1itqJh1Bh2R
RGUbE5vuDN3v0aURNfBgQlzl52Qyr3oETSh7gM0ZrkdeU3B4ONa3uouHYUsaeMPSgEnZ70dcdzqa
/yGM6QZbyuDcaHoWq1ngA6B9lvxq9Lvhe6T7xt6il6wdTFQylolvz0yTDTcZAIYtqHYbr0HJwGoF
v2WAb2mmNylYGY5+WKqz8eb2JzATQ1GUuuKeVDG29EkmOR5LCveHVTP2zJ76Man89Vw18kdOE3GM
Gz/d9N0cOStuULjrtkytY0JzpVbY1TFo4v9GsG5GpgO2AHlKGEXLcOGL108WBjxuqxHPVwrRH4JF
+zmq/Q7D1cbM571UZfdByjj+1lRqPFcgFg06PY0FY+CSs7FWMzUq48UUm+HZKghGSVgdq8HH68c1
ixQOF3pTh40oyfBQClIA0kQ6rsYCI3afw4CKbNcgVeIjqFEcurpjXBnmifUZ/NZkzkIz7m7jkAQ8
wk41oxVmxEi1ctVNHLlklvDlFBWSd8Ov4y+ITEm1L2Kbdw+5hLUo2K/vw2ZCoywsXX+amihNNiZh
GJ9r1+qY1DUlQGYR9dajERgqO/q5r9OdEbZFjM9hIXsUFmFnA1p35i8VRNS+wF9mx1LycKPNoMaF
TBBCEtdS7TszA/TEI0E667IvVoUDEuVlZaAe9wJ6TYHBWYQatE3r9Zw1nr9i8gkYkfLS2Th0y1bo
p17yDfWdz4iXrNAVBCGy5nzIOM5RQoWuSDLJmfujkxbo/5tpSrZuqWLngMo9eHRj9CMbw6Nr2jIl
Vdlh5HV+jGtNjpuOLRDBuMpTsfof7JQ5WCdv2mK3Ef2Y0GN221bJMdxRIZFAVfpm/2zqDIMRstZ9
yYOzxPdBj/xYhf8T796W9BmJVfrl7h2a6GKA9oL9iNmbUvjiwrNmouddEDKHvJz8ggH4dsrtCTqD
4REULlLpUo4Kb2SeYlhIqVqSERdeztJsYJ5IWk6pwqe37+WSN8xb4S4cyb6CYT2yhZdETAcPCdIg
8Er2YUh4a1O0aPf9rCJIGzkKthp9PVveKnfq1mGQWiRq1duB+JtP/a8UBG8mnZAv8F+BwP+qNfi/
qBGApPyWRiCOXggE+K//zkKxlP6PDU8Wvi4v5a8UFHjV/3EFjHNtkduAmzYE5L+1AYZl/0ciJfit
HVKLsABK+t/iAMO2/qMYApj4ji6ueCif/pU6YNFH/Xf9ojtg+gfRQ8Dythd1ycLD/gfNu0IXC32m
kSeSl6ajF3B6iFzAcBPIhbHMq537UOTzfeIy9fOV7u7IYSLhfAxH0Gdj/o4xd/bpH8/t4a+r/zNF
40Ih8Pum8M51LRPXP1i/4uKjMuIgDMzBUCRXxOKqlUVLURov+h5Ew1guAcIYRU5yia23aZSSHG+Q
VsuEJbt/+04WkvvF09EaY3XekMAC0bogwfuzzbzA66yTn9fUOkHYbJIJv8q3r3JBoV5+r8XLFBY2
uiZmupfWqeBqjIfs3j8Zfoq/iQN8qDNzRhqhMCnwW80Urb3ms5/XCKiHn3gckO1J9jxxmUm8Rv6W
7jKrYtiWBfnGBaG5Yhv1DzmioX3LYcK0pR9xXjXGXVJWEig2bJ6ytqTwbzJU+xL9NhNOO9i/88uW
PeflA7Sw28eLm/QPGwHKBY3fmaCI9FKqk5Hn1yUBX1T7d4UV3dD4rGpGKSC7K3dyiBuDYrLk6AK5
yA5i8lgdQjZ6afqYfVSwOtUxy4pdHKvDuDSJUEDwFNwb9rR2jdu3b/v1a1/uGuEORHvAm0vxge0T
pzq0rT6FNj51hqbTnsqqeefh/PEqSGCANzlBbPNiv85Gv3B1lGt8AzpnrWBxraZGje+dUH94BTai
MSFQBC5xTBeXCURVhHZqh2eyvKLHzkrdYF+XY99j/JM2j3UjK4L6NHFrU13SC3j2AHSjzRroFGpH
tcXebpi3VVqB+5Wzy5w+86Y5fuc+//A0bGxGOb3wlEboe+E0ik9r2giV+Se6JWPrGW27sqfmXb3C
snVcLEjWIWN1NAuIFS6/aMakmCm2hn8iE8w69EVUXlcI6zghnXYdW6gOyoZIuDgum/2cj3o9tZX9
EXU03r52RHpg7tBYQBomySz/AZfTO+AiNz/ELVpeN+zb9dS54sajl9x1M3aucelau6nL8k2Br8tj
Ns3j0cbF9+btJfv7xl/9MLxSbVyBcf66fH45AYt2N/P8sPUcaNH5JW49feMYSvYE1jBIKdJ+142l
INU9qW9z6KQrDEnlBwMR5bEzA2NNBfwvo3uojPj6HdiC2rHYQ80LfS6CFak7SrZzYMvgeows4ukM
U1xrvyqu8eJgjGR79W2TNd3m7SfCGfnyTS9XdhHl2chwXUdeXBkv486lsQ/Omc5ucqRxH5UR/6xz
38CwiMHZ21d7ta64Gto6iwrT5kC/zLJxhiKBas9X5mFZhcWqmjcdZlZrHy+WTQmMv8InVLxzcLys
+Dg3FNfTSigllwLiMm4qKKg4vMLThES7zl0YgSvC0EIFL/Piswo9iFwyP4tunvdOz8zp7Z/8amPh
6uwnNn+RgMApyQv4R+kQW3PStFHJ/hUAT2Oz9iXEh2qdTsl7OQvyD08XDS4e9462PUu6F5eqFnVu
6kTeCaOhbl6FVePug9wavvVMbg/AyzcK9O1gDdU37c3To9/hkViPDjwA9as3s2qDDVzxICL7Cy6w
88Go5DPFldohl+5Wk42tzJTmxi6Vya9EetEdRiIVvgHwZ2KSJjZF5NfXTifOszmZ29LDHGCabMwU
cILDF6BA+qvr8nq2TMhHmNtI1T1AXIC+kxnI44sIx7HC8ehpnfaqqIdgxwCLUXG9BBxLVG7KAoh9
+/X84ZkpZGJaCipJdKQX679Rziig6KoTBb+3sxEVbLPMT2BfZfNxdtHV4Kzwnkj5DyuSORvhB0hX
TS5OUftiTTiBWQpGnychCveGCYnYwHgxsNzOxytmeM46mCvcm7Sj7v1q6N75IP7wzWu2GkooRiCk
f1ycdS3yCNGmCeskFDCzMrt96EV/ECZsqUh13dXbj/jS3Xz5ALW9VAk4nPPnpdl+HSWx602hd3Lx
/n6g9+42IhLmpnERQtkgG7tE1cN60JNYJ4ubhdsO0zsxGq+rZW5CCHTGuI67yAIvaqyRWeSAENI4
4fskNzXeZTdZaTHxJ4OOObyomVel4obA4ukQjK2360J8LRqzCu/efhx/evoaZQwljcdQ1bt4+RHT
zdEpSnXCUjLdS+rTlRcXBVbHzod2RnXy9uX+sMA1q5tUHJaah5zpYq1NcBPyXOhTjZxgVYrc38W6
MG8Qmrn7FLrKHXa1P96+5qsqhZ9Fvh5loW2yG10WUwM+XrNENX2CKo69SJR/JYhcv3Ny/f40X5zl
wAmcJQAKvFOW1cWn2wIvZ0k7ROfCgKNSzFW/RUAwXQ2D637wVd0cLLCFY5BVHGrYy+5DpATHMsK8
KavweAE1L9/phP6wyjhHHY5JuXSstIsvnzak37y1i4b6ooN/DNGzv4n7YWZ65qckyEwQKUGAtn5U
RZsq0sOxQV2+J1xzeue1/+lOSMHjCycQhwLusm4ucLbIgqKIzpCtiY1Lw/ZAfGx/TwPrfyE+p99G
I8OsAqTk4IREWuY9omkmNP9OIr0cvwQC8je0+twL7frLRxKPwrRHv4rODqaExWZqE+tTZQUIyhih
jPBcqfpwkc6C8NyiDBHvlBz2681W0pVCq9cOwXY0kC+vL8EUA4y6+7OfACnDUBdblAkBnmJNtaZE
HQ6D4ffnKkpR0iczQRO+V33UVq7PsS9HtBR9A53HK+8TaQcfu8nsVxrM79jMHIg9LrIPeGs2m9wl
+7tzffCiaSTQPEVvkmSwpWIPklOeIAeKiVnYjFbivnOIvd5SiLZhR6FgJ2oFgf7Ln8hsG9GhZWbn
CiXdBqmMvccL390U0G32DTrKd57p6++b7ppqVRCuSif+ql8lGgiWSMgrJTZnVedzsxdGKN85pqzX
pROVme14fN9Le6kuPia3SvOUYUVxnrBuhg9M2Do+5xQKM5QUnOE31Tx2W8z8jPvMGWAARc2PIbLN
73GSRle6zdJdrpvoZDvCf+fe/nBrpK3ZC/hEC/Sq1Cqy1FjIKMnZjhjV50GRbIq6EI9maZTvPGzN
y3u5zWEDQbFMscDVGLe8fLm1YJqEeRLGdVOePwx1UX7rphgdQVYyDG909GgxLd6hPlTv7bDLA768
NF+uxA7QXI7Ni4JywIO6QW2bniNX2R8Dhw2CySmMUiioNoSS4hvTaoFcVhU/Wh+htVokSnBmrH+9
wJeOzebns5d4RAm9fAbV4ISyl05+Niws8MhKIMDCBZjPET82JqSOt8+v3xXQyx++tGOAfjZUA5s6
7eX1HDsDxLez/ByJeTy3zhzvG0Ru1+0yfsGYu3+srIEPPavNbWjHACxjVuGfXNk3akznA/n1tDch
LXIeZsYxKkcqmxgyFFKM4LbRdgcnxHX2pHlNmzjDbdKbuvFauGX9WFbDe7mer2sAdnEenYPMG0uc
y3Y+gPviW1kTnhuy2D81sap3psQZp69qb9/bTb2Zyal6r+J6CfovGz/QAXZAgufIn97FQ8wK+POh
D/GRwzLBK9FSiE97cx87X7T7rTbJ6cuMeLrG1rO/w3bl7zDx/zV49/Uu5RCbDTzFAbigwBert2lt
c/DiLD1zPrYbOTHwGsKyf2etvN4JuMqSfAskQ6LTZQM9ZbhfwJxMztJsUsC5sUf/AIUOI9D6nTP9
j5eicsVi3OZtXmZK1qGrxsWm8ZzC+mNOgiEuVKWn2HHVO1f6Q22FfZKS0sHBkaAqLV5+ADBrMS2Z
kuw8BFjdM1JadDeYM6pBDCvNbGrfNd1nQ6GvmtqpfeiScVpZTGu3NWZPWy/3hnf66NdvE84aqIGH
UJji6tKzK0pGo5YoCc6D32CRBZC3nj0Cs9/+8l9/KS4LBSMV8nz4+fbFZqssH82YNWRnmELRDTEB
7rrUI8mNRZgd0OE5G2OUw7/d3ZYALsbhLgC6BOW8uGjNoiIyRU9neKg/O6fGZIJ0vy1+t2KLODZ9
5+x63Y9xPdj0VM6aWTgE1pcvF12sbvEnns9dlqJUwoF0C64KEI6nJm7QAcHYM6TjUIzdTd7NARiN
zN5pCl+9Tv37NOPLdMEsXt0DBL+g0L60z4Oy402ucHTAgdp95+N8dXYyuCEhD/jYZHLDoOTlLwUQ
wosTKtAZK5EIg2rLIVJ4ws4cmsoWHxZSL5zGJ5xm/Pj2OnpZkVFqMnvi2TKkXNBk8/IRJ5Yc6k57
zZNfB1eGqk9YLQyrLLSwlsp+vX2ti9Pqr4vhj2Xhv8NLFb8jCP8BMRGa0WaIwLsnDB8RRCk8t2Er
1Mke5zO1biHn7VNUrJsKf64tybTyPsiafJsoktmK1vYxnazzPV7XmGPmkACssG/2SYZaLtNRwnAB
v0fKO+bb7WKk0UTxHuae3ldOA0O+acZ3To7fiaD/PX75QVj/YOzEaQUww58Xu0/EB2jM/tydptLI
jpmRGNuAxXLrpyiwdBXZW28aMOqHHLktAoAT/LOaQ489B3KDVJ1aZUdbU8I6zHXcbzWei5TieXIi
iyrfd9VQ37G2UcWNjt5iypx8NChnt7iOqg2xmkhLVGSgwnZ/jTFmDQQ3iLMdKyI9SDn5jkpBIkgZ
qwLsSyVHKVv/Wgc1BsihY22j1Cx3Y4XBgWsBNb79rl9+Nn89GcdhrMncb0GtLrYK+I8In7XqTkND
pmzstmJVDlzq7atcVN7LZaj5WLl01yazHXFxdOOlkaGp8U0Sg3Abr3LoWGrM5QbJaf95npJ+lcFS
2VW14Rz8CHIMKyOiCIJIZtONEOKJJ3DduS3UalW+c3evn4EEOaaqYPVKIICL7Uv7Rj1l7sDNoXBH
YgMLhhmY994R+OoT5hkwilYkr3MIMnp6uXfkcdhYUeeYJz0E3ZK7DgGth/bRpTK9p/bht1p4jmyF
wE+e51J9MW28qGcDZnbqoL2anc5dvNmsdNU5yR2Th+GdJ/GytV1eE2DaAjg4Fi5klMYvb1GGUW9G
2rDIjHKcDX2aXpP0giGP5fSwqfPx4FdOuO+M4Idu+EzeXiUvy5G/rk5pxayMgfgyjnp5dXwgiKtx
A/tEAgnhEGpsUaYAW0Lcad95Ga/fxTLFB7djVzWxdbzYx31iImuixsSJ1iLbyc4ip7GA4iogft1m
FOnvPNgLX7Pfv42GmpJO8CdwzsUFBYPgkXNfgNr78nlaMuZMBMD3ntWQuwSmsIknbLAY9ZN7YMxy
bdeZv5u7JHlIEvRhbz/pP/18EAaMEzERU5yYL590aCbY8fNoTtGAxhxM3FmNtEMrkbSSECGVv3O9
P7xZVjyIuGLMuFBlXl7Pzts6QPcnTmzw/jVVImuoIPgPHtd7ubwXmdl/PWkm+4CTiw8saPTLa2Ex
pLO+Yw13TaHuZ2DiTT8Yj+4QuNtZDuouNEvzbKpY4YVCkmDlYeZGzzoB29ToZ3gL8TexbwqooIZj
4R2C2eo7B9LLMuLve+QbsywBDQQ6yst7dFEjlLMvrdPQ2/KDxPv8dmiKdDtBbt0tyn6I2QUGNP0c
P7z95l/vdQ67MOIbTaYIo52LN2HQPwWSiAj2OtveDQkeSTXiqKt/fRVYByZVoYWZIVDxy99H6C1h
J5EhT+RFYt2ggVObEG7dv7+Khp4rYTIsComLb0qNYeyFQeqcGptjEtr9p1r276HCf1i6kuodcYcA
CwMTe/lTLKMuLD1MzslyQ2yyTQOhV1fk1y5u/o//H79HwrtxLTYmJS7ezZRAFRIzl2pz6NIYS8DP
FFn3zon/h7UHgst7YfUxv7ycW9CI4S1ej/KEdNfYz9Bq9xk5tI/DNCTXU1GON0SvJXtRExX/9u+z
fu8rL+sw6gxMC+mJeCWvusC4cAnuw6L0ZHWjF25Nn1g/TI7a4CuRQxRbIYcK8jWrxGUoQmRRt4b+
AI5VHZEi6O/UxdVtmbre2QoDMkywYvK/GnljPAbCKe9htxLagUwW8afJmD2uVOTjBxDP3zJ8q0hr
cMzk60zNiRPXFGV6bScuKAED3BJnZDvYiQql7FoQzkt6S6nrr5YjACSNiOy9vNdETSkih/i+aU6n
zi9RF83l+Nub0vlO2oP65lV9LaCaE6WxCpx2EjdhGNmkGwBsblKnK4utpRq3uq5TAPV1pGvzK9k9
6ochW1Icx3kcDlGcGe06sQqUK0GYNB8n2UYfBfY9krFe4T/4orkNiwTVZSum3LyqW6m+Y3nLOCYq
m2FLwYgKP54DAOTYapKSuIAivvacZPAwo4n6ee3Cvb6BLUzCSAV0XmNYkKvnCeNZgf+djcsJrHr4
QJOgVvYx/pi3DWY/Db6oIr2rqMT2ZT1QwkA2nltCNZz63CYaRKpiKI4qoxoWvf7o51/nDMJQy7As
uMohxUM0J0XoB/YAC/O4zth8G9z4iMFZPE1LAlzWsOuxNiu8mNTOyC1qTsg5NKODjZTyY8/jR5ed
5P0p6A33l4fk+RCJuLhf+pQrdlUrQzKe1z8Qy+sAwnxJcs5oYDqxaly/e7LTeMSa0Xfbp7Kah2Tf
Wm33WY/aOZBsibckzFlFNkY634ixqRg8E9FMbVYgjlnNLRqltcYHDaswyDlw0R3CvEpJ+Krs55IJ
NaLZhzpr9/iBSPswxUh4VrLzBbqdsZ4+98iT1drMAutIrA3647FwUF/YcUBMTmr71TNCpZJm2Wqx
WMwsKL3kXmPhlkGO+TUUI+iaFaXkh5A1I866rJMPfjjP3qomcOhm8TNKNqhPVLKR7qjv7bbEY9BS
4Wcry3DHGjUCOhSAcbcGzG7o2Oa5+PX2l/4S9fh9vnHSww5glkYu5SVSZsyoIQE1YdZxtjyNxQTj
zatGwmhHFj8CLD/Ydjn87rcv+7sxvdhfGL6D7DMvY0x02Z6nqinHkKjhk6sH57aK/OpMjCcujL1T
/6pqx4cY0sVbLFYEgtcOJ5JU+ocgs+WjdqL8/3F3HruRZFmafpXB7C1hWgDTszDhkk5NJyM2hpCm
tbann8+YUdnhTha9YzCLxhSqEqiMIE1dce5/fkFcOo4JU8XZjylp7pJCiS7sjOdvhs4iq7hBH1PV
2X3Pzxr4cMoKMrf2mGgIt5OgwZKljw3yWJsA8bsq3VOOXIKf37uoxoYMhgCqCNZ3uoeJ1GWQ0rOe
ateA4C0bWHUE8oyRA/48K6NfLLj/YeDe/v3Cf2eSnpeXy0OCEdKxXD6Cds4+6ku5m0ah6o/+XK1r
k5P9GE/4CxVSvYEddGFDOwtQMJcO/HJwWzqTgKDAjKePV+EWMSm91h+HGeWjqs/EYUBwvQlh7m9i
dgan0ZrMU6yodtss9jchZzwMGhTZicu4chdfPMcgG8bjxgm/ovHoCEVGTnAUNwfLNyZsWKfpwm74
zkeBwrBUL68ttnMSg5o2jYX0cDgmMvYbfaaat1IoS0z2nHjrqvO9cCBH7Y+/DDYfigEGS1MZbvTp
qwJ+GdK2yoejVdXVBgc0YdND+rMhog64Z/TZhcL/nZGw0AqpODn8SoZ4Vj31SdoS+dqMxyDQ76NY
ruiIBpqTlNYuUKf6wtWWu/99+jMQkByZoFDLKR6CwtnTtXM4AFONx6YWOjRSIZ5qFpYaf/wOeR7A
JKp3UMBXsOk3dKxXAjwAx2o85mTYOr02Zbt20O/ZDto9R/RLk/edVwgOx7eyRD6ZdN4zo1xDNR3J
43GO68yBdTJ6GrzoLclu3wGeiguz6Z13CEgGu4YqDfTvnNBYjD3Zn3M+HQdTDVewlotVYQTS0x+/
Q3YHQhB5kdLSTj/9UoTNENOZaWRptsSbp92tJfc/gmn8YYx97n18rTOO5uv6ANtXYTmix0xew9lp
JMAXYSxhkBwzA8MpLAbxITIEfJ/jRl1PRhluBiouTGn6aNv3Ed7QuTJiqpkHiF0j8o3xVXXx73r5
+L7OTxYAbsQWcEAFrGesvi5rv40jK0pxr5qk7igEfb8qzRjTd0FEa7m4WH18qTfww3Itg1US5tSr
x/vZPKRBp0VEoXXHjhLchr0tPFYhaZtDqZee0uAaVSsjpFALU2jRkqbdqDbl2ieYZNtSia//b26H
dQHInqYQHdHTz5/ieCcWatiDByAsnWW2Xugaw3UWIqicSCxyiSxWYOND3pP9UXVxw6jcDqncJury
4QKBSn475nk7GuZcjPileDh7O2VfZIHRCsDDUK73ZK1NLsFXuKNBSsD5ANmYGmYA2hNixjKL+usx
8nHiNvHu8ycyW+uy9oy5zdYW/VzHFBL5pplTE5cMTbjumjzdzamcEfkIngYXcHQ79Jt2iw3JBbrQ
cqOnC6CyLOxACsvzoJ84fa+dlfVE9AX9UU5JvS8KS7lOVI5YJFGQPxhaPtk8Q70nZ+j48RdV3hvM
KDWWdYq9BTzw9Mpir9Ts0EV/ZOkocXqa5kd4qpTHoyE+KH2MiWKtaqtBq6Z1I48JNtDWpyj2ZewN
yvK50GLDEygJHTUQozVYsLDYOmlePdD4NhXM5tQOYw5Bwx6nq0N1pVfkVxY66uLZCosnM+2wjWWy
0X5Csi2FdUcwO/JXxQhnr9TVwWkJpr8VZLlZV8jiLtR1b4eQCj1Lpr1PI0xRzqklGGDAoCVU6qiZ
U7wixGDg4BlpF77v27essmAAkC7aBWqsMwLLVBeYAqF3PQZa0TlCjXYfKlK+xVhduLBkvPNACOvg
R9DPW0r4M8RexNY41lpRPHZQOzFN7KsVoZm++/G4ee+BNKrhhb/N8qwtm99va2BAi5aTeCIdob8Q
9I0ayp5L69bMpM77+Epvt1Eo00tcgs6Hoo12NscTBcsW0axA33tpIyZShUNNdldO2k4H/Lvw8t7O
QxrdEvQwSJkAfG+WdpBdqfYb5ZjoyP2EANOZbNLrgyiB7yGAFTekFBTPKWkvF17oO48JOQ9aNWRJ
2uznL3QW6o4zfKgcrSEwHptA/UJOnfgdu4XOxZZnuLCSv/P9KErgHtNyBbg3z0rvRs3NFi9j5Shm
Irn29eILaiJ/lgW9e/r4A9J4fLO64W1FGQR4pLCdn3fsJX0M6in2jWNoBvumKnPTi/Aku2oLwCok
IqrxOMZtQ0xuIpgPEhHpMKn0tjKdedDznSX70MyLiSIUzXf9TMCD/JiZYPJKZuJeaI3YanK0F2Py
BJTgqTaQbWwaFU8jV8FEGgMMqyyBxzMc4ava7HGgyMdQcYKIHF+AisW8WxWoLNhHMb+3TQx9dsaQ
GPfwIdm+5BITApqNx5b0SZe0ggLAl2oVorqwKRujuDf8rO0AAfr4MRQq6cqcig6DONx9dJt/mTcu
3svyC6m5yrg1xkl6CdXqftCI4bY1ucWKuM+E9FOsok1fmwgQWlziNS11i2aCWY9B+ewEY4PhpCUq
5AKnLWmiqIO9oBPbOy2GoA/sMvXyRmUXe+yo1b/TlhZuhzGbsQwwSh8/qgRjg0TGRd6pYHDtRDLg
MIMMe5yHIP3jrIkREwRMKP+kwgFrkRygpi3xIoVV0miINIwVpQTU1Un0YbybKhFsTpujcoFxgmTf
pa0Ev7FIPkndJHxlgQCDQxyGn2ia6hspIVTCkUt9QHBeJOFoW3KcfYYwBByzQJ+aU0yz8CmHE4pd
Dip5uF0RHvIpmycUIYz5nkBwsWXBQVN4EMUxwFwvwBYUy4KHBrvbz5IhDPW6IZew5CWpNbgbJu76
2oT7GTspBJXR03F/V5/yOar8G98Ket8eyii8gXgR/ZmaZylgGfgW3AoL+hMtg7NySQJ+LtHVzMcc
r4LWwPo4TxJz1YaKsJqYaja9K8k1xPjC7H67B2gA+AvNFm0TrgNns7uKtCIdQ5y7qhEC6iQmOmXi
RcXE2yVrUcKCvS5NUbhuZytzqc5kmRatcKRCw5HC0pu1POCyaGrVYhulXiqG365ZXE+l0OOSnOHU
sz1nKAjlw5NBOJYmRGa/wAahb5TrBunh6tKS9WbF4lJ0vJBBWctucHYpyUcyOtaGQNSoEe5DS5o9
3IIUV8RpCzItwaRBjD9U3EbtTUu498+gDDI8qTCmivVSuCRWO6VfLuNouR3CtuDP0WI9b/7Q7Ouo
FGThWM/6ROxGFd02tT/tEAkYdoWH2oqpH9o4RWq7Wi/BORnd5LNgYfLxi3lvYKkQz6hhYChBPTjd
9iWsfaJADoLnQRCw/VVnsEq/8y9c5Z0PzTbMuQc2ENKIc3EYQHUdDUarH8mRQfWDQTz2ORjs68QH
b/74gchbUkV0YUgx3sgAfU2fhAK/p2OcEt6BWxhOhCEs9I+vcka0ev2A+oKkYPEo0uBcZO2/l0sZ
Hshmn6DzUWXcRcQuavZjljUrluDJk/ESB9cPZW8OBhxxillz9ZAk+ws38c4ogk5Dwh7scIo2/Ww1
iqs6SZSgDp/9sIfc3xg5rneaMBF0QGplAH9h2SZlH3Nm8m7Kpxl5bbljFphPsiWgGfn4fpZF6PTM
syhf0KGg3cd45bzyxt5IJO6kQOpo1ATPo7oKqpU8l1rhhoIfKV6J5Zu4a6rACv740vTp2MtN0EQO
P+eC+UA2xzFn3TwKkt7hgIuHONx1y2mS7FPSKD/ILhK8j592AUZOnxYPAmtxDkBSwVZwdsKLcfTS
50WzXo2T8iOFG7xIHZrqGKrEoriBX/UKBYTVFo6uRUROFPli6vHxTbydvoiaITNChYXRCIPydBjq
FCVRBM/rGBOF7aotMerYdFkXStl3cJvTy5yBRDNmLgAzXKaySppVuoGVIUvH3qhk6dYQsvQmGc36
iXiN2pP7dnY5tGC0giXLdVnryAG7qbqZqti8cAo7I7Mu05CVlK2RvjOp06jATp8fy2hp7iJROJJq
W6z4a+lBFWnAZGFYXhEiYnkJGiU3irLayYMuBdOdx88YOo0olOPYlYIhuHD+fO9lgXwv6xy0T5G2
+Ok94Qruz0E/LpoXBcdLNCqe/1rq4hThNFNP1yWX+nVrDj+gFFs3pTqQY5bErPkjlqGq2WDsbpnD
Hy+MHOFeG0HsuRaL1+ltFX4g6zSZ6AT1ymCDmGZuiTbvwqx4hfjPpgWHx6VY4WwAz+RsQwkzNI8j
CbjPkZDFj+SHCD/lSMYUPaqkVIQ0L8V4/ZOHEHTKnOOJl3drhfABwqRCJcYeT22sW4uO750AYcRw
mxLPJCkexchrcfe+ADi9d7vYD/BiELwAWGtn67gU+oaeY1/+rEyJeT3PdOiEKQmuWd3xV5jhyCiG
0Nw3IckGONYpbjj12U4VjcROdJJbikos16KOslnratLg5qjv7BGuwoWJ/t6oAnbGC4SGmrhkpp5+
PpK+oj6UR/NYTjOuZWmmA4nK1bWK0P5rMPr993Cs1U9FQPZwQw7EvtOaESIo8sfFQQMJr1YA5QAZ
XeKuv60aWXDhUtG5AvEy3qiw5rgTVMxSkF8mWF5n8ye4NCTPq4LvlAW+zx8veW84sYtfLYXcK2Cr
L964p28iEpQqtLrZP5Z4Hm0TGV/TUm0GB3GF7lVdmzlxkRHqEE5ETARatu6wAr6BPjCgZdbNtWKQ
qzZKuEKJPdLBJg/DXQYocV8RhmWnVDFPfWW2a43ADIgRIr85wITTMjrBCYIsPX78PG+XcDpmignJ
C/Y7TdqztbXsw0LEWCV5TuBQbAYjNHdkdX35+CLLOzmdlQvfi3rTgIwO8+PsnRFyIY3CICbP4Uh0
aRiQUgX82bm1ZE6XSu23GyMcILojDAUWAri4p99HjqN8EgI/eSYzSberTsRGn0SYqzojjENkfmwE
6qqroqxJJlJGcWf45N2aSifhc4aEL5gz/Qb9Jc6bGW5bRhAHXqNY/lqjS/YQiPNFdf07IxjYH5Ya
qZy4CZzbnYDgpkGZz/EzpaMO7xlbtpdsJLYR97seU1hYJ9UNFIvyWevYjm3RStJtXzcjPBl1wmY1
UgkHG4vwavAn/1EbjCXnXIuze9aSESBUm5NjH5JoSfBScOiLGixhngAuvFwuw3vEFriohUmFZ5rc
Kf4V6ZdVhrFtixsOiV7RF2DOJWghiBgmZO9sJN6xjtN6NDoGv2JnJnnWcuTus4daNQl2k9qJaC69
HXHOtxoZMRUTWMIIbexJGJHS7pNYBTmMm7TtL8na3nudlGHsAXBHl2L8dAA0Gk6lbI3xs5ZL4crS
snqxTCu/DkmBmaaUxt7Hg/u96y2NOdZFqJSwy0+vJ/gybTFViFED6bqrVGXkmngmOapaW548jeOF
w/g7xT+dzaUPiNKCFeicxF6MAqGPUtzi6dHIgDeTaT2HnTE99kMfVp5B3/+A1B81cJamAswfESNU
9KSpL1yoe6W3k80C415iOThOsgifTWx+o2a1ldA/A67UW8y81cfCHKxVSfaQjqJoRw2i3SIhEO3C
DL5VIRTuyILGLnZ1vZ0lLfDEialmjdJA3Vzg9avXOA4P82dOPtkFX6E3yxA8R7YISAmcz4j4Xr7k
byCzCb8cY9kWd4SMCjIC4kpme8DR93VA/L9zYPtv6K22LDr/MDvcL+2XX1HrS8T8f/zP1Ze6+PE/
ts0Swt78brK2/NgvkzX9r0Uuv3Cp6RhzMFn8SP62WhOMvyD7Absh3aenRg/hH6s1Xf6L2gc8ntqH
7oK4YD6/nNZ0iT9iTjFVpcUEimDj13D74Edx+/feQnL9v5XsnY1UoBc2bRBK0I7F7g3e/em3j4F0
JXXpK0VG1Nw1sSVt1Tp4JN4y8vp+8rdWHREDS9DqZ0Xq+v1swT8j07jdRYSDraR6cM1SDx8gsYTr
Umq+myAKV6LQJnejZFw4Wp9uyn/fLLOULHRuG5jvrNqqI3+qmtZSHHKqunuJmOtr3c+bC7P3Ncn8
P7flvy+zKP7o1ol0oM+56AORA3GxxECPvtTgsYaQkpKpNh9L3EMGu1BLPSBvbSvL5UCwsNpV92G/
uFoQ7Sst/eCm8dCMZ6s4VExCXbGLTIGSC9uyuphQmmhmo4kn4UcCHH8tVll7HVeGb5c4lhIUq8bz
HVuu4HYgFA+l6Qc1gLlAznrsZ7S+Bdn/rmaDgjYYs9v7sERParfx7WiWwrfCwgXGkauy/2wlGYZ5
v43vX+Pnd+bSGXt8eTf8D/wGMhE+E1QUp+OlHdJZ1bKKVOKJcg2O5rPf5OIigTfaDcmmRIaVERxJ
ljtlC4aVQSqsCbtM+9akpaSryZZUjmviLXOOHXop30VVbmU0LjXy5lT6Wx/f8FlT5PWGmT94eGGc
BbP+3A5I73FAqkewdL5Q863Eyn5VS3TPpmhurpVcr0ibmUpPG01knpqBGMsaJAwLJD+G+CqW+6Ke
pu+g+TjKhgQN7eHO3MT+cDPrtTA48JSjx7aVaXZw5oBea5oTFqsk6Nbux0/yCoaeDktw0ld3D1LW
MQI4e/VQbXA9YGaAMQfCA1a46RYqhPytTc28tutIC3eiTAOCmFGNXOZuJkGD6OiVwTGOVx9URH4P
iginpFLaI6l+JWkOfkKXoPWb8L4vm/Fu7LtudOoZz9Bx6qcSt9RpGmw4vP5LEgtlY2OyVnh1Varb
KhmshL3URIveL1b9MRIJLLuH3HQ6RKqp24xjeTeDG3u+UHYLT5OdxqWYfqTY9186hVNnr4fZfRsZ
5ZdO5LZjpN+yO1tlt8nHYHFzzEzhUyh34OuS2Xxv0lJACpbiydcVWT25xEZbB+ww6MFYRnlTkJkb
2VYrRXcfv/7XcvP89YMsLZIYfVkbzk7qSN9qkjWw0x+UKlrXBolqthETyKdgXRs59N70xBtQcsGw
1knSkAKog12n3iNDTzVHoA2h4/7cq3V/G6GuUD0T6c1j1Qe4oqemUt0Q2GQ1jk4UrmajgYoP1lQS
+lLNfh16g1ROh84vNuCmNTkFZcQ3ElW/d8amI6lcIrHFbxLsdEFY+SGhJZ9oCl+tsNm/ctgbaU8w
wypJCgJ7miA8YB45h3agJ/FDi57cxI55qh2O/dgxNT0WCzzURJ6YOgjTFdFctlSqJSltPiNAwcnI
w8AocZJGzvYCAseD0RWaTpSEXF7Pwii6bT+Eu2IY8IyPRvyP3JlIo6uQAJzSgeao3EayfiM05kjP
MF8Ms5I7+IViZltzuBLLKVjlpW8861OmNSu90MKH2hxrggTRCopF0FGLw2qPRyP+hHXFeKVmSnov
z5Z5yX5j+bTnn95i31laxhgqvTqe/FYgYSyScE5sifNNGVzRRDBUAiJwXdGOXc+DQqqPljZfC0jY
F0qzM4Dh7+UL0wt6/wp+6LJ41mLKghmb/iGWnUaGGq8J5fgphr+4rzV535h9ulXbrlprGsxEccDE
ziJCSiY85ICHsepZJUNlwI96//FkeG3Qn70RnGCXw8nrCVk7O0xIo1qwYE6SYw0gyKFq9GvY17Xt
R0Znz9SpK6VEMK5hAYphMxYS/lCKR6SUBNwqWBLA81VcXH7F3SK0csLED64GMSU0D9HZN0omIqwa
/Kk/vu1XfvP5bXPT1MicFKChnM3hqVOzOqHN5PhgI1d6Hk9EhkrylG/8BH90P2wbipvaeimz0oJn
jzbdITl90knMGSmOWb6wvo87c/qKMGR4rNWEsJ+o65fk6VK6Ym7TTa0rk8R2QQqNQ+yPkZuT+bRV
YtW/19J0vM7yiPEjTsTl1rpd1IG0F7D7h2A3kFyFsY4aO5QWmHub8bypE9YLVWmmF7k1w4fUj6WX
LJJkMqLkELdMQZ+VezVpCgcOG/no3OyV2EZP+Hq3X4wptVxpanTXJwm6xignJJb145d6Rip/HaJo
NlkUabgsZdMZEyaeW1nisAIzt4nmR1y8/c1cZaMLn7hbZxxmcE7n6dqqzkh5ECZv6EhLxsHC3Ga4
XtpxSowbxjKl1xolyhNBVy8cDV/ls2ffHYiFvRFTDgj354L/JugnUntE1u4+S56rSjH3gpBhqq5K
K0Tw+irl4AxgWBA1FeqBU1fVp6pPhh2Ab0xkc2Thjw0K3OkKNlKtbqzbricAVDJJJAnilWTS6q4g
5rmJGnYHnyR51ukYw1B4B5+wWIuv20wP15nRZRsiZi6Rkc70w3wDeqfsSpCR6PHQ+VBOyzJhIS9m
1cADSol8GzAud2KH47tIoIYt1QaWf2hkrpDMkOemuiRP9GQTerre8wRobu2g079jEDJcmnLSUpWc
vHrubOnNg6OhyqeHfXpnJZyoXNQzCem2Gt+qBhGYwlR3jmT02wSp7iaqc8tuzRddZK+S1N3YcVD+
eIieHnBf3w6BrLTpoWYy689B9iiKEY9jcuyU5fCNBFsdUncvrQhnmS8tjKcn/78vhe8kRwdZtJYz
1enjjs0UC+QaEaQXjOltnxnWkUikmxh+4zWMDFOFE6OVt42cN8T1KcERUUJA4uFIimEPRLMHEIta
27BS6Svm7BtrbvGRrlKVBsU8iS2KF+JR40LRc5uQQCLR9L6c78wijR/FKgYoJz7jS041DtokRtXO
CKzR9FQlvtDkecXgzz4sfT0MNrH4Wybr2ZDjTIkWOq+wnaXWcPORFHk6YvnVEJrzUzep+L0VU0XO
lqxs5ziA8dIM6g2JWQYtDkxIiR0Ywge8cTTk/1kfB7YvhuU3v7amh2iu90AhxWNW501jpzBQNXvK
EJxV6mwe2ai1VS8EGHBLaUJxqwHv6wF+BF6lN51NMJnqjGo6E74b1Q8j7IkvctzNP4pqMshkJmsy
pVO8V1AafR1aGExcQk8OQZ8DHkot0XhGp6GQa8JkK80tvJmsShPNrsxHve3Gl3KU8tSziidOcr20
LsOmWKtSfKNkOG1qYSP/Uu78EXbybz3pT5zrP/S4/2+IsCwuRf8eYVlHXwnOar/Uv6Mry4/8Qle0
v8DZ6G9DLUDYhGkX8+0XusIfUbTS7QPuxrgQdvc/8Iqi/0V/kjUJ/3RsviC+/wOvLH/E4ZbgURT+
C/de+iN4Ba386fq3yFQVfiN3iNnvWw8hmo7wRMvipwSOvp235WN2L70sWABhqKNdurr3Pdllu9CZ
r6RNV9nFmu7kxthb++mHdtV/b7esFtf5Y7oVbtLv8Xcivjbp4xx6xrfh2JKe+qXxRCffEmTkWRvZ
KbcIcD1rP2/pPZFYK9sEte1St7pDJPolvFV/RhuSrK/kLxZBYeS69bZ8rB/bq2YnrMAtbhAHrXKX
UnKbHOW78grLljuyklbFvezIXno7edUdgfUF0dSPmRdtVHRZq/ymuBueBo6O5ObezVcomq66Y7ut
7oUb5Zu8Ux0kj+v2Sl8n19hYrH233ZCrszNW5OP8jG+LHXd5reyNjX8EnycY6Jv5UyhsPLPC3glQ
Rdlqale6nTauuat2PhelsX9jrbSN+BSMN9UOWuzX7hDtMn5tcB3eEhtwA934qr/iGX7KHgHH29mO
drojeto+vyGFwy5X6YP/KG+ZvU7oNM5j5hhe5pVX4g5hqkvG6Cq8Nh/9Xb5KPKBrt7Wz9fADS88a
/cyLtil20spaCV67Yde/q+PCFva4PW6Stfowp+54F9I1Jl1mhUi2ccoWFqSbAHzw98MDDYHgayrt
l4z2vbbtHN3JV5iScV/jFfAKKTmf2gccYBTVGShBX+arbBPdYQ2+JuQs3lYbCCxOzHO1dspribfh
1lhlm2Id7OVd/th8Fq6zA7KpvfJsrUicxzttS91p8tpJBlxjH3evbCqih74HKLqek31/M6zNn9Oh
bu3+2boPbJKJ9+1DfYN0VgrXc2+r4sbiRknq2IjX0UrywH7W7Oar7ou5m3Zt7pC75mV76UZ4YHz2
ThTmN1G2wdPKLg78vBs5sh2s9H3KiWVl8EXWqVt+okqxqztOxhVRUbZyzUuDUKq74ybs7Fp0pcdx
Cd1dCdlKjJzyql8NyGDt7Kvmjm61RmgcO8HhNnNs1SnuYZjb6crYpN9X7WMQ2FCccqhkh8HkNX3m
HBXapuc7ndN4sic40MSjdfU5O8z7fNXeLFnomQ0GznxjGInOuB2XaOEbnUS9JL9azsXQN1eS/tIZ
cHjan+wj9mT9TP09fHt6VaOyGZVDa99+a1aGM45eviH60fUbl0Qm5am/mx60J1iyZo5eYs+/0xI7
nRwEy823zg3t8QnZo+Rs6sKbR2eSHZ2hmF5Bks2XRjZ6NI0Tuj1YO/LK2mkjfkOP4kQMXdHz10Tm
Tl+q3fyck26HkMyrXIljzc7/Vjx2tyiHQ5xSe55iV20XV6Iv6S660R6rn5zHN5Px4F+j6vDa1bTL
r9Q1Ee/iD+2p8mSCd2+6Bxi+hkNsW3PTHya7JyP8oB3JbnAiJ3V1XKVYjVYFdTVxMjEbq0rUquoK
KucmYozCbUB6FmmjyUGfH1X0I/1aeST1/aay9SdRdsjp64u7vneNdgl5sk0ycg/FrfrdlG3dG1dN
48i7KiIncWukB4KBH4StvrbkVW4L1Xr8KbiTI1beM8ENaLmJTLoTPOb0lvhBjcBP5QvvV3xBIyyr
z/TqfCf7UdbPgpeobrIuCbUiZmneqDpa14OSevnXQSCNd2NYToryqYZPZjefgKXszBvuYQC6gQSL
bI9rv4VgNLIZEHAXdZKPpGeAC8qxz2hZpNwhNjv1EcGnK2WlPHTzJgtvR1LP+p3sJUds+qVP6t6Q
D/lTlW2z5+45muE6EKW7KYEZa5to2kNt6s5nQ18beLkeE4KF9GObrCzxuQnsYkN0l9g6UDKa1BVz
d37pLFeb14XukKttfeFdTw9Ek5mb4WF4MI6MKSdncF+392LvNIuFlU1s5l3iPhhbSMIc5EnQxG9u
+B6aVwFtUsEdnptn8U7U7H4lyl4nrPBlWtOB3yidmz8Jt+Z9s/luuVVuZ6JLvF15ENQvxkEUOqd7
qW6WwMpmpfnDQQru85VyA3JF2l3+2eieELXbUYWPn44ypydE/FvsTGuiQzPb2OIN4LRudD94k6f7
k8PJ2gWQCh/5PS+pE96FhmYXw2phebhCuKu9rjzI1kH/mtn8Wjf2eitlA2bZsMldy/VnBRaysq70
3pMqr4BhQBjjYcCpmuUNa0mjd3Gu1u3sk6Vij23L2SF6EfMX6aZuP0vB1midLrhqfipI06vym1Y/
WTca9I5dZl2p4tqtvM5mUnVuPzpPvecN37LG02NiLZ2YyDBbfQ7m7/1BSlu7LGWXUMbQKw+96bC2
Owz70WBdTfiDu27VEvo4QWu0o0i8ZcOCr/2twfjIzI9qhNIH10DBDYdD3rnJgx87QmnjMJevhcHG
Jmg7uKWDAf29SfInr6I9VInT5Lb8lX+0h3Q3Xfk3mpO51dfB1rZcio9aOiTRX5nggLBaNuVWZ3NR
P4fb7mtZ2cO++6rcDht1r6mkoZN1Zye3xZVZudXL0tbc6C4ywhXPOjiKtDKIQB8gutsiYIYNMm6T
vZeHG8YqCHTU2cawwRbMSNZVuY2jnU9GQYF38/MgO8H3buvX7jiDHXs5AWOym4wILte7cMcgYzT3
BxX7g9juNpH7xdzAdpeKlW6uBn3nt7disUvpU7Tud7F2xF+4wh9V5Y9Fxn//10ll/dqA+1aUUx2R
2vG/1z+KpV/YnP+lk5+ha/frukub8eT/UA5E7XTX/ain+x8N7P5/NfiWv/lf/cNfjcvHqaRx+a3o
sBTityG9yE9Ka/nDapxbyJsf0/lP/CrGZapqC4yFQzbmWDAwORz/KsZlWp2Y0fOfhRjJOZzr/IqV
Ui2So2jYG1DzIBD93uvkj+jb0JZGgU91D3bwryf/r7Q6z5EIAz4ujEQJDTwgLjSI06N52MSJ2EgM
kMRkxqU0U/Z4peRHoeria6MQwn2nZGhMI80g8bNsD5bYNLty1PILnZw3iNlyJ5jCwvIyeRPmuV6B
sPY8NuV8xIElSTCyrpVkjVJD/RIWEmuoHH4mrzK8oRsYYB3CAWhdY7f8qW0EnD2CqdXusENQN23f
Z2ADuhTdC/DPLhzwF2T59/M9N2kSdIweDOcAcN4ziLfXG8UnKoTlre/ilRALyroGTqDyHoh6x6nQ
Ly+AJ29QrOWSeDBAescZCR/JBVz5DWenxWL2vkz3oqC7k83hxhCL8EGQREhh+lSsAh0PasHvXqJE
D9wC/Nhm/cVOBtdEWzUnki+HJFoPifar+fZHM/3/0/M33/WD8/ePOvuSn054fuDvCS9pfwH5kgOH
ThmSA2jQv+a79hctevoknH7xjpYgSP4z3TV+CI0OHFyFCS/jrfvP2Vs1/pINNC4GkkD6zPqfzffT
8Ys0fwn3YrFZLAGgUZy7Rc1oxUoFbYYD+SswArtBfxbYLSaLsUsurVYfsKQdv5FH3Gx/e0W/Vp7f
m+TLQvKfM+f1yrwVwE4NPiRuzKx1vw9jY2holWIa5DQN0Sa2gcDwa6W3vkGWWYnC3hp0MsQ7s01+
NCRdFvbHlz8jQi3XhzqCkx7pNwswf24m2apN2ZR6TAFsGAXQepwCXZtkf6yLZrSe4KClP1SaHjAA
k5m6vS2lYt02/9oe/y255BR2fb0PEGn6ZWRaAbqeY6Gky6ZVNQk4qsSztheVJHxRlW7YdWScXyIm
nLLNXq8FA5dQpgVmWazyT985xCrMTYQmxnbUV/tHepSmqyV+LBxaReadAyCOF9gobwcYuBLwJ6Yq
gNu4F59eEmvvse3EOEEAlA6RTftcS7YQ92AztJEwrusxEstrY27Erx9/4PfeKww+vvMCrSOoPrtw
rhuTXEqJI+R+rV/rY+zHO2UUUmq1gPzdj6/2djRjwIJG1wIVw9X3zVfECKxDP5k6SZpqexKxvsdq
h//9DFSq9FKyQssOgpsOeX5hHr3zgllBmLlsPjzoubVc2bWKOSUAxcmoa/s+HhMv6CXOFUH8Pasl
a5ss4+rjp10+2uncZcuz6KOoZP1QLZw1s8ZZJPVYgeaJqYX4VZMIYieeWr50mbefEMCStRNtNz8M
lev0E+YKSdpyOXIU1lgebCEJG1w1uvn7jH/9JdsXaRn8pw/F6+My8EcWBdb5gmAIUpJXslw4fazG
R6PPaHFlktitJQxXG29E/p+4LfnqS29TWaKh2rYlY26JHqgKouVQbuTDJWrO23cAQ3JpCRHbu3DP
zuZPYooA+HAJnC6slGkv+tnk5K2VDIcoCq31x9/1vYuhSqYrw44ATfnsYrRO1HAMUtbEctD2bYWJ
ghYogAKNOpSfPr7W2zG0bG4Y32AVy4SBoXey/uusQDFzpHCGqLPWSjwwhmDbBJcYvW9nprFYWYBS
0/Zjtzl7phb2eBERheHUQ94fIJSlkBEGzU3nqiuAoazgm0hOwmOGfvSSxOntektJyCUXr//FcOFs
DYLtHLQjuYxOCPb+lbjkebKJGItwFCJGMDl0pczW88fvFSIXfkmsCpCGzydNJZmBnvvkVYfyPN4K
c5oeWXkvGVq+WXWIdsWmkJ2EZU9+I9nvjHiOZ54Yz6elGFdj/+BXprpLos6nqWSWDxKT90KxfSaZ
Yv9ibeVQsLBB5eWqy/v+rfQtaqEXlH5EQ55aobX3lcDcpNlY2kkT/h/qzmQ5biXN0k/kZY4Z2CLm
CA7BSRK1gZGUhHlyTA5/+voirar7Zqa13aplLzI3uiJDAcDxD+d8x4RHwV4/PcxlWN1C1iduKNJZ
01+wzRsis2YTnQrML86xnMi/+7sF/7/dz1zoGwyXbQm907/VM05bRuMKN2VjWGQcQlsWqD18ou1j
y2Z/HDRBcRl1k12TmjnyWpjmNBRzymNsyt95APIR0KHXtwiepvzvnut/ewgwc9FYklRwO+PQ0/7z
Fzfr3EAGqs1mtIrwuwLR9RMFkOXvfIRgT6ZohLyHJMSNSZ1IGWgZhfZ/NUxsGwrE716wNEd7CuaA
VL7ZPgdBQpC9q6Yg3Q6V0uu2Mx1HcokqUu9Uwd4/nqIFIDmX0dfbtWvKX63iZtrMBPYZ7GLhuOyX
pkbl1AmXAtDtVpaYMtXyfoE4+HuuLUjRQ+IXxR7DfLXsO5s1OcGiBHnvbFlW53SNpnyf3p4tJVme
YsPSfIhoGp+1svKrJAB4b9c5elG56OorsBgfy2WpK7ZKNVwvl+8kiXMx6ytqbjGhXUT0YKcuU5O5
m6mIRlOH5XvhF/ohl47+O4L0v14XTnXqeOxHmKJIQfvXGDRdkcVczwQvigcCPpnlM0x1t60//c2h
QMfwL08sRFh+PuIHCLdoPDHj//MtUOhJjZHKQqSzuZ99CFsgu7D02jIqxtkCGFwNWTw3Vr4zsuhG
QG7ONcnhxycymYd4GJVzBzzDe/AbHCfbFLbL1QxmX5UZiEtbxCz2GNAuS+FueKclz6as4S05PHjZ
LqvNuDFNXeHKr+04SBKj9suY/8SGisugNgl8vZsJqu2WigywTn4sw3psdV/8kKpMFYK6cnnJSY2D
xoOOGglpKAd0tDZU4NUySKb6/ul2JOZ78qbcY5IE3bU3djjf5UT9bbqw9dWhGGWCBDnMOPtTcJpn
zoNgmzUudOwkQILDALvEO5UsYfC0dMq7L6sMwquQPtF7QiJCiETfHUTZ+YcsW/UeBbBqCRmxzHcn
zU+I/xzzwUW3Ni46VHvbZ7oaDsLB2QjRdVnUHgPc/IpZnsm7mQZmytBdpnEtnqy5czIG441Zmbci
8WFaHoqzrA1gb7RzT4lcu+ee3JoX287q3+4wwf2Osn4IWPF7g7VJu0Ifkil9nKKuZxRRkWwZM6CJ
/qjOgvLWCeH9SFjgs0axDFzT3NFkMTiDw/4o0NNVQrt8sjwkc7g28rumT7yzGJ29r6JwrxztXPjy
5UOzugrnmigAtUzDDbbrjWqHKccdj+yMf2fJ+lMU2UoriVDlh+KOes4EARDtNDGRbnMk4dViOe+j
7K0jii6DHCH55oF2vSppofIw9i+rSJtdkYch2S5GMB1tEdvuI1VFKHEw1d7D2y8ude15zx3YJBWb
KWUIPRcMPPll6o9egzbctILS9DCHk1U+VEn3FWT+C0jG8EaoXdbDDJTEiV1TGdYojvWtW8omPeA4
tfdd0cknu3DRsUtPb0VK/m6amy+1zNRjXgHZbc5N3JXO9BxU3bgjvZKtbVRDIqB9Y1/aFuGG7DWe
Jk4tYinKiW+wQOW6G4QYz5iix3rXJGWSbPJcBQzqYbbYyZieaVrYLSsJXAIpHDALqCfFziAYJi4J
XjD2E4/g8CZNeY0It7rJzKdrbYQ8VHqR28lyzT16JX2mzUYVo/L32cmQwxTqJXEYqI8V+tfJ2WfS
fFOF962gc4z5Von2FizKdaJ3C+/xeOHgIg4T0Ikv6nJf9RNALTNH3i+7iAwjrna0EDFDH3/s2gGA
icnSNdalk29Sj+zpvGKQb0qtdrObuk8zBtNHW2XXtiKgIGE6Bfwwe2sIEzgFUfrS9WP/hOU6/5XN
fn1q8PxA43mN0Gtv/ZrAV+V9dNp8kM1ZFfHQlPNPqp1fkcvLDTzvp0LD9KNYTcD97LonbXCvMwF8
1lH6KIh9vsjeFUTomUdPBwsx2vm7ZX6pJn8L0wgtAExPE67nVab3HFJpHEzE0IzQvozVs7Ttm50e
3Pc0jWbiFOxHSwz5BmLwvmjMmxOMelNLfUl9fd+kScXbtH1LheUcSC36M92i0kP7PfK6T5nlbxA6
PKAybJ7qCbwQWqgPAAET27hu/aK+e9aOeQ1lKfdiYP5hEzIWex2xYm3D7qUY0jt8e4cKhsOsrOc+
ScNNxov3rq2dWFlAhO0ZJKlqi3Sb+dZj5a5cIcOqJSvSO8rPKk6qljFP59vbpV1Zg49MFdkwIYqC
VsBvkN5ZQ47c2vgUYhLcXZaiAkup0z4QylzEQZ8s8eh0Ab2QcxRNKWCNF6+ghg6UOoYCwet3mudk
In4E9VD6YqN4ZaHbPpbQrKJxqamE899hlrknqjcv3KoeFzW8ae9XSeEBQLsW+tdYeeMPb7Sac8Jz
due2ptu4Tbm3upyPrkV0JGvzsRwsttTC1i+uUOPGqps3uWLGCZTaqejWZKT5tLG9PtYdGhNWl2Zg
Mxv1jOeN1W2rJXJ3SNAuszX8aMrkPKgqOeS6YWlKMM/oMiy6qTs3nqedbapuy6g5HB6qoHoDrtki
7bIkF6YOXntjxLYZprditPbCS58q6q+YKYWOK295KovwizHtTNhznt6J3ht3nci+BjvNt7PNidg0
wcqSNK03jRhIQrbL9L7oui87U+c+K8MzjMA21lXzJxQT5sq2zv/QHmYbt0rkDuBTRvKdaeCDe/Ue
u3/14npj9WaSnotiZxHVDehKIuqgT01Wti3Tcm9KySJxOnQLVmLuid/EGhruOoYa07Dm93ndhCfV
rc/oD4/WMr/UTXc3Tt1zM+jiB5bTJzyeSPgz7CF2F35Za5Xu2qxC2DYrm3nWWuz8HNW81Stg4ADP
szFHA1/4z6qfn6XXZnhW9QF4PUlPmkjQnm105761Jc1FCHcj7NNrUbLTEt6d0fOTnfUcdNP8YLvl
Qxl0r4kBrn0jjB3LZf6Djr+N2T/dZSn7ctU0d7M9efGSZm0MaeKPP0TdykWxnUvusEL17OVStpCl
29pGxVMtd+FAfGPdoj+w5+CUYP1wGu7+vcUXGZPYu3Hr8T1IZ5y+2j0IDpweX0NWPsh0QTgr4W1F
TfMWjfUXnU0Wu2pgUV7ayIIUgz/uReNOcRqsD8AEz6NiOe5M0TsHuMfWz/xM5jxH85HyEnf8gjpF
pHdWbst7V1ddbGOY8Jr+T1oKhhbznzoLetYO3KCMMWpk2NUaZ3nSxs2czLEiPGubtSss+6TYz1G+
62V5yMJs47gr/82YP5ekuQOZT/9ENhLvRUTBhuTRXzKH7ctkINqH0xiHbpPFtZsptBXOY0NNvYH1
+uo3/Z1fFQxooFngf+k+wMdcZnSVjyVu7aOXuta2yLpl69g8xrJ/nDs/v6/qNdhMXfJAdlyyQ4t5
qOryJKvXJEiPybJu17nbub11yWV2H2TFToaKt3PTTJslETIG3NJux8TZEZH9C8rAF06jU3r7rjOU
E55UDSRQNzgtnmKfSzBijJFs2isb1FWZdSG+ER9lIilBS1XsPWVfQ4u7Tr70npuQlzQcfEd8S+ji
FlDntWNfLewadYdM3IWIz4Tjl13N5yFvL0aKg5KQj8RUgmjzxD4t1/0chFemzG+yTn4Vjbv3Ru8G
kty5U75r2+Bl8epHM7CxMnX5DntmSyD6WxvmHOW8cQe01u7suvvRVuXeCasr89Rqr0k82tm1g73f
Yf2eNIgurIlLwuJx2zbF8FAUNxKzP8QN7qCMHdUx0twJeeMcMm9eocGpl74fdkqIbh8yX+OR40PU
EHDkiI4p0PKuEvLZToMHt2b8hCb9gqm7IBagHM+smCpuKxeFW5VehJvfInthu1mjaBD1+9HPnOnP
LimhM/NqQH4Urdd1LS6s42Gw6PlhbtqvYPXEJliK4q4NqdCprr+jz74G4dI8YszKjp6N/ECGvMpr
Eytb5EdnTcRbTpfymobRpz91jI+C0yz759AXr1qKrRVQsGsfBV8QzrSlDq1cEPyUETKb3O9QOgS9
xb7Q3OdsFzc2LwVK7vmdcfvHNCKkSVTQ7fwGEeti2XFm2fuWwNcDoQrFOayd1zINX0BBoVhy+yfW
t09BqtsHNN1qY1rzEx/QWY2dvSEgI9sqJ3gmZflPMCQJdNruCrMK/VKiKwamwYma7bAWGHcirXAA
ZED2mKE/5skcbIbW7/dsX56gxX0SuOfHq8ge266i/MLbpeNw6P+4VvVUDxbvAsZK7P+6b4O0640X
1L+Uuz5ZXeSeOhLM34Q11rG9jN4GosSKaWPQZyKgH8fAG7fCTue9lxZEyvcr7L0w6z+Kerqzq+6e
HIngDAol2To0QaRPLDlqKs6Oe247c9H5/D42FaK8euXYozohG5e80Shvk21t+ZhGsvYLp6s+jyNy
ziDLH/sxeWyG/Lzgo0PaVUSHrh15Ca3IF4S7EKWquiXGLmBv2tIqYmkbtSscP9kWqrTIJa+/9YbU
x1BzonG4xLIPdmstmrvKK0zMGATUevPW1uK38frwKtMhuwfbuZ5bqD97QkAC8hIssavI87l3gJLK
Mjlli31gTyTeZ+hXG78Sh6gOeIDCJTk0lbgWYbMPh5W8iPFbG8HQW1YULoE6iFVs5RihNtLOXTsO
T+1kV7Hd9XeOSXaRtxLDsaJF8zpqnhIz6hQFr22hXXCF6tpL78faRI/R5Bwn+JcnFfI1iRDDV0US
YJEOb64Rb1bey0sfIiAN0+feap/rCQsl+Tjvcu4PTsNjZzz3bq5avWkH+6y86GxIJA777l5LRZdC
Q8Obe5+NmiOqDcirUocF1R1jDQwxwBKtdGgeQq+1rY1Pkt6drbx518/RKa+TJ8sFZD0HumSAgt+5
q/dOvXyrqxptV2XttEWPS5o6jbP1Z+z07dHtEPMS37sLqgBmJf7goI1JLpC0sIjyQ1pWu2y3fbEs
/h5SInaH0luiN/rH8SWSSUZuqRRlTbZld3MKFUXSVTEyYvPgVdTTzyB6eWuvY1QNR6+ckYoOonzS
adv/GVo287FQAxVk7+TOg10pwrWtfHTFOdGMgDYprtBfDHY8oEK1PgoJOdrCfzkfSK5DyQdz5rHL
Q3mLvchFtQc4aV+TjsX6Vllz4p8gw1W70bOJkOeRQtcjh2XadZP12s7ZZN1N3hi8QonLrjZD5u2U
ro/GTl6jkMeSgf+n1iCp+/CD467bFOuno8zjAl8WfZddnP10rXj1Z0VR7RGMjO+aL4g7bAAonbTA
Gt1sfiIReNoHjLfEQO9QZPeJSF+1a6FJ43NrXT3jzY4rM13tmzLNb5rNqhbeY5H3qLOKScjaFve2
FmWySZMh+fSyonzMim7XkvwBi0ZuElOE27V3P2GVohC0k+VUsTPmaG8Xl79kCMQR3Lsg03jJqCU9
G/CbmJZ1+9g26jJP8/cyH1C09XJ6VYH93oTdtyDImYuufbbVsj5kycCcpGnLY6E95HNtYsWsr8wl
j0Y6gCD7npUeqlJLyflYc6ggcPa+VWtYvdRd+sOueXK5SXA/lPzjXAH0O6hGJ6Ya7E2ctA1U4NlY
NKRpn4FBmvHj12lzDIb5BJHnOZ+cx9G0+RbCDOJUx/tsywJ9cL7ql4ysx5m09an5oF9LP/tGhdeq
K/u9JmHwOe1sJr6gTPJ1FB47huWZweV2TcNztvjmSkp7C2I5XQ/t5HOwFRYdVpEVd7JJvRee9I9B
6WtOlf/YRDdldBi15a5otHijQWYSm7DweVlHZU68HjEw84J97Wp6v8oQ6xUE03oOTPTdyEacQ1gC
qVN8d7kgl9Zt2l0WROabwFgUGwq4YTcMoXyrWjr9KSuxy2Zj/RaRskxhXnsvVkqqgvKtzMRsOE96
7KOt9vzl2kHH/kL/4n95t4SMqfIw64/utx6N0yXLYagVqaA+93Rxj893pqRgux7nKPmKXoNWDdhs
L4RQ6c67uXYR42cWy/0B+WIw3HNZ2Kwt6oONd7VVXve09O3yAVRrAv2S7muN09HGNHZhbdLs8FWT
zQNK/4ShB633nHTHtvPmN0evCPtU5P+wrdHe9RTX+P2MtQ/XmTLR1sVegjN/Yq4UbuQ0IR4esfG+
dDQWh2otv8IWrV0iUEAUAn2zH5RvHdDH0phg1+su3fQ1pVueOc62atehOPBz/fYlVbIW29qGzUwk
IOMqB/fmm+slvAWwKHZxGhXvTEiQ3iy+1Bu289aFdFd5iMhQwPS8TptsnK6rQ+lceT6AnjJptiPA
JeT8Ss/7WXbDce28YKvrBSNOZ1fi1K5+8aBqvzvnAKvQA2Wof1rfSTdrmKYvgSy9ewJ67kRt1xhK
veodUm/23gwFnlFrWFb2bYH8sLNS7XHXOr/JPuUbgQo8x1Oaq4+wJMr+kf15hf9QDdZXd5sw0ydh
UIVTSUXCs5FiIrKzghtuBdAVr9R8lIV67Xxn35lpZnAUBmOLzFWDNX5qsUNhZZtcbrjjqhQTCsG0
mud38aZNOhbRh5EzIJdNZ7KIyjpMu+RsES7VnuZkRJRtJDPds4V53f09jsvM0znilI392jTqZ8HP
XH44ADmcB6scnfQzsptc30kz+vmJe3CAGsM64dtQj//YRhC2uZsw/4K6IbhHYoaiTNsAmWCAYk3S
OvR94ngnSwd+S7vjp/mLrF3/M61T/9rT6KfH4B9rBNWXQ3GiDF1dKgdAR5PMu/CpIgtiBkg7Bw7Q
7qFcju1Yj99bv7KyTQPaeznqWTs4v1bNdp8BSCCKM7g0XObZOjkOlgtbu/q8QJ6vH5ze1ddqnQq1
dybpHHG3+tFGecDgNhPzRubYql7lZ93X4MJrGba/R1sM7iPwPrfeFV7teqzIPJlu+3QReq90O/VH
xvE1JvnMl2LH0rIGZhdKwYRn7qLy7OTJGO4KpqlbJewtbfbBMuJpdTWT2LD/rIl/c+zlEC3ds17K
5UdbMHaOrC+xFAwIh0dVdnugUxBBxo7jJLL648xo+ckwZt2GQ2ZduNrvGeVrNk+/w1EaFPeLeSc5
Y0v8EZ7iIWypdpjZ0VkxZ9itJBdvRw1+cIVozTlhL9nebbuAlvKnyhbIatIXrIvSwdrTvSfEdTim
3KTqVx6Fx1ksCJRH/6H1ZxmXkd6nc9o/8lfcF0bl5asTTd43aXXFcfL0J0wm3tGZCY4kly272VQY
LqreJjuezxoXJTlPbsR4cjcoBy5tXM5RVB1cObb+01JVYbAtIugXqVY+0QXuHALZ6lbNI+L3tXM3
BbL5TN0Fl15Z5LN77oelBvNB6lxh9tZiF8uxGHKadxe3eLhtspEGAGskbQj94TQx1amiQ9uGq3uX
9wXsgb6DigOusCMWw1l6P7g0uQDP2DZ2Qwqul4XD3plnLS9BjWTyMZnmwD/aUMQD+ONIC5LG4D+w
5lT6F3zpTnvi8uYGL5RtkzGqRz53EPQclmhF2L6i4kiXfduPdvlEaazT17FaK+eu1JKjwJ8F/79y
AIWxlG00bp1ukIQTw31VbpSMe91EQ7bPPLeTnC5hCn9BkZ11V1tmdV5KZ1HWJRq9oTrKvDLLkVyP
susBHd6OiTkspvrn7PvQiN3BKep7kkKDZiuXaYDG4HTpYOLIr6W4j+Cp5Ed+MqZfmBHVxRpDjymm
gi3hKlopOyjXs9fWvPKwjD9yDwOEULMzip2DQGH5NhEkv3OU7mBoiGw41oJ2r6oYY1xL2akj+rHl
tuv51o8D5uekG6KtArxBZJjjP5i0yU/s4P5EgfnOK5Nuikr70gPFfuTcHi9Yb285gRXeh8g/IFO4
KT4W5jaONx5quzW7zGTtZiB5fmP1EbVP4y6nbBBZrG5L91Wzz9p4/uT8msJC7NmVJz+Sxh4Ipevc
7Ec95NmyHxbESHTzYNaPjJ4pImc1rneN6gCd+fAGjt7g9JcqcBj6ZMQlPtR61YSShwPdVVR49BtN
skvaciUpvVsp0YnvHl5v65T9FPES1qqMuM2dsPnqRbnuJuXdwdYrP3VqrU/CiuwnIIZkDC5hqW50
0/RkpHyZbBw5wpP5HlmGz8CmwshhV0OyWfto2It0ss85R0R/xiYvDvZU/a5SUWxLwHMvtgI1u2EQ
5/IvWc1Cn6d+Rly0F/Kjxp9l3ixbWUVYjBq32VTQ86xYtoLvdM07ytaVUZZR0j2awcnPDextGLHu
cg247zaR7Xx3G4JmiAyZ7M+KaQELswBAJZuN9a1kwfotK532qbSCH87CAGex6nAHty55SpKp07uq
Te6sWocMikrnPVQqYD4/ho9lNC0JEzsuEfkwJQvJoZxPKiI0I/TL6BMaGlGJ89LeWUszPDiJxBDA
UJIO28PxA6I4tvvsmyUT3IHd9KlKu4LcGp7IrsQlp3vMBtIZH6IxcM4oiohD5kJ/BHmZJ1urt9dd
qZrbWLRw5nbPAtHZVR4swa2Hc/NzEiRZb0TU9NYOKjE3V7n4mKeCssA8kQib1r7IrxG7uh8Zse8/
lirkDeHIJ8FPuncs4z9ODssgyorGnCXL4mhLUHH5sFCA7AfRzL9crx+eGpMNV8InzoUVMBqy/CU4
MjRgM+cph1kQXQz4DtNM4XvWmxBTV9jvnHZtHgYSX44qYPUfh+gpDQ6pojzUBXZ5H21Oypljsp9Z
gudBZK1M4pFVNlvXDi+4G05ot5Cwx0tGICLBOxeTMRbENWszCqntZbN0HqOlonMxN3LevExqcrYr
+skD68eIFV6W2IcMDBDWJpztm3RpzN64sr9Pxaw+A+irD0U5/55kE2GY7s2JTiXdEMNJdoJTC3lq
6lafep95mVdG3sXKmVQlRnoHFzYoXAiCfp+0HSzv3dDZ0TaZ+xXrjvSem3Sh3iCHemdMEz4wnwlj
eBvH2TNH2jMAGXIq407qZxQg4nX1m/FJsQOjXs3bPXc9YohIFvuekKrvg+XRmMnEc06px00Ya90G
z0nOvj9siwrO2Rwdu2JKjlMRMH/Lo20RYh/hQT2VTWbe0c4xw06ZLEqoP0/Cxc2XUczTsOIseJmc
xcL9YqcPXpnPvJHtjDGNbz/aMFhLggfpCgnGOEyelW9li5IA8V1GpGFU07EN9rHMjXNIsnK6mm6q
KC6qhFs/i347SzL8qsvmd1WASFX9NH3MhR089K3bD3FHqFEcDBO/hw0eq20N9AENULjYwPvR/p7X
YNiHFT5fVtl7txdHQkfnk+enhlmod7btpd84Qd5tonZ9H+yi2CEbeavr8ssbEZW0gDLgoLix18i7
1rthZWaDOjCx8RnJHnoQMqB6xJl5q2qEqLbN2nSgXAd9V9JsD7HR2TOD7uaiZfU8Uy/PISE9ZG7Q
P4iJ5aODyPbcasl96q00wmkNZRjQFja/aJ7TC6qOkQvBSRgtEa/dmhFVNZsXI5d2W3J07uYlJUVj
GRBOyYi0DveVtIfPGnXYniD3dMv6D1dcbr2NVnlkkF7g01p/doM17EK+m9+i5S2UO0vuwl9a30zY
LVbc5QsCwXowaw3AKMzOwtTR96ROauaRwZrzNyxgVe5cD8U2hHCznRbeX3HvAeGuBM1yS7L2qx66
8WxPy3pJeSnHKpvKI2y2jBG7Hh6HPmReFFQKEladXcIyaDYZssyHsAKG4jJUXskoPzAypPWgzyKU
1EHnF81yU/R19wpmG3ES5+muqWpv3/Lu27vGLnarqPGQMVq5T2HU71tZM/HLrWFjDUF0GRs8vhmk
sGdJfuOdWaf+zUtoTWsGkT+EL07rKs7tOsGJnYu2vWNGvZGj+plPXn2dJi8i4bnOz7blERGuxPCW
hK51Ub0M79q073/papaXXPTpxbKamUxbjF4iLeQjei6R7DjK2CmwFHtamFdsvLGAmELoTxyFt0qx
JVNMa6fcrVUT7W1bgAZzS2+8Tn4jHsKcpQTwHOu1E114TdCX7ipePkeAHljF5rVqn6XdfYTO0NwN
FS/BPYTv9hh0rb/LXYDfo17Hz2hkp18hoY5p6TiZaxs+DQ3X/coU+zldMvbApk572HFMcs9iZpJ4
KxS/z10775LeKreJDPSBSYhFjk0l4izhX9Ao5FbFwuByXxJiefa1jroYilx4bkuCcllptz9XThp9
5KmOXlRbApQtOpA5WTAMK3tL0R5XDRytBgS7WxGnHetgHXcoEXjack+p74misGSiEUZqO8u5HGIG
c/KilXDPKZMSIpWnPnhzU1v+ycI1Oo6KSgz+jyvfOs8fnhbXFW9NPtn3qgnU2Yzme9GH9b2msXpy
Ck+d68Rvn0W9grgldcM5+UE/Kabktqnh6KTR1mlmWnmpVzKnvWpHYGsi45kpfXvCV8Up78+pxXg6
VTMG4BGMoe+Pctq0Xtd8rU6TTbvINslb1o/lH6ckDSdYBO+CMGSRMI6S22aI5oJbPm9lFHdtXrzC
LMd0iAbODrd523tUvtZwGYehPHCgUalVnkHxRbe4IPANrP0wmoABgkG26TNALtepvYqMHuGVEGWP
dQ86OAYjTvjYdxkGSddYyvrmoqCgZCr89Bw2DU7xcfKdo90wWZAk3JESnLVsNFw9e22czZ0FN9Cd
0t+S/G62oKTIdl1Wnm2nsT6dYenPY2Q4HzxHs6RwzF0XseFLq7m5bxeRfLeN+cw0oxvPY9Ndepxj
S57flWWgH2Axl/ugEwtRO/6tN3bbX264nEbZQX+IMEcH03vOTc6MUBOlnbfZjAwJR2WvSZnfJl1X
szaphubRQx+V7pCccepRYx+tRMAatnNkMJNTQGCwk/ZgpXWfx0DXWv5NvggQHEGtmf3gi+Fcvld9
c4AlvOyyqRnuq2JWG1Xh+aYfYAgIFS2WFlqWQnnRPltVfbJpFTaODr+iIEXSgHTyUPfW+L0Q2Ggj
APjDlshVdZxsG+9/guyBFleQMqzTK983qiHUdxdQmRql6dLOewKbvH2ZrcyGDRdJZGO3NSwpxCWS
pn6dWzrOrV8vocUfNvfGtcw1jDqHofuaCnPmXGUDC9E7o3hiysX202XXE9fcfOFO52NxGtKGypw/
kzCuNdpNtwZ0U00IUmhD0uPsO47aenKZdykykj1DPRzOzeI+LywR9xgmWP8ELpIr7f2cHQ/Eu0UV
BEvMC470VeMP0+TL0XK6isIhbCD/D6L74Uwem8qudYMfyhMoAwO11vdj4hWXRWo+B/VewkqLLplA
KhzKs7zybXM4D23BNWxac8oZq/6txBIB5V/8Awgs0eT4oO8CAimhp/2L2Lttp9Gd1c1RfxPPm1Ct
mm287xcxc3ckPC4lAmfWrdccg+S0LuH4wTo+YM07Dgo7TETve1ySpOKO1Q1yVk5DfY3YN1KNkTYO
RGB0JnvbVWMmftcjqJ9tCd/xv+LY/lc2vv+BYfd/5vT7/8jWa90u2f/b5Xf9UB/p9LH+1df7j7/y
35QdF4gxmPrItRGq+/zvv41+AlIx6jnfh0fMn6DAxnvyX8Ze2tz/INQRZdCNE/uPP/w/Vj+AGP/h
MxwhPAsHE3HBbvi/8fb+s7vj5nXjR3lI9j0+nOPcPt9f1fMrSEt78dOS+rx6aW7nj4+Vd9Nh/Nv+
5YtBmUeoXPNXb9/f/Cb7Jnv+i04fe8I02iO/iTH/NauQyFFVP/cq+TtDQPgP/9j/fer8AFsHHgSG
kRhhJUEBN9nzX35VQmqNiEiH3mE1Ca6CquY3wwhwg7QjR6wr4cusu+VhZbn8n9SdyZbbSpZl/6XG
iVwAzNDYoCYk2JPeu8vlEyxXh75vDV+fm4pqnvxFSvWGtWIWoXCQIGBm995z9tmIviMdzvLz41yP
3k3oDU5AYZkHTg0dQFlJt02jdjqOnuneIWP00ffQs6AL2x6UadR7K3K9x3RcllVlzcx7uy4P1xx3
EwvlRN2f6jH3OcmQOZfbTrHxKExwhDHZ6tZ0QPsAPi7rjs5n65UeKicTkXmfRzw9u1gYZNt1U2fc
+qP0v6K5lm8S3hkF5YL8ByIj9WqPTPh8jfd796r8W5xhWEGQdjN2eAsSG0liU2fKChaBTgO/GFPu
xLEYWoj5RK8h30OSg0KA7+4TuYb+jUP3bmMVYw8iY2igs3YeedS0OnbQO5PbbIImAvKLbhUn571j
Fu90zu192EyIsJuxi16uMMD3dgALWfcRm7w5Z0QPFlp/xfxODWNOfs5WNA07KkHkxiifWZDdAbSM
ot/iQ85Nh1snNZt+5TZz/qVHJ7UOexcCau5UZM4MZhZkhEC9jnmXPVgyn568uLYOBKQ6gW0sjHnb
0v4C39FYp4lZIgmNEhEsYWKcZzvyAyMxkbRO/nBV3BmQFULryRD1YKz8KnSStSbM/ezSatyPFJOH
lpHvxl6aKODw2B3jSGRw6droDr5ZeLC8fhkZlIvsOqsHc5tCyQ9aRh/bLEklUhx/puAhe/FYj13/
CNsEHFNRlBRKXYyQok+d+HOE85eJnB9W62VEOrHE4BrEYoqj8kT5Tssa1T1aG/vrGFrskVnRDWwM
0MaRzHEQz+3WJ0YhSUmQ7FoaawN4FVlU486sktukw025bpbhW9901ZHh2dCgDJk6RGSitR56ChQa
EWZ3SsPIPdDxb1+RDoht0i1NvDaziaNR2UyQmOw0D1LOHa8QQKKDi7Kag9AYbwbanl4ghnEJOJ0h
sCmSJRB6vKqMLOeFoUx1Z9PZ3sRkmK3Dqg4/+T1Zwpaduq+4PUyENHH24mANQIHV5G/aYArTVF69
Sxf/O0JPCENl4r1alQvKy+31U6IKYCij457dUarnsMhsICVEonSRGSGHjMuLydsHB4hC51kAmaXl
hK6M/gHKy34pGeWGjhkwtg6/JRApbkEWpOtFe9lJJTMAHKfrXn20rP297Osm3xh8jO6rEUsaorZW
RbrvS21WmFbG3gwYui6wd3TchtVDm9Eq3UWj3TR7f3bn4n407TQOmsFozG+lyid4NuM4ICRZGr/c
hY6fYGNQoqousdmF+0x0Kn0mEU1YoAty81s3qsHbanOK9CZKLBM4iV8hAmWR534v9GvpLehevi2N
4fbBbC+ety2zYkDME2ZyOrpJTVPBjVC/9IClUlQVu9yWoBJaVcsJeDSe433p8GHffRLNn7CA4G90
1JJ5G0fa8uL7C+6CXENRP8bOFFbHklDPT2VhSpp7rpjfi9F2SEmRHbz1xmaYi9HXWHYcecXLNITK
O2Ze3P8o6k4/WlRI4iklzsdBKuRyEPQKe4kPCNCAChUe/bdTnAqrD1DJ5g9tRP/fSOB0h1m7M2vA
SC612Drs+jOqPtqHUYWapPPCYOjbcDuOIBda2NYBzaZj5MfbJiSxzCp1+CLAG6J5SNMfklyd9ViD
G6OVTOOLx2nmH9bogVAN9LvIEce29MFDDso8GYPLesH9OGA7+5463nimb1bf9XViAZrCAECRZu8r
g3qHh/8x4/FiHLSmy5LtTa63Y2jIsxerJ4wat4SJ7YmrZ5glDd/cFmgL68hldkuUCkEsJTx06Fm2
1C/D9R4t8Y4dCP1Oe/L66USP98C49kRY28s0Na+AF5PdHOqvTmO9I2Fapb3cWe14ttz62Tfj8Zl9
aNdod2+6EW4OClsGVrQXhgkhWGgztomi4VCV1W6xOXmP7vKSaV4bMlIj0rWW9zxpz1WWAax2djiH
0NRYu0rIWynpHuf1I0PU+1KocoUfeje5Ypd48fA2sDZghKXtJz334I20KLKyk+j9wh+xnJ6Str/1
LB4SVd7X9nBTe3aLSlh9YrBIcw2nK4qesNgSHXPv1zxH4wLgojnFOc4KjUluSeOvs6nW9YCKUX0f
YAXQS1JBvOQvVc3QNndGlkyiOlZI7dBPiLXVlGc0258T19sL6azHbl4TUrBeMmuTkzore9iKiHip
as9xpm8L2R7buEPLqy3ORzVyiL7ZdgSOQSS/7RnNoRB1byKUUqtCDBdH+vaj9NoNA/BdM85PRYSI
zcUXdGn8cF+0Bc+RXexJ4NnqWomVl+vPIZhqQp3y4zT1G4mWBKk1z3BYGTaNA1UhgzHkbpgRLkQz
Dg5dEg+MywWsqQ95yXOwkiLXrXw6KrZn76qG3hfTb+r2tPlk+VCSaiHb2yHx7gQjwnoVzqJCNoJe
3G5kvh2H5CgToMxpA0zOy/KnxOmdlZmVF6D90S7Ly+2wJAdz8U9OF78TkfWtFGbzEMtoo70YNLNt
Hyn+eaOuvhg3eVSFf9IIpG9TUpNoriLM5wJ8eVQbXohJsBXQ7HoDD9Tsf9Kh/i7rigMKsypA9Yhs
dUzO3dJNIzQpy7unRVDju0uLIEfXRg+/vaFOp6+gjOHe7GtFaey8dgaNHNxiJ+Wl4dbNzUOzFOYu
qvv+YWyHcFtVzbQtjBA7lT2928aMVMxbvOOgJxxuJZm0IdVtay+XzHAOjU9jKZmWQxt1czB7xptg
r99bA7KIwrcusPTvS6bc+9aG+6JwMX/OTKwXRn2Tx6p7jTnRr6cWw8PQ2TsdTg9l0aFvGZLXXrkd
A/f4VbtckRl1t579+R4X0UtlTQ+FL09qglKmbLTwEbFR9WTbN5ZnXCYMoihKe5o0ffw4Y8GyxHgg
iuZeCX0kwvM8Wi1Km9Jt50DhQ981lX+xcDVtfLN4y+kwurLFTzfd0g8qt3qwz9KZn2pt/cgosj1k
UE0cvhCN/CAccRNl7Rkh7R2DKdQny7Cx9IKDw0TohSrqq2smRE8bG5n5B9Uz8QQAvTTybPC6rmDM
bKsuu1RxdJOnWbqlVXVTjfR45oLRYbIb+9QHEM8SZBn+myWbh0hbdF+kd5tm+YasxK2dwRDrctSG
gHARJBln1yyf+sX8UlrMBMt8RAwPNbyipcMjiya7EzSgW744wuAMLcWsV25O5EM8Ddlac1/Yl5Zz
M1vnJeVd765yugFvGLwwRzx4TX9j8T8ibx+sfZ8Z/XpGiAl2TIxoFgZvpWr72egsHEl+vUFQ6QFv
GzUzcWkj8LK/mT4/YvZzJMx0wcqMr3UuTVS1A1gwMV3pAN1VevVIRw/Vc4JTwcb/SqvEYUraija5
d1oGVw5dhhWyiIX+bpqsBn/8SsoA09+xvgwu4uJkMjYLrzaPinrt8vJtbsvA61I6/XPur2qByD3z
2Jxo6jWEKSlr24/5J6cfNX9y+qwL61Lk7Dce2fWBVYPfM5gN76ElIaWfu/QbcokvNqNH3Rkn3Vbv
YenrDdK4W5apDRAKMIxE9SFdQOcOWGkhwsWNtq1fw/6NRlq1HptL7R74/nwVt7xJk5qU0e6EmpIx
s4v70ESVuU66EJ1JlMWnWUnObynBmw5iBAbiOc29sZNbMnWMw5IPXboKrarcu+Tp7KoFRlxQmnXK
mTWC29iIYcUY8Dvx4nWQ5eN16kw8OBOWcmMzDtz14QCgyh6QpVidOeOI1/OxiwznK3mu2VOm2puu
SzV5LW3xuAwYqJbaKIOJsd65yHoKEbN3hxcTu8NVwTuumBNMX8qWNtfaLmJrU4jKf8SZwQkgoua7
vos8dVGE01+51XdrjpezQRzkyxg56ocXxYRoTsKYUS2ldaCTrF77cdYrWo6KdPUxJ7LGt933DNz/
vpXisoiQDprp42HUOKbgNHtIKFTnvqG2N5D+GA7bA8fqdc+MHYx0ow6lj6BxFXemPiRMkKpVOtv+
bilLiqbIKuxzHKJp79G3ruXUgM1M+uUu9N1x607OfIP6on/s+865FV5WXJjmf66Q04PCMeX3MLdg
pYZJT3njRu46Yua4RtZBm41VcCf7KjvXbeY+trrEtUHT7qa/CmMqO5+3YdM2QW00eh2aznhbonh4
0WO3MIuNUZWFuu4u7jR6p45RDG1Svwvva0WodQZqZC3ChNdpbIA/6tg+lYZl3ZuWj8xDxSK70HlP
nowo4/gbmiZju8wJ8S1GufdVWka1Id3G/zTzFP5APYkrMZ3sLzO5zmczw1Y2uLo+xUULK6t1Us4W
Ko3xRaOVQhPl8O4fs2mKdgjm0QLJsL84YZ9v8sT8PnSNt41MlC0ypHGeMpm5bVA6PU4LMUW6mzie
FdYhBv2PPMj/xoQj3EQsJMduUfzQs90C3awrfXKiZXhoneLa1fDSudl1qd2UwXz9pY6JjBAo8oLF
nJrsu9zkudVns7CF9H+UnRY+CAGHx+HOi4mlGS6mbBIC0hp3ydLAu6recH9qF0vfptFZ2jIRBBex
mbGxVRvy4axL1zqhvHMBz3/qMX8w1JxTQXebXOaHQuqz5UgW12LqDqQ/ompikJztervxP5XaERRb
cARkOBWMXN1q4/LpOYjGYoun1d5aVt6csUHGaE6RkvjzaG5AoA8bh6iMjdUU4W4oXGfL9H3aj4PJ
8WQZN4hjmjV/I6immolRUXq0YBgP+77oA/pa/pmgXX8lh/CumTgtWbPqQAWoeYcLIFyAKxF2R+jW
Bc3QuOOr4ovF3bqj5H/U44wVNpr8Q6gTdzX2zSbtMQak3fxZ+st3NyGbRV+pcj81QKMRi2Nch7tx
JLWOc+yq9CbqfdIJV6qKxjN5MOChF+bI80wmzVgPw7HPkvZSk5u7GzAan2ItwcmmGFEMLcRrqNyv
My/0LgK2EUgkktsqd4dNEg56U5XyKbQ5BWt8IkOSMm/rbfCc9azitdeH7qm3fw5FjPHSFl69DWvi
9HpSZhjLIrdflcts3AzFBrC+tZ37ygi8K8LVcZYvAAF49JDxQaoT7lZbDW+WtgmNKWL33pHy1Dra
BUmxkEg8YDfTyg5aHqRmVamqws5qHpak8vAw0u2eWw81a4bk3M5iedvW9c2cVOqAqrDfRnJWx4bY
KP3T7P6pqwpCpjukOYehzb/gHXYDN+8z9BrWuOn8rNrN6M43khzUdWSKIkim7j3RS7mNMZCuq8Q3
tnGI5R70R3PbVMNDGkXQmtvoZTRRlnl6ytAK6zd0zBIBxIgBx67Unhfe2zOQIOu8wbTBjHhbFfQh
MBWJV12UzTYc43Y90yhYTb64gZumbxq6mAFlZRFQYwwnJ2OCKjqwAJQbjmb2Sh4gRw6AQTyZEXaS
VYt8ZuVFRniiUns37exH65an2GdtnognuEln7V8SFd6SikM90drjZ6GM9KA0wIBVNYoflrSxGTYW
VhZnZBnMi+i+7s3k7Bslq9oi1HZE9L/3pWNiYhbloc4AFPRl411Y49M13pduTx0DoBfgwYoeCzbx
NAHs0XrOweycAburNb8upqs2nevr85i5BVlBk6bSScsvRhhO9xIBTbpKlZN+dvoy29S+FR5Cvvym
w4i9aWxkAytH8l8ORVwcbVN7W7PtzYerYz3HcGAwM0Pi8uw3SF5sQzBdLsrhkbQlcaIYx2zQes0n
BOTT2jKa5pJOpToYocL5I5eUzmaK1GOF27xmxgpR8cZwZ6IjmuZFD9lyQHGMhxz+49oRLbk+V+9j
NOXvdoI1kf2C561oXhYpbqyoNm+jqjNZmBTHMq8pmZdFYkJlmmnlvdjEUgTJYke7WbXGkTkdvjxw
DXQhqmflZpbJwRF9wYxoJK3wWfiGgQ9R2gFSTgQKzvLK44Cerl3kpieQCCF5dbXPj5xBY16PlTPy
pEhOyp31Vsiq2oveoussGDHyPt3hjGNG7Rf+dshQ2KVWnK0V0YF3Y4P2V7bipq1LfCGLp81AJaZ7
MKrkuc+tZ8vHKUoeMJV8BYoq0w1AdVIIa8w/gd+CTBDArEXvvjSGQOMgkaUUaJQoEwEeHNRQbuRc
f/ZSf5+G4k5o/w3d2hfOUg5nXFg2DfOq21jO32S9yG0qu2ITSo+6o+u+xBFaXFzrhyYxqPIasz9Y
LZBb3rn2sjDPP7fs8fsitbqgTnK9j5to3ri1yLZR4hnmHZbY7Kin5OIk+pNo9LuRNgMl26Qfy8Xs
HuREh6PpI5xrOYr3jd3bt/VQcM6UM3onNPHTSiYgd1GQbEunRIDS6fmTI2oKKeEbl2rg9JwnEtUc
YPDId+Fwy/mRZJcXhnqnysrybV5kAfkVbHFtBOR5bj6Xrm4CLC+7epxh3sSMNOeAju5Ze9J/azQb
aYY9noJqP3rD49QS9D37QZEtD26d12ta8FsnpReSmNXFX0abwy+geofwwbJNkvupZaxrp0HL/6ly
eBbToTlMyEORHN14iXpVrXlKJ8zA0t4tUXqMGrn3Gd/O0vS3eVLAsR72AzqLTiX3nTE8jXH93GKO
bSt/T1MVAHixGeiHqGI8Rh2A6NjdTqGFcD7ddBasa7e7K7F+vtm2QKNqBbnFbrvUXWA3xqaK2k1X
aUQPXrFfxnLlxPgHR72pOakTD4uShbe3VCeBhqAISamm7bCdDSwOXsc4WVwTdF/qYgnQ73/WEapY
2jHTtbZZomNUxusCdAKv1VYauv8Mcm2LcvHRvSq2WqR4wrTVUSv3OayHNfGcm1wOPEVLoPDf6Kzm
RMuw2aP179rsb563nui/w6X/Voi6uZkL1e0nuwrYNY6TPdWvkxDHwml38TgdQJ1R/IXzASUIxmgJ
GCfjjFCO574qd1SmPKuhOCO9PdAxQBvfrUc+aRZVn+u0BZSfrtk/EFLWd4zvXq8y0ZUfsWmb7rlw
SmzxdJCU2dNbKVm8UTh7lcVYAHkMTpjUc8+z1+1iAOM0Pe4EYIR1lJIoETM46pEpKiD63MqLcsKn
vm+Pmf1VTPa5SxKsR9mdnOSpSYcM/lL35IZETpAtylbPH6H9TLWj7HE7RBFM8opJU1I8Yrq+5Jr2
Fzu6QLRK/tQYzK5Zr8pJ3Efx0KwX9YaPcg3kYxuxedAgRQiHTEqIBUuki1at7S6dX7Ne+BdjqE95
1yB24V02qkMZUvcPvGNqnjDb1tOAR7wq7us8OosxfZs6LC6In5khIPVKFxRcjv9AZ11zDMivjpJ+
4zruhTjAeWWgrnPntlmV1YjtHsi3EcL/l0uf3rHh3+duf2k5Uy5mRgfBprfGt8+AW2SO6k9YOB+a
pMb1743wizt0GHRi88ncAc3b1miw5mIo192koGlE8V3pFGcp4EIhYX8YHf2IOS7wUvuUoCBAeN1N
m0GQ0tarKwHIqAnPrgTM8cTcJ3FI8clzRXELu1y+CT9E4p4Nnys5vLSSpdPI5yXIOu8ET9TDLtl+
Q5bO7jL8mAH0txPU8AqnVQmiJfbuGRk9207p03of3nIBwCLz1YFhxJNk1aoZDjLkvKAW+AIO5xiP
ahum7p1W6T7yQ5ZLpj1WQmxJGxKtaLUPk0NXwZ5Ugv1xPjXSOjhZAaXGefYX49aDS7Oq0F6vukg+
DknZrUPgGTLKL9NYfCdDaUWY+K6ejVsFNkp1QOdpvBxCSeV3reUqvvpkVLcUJ4Ews5OTx6dQzQ+Z
2zwMJtO82OmOZd3dsP+9VYlCO2j5zzmplWjZe85Pnr+JGAuuse/cem2Ghm7IdqGxfFIOFPViPhVq
uM3jcrmKYM2zv5gJTjUKcWOAyrUsjOUmvyIwQYN3eFyS4ilLyViJQ/okmWlEGix8S91FjvzBAxu3
ssxMnyfLJDlBLTd1m/R7fL0OtWiTHzoNXT+CYHeTs4bs+8aznvV1MEgIGyd9y+8Bc9i9OuTYv9f2
UNLx8dFO7yaOs69GCtiNh07hXTSFdbEdB/Nv3+UNxggj3lgtvhTb8F0ozaR60ELP9hlMyUcAWJi8
hZ3i7Wlo+2RKNys0rfAtksR+GHXi3AkvJpdEJyraF2Fmfh/xmBDwbuF5bFSYEO0RLvW2MeMveTyH
7T5M0Kwg8oqGz8bUEFAqp2q6s5qBqIRZ+QAIsGrYe/72lyEP7TXA7fa+YXy4rxBnPYpELZ9czFm3
dTH6N0QlWhV6W0pmlURL0I2SpJQ2RyAvGvE5NGLzbaKVvEdcqeaVA2pp6zbYUFPmcCC9ItUw5umL
begl00PDL7PRHG82uCOWAHkOLP4uSt5V4wlaFssQoDKEplPV2KbGa7hH2s8nZ8AywzyBBIwqVA84
7EgBMDsKx5zDBUZ+w4bOQZuEhX2cLnK0kwuUcKzxfmlPL3kZzlDLR+84IpN+jwvF/mzTBo2yQUIU
G8Zgkvn8bA59Sgps9D3K2AUqrQlc6Sc2ADQI9Z5YsuHoQxA4Twmc1zh+83qnv01oH2ysKWuehkKi
z5fQkM5qzqqDXobssXXorNZTQleGxmqwtNcswMoh8oJZilnQ+sHeHDGVpIPqeMuXkuHgtIqVmg4z
vp1d3RFWhtnI23p4uk9N1Za8QCxtTWQGsrJuKpru25m+2wMKr+yU9M4OZcI9syHxEAOG0qum5Z+b
yFCCGb3eZuS0/Wnu5uWQi4xGWQevMuAMO26cKKejTvD7pqeHGkCx74MRbOhdQ4LeJaw84wbEDC5k
b5yrmqzmmdZFNea3tp6YmZUyOsl2ntg7gHSwmyC5WE11NNwknSAf0LHSUxjL9N6svLemtZstDaAO
XIab7zg7kbLjOVf1cMXGPkQ96c+jB+zcTTuKbdTx2XFwMvWo+kwhfhyq7ttihUQXRENbbBtvGm4x
8hWUa25JetNiD7txUguHfo5v1Pie3C2ya0nK0CnT9DaOWGigwMhL2M7y6jjsjzKrybqooIPQ6Yjr
bMSEOuMFYwLagkBMcSj7diufSKe3USxCalozMiwmum+Lui2KAbFXrQ3NibHXNzMyrZXGb/ZqdVax
z8YkDnAT437ue+eSMKnjbxruTR12XuDgdOee4o9Y+Wllr/4DWX/v1GB6NqOydcyzHIHXY70OKSWq
PLRelZu68StZA5hw55jRVuC5sykO/9HHVmMRFpvCBAYWynzDjyyGY31j3riN1/W7/8iKLO1cQaOi
N7oSy36yNNjEecZn5LY6folCoDfb3wuEfoURuj64bdjf0sZLbdKX+pgyMKYRmRxpkm0c4nVvVeW/
pRwZLoYvJKJFJkbEw3V/IHRe5U1/UQr965qM91yOA5ITGRqsvyqFQCcjh8hUuslmGzMP0CLopfbV
esjtJRwjyj79/kt+UEFdL2iZ8F9t6Sn02vYH4qKkmLZIUM2wMmp9Uw+mczctmaTHhh3+56X+kWTv
/02P9/9d8h3asf9ek7drv3//+v2vijzFv/+XIM9WiO4I2sCTbKMOkz73f/re9f/zfyC5Ex5cRgi5
AKZhovKo/O+cDes/Kd18FHc2HggHSM3/UeMJ+Z9QOonRIyzPJ8bVsv+JGO8jf94G+e47Dnxg23W4
pHd9ev4iXPNDfDkpLifWhZDIltldbpXJ9mnMuBQAngw3krbifTKAPYlyUZ46kXW7v9ysP+r0fmLn
uTDebofAEUt+pP+HXYRalxbcOkV4F0zmyMTX0dEroqs/ZX5eH/b/+/b961IQAogbIL8E/dxHZHgB
x2w0ebMjFKuBm5XwGsuGDIA/yHDFlRv9y4UUYSgAgvF7IKfkV/z1vi79xE5DBtm6Nmy9JcBSH3zp
I5ZAaRtfp3pFBgwrxma7MQFIGofGG1BRODq9jHNkPEdm7opAuG1NbhWx6U+ZtmYYlWN5ldK5jAy3
PaMpcsq9MSPvLp0IPtbhIKAc1qF1CxJsWocOH4KWuiW6TdT00zcPHP0GGH6EWCq95hDHvgdHx9az
ozeLPwDoQlxYn5jU9+YWXQ27ID4ZL+YCaOgp6pwZyiICHu8PN+xvP4zCiK3Ik0BIiVLD/HC/ZmHn
IS2YaJ0lxrvgcLQJiaI+/v5B+xDwyDtmE/TKE4+yDUyy73y4StMMk50YGZa3iFGjEcnppEMIOJr3
5FmNot1YBqCcldshSXQSkdxLoETrpAUWO5vlcDul/jejwKjxh6//6yJ9/WCWabq2iUTDs2gnfBDF
tjbHb3AeEaoDFOOhNTE3HoeZvmmeGk+/vwtXme8vzyYXY0VCGwU+g1xw84NYdS5mvlqoEWxUY/Js
FZmfruFvFvuIEIivUUZrjcPTWHxCOXptbpjx8pVJ08z2XdlqZ6WJM+KI0+PnMtdQS0Vs0mQeM+Yl
9MXkNUQir/W7Hy52vKvtjC4/8FdKHrOuG/8Pd+7X/fTnnZMuecAe6FpExTYr5V8XsGEp0x48XMQ3
KJ6XFoMqo6kEOZa81Lb69vtb929+JoVgyLVYeyFgqQ+0eAPUT74ID8hwJqABygV/BPfgtjRo0fz+
Uj9JyH9dQfiVFD8R6HSShwRnlF+/WAyPFYkqltpypG+3Qeukku3YkNjoZBZHulrVNHRQrJEEgM8m
+r44rbpj6uN7a7pBFhqaPDKbrdROqmhVejidaqizX9qrHxN5WMn4InUrGYFo04Cv5jSrb7Bvo2yZ
dJc8VEldndI5isbAxND8jqU2fhdiBhNCdK5eWEPz8hh7VYsnmn1E4zMYG2NVRaV910s3VLcju979
tGjny8xcDWNvb9RHeDz0mfFRsnr1boUgM0pi86bjmaG1GTfx/3IS/LfZJv/ugee1p9EH3Zg12fmQ
4EDjooF3j1FFxlXYoP+8QsJ9e0aqxODPeQbv2r4iaTN2DC7116XrMbyPFopL2ArqlpTjFI9c55Sr
hP7Ll7ZS4SuAj+UV0G5+8ZCC0pNMp8ze5uOkv80II9HENn72/vtnwvr1wPrzYVcskjY0EJdztPyw
W/d5m43YtyLYq1VabB1djgQjh2izFOp2s4w9PMou0/Xeafqgk9YV9GnAHXUbFOJjmQJyiUb3iJJ9
eBZ0vgMcTWBUij6DN/j7D/txRb8+v3/9rB+WtNBvLele19o0E1NgpXBoHRTim99f5UNm+fWW4HNw
XCXQ33OM9z/8tgiPxzGG6bqe8rH4QgmZAcays9tiTpunqBVEY+CQvpeJyG9sS2DKNBA8JIFtOsPd
7z/Lxz3/50cBac4SzsdRH6PL62R2o7C5Ar5qMChd3Q0PUdcmXwEvfC8cqjK7LYlgFZHwcIa67R8u
//eVkOOgT49buB7oHvvDDYeC6xiD5GxjxMuwJUKtOSPPROepy6xcmSiW/lEp869bj9zVZ0WEcq4+
ZjzMSzmOwuxoJemYVHFduXsk8y0jSAACc+8Vf9i4/v5E2abLDskM2OUOf8zq6Hl64kH315+6galo
jbROMVX+4+eWqziO5eBPYQH+eCLOZwXbG/nbOm6VRFJGqxUgkbf//bPyb78L8UcuMjbLAkLw6+o+
+aWH05PvohT6E8fImsBAWBj886t4tuB0TYqe4OH49SpFmIzjCNwX94exBLIBBOj0Uf6Hd/DffReI
9jwQLpoLmAi/XsWJaDT5E6sSzId8XDm9yPdTP8wPv/8yV7vOrxsilSy/ii1Y/4Rrf9h8TRsbiQtz
jEnhBOFF0IOr+ae7LM1cgEetflEpqC3yc8QfviA11d8ubfFiAT7ilOaa/odL1/MksA2xlumGP25C
aXvqG2PY5rEuNxUidgiR/bJe+oHSRX7tcvXEISlch2FS/eGlu97MD3fhmnpEUhe1pG9/3MscugZJ
DLb1erOh2+JWWGkh672Sev5DvpL99+1GErTBK46pX1h/yyIiIaadsVOGWFQX9cLbTpMelBdUUAhH
khY6xkhviwzKPAK2TSB25ml4RoQWCuqIIX5JQ8bfhy4pMiSmcigQz5J8ZGC6jLM8AF+xWIBxk75Y
K9Gl5UqONLboJWdAcTqOv/+C7RHfKituZJ4CounMVuylD0TgD+/9328sNHHarNTi7CKuuD4Df6mE
Z4gzkw5tpIJ4tLdlJGjtR/2wX4Rb/OG1/PtK7SiLox0lv+kpx/ywZ1n9QNveIhDeKGrzO9Dz/ozl
GnGurX5UTdn/w/qa4DMlpSltigs2Jv/DeZ/hZyGWictpjcAkNWrSwJi8ovrpLPNPhdy/2ZD5UiRL
+C6+bov+wq/3sQByBa8oxa1vX3mfplceezh8x6XOwy00cHM75cKD2enbD0On2gNhcxhiLALZ/ul6
4VqW7V2jSoWw/Y+dNjH6IKwQctFw1fUnO5owlKGmrWhAX5WagwhpOeems7GAwP3h9P73h+m6sNtk
KlLP4qn88AsDn7PovnLL+zqTa/BZuOqSFu20Mf/phn9cfa9vJgpWhRsGDC//+fV+DyEeJrTnV2vJ
8NUqQaqEHtKR39/Lj98HV7ErLYffVVCestn/ehHLc2smNmPDwBheToR2meyc2DiPwqn+cKmfFdtf
Vzh+LSAQXMW9dqXsjw7mNIP9WlR4jeqlQENreCjQNfA7NCXoqSfsopkj9os5O8sB6qgK+SlLBB/w
6yyHgbjPjDEvGj/HRNYpa123/0XZeSy3rWxR9ItQBTTylABJUTlaliYoy7KRQyM0wte/BY+uKJVY
r+oOfQUCaHQ4Z++1gYKDLQDskIyTcu+Ydwh7rsC3YoWvNBgRhY+VcGmXsb5NoXoURCYJ7fn7R/j5
PXFbZB5ZfPu6zXr58RFmGFZi+h/sP2H+nU0a8CHU6MWJWezTWYenZ/kc7B0sl+Y6u3y8zJxQ4xkK
eqd2peTLVIBuxQ440pTx9Vi8NFhh5Eb31fDQdzhCOV1qzAS8DeNnHheRCpRlLRv6tGwV7AjQdrqC
+Vs50Qkm45Z5PPNX2DqlhemGTiiGngr3AZCXpjKME2PhU3mSu1ljhinXMCezpBzdjT+iBZYZ6tC+
yB4Nv2x/dSPSXGtO3XOrs1h8J1vcT2AeHqOE0AlHNOYJd+/n98YXxpfF9U1OXf/mu/+sC0NZuAoO
BIjvSMHfjSLaa+kSn1gSvrgKG8F1V2MZXOh4sooxI2QjiFhcQom5UpJtOJNoUr8fg58mZ4qrtNIF
+0GTjRpgpo+jI18Um3ZjQlcouvFZuqX/F2dOcZbKyHscUjMP50GH9VF6qfU+jp4eVLpwEZAMaNpP
DNXjHDVh8VqRNTFH21S+2NN8/DGJQbJDVtm4oMQ9UkWyOTcqDthHzqeutO6mP04pzFwsRzbbeQbm
Gn7737W9mV1wmlqhAhenznC5WDZ9OIewRLJz2gTGMGZTyData1WoisTgkOOErkvc6kMsHr9/B5/e
NFsLhxMMI9tngThOwNLNtmyylNZP30fppcNyD0arU7vvryI+3TIXYFlwhUuZm2Lf0cOd2cTWLoni
gZcLkiM84e8osLTv9poqQWHOv6qmyg3gy0hU+LN+JaeRZFSK1Nqr3grtAba1vZ9qoXDLoIO4SCo/
OS8KxELd5NkPljOPZOQWzokPYR2BH17V+rttmh7sVCiKOu7HV5XWovMqnd4f6m6aVA1WQDOqoY/a
ZCV9/4w+lYM5fcFDEBwp2K/o7vFWBX1Fp4NVJfeMMwfcI6g4gONpTlqhatNhi72k7cjzsxHpwExJ
nkYfrQ1q+Ka87GSCEm0y9fSHDTnWRK8Mk/j7H/jFUPE5i64/0mL0rl2g/w5bxEnoC+hPBn5XZWiF
xukqytoTu3x/7UB9fOSmy6xjQ31gXmD2OVrch3Iw0DQiOwJF1dH1gaYd4XJrVLal/6ofpsQytU0x
ZCjJTGI7CJ1gRXnJ+qoHMZq72kuZzvpTP9QCMKGTPZQELmwnvyqeikEsRYhXN/3VzCQAbKjNwnox
2xlVSkGPGEeijy5i4gqPUNq0+Dad1PKuY8WZA7aXU3xhw/65ErxCuImG9rdEASUDehNDsfW9KPrR
z/WUb0RTuYfO6P3fbK5xt5bKmsxt4i3o8eMSeVDg+YlLdBDbKbomGKnfOAt45xFtFeQsosZH4lIs
+5MKOT4s+FijraXHi9iM0kZdYKYTREF/jJdd5SbVq7RXf6DeGAkobb2gZA542VU7Q872b+n6BWFb
OM6GkIDK1kENOusCIp5fwO6rPaTunU2L5hLfQZEevHK2X+1kJPMIvXz1w6L3gRsrdnR17sdFLjdK
rF/nSFBVte+7lYyWSR/OgGELMwr6ZFATYg5vee6qChwlpvzmfjDr9ql1JW4aJ0b+zGmV/QYCN2Jq
QOfgSI5UEyqvy/80ZDK8emTjXNZRl4wo3QcvAcyzVL/1yUGVAVpqPlhxi2HcH2qnC1sEgcSE1LX2
R/aanND2VUC+kS4LNL6xJg6dLXrCnIWDYiS2vI78osKOcaQm2qLh1x7dN9I6pjtgl/6d7Q5EOXoz
KZUUk8Hm4fGkxMyABCRt9m3xCzEjOTnEUy9XOMy7Za8Gvb+m4FT9TMzFfHWqmi85nlsDYjFxscUt
RCR0t8T7WMluslaj37SAi98QQeen+7otfYyVk3CGUPcjFW/moSyvfRzR3napTDYXOsEY7fUwmOWM
JLcAiqWB9q5C2+0nrM6elEgao4471p3FN7YC9yvWKxPNZAgswf1TL7amAqsWkP7rKoeKHDmD4wSR
ha78pqjGzGUZ6kgyUl7lOPCqCebY2LLNe8yCxRzKHLEyQI4Zib/wIhjLw2JVbSi4WUiofrs+PSKu
SD+DBpDZCHNAd6ZjHloIPy+02rcktD/YVLupjPrHBlwgfZ8yS37WbdOjVF0W9VpGRUtCnDvJZDc4
bnQ1RpyoLiESJk9K9En7Y1D6rKFsb8Zs6+cWeYGyzGPgAZggkO+7TQYWiT6DEyS5QTmEyC+/vaAm
3jxhbER+ZyhBCEK5iOaucPFlr1u4+c+kPPcibzpR7OFFqUccNW0XaA37c35OWb30ykgAjiBRvYwB
MEOtUqV2MFLbfUG7N/ycGo8wq3WLhmEEQTNfttHbaGwWP38c9NmxLvLZ6cUG0wvBS2PjJ/siH+g5
wMmYhs1sWbQz+k4XaI6mYXqp7WRGWteomYnIQpSqu+1gnTdNIfRzx3PG7FzmEV8scA0sgJNnEpSm
8uo+5fXUh7HRJgwkrJXmBXhetw483cNjGbWWMELZ9f6+10ge3ZRT0UC/daYC6Lo0kfPQbqivgLL0
WoBw1Sd9qhvAEqZZBKDdiA13RyLCyKTozcn7FMsFTizt+52GgubcqXztUphUFINZi5o3DkQoTcsk
E7d+Bwg49Bzm7SD3SvE7TsjSDkxCGD0Ir+j0mTvXGTarMETD2zQDOakMOWRMLidN0go78+CBO8Fn
RY7xpvdU2ZzpeonkvxdWEtpV2SJpj0wcEEzhYw5Topf4lPxpoSkNGA/aTMKJL7R6wq13lt9CmI8E
5kvyrIfuPeVoQgyVGE2kuqXT62cTyjy5lSYCZneR858CxleBZ7s3f1r9nEgEWSaLx9ilPg7TSQA/
hWGOjL1uF3C0RAXpG456NMiwgSlyELvcWm4rr03eBrfwxkvbZ9k76z29I/C2H+kHpT7nTWLTgP2F
2aADq9SVB3eRuOS/S+2MDxOW7RGjqB37m8mhm4UZOYw1b6/Qy8O3zOxdIo0rKlU2nXh14UL6IudJ
5ztNt5obv2mN+1ba2p7g0mSbRVNY8rkTUzRtGwtaQT48Ahu5nfrq0VOMGVqbcKlvUtm8FFZ+4Fi5
HfP8j55mO7bTBxuqJAvkDQ6r68hBodn7RejhpS0Zy+SnwFWa/D0Nv4dMls8dy7vVdBfIPLIHHL3X
I5l0MP7fMhceM4iAxXipB1KFSmxWvw3k4qXhHjBL0RJLd6C+cMsAVC4mhH8ckcPUag2eKoD8xeQI
mPTcxiauIvM1JtIBqjil7SaCfgKHtiS+KBnuI7D1AHdsfzqjGYELV+ffoldwdduAyYMf5jaO3CnU
ccqmbvc4qHIHjzA0hrK+ikb4SC4Zc77r3llTceg1jqlgQx6AJT6z13gkdYUCZJ+Mr/hj2zP8P3s8
A69OYm9l51/Fwr7g/d+bonyysdbbKflTeS/uvSa+W0OQ7JzsxSvTLttw4DwI6yiNLxhlhOKNf3MZ
n7sckaISrV8Z908o7q6sRJALMo0LYXHJocN7QydzfCg7Yz8qDSYpiV+tbj5FXfbLaKtA9oLAb9Xs
yRfdRTShiK2qEEebPydN3BoJtblVdKbX+oNIIZD4URWAT6fAjVeO2yToYBH7vk4eTHxUSeaZUOUA
tJUJ/ietiPkZt05p/1TG+KxJ0M8ksWrZ76wv3jt8kJupq/jKp8sYMdhKMPb88oYEvCEoNOOQxYb5
6qW8+GkmAFgbJ+IOyNeN5osROX9CtO0o9PeaAbSVxfKemq9Qa/ejPd+Msf1c8D1tBicNF0c/iwdb
3o+G52Eq0BwiLAB9EJkGC5F9y0zslku2qS3xBpkx/Pymb1+Ehu27xlAA7+OsRgnpZrEe6Mvwxod/
A1C+IGiCKJHBZYqT9XQ/tITcR2b/Ox9ynCWplmFpM8qWXdLkAmitq6uxb/TLFmbqjoXZe04YOtZB
H+0rZFln3tydEcJrnnlNe5nj6yld71LaVr3pawhHhald4/Imt2VNsqjT6SxiO7NPOugThP+B22r/
ZKJ8xMxIXhrpZl33SylHazARQJM+jLBxIlohFtLjqoa3nZf29MOpTO1V+LHxjmYWF5EwYN6AqxJE
EgCmRVhQGLF/h9dKkCDIeZxNpFn5ftgjCL/HaYmduusTQQKkPhNZl3QCSKzTgudFrQw6GWphv/zM
ltKgJ5/MaRUSS+LD/UpUfo1i1zG2s6TiVQCTMBDyrJZ+nX27sZECxkRgZvWoAr+t9X2POpKWRqMB
deqM9AapPsTdks+CcGDi6Bxeg8M6jRkTWmVGqB5nhhqPY292+M68UkGRRoMTE7VYp2x99IiUMwaR
KVEZweU6SBC77lZNfcvlZT2nW5cWH3+g94ZfnBmqOymS6d5yRpVheCEwZ9NXwEI5GubwNGEa41eQ
ree9J4TZvMI9jBi9Zi3vXMXnFSJrJ8Gu9fKRCawnF2dsMJRtFIWj876asPeA96yKsJmznNQnoFY4
cdyFgLqaXCEZdAXA2Y3VSlkGE8sL6GryqVkJwVNBe9suICuMTZWbGjRh6WC89cYBlpdhTWxE7Mlo
af1a0BzA7SCHtiWcBXQRhAO3LCgTylxoslSnIZLukrFhZ1oiXfo7R3hAeE6tsjexLBSuUTIQh9Ac
sWyxkIxscEeR41chfiFTF0BEIGLNhjLvTRzg9bVbTjoG/HGg3UfnKr7wszZdbREjJCWlDfbfrJJE
NtQ4IZ8tFLkmUu8ieTN8zSBzLu/bH1Cn1CXZMoCaEE3NdCijYaVyLZ2OqV902ZXrlSzuyOFXpHHs
LkmAxH9hFTcyIFSpP4k3Emx9SYq2sTwVmVfGIefx6Icru+rN1lIhwOtXxi8RYSCHLa03iNaG/iqf
TaM8lGop2ZJRX7CDVK5dvwSTc0YYMjjb81qChA69IfZ5LKWvP1t2OzxqM1Xbs3zoODrGjk+S5GiU
F5os6mcXv/U1xQbuetZ6Hi89Sm2t/lLjwh2kowz3ABcjrQNM88OuK5ctRh6JV+Zt4QeRsbCoI8xn
5xYvGCPp9+kEcgJtig9ZqdKf8VSZMOWy1FWBVzops5Awhzfdiutbvc1MvmmLsEySg8ofY07g7SYr
1s4vCh0bkUbEhwjOovJ+4nDNobLNHjHsRdWMh840inVzpJeI6Z1UBxa8aucx9KV3WtwNfjhGMz3d
1Bmym8hBYr5ZshkCrr206ro1S4B3I0SSN44YKbIXc+mBZqi8vjJcmXCiL7XkreF/+OnkJpgTXXpC
htLHmhE0JTyJTHZavXF52P2tERXVr8UnugB5miZ+1U5UX6GFGIzAVxrJahp77t8ae+a71CgXDgVu
aXj7srPw4LZg6SDQDjiiMK6KhG3DGBX5rjMF6NrW0gtzp9U1sGsf9U23bRZl22dxg+jxlhYnrlrC
WIbfVFv0PiQD0X/AJ1Xd8mfVS2HUHONz3cc05bPDJY1zADjvdbL/C3gpIuwt61761jGgBnUZJqqM
ggHnH6IocBBxBFU4fvvkrMVFUwBQmONm29bEAG6cKKcN4fsp1Y557mbyFFILZkYmcIFtPYCNz0ac
FM8RgGSmCxe3HJDqvKXFhY251YqCdGKrYC+pNXGDlYwygYuFeGkBdvXleJm2Gg4UNdPtDVRPClVg
xhOfC8aa6IANwC45RTSEzNHA199Hl7CHUIEfe64bC1Od6A2sjLPuJucLgU0EIWlj7+EbYwBsYm2a
yBgVpbMvib/KupLaSatw+I0p5HOdAyo9Hdu7AqpDLDGn2OE3FRjobhW9+GLDEOwuOl3De10M5Chs
JFNoA+9R/PvXeXtfjRW7f68aIza1+TT8YDOrdVvDwi/Dx2JPrCcwnMndrOLHWHe6p7qD3swZvRyt
LdUKxoTMetZsn3TsIuy12e13ieNYeDSNyT8w5vKVUDIBdmnHfMYoZtuJsQeDoa8BTCyPICMJZsd9
gE9mXPz4NnFnaJcimzW6Rj2u6k2nVoN759fK2yyW1l8giTAJWoZNAAQkUe6VbmVavDUM6b7Iyqmi
DUJS/dcsObTuVNPqL4PTLn/ErJq3CNNDd1gmLO796CQuHqk4usMUQQxKMbf9g8YmgoJLlzLEgJbj
K8wsN5Z7zs8zkaUUEV4jZ+4IwJpUk4djR+Vp46Xl+BYlI2pk5qyZzKFptXZ2McFQbCWGfm8WqoXs
hi8JKrQzLPPWGcqm3USaA9KmjqrsjkqApYOw7lw8+G5ktHsCMlbfnxXf9PCiwXLoEfsakBkm1tqh
KmzGFQtXWGPTvLXbhsHgUBdN8LiggA1IMR8EyOBlgZ7dGsVPkmvtd0MfOgaxNoALwVnFAUejTQAA
MF321uLUrxlhCebWnVQZzIW2yLOhJNqMLoBzZU55fw1ogTEFJacB+GAW8kfWdO5DpZb8Krclk5hu
gyo+obr5orjso+PAerF2Az6xZ1WW9rWsOTJ6EWDUvCdDuBn7F2j1xYnms/G5jQlrFz2vDlbX9mg/
HFVVidYZemQTbB18GI98ZAMIfDeezaDMtQLrpuAwzMinuBUQIK+/u9huuku4kYSomRQmksCO42ne
kuvjPTsGaXycsduO7W/pcjgm8CLSmEZgVnEWsDgsRjBvfhNpWNo0m7HWb2vP6pyDOaEOwskj8xeq
Ysy0VprP0xWZKxxY2PuRFk2iRDsFbtR7XMPPdDcc8kZLkQ1N/VXSu2uORD66D8aw9ElAI9ghV3qu
hH7hmP46X5lMFvBAdDaLwKnjH/D3xN9ljDhaZYn13KUSaDcoxO5vVy0dSV1+NpzRhZmmsIKAIgPo
dM6fRZfQFmAQTzIk/Cn3n1Xb1/TPRW+7ga/DOcSfOoCjsJ0xfQE4Il9YDHv4YN4wh65tFc/J0LM9
J1CyQVTC1o80hY4u4uVizmzvBIGVdmAUlJXCqLJ7n8Akq/gJZwfBQt3awOD1hRn4DNJZT0Y251Yt
SBfVH7rG89+h69VQwmiWbhujWl7oherIKOB6GjsdcABMO7eTERJ7lXJ0YnLZEIKnic2Mjv9ZN6zx
SVg13lUi0qg+SeWQqOFS1VabkcZUvGknzas2BU47XgcJENdWQarydsZRTTAGH2sWqCGpHnJ2R+z/
2KxecnfZ37RR7AdhcSuC00i1+5sXJSQAL3XvKVrM11lsLjiuSG29SEHYbvIGvxkxqBYn756YkBYg
uVu8ETexAFay1eP3jQxjHewfuzoWjhXb1G2+B5oZx3oI09QrmgCgBs24sYKK4vGzh1Ak2lJGW+zt
kJvGEAjLmbpbAzgbE6NNZ3dD8gRCITefNKbqRslrc62mcygb+zsxe86j6jJIXU4Ec2tDfTD+sfQS
cP/3P99aGy0ffj7SuVWf7wgLO4fnHjXTkr5OUx5+H5QullbADXD+Nr2btw8WbYYXd+zUDQz18npJ
lPbMAXF6aibHHPctKm16E8hTaK2BRI2p4urjWae8ptmrotH/SrW0V9ESFc4OhWtEDpGwytuoVat5
uBApa6iaEsGn72Z/AGtZfRgnbMw3AwJkFaQkWD6LgYSTzZAPOEugBU5XQ1fasACp6jusoXF0SWrb
1B9I+ZoIUKikessBJ7/bEuwX8YIWdRkidSr80FSuWSTYyH3/BL+YeOniowdGloBY/9jfwJkCPtaM
ziuta/uihEqzddSCMUBr5SkvxecmN1sDNPN4p1x6ZqYrPrbN/NZv287PQeAP2TLtjJkvaMq84S+A
7bo4uJLmEkUCb5T7dujZ/nkU+siuI2LhQuQrVfr7mzc+3z19dwxBaJHQEvCGP/4gYDNJSz2+Cdos
bq5mNHfs2TvruZpoF4ikwPyX+eaNWQmPESaqLbCXRzFMFHMpYZxLy7chd3XU4yxyhr7/cV//Nn4W
/hsHc8PRMjUBEgQM2ZA1aacgYqo22dl1dF952bT9/krG+pV8+Ip4L2uD0RMeOhjU0h8fAzK3TLQR
sZaQGegJzV3r/vVrDmt2CdrOJ/MrtNczeJ05sMAZTkE/5PHLYnjkb3R09zfK7fXLLjaBTU95de71
Ok2JjMpw3Yro6cTP/WLOMnHeIZIwsQ1hGPr4cydURgUrBcG5VkK+awYc3HWJfpvaThyGNGl3rKYp
cVwtnQF+/JZj33Ce6tEzkGg/zDlo3tNHiKk+mfqV18UCnl9p4aUiwHQDfV2emKZWFcPx88UTgFJV
R8NoHSuMmrEwxn7E1dUsBGvXKdg/qBu8WeH8rgc9PfU+10n76Hpo7pFUrOpvZvCj9zkQiw1zfaph
zEaKYLEV1WJZcjvCNjmgtLN3clj0+9EFqUtluw5NVxH23c3l7fev6osbp3/N1Oyi7bBRx358UzpU
58mltRTYxtD/0bIuwsw2VjuHkvihnCrnhCxpffNHN442HGEftVnu/t9y8R9J0AQuMCHWb51g2urG
sbrqZ+ko93K08uxEd/6rS6GsZt6w8Iqikvl4ax7xNwMiWwp+cQwcBrYjJIeI3SH5UL5/QjTySQjA
Z+nYPEjHw3fES/14sZx6oB5LPlDdpX2TEgQbFHa+/N+b8HUuNOhR8PC4tyNVA/xJ8s8hBAWGuwDP
n8DCpZVRsfMdnBMCis8Dg/Y3tmekJDhm8c18vCES0MamgFQULO24nA2F3hwokJQHtgh6MKSkuv+/
A9Fmj0ItBoUPTsPj62VRDSKIwkeAfMrcozNeN/h9Tn+59G7SBavdidn78xxlI+diX8KygmjmWOCv
emN0jY51tcCswNFXRA+9iKpD21jZRd7llJFBFzzMhrfQJ6jy4oTO9YsHjHHeR+FCH9NAWPbxATdR
BcVm4AGXaWVfm2MWh5WQ7XnMfi+MTXa63z/gLzaS+Da5FpY/z0ZHeTRE66xSw4o7CcLXw/2f+8Nh
v9kGZ+MmvBs3Jz4944ub+++1js3Cc8wRSV+vdbF73HGh/X7/9+Hi7sRlPn90H+7IOdoa0+0p9Vat
KXzd81RTx/dP7T/+Lawf56v1EtZKO+AzEMfb13rU447DA/T+bfc0XYKwvFVn9kWxg2wSEOEaTntk
Cwc6xnG43Go7/+X7t/Z5Elv1mybjw4FFgEnp4yhJ5GjU7kyoeT+SxjFFClyzSJtdl6n5/36aXMrH
DsYAQUnmHI2PBgc0W8qeQA0p4mc4HzrLkf//KuqZJgGUWDawCmxeONc/3pCQJc0+wklWBlHxKOPK
vp+tjMZYnpwS9H6WwK6GE+EhjwRVgRh2HT//WWwWZ0S7Yq+5KDPBdxOyi6BV1MYlWgbA8qYevxYg
6kh2NsxdBkpiCFPROFf//ysk/ccVyMRW4+Hxr8DGvtqmyLVHLLalazUerKz6AblTP7G4fv4eWFsx
k2GyxX3CIvHxfrEnZTXBv5iItXQ8IIddDgAezVMTyTozffwmHIMxCQIAayia7KPLoBjxhHK7PMg1
/DZBp0R9N6axoLXXUMTamBMsNzHM7Y+6z2MDGWWpv6SN7j2UWG4fktgSl7QQFnSctts5AVrsUWyM
ZYTPFBM/3Z/4wV98QxTu2KDjWsfxePxYuowuDIIWwupgO24zF0Kqn/SwDkEUnlhUvno0tBCAFXMo
wFFw9K4H3e8MWimYwhdVXkZO5d4lpoLZYzjZUyvId6JxPnUnRtgX791wBMUdRjvM7+O0JmOxfDBf
1OZqDBUHAEwNVsmmPDG61i/z6LXTVGXFtJgjWEiO7i3PVZ27DSq0BK8scB5CGmHVWSDsNrRtOp/N
cpOIrRsDTUDgUWe34yhz+8QT/uJeheljMBR8UysS+eMY19K8M/7pjqXRlRdzPXrbAk7EiSHz1VVw
v/AWmXfXBK+PV5GTIK4mTfDd2lMH5koI4LumOHEvXyiNeW2rqUGg1GCCP9pkxb4qUVMiqSpn2Ybw
KfvXqaxjEvBaWGfIC+Mt+ZnZFu4pNXqR2iGeRIkDoqkDNHHuBWBt+IJsm/YOwh2N5DpPhu3s9efF
YBClotUwu2AAnng8X3xRHOxYJyjXsZ849hOayDgng/jWQHRrag2kTeIeyFuJqe18P3l+NYebgsIR
5zJOKXxSH98EJlllU0ZlDjcXtteLQvmER7i5gZtKiVRZ8YEUmvYubxfSSmxSs1Ot8q+//xVfVKRZ
EW3Xcdc53HL/yaH/s5I0gAyJeaGsO/U57PUZ0eqVXc8WIvioa0LNS/6SCmFuPfble/pzDj2bwXon
G4JEnqo1wx7xRAhLEfNtXViHdsF9aaDtkPvC0eKI3jSd26wo0q1CPrzRS5n9mGajOvE4v5ifzFXE
j60VmwvUjI9PE/ovEafTnBN4YKZP9BG8hzRHOFNyJqNpmGuPNl3PEzvdL0YL3lMd2x4JePx3NMqL
mpRvKkZpABkDRcRgZJfdINGoeYl+4lIQqLiDo1nK4RBPofGfBP64gkVrN08Q72kr9LCm2m0oegJJ
QoFYZQVKLl0RuLLp8PzBNCjz/BHqm7/VY1Pe9aSAwUbUrUBPaAylZMG0Q5Wu+bRQG8LKWLLHxcH0
QUeJ2F9arbJVW7NzhdzjuzX4/6LatOHMeiCZUZ/8bkg1e6upIJWEUc3iWqEj16jD2w5e34i2Hg6r
rgS5YdRknFlk+vySKZmZ2LRJjd+4dHdvIYCN5CANfnGNodT5qeWVe0FOBSxNPETTdS4X6nXKk8Y1
+usYeL0S2soVl82fAdpNvZmgZrfAKN2uRT6rNWRvDpnzOPS28aziiUBO9NhyNaY28/1iFZY4gDqk
uOeWUjvvx4a+H9NXdu77yUwPhK7qfaHHDvAyX0NC3ZJkqjYULDT7ps7he2z1cXH/pI5etGcynuVV
wsFVhohbmojUEa/jC/LG0UcAUkZJENcGFimD7acLg7ZEMOeXyJEC3PPo4Ry/osRmizjT8VqVcwSi
w01vvNi2QV7OHZw2H5XvNdz/3Nz1Rqq/1I4f25Qpu/meuL54Bvlttb+cuoRa0Zpxnm3dQgPDBhqP
P+pX0yJCtm/tJSIkT4P83uoreb3qSRPQepHutAKK/qoJbVAUW7CEA2/ql36/tDFiPRTjSx2SDdCc
c0JeU3IaTz2tqYdRoFGekOE4Zc2hsClzX8Jkrs+jkobrJqf88U63ZVkC2elpEea9k1ypIYW5j0R+
uCqkP4t9h9wJWRkYaEjPZuv9SehZ8T65tUu3IQB6axWDz/ic8o6IqE4phIiT1DkugPUsd73VTNZ2
1nPvnZrMlJ+3Ym4FUbkIW+wBxh2BG/Fkbz2NZPNmisHG9boa0zClikdXvmL3vEmqlLqGmNBA0r33
KDWOth/f6P1sokWwcIKgSGhB/DcCw8W21p3iN0iTmE5NnVfaZhnXR00YnOr3Whr35dbIxdTsFnyF
cjs0wMDPIlxcJABQrs0C2rdy2ZXOCOaawFflnC1U9Gl8dQaYXeUlqKIYfCW1UECuF4vSqO5LuKCv
LakM6twWTT8EGkBCdzskjdFTPrcLH8O3MRUbTVYQat22oEwjkzhf9kQItM6ZQgvRXLcO8/IVCUvp
tI355OgpNporsPKlbnVYGoVkNuaTnbdZ640PsVvHFnBlylCbtE3Hyxqd+jOtXv231YII3+asi0ib
Sl/qISJL8s612BnMG3/IoVqlhBziSEjjd2I5qsexzjmRuJ1h15dWNzJDtvrAYMkcGmZboiUHhNFt
FL1Z89z/6NxceGinRvePZPtFp0R1+bjNF43I+LYbVHyjPErlG1qjFulMZLq9oA6M0Mqo7JZkAPNJ
Y7sOXpKAu1If2a4h0ayw9XikHEBA6Y3zbChbExCrE7+TBDI8UZapf3y/vn72szkulW1csj4nbWhE
R7u6Em5+0vlER2X8UIwHXdL1HNDyJt/bGZicsLf76BdtMoiJPM7kltAe84UcB4e8cvzEe9+K5bYq
Up7OiZ/2eSvorphDkAFrRZuy28cls068oZ1ATKGR6KynmW6Efj4re8A/IbLfXWlZv8ehIECrQOOk
E9hnMMzsuqutkJNaC7818avnAvHbAE8lqX59//v+QQg/LnguvTXfopOh0ys+NsXRVptdQ6GRNXI7
qy7zGa0aZIAYgPCiSXpZcLtsxJhe5LYb2+wKI5iR2rkIjTXYtn1mql84cdpbRX4L0dQO2dRoJB1x
Y1uqQoKQTPxBaCgFhjjNtvyNK6Um95qf5Ie+oZO2gasA7UwOEur493f3+eE7mO6RASAI4GB7XH6x
rT6xy4XyB54IskY5X1wTRJC/f3+VzxsUjH7rACQPgIPF8aktnWPRqomraG6/EfIyhokls933F/mi
t/bxKscDibbsmBpcpdy83W8OL8H27u7EJU7dyNFOq23coY3XS7B32BThHyR32z9kgW4e8l0a4rY6
sZ38xxc8Gnwfnty63/zPvtjxYsAIxCkGEKy2S9iHTVBcmQeQNqEZVjt55V8be+0+P5vOkp0WzDt/
X++KrbGtd/YWJ9SmuprPvG0b6id27J8HDiVii2LTCmdkZjna6Bq92VPqZ+/W4IjculKx1Jj+cGK7
+cXzRiOFgY4h6lNhOnqlWYcyMYHURCWkaA92b+s7J5vK264hWuX7d/v59A2CEaUjJQLKc+QOfHzS
uV1xjgSvg0y5Rs1ljz1lnjbVf/bW0F5JGRGeBqqie5RaG49n0FC1Ey/7iybkCjQhHR3gpM0x6Kh0
l/l+P43OBFu2F81IISM3r6qoU+/OqA/X5OSBbVGl8IniAxb1u+oYGGGWGcV5ESMeCRcORqREmtHW
HH1PO9hGPtwnDvVvMr1W6Xze0uE49dmtb/poiGLPFA5yEtrHnr+OlP8MUeqKcph8GgvF2vcE/L08
eCb8fulW+UOnhhn5qm78XvIlfU0sMyOWQIny1K/43PCjKUT2D2dZ9gEcvz7+CojdpozBuFA8yVV0
kVPdkASoFqsg0O7odgoOJkFuuRUat8JrkeU3yzSyUwAo38am9ef74fRFN4ATEtQWi4MZTaVjkqEq
AO/lGSbnKNPVfrZy/6zsavTVo6vCWFgTmXeNezA8qW/zKp1v+yyZnkDeYIYhG+/GraIoHLH9b+kg
kQeSDPnONyJnP/WRddXTbTvxAaxz19F7pA7OJ43XgMrMMc8AEK8hxqKvApWb1gqf6MlEY6I256V4
tERxqsbxxQxC55q+kMHyQx/76I2pAYdhGU0kClAKukYo25zJfp5OdPS++Kw5E3seVVRghe7xcbUY
pUNPxsvRCtqJH5KiApTeNvr8B+AEwSZvmQgxl51TbfBJRhZ5x0P59P1Y+PxkvVWgQ0nPoCtrHMvt
FrK0Zjpy2f84O4/tuLlzTd+K1z+HD3LoZXsAVGAxi5RISRMsBQo5buSr7wc8PqdVqFqFlj2yfora
AHb6whvADDjt50gp7K1Im/HFmHDTBRQZrYx3BtRBMkwZ4h0aAKhhcZY1KkYiNXwQ0lzN+u5MTvyT
s035UMWk2Rg16XeGqVUe4jDdpomN+GBJtQmIbWqw3rA7FTjciH8Gon0HbMLDlavjTFUOESMKAHPT
gObgsnGMkw5QMo2qnF0XSvEY2/0UbrMaiy9TK3MsYIBaPMpKIr6isO84LnBFoIGWVuh34Jr6GjSg
hjzIBFoUOGExc6/oh1Tf8I0IPuRpWH2tWzhfnqYK4xoRdmTEL0/o6aIC78yhxXxSeOGkPj5sEEV3
1CCkeimSAiAo4iKWD7K90QYS36bHlkWxsG5BSUHB8UTo3Z2DS+Swcl/MG+R4w3LAoJ80x/O0xJfF
TaFibDeMKlV+uuFXDXQmWE6NfkNHYg2Jc6LuiIUVHSuKPvT75yB4rgr9dsirGmakSo1OophicycP
FEDzyUyfDSvBawJZFwx0wK/vuQewFrYV8ZBqRnAjFLO8svK6O9DYz+8Tp3HwHK6KgyTF05VCEpas
pBNzIrP4KLMmARqo3AYcZ4u4pAkBfTboUHojjqJftEE0EPXk5qaIUbKykBCFtdrhzoKiy5qC75n5
IHQgSrA1FUmP5UXYyr5WT1qRoeLYlsoONf8GPnbWKdsWq6D0yo+nBjCjVTnfu7jrPzlyJ+RtB1AZ
MwYpF7d5FOb5ZhKZhYM9HjTogAS1oq0s3tNzFyFGUi6Nrhih2/LctUQ3TWEUpZ6W2OktdYxgYyr1
WoH/3DxQAeW4MwwU3pfXn4PbnAnxP/HsoMD4O7PaK4IpKkpTWWB0KaphFwWK8zNu9GolYzuT7HJ7
0QJFXARBbS6Z48VqGb026D1n/iT8ak9229zEkPk8EUrwwoEAxShAFD7G5izrh9QBtOJi6VV90jGO
3lvURJ6wc67XasPnnstARZzAzpoL+0uQWYAbNb3KIvWq0oaB18u9jQRm7lOOSBwNtJ0af9drA0ZN
piZIJuTKxzaRk2FrZLZ18KsMeCratH+OPAeuwI6hPcKFweY5/lzIfqllEkKCmfBMfc6owWDlg81z
YuvZnx9ZpAuISs4wG4dj8Xgoc1Q0HzaGoJGGvEONQdlGjSKMkDHFWDkI3iU+j08CBErs94rCe3N/
cWRhOsTshzqC5tgMjw+Q77KtQ2c1PoS0e+5hWWO2l4QlrCic7R0ex/QhZgpHe8XzkxINnofhxwrY
r+JGchs+4hsa2G5Vq8q4kYq4y3CfmCqq0fH4OqkYqbkOAY3hWU4mW/d21+AX2QjJ/ArwTHlFLkK8
ptAeXxRJ+aE6pfwCkU3+Wpviml5nitFclWAs5nQRqiB4unnAhXWKNA3W1PsitoS8w0xW+yAcIRuA
42WQ2U3FDqCSGjvTJlYytAukFBsaZAo6epSdNBvxDqXjvyk9tEMMy51BwfGMQp87N1epneSZg+6G
DJCXUn6eTF6Xqg0VX4BqL5FfqxWsoWD47vt1krkEiCMO2lE3vRr4+cWQWiFA8euRxEXcmLR7IfUN
v1KVE2WvA7kZIWya6UctMM21hG1eK4v5BVepyrOAKJim99T5tysJGjnkJ52KKN/TP4hW0Td67fS7
MjHUKyRBApiCw5pFxhngjaMCrgMsDstHRnnreAUn/dBOoiZ4cka4agZo+lsD+vnjFMsmxdnBMjcC
fiScBqm7omlvbzBZbPeplqkfatmZdmDw9UMAA4osTq6c25yq3UqAdaYS8g5kt1CUxuZeWepFaoaf
Yf1UCs+C4761ZCfZcOFgbdnMgDPA6zbMDToNGgHoA/6P0m2K8cteCX2IdZdDJe30VsQNQsfAAZ0y
6nHLaYIi6KsSoD1vMGv7zphK8mbqTB1uvZmcvkGOHgbqkXYc7WKBdS2diwIDTlvJFZp/cAy+JRWG
SS7s9wg4dBqhQuKURfwxjGahb0nuWQINwNc7TenQLPHLWpIw6UGuAj4xuSaNTY3eoF61EdamEnqB
HjzPMQII52g/o2k2ZJ+SJH6o8Zz/IZq8xdrNMccH1JSrazqP5ZfWkkWzUks6s3zpowExJCdBaWvZ
d4ULghmZWQlPn6QWsRqt+UkuqmzqLPDdmLYaraswXrn7TybDogQMomTuT/J/l/hGH2u8uELMw6tT
KTsA2xfXMN4yD174WnR6GjIyAD3CuTFJjsdpf7xTuE/po3CmeHaOENPWH6TqJ50K5WPkh/FXSW+J
GY0AJXZk0frnpJdwe6AKadyF6qT85JT9ZdYtpvCjNn00Kmt8C00mgY7A9Hp5iZ5qbVH4JCCihDFH
8+AFj5+08YVhRFVVQlAwbLrfY448U9uPvbHTlWqM7pQYwbJNgeKX4UZUTHtUA4a++pDbbUgFDMHE
ySuo6GOkGlMhf8CPoFrZ0+/4zKPjziKPI4OVkd5Hf0xePGTeNCWzp+HhRC3h20B1+NdoZFCbnEz1
Xy1MqSzPwrP3R1DG8Us3yagGCVUQ2iDlY+teABMT8UkrrWATKX0WHOSuBJfct4gTHlB7JFp33hOx
Boz2nvdDACTQSwhXadAl3QYxIbvcqrQvS/giICn3jlZM+soKPT27LKpw4PCYdWYCHMzxZOhWg1l0
MkBx7zL90GHweitXur7LKtSVaiCzmymhK9wqyGaF8Kk/ORBStzXeB//Rk4DzYm/OheUlnrPhxtTS
nNMlbLMvNs1PVzWwo1Sl64DQda92ww6MzsEac7zDp4w+Wuqs5BTvJ/Vi1qlJcsMBfQZNsJx1nzOq
ENb8DKro7wEscLWEXSx/MZGtmh2uMnx+6Ye7gSXTYArQWellJdj54BseZwjJRuALiGOqb12JIJTv
HJ3Go4+Q4m3dG+0uyn3sKTFm3qcVVZ/Rp3BHBw2/NDNJtzgw1DtAPME2q2ro6aKpdnaOpEAhN4iC
4yp+Y9d183J5P54eUrworRYA/DOq7F3x+reLHVvltBGOQRQjHP8jYqqYrBWttUtHuXr686FIZllo
KgaUqrGIR5GDSeomgu3Q4vy3UVJz2JUNjGrYf8XV5aHOTCX5FnWVuULJm2mLMLuxpDGogMR5eWP4
m6Qd842cimKPxLS6VQ0Mgg1UFzTXhHju+oR+Gx8yNxY5FEd6ZVbdknBeoQlpQVfUYoMsQQquBwIf
r+uL6lXV4EnCpsdnWwnT53QYgief6GnbJLSwRVIGrl0AvUYLsNgNSYZjtNTm8kHDwveQ4+lxW41F
uVLAPy2DUlWf77c5XgKGvczHlRGBS2qAmYfFl/kmhzlueQgZSY+JD34Eb8Gxz/fU2is6YxTJoiuy
YmQ2+7SkQYRIfIsetF9bhO5BzhuENJxRtACD8iFra02el/LQuBR0pReo2NpKKnlSuePpsaOhOjlv
QNL648NIc8jow+mdC9tF9wpYsYcqFuMXC8vdnTxFa2fOSVDwPh4iAZBzwUMtgwKIYINTdX7mwUqF
gW3marBrwBx+c8Ia7Gxq4zyYxWIlKzvRkEd4lax07g8T18JAXqRKOM3RvU6k3IMM5+/sRrQ3QRtJ
Ly0yPDcQb1GeTOCGuoOUY4g8K8L0cohORKvUkD5ze01b96REwfNQECVLmC2HUNo8/uyZ3faqgzYo
FEIAKhWN/b0Uqtr+8o4899psfZMGk0kfi6r38TBYRyRJ1kE7LMbaxjY4Cz6NaoUlOmILB2jqxsZP
Mv2+QOXrcdQzOtBxN9wag9ShWDfUXy4/zpm55znocsFDpOW1tF1op6jvURWDEGJljtu3PfXwoVR3
oq7aq0pozi8Zh9ByJT4/86mPRl1EaZA0Eh99kIwGMLASwLXypg+H6j/51ODRAeNQs6Rmu5jRJk0A
laKo6wETzp5jo8JMEX0Lz3eimHM3sl4j+IPPohmTbYQQ1E4Roc76GpVPdugrf4rnBWVLGAxliUuV
FbYoEEl1Vym5FtIQU4CvBFi4Xhkova+c+GfXF4RSh9iSjBGy/WJ96VOohp0DsoG08DMS22q0VUu1
SbdFluV7NZugxqKgwpVAQBa6+NelT3FlRYgE1uMQU2fN0mp7eZmdmfD3qw7M/twWWfbiw5aTJ7eY
iYC2GIJSTnpjJpVxuDzKmTucqjSaxqhzgyFcXqzQazARjUA0AJU13amL8HBLY2DbpqOsxGnnXohg
kYRGh/YGGe34K9uFMwHG4LAYrSC6zccUKCKKntPz5Tc6zfzJ1d57w9TCiQmX8GwjiErUxJG+GXDa
eAYipsD+zttaf6alVAf7Lgz8n4kcdcZB6M5sJtxWAwJrhVVuU1NE0gY78CpCxi+jLCpjg1W6FUSN
bIOt7eD8+b7WwO+B2AFGrJ0wRLFxQNysIdsvJjCv9CCcG1Rc1uyrzkwzxUxKvCD/oVotweI43Kp2
E1GxjJUgRyhNFltN0rMKZfxpbdOedrVmhgfK3PAoIc6Zy7ZRbSCOE6YZCIiyJwGQECXNaiV/yDOq
ummhIKA3adPGzgvrTtVwK0yKXMLMWHcepiqQNhiVE/DWTvNhAMu1Eqmfezq4fJzcQHc0SpuLO1Qp
RyeECJcjmVnjdz6BHX1Tp8D8TnSu2HcjoZh5iNEPuC9jDdBak+bdU4MAHrdu2FvC0zI5A5huDejY
ahDtc7euZGUNZHBmt9gqKCvkF2mRgOE43i1FgPzVjEbyqErUh1aFAztpq914jX/lOG1RCerAIs8H
LLDued38FsJjieKA+mxrJNprZBiz3nIHxxcbFQ8+wLFRBBYfR7e4EOF9gaQsOszOFH5BUfZ1UiRt
A5ioXDuN59N2+UwONqdwR1k7pNLHz4SaaA1Ale5vV1j9h1Jv4KvLVfILreNpp/djewX6YyvF2VtD
8rzVB6fcQw7LVs7fMxExrSnsdeG6YXgCV/f4OdDPzCtkXvGriPLqqWjjYl/5cbx3OrU6NKjSf9fL
VHY7O8akphtHUO39z8RWP6g9WjawndFqVnDd0xAF3RU2XLWBHGzb6IO6backWDleT8MS2shIyMCG
BcGlG4t1jSSsY5Q5syhJQFsbUdh36I46N6k2YCgUyeVeSnv7T40NLEAcbIz3b0TtaBEu9H0wCwW3
FcUOubkbC0O/B3Wjr8W9p+E9DTsc5t8ZByox9/FUNEHU2UknUEPynfR72WjqUwGe6bNd9vo9Moho
TaCP5nwzzRDlVSooquLlBrJQiLX46YsZNuF3Aav+vkJ0CfStGFAUxFfIer1895x5TrIPMiggdDTs
lnNQpK2QGrmsiFcU/yqF5bXDC1H71OdC+woCfc2e5sxdh7eFgUwFvlJ0mN+RSr/t38qQgio2GFDv
QExzl2DElyr69BlL7wCMjalm36Hxjo8YlVjTzjI6rdhSa022otL4DwUBTrytw7C8rv04eUsTP7Nc
+Ex0KC5/mtMbaL7cQGeSXcoEAIsYPoX/BsaE0rtCJXinT0F4HzTUKlrbWCtNnRsKbzdqtTCWAMgs
DpDOiKjuadRiOnR+tigKOm5px507IvW68lbzUx+fVdhtGFB/aGEyAeYipqlHJ6nVcoZotCOi0wgI
PFEqsL9PmhpcS448IoyLMDTxVJxKn2m/5Ls//qyzT5KqzzGVyUMc74zAiVKEADG6yZW62gaicza5
nieuo3fBSqh4yv2xEDVlIBQ4iBdh9x+PZecx8Bt9HstPctsrwVO/5TUuyS5K5E3jktZLmYcQ9OTs
Bgvj4K3FMTRdlamJyrwkoQzpEmxi4mpWjoTkK30wz8zsMPBQi6vVQ4AdIArUQVtRRVArfyM5vf+1
NFGVdjuQ8Q6mAeQEKxHYmYOTNi/NbwC2kH2XVKBIyvCVDHwoVek4fNFHuUBLv0dEEvXiD+BBwKor
Q7ISpZ5e74RGGLjLhKp0xZa2DHZAnS6d+JaALPxtSW3R1eJeXsmfTjvZTBnSBTO+DdoYTh7HUzYo
bZ8IxWEYZLPdOkPE35VD1BwllAQmN6LBeiCrNKgx6xzdBYRVANLIcQDDo6QfSvZhcCaxSkg+3aLY
+dHIxqbGon6y3DdWOFdLU2g4lZzZmFhPsrFJqr63XYkc3/DisAelH2a5KbuWElv7KbTVEQ3KCmqs
qfpW4OYitb6ib4/yQxeOJMNy8nJ5b52e5jpQNPpMtBtwdVu2EO1UpwlVynCF8CX4aqYhbAfESTaj
iQyr26RmuL884JnpwvhTVxEi4fyi1zE/0W/HOYcvJj4S7p9ZUWlbtHxMZLrjzhOjlnyBx4UHZ+nX
9laJ9eraSId+VwvsCrtBC55aWZg3dJNXQWpnPgMgGXBUPA8dqeW21yY7jINWldyajkfu4a1i/UjK
MP7is9Hf5l1lb2FJRfku0ovMALIhV89UoLJi5/s2ZgLUYSr0cFMa9hpYU9yrcGGIr5tO4pq+/AVP
z2N6ZRyERM5US5i+4w/YV2I225QlgHEdfhudSHtP6XrpI7xFFRa/jJy6HJQ2toohBCtXUWprd/kR
Tpe2oZngNCgfg5ijHnn8CCV6tETVSDGKoPxmSY5y47TaD8g9zZ/KFFgMBAKUuxSgFwDT44GkkPoD
i4mB6t7HSzuJaYfSa7j8OqcHFYc9WYgOUmqGIy2+qBREeeDEjILPoHEFKb1wA2ewVubt9KNxFLLC
sG+fT+AlM1LtClQyTCWhkFggZQhUcIcOZHAtVOPnn74PtQGTphOfZu4mLL5aRSY8a65jmprk+Q1V
vmpjYwGwvTzKmSyT5h/82DkwICh/98v5bSc3mF1pSuXDk+0T5y4qh/4toIwMFQn9lr4djVeMgWIX
riw+vi0ibKnSdhu0Rwml85ouJWKCN2lAhQlJNmvlJj/92uQHCpBn8gVyv6VpFoey4vtpCjVUr376
SaoiKia0p9hOmq8r3+E0mZuLG1ysNOcMduZi+WiIHXJgJJKLXVWzU+pJSdxYUcV1a0z1tonpH9JW
MTTPlAd145uh+NiKOnhBwVj9Y1UIdA9I6ShB8e7c94tgLc4pCPQ0d7jcQCjo8jQcTDVI1vLXORk5
jgkdZGwMjkpWD2ydxSsHUjv6SYU5V67WySeHq96NbLopCA8DMtHlmJpDV8Ea6NqfGjnjBpma7vvl
7346w5TlSZf4H2xxROOOzwZIxpASI2hkHYJiu3Ak+6Nc0SJOX6191TOX1iyjg3cvkTbOq0tCBs52
nLVZk3o2EN52YxQpxbMpShvlBmMQYPx9aBi/0mKyIu5yQ79TqhnyYlhVPrk6lq0qwKQuBnEIuGTt
YDnTpuZ45PBCCgQncW3J0A/7Jgh9LSUXMvSo8TASKvZwW8OPk2JIP1AkLR0Ia+j7D3HTPep5jE+P
gTuuOzcd/lizYa7zsRfUGVCNns5iWjBaSEOpSWgbDW0K5kzPDiYa1H96A80IQegpVBRJDYFBHU++
wpvIpKLU8A1Z+l6mUXFD13va2aEhr1TT5gc+WusMBWbeRkhXZ7zl3CPzqZe0lXLP6bVw06HMuScZ
/+PKMQq4iGIhxgggE3GPRRSb+1I0jD0K5kGUllcDwbln1ba1ubxnTmIHCupUnRzCB9JUDsHjzxal
1jQg6YtHsJ0Pn6ok0j5pKK++WJqQD8CSTTcw5fpqQJMcYsJU/PmsUf+dbSLZujIPsRje75wiN0mg
iLLmqqmTs05bDFEKFH0vv+lJxsN82TPid+7azzv3eChAYET2Ak84VS3w1sncXFWwZLoODQc18VWL
vPnDLRYJPUIQgO/oMuSOjocTKMA4ZTcnwbaZHzIu5W1lEuoP0mRu1CTu9knV6h62cOUOuhaZkA1q
QXHwTZtFAWZ96u7p8hdQ3iOK04eiQUCvn8bS8mKye+4bu8KXg6IAzg19i9yxJ1e1rIOcUHvHM5IB
F4ch04IHHsAsvBFo3re0pvpGf17Tf0YB+MF9CCDg29Ro4w0N6HZfIXOiehkqNcDrs5zbLiiNEYEA
0RYTCB9nargX0gzYcKC0TyAnzAZqSSUbz5g6tGAC0CHIPIquOGCFylh/DH2Uiz096HXgBE2PxrBV
92N2TewJpDPn7PVgb1NslAMJs+Smx7plmzd6Em1Cs1DvheT4MXIhnbhpkZpK3KJBtMQNJzQa9mEV
TyjSgz+FWN2Z9T0tKTt2BYLsPYjQVgs92v/St9iK+hsHYVoF0nyksT6DAEvrtrekr4XZ5K+B5auY
0tXj59YS2s8gLqSvpRwZ2BumTvpzUqKSTau00j3tNQlhBL0vkWkmLqpuu1keaFN2DfK9vkCreIPh
h4g3sWDtHyY5jPaDTj9ynwVmOOEyUiJJZxclugB4uMkbSajO1wz0ODr7qaZ+LjGl5fzOm/EWTl0W
u1pr+M1DHsDh8lQl0IE1j0oJM7Pze/VFL+OMd4vQXQ9kE00EVa+wT4hpcSIAwFX9UIIlFu5AtPIR
kK8Kn3mQ60913mf5pnUaHEMA6tYWX7aeqo1fz+0MQxlRfBKOhYhJP5btS8m98EJgKzQvLqsm36Us
kmBjAxBDzlOdhukayH3VoLyZZyg3t1xpeAVQuN906Kp2LovMNDZwVWjUYeSD0dSQl0jkkSWrw4YH
L/JNYk3pz3gSA/uaUqfqBgPmMppSODkGBSOJPNZS/dcS+WnqgqZ138GxjHbZ0Bc/KWe2w3ORpelL
W1n4w5R9ZDo4hulYH9eJrHiNIoBfRwROIWgqrXvM0xr70yQbkDRAODywQAGG2KrgFhe/1Gym0A38
3vqUFEpceFro2PflVHe3Gt9S8VqLehkuG3o/bCdmCs/aCuKmV6SzVQAr0Zpxeom9HRH8HdxWVJzB
l8+BkziJlg7ih7OH7HxlLqFjRpuYXR8raEqbYY2WAVgJ4KvVVerra5W6UwGfmT5Jek+hacYOLBE2
uPilGEXWswf9KA4hAvov8eSMn9rICK9U1Jsf21ZJPgR+ENEpUM3XVmgYL19+4TMXNgVVzn7wcihk
LZNGwE0TPXcdqVy5tB+KPB2ehZCdlVFOY0IIpjbXGaG/Od/ci7uUgomayWEMxaZPt3E/7XzdwYxY
/mgExs7KjReQRbexPaH3BG9sxMfRrQL5oc66lQrYmQmm6jyTr2h6kikv7h5FLe2mV2Ev+drof4c3
KDZ5MYmbyvTH7Z9+WsTgKGrZyEBxuzqLJkWvV31KfDs7rZbWvtRS/xd2BGtWq6cTCCuD1I3YHg4o
Xfvjy5SGNUcI9iKeYjbJrtcD/WMUiWCltnDmsxFsETnT2AEJt+yho6GOz06J7m/tdwlOGPW0wzds
FpG3VjLEM+9DeZJOLChCVE+XMoi1BgTAwhDbM2yigSSyxp1fAtO9PDenEA9mhJ4vKI85EqG6dvzZ
WnhCIo5wTkfTu8aEKAdx7k1yMoGwxwu+wFqzCz/NjLraleKxf600sy+A4PcxCkhl1R5arU27lX1y
5uVJBOh1miROqBUuWowirFIdlXZURurc3IoWDbdEQfzn8sufGQW6Orgx4Dx0X5bv7k9DXMcJTSIn
wKJDlhsCaQeDmcujnJY8ZrIoSDAiBLRkKa4cf+LacoYkNa2S2NzvH9UEXx2307is2H6aR5sw3I50
kD8oqoOukwBM74d6ekXR0/kg8MQtaCBMb4kRxDl5Yhp/uvx8p+E9X3nWmKYObtCsUY8fT49tc2pT
6itKBTfSi2aVcnYqd1sU6R+mwRg/AWY0rgMLVmZGB/FwefwzW4ryqT3LaxB4gzI6Hj9RK4HfJiVv
cJPaVZFjNIth1uDJKUIkl4c6xaDPV40GGBmAgwPpdPGuYYnQrx8BgTHR+IquR3+SP4dJ23xP7REG
LKQLq3H7qs/tG4S5tJesTursRqYFCJUDGvLLKBnqsy3M9BG5MrX28A6tkEuZoxe3mwxK0loTWvd1
n+nGdpp6+WfS9IOGpWZAaR7fjOyX7fe1uimCIpTcCDuXlek8/ZwqzRN6KOAOZ9XQxSs2sTmUCloP
HhK78YaqIo4QVax+huNorwx1unLmUq5OfxImCVjHxS415FKDgINA8qhpkUpNsjW3WW47iVvGhX5f
ZZgwbwtMRz9TgCjBb/dGtabLfpqyIWjJLQa0Zi4tLZ/BrKsRgRGsdAa1b17yGG8PXRnETrMq7asa
JsNO96s/boCAPKGpacKIp559Ar/D7kOwjhBstSdB4whdC+MVmS3jTvjRxNWerJGC36vJR1nZzHjh
IGRCaX84y9YtzdRIRnat9JJEqZ4ze8INWJkyTL2qwG61wxhoQY0rmSY9haoDh89OyvTZcvKWY6ZJ
w8eo98krilJCaislw/loNZm+gf6gQmyqUbo9KG1V/ShEXj+FU1/Im8wIoy/4EzkokmK68SigIeO3
mNtyh/mT1JI9SHG6LYMiSW4HPzElF9/DCgJTW9a1W9lSpmxMHTjMhnxH/yVZo8ivYoyPcYmuBBq3
VY2wYDQl4+daqq1wU06x314NAde2mxOUrlG5TrYGHT82PW1F8DMkGPPPf6s91wYSImgf4cQ1CXFL
bayFUoBTsA6bYHP5pJnP9OP5AiY6xzowc9iHy95pAB3KBknXUsO20rtEhcw262bVOHQGzZUFnhCa
g6Xe+0WCTN/lsU+uNeokaNkiGgpLlQbF4kCFk0VzopsQMKE5cg2+oPL4Be2/j+3/+jH8n+CtePzv
lxH/+gd//lGUwPiCsFn88V8P5Vv+3NRvb83dt/If86/+7189/sV/3UU/MMosfjXLv3X0S/z7/x5/
8635dvQHMvOoGT+0b/X49CbatHkfgCed/+b/7w//9vb+r3wcy7d//oUtQ97M/1oQFflf//7R4ec/
/yJa/e2Dz//+v394/y3j97y6+NZE305+4+2baPhl5++EFDCxgPlRWGWp/fW3/u39J9rfiTTmWAOY
ALOic1zmJN/hP//Szb/DjuGnhMGAzZS5HS0K7FH4kfp3AkBSI4UDYO4Lq3/9z5sfzdH/m7O/5W32
WER5I/jt42UpI2U/VyUtE7FpWpdLXY3WgESIYGVIqQXruMKUctCGtbwSV2mLQ/l9mJk6zyegLUqm
c7zR0l7FssNH+xT7pfbJVIX8UpkyNusRe/4J36voKSxNfJG1HH/3vMkh747ByAEVV1q2j2282nGG
suTXUHCNuWPe2SjUjbO1tYmQy42Rm9nHMBnT7CYxIDi7SIkY907fheSpOc4hbtEOMRAztbPBsWqK
9CXzFeW5TyOoZQlOevuxt8AEhVnjPEcFREdXDwzYGAg+3lDlSLCREon9wNmKWtFvy+Xfk/L7JMwF
y9/OhvnrEO4ATdLZoLCD5kn67RiiCZIboD2pPfmTVyNFa032s55/CgwW3X8tZv/3gRb388lAi2mY
Qi6LXjAQKouvY1ncV6ntmhrk6F7bEm269jBcNyhGXR52Mfu8F8EHqmzo4YMXBQN3/H4Bdk6dlsuQ
u0Yira5w+i31feyFfcvf6fibE/g21sqhd9LPmEele0B5n94lN+Ti1KtAEftOPyBjorXOTM+Ptklq
5R4lQfWxSjKRu8IyyQwTddqEtGv3w6iXm5Qds5Ijvsvh/DbBKnQb8K1kVRTNrVkn4PgDiCw3wPAM
Ela+hQGLvQ2NOwqR6uBG2lBpbkRbB5owkOZ7Owj6YaOLNLurotiIroIudbDmblr5FjBE47uaX4+v
1Kb8J6pv7Qfkz4fgCmCm6DddMjub6tCfx70et2O5q2oTa8TGnj3w2j7FIroujJdB0rrezTSsf7h5
LeP7fNzIOzlTlM7Vat0cceOMx6cy6OhYgKXKIF7DjwcFZwjU/LpUHraOIeKvJIdytXJVLm/l+WuR
5tELpp1ObL6MIk2LFGdskRimrA8z06xeRl8av5fDqmj3CaV3HgvFG8I2cniixsVYGRRUMyDdRWdG
Sb3SaWzTs0Xb3GIzHD3SHkJswULJAcVe+V5KpHILf6H+YMSgtWpsr1OCO6m9NbSwuB6xnt0WVKI2
Q6LTsr68iRaHxPsasmeGA+AkUvNlPcrGli0ZC6x5x1zq91nswAMXE5ZIRSmXT1BY+2J7ecRzHwei
A4xFkiSCeXtZCghryq9jh7Ih++vJSC37zVezvPs6lnWQu1SmUPGu5DC9gtLsyG5vJr69jQzRftNq
LfnUzIo5Xif5COdP+L+4PbxpAxnYrPskEH1QPlx+4MVlNn+i2agEeRQqMZw4i7qSjK78OOlMJhXz
5xJ+K6d+N497eZiT44yO5AwHoDVOcRIy3fFuHhG1NxHnRO7EyAmIpRAPD6X+1gC0/QDtqvdsK16D
D5+eZnMbFLQygl+0qck1jgc1SLYltc0wrAcqacIgS5FpxhdJ4H3tVDNfoWjLL3o5TjRP6rTvAVmL
wdkI4MZcKqYWf7z8Fc58bEjE+ns9mCrBsgunj91sFVag06sFUDwbbdrRR/fX1uDZYbD5gfUBgYx1
dvzemZEihGWUuENOnXxIzQRx3ASGtxdqvpW4UaDrX7t+SA++CnwXoSbIb12ShT+oyUX3RWrj79ra
Pt1BCyXQ/+ATEL+BllDI+ZYAprHASDHUcK6s0rBBGFmWDgQ6wZ+PQpqHKCUsW2W+zY6/QBnUSPI7
teQGsdI8WkWfufR1tNfL77LMT9g7M/6GvSOzc/TlXrcgNSnTwHdWtDDbSaZI9lWjZFd+pU33g5kE
V5reqhAfLP9weeR5BheXI9EneSzMASAnS5agigGygT4w2uqIY6IbVYTsW9ab9CHWR2eD5ElxBw5K
+myNfR+xt4N45dw4KcjNLw8XFq4o+kqA5heLTASV3Or2fOP0EQU4CZv6OgZWOdm18QBgwzyUdRPs
Rat1B5+Q49qv/fKQKOawmVKruVbSfrwzAoTGG5sm7sp5c+bkJ8nnGTXQChgJLKI2ZKPhDEd2AGq6
Vh4S0+TSB/g1dzOn7tZOlbLeXZ6Sc4thbgRwvBFFndw1Qz5EWq6hVsJpm3HWiOlGRxj8OwA3yumK
JjYRaNW7Udjj58sjnzlbTQoo3HDv1apl68cJWjkzCprNGtLAm7TWWJBl322cQK8jNxEmEGD0ZlbO
sjOjsgAp3YDLmNFAi4sOOe26S4dZPEmqftk94K6x9/2ZpC8LJD2UqKWc1E1r9ijvQsuLpW+DK0BJ
kTB1TgOPt3Y91FnfmhV68NxbNmuuEFdCqlRlb5p5dR3khW9A5pRLadsQil0jwq9110iRSr/GZnbb
pqo4BVcVBhC/IpWa5BWGRbbiBUmmZl5LgZgmpDNO39HzmdQrp62Ej0IJICQqqnqVbknKpn6npLb9
0Q70rHPFQPRzpeitMR6EmtGPH7JJ5J7QzLq4EfiB05Ua8uRXlo0ydtUIJtyq9qBhJyup1n3ct/q4
V2uRFmiwx2brNlabj1Cl0hBI+5A4tTsOrTFs26xf87Q54XiwRUiJIWmxl2kcLjk2miOlrSFPbGNH
bW78oO/hPEG+IvIN/F0b5K0XZ4m8ibq0v/WTYaTkE6l3jhPrVyOaPAd7bMtDHGrOfdXI6kOn9WSZ
lxf4mfuMIxyyFmh/eOnL03xEFkHQQAk8Vc7Nn/RPelQQqm6lV3TmTAXKxm0BXIPu5TKE1p16GJl9
gq+wJN+AOYAsWW8CsMPFM9rYfjHe0u/VzI0NGd6LEkteyfnOvicAHRC3wFRp9R0v7QauUzSOlADN
WFI+KyqkjxiJyRV8zrkpJ5+a8VQwkufW0PEwZHGZTPIcYEyaa7cweTC08fVsNxotohdjVjqHgt7g
3lDraGdXQ/Soisk5lFGiJrTg6/wlLDiwYxl1MkcJ9cAd49Uuw+lxyiZHWHqu43C6LHuEoyMnUYPF
N56AFlcEPO0teIT4tSz64H4aHYVqbfw6NLK5crWedJdnuDN1f252Rp7rj8efp4f0lEkdsUOHu4IL
LcW4StUAzw2z7/d2KQVXxUQnH2p2CiSkEt8gnorrBlTcrdnTbx6kfvj5pxuAR4JxxEU2x+lLViki
TmMETZCg6f8ydx7LcStbl36hxg14M4WpKha9kUhqgqAoCd4jE+bp/w+60d2HRTYZZ9ZTmUIVkEiz
91rfUlwZVg0yhrQev+yxvX8Dtqa6xYzAjaeFf7JrSgd40840odwl+j0yiokMN37mFhSg1ntl0LQz
ZZnuJg7+ZN6qtFX7fCKSj4j3EANcY+5KXOXR1utAhJhb1RTMefpTd1ZnX3cZTv7KdL94a7fp/u1y
wHf+ewzFhgJ5+uT8MhVZ1YwjZYJpan6aLAYtlXmFHAprLsYv5qH3Sx61XqIzGRv6Fp95cn8SUiYU
beH+rDGHFbH2JbN5aXzrFtX+ljWbJ5msh5+fP/t3zeVtPJKsp0IDYXoB0/Z2PA4V5bd+xnWgd6l6
pGMiQRAVKg2+Wm+eEkUhdiDNCKFXOGDBSF/N2jcGV6ZBMWdgcy27/UKX+X5ztdVlULbAZjJ4TU6W
4NpoZrRZbDPmBhyhQoJpQ1nILAKzb4hNnrI5/mJz9c4uy00wqQTRIaMqxOx88lIaqU2lwOPW67Vi
3C245rM7TfaFtpftjOCsMEyaRg1B1kXYupzBo8IrDC2CsADSMi3dkdaobs1liNst2zv2ms5PXpkg
FcZpM+bXXld72Q6rfAVl37JT7fD5Y/xgPqNrQmWGmgmNBf1k0gXSozmF4Ac4UptuZZ7nh8ZdPIwr
JA43vVle6rHIwTHo5lfmyA9eazakOmZ5SuncvZNL59rab5pQ6jUuYtOAovX6fcwryPbAIzPllgzi
4YLgb8v6rRrT+jBLLe/Dz3/+O7ra9gAp51OppZ6JIfzk3VksACOtxMguzDp7mPCVUoRB0tXP1jd3
6IeDxAkEYdMYsS8r8qlF5z1gcV7yb900zEFueWzV4hZ41eff7IO7gx8KEK6LLRwJxsnIyhdXqnpC
ErWBvuZZACGyd0Oja5eZVIZ1z1YorqPaLsxzHGVpuUdkWX+FBn+/8OOo5hlRyQa/wyHi7Su+KDGV
HSdLKGabnc8AAYu4JF+dUD6YKm2d8yo9UAup+On0VbtE2bgAQ/3J8ZLWt7o85Y0Bv44tDk7257f1
w4tRXaIGsVkRzW0O+Ud9vq5sb6T7SGuykQ2BPbn7MtbV00S20ffPr/TBzaPuyV3DfcGyfSpAKWBP
W1qyvVlQzM5SNKuk6JTZF/Xoj2YgzLibHZfAC8xKJ+PEKTO5mBBx2Zfbmd+36/R9HbNyPUvoPL3Y
FdzeM2KCvHAhk33T3+atnyjJL30SAoPpWL64QqPOhmD6T5UlxDyppLEHfJhBaFqjZ8hGobfd//ub
QwXE4IDoYLE61YVQbLTchZRj0txdLcpGD3aY2ppfTG4fLAhUD6kjIlyxqQlsj+gfD7usOgohCVdR
aJUHw+ZdzPRB+2Y0KZnjhRi+WA7eseOZTdBW47RxaI1hQzlZ9bu0UAa2xtvoAqheqHJ91vWU7LN1
EPuknxM/I1TgAgd3ESQl2MIR9U/uZ4RLhm2RrWeCOqRvFW51sAc32ZWxM/mJ3vdnjWJcmN4Ihzsf
h/6LrfdHQ5X8EiyYjFV65ydjSF+bWWudWPEbjk4cUvvsoCzqv5UK/r05DrwdTsk060+h2+nYK8Iq
OekiRbSO/WqlKJ5gQ3w+sj56wbF5UWIDH0Q45cmqspI9bU7gPEHvx17YzzbZTK1nbISAisjKf38x
1PQbWoGmH/iXtwNsXi216nHj+i2pgxfZlPGgBqpLZpN4Z59f6qNnxCsOGYQJhYXh5BlBX0K5hCrd
Xy139DG+D2clKo/bz6/ywVZyy6PAJsZpc+vZvP1BRbo4ZCExm8jMGQN2/v2uWUdaysPdPMDGk9m/
JT7RFLfoWXOupSa+Md/fXtEasr5FZJgECcdbvzDn9toalfmLEf5+VKAfgtn5VwvJEfZks6rB66Xe
wUomBSRKVXFiIv5WzYk0J032n9/D90+Ka1E5ZNZnHuBk9PYXiRyYmILkItioGSFSmc5PUN99Mbd9
cFympofbEvsMgx3uxtvLFEu6ZE1MBEosB+W1hw5JhKTZXnar1fnLZNY/1CLJr0B3dedWDkAmd5Rx
V+Q2LpNevBZT7d3PqCcuTX3Nv3OSir8SRH9w0/Ek053HfLq1O05exVI2RlZ5DKaB+AfOiA19Fmec
PPqysf78+U1/P3CpGKBTA7XBZtw9nXlNK6Yuom1KPtXBA13T9lsUuwpqo5+3Ba9P7jN3Gr/ytn2w
f3x73ZPfiA9CzE3D8CXUL46s3njJ2xbWqZavoeNW1kNJg3Sfg1HGPDDa154sXqrCQ/e5KEWzkyPO
2KWYmpfPbwdjgMf/9gDKF/uv3452Ne2bt8Ojshd6yx5QXVtNu/Z2WFZF+aa2a1keKa1Y+f1aS9I5
2GJqf4jkzPqgz2IbUWE/5u2t1craC/peUa9qm+DsXZ4KSBRUc4mMRRhjHnjwJcfnyVS/b5Ns40+x
MchASoB17Ic9K/IQCi5Bo66a7me0AgzfbeNcCVy3QAGaD15fHCV4NCukrQXKHR0hDg5rXbU8HOfC
4Egw2ervEhneHeVxDrXrNIlbClU5upKkr19lo2XD+SisLfrQak3wNrMxWwHfciHacWJ4X5QOVU9W
2K2LOzZ6PfngXpbHQawu+WhJnwOyFImW+LhRGC8ExLXnVBG7JUDwjoSmWIvpddbJvMN9I+beJyHD
unDiIrHCKqcKBU3MS787MAgyfxDdOvk2ZJDvXb8JTS2cliRIg5MmcEWdITdNKPHRUApN+zkqWv3T
o05ZszlL8WAV3Jk1VOdUQd+gKOYDjeGEjYvsk0hzJ8cKKm/GYzWwT8Y+UxOCiJ/U/DUMbamHsyXN
YxLLBt6YJeW+bmvSZjW1dXwKhT07DvIiUfAN4/raGaJ9tJEpmyv3eYpry+Cw3jW3UmejSgyUQaK3
VhlOtbPqPKVNlfejicygJwEQzI9LtYUmEMektJ32mZua5BRkaWrs0z4r76opn58GJBtP81LdGp3I
z/rM7rXIjav+dzfo2msBHuEx9pT1BvReU2A0G61f7jSjp1UoZjU3BPy0gMBMo81DA6sWqkOE+BrC
t2WZw0ExLJrmSTI+aFIg7C2dQftOAcRYj7mVukZUOjl5w1WKq4wQ5mrZIx0sp92ULiTu6HIk/bCS
rX7j8Abfqr29oN3QXOVxzBb3NW97k+arm6T3Bv8XFfA8YFBX48m08Sq1049Boz6OZ0xRv5VdXl1a
I6yMoNJnQFdFrxnVUZiOmBjVCblFDPbE9qVlx/d4OnWdBJVEu5jIHSj9fFbHK7lk5c8ir6ar0nTG
n0VPgvqZM2n5WYf7zl9rAPWoN7ThvsnzVPO7PsvAfaOPTSgyzBpZ6E3vRJYtdAJ+DWDgO1ubVTtS
Cc7OIw9F2oawiVHAL56AJ2KOGcLIqWvjF3NeSd2sKlObgnXBjh6ohJwCImnT/QxXy/Y9gq3vLakk
I5VfG9KtcMWQhObs9uV+dpP5V20oKEi6QcPj16qw1RqtrjKfYlf7vazyugnLbsAArtCz/CkcUjzJ
5st6EbSgotdgqOAX7ImwJVamnby6j2Y7W6rzTO2YWjoPOexBkVaxvYQLERj90GR+pS3GOd+XDFSE
Y/JPQa7RgyY4aPpCtyYRQOKZjjg+HCdc9XTC7TdV2e/G0yD2O6oSP9l10gBldPMJ2VTs/VAxRDyR
s1Ly3Fbq3iSxz7h0qK91UBo451mB6onqWimrrbBFOfIBUu76JLb6hOhtbSANt268LSOvTMOUlODv
ajcRjytTa7he0aDjZ1wt/dmRaXyTMXFDtB4ycUclYIW7k6DtqZGNLH7WrcayR7PQoUE2FlMeO9fM
Wh55r0Ej1mrvuh6a8nUctFSGU75OkdXm+OaSTJlu1z6zfnayHK7VCeuH35pS/Tl1onQ2vFChUiXv
1JxiaNuSc5UVf0RvqY9LruoEE5tDcouyi/hEBQGIDQZ1srjFrauuftOsthnqtGfuJsDJbaDN8OSh
xQ3OcW6JEArNzsSjKMbYDokQ7abzWBHVHKp5Vj4kxtS5e8pb5oOmj2NCnbrI71S3S39yVqOgHsem
+0KSbfGYLWK8N8GYrwcV1g9+Qoe3ezPNj4+AmuO/E1DFxA7MvnfI5fYBiJNg6hpK/KfB2PA4OolR
3NvGWj4xc3vuhQo1j+yitm1eRzsu0gMBFN3sy2mBjc/r+80tIaXvOpUliyjdTN73Kg26iJMq3ZVu
EYlyrnRLTKbwmmq4MSejBGMvBWhrW2uWxQeVKS8yDKsXBFCml0oXqy+Dhu/dT6Zy+YW3MqkxQlJ5
PvMsCHuBYdY2PAAv9X6QpQOaErlHf56ydJdHS1Yw1bxcwy9cG/rVWGK+9EfLGLSDThoEM4cRF9d0
suM+RGiEXIxgI0JZUgqVOdoi5tIwB2HdbFJwdkWFsmB9hsg/0E7JHO+FC8QGv7wY0l3qjloTOb2R
fpvctdf38aDv+xwkWmkk6TGZeOEWpafBWcQ5KEgB2490agHgKgTpLZdD4q7K1WDj7AwGy0xeV3Op
hnA1J/1Ki3tNi2hlNYchttAEKGk9vZqraRAkyVzZ0Dfwtgan2s9uFCeKOQWZ2xN757RmLCFgCfen
TRzM99Juvf7CS5o1KqqszHy1q9In2BImad22Oc9EVJjqLfRaytFrgkF/P44GrUomh8Q+w6yt/8gM
cI6+YrNw+Iu2ODezptGWndWYz1PqLoXNEDtEL7dzo4StqjTXyWLi38lma1T35GdPyUFo0ntCn58g
pMgG0B4LHD4krv18ydSs4p+i8htflbVWhRWhNV5YlTra98GqzWucpwtZyxjEOd4jjyNUqVVX2y+K
VbhhTHRFBXBm7OJdZypZ7uNdJqgrGdxSXMQ8uV9W70zPVDNNErDz2Ln33DWXftnnJUbyrqte2Bmi
vq0mD1C3lKYqfc2ajBeaQxXCQXZ+SoCKUSUF3ZktfL+Ky8wbC09vQxvyzZU9CO9ayUeyKeM0vbJh
lF6nqeYsx3rg7dXJty/ZDmjzXV/3XuLPMqfQ7kokjoQZDssPtoDkR5FTr+dhrE49CC4tKyRu13lR
sZjJ4TZZSv25ILabSWtdChPsPObckkyAwDPFRI87VUOotN6ffLCVF6HT6VTXhZgLUyEcK9BYQ6Fk
1km907NJlTvDWDSyT/tpjAhCQPaCs0Knx+2V3V1BLvhElIhurbe8H2lL3kwSY4HjPSz9IlHc52kp
0vJIQEVdnpekD0rfzcSSnwMO6FGwlATaE1hQ5sVZYanmpQD2pAWt0wkrUDRKZ76O7qC/tES3xRZ0
VVFFHanjRkg2cj3udWUR7t7R66w9zm5esE9Q8z7ZKbFqbYDN3kQOJZaRZHMxfyt7Jb8na8YjYCtr
euJdu7qzfAdQzje1gQdNNIslCX/SCsze3eglRTRbebGEQnrFI1opjNCx16jfrcpJHqxmrvSj7szp
sZkdbQ2toiUcvvAWNtsMlZveKdhiGbGbHzzNmPKjK8V0WVMuo3MFMqck1doQdThhbxh9OTuliAZ7
cAzodp0nzxjt86EuXKcKDW9mXC+W4lwUs6pVxA6SGndRNhBHffZVgu1Lqnhw9KfBu9MqZ3J3zSLj
X1KOibNb5zIpyYCx9PqgCwuJc9246R/p5DHfjc3KJbkX6pUV6+t2ceQNYTq5+iur5/ydl8kiWxH1
+G1DsA41kra6abU0jc9aPe6f1darr5FtF3FUqVO3byZZoGYg04xtdavJOUiU0Y6Sts8zzu5lemWa
YpSB1apLddGvQkkiIAJaH7XjTHqg3eRDaE5sCnx1sfR1Vw6LM+x6uyrwgaFWs3jDRJEHJl4NQbjA
kouojes56KnG2ZZfiLImxmpK1+9o6bsrjUPPHLFDoaaPN6shfxWJGC2HKS3ayFXLmIBWTZJIEGuY
sHwkDuYCIHzhU/5XsvYFJEHUPo3FFstnqwhaCeYYCAA2J/oX9c4PeoAUOIhd3HwH6F5OSShFWXqL
1CfWhMVqkSmPv0RqcuZbUoRUrhZzN1zrLE6S5idCPlgbqhyOZTvHv217Tv99jQcQD8Q/upGbcPSk
drWg/Kr7qk/odurpvlWK4bdT1DGmRzNJv2i5fni6dqF30RbBWn4q/bCMmD22MfLDu027Kb0hnIZ8
+FMruuXraqV/cZ7/QNaGJW3TjOnqXx3vSZnM6BA5tCZFJaJPRl8dZT36q7J6I6FT8684raYH26qZ
CLWq+1YobnvdLZ4ZCUuXfoctCxRQ7LWdXyqkqRRQib7C1X5UgLERulPcRaoCruVtvQEJp9rYA4ix
hfwZFFZpufrenAOYlK5yQ2qPGoi6Wb4YgdszPalyUG1A57VhkynBntT1nIQ1kveKqxqNOFdmDcJK
MeZemANe3w0OBr7MNcQadM38FfPq/bUZ/JuOFbMZltPTiqyeeHHh1ly7X/Pl2BSTexhkNTwPev3C
3ji+2WIY/EFR/rUHA9wU9VKDfhnNbrqEb2/1nClkGxG3zWdP4sghqDoaatxFKyXQ1Icx/0ST/KsA
+/cjHmks6hwatQhXyeN9e1Gl17xyXZF2GkluHHG5cFxY2Q01cKMu+IvyiyrqByOeiQUENc1pJBTU
XU4uqGZi7lqkkoPSNLtmxI6YmGS8rjN7TlY2O9ZAkpisl3giqV0WCiQJH6lneuepXb1bEfEetVmg
WzIzLw0m3K5fKS8+uCkshsyAKFPoAZyK/qZcum2qzwlbkdb2p4JyOXKbNDd2aqf9+ryk9w6lsXVH
UYwy0hHCoCI+aTZMilpWc+1gvJJNc0HmV68cclPxyOBOHfg7cwen3Wkr9yjWWUn2Rkq0ng+9oXaj
L77K9rDfvnY8Fwr28DrR6GPIeftsUN9ZdrIpTvR4GavjVjpzgz7NzPtK66c7peu0H3Ms1zKsWXyA
hxo6myxsGO4vRVG95ovZ+IMqrIuhkvYB4bFInv9aw//R6MsMV2n/uhtkDvGyK1cTKTubjXYt3Nsq
bSh5V2m7x1/jskVfl7AURrfrRCwPfZ7LZ0l1MBLtEIef36j342P7XrSh0ElhfjlVYvf67BnLyPjI
y6oM5xWZg0NWcZQkrnIo1+4rReL7KQnhK70HzCWIYGmwvn0uoyLVjuFI/7ye3MeFlhWJcONQ+KO3
HQ+ShZ12XpBatNGVpy+ewvbhJ4MCIRD+AUaETTtxuxn/eAjMOxiMvRWLSdeU4SgJL5k48X0x9j64
pYw83gT8M2RdvBPg2Xa+apsYMeX4+FAgtL7pieTbkakxnLmlvXxl1nnfxWBd2eLRaYtR4DntLBSU
LNAysbAJcjSurUp1wzqvncAc0aF9Plw+uJRD3w036GZ1U0+j2GWl99oIwxphkFjDdRy2KGCKhWsX
z19Nr9sicfK0sJwSaMK0R7Pv7/T7j6eVOFjSZArIaJ7T6twWdfuYmlXZ0l+sgejLZJ78WJmGi8pT
1MO06n90mTUh2ks1aEeqycJpmqPZo73shLJGVG/inS3gSnGKdaYjARJfkYI/vD1EUqIJRopKy/Xt
AJPejDo04W2ijpX/pp8kz7Vm0nawmdazz5/E+xmFBjXPmiwKytjOu3g9iZWuAImXBjSs1eq6F8Xg
gvrq5l852cskYdiyfCYdNe+P+WyCL4OGlcqXDirBGPVr31WBWyEPCw0aGvptm3qJd/j8O74DXmzI
UuCTcM7YhuLsOtkHGKM6xKW6psFKe2h5TLIZ+NaEycMLSqrYc5gocin3tlan036cdbBLLaFuiIgL
Jw5nx1LnAM9LRTG0E84z1fv+2s47GnTztCRNUIEnj30dq1Lrz4Jo5GNlGf2lqLKhICEkmaMhUdP5
TBGxSvtBQYV9NdCf0L94Lf6ubG/GKgW+TUWDrXrbbJ/OLDHQ4oLyFjsttnL7SemUOSxVt/hB1cFo
wtUV8PypHDpFWCxm2e5YRrfEPHyOl5h9EId3WUMgMUHOzv0gnNz4UdJquDeyfHklIZmyYe6ZawMo
kwfts+MSP/Kq4cerZPjCcpqzdKCzmKX/VgbDD8NIC2ID9xWwmpOmPsEMZcEeMw0UlcMd8aJO0PbL
9IUu8v1WCtUAZyLDYqvMzvGURcidcjMtHlGFiri9yCvhzfuhXoY0LCuz32erq6zflj6uKXJndXXo
3RyQQibaJkzFItLLiZAUujB0oIaAGkesR9Kd8/ULLdO7BQTVgYtaFkYowEDrVK4zNR5bPcRIwUje
+T4Fr+qP9CG/mPk+uorHpEe8FDsYlFlvZxGqIVbOq0n5KHUSquFIBgK55ln7xah9N8Ei2gd8BvoU
1cZ2SHl7HWUzT4NHgfrTtil0VVvzAYgQ+1uNdbPPkxlw+dYnAotqDsfeygpr9/kE8W43wDfgfuLT
Rv5Ems7J6JrUWhrdyjcw9UbZDaba8KJTPR2dOZEU78Y5Avbu7XVahDefX/rdKs2l//IxuCrm51PL
AHT9XhD8kAXJ1K3BhBPlcmP+37Vdo93CE6mCz6/3wUPdTp7OZqkCfnCKYYp5yxHUUmYZ20I9m0vz
14Lx/osn+ldL93Ye2pzcnH421+a2CX/7SGNOv2O5SDhKdmU9FhSoi13qmdTxe/YIaZQPRVLQmkxx
32SqqAlMX67HpcVgO1FVQofRGPK6yQbxqhDQNfrmQo/YEWYjDrKuS0jxNmnmSiqYB5qByvqgT+sd
Cjb9qnSc0dnpU+YQY742xuBLvukPeECeEomikGa48k4RH60pkNE7dag4DllOI66bpVV6H16mSr+/
VpR7AmLz+LdbGp084KKxk10Fx8iLaMnGlU+6oVmGhYJAIBxN8ociSs7wZLwiScwdyzqRloiv7Ec9
xnAd9tRUbzmGTM1DQ8lnOZ/1YoWHVQj3MA5zqfl1O5IXRSt7eFpRYmlhCh50DvM0bSS3UjT6fixW
j43DajTXFXFselCwXumsL7N9m6CxMvxqLuOHnCCMl6G1WzQDaj4Nzy095zPLacfM5+AHXPvvsPpX
HJT/J93kDRHlU1rK/5ccFOar/8ObeMdBOYg6eemXtxwU/sd/OSi6/h8OGDCl0P+7HLv+wUGx/4Nn
kD/nFMJ5GPDX/+WguP+hfsByhyHV5S+2ssX/5qBY/3GoZlDMwFuDqwal0AkJ479wmo85KNSatpnt
Hy/qZi8GpbRhKrYruacolIairKg9j5hmV/nB3lnryvs0XscDHVPrYOhb9N9YqTt3oDGpx1fSStWD
U8ExzZ3U2AFztoKCqnOYF9W3mGbbDo451TQnR5Q8Taof140BPJumK8VW47I19PHQWvaL4Wb5jZM7
7dFeQYKOTeP6Vmk/k9b9Szr7SsQv/aATsdi6pJji2Luh9tFRa4+NQO/r9FzPFCVqs0Gjn+nO3pHt
cHIzJw017dHS90CUzkacBT4S5xtL8X7kS013t10RH84XCpEtvqKPyj61wRvEQlN2UlGMy9ne6LNK
19M5rtcmjF3Y32UZV/tUHYq72U7YCgovdx8SDsuRypEx6jjpfJ+lGx8MizjB0Bgyqvo9umA9RCGs
PrSKXmEKbJSH1kXoBWmqq1lqEvlYDOyHy60P6mfsXg+u6MmAdp2k9OdOqOtZ63jKg+BfbLezBSQ2
Wymh5upoqVE9rzFAAkSc55lCRDTQSi0NNJVXnA5eEi6Eb1VhQotx3tqIzROE3n3tNEqUMtH9WOmx
7rDDJIOfUR0ZfFs6xb2ZSBNCa7OKIRIunZBFzRMvUvihkOnjTLlARjz4sSyrJXDWLIvikUdnZja9
cqdnnxYIDQmS37oaSDTh6I8S8yMGw6U6q/tsOahx/Wosxu+mXC/HbLWjsjGXPxTIKfGnCmFh6DY6
NlLrudbeaskBA3gFXALOWNNtLI9irOm/CYjwDnuup0VLh/OZLe2LItRzqB3+2s4jLPDB2K8dShx3
Me/ZpNdng7Reu46gM0V5nmks6078symS66Jf9/WsHiqtuus9hx9QjjxVagA3gjTQ30Nqm37frP22
90D4lKRmiG9tpqCshSQEtJHdyXM9d8u90CrvhpUgdBEjzFYfLfHBYyG6SFqIPq6mdGFt9T8xcR3W
2lBfZk8x2WymfUINGPDhLpNqfcZ2yaORSFsa9ry+fF90wccZagFzQa/LCxSMfaQW3e3QlagSptZ9
WLqhup0XxNu1RIKgEWpyAPIsrzxCl322AgY1QQd5qp0u50WNumlO9ohW9TM6rEmU65kalWDjvtG3
JoLBGrML0VKX6Ds1PrOHMjnT49J9kkpjXE6yQQWTi1YG6th+I37p2YFz7M8tqxxb0iT2hbSdkEAF
JehIvM7N/KmdqgbKSqftvdxwwwoTaoDp+ZvkBHhFZzIhxJBmYLF1tJqRePTZsLILp5OvJIGyji49
3yvOlzQQi8pUMajSDRoTdSqHNn/MCCT0ShXtWKOp5BM29mUMQO2uspTpwho4mOOSrS+K1LOfMRDd
o0hxCBLJ77O0Piqtofrgn73A8EiuMkaZ3k0lHCQHDPQZWwVIuN4eUiGSj3Hx40LnYA+2Kc1CY3bs
c1dM3WW1ada9exqQXoS6ZICNimrDJJhwzXVfV7CEFFJXd5abNNdxp14IdbL3FC/nM2N1nLsMo5a/
TdPHlrmfMWgmkVVUzmU3wmXObObZREGrUETTBJBYugfw3Zeelu07t95D8WeGsOWZWxuX8cj7Nkyv
OFYMpMnWbkH74VciWWMMKjKsnfTCam9TxRS+N/TRKrwiIkzECWa3sC/i3grpD//uXOqW/JyjXPoq
8OopCWlWtJCt6eCqaA2rtspuvXq1gFUX9IOJ89nNtgEresYYVLbFdAMuOT+osm4fLLWPsnoOs4J9
dtojXhPV98Uk5KGnOVtY1rGWZbTW2vOiqdVZ5zrnY6mYgdpkvY+nyjuj/a5Sj7Ozh3Tb4/h1rY5n
nVXRI8YKUOdupE9EZqm0soCJu+aCeM35Ntc1H+9mSkRbhGdAel3QiCHl/teX+jBlwATL+GBaqx0Y
yy9AUdNeFW2156WbD5mxPkopdFYHKwmnpROPlleF5ORJCz3MMDGIPXmT9wgJEpHslmZso1yOWTSu
VtAD6TimMQ1Hp6yQk7WVj4DzaqH5PhqJcqPR/7+JO1D7LQGoFQAsN07PC63hi6lF6AzZjRK3z5Mx
Z3RR0yWy9S57shK0cGZW8SOZfQIHbZHuVImvCwaPMYzy2lYGxC1LF3JUj+hWG1dUgg1gX8Z6iUxm
/i6TbjyUeF/cKS/2FvFzDA9VhKneiiPl8EgjurIQFwuQTz+HnNn7qdtq+3jxdD/tiElqWYLBuB+2
gjpZuO2THBbdV8b2vhp691hzqkB7xbqJmSM+m/ps2DeiipnD+yks8/q2HuqI4tV4TIx6XzVDeSDD
TT2OQAEeRu2KQIApFKtEG1WuqBTMXI0aHNcXQ/68uug1FzV2HD9vxjtjJPg5RsUT9qMCK61IQwah
dnA61bsRBeHMQPUIMjNdE3J3Ttc10b0dokkIcPwEe48vOO6A7KJFITEx538jaDDcinOCuIQPVV+D
b/9m5NnesMeoMwcXRV1X+U167SXVr153QgJdWDfS+LXkXiD5GZ/RbvFv83nCtgjxy16z+KlT5HSX
uCx8ca5ahNst2n710vmCVEh6ldLufhBwJAHMrn0cOWzEsihnuqFwkx2qNTGCdGpR4DWMpjkRO6b1
x6kbd8uo7ZdMOV/b/GIunpKKBTN/8sbyyrZK+psDSIBmb+U5L1tq3FHngm3wODfLfZ1bt0nx06tQ
w3glCVGg8nsl1IpLLybd1TgrGvGkCxZXOYRybK5xUB26SmLCASmXdoiQQO8zLxrjHWYS9djVVM7h
mPsZubR2njySSS+RK9l3nUzHQzrR03B746ahOkmWa6RIQ41G4geirN0bk7dr7PJoZk9LZ+2E6vV7
KPovxVxeq4Melq1+z/npqVXTo2WKq2E0r/umuxkZMOuUofnqvSYcMBFFuPH6KJ6ayac3faawbSUD
ccnCWNIBAzySXAGkP6wtMh6ag4HqbkEJVf3DLRBHp5n7QykmjlUDw8UdWR5kA6al412bcSsh9mUl
a3xZDHEUG4l1lne2fpiKel/U6vPatQhzCAEJ4jm+6RwlO5h2rYVCicknmM17XBxGUKiLiBwj6+7a
ns+yuzZ5zZT+R5pKQgb0khW7L6xzSzT13hPkbjj1QsZwHxN+nF5Wi/I79ZzL3poYXMivja7/taTe
5YJA3JvT0BvTXbFRaTvDjIysJ5l4+1pO1z+xYeMz1CBpuzDbYCfKnC5PpTbyHHNZPTHQKvrf7WNZ
TFfCtV9rod5XHGOu6Kz9ZnfWHhtMUk/wrm4rdeRboaCa0tS3lXuz0m5dgtV2iS7ja22Y7rpUu6Mm
uu+ZDIZm2W6isRPWXO8XLnRQ1aR5gbeV3+Pmnc+y/LdAMapX7o6OWX25lux68GwEwkQrpZppdenK
guiPtvWuq7IAaLBW3R3v1I1blb/QAUeN+T/UnUdv5EqbpX8RG/Rmm8n0TkrZ0oaQqurSMxhBEyR/
/Tw532DQ/QGDRi9nde+iCqVMkRGvOec5uFSFUZuHER3hBimEUTEDcNxYsT49O0mnMbFCJpZmehJd
Vy4rpMQvvRFmJpayeX5DsRf84OgO15nQ5TnBaBk/5ukIq8Ev+TLs42xsOMyFHGKLiQDjA6dC/Kua
VVTmOAF9/2bOy7xB/U6JkWYHDILtmYhX+0qnNABZKX8NSXJnBpn/SlR2DrjpmeFFm6ylCvezSp5q
qyMUOCwVkhh+Rksw/hRoqb8RLdv7WrPaIVbDOIgQueLKAjCzKh4evqDQ8gTC+9WA5C9XMDnqkx1V
4yknNgwfjyCFU3nDUehWvUzZ0t3GJPdXjF3rV2NGl+wHkoliWvN1sEWNDtyWEvxzlG5z5koQKI1o
g6AzH0iFib7CNk+3fUoiRMeZvlu0K9ZjXXSgI8luRA4pYmbSw5GkoWolXfsbtk30Z+b9GFGTFfem
kuamkKTKT0EPT83MfmVh6YBjSq0Dm/bmWIsBnWkaDOpAbW29uVmK3A35MA9ppH7bySi3ZTefGrBR
AB9KK3pTA/fwGBn+2jX74AgIJotFWM+bMFzmVVCP83rgp3o3WM8JVgFecMOFDqBEW8G+DDp3P/i6
Xo1ApI19aFvJWvfzh54nK05RWlZ8q9VwK6IWNWc5/cqAEDexxHCB40zO8gJGILmpEumaqoJ5N3NS
bvrWWC7l0EWxtbRyN3eL88UwyN4Ofq+P1kMMuA5dTuJK2oA5VIrGskTwOPo67pkxbYemk8cuioxj
NNIVA/V4C6zS/NCjba09+PDvC+X2O85jthsLplVO93pnhQyqUcMNa5HhODBRFC5wRqV5SuTQxVbT
TBsVJN2lgskZT7iybjKyseoFhfpndHq99nXYrbAl0NN2G5SwRaycfpdbzX2KPqomM+xVX2PsEOLb
yupkUwbS4FpP7L39QDAujfwdNZ27Y1cStatkTvSqxcS2C8zJORezl6z9znKf0On/IvnVexOjpdaE
vVarnpfuY7Yf2mvPb84JSsxdkrWKrCXDu5SZfC2U93BhuN6BZWvNo1v/6msetkRN8Uxu3dGvhmpl
d9T1ZLWGJ/vxeoLkeS+ttnweHHNCgVBaMZKhJydFl4TYMdZO3ZxF4E0XWvXpSY5WtOmH5nP0umQ3
IpI6t2PZxwQBLZxNqT4FbHfOhU6KcVOXXgKCbykQH87LtUIqzqVL4d8ZGEC4TpYsmtB/2u5VWyr5
DAch9yOmiE0+Jt42Etw/pg6CfUCXuA6CzFppn0xczIxHw+KzJCOZQCN79APhC/6zk0bzXgZjvRMz
pW/cYGv7tGU0PwNXte9Ubd6PE6r+OplDPlAROvomOeA5ljL3j9FglnDq8ZA6IBckC6Tn2v+dyX2a
t0+w0H6nLLlqebDlPRP9OvT3Tt/8zFzwx3rBqhOJtt5HQSe3ERNzalBNckckPeO5soW3Shm3viO7
y2NDps1vHk8gSCFyjBoB7NkY8tg1iuVeEKP0yRdfnCYnKP+6iTsBCFLeLiyj6hUmB6dsgSJbmsur
DUoGUkYyvWe1FX02uqeJ0bb8NY15c5gTp/hSLvLRJUoszqAR3hQMsVrs58GKSwF/fhxk9UdEBQ9C
z2az44yylnKtWOCYGyNDLkLIrUOO/YMVunL9tD/1mZPaGz80TGvXE6oKKWNyjftEhUuTh+vo03VT
o6QZqIZf6SSZ4mbmJO6N34inks+4qwQ15BpcWnmeHVdjQGmkdcPmZR5yp0Y0OoeyzujUM+tiT63z
4edFfZ0qe6KUsJgar6rKzdS60Yl+GaZGL7HDP4m5SfpXM7eqd6O13ENtGcu97jraVCuo2oNyQsGW
MoMelmkkACstRfDkLqX3NxkyloPUx9xooSjWuit9ZuVeEZwC18t3woalikQhC2O6UvsHFCYpUlNi
bEvCWPYcUu3Gk4YTz9YS0DkI+qcC/bgORH/MUoM8PxPYeXnyce0Za/r56CeNlqeayKg3UdJo1I3s
TrZKmN/QZ62486KAiZknoboHISJ3OdNiW/jadnYSfnuZOIxDJNbmIEyO/qaGV5KilRxgsTuVaC9p
W0wHIEjHqaB7KoxTkzmvSllrVxIPDPFu29ObDGmXPIPhbffuw04rG9GtSZWkjV8m4ABKxXO47JR7
aWvc5znhgHZiP/MpDhB7P10/wFriboohzGI4ZodQ4VTASuaPn1KP6yKwdnWk10MCVDUPV72+ptSx
9zkMutiDp+AR6wPUBdALdzxBvsXayyvuG503doxho94oFifm9E5cxjNoy9iu9Rar1atr1ptcJiNb
or2u/pYdt9vo6pWf+3dv6cQrbeL4SBx7EKUFF5+v12Po4UYbnJw5ySiXk5/5/jEi12idF8U2NNPf
Os3+OtYMFiwv997s6TWyC+LMbAw4uVu9M8rAhceUcVUk0AGjcN55U97svDA6NWZI45h5p9Dxfofd
o8Ab84yI8TCinDeRBNCHutwJz9j1CLZqzL+zTSUeiLy+cx1vgnae1hYewn2AHhHxCMMPm/Fl5qJG
d6pb/TjwPITkWGuKGUq3RXKXT9FneuG305ZxXtgQOLmVIrw7IX7BSVWkWD1w/m0SDyVdd+rdPRY0
BfOUWhNYlnd/7Cm4LaF1iejp8wb3kls6JysvbjZLlheIdP6Wh/QbqouzejyTAjsZ/+R8FelMsxKm
xIPOPBkNCy7nbzc8G/a8dYE0UtAQauWH06ZyxAbp7YvriQ0JydxA3mmK0q8g3EuoEYtEZRREr4vx
GJaFJ0vjSUEPAMNupYL2tIRjEePOe0ta7y4NK10pxYK0N24IAHaDmL7NrLykBZ+6tyd6A3/jztOX
TyIshcR2qgJu+/paJGeVQdfp8uSoK3WndL2WLlNjUfnFpknCXzL3dLzMj3M9vY/NgC8oJ+ugTezD
PItshRU5zjUWQNtdkOobu6Zgo1YiclwR92ythJLugZv/vYAmlTCKjMcJ9AJ03mmJ08o+WAwCaBpj
YXpiRccXsciiiPQm/J/Yungiyc0egyOzG3LwVMARpADzG02579P+6BN7yCQRJGDfkhFmsLjEzjiH
Yq+D5uyb9X52nhhF0gfoadsKbpQE/9qsG/xhfDUMxfpjVdLworld9Qhd15Vupr2a29Xcmoy0kHes
mQY+6bDadmXP+4a4oB8jVBAM3picHcYURJqh7zhAd8QKxKn/rXVI56cSLvToT4Cm0ylQG1fl31Yl
TPDdpb+YjW0+q24e4yBrOV7lWELTIjESXxGZE66d79sEhRkkr3ZFY/Rd2QOvziNbVBgXv+bQqya8
U+MY42pNkF6wKD1mUsbolX8p9W6FuPSj6Abnai3zaBtIrD3jUG5REz6sb477kuTnKA9jMcKR1G4S
Q5KKtIWZ8aO1/iJ1+KZa16vOkmpjdOFT2TjJIfWmEyGtvPRyWE4T69IgMZ/qXl4KgvdWHPQ/jTnd
aEkOtdYfla7PU/BpPW47iYyOkRNyto6yABLDR5EXu4y+xW/5pbRoQ6pEHfOh59KdjDfDvhC6xJID
kb85nKBgrsIaPRfEJ9sELluf57I5GHm4J/Q4PSn+3OSP+zqdt2LcGersMrKiBHKPIXmYSfXGCGJV
Jm9SX0ef8yRYXix7YOjfb/NoNzIibXt8vTOVLPOWyQzWSR1e2K6ssuFUyA8OohUVBz4gNhyYPAJ1
z6lHJ1fHs4/PeXGefO8NR+fasn9580/ZvbF5oe+jM+Q26LAvimU6KUIcg3bbhZ+dabBot1BQ9Ow9
uCP65tobjN8Qz5QNJxqt5ccEmG0diuq0mEOwavNoeu3c2YkHMkU2NoubdWWHryP7820z2Xc3GOaL
7BQtiY0tZ+n/ulNwrGEEu/Zwq+j2thEm5qPbsnageomNLLRObVK9uqN1lYVxUDJ/PM8Nv6wsqukf
e3B0gVjOLv64B9k4LoZgn5l0pGyusWuEz8Xi+hsfeFzLZ6DVm/30ZFvDF3ZoROyGGoKLU+PxJHFs
H/befGay5VbPTtX/5QJiEAI/c+1mwxkFIZ7K8nGO93N4S4p+2mFuQf1eMgPh4GW58YkPYiQpZOme
tfkWGM2VKIJVhTt03WWOf8vJfTkQ1sE0d3hxSwbFPh2OlFwc02LFS5J+9r07nwPtbamsWd2Bo2rn
VeT5AWgocbbtp0Vxz9q7Mi/nfaenaIs8RG+sKXjNUL2SknUyC/PWtu9ajQy769fSCHAw9jE5MuGq
Ma2jLtytrlm2Ncv/np/ac3rMdar3XhUmW6bixb5ZUrIass6/uubkH7D4XnLTY67bxpmZ3Vtmukxc
kJhETfRcY++mk/Em/i6FmMHw3XQwziQ146UI64h4GJnNkpUHHHGQolFRXdLkVNjesK/GOaULSSRe
MKGerSj4LPI0P3Qd8Q6WyvHAIjs85kFJ0jF9BUqA4BLJ+lDnArvaVjqESiKi+xH8tZVnV+bOXCoZ
e7a+NypoNgp1/n1KMnPXBtnJDUu01KEZp163GdOGrq5tilgI9zC61WGUWHfcLFm3bvfOWPu171Gb
iod155F/s2K7UK2naJy2MqRawoVmUmmEQ39NqaJfZ5/AT6xAFKZBfZ+K6LvW7s6yR3zgYb6Dj/cx
V8aVQcMbuTF7fEx7qw2fF8Jh494cmGdFI7N/77hk4bNDnTd0bHJRMq+y3snpYPu3WpIegixk7Sy9
y2iY7OcabszF6np747l63GCo/Sejpl4tRaj2iyh/sjmhZPS4vMaSQgvZzjdQrGCRzwGaJAYS+hXv
0wU691tI62gwnN/lDmVUCo9qS6ePQ116hxp9IdZWN1urVr4kIIZzthVLdeyIft5FXfa7Cln0ZQ92
Dddiar4AVjs0C0t6QcTp2px5AEnzJLeCBz4RsZmWZyNAPk1zwIahNprs6I/FkQFcstVinHejxGMM
JK5ap66zE8uyznzFn5kR8vmDPuRCGuulWsy3tA6t1aT9K3RdSh08pOtHy4IHG2t+A3ViZBOL4/Sx
kJPPXLv5ijixfA1l19/JRv9tQUSuBp88zwR833bp0mKtSgtY0uypa1k5t7zQPWGPPMaqD+tDr9r6
mEqHI6idCH0bFJlKnRPsfav/SrKl3TLOsGOtkiw2uno7GdYL7+OTyhnkMOXKKLXIJ5ZLz+Z3YU6W
mOX0CcAAB52eNa2bkiddmcUfX7nQbmWmjgsxuhgxSRVmE25vc7Be2PxMb5MvQ44lLdMHOXndwfBD
UmibulyLUj1qvcKC71AM64efKHamqcNxhxbCzBnNDgA+Nyol62zKP4yaAg/F/M4aUSTYjq7WviK3
oA/bz5SF0pNN/xGHjKru4eQ2G4ZKxdqWlRFrkNwXZ3HZZoiR/KniQWiKipd5UK+ks/2qBtPYumqJ
ztSJAFx6FuM5drt11D1UiaZ/EXTEeILVyYDmcsA7V7yBew3P3dB6BzUw7UYfxvx5Np9INouuS1vB
RrWbXR714k+PUXA/2co82zKNfmbdGR+ibKbP3GwWeE3DzFQ0ZTdQyy/LaHx6n+Xa+tltzuy7ARWD
kS0/QAhj9YWYD81olH0G6tNVM0ns11b0p2ydOIvGZhPYCuN2X1MJ5WWEgIH6oaY4xz1fcIy4FeCM
wNb+Pc1dO66D9s0Hb4JVO0R7gN15003hsk+baH7tJ1hcIWjcN/ysl9oy8y9WLORxYwNdWXiNa5/v
kKCK3Zjn7SHISQcj9xBvKjqXJMiJAMHmyVQKGkvtbJAe1oesny1GXTo/iKzYovgqHzOxi0gqdQOw
8p14XbVBGMGJ1i12t9YZlQTmiC6OWnWMzPOcmt8944TMsLYGItLeaR7DKt4eNPmTvRoGx8HT7r10
JtgzUVVij6Xf+Zda9H+kzfr/TnX1MPX8v1VXh99/q+/mz39RXT3+xr9UV4ZFyJTrOcDTMAHSiD5U
lf+Kn2LkjbgK3SN6rJB5hxmgBf0/+VO+/x8Pqw6SRQvsvI294P/qrnznP2yMS0iCEdsiDfb+Z7Kr
/yK6gqOJ8gtzEvYblxme9e/8ZmsZQKJ0LifXYxhss8a+1IlrH1vUR3/sclYnH7bIjmZM6QfQhK1b
5kwcb9VYnzIR6i2JUvoamCN4kpwR6alnYv8clMr4yYVjHyBCy+xfCr//EnT2n2OU/g3Z9/ipAxef
PDamB8jY+3eZrkfA1BQ0bF4xUstrDj1igPFRVAdGnMmbHgL9VoauPCA7Sa/Mp8WfboShtapBN7F3
oq/n+ult42mpC/ctTZP2zeyc8KmwAuNbdGP9ZXTK+57K5r/j6Vlo6f6Tyu3xo0eQAlHMwR6HYPrv
+GVrEZqg79CIu9kJT6zoi3xl94U4hVbhvUaDs9znpSk+oPuAcwDreNMkfg6AcEv17lfqcY9L77JY
/rAvp1bt0mwybmZap/+dNYgv8t9/1kfcK+Lzh9T9wfr8Ny2yaXddYA4mW1SHXS/O5shirA7GqP4T
+CQwPAVE8MiLPeCevD5M5/bWHtnLHapWK1apOQCqzRS6fvTUJ1UF3MEgb4m6ngj77KtGymZds8Cw
y7fGiDqkDF7qncHuDuEa+6uXH5C0CLEnzd6Vr1OS2IiqrJFau55znz3ARB9txDJlAXbEGr+Eh7lI
4Q/N7TgkcduEhXd2OouBWJbPjfcBmRGygjPALyyCqUc+P4CLXTlTJl7sTJj3ujEREenMTDbC0MtB
L4blvmByCK295WbhvME2Uix7cpnEm7sU0Yu7zA73d6GWX3ljiL9p144vqGx6TvqQWPdyyYZtWsk9
pVYSJx15iqslk5EZs9PNnjN2Gj/CkoO9mqWKPpTbmIfI8VPW/9pxseAmwzczVJJXktD8SzSHQFWb
pTWjNl+q7jR0lbq4YyM/86XVe9V7S7IZdea/lX2YnnNfu/a+Z137XJl5eJ+I1b57vWCx2gzq05de
f6Ln9PfN5GS/RzZneh045fK5MGa7zk6O6hEnxJcZTSxJ4TmlR2OCsqFNyLa43bMXVsTt87L4gKN9
Vop7esT+1mIGOOIFWk55q7KbpzvbZIGCegDfRiXWZHXO18qwqu0wW8UlcLr6YqI6utYU1AhokNRQ
xAa1emOS5Z2C1J6YH/kqNoOBPIjRb04QPqJzkeSuF7P06Y5BWCy/RNPadx861xATtOmd8iGYGJ3O
do92J5I7JCY5W9+5HpB+9e7OH0f/2GbZgBDSaNr3RJUCqkNSS2KvTNlOG0bFhoIJI4T/TPq5/8H1
7OxbNFSngeYFlYkZfmsl9G0UVvgUAJrptuBB5+yU9Ezm7pXq8pfMIi+5pca8FDoaXnTQmZ99MS5G
XDRdxqS8wTGhjNTeT4GiIoDQMqxIVxfvC4fBu/BzRTc+hfbfZSyiKAbRPexM3i5UIyWOsxUzIBN4
OoHwWzMLk+9JSPsoCoPZs+is6jRCCt2J3pLbdnZ0f1Zu0t8bN5ncVQ8YhXjhudznfoMsLSLeY93q
oNabaOzCaN9Bg3YPTWsARZmasDrLwFMfHG1z3CslDgAVwQElpnVS42JDCysXUkVz2GDrHuWKHycO
vRIL7zrIGKAi8b3LNsr+YTc4OGiJuoQN6uIp45YAJujiHvvBRUxOeheDN55mqhO0jcuUbozEKv7x
kGJAVxJpfSFIzov7rrOfRxXMXxnmlx/B72FXdFn9WxqdvWmCxvpolgnOj1OWbMzaidDkwZjU7z4K
yh/pTOmzxZzD3c58hUfwKs4VawVw3cSs2j1NdXLri1BcOtnOt3b2w62UbnNOM1V8oRnK4TZSYkHN
wtd+ZIdON+Zb7Q9zZ14JL9NzsfX0tHwmQBf3IDkqZuONyaytqtjTKzzjM4Ms0qZD6TmvXuD1b0uO
HYq6uso3Y5OOJ6WLFgG0Tl6FJOqGjV1iHJvM7xkSd91zL5Lwyuqy/wacH54rVoN/2Di1e868hO3Z
Un3lgW/QfoxYCjhc6i85toxXB4QRwU4XTTTuKwsob+wivJB7GoB2Y4Qd0BYk2WKT+S2wNvZQ+ZPf
gSRYV0DSDkmOC29fOJ5+yyOrMdelxeZvbMWs2ZyIhC275X37ljTftO6pw21pemc55smu7z15dEsv
P2lwXKsx6dt5LVlD2TCZlDOwoHRYybuwsA6mP8kXfkMhi8ccre/KxmNZbedlTO7VwsIGy0wdy6ox
nvohE69snabzaKfGc0PzqldOUYfgrBKm0GIcfvKmidp4wgB/pLgPVvaIpJgj30Kn26fDIU0r48Yp
1PWnhU06WXLs4n+lyna3XWEEel2K3D0aOm23ja2cYCW8xD/kaJPEBgbT/N4Syr4l8ES/Rz26XxsE
HSvjRKcXU6XSjzH5jrfCLdF6qrxQO3tCTxp3blO+TF7tYoLGKbEbnLSOUJ/69qE2q5TPLq0WiYBw
HnMC15luFtfnS80nRkjpuR1rrLx+lk7bM2oY7eAVGF3AtShwdFoO6BVh1wnaXMl11CoERLPplfRh
WXldpGg/vCxFvs6t17zlacKA37PEuA96bTwjXekOA79j6iXobB++iwkp8630AG6G5rqiT7ctlT7n
s1+HTEuMcD+R6b2R0rMOU2M39362yVc0h+raO7p7qcbI+QtlHkyXV5Xt2jCN+W9kJA15o+xOO756
L9wq19B75DrZU7ZU1hawX3S0gOHMJzNzDG/Vc/jG1RKklxQU1HkxnO7UR0l3Z9dDlYHFKiOFzUc7
2Fu4xtdJJ61m02VmsU2CCH1MNk2GvylbL78WTl/tqlIOFxA+7sbwVH6VSjQnJjPO2SlhuHuOtO21
Nqb+1cksfzmRQpdcFllZx5JEgVfybRKG6blKXwNn0TNrQfYYXYCeTDsjSo/Q1X/61FjEufW0D6km
aaKMRXLjbetqUU+tJhSjGaiaYlkmzqZDG1Yf2sJx1cbXmDmP3VSDCwHU0+2N2gAU0CetMNe8/xxD
SxOVr8rMg23g5+5pDif7XQkW2Q77733i9urDCDCbH4DR58j4auTQAWd7tc5lWb+abmccpsIc0+1o
AZflf4dLy4W4DfvUMtd1XQwfTrig3UE2TDg1QB1gZgMX8kSMEbeFIarLJAL3xa69/Mj2uz2VC37U
1cwchMUGzfXJR5u5CaiSDnPtuVgeHqP7qEF5DkNn+a0pCl7L1my/EjPFWcICKDwYQak3GSU1JubQ
FUdujGnfVpGh0YRnyzGzOYA3tTk5d1KkEnBvrbfR0vK2eeulzNYWZ8/XipcUFrf1IZXvPrX8dJs+
sRFoolT3E6Kt0uCcc7s+YUo3dkZuGQfsBdHOYYu5ZcozXvnRq5d2cKdpW2O+/CeCuLSFtiBfQs8Q
WwOx2FnJMr+UYzJ8lWnnnPHpNjeXG/oqRupjaArdyD9AHunO1vb4J1dWexIR8j/hYCGtPNnXCLUS
pHqYh0/oWyYm6LRt8diUOcvjnAFNsgzLjVzl9MdqekIzrUZs3bY0LlbZUEywvQfoZ4WiY4cU5F6c
TmFO4LshnuwcBVtCLgmekCRH859YNvm8xMAOMGo4CiAuB/u27ORpcfqSVlC6+8YV7YFFnDrNs13+
Nvw52CBdFEfDdxEXGCBpXzsApSFYwao2yTi3mqspuDJ7tfhfJLcsv5gGjv6pcJ2w3dsC9fBkjOk/
Khu6m52xZsmLobo8JqLvfjGlZyfM2jd36s2j25kzcQ4+w1yTM3gXpGg5gz7tTm5fLweIZCb8nBGt
SJmLUPK6G+NFCiPZqAlg/In9Ta54iad5N7TmdAesEfwUXREU28LU1Q+R6u1tmA1rIygNAIQG0+9J
TcHO8UR7qoSB/3IRItn05Yj4u1d59k03lLvrsAjGX6VRqPNQSmc7RkE0r4l+l7/MBKWBaZoiWMs6
Kg+TcN2TaTBJJabQvVWqZnGGpGgAG1qVa997IM1K7dbZdXGq6MnMRijzc505BTV1yrtrB/1lSENy
5sj5lO/ZHLIfX1CdhnBIzU3XmIVzHjyFVh2O14tfhMUHzDROF/Zc5o+BNOvgZfJv7fDp+yUx73k6
RFdddgWQ2sDOj3nn9kewd91z0sqcTbRcXqqlNX46CZVvEyVtGsb+UE3OEbKk+Uui5Wj2QrDpeCFX
A0UD+ogv3xzk2R6gImJSnRgDFGwyXsN2MG/umDBoV3WtME53YfHbwCfSXhZRR7+FNljmILQLTm4V
OOKKulqeC0o5ho7CC0+mzrPd4GasvhuUSt9eNU/Jhgiy8TCYsv8n6YLhu6h0d+ryafzV8PJayHkD
39xnM6P9vqetogWdXkTAo8siNqx/SLLWR1uk6snKrPoVqWbzj8/c8VRrVd+R29V4XgxpPWeszE6h
5lexMVwjJDHHCPuDnufa3bWD53Aa2P7LFBDIFvuhO31JUxD24c0MawM/SQ+a1lRcC5sCNU6BFMJV
VXXWAHCgyV11oT2666mJaOg7ZCbrFMP3UQvEU+yf7eo8K1VP+8I2xq/Gx7FU0zNYD9Vf+EXcZruz
2kj8Ddql+cyNWVwHm3Bh5NO2uOUAQ7YRf/s98bl4Vmbrd8667s3q2EPxgTuk0XhYZSifbb8ugh0z
52Q/zF3lrecuaH4c4oqfXIV+z8E09QwuefoDP7B9LabOfuvLaZHrJDVHDCygNrtdWETWP3nqZE8N
zSDCTeZEv40mcPsdxH3n2w5Sl6fGZb4dIL2G99vZd1iVQuzMhEHxGheEt01V/VCIDsZ18ZMHr9Jr
96VNQvTG7Jbwe5Au7GFvkRBg27HDgwWqtsNqUrh31ho5GmS3fTKyDuIlNRxwL6OneF7ZrovqOJ3r
GQSp8JYtbb1xc6VS4brsGu8lbCJnjGXm412qH5Sqdc2Cgx57tBnKkAq0KRq/al8IK4QW5EtZcOsG
U1JthXrIdxb+Izd+7xjV1smm7CJKbtWVw0gIerFWM9JdoxiOXFrdO1d5dHGBMENycFxji9lJngZb
Wt/Slcb3ZDvzO7Kn4NXP2/QaLa08jlC+bxrh1pFIXzYuIHeR+hFVvavbJqKJi2aEDCjwHfY12r2j
PqhOwh+NC0Le6clCrZJvpB5QojPo8zqYb55/Mucx/ISQSHtnG3Z0ISBheSdRtdrDSVNPg8qD32M2
qze8FqhtoyhdoOTZlsYHFqbJfoyKj1B55Qe5SstJp+W47/rOOnZO7n8qOHjpKnST5MWxRfkZ9rLd
t32D2tNUtXiGLGwcWlA+B6+uQpeFWMfkqMlGjsgi6JIrKEmJ/MiFfog18EHds91gK5j25c8TwIA8
1l7ElKKX9aePzRM5nAPUMEzcBzJyUBfKwvEHL1yPl4xEkeeU25OrZmoOzhzwrtIAfHrNUn9UcBex
L0TGNkhztW3KqXkZtBiCuMoW2pUsVXKbMQjwYjDw04mFoujpoVL/VwGj9Zu9pdoaQTWhR3p8CGIF
TQdjBnOcY1JQXrCYnAMMcUBC663Azq02pSu1waJQ9j9BD7oxh9dys4yOvo39qFGuLE/WTpwbvTSu
2cBWLk6FVWJ3IQQZ+XpVPtkqnIgg0dRV1ljZzs2wGx7XsNPRKcMEMwMDrYwCxT9Pz99Ugpe/96OP
tAKPI/6dTUU6ynywVb3Yp9pro/Jp0KUz3+ai/l/snUeP3kjWpf/Kh143BfpgANOzeL1JK6XSaENk
Skp6G0H76+ehpOqWsqdVU8sBelNAScp8DcmIG/ee85wQs9VAuFt4QOMaVThKIkZbyGSgfSIVXMRP
jUG8pGmEbfD4d3Tl1YIZqrdzg550L8e6fmgIbC03f8/9CGVqZ3fbqfXHS0Y24mbBpYv1kHje+78X
yMDDgrnpVlmesSV0PbppVcp2yXHlg+926oNyLBsctvFfwzgmoun45R9/IzP8t6ML/Zz/ahdf/v33
wYUVvKO1LqEM+Y4rljj4P+YW30cTgtwt8oI9QajiP8cWrnhnSs82BelTzjKe+Jdd3PHe4SGXzBqW
WCUElu5fmVv82kUXMJAw14FVozFtegA73kAdKq9gyCoDDGCJHs6pMJ99xEQQdGznMNsI/mPPiv8k
3IuO968NcWFyJBUesZ6eDVLCsu0F3vETf8l2i6ylRWKiSdMo3ushSMtjAbhRbGSYym6DWif1L6pw
quurlK4R2r4BMjB4bpauc1pyrjwhRs/bndO38O4pXKxx3ZszMUKIxQCU8t1+sSJU/tjYsRCsAYHL
apei3DefgrwyaT7KFteLqQgr3HgcY5hdNv2Im5Az47lm7JisUrxED1HUTV8MYDvNGoZZsokyUwIg
Fap/7LM07ncD+Fd7bct4aG/SyaypG9Ms3PSUK/4JAz+POlPF0Dnms3QfPaOboz3I4XjirY1Dxzh6
ib7ZKo5A47pMEyIjmoxp/9rxSDpDi0RGBk4KXG8TNgO2kXNMv7UFMyaYY6zstnUHqrJiLN4rmYRs
KlEv9+gsu1to+dY1MRcBWHuWp6eiMK/BfsdqY8CHvsRrX+7i1u/9lQ/g5rEoC+XCulVudRMi+i3w
yVejwYqBu3urB6fLgRADPAIBlY5MwmMrexqs0n8gCzHc0sjxXWixRf0UEPh3bZbB8NIpl9A4j1wn
+vbJzAdlcoM4CJyyXbyYlaJB6tLgIBbAiVFVBgYN77U2Cts6YI/mz8FyS5bdoob5DzBZrOYpQjsT
2s6HPsyEtwPH7KBURNUNu9bVmF8H8B44LWTT3RAT0PcfVBHwmqFfcKzwKsRrzTRBIFcO0vyIBtYp
TXR1lSllIDyriuROuORr7NJIDeV2UmH62UQuF6zGpPGWfIrchtjvaIYkzTy7JsLDosza/QxcemFS
BbODVyTFG/glIITFck4AGVKMsW40mzUG/K6odtpVNMw7WGTqpjCr+skkglCxmrtc+97FlLgjzMxG
vNMLMrWueempSXdtCKtoS/BG2N5kynKym8ZhR8PIWYzUZajL45TOIIXmxvIKU90yozeielVNVdkN
m4E4x+HGbIg1/ljUdpxfeNz23IV+tvxrIPMKC8Xqxx8Gs5X0h1HadMBBKvKbw3kUsKbaLFhq4Jzz
zIyRaSACk8pClrT+iBUU/ieU7NG0maLCV7sa5rTxQJOBb42uGnezw5jlCcq872yNZijobQwdn7p0
FH8Z1Uh/SPBA4dz1qlFPk4egYhPSDd3wpFQeigpB76zDfFJiOXT5eYNpFEBOMVrZxz4HSrAx63EC
PdxVeXovkIxkNwNbanGn8VWrbVvARmXSH3BDMgpIkk3qp+ouoWZMjs2UIuRrmCyKzzZIcIHeKm9N
sPCV/0UrI3nNUcu+RzVXe09xSZhK2lWW3tFoOmWZRfkSzcG9Q3dS7gZPuXdRk4gr8E7mZTPlB+ZO
tKtodbNQruOmTVE2Te6Kqek+UeKIaNQl4yVM6xXTyd0ceR+diWrQi7hWGrmB01Ak674TN7Dg85vG
Q5LYFUFirrCkjmcH3Pc90Y0ddZFtJOIWIchd6RSvEG4Gvaogue/NXFtHvLilXJUJx5Ipca5iVuN8
3Uh3+FACg97kiV19oduJ13o0/du8KpiUUtGJyHugwYNKrgSbgI/rvg6qrwUX+lI0utnErnUwxkHt
JwI2jqLsXkpdXEMtwc2tyR8xQ+ODkYK8GZSYNnK5MnJqaEMGzamd0IwY48ch0ftam/FOxVh6g2QQ
l70KKRPJdulaTp5TYm2lotXqd9UVM2xWVlAoWDm7KLmSaXwfIPlIXHRReURwrljylzJAV49WZCGU
ye5LdzovydFr04qAhgb7JSvopBmOtQRLHifZ7PI2vJgRHaxcl80A/BrUksUGSSDHHhord4ijzzQ8
WcC6FFuOGBD48LhGbnGihLsJ0xnLo+14D7OY7pwc/WpnRs0rc6mDJyYkPQg0yWf/VM9Q8NvSQ3Pa
wGm1iUZZWdkQrCXWhRXjnX2HVWuWwcapOPrazhc7kEfmfocysVF2q2J6CrOWrLIw5rLEg4m7lYZO
bRkXdhrdORBx2euxCoM8X81juyAPgqIBTkqXNMNZxnTV7J3gtiGT1EOB1Fy6kX+KslJedaF3a9bw
42NUfbBnu4e+F7dMzcgNVcmFlt6hD6ACgki6shNy57qRqOHITfdRPaVEFtvTkUP8I0snplwv27W6
bMZbT7EpGVmZHI1avqS9grlILkuKprT3CdswWQtXPEfDrQxGHIqsM1tvyG+tdqYKj6j1EZvhjAdw
MMEc1jPLkFGLgtCCEepAMntLSETTN9sa5di+t0rvgD42/YjLHIZKN0YBX3I7kFyEovaRdHkys5NZ
dSssWQDRYvovpzbkjF5qYT0jrIw+SaOu/bUvWuAK1gRNLp2m61aRYQRaJ6A3WFonjDjlcxyq1toV
MVYP8HxQEaFQrQhQirAaIm+M/Az6S5s6NeTVBiWwqjsjXcXMT5Bdzq6x5dRRwbBpkss4ynLWwWiO
NubYq6cx1tahNWPxqQYdsCV/K7nNqBTZErK+3/nj5F93lnw2vSbfBqRJ4HdIqjzbY5Cu/Bcvk9q6
QBUGzyXg0GWuCgoDNFlBX+9rn1QI3Ff+OiIV57qxovFVNom9kdhc0SpORvLgBfW8zuww9dc09rNo
01megiyAuyLZuqHj9zQPiU2ABJ5PXHDKtwczzfUVAZvE0pSYRYJdaWbmbVTocdgYZsmHpq+ACD9V
BqPrGIVJWLdi3/Wlg0CXyXdhWGof2gMWXrPPDrM5mKcA1OYanbazbZXWmzxCsrv2Rxg29ph+Y/Dk
Dcus31BNSO9W1J5idtLNzsZXRtZcopNL1nnci2ZVZdhyvTZrPjTNNB+Ir4GFT7i8dTSTkXRKS8HJ
n1Awf4bROO0dlVqPTW05OasfyIV16WLHWtGJjA8RMrdH1fkEnhadxsnSI8lYFU1i3otB7snPIvIS
uSqDBNqMJt12FMIGy0tFOAhmssG9tNJGnCK7qD4Eo3hI2Hg2SvUW4aS9OmQkZl0lUMjJX/f3RNRa
ey+yUQS0Di3/VoEnZDstEX6UCLCbcdhLpEu32JEWx3pXHXRjp/jTqpzhjfBY+VAg12x9ZxyeLQIl
R1LY5D0izgWVC9rjtqeuvkXDSbeDwdtZe97raI75EZgM623DFLUDagPsNi1EhYeEI/kloF3zRI7G
fBUjEipADabgaKKwYJ5M4loBLq4vjwGKwasZpTYC53CP2Am5Y4yqhUebtrl4r42Wairy03DPOBIE
D6P4l4mQjEezVS2HE1nnR2E5MjwIDJ2bsUZHK40CUHbrV2clCtI2sCl8ZftUoFi0HvZiwOg4xRwg
At8HDzMMAIXwSN2y9BCkw37joS6vsV8HcdsdZpoB+94gmmRdq6RF7ydgtdEePYGvNHYpU9SP2nGM
fp2lxnRIlZmecT3qXWEPzpPkUFN9davQJ9BN+7I79/6srzMlh/sadZO7qwvfh0/nGnW/QguqPwR9
E1w6rWBI0eX9e06P9BdnJqZ09noOZMEYkeyddyzTE8aMcpWbarwbTGuJ7MDA9uoXJrc0YQv2pwil
2lq1PkgRcwIc07htPew6I4cz2Q+m3NclnfaVPwZ4fMjsWDcM2F7qwa4ZyGQxceWtb4/X/kC39pRF
QdIefAIzBoQ6USXOavZucz0z3sZ9W7X7FvnAKbac4o6JD0LcvCAahoCuU8kAGD9MkNKoTD/XjbZo
3Gurv/AqaRhrXqq5NUbayKlXYppqnXxrJ/QjaYBHxORi5tzNrgqztdOzqBNIBVzBRhmBQjfEybNd
2H1EtHD5o9VQg+OeUo7kaN7jDMtMUyR7uxP2BrGDdQCi/az6anqf+DrPdsOQKm9D2UXip67zS+Lg
jCPK0+iiW2QhXZ/Q842TM6u6dcbJ4l0xv7Bg6PjuXgYNFJnOCy9dVnHkOaXY2kHCaMiOko/eABJM
NDN+Thxyl9BP1EYxhPyMKZE5sW+qC5xt/S0RKNke3trH1Mmbozk52YXnFeXHdmzUDvAV3BkzUnsD
czwTDJvQFNagepOhJcSpZ/oEzdCevszoza7jSZrVFlcBRT096BUKPhanZnw/96O/90qTEgNleNxu
4jxU3dnj8LiFKtPjPLWYqyVs9vvRbvrjws/UF2aMN3TpbJyC0tdk3PgEHDbFUO2ctoSWRUJAzYsm
FIO1xKm1drrKu/dV4K7DkjN2GvHUdp622cQheHCCxPUBtzfbZ9qKbsLR93dQKOzLvCnFfRRO82sq
DeS1mhyq68JsrzksksbX8G638A5gB/X5AhlocOaO2ujkOUwpC3GEVeaZoRQuyzRwuVp1sm7RUL/X
LanmuqSK3+eDkd34ourlynAjeJmgrljAIk9GZKk4Vnzq8gFpN56keWs36G4GQpG+NBXQhwK4847R
jNtiEDFivSsb3+nXlQdDiyOTV50HMQiycDlGXhi6FMdJFeGq8cGb1aTIXjN1dV/8qfPIwJvmU64Y
qOP+UiFps507LcgVYNcRhwnk9y1W6m1awQuifR09OLS0n7w8wj6AffG95dAd96YoPOJ2SE5ljex1
1dK+vusGZcm1X47kkGC+ka8eS9EditmvBcNL8JUR9W5sq95Zc+Whs2EitB+miBQ0RPC187k1tdg4
mg2OMiDnrIlqg7OozupzPNvZUbVJvzPaGFIOhOgIZQIQbUKa4LRESleYmfBAMGClBa7xRjHxcDaG
16kHNrfiqAawRThy9aFFCTbBHaYGPCLfSe6I7MyusDuStF7rme8cNCgXg4Zvm+FkAdKwDVEgQLRj
ZWd7MLP0C+YHtevzLnE+T52TPeeFwagpmsQLbb3xVHt1vU/LEmVVKxMGJbJF66/o3RMwh8zzVreh
AIoSi4LGb295H2bBLBlRmi4fdM+lBiqVOWRlm0YC57tMOOZRQp2zqSFHF0k86sMOt9HebuImAaqY
JbdEjjXABzPb/5RbUd6t6coUDC3mGtcEcVU6PwgQodYux7f4grdyaC4yb5jFOkCg5RxjAqCeifhp
nk2jmD9i8F8MsMwLWh4eqlFGT+TrXpJwO+EUzLLCPWfZNOyQwsYMDmpKHnZOcz601JmvlGT4HSuB
wQ/JqJEsDKqo2zgeD9boFNYT/SczWmlvwGmUOOFDUzAnUR0eaXNQ1RcUwPDXmIk0HvfTpJ4zV9qn
AUPz4qdfOlge+uWWVaguP7Mb9PFxMAxxi/Gqrwkj89uPSdZh+rGZwcbrhqbKAdXm3K51UvcnI5gb
BAnmcJdoQ2yTwgMLZkorfujqID+lS2o1zDUvesYoSuvAQ7jGySjsDboJ41A7+bFzgvKh91FK7OLZ
on9maEIGIGGjNmIii2sesYJDHOGYkGe0aVjKaUTEBOmudWEln0YXiSScgIpeQyxLuk1BQajFQlOx
aha9LGpwk3vGCz9Nqe/1FBiA0eonHRvhmTiwcODAkGZ1xkCHoTahX2xMGyNqiOTKa4EPNGQMuHVV
gYXIUvOa/Yh/xpPocPPKHsss5AbQmt//PP3WWfKW7oidFM4xCKJTFJURTreUnMcjHgcTZnk2MBCi
ZRMWnVmvgalY8yFX9pjBqYmQjl0XUcqXYZPEayKLm/25OOeyH7D719NAY8kRkEt2MBQyuDpjEakb
f5Y0YCZmDU+l6/Fd1YDoxzWmWP5rpYVdnOlKm9VHxy6VvRhinfxja01c/lbXgT5oTPvAn9J84g2O
Q+Nkl8qTdvNSlIImSxHSQ/3RrKFDxZeEXJtmT1e0SU5sCHGLgC4wP21lgSDkYA4GXE7f69Lxdgyb
+snwHH6BTWQZNqNv3Runpko+Ax/21G5QJteAeE4+nI9rnrZpNTQZ4p/I8vcTU06aWkNLmOahw+o8
rhGV8fs114neal2X1bVhmVx/WmlWcYYWWqinXNDcXkV1OFcfTZup/S2LZJTuFeFU2aVBAIC/jzme
o/CYRjdl2BukXXZlsfQUF9h2uwfKfaXvS38M24+WMrE+DZUAhoQ8KNT4zVzRrNuA9N7LQqFF37dD
5eVXcEN5V5BmOx/VjiTBqixgMrGRq/IqbRUrCoINOZ4DJNfk/fgOjbnAd0J3PRh12W0Tv+IjgoLm
7dt2N4yURW20TzoM27AuigvUJ3rVtqN7nyCH5WxK9FnhWbusFHNxhw9n8Fd/N3Gq0lBzvVWlQ08w
7JygXdX0K+trdygtrFeV8p5+Gp3cVPnC5fzZlPCWnm3i4wDbFvCg2z7P4UK7/mk2kA6Q3NAwL2JO
p7lGT51YoGh6Er5hbrfJzrE6MHm/f81/SxPgxhWESfgewULMXd4aISihqw4tJdprYdRP9Od6c40S
1/7acqjb2OgLTu6kGpz0vVESMdxBkt5NtFZWBKU2txim03ote8bxKRnC2KLMAolJ431qcAYNuP4X
lFYz12zxE46hkuOKDj66iGw+iMaKd9JqrBM0WQs3lQ958E/SSZZ5yvdveple4ZjhyQwcH+x7YNoO
055fv9PZsGuL7WNacfJNuLer9hjFGSofxxtvIO0Ml44YviEvmrvff7NvJj0MdwSTFpwgyytLeJu/
vvIEXD7lOyd501T0W006CPm2reK+W3PAZe34/cu9/aC8nG06vu0wI6MTLJd51083TzlZCTwJbvL6
28KUjAndZ2KCl8cjzFgUSKhbWhMsHLQWEcCKze/fgOX+21twLJLRhO3iUSEn6Nvf//QWksFOyO/W
9Ntn3XSwC/PZgB7qap8ZlBFdsye5PdZ8WII7D7LhU4iS3+Dk33S0eURr0jKCnyZXmrHSlYJJHEJc
hp2y1Ta0crQCGPDXoXZgcrnkDNF60dxf6yYaEirP2Z4Po5MOCGqNGDNoyCMMicasbBO7RW1A4+80
a8P3xrzXk5WxoZO81Ciuw5DBxtkDZYrqJ10Xxqg+BcR/JueSQse+ohXt1xuDoJnp0Oba1Df5MHIR
Cdq0qo9UnCy49O6ZD0FJZFHWvckvDkrCI1BAhyVWTzNZluYh5L8V6Nlsm1Whd25AZN9CPeJP4XZ5
Ho46B9Y72cOWtR/MJaxDpzG7hd0XvPmq1cleO5pLyX0fPUc1aJBdklrBqWgV7UFXA+hNQQ29mg7s
vTXfccIegTC+OXXk34YPpcTyt4KkEd/PrZ5vhTFpFlvb5S14echcwqYfm18kbc2Cn4ueTUoHBom8
sTdN3Vcvd6mykBx2xocxdUJ9nKqe7QCRjeTIii6SaFgYjygUUHfkF05Cf2Frzw1jfley5cKuwvex
yZyAL4rTe7I3xpTvMqSdPx9CFRn6qIuRBbyYEDjvv+9XXpPJ5IQSzhh3iaNpsGHhHc2DtgazOI9i
KPwVWnqamp2cwD/1335Dh71D7To69Bi61dAsqOAkkQemO9++BMGHFgxCW26aijc7UwOCtyj6WN3o
UdZPak413XvCC+k/QnRMIHM92E7LXZOadLsnY2iuQuRhqC7rLGSuawTPYTZeqrSk1+zDRbiyfJdj
RQ5+0Th938XHAfkFF7Z3V0bTFxuXfterheDpdooWnADUbGwpYVHipKashs73+4f1zfQbVxZLBVus
ZI5DwuBbD5lEx1M7VmmvEpVQ80VMlW75jKxTCG0Mc2018VUadFyC37/ustz+vBzjxXVZhgWvb7Pd
vN1t7IHzQxgMTDxzySExMpa8bIjZ418MoqBUdhwyKAI6uM4y6f91NWyocwBoTfOqT23O8sCHjgzl
4q+xV9OzkQz40z/ZSK038Hl2GvoE8PG9Re9g4dT89SXbMlFdDymQCi0Pr+bFUQWAVUJvmr2aMEaS
qDHli2vD6+tTGbRyxXhURfCfAmXsDE2k0YosHrv7kzf2dh9i/4PIz+aA3gI9g3jzVZQNWU0Np6lV
HtojWMlivAHRzZffwkL/s9Sst9d3eTEXG6rtEBBAKbP8/U9bgCSWvcIu1K1IkqefBWDZwcs9Ru7x
9/fRsnn+ch9JnzaWZUnMhWTivU0gpZvqImWr2pXrGOI+llbxNTWdtjnEqfSKlV2CKV2BAICRF85W
9ahZ9F5//xb+7RGS0vUXFy2xVHyv3+6Hnz7qLCcbaBcx3uYQjDfVRBlPg0ncWraF7MHxpi+QXfia
f/+qb2tEPjH6F5w/SCJ8Ebz94EzaYgmBl36IG6DLtzjfsCstA+0ccnkfJb31J/v62/vH4nOikJAm
1m0kK4Q0/HJJcSukY5Ex6J1jwBsjvMMaPbjzVaLCcra//3Rvbx/b9Hh0rMBEj+Nb2Jd/fa0SWYrU
I5rISHIUIdEcTfotDte5fPn9C/3fLp7HNxl4FgoT61vky08XL8Zp4bYu1nwyVbIXD8ghssA45w9k
XxEMjCLuy3fJxu9fl5X9zZ1rm3ivLUEehkNt6jpv6jSKmtJXoYV83tRwgE2lTpNrttWK7OKy3tou
c3aEe+Mr8c/WF88gUG8NjV89A4tJNJ6qqfliVyl5h6hRvHPG3HDa1KHMb0XROx/rUhQXcqSnCY+q
T+8l0+bnIrEBEOHxCCDd09OjlOon2pewAwaY/33/nCfBIsrBxXbCge4R+DbI6dlBHA9KOjWa9ILd
l3CHxq9eBh0azX627PGI+qIMyFEXlCMTtpXksZJBofU6dhuoMyB0wePuxbfzdUfhZ6xrxmdkJveF
INGCTlj3VdqabUaBW18ky7MrGKKVvXFAUsOuDCob3xech6RiFr30DySIDcq0b80lw+FcAR+BafON
20/8hiivE7wDGNreZyKyGNvOgzaLU+eHINVVoGv0QV1RcOa1FRB/t4wrm8IIlB9uC2A53C/IUWZw
2gCw+v6y6VvovcnsslGV8CCv8YFLQLNLIwg9J7RdJrVfUl0uHbZEmtfKKzQfBCEOnWYk+BvyNRB0
IkBt1k6JcgerJgERjoeBj3AcCjtsg8SMCZ77C+WBpQLb6+pN3WIUOVR1OdHXNLzwAbh/KXY4T+Vh
hDX8qOpkuPcCKsdNYPjQ5ogz8M5lC99rPcVpkGxLGag93A5WJo3e7sB4OoCVV4WUOFPqaiwI49C3
Z6DByM/qwTt/3/Oxc/DpTAaT2cX3plBK2pF6quNhuVQyoOaro4R6+/u/Z/4TRGcz8URwkQAldC8E
LcvHkdyjjQh8ArMBoUufPARlPOGL9+9chDR0j1wznD8hfMnOpWUAtOpro6FXzjFm78HU3Q2THPQu
l2NYrM2568LLtKTtvGsLrZotMo+iuEwGqGTrfPQJK/GQ8BjIdz1u5u8Cl7mdeMtlqaN67xcBfep8
ojSi6V0DBG55RohI/nZx0xZs47r220qeq2n8kbz4l7gVdxUmgOJ//ZIL9C3x5nMF4CmJYv2//2Ps
0C8/RC7OjxdeInx++Z8tth093XZf2+n9V0W4xx+ROsu//H/9y//5+u233E3113/87XPVlXr5bbiF
y18gFTY10H/GWpy+turr9G8/8INqYb8zbd+EWbFUoqDxl0TPP6gW7+wlZotdFdbNAq/4lzpUvrPZ
F6SEp2wJi9r1n1ALV76jqHSpvoXg52j8/xV16PJJfiowPJcEt4CXkC5vwQyoIX/diTDZ0yxvXQAn
S9IZU8hKUbQaVb2d3MEEd1iV2RNUmO5AGQQCE8k8IJTGoi9iDsP4RWUDENeWSgteSnZHr5Qnqu7S
8qE1qxzMTC6f0EiJm6AL7UdlDf7rgGbfjUX4+duX/pduvP94V/3/HWa1qGt/c/89l/9z+Tx9fXPP
8jM/bkHxDm6KZ0u6JQ6lcbCIcX/cgvKdCfwbbIUFV8Vl5aUA/QFWERY3mskPStTNplhutD8CrYT5
bimwHTAoy635x5N3871y/V2Y1bcC5F8Frsdo2wHNYnELeqbFY/KmTEjcqFaEy80bKkywRBAVo2Pa
W1iIfZEdGGFiA4hIZu23rdF2V03kdcnZnHE70WBPo/xgGAnTngirHk3ExnMgWOgBHZQBdzdcCSGT
h94zfOTBiRiY2MS4PmMdjpREqQnbfLQwDa9SO+qWmJIe/Vk1o1q2a+fGRxryap3pGTKcynGn1DS5
OjIK9jMHT9QgmGSe01kz2jHDtPsAQQ/BLv0v5mMKK7frRbi8E1mcaXTP7caJjYmWVAPrH1DmQMO8
VfFp8L30M45OqOm+KtapPUanenRHeJl+3d1TYzFri6Om2StCsHb0Nq18X0p9J8ukyHe5CCE7BfMl
/iBSJhoU6oQYDbOJDNOwnm1UjBMxIUEGNkPZz2Od6k8lSqBDBSpk5emiOPz3OfzhEXB/ize6eGZk
+PzLPrD8wPeH0A7e2Y5EbiJY7k1u+X8+g7b5DuIRDyaGN1w40G7++Qh6wTsz4IBAm5zpNUcG/mpp
U8f/+JvnvaPFQL+XZZeQYyyuf+UxdL/lSv/rORQ0jB26mcjQSRcSvNKb00+GJ48OJDJYzArlKx4g
+VQWtCdRmnf73DGir1nZNyUqtTFY+pkZhvSpGy/NRjXuzpK5e++3zOSR1hkQONCORel2cup5n841
Tr2WRs8IMzkTxNRgiUKF7ObQ90PZVE/M/Lxum/IAgDkeO4QxbdejfCsErtw1aHaElARIVTsLLJmN
HjMDkpwNcXbHt4Zbqc1nvKguzdc9VmlNLVwHCNYiUqWGNU6nKV8HDIywsXtJQ9REkzAGiV0TzNkY
mgk80Tx9dDBVMc/2F4asAjFTbx0ndlBK9rjx8mRsRopx311Mrm5rHuwhM06hxRTDU8N808uwfFU8
cifctQWBJSgyBFb129CjPt+YkMbwQhPN9wzzM+geJqsrUa5A6LjUdjFdefYE0hs6JcFhE3Fx27Gr
46Mkl6LYJW1AvlLp9VDfa7eXu6YM58eWmEmai7KsoS9Ra650BryQTBeToAvWbrKWFoqFtQ1SLb60
gwHyc9axy5miTrxL0fnIIZuGxCo8rG33isMpuY9cXgY2X+Bn61IJQ6yZ1sQ5CqQB0zTRJcjogTB8
nGq3dVYSw/IDbVNOkmUXY5NKetzOKHZC2W4Yf0f32sSkjJd1Qcq0fYCiU6Q+gtfarwaNlZau6toF
yoCRLY8X7nNmMe0MZ9QVw1Tqbh31qfWl66RzcmqjCFZ4WpE69X1Gjkxex/a+sfk4XF5cyCtC9UZv
V899dwJ40tVMljs0ClmYDO7asos+pFoW4KNL5pntoWeoSt5O0EiQJK1DcIPdb7rKwLVt1V1hor5q
mL2Ztuouut4B00/hyHtATwgwtPPF9AJcoXykkV5xzwTV+GLIcNkuGi9HNu26gNA1LvhwrbuQW6lF
fUoQYgc8psVNEUOnUc2ti2v/IbVms1yjMc2+LPokTpaASD5CEvDjbRak2A+ahmx7gEWlXg2w0h41
GEcY2FHus1OAhoqY8ubEGDmya5vtiCf0wZ1wmRzQT0SvhCQP076kPPM3A1mH2fWIQBNNorRL4u3G
etrHqPTl2kLNjMjSbuP7cI6kWpMDF8LOamsJwFI7833NSYsWEJE1oPgnvPqQZFsY3XFhi3hnZIja
1oVrOWylQCOJfsrp6mfR0BqgOaT+NHaN8xCCOgw39HVQk9Tgl9WlE2R9urJkOrS7DGgtbv9ClC6Y
kYoIEfpwRcrxNMJQQiRtdggMpa7ylLbA9TQYHRnuwpqttVIz190iKY4YgTZEGdrmklCvKRER2u2G
ODGcOZQV61pK6LYNeRzjabTi8E4AGsSgB3Ys3iR10t8GbVBZp8RwgQ3idHeHD2NtZtYnFdiptcVP
5QJDyvH4bpp2Vo/IMz13FVdDP66K1uHAZU8pqMSFW5OiLfRTcJQoublI1wmGwvA2Gmx4+wiwFORT
UpCGiw6VPmzVHqL0VebI5FX7Y9yv4kwiaSpHHH6LYNNRe0SG5r1DPRfAiBjlVzuak3I3+H5A4BKs
nW7ftzne9zE13G6VJqU4AZBI7aPRcsLfBZNpRh9mu5pC8FoqM1GOMtdGD595r5UherQeWV+d8TMk
YlvWnn4oixA9fEc7aVrhTJjz7aigSOH7YQqzdiub+EUMW350a0/FllE1dqtCNfOLh29pWvUDmwgg
6AHiVB14s71yysS5g1cQAfI3rQ6rtymMBohkD7rNzs2QcamFPJiXVQ+Nm6sXZ8g0uIKqUQKeR2Wg
vLDcCr6wNtAaYYtE5Eh4U2eRwuVXya6bcRPjN7bSo2Ea4pVSc1wY+iFqKopMZzoi/JMOonOLVSoJ
YzgESmUM3AK3EVu0q+RoB3UNQwx2HAo4sFYD0iZ6ko8Jy761NzhWvbQmwSUsGalvblq85+oUz6Fm
jASITpIhVOvPqm2IKx51M98ZVhjeKREE6lAEwZMhmP6RH5POe7Kt/NMctsML8VHRufMlyn+iXsMe
nWO/7qqxumvdQF8OyGtfu2aSwZ7ogemgkauxavISn+vUq19HY8Tmk1umYAsZ8t6GHYpQeDWQc4ac
l8SmTyzawl8JbspHT7ugBwxGa+/nwNcPQWMpwoCSsbsRrtsO22wOh4csMYibCN1FOcQF8vai4Los
uLj8OE8hKNrJZBq5axufXnEp0hEuVzbZ9oZThl+uLN3v3Tb3PlSILKJN0TMV3MZeDjWiKanPkQWZ
8qmvi1hsXRnGzxnS4mBV1amZr2bEp2oXhDTl18AnHHfFIjS/8nno6jCIAj4ypT39GCSJKah1/BFI
ifF8X8dtPEVbvyhHSQy6sD/R1u9ZyEuEtWsv7uV4jAfY4t+HEf89jP7NWhyk//kwSt8r7p7Lt3Uw
P/OjDvbfESvBQO7/sHcezXFjadb+L7NHBdyF2cKkJzOTJilygyApCd57/PrvAVU9XeqIr2MqZjOL
3nRES0WKBrj3Nec8x2RdpVpfxtFfvehaBwskGiA2FfQZsqCB/bMVFQZkUHpUtDg6HH8+6p91sEZW
MwsCWwjWMeun+xvdqLpWuX+tgtk6UAgbdG8GAxsG9L9PQ/RAZByxovJMM6hsuIgcL45cEH/F4K+D
EEcE1Qtlx/DUTNMbmpKAcR1T7A2u1EzxSbUlLiSlqTribs0xd7fgbx2thGji457vCr+P68G+FCG5
UcdpUqTZa1pjuv3lR/5nl/1XgY32L231Ws7zLdD1G5ppqAJpxu/fiIUSw1xIE/cMjD/2bgnrqN9a
CwDbQ41EkxTeNIu/xyhEjyjo6x8xtzuWkHpkUcfdR5Jxg1qQ1wxVFUok1BTPHSquixHouQa9oc+O
E6uixOumsHuQww6LgcJ8ISbvE+QKes5cxftjWVm4k0h9r3et2uEAw7Yk0W2PYcggvS6zb0GPz4M1
NPJUfPhkEmpNMqq43sb8RgLRZKI8kDOMAAt6LSr6LvusLALo/TE0p6/JcwBSXy4NFGNxN6CKn1S4
IyDcE+EDEEOoFs9DGqF0AD/kDKw0TVdPJUapzPGrSwRWMnPtKkUSAYDKIgAgDMbaSfklk5DQWVfD
yjB8FW0u937aqms8C/FzpFzlhtLuDDuU0NtbY3NCrT1bB9qnANBIq3LDGYT5fLdisz7Ui83QGbAf
HgKid/cZxfwraB0CcOMk1PghSXXd4EdQChwvmr3s6qYPXwVD/QsJjHDeskmNB48bY7i3FpPLhFwJ
ChVVWgBzKZmJyLPK17GGBCyQzAIAgOc8xvDFirJYvgcACDt4mKP2k6UxZd1QZuMTcWiD5OLKVX+E
yKGp4dIGMfosJfeQXBL1XMIkO9WjsToospI3YOQrJvepATBlJjK2Z3lcnlLSB8YHBg/dwqI9n8kO
r0V7lnMYMRhHF2iGpTaomqcRXHKyWoaebhTAPfIsdhThRml0cSvgh33GX2ex8XUuk0PJGa1+ndd8
DvXN/DrFyVHkRF+BHufl65yXvs785ev8l77ugunrXsB1yRXxdVvYXzeH/HWL8Ahyo2Rft4sO//N9
/LpzmODar7PRcRNleArX1JP1hoKXRoLumAhYXdxgjHq5y6Sve82cwEk7WpBx31FocPchnuMeZB6V
7XnwuB3H9aKkAOPOzL7uTzB84wtNOLcq65b+Yn/dtdLQdS/BegEr2rSMT5raJt+Srxs6ZnPxptfQ
upivSmjZK3o11RUFmdD7+eueJ82r+imtl3//VQcsa0mQV0RfbvGoZj8LMXd3tNLlk0EVwbVKPTF8
1RYZb+9RXgsOQKnGQXxVIZjmSOmlMum+apQFgP7TvBYua843sWZrOZNVcmXvbfA3Cy/2WvGgVaX6
QaFJJWRCkvyYeyqsrdTW1je77wdCRL8qKPurmrK/KqsWW7YPiZt6K/mqvRQB/M8lcBMxafpVn81N
Ra3GjIG6LVQo4dgEUM0Na2Fn/arxJLNT0ICutZ8MZHNmArHWhJGsBmtCy1orLjbhUT6Fb/uhirR9
EUVIXamtJWaIfCHd4qeh8uw1vSu9IQupSFdZ6FMnpbzF81fNSmov9SvjPXB1uNSIEQnUEsLYlGEu
VvXwWmp4yHyFfw+35VdlTNU8Z/7wVTEnEg8NKLmme0k5U238dTE+0CggFcwl6JQooI4AegIszDz3
MR/ZB3bcoHgiI0hfYlqcGePfCgaepjrHzwVF5yGyUdaQLgqA121Zo4Xgy5EEMebogsTRa9JgsbMH
uM5KTQOcC06kJejIUGLlElI6h5sIDmrhgDTGrG6kVbJ4RT9AjVkVsvGG4Up4j8UCLxttQ8BPCAcE
8g6mEuRmNtn4jlklerI09KZukaXGd7W39cnHwTEMJ4OTPP9uxBHBBbzcBklPQUcYmUIEmpM1qr0c
GN7ifAQEketepRbzkY6IBF8QrdN7aqXKXTx1FUOAYNQ/BSYS+lVrTTEgV4pUTZR/MiKoTn20cfoc
xzqbn6NZI9MXl39xLbEjnc0IrZEaTO1Pmjn1YxyKifYy1YTm8PbC9QsgN2esZWVsaCK06ceytCR4
HQJ8XXJTReEZ0xt3RDmKgvwTni68KUGonCyArO909CkNUm+TrmxpdG/kQ1QIeePO7J5j3UyYLSCb
j912MMW8Cxh1QyEc476mBxu6txrGYk8sQ1KSNhWl8UT8rUg/IyHE5BUAuROnxjeYeBaTmqc4mPmv
s7wbrEPXz1ro6rwfF0MDxuqIUMJwUo8znH1J7QjOoJQZIszFU+GZYG86FydFi1ZI6AAtVRaAl7Hp
uqcplyNyEbsxuJAPoWB+06KMnqEuGsv/z3D4H8Phf7ukOcU/PqPuBzDUH/Hvi5pVQPWrNrb/oCT+
Ja1is8KMjWXIr9rY/oNFMUMdUO4s7BD4skT8szYGJKOaVNTIVujt2Qb8szZeGTNCELaK7m0tqHXz
7xTHa/39e3Fs0KnJjJvZICHaFusq8S9akl4e2R/R3rEcyRuvN6hgl04/E09LWRB00FJFBmJAEAXS
oWP3ucoYJxdz6slybzyZSGa9utB7SHatvk2XAb9k+CERG23lITwzrh83N8QZ0d7opRzeSZeehiXC
15I2L6kx2gx6LXWfVtTUVlIhb884YvwKhA5y1DioyafKSwaZWeXpJXzkCYWaG0NjeZbysoidVDWB
hBLDbSAWxOpqFRsqVP3MZmSN7MpbL5GjiyQxzbPkkfdAGUExrBHiHSAEJNxFtCX7yXzQ6173/v6b
8b/Zm/+24dz+KO/f8x/tv67g/y8u13kq/10/2U8/8g8mfOHvixU+6NdLY/xBe6PzYK6NIS+CxmP7
66URf0CDE6zXbeYk5voC/PdLI+Q/0LfYtKH8plV6Tj7dn4sV9uu6Tro0CkcWn7yO1t95aX4pMH9r
KXlTeFfWZtdkmSOzEfrrWzNX4IK1PtQdFQs7A/+JgJ48JHG6zJrPuiKqB/tyjp4vV64z8EhXkM7p
J3LC0k/JceYBhvVbMMMOawB1y7LIutkqOM526RAnjaOHR4ZRfNi9x7nxXpnBrWz01wX5cVRrJk7S
+KemGk/yXEDCj0j2VSJi1NQGnk5XnDoc1gdzDh9Myfqu63HvtHpV76cFBTG4d5I9LUovgs2J5UQJ
59RR8FFP9vjaKc1M3G8UP05jPLtIqMH1hzLpY0qAIMqYCQAMaRAGBvHINcAQThVZfnPRLhsLSq4X
lbl+BoZu7wKQvSe7GVs3jJAvgyncEoz0bBXBW0gOxSFV02sUkF3tUKZBzBBDvU3EnB56yWa6z6Dc
zXvljdnCVY2SaUtJ92lGU3awMTg6eVv6kxIcrWhCeh1qmCTL/EPEo7aNOxohhEQ1Jm87cMbWWDYy
OFcCclewQIUZm9AhIphzAXjFAF/fIakZIJdgyIm6w4St6gjO9a1qG2abZqN+lCw8WP80ptjpHJPH
KFmYxKHNJ6/WfC7kbHAKKZ/vsrlbRWJy4iaamjKwZikyZxB+LemEHxb3IP3u/ViSZdNZCU35DCuc
Wf1DpE+YOhe7ZTphoACNcdaKNlmJilhE48hwsBDlIJqamzarbOJoSvkfxGWxXT9ryZyxM5hn5Li4
ePvySR4CyyX5ipzIaLhRu3SbVJnvCCIgjppsp3t11QyCE4H8GHPwYpJDcocPPibvzdGDnIW7Mrx0
Y2l5ulo/tkodOHM73HV6D4kGc6YPvpCnt5o3VaFtxPoVJFb2HlQBQ1wFG3O3gnHy2K0RY8MqzzwQ
Bx/yHBp+X6MzzqpyU0G26g3iZsHdOEoe5ewptWPWkRwVhlwEhc0YdqBPz4rlLIXFM5PMTbpOBdRJ
6pyWRItaCjZdYEybWVg1eaAsCMqKmOFGLVQ/J+riaazknaVFJsRf/Xs4Cmq+YnwxWl1HxyJLODcn
OKdWgk+56V+ZojxV0RQ8CpTtuzhMNMLVoi1kN8ObdfWgttaOS55uMaiMfVmbxFryXSqbuGQOxMKU
gUM1QW0vFNvBd/9KHaqz2rEUykEz2CWwj9ymGw7y0E+7odP2+J6tnT1r20oUJCLxfL3IXfPRGbiI
IRv3Xrn+EsJIG+F61vMmHqw3uQ8/4Q08DwxkSAGB12RlLJpaviYntxd7y+AdwzBcEycbsvvKnmBb
6fygy9Y8plBG9gx/ltPEsvHQFir9gW1gR8PV7xAGQtomDkvOBCYHFr/XaFJl5r3pS2M12SbWieg2
2/FRE8lrHI9+t1SLZ6mDxtwcuBmZ4KkzKHTLnI3qFkgk5HlhLa6d1xGjK4UEAUvq7kWz+DOLc7db
CHG1ikrbiZjIr7riKoeVSClvpfrDbLbiCU6Q5bFs+uJ2YCNfOP09RZmPudbt20RteNUM6KSAKh0V
lKmP/f9KwXVUi5FTBZi1W7zr4zI91GG2D9BdElttNlgU2Jbai2w6o9rd2+H80QRjusWNA4tABMF3
0rXAsFQrisV8tm3ixpim8fhhAsRzvzz38ISBL5M5kPKKlqHBogMYchDUL9lop2guo12R2sTd1vLH
EvJbzkyjdtssCTZQhuDgdhPejX6G4SeBxxpZCHUBX49CE78LYvNH2vSyI0NmpxEZ7iZ1+g7NZWL3
kzkaDeleC1nlmMFoOf+pXP5HskBBqf3/n4TfleSRD++/lS3rR/wqWzQqEIazQB4h+OKbo5j+cwy+
QiP5Q1uT0URR9PMh/yj1LUCT3O94PgT2krU0+e+qBWYkjjTZsnDG/ZKX/I05OFT0tSz5a9kikFJo
DI91LJCmqcKg/K1sqYml7eNIh5lmNycJAMyAwXnurglchsEZB4VQYQqPC3YqC5CTqfjYwAfXHA3Y
J7qcJzvac7ndNH1sgey2ok7dGYapvXQY31B3D9819nVO1yXksLRAPMD8cHa1k7jJ5NTj/6qOJP8F
37A7sNyBGQngoiDVttDvhCGBeoAaD9oRtkmTSz+RPk13ijE/knP0PVD1QdvEMoUVF0M3jo6CZUXh
FqwX/RBxVCO3VvvnhWTGe10ErWcyv5QvKNHZ8SvIzVIagUDl9IE5232WQyxHT2in6QFGWRO7uJ4J
F2zAMRCh8oY/1yKxWEsYAUThqOWeXQezuVEGW95xvAIqKmYJN2QoytolANF2QdfM4ELqWzfnIHlU
dQ4eqrINF3+YBIT5SDJ1HHpTvFekXg8cIzFaX5Dgfk7a7lnFv/5ihb1+moyWcIbRVvjLELl7qBV2
xncLlqTXMBsCLATzgOw9ncFnN6U8cKUW5hlLP64weMxkOqRTcCYEpvqw0mZ0cn29JypD33V48c/M
yaLh0IS2eBY5/SfD/DqXfNSb05MtKeLa6lnHLFwI5VPmVvKMmV+OoyNvPpDqo1FdpSpMGNkeTILz
iN8TuYkXvJXEYdBDXYJCCBIgs/XEr61qYPDRpHtQezblblO8pYHgcsQqVjqiWes8FOJHYBWCwooY
HKgVRr8f7WA44osTjUdH8BysX3xvGC7se3pR8npIeMQZ/DDbFxjxGO2rYrA9PJXJm4oCj2jpxM3a
VCWNYJoFS9E6RrVgx7uJRaeb0Hm686LD0ZYmgqrxwmBbC9FV4MVla5kJ5pOIvANU8ZsOqxPB2SU6
v7w/TqX1EsIt8bBMM+SRy84RxbiRGP/AotK9sJ7vjHTWKM0I6i3NxBurUWyJ92ArjyPU6cg6Xc2d
jZFs9BkZldWCgKkl40rE19WYCGLg8fK0hkVxlpoJq1q81KUFQRDFYeBBa34NJyDUIMKhHyzzvK0Q
gnm1PmwWOLAuUE5jMwRL7pEjokNXkmMU78kJ78PBTq9jVog9Q22cDN2yJnwKHPyYAA9WTTC7ofXS
ASZN6sSp/YgWvdlCrQLz12eIEGwgIMRT3Vj8wt1RuW5htz1qxtQTCA6yoAj5wHzSUsJKU/BkYatI
8JHkfaNZd0pvHJIOfX0YvQhz6jdBq7oNC2gVuRZml2f2avUT+dnmhmr8IZOsn3oZ6keuRRZLevI5
LzkESvBfMjk9TtvOL5WtndOMowXQ5Q/CMV7nDK9FWVf8dQ6CBzyMm9XhR5LblECRKjs18uyjAgt/
n/fGjxmhyxDxC2mtcPCiUVrOzVTpezEhF2EvyJeoyD8EhJ/N1CBzrkX/ltvq/TQqyy0MdcORMQo8
ouXKCZetTL4OBDTASrDAsLYOobQpbGj6YVLJypZLooFSUHmUocOmatGU4ai9B9IeqS5vc0CmdwKK
BRXekD3jCFFBcPQtAFVrSLtzYWlep6SnrByCkzGPjPzbXPihnoH+ggLFNPi6wLy6sj6y3HgMf/Rj
VR6ySIw7SYmNbSYbEgIo1YBBHppYO2OmvRpCvWNd1rusyiJXNSvL71XifPAmLLAXCt6Am6iMNexT
ytJHOB3QXiRkK1DW2RFtGKTWjlbris8YPrny5KiVs3TqK1hta1/ytPtQJfQrMW4YoPOuYsqZNdWt
krKAkzPi7N0IjlXLz5GxOpZKl0bCQES+nYnawR/BHWxHeG0gMOZoU5aRsoeK1lM4TsyZo3mt+bMS
pVjXGu/sIAPoS5m+xnWLHWCzCOQJA/8FSUbBGcYKk8UC8S1uxviIasvOt/JAgEo2TAE3IWu2ITXV
+6q2qxNgGtBdNCQP8OD0E4q1wLdlTj24iuEJx2vjhY2ONgljr/YQsygukeni2vU62K9vAOHNcz31
9kYWeXoXQlh12R46Pe/lXZs238Z5P2R85cJodjha/Yios7vKMC5lX5d+QwIXQpmBqB2spmdrZFQt
NUHTuFo5pV6GhMOtDT33rN5QsUIlBnwjJCcd4fNN3UkvRRBKh0huy0sWEgejJHNwWVoOuFgrfIOn
Se1p0zSjPMU1zp08L875wO6j0VEzQZ7fpIPkacPoyVnG/ScRzSvU0J+jQfNRoU2ngP3ipujZQsjJ
arZSiABr2WEEsNGg1D3GU/gRW7PmoiGUdriEmq2Y2N0oMGcAKc4J6Hr0fhcb1Au2n+qewM8L1rPq
oGUw8ftJ0h+TrP7ZpsrPQVFIDpKGkmOgZ/at1EB4k3sTlsa2LpHECZ68B3jsiAOFtDwCwmJ4MXXR
KSQqc4OSWt0BachPkGjlC212cqBD7vdZxg9ezcP6nBQ5uQmZzNfe5sqHYjEWLYtg2MglehY70e9i
00ahPZevKh7jHU0kz2Ov3hoJiCUxMVxoGNowGemCVyIiSiJlMt9PVX2tGYaRKJKEt5m1Bcbu1FXH
sXOncgzu4yoFrc8AyKlzcH2dYTwMU7V+SsiEkBriLTBqzbc1YEwqrDWPENwEXqbUHOpulN1ab9u7
QkQnLQc+ulLwXLrW9xox5ZOJof+apmN1NJRS4+Uvlr1cUT4VSgI/QvTIusq6O5AsjnhykJitgmNA
2sXK/RToFZgyeTqUspmcZJmrPaZV3BtpPuzLeck+21HV4TDOMqqt8bkqzVsSFijOtPEwKOhUQckU
F3MIJp/lSel3YA2ex9EezwVl8pnJ1bNi0cvAEfDQMUAO5aJ/kOYg9mVCJncEHZTHhnPlEaLOdFwq
+vSYyGhWyOTFsYtdzPi1Jj+CiQqvh9jGc1wdEWwWj10nSeC2UlG4OeqQY6WsxPCuSUfCTAqmydBa
s/dUyOg5y8Z+Xxq7/IYdP76z1MWCzM3oxJe0bHkfkYkik5xbzv42FA/GtPD2dVN5y1EmX+YeEaUR
iRaZgPnMCEjsyJnJjtgsmLFMkXxlIcw4o2ojCs45Cl9HduE/B83I/R7wuJc3OSqGypbIIuvzerew
Hv5JrNHwAP2Uhr1mVh1I9uzDWMy/52ZfH2SwZz/RQ/xI8j4gbJw01AYV6IaEcBzj4Wg8dJoAn8vR
T5IJCwqPYRSCyVoLQhduhbqb9YFlUga85K7hZZA8IxPmU5Ktv/Bk5BSUtazk1i0EzBrb3gAP0oTf
CWjQTiAlyT4Q1nScOqEdzDa6n+K+2eko9Pg5IWnWym7ZVEOq3S9NrX6mRiX4inCYFd3S/uQlQfCq
s+/dxLWJPqTDr3IwmumF/Kw1Czr90QkO5zLTjFuHifHI81ddYLJ8JOYQ7qdwCk6JWbasxIwS8DCT
OMrH/rlixrchFOOV+ODJVxW731jDwPTEeg65zAle2WO1OAhjYDxGFs4WRSn41LH3iiU95b1a8xOU
26eiDx/JW3GNMrrjwqMbUfUrsRh4VbPTYA7XEFnzKL5PS+taaAeyxfADJfhcggi+eNFeCkvud7W5
vJeWdB9nLUaqQgWonUjyRqfQRN1CzVOTli7pLUW3avottkl8mduoWuJ9waxt5cxuLbMPfYvLxDX6
4nvVtkjaa7IHpfKZdoREnhQLudTx/pmE9XjyrB6kWSm8bFyUM5DFAM25jKTGnJOXMsLRDfQPtAph
aeRdDomH8AJ/pTZ9aCYkW1CIhNlT2DJcy/hSFuVzsiUSZYF0zhw8ftwb3dbSCeGbRr+WxbyRKTrA
wvY+usT0kLbBTyWpDnUU2vuA5sKVZi1/ROgT7OdRAcRuh42XpwMJPGlLgBtsj0OPGmMD5FniXAtg
gC4gUImLDfzMHOOdUCRCV3nKNdZHu0EshE+W6I10IRA+yM2HEgHhVpIJ56kGIFwU6G6XMT3VPaS/
2qSTmXIrbCkfLAPa2/jOZjy5yyVJO3MgvxRd3TwWiQi2aqdScM1pxuxc3yEXmTz+I+71DDr2QNl8
qviZOw35JcC90DatJiOog5d+zQnFevOURarCc23vGtv0SugBCNP2pIhFDI+JMsOGfOs4VWxNMk6M
2mM6Mxj+gEn4POQV+OwVNErlCebJInGMln0ChEgicdcuPqTa6PgpE15nkkN6UlQ9OFvW/ArQLd/J
HNKMgbyIVCFufimK7sTctDvU+B3oQ0HOyKSV20A33AXslC8kZdk0ulzvMMXXKFztZpfN1TNTQuB3
tTTu7LbbWHYUPWdSmr3Z4V1ssR5A5D9a/EvDcCwA2HmdQQ0fJBFraDt44KofNgjsT8rIJ24r2Khq
sLNDfiXKUKKxl/walq1QimdRJ9x0zNcoVepdyZjUl8eeKhv0OjQnXt4ci0o6b5pUu2XQiBywY+me
+Vt/lPpupBP9MiGzPekoNEBMEcDZEmqZbNTUjHxzSQpC5Beqbzt7KkLJl+RqHfkFuwYkOUPujq0E
3lqfROdDDE7Uk0YrwxjQpCDk1WwjSX20XZIeU5nOF8/Jv1fRv2lFV+CXMEinwjS8W4q2XgOQITEq
xWXOqmaXLr25i/Ku3M1JG1BqG8ueJf01XyBOZyYV8+K3YTHvkyldlctxxz4z+T5F2iVfxSFd7WuF
10eDQskoJ7uxziOysbpvTaVIrpZrbzXfopcpKbJ/DolTat2b8edIK8vEQoz80JW9ncherQRcxdW3
1ICLbORvaVIB8iMNccxGhjxD5cqF8b3syPs21YEPoVFW8/4ZIBBJj0F2H007hbyJ2DJetMn6QJfQ
MMG1In/obNsZ5wDQXLPywKlKVhHTstcqXsZRi9kDS1rs5/nSHUpOs+2Q1ZrTF803tDCwiIahWqW/
pcfKIqQdVsDuaOC6gA+SEWqW8z6W8ROZM22qXY+PRhbh3cFkFxoYZnpyrNOwf5QbfPqK1eeAaBBY
j8mdGKwrqEJQgkURczFGKmi7ggG+4i+GIHDI1nem0nU7hGi6mxrsPQIqNhWR3o5woxygzozgTTaG
b6FBlInduDK4AqpsMHSoW6goKw3Zv2Uyv+EXFQzF4CZ5y9riZtlpukagjBeVQRZHHfZAXSmPWSCA
bkd24slgqgEO5ZJTg9E6ErFme0ARqWbahkalIvrCnTVJXAfsRXE5HZS6tvwZj4E3STWiwfacV+MZ
QCVdH9emVa/imXx0g8AcDyzLQzQh09fs7khIF49+b/hxyLlLKM1TrKl3EQMcxxBRz69glJxlrme3
ixTLj9C87oizs71mnuYHVFsk9XEHz/Yuaq3qo1KTxlHrubjrGf4gbUx+AiPv3KQmNrheCJIk8Jcx
BYt2iMuCH2to/yzShWFQVhCgNdJbJPysMFhIB0WSjUOOwogpi/SpyAqnkl4ujglhzCkqMsFi8lq3
pTKrbiwWDcGU0vqJxg6sj7vpHCyy7dkjjwNdRnpH3b62oNoj/+bVsvrNnAbdnbkQMD2RVe6DfOBn
McF6w433ZFbB3ZhxYZfiE3nBViTSQ04Lvqu7+IEVGcNHOXtoEGge1WwmqDO8WmUhs+cBmNQ1KCLC
G5LB7ySLpBslAxPQsKdzUUeNjl41hQ/ia6RvM6BKsZop2xcjnvVNpCaPk1G13mLkl9qaPzKr+iEg
agAFAzMdRUTEJhXeFkXhDhUtJigND89yX+bTKVTMHVGPh1of3618zS+dx2E7h9PgQ3qVmWH0uZfq
S7HJC04BlW6XxYbyqilSsdVV6dJG1lsG9IW6OQm9aQS1Vl0sHXtXIuzOXYqawVI//xxqjYw4nV12
mo/vcxYcDXPC1gFfwLGQnnl9TT2kTsGyzcsZKQj6qF3MfmzTD+E7TNjNGE1sSHQyIRqWWgl70EEf
1IeJrB+35/aGOhpe8SpxHVrS62Blb4ieLwygda8xs9gbwn6TK5I3I85GPZWD8OiukERuTBvw9uEr
ciZMsiv9n5cV7bKDy47rZyHeOp2LczcItrYvc1n+xCqEbdAkZzqI8ottcCKEqpldkKtLAAmzehuB
TGSdFHpMg3tHntttWWHOM9rQ3nA20DnQTEYQ+EKpgRFBDGWGTUpJ6x+T2t3ChrDzRH0n6bB11MCi
CdJJ/ROxuWsYsngaFHGUfDnEvixf3GG2zngO35C2fOB85PvozYfURtk1mJXJA7pU3hgOYJFtCkYW
VCn2DzTNhdptZvRi6GPEngTdyV2U5gEzJDYjuQ79UuPxxjX1iAkpce1CLf15NiBUICRklln37qQw
ACaRdsWySiXZ2/WzNMpvqQ7OJJhw7BDEc6MZQx2PA46o8OSeENFHgCZvwME+zWLyQsXG9aRhg1Lm
GJIzcxbUwmrjDJr5Hav5CKa9ytEhQB8e8zOcysybwjXmt6B4jZXiKvGBjG/VwCOlaRvwNGNLZBRq
zMzg+OfcAtyYM+oQYOV5VnwNnS0VeCqT+CyFPPEgllsp4Lmppe96UBJeHQskihbDR1Mr+LZKkq+G
gilJpKLIVHWudo1+m5ZHreqfxCmzbVy5fG1e42YLKNxDWdr1jEzpEjnu2CrqYac4C9721UqmbaIE
LyPoMxjAJIswyZV+msmwl2qmjeh2AQkCw073DfmboQXVTV20W2yqIP606DwnBRkBEeSS7pi1vHKL
Uk/Qq0ciGbjYzynBqjtCxPmzIpE3+cA7DNFv3kQwlMgcJY5DJCXpAqg8XHNKH5hFOH3HeaNXexyb
xi3qG2KYqw+a5nEby6dhGraR3VziUH8meEo/DkO4zomDw0TF3GbMO+NPPE2HSAzfeuJslPo9Vu0X
FNtvgx4Yt7xrSnwSi3lQUMaHpb6CbiLieDh8AIb3AMARowL70zWPgMydYi3bqTNuQtU/uk65pUTP
71gkefy0rN2C/lYqf1gUThV+01DLUk9t5rcOe4STJ+o3OsScjQUx9lKNL4jhVep1YdG4PPveaGiH
1qg+yaVaVRLpdLBYX21T/CJ7vQbDRu8gdoYynmFaVHj2Ke/qvLnOvcQgPnuyRu1qVdI3oYEbgMVU
+qrcsZGoGJUKsXyPZOJSgkHi99C/WaSjEyy/LlsJkHDNKEgxAwoMCNJsbKbFYgELOPbIHP04ZfYR
rtYJx5jixuYCSoOgdXJ9bZjN3IG5maccc1L9w1xGXHJBE20aNHC6SdowOPzr1HcsYXTSUfrwqQz0
C5jyy5SEF0q6yQcR6wprXHZFLs4dVZFT4HB2kGHrXDLG7MRjl+8sSgkIxiRQEJBM7zMq16EHdZ2j
y9fGiMDDuPVAQ7U8XMACEoINvag1kRob6F5lq7UfIsYQLoaD8lzKNTtP1qL/8Ur9lyLY0P67DXHx
/ln+viDmA34tiM0/eC6ABZi43vGkQVD9x4aYv1lpr5ilLOtrD/xPZoeu/WEKFKS2CTMAS+wKMfuH
ro2/UnUQILKp/4nz+BsbYsxXvy+IWTUDr8GNRb6fLSO9/hddmxnR0QfDPFCeXpnnEhJzvBL36S6b
yE28YXfHjd/LHJuPlovDxy+8fBtvSfmbNwtnLyr64y3EmZiX7lbbdv6A/ukbCq1DjyjdSzbjt3nH
jtDvDmO4E8ZB7j2q1fb+1vqErezyHf7MzdIQ+cs8DJSGsVPzm4zxwdWQt1HrUqg4+d0gHqrYISPa
Ra22GTxL8adNgJ/zTXi9e+35Kq69y6jey7bR3vCjbeylTnmMrtroGvOpPwLI6p1b70Qn+V69ZnuZ
b4eGbqMeqpOxVbeVJ16PkpfxSSRPftF3zYFsi494E/j97gZ/4BGrgbP+C3SS5plwO+0UbGh4YtOR
H4ZX9a53e+cauK2vnBFwC+d2uN5utnN3XP/P7DanbN/6b7pbOkwUTs2JWdshzfiqjrmTO982T0+h
8zF51YkgBj9/KPnD9FYDDzcR+pjOUcZNy2bNi1HW2E5/izYFgwE+t+m8xc4TPysn2Xdex59NnvlJ
doJjuByEH82r5qUPENWc4oTS5n62Ezd+VlChxTSj2wRBY4+r2iw4R67157KV9yCwjnpCfYnjZ6Pw
j/BxJ3GNL6Fbbdtd7yjnbmH/1fpR7qtndjM9CSLtwbDOo3lpvi2bzLO8+BTueQ5ukw9ewQO0f8Cl
oFWU0B7LegqB8VJ7WXYBgiq1bnqtPv4fe+fRIzmabue/ImgtDujNQhuaYERkuPRmQ6Sl956/Xg+z
+95bVT3ThRGghSABY2p6qioZDJrvO+85z1FHBit2/1mdJcLIn9qmvu59yBVu987qig7FqyLma1O0
3ctUIPrjbndnvmsWKcvncNTI9Phr2NbHifBYsEcYbPFe4dNw4o4DTYRe84KamLlptMOHE+0uFMg/
N6RHv3oWxjSsYGLbhF53Je7IOR2a5/llZC6Fws/4lhU2yEY1gVnDS8uVRr8WXePQit4wPC6hswLB
rxObYivffKyO0UE+KrfNYfT7e924CG/WG1AaVzTpdLFsFjn8Qtynp8gVzuQTnUQ4jqMnOk3KoMkW
tU3Of5oOv25gy062XvnjwdixNCMJL0Xka4nIIpsclXbX6zbFY/0X9mhWaFjRaJWu7vpXehq1Q3dG
eGtKWAx7YttltFXcYB9dkl1ywLzRfwXX/JXuG5EC+3I57Dn+2hFva1fgEVBONpPX6IlFJAVbq4/a
ifEzfekv+jG/inxEPxOXoyN4FM9sBC6w1eOKDv8Oc4BrQPJdpBmCe05QbojXLHY32DptUr09PXHV
1XRFPkr0Izrasyvw6rwV35ONjRfQpkBuqx6pwMBEhjvrnQ9Gen4TbfrNZd7Kls3E+YoQGGcHFx6i
70k5B/fCJnXXO1hU7ufHKCXMZLdvHBeL18KpnjSeG4YzPDH5u4RX04duevWn8NbTdsKmnJeusqmn
reYX4WPNKnK+Y08mbedjsVGdzezN3oB6ulvcMz1UV2+CzRgmsuOr5CM96XvIdfor3hM7/QzIA6Fv
OeZz9sbuv9nKz5fwaL0SRQfdkVzkG+USWzg5ceY9L/Ouc6Rr5Sg/m4eKhF9Y2oTS3sWdtBzNs7c4
hm8+UaZ3hFbvkOd8ky875cY3HOkUfSkn8zI4DOhulf2p3uHZ2TBdEDEDpzvGieqD2vCBmlNFznub
ujyWvdfXaJs0jrUT7dtoW1721L85j15lR/Zpdj0NB673zoTRDZ32Qz7wK1t01afi9VnhYY74jkyw
6bzeHTfRK1q6zVLOlpzJm7xsSwWFNx5O8kZyTqyHH9rIVc/Lno8AWcTJd+WhdzvPPNP3wW8hBGBX
Nvkn7Du2xe/BFKTb2Unbjy4HxL8eD4z0QZhh2LEtZacWTnrUn1P6Y/fdl6bZ/DL7ejb876M4dQ/s
4lBnfEyuDwZJXfDVNrP69lAfiHhi/IXzag9fibxv3QKbTWMvDqksm13T+pnyHb88WMhXPGZ4VXV7
CpyQRnIXg4zk9/Omd/kziLh+pm2EzF1MZ+LyFI/qe8gWr6Lm1Asvmv8MaoXPYKkuXgbstT5XpWv4
kle6r8rrfWIn+1tn+yXsCsD1V/qVubk/UTxKyCgwbe1Vc9hl8N40jtIpZaZzYSDg9pvarV3FX/8N
XfPagNrxwjuWwzd8dnzhXfGa5k5r+e2BgzKfmFScxgNDfVoJRzs6WvXLHDjCB3tvA74MJUPqOfCu
LZexEZEkf47PQ7il0Jp/8pxxyNAZFNaw5qYStsqwtVypE8FE7HVL+D9jQPy/KRSh4wf8m4Xja9b9
bCxcf/8f60ZJ/YfGyEohK0QLs/SNJv7DWcj/A+VNJQxDkkjGesyK8k9noaIDmsI4CIiK1RyOuv9a
N9JGbYpkyEEXagSNVOXfykN8r0B/NBayUAR3qOiqwehHE8EY/mwsFMcwF8IUT7YGcCfG8SGPoHI0
JpN6TyMsqt/8StvaRcpelwhq4H1f+h2bIX2OrsU+8RWkuSk5IKh5bXs74oMpW8oSH1irbpVUpPdH
8sKars0Eg/GyNaXrRe4oGXlaqqOOq2T90WN1J08+/hhnuBKq9xJBUqDtcRve69O1mPlGQ1IHRIXh
RFOBjIJiCOxfxuNVBm6JLl5nPu9UfR2QRs2+5B8ZmeiSfgc7zYCEiSgyS9x8ZnniMpK2xfZShYyw
VIriLjrKccwgacAul1Zfy8hTwnqaV0Ukr9+kYD534rxjnGyrKdbmcNtoyjGlbiIW0IHyJzN9MzTE
zjJ0DF7dAk8mPdZdKSBXaHkNFgoxfZer6lBqt7gY/Wh4ZZ4DQTX0pmDcaDOzc2Ust3nwQDnfRqrC
TV5GVyAC8EARxp6kHQkoTiLTIGnYlNQvdsiIqVFtySO40vQ1jXDt0KCN6zkmnLwbogkDwnMfXtGS
ZGuGYIspk8CGQkhYsHiaA6SRMXjnOUOLiq3J20z8lJZ3ExqK9SrpGHSYRUk5xsf5bUXDMOy5wAC5
o+zOS42t1oRek6a+2LKIN55EKsBnGlMYBjITpdlE69ict04m+UEZeWgQlBW4VpHRcZn6iIRnCpN5
XtVo59MmxefVR4o/DzXifO811eAZU3VS2Ky0eMWRxET6XiNcRaNACpKwQFS/FvTxoi7aOHYc8QqX
2T6OWthmAG0ZvA1zfFWJMiGMW2Ud8Xyw33dqYhuFMdJUsJtM1W6aFxH/oAwVk0Q2IlzjCDxcx1Dx
J+JnupZ5hRGim2Hb5K9Swnant75Qiu5kIcyOxkHPsTmGeKkogaE62V/Mc9VpjmJ4Ie1chZztQ/1h
GJ6rpSKtf8ygU/QRx8CdsP7EUHuResIsNKjlxXO6vuymdXa/S+J3suxe1czuoEwu7ZG2yeQirBd3
4L204M6dAzLnqrBpsaxDhdsW0TosGzl6oGLS5KK0u4XynqcxUsTIQKOY3awgL41EVdPtSsLHRdNw
MuOiY0oS0J+k2yqdznnwR46OeFv4Wf4T9sWad/zrAwZLNSXXcDDEFZ36Y+AKBYee9o4gk5x9xWxO
2vwewhEKEFrt6C7yhV4mGiQld2nMg1onu9nIPWmIvGqZNkIw+mUWbFDfN4MibQZ8+iGiSxBtdEvi
j8GNkt4K2vaA0phu94lUj32O8UPtSBamsZmxYLkZExaXqWXLw1UZ3Sz1pjQEBzsZ7UEMffE9GsoL
I11ZoWBPfLBWvYm7WaeNcTC5xxGQloOuftChZCeFcKW3VzWGlKzdJdGrYmFppV6K8MF4l3EQhYmz
gDyjruPjvVlbhLQ/ob7/8qR+Q95/sIP/8dT+4aT+gontDXTrEiedvWT3Ypde1DJx1/TGMuHhLF7m
itiE+IQevJi+NDdYvvLffK/Kr4LD+uJQSap9ax6EYH8RHEBlCyakqp5UpuEpOjIrPXSIze0FYnWi
vzH6yclrRYanNR67H02+UfVdITzVxm4KKCE586gQ5QcxPnDXCzOkkqvQ9DOcwHqMPLutRHTw/vzD
i/mfXI7rifnlxJHXJUBirEeOIvPz1ShxxcTQERkUIeSjc/ci8yvjMKfLb87P+hf99QcpWOghSKqS
9es3FPZZL455b3OXyeyhKY4MwV77sbkN69/9rO8yhZ9+GqxWC8nakkVd1fAP/Pyx1oC+IAdRb9fC
gd7IGyOQdnE7bsnfbgf6gcErkRSK8FooT2MFT05TfEnbpaWnMR1Nx2Nm4G4ukGjSOblfYY1Urm1C
VPA5I9UUrk3B1E6ugXYx32ZFeZuEOGCVh4ibF8fvh8DwjOe/Y2FxialyEteneY8hKTyN7bukEtnV
5ssiua05Hie92U9nVbyuzZ7JcEOD4HUTSbYhaa6lf80azgIFGzI3Jiw+ZidsCpGuxcVySGS+DLS0
leJ0mDKcSEyax3HyjCbbyuEDhd88Y+sd1VvrdHYbQoNYvnLhEqbtviENxiSLqwK+xYTP80QgSS7X
lDJKu0SMjheiWVOVF9yJFL+ZwNS6rQG5QMGVZ1AkFre2ZNC0wWkwKD2gmbJ6FLSH9TWM7A07/JGe
O8aZMwjLZUvPOgO028oAPxBP+M2P48Rmef6QROb+tauvC3nhbk6wE2Ufs5nvxdyDk7Ofe6Y01pcp
fRicAkX0BJzJY/EKG5po2NmQbpL8DMKjF3dpdzPw5tCHha/+MUwHBtXfb4C8fOx6mt1NDcs1sz+h
clr5MEqukqQ4e9DsSpjkJuXT0ewvyuzqUcXAC9gXi7bOpHt2cltsNOJK8MBxr7LtUiGX68ScFqBl
i7Lr6C0zs44+NpP3J2VyKn7TzFC3EzmVtiNKiY2CD6+klW3xalt6MumwdWvu+0y6WthAUQyPrz+C
ZwjgIAkk35jfk6h2ATh6CvfJiqkIeff1DTCIQxZalLagl7A2W7vrIp3knwqfOIB+8ZACwxz1vdz6
heK3kWYXCC4MRqQg9Ia+3hr6Bfgjj3Jju75SabxbB8tMtHhyY6AUhcLJMt2x9JMWfwCqvJ5SLyBN
ICWdz6W3EVMahp9MCee8xh/rw60yqX6omc5ABsJk8ThHey2xdkQqSMDpdkrxdLRgQcO9XLQ3i6zd
Zsr9oA1HBQagauh7qfKD8N6MCrs26d0OFaeNPMKYLjQSO6dKgE9iCpcokBypx4j6jhOI1RfIIxGe
iLgfaDsfgIqM2O7Ndt9a7AhZxcrQ6Ead9YiOQVS+oXLCy6pxJyGdyNVXKW717qZqBjtRMKEQwgXp
MjLSSLFKWuFTzDB8FhMSAxQVlvIusi4s/0bzk+m3g7kbu5BjLLwipYfaPPca+PtlC2qDSB8v8dzi
RS3cafFjP92JirgTTL6dMbpNM5zcQ+hIRUfG8xyIgmfguOnbd/oD/FZ9GnsKjK3IncdxHwXh7bqk
xNvj9dYKLhzoyRg2UfVetI9VWsF75Z2RnlVd3HT9M3VX9yrG6oUBjM5clfWd0m6F4NhaXmg+DAZv
yiZy4pBkEktNjbxtbGB6pvEPb1OxgVAHSl20y9X9m+s4rgwu1UtGYFKhLlyZb8CBUvb8aMjHkMds
OzzivbfVmOsSBl6nLp6qy+tA053lp1LctwKOMO75oSdYvSvQ2wKh2yjyRdqmODjU1eT+UAvRPlwr
0sv0wRphaGGhM+lNXbcSvZSdDVyCOsFRpVj8OgfuhOVJmdHToB3kUUYBCzyZDEZm0NIcb1LbPW0T
i4JVfac0rFt0yAo6tzFSaTNvSHHu+LZwuT/0yb1UfBWslQTA8ZqORVxUd8BMsDQ9tCCBl1Jyk9ts
+iA/QTqy307Q0zgLgqD7dCrsoxzZhHC8GDXXQntTp8sukFnzMsHSG9XR4228jCRPETJIHUOSsRdl
8szilldDK1Fx0WV34ngVNVyl2W4wr2DQSyNCMIfSlR2W10tKZtRgv0Ke2ANd4wgYNUyNNI/2Po6a
Y0rctiIQb65WhIx5osOEH1drwoYLaROxqg0lYle8h1J2tuRfvRCJSTYetfk2VwvXbPErpuU+MT8k
bEM88vpAumJD7oeMGCKE8tox3sxlP1jbUUXE0Y6MXa6C7h46Jy0b9tD46bAdxOeR2na8u3WMZmQU
O02la8mfiIWM143gxsM2FP0q2KvdQZluoQrXwTZjVWBKB6OpAI3mDuOlbYsE3Qqf7fQUsPdi7WNp
qOvUzKcYoFPNTnR/rF+W4qFaf06enfImeRGAAA1a/aKblhP09Ak+QKdxTWLYrO437XTXGOGBrLqL
y4RCQMbeCZJfKDr9dE7Bo8PccYyK3o7KOAnsvxlwbxaiuM1QvpjxNh1kV5jqq24kM7ZsVPawqReK
0x1FlKV+GtLnwXiR5OxeanRHlb5yFKYZ93BSunOERXniOmUAFQUAudiYRLK7vBDictJlg6wasCGK
4p2CTU8IPACcdo/Lj1DELDJnMXiApzyJKtgM1wtfWLIgnEmGi6UP3wgVon2L/4PsC8blwZ0kXjL4
cCA6bep1DIy0H0n7hoepVvl5p2wH6X6x1Gu51LwJ41uoMxFvhs1kWquB+7HmUT+WeCDZXkXV7dQe
+h6TEvTpLKgOUnZLZtHumBabY+RZxhOb+5NiopPU98H0KQjzqVXyncDgQ8ZXP7fpFx5Du+5I1ES7
wvJQJfhingWFlKVleUXMjZdRsicWx7WSLGDWFqQ9c1+283cj0AMc6sgLvdcq7Fe4rCudVogJhwyf
35zZH0UhjD/aXMTOKevQ74vkLi5rnibrSy7dL0S6rY4I4RB4ySR4ukj2R3YpA3VgXOWcHyJp3tqg
m8ADmDi7Cp9Qw6hQL8VRlitPjyIv4xWTDcxj6PRLKqqNrdwtRDySyb4TQS9V+PWi2JvxtSnl1VDw
8i2dLKX0Bc18jjUnF6eTwL0coat0wVc95W4rZ9uowLVkXOBqVSROTGUNrfFZFFDFi08Q0TWQfFJZ
8/NGss1Ss5d8OSjs+IUg+RxEDea0idGp8humQmqbbXLRPEXrKkVpz0k8MSwS3Vjd0kq5AX/gVhlX
j1gd1bCkkYg0Z1C6af+wNrz0beLpAVcq8yBBcfVkOmUpy840P1bdOU9ZfuSNN6271ql4JSZ26ptw
h9k0sHNATSsmOe8/Wh6Zg57tSbbuQp3KeHVku9o4U31Z5thrwSUnuEktFqK4Dcwq9Aw9/1BANINY
oPFYQnR5gWiwkafWxsaJhZ4mPoO3A5XMBLM2I+fIxDUzCBsexp14pVBcCVoWg1O8UfXn3LwlE+QM
Ia+/4omrWQ0caRZ9NW9B94AmF2jCCSM3C15aiZWJkG/Vma1yubhj+dDIy4ZwqZfRKlncsymQK0oS
F22jZgvPsE1TvYYZ0vxwzBfhKWygfah0MSRPofmUpywpMbWN81GZSmwNbXYWxuYE2Hq3dLUfy6OP
CKep2X5g6ZQX8c33ru7fsiz8PwnrWTeC/1qXPn120WeTvRYf7U+uhvVP/YerQZYpYwQUpa2NsWwh
/8PVoPyDZA0Q13WzLH3zXP9TndaUf4A7E0X+oKqBc1gj8X+6GgD50FYAwAc5G3Gb7Me/Q+uRf9GO
RNDhKn5cau5W+Ct6+M/bWixK7TSnVBa2Vc1GqdXQfDvUWMj82D9dI+0wgqVq23ktVWB+ooLp8QSj
WU01soKBbuqRH0d5b+qB9bwkU/FYT1NGzrYDOr6BVwn8Iays4E5VgJpblYhljy3L5oez/k9Eh/Uw
f9idrx9D42QgrgOAVf7izRDV2awV6OXsZBdlUykD9BcxVJF9wy5YDYb1TUl2dDsKVrqjTEV0/v7n
K7/SA74PgBJYnZmBIhP2+vk8Yuun+BcQHRamLDk0iZgeuzFmF9vVXWIHwZpNb8Mh2FepKWyNHjRi
FAq3mY7oWVSMSpeG3AgUVI6yPS9DWp9la2r9saktvzJbePAQcFWvbAseLEUl3FuiAnlT1a3npG8X
9ag2UkKEw+DNr32Hmb9PdQ507O8/qrTOK3451ytoF4EHIxvKyy9yYwF/ZDAAAtp9nFY3KbnxUzuJ
dLEuS2Xpm6hcptNoUu1upxPwVkTriQVYqgaKk5GZeLRIi7wazRqDFCfFavFuQC9hHav1msB2KeGK
+80hi+sx/XzMuolcSTkGJh5EDm7CHyXSUVGHTOpAYHZ9nZ0kafokSL+gpSuqh3tuuMqJGu47a7qV
J3XZGvnIFj3stLc5HxAClKnI3BKKErOAqPaBHWXViQh4fwXwZbyHCWW+hy18Nq9cGthQc5PX9xiO
2f8n1rgHkthvFL0QLybM1CQoVJ+vsd4IeYefv2rRw+O0fkunrjlKlgL6TVbmr1KxhJtaykncxGS1
gqAieCusLWgEaj1jmIAoNWl7BVLHOJtzYXpU0xW3hjZYH2Ww3DdUOz6QlS3INhXFg2BkDEUlXnF6
mNVXccjGLQDgi/u5yFb9hCQCr/tpz1taP1Vz1R7LpSjOjVxTZhIMyiOh++CgScuEqSa9MYalpR43
HoFEk1rYpNAxbxVFgI0XCcGunrS8WJcUmHKGeTwaBrqZzGQgbJf4NCXtecgsEi0aFh3omFYvPuND
jRCO4F26rKaQMwqgjp6aWeK1BA+0YG0wkCCbqLPIJzNhmxgSVMSc7AQWTo1Rp4vNpgh8XVhUj+Ys
sFHWh+5SG2BKU7Hf12ktbZopL73fXF+/Pn6kVe7UKeimzgZmof6LUlvpYTyVGvSi1hxGBt4TkDOt
bKF2MZVq8MvI4nbu8G0LSTzjyEyb46wbj50gC0zP0gEP9QTjgCAizY6uroQM260y3g7r3S8bYPpm
DHCH3xz1L/oy7VOyzlxSA5y9Yk9Wv92PNwWdSIphlEjweSWIblJBTrbgAPFQJ9eAif3eAKf8KQXD
6BORVgidzq1rZXHw/PcH8usDZT0OlV44jfq3lbj4y7NzUoQygnbMKGAa6jsr5vtNjDp2o36WNnJT
63dqJXW/+87++lN5WRgGheYA3tl0rmfnB7ijKOmhLPTEPPJZJnYWDWP9pBpN+N6noGNtHWTdSPyB
pVqalhaWbFLqFa70PngeanI8XWSpz3XftgfBQoqqFMm80uvJZW7J9u7vzxAw9l8eYBIEnPX1phPB
tHA0/vIAa6DQFkxDsS4xwXS03jhz8G/RXKEOA3kMfCvCQNTUoDXoumGAPOhXQySHJX0dbMXAC0gI
V/JrpTKP1eKsOaUyrS96I9PRrWWSO6pB81Yowpb0ZLwfho7QhlY8KnONh0Gq8fIWbXCr6zKmjzoX
fTJp91S/I3cuZjD7Q9MrLnRe67YJIjTEMaQ0E70BY3Rn9CdT5H84RAtkWC2C6lsUck8Y0SktQ8qb
ALjaSz30j+RoSaSoCGKaBCCi6QORLukALNYCrvYF+sW8L3U4z9BjG6+1wmCThmmzODCccZiMtX7b
zshvAoQuPyWQjEdEb8ASFLyZ60h9plVeA3aR8ZcviaQ/TaXAYKsuE9S+OR0PhcB81TF0tOxRbi6a
VrfXnVAMH2oIyIzHWXoSKxBX7KKHZZ9HPfzxpJINl9glVsKpVo6RJkPiTUa/kpXqSQ8YzYdBqJ20
to8vQqLI+zAo2DCy+NtNSUYItcRAM5UrzyLNI2zdzbJvKLnxcybJZJoGLGm6GCLJBmOJiasytHLL
WER9a2td8joidCZzHKbWWqIM5aZXqtiHGTbaDcYEZ1aFlryhOXtmnMaBWxTsNKSwrFza5h1TXJJd
Hsb9aY5H3TXjYDoknbkz9bjb5IH2JIuBcqXU0QP9VoItkwNAmyMHPrNSrHMoJ+JY0EsjaOWBjHrn
A3u2sHEZVLbp9ar9QVFf0w5ViZLU8z1rpXnszOZ+IUBzbGFgnM2BuUOAIk0vVqX5yGMXsRVeIqDQ
NzP5odXKjYO1GhBLopp0Enjghqtd9ikRqtw2CZ7CVCmvxxFTZaav1H2WQffkQ6SHFZW6K2HVXYlh
ulOU73EdiczITOc7og6CExLrvunmKb0iOQrXMdEfC7bTVLOq46XRq/kyWEK8FwqT3GvOSjYrTR/y
xMj4BYCHC7IYEj35BFq+B7Pg4gJVSP/MyKRu6l74+sZbCmpeAjbIABon+TIMQOE1MI173nDGU53S
opMQ1t7oOtPhPBQSV+nJIwgz9V5lPwHInxTAGkmRyfulJqOcg+Fz9ARhmsj5ZwlthnxUbsSbKUUT
rQbpLigIlMThUh97kYXpppFL4brjXrmGzpK+FWV4BBg6gbNoyneWYSSu6QHj4jF1c6/ARLpRIRM5
i9n0D0Ut3yZVqO5zuRVrO1PYL8tQ/70lLhMUv4o9et4De874Ak6FEKmvEs/7RwEyw7bksXNvZkt1
rlq5fGKVGnkLVMZDq4Qpi2Iy2omPIoBljORl4cFUifBsEH0PSbVKzK5SKwqeBMAP5KCT+LMxGohT
XZQXx7gVsDmU6rjLQmRFLq/6DTXt3agLHF2NTMLagPyYRZbuS/CiMBOE3VWcxcu5lRvtytCgSJvG
8qjE+lfJzY6A0Pq8Fa1NKMq5IyW4D7M+d3KLMGKQSbrfW4b6OsT6trQYqIjwFKmbslLjwbBWKwjV
AxZrsyUeHwy5rxWsDIiM7MulGjcLnJoREt77TKrCo50SR0k7pmRfimHx+7BGftLgtltVRzA4mUmf
swo4RZEuctOlo3Aa66G4jZiQ80So2tjPWDawtBbh4S093eQgPOxB6ih+M+cJIn2I7luVxVGItbRy
TFCOcCCn7COmfxuA+pI/mkVITU6jq289pXO3US/wzJ9VL2gF89Ua1PGY6HWz5V7GW2dVljcaFt/M
gOdFZ9QIknM/TIWKv9SgezgsNESwWJ2awAchTtCTVz/goXrm9QBWvtlLPMISB3+9wB3AbT9UFWZL
mejXFjRqfo6zFZ9VaVJgeUOgyLMX08gw3ccMVDeVWOSdO2k9saBOEaWPsUdHPw8kPao/flIyJvoR
vwP42WC9DWbQGPu8XvXOvocDC3VtHuXrJgZw8dFb6EIlR3waykDJ8VMr0EpDXVyo1VGpfuJe89q2
g7O/aLx7k2SI/arop8tYzC1+FyqX/GRaJEArlYm9YrWWaDx3oU3kOSMOaboQ15V5BhNz0byqChvq
NppJVTbjENcrO4blyVUZ9xnXa5dzdsU09scYrwu5fPPAK9x64Idn9Y2YwjV5C6YiVC6qXsvk51mH
pCyApQryZBNQNU2Yterxaufdx1CJ0G/zVjpVSdxsvw8V2KLK4LaL/VkepbtKzHG7Fpl0ynsuY3rm
pBNVEaNtSbyH2bc1pjt3vKUCXjAHKS8IJpXrp48nbFe5ms43jTWrLLflsrwvSZRi8AhnVj9KOUyX
TuNsCZ2hDzeTkOO+XUoBb2ooqa8JTBqk1QlIA9QhLZA2CXtJ5szpGPttsP5FYpE125bE+0HTWgJu
ipI9U4bOcdACRxhWbKpnq2+6GkiWWd3IlWVgSMnCDlzukHDBlpG66+OeD9IWC99GWyXYOGW6WUZ+
XSEIJwm5Ovx80yVr2Az1mTCu/J6x2TatrJH7kXQGlpJF03dRgFrJJhE4raEJ1oMVlpy6KU0Wu2rk
9kMtDethXuYINzgBOeZWVBq+ZoEkPkrW0M5QQ6ep2lSlOlxIGwVfiykkR9UqzQ3QIIPSJ4sLNJpc
St/2lMMxIqde0LoU1iJ40GDAXxrqWHqp3mUbKxbANA3zmoUrrsVmUV8zHAsr02A3CgVcmaUt4KpM
zL6EZTxFa1rebQfK4rLJCO5ImjWTpyYaPsBOwl3ARgqmUDZvaThIzwaGw2uAZupxsdZy+QzhNOuU
Zj9mUuyNlrVu0qCeEN8Oy41pBMab1NaASZUKj93K1bmSull2jSDOPlqDBUct+2kkWslBmU0WKVWf
byXJYDw2l9MxDzoRrGzUp1TerMBbvWukeFPUVf+8dKBoOqVinjWWEm+QIEXxj/NaYtKpFLPf1MoW
QUXlwjNAEjtFuWTMXqNg5g2qxFdyzWvaoFVtl2QqbiW9khrOthRAEqp0KdiK0wqRaYXpUwVz66oZ
dIBGgRchJQMmALWRqehl078t1SU8qil3Njmz+QHi4iPLy1sjCjFWyLEj1FVz1c6i5Gd9d6MqBkK/
wmCxj5q3sESxh/CjAeQywnM1sYaatVy4FsaZBTooXH9ehOtoFLFfRGwjBV2bmUrARcwAbzmdrE3n
sBv6q7JMynObL9MWAcF8UQCnXPLOKh1xTJVzEpqFpwLM8SQtxs9Ab+WxzdLgBIKuvS6iOrlHfn+s
SlHdKrQ3npSifxUosHxotIqAixBVUAiTOAbf18VbK2gfwrLWn0FNWU6rhs1HE2M8WBaz5TroyCEt
+ggRsDFVH9bdZjHxCjLM765BGYm4OOj99CJJMXxAUCrfvvIRF9q9Jc/Hhawp+nvj/Q9GseWYkLa2
tdY8sW8hszuquEo6875gxRnP4lmEU2gXE5s1RWreWobrZk/IIZUei4Fnei1WNxRf3qZCchdF+P7S
+FWOxPvvTdj/l8B/VwZvsHX+Gwm8bMi6/6x+8wf+hL5K/1g73U2L3S/2Z30V3v7wZmPaxnttiPBk
LJRnNrf/qX7Tw42VkQevqcO3Q6z7Qf1em72VNQgo/29k+lYZ/QdZkGpinXwgYFlLBvHAz1s1gh80
gKEX9ElSZJ42wjTsWrPF5V9KCxJOoKb1V6gl2csQkt3mLaUQNTDymfyfOTU88YVB/2JLxIL/h7N3
+UOU/G9Fn1/KuOja//nffwHR6pwt0orUu6El87O/P/2PB1WVXSfnoww+xrLYmwJlkXF7qa35CWEt
JGNQtensSAajUbud6uaC+ohnaAhU6zdWPulnhej7UBCHZGQiqjnMvzhLxzTvK7leLRe6iTOoqZEG
eTEV+FZapGcmZ0nBOi1ivYvXZUomayPo7Uh+uWSH7ehFXqe/Oz2/fmecHmrxFFNUsNMr+vfp+/E7
k4HPjiNxKFGPZZ2pY04ZZ0VhzTXEQ/mzN9T8djBnTfeaZqyiLZsCeA/iEKtHunzWsqu6kv9sefmX
dlH5ZwXw+0zJVOlxLeO4obRE+flKiupgUYRBYM8Xsvb5QPWVb4U+Uz76Uuo/x84I1/c7fB76eLsO
n7bSCZnTjA3vfcYhSC/VzEQ2MseTEaqgOLOlLaEOZrh5nQLHGOcUcF5nWwgYlpN3cQZbTVAMu4gk
Fo/jijo9122d3MyUOx+AIKIaUNXTwCGUgpbggdQ8/OZKXT/Uf6nq3x+ai4J7VBNRG/ivnz90Hneg
v4CQuhIvnuVg0dxQOnM+DaUDto0olzilgAj1utRSJ4xl8UsBdEGwtC5HXDIwoO4MNo8f9HyVj785
tn9ymayjIJMOGGZbeFF/PjZxEQQhAFDlKk0OoDRu+n7x9Eosr6OUuRvIgjQJqFfIIC0thTrKG9R3
cXY1qUy+hEow7opIwRH0m8P66x31vyg7k+VKlS3bfhFm1DjdXaraKkJSSIoOJoVC4IBT4zj+9Tm4
rcx8jbR3G6dzzM7donBWMeeYqUe+eUj/yzoi3AJv/vvLDRfeV6K386E27Ezoewr86XnB8bMvPA/i
uh9EzqcBw05/ViYDq/V4Lr6q1I7I4EvyRf+/f1FA9+gmfuRytWLm1//zF/FQpUUygDZ0wQ9/lkuD
Y5bs4ASMct4ieNexZPSOlTNz9vPUE6fhaodcixKYJOS2qsi+/49rtN2a//FY8YvY5yF+5j3nGNze
tf/2hkcRZgNeUVyjc+KhkguKEIYRWu0JpEmrIKBmIQhDLCFkSbaD+hvqvODIXnOQrESt4qqYI7cD
PFrAzyBiI2k/JQQERTRYh4z7//i5/88tjbztO8K2FiFa7Cfbk/jffq7wyKEYRNRTvlqrT+QS6N/z
pEvua7/Kr1mxQjqoIEOrPY/MSZlVyvAzlilYoCnzh//j8vmsPP/3BUwSRMohj78bR1jm/9dh5Hvs
A8sAck1Csl151B0M4kO3uvJJKLAq+wH973DOIneKDiSDoQkvU0O95suMSpatn41PIrDNTzSQOrAb
wlAXeGEXHs8BwE/3sEBifAEZgw49Ci2rARFCB/Tiof9VRNVw2w9Vfc/6bElwK7tlvZ99XdRXIitz
dK7zOMboCJvoXUg4g2iLPOBtcpoSFGU9LCsiD9op/ysHj8Rw0jqq9hR6fvHMvKp51wF/81lXrK3v
BzRQ5pqVVBycoFHlvDiNx3oKzHeB40a77B3JGAG3lkcoj+uRVfcujBivPEcTNe9VSoTYv9QApYFH
M67jTeeG6jXq4yE9CKIhnpKkZg5URTKA39dXM/CSMNHfYlT+XwXeG49kUhl4V06cvWay867mIWHv
B31DsSMAZY5/KOsRmaTVgLgwHZvWIZh6Xq5cC0Dn4LnEYx44yvhqukOMwLPTklFOCO5InZPtMdkH
2ICCS++MKTqTYuLUrPlDTzn8jBtfDAX80H5J/7mBj19q0aHIWSimLl2/5zMQSslytPvOdxFkMSJq
qpNp+76DVN7nd9ZP5ydwV/oRNmzHGMf5HCd1nFIt/toWYmQWuFddH9z2ZGq2mjnjXM3I7IfxUGz2
DUZo1Wldh7NToOZ1FmTA/kCljxKKeMiSpq+HcHadIENK4r/pHDyIECkokdD8lNmlT2cMikIs37fb
vntIBaTQdFPr/BkEkymqy5OPY41BUMWjy8B9PZYNom1ZhvLGRRRzu1ZzeZqiGgwJE1caxLxGhMM4
2fyq+N8ZsgnutXjVXwwrSL/sGxhP6Z8EzNgfJUjA3fFccRN8N+CIaCvxJbMIaVGpho9oHB9k2Dl3
TtXVvxsIPQ+ttAn8bXQ4OwBz0ZefF1V+LSY/uyTs/L4nBer34GOpz4+hHpzHxZH5Y6DX5DpgckXQ
SMwqfM5QvTLNr0656kE06k7sk9kA4BX+C3GN8uiV6qPp4s9gCW5qBhmP9Ty+NY13l1mEkXNby1M7
6BCzu0mD20Ez4q6g/Rg0rl86zcEMzal7rMSw/J48snr7kmaPOvhx8BoHYBUNW5rHbKCLrCOJQIV1
+0fKor0ZmoLltHYBLDJ7nNlkDPyh/2oia/6Es4P2Ph63mkpmpcluQ4grPUa+SKMGc/0c53TS0y/m
k9FwcIVT47CdRlzrq8lZLDoISXGMudgDT3HZztEVBHiIUq2JZ8wJqwi/PQSARO10xdBe+hAo7GEY
prJ5mno3+cnNgD+/k95/hM6o8nlM+ncRrEN4Blpr1J3XBwlmR6uYfs5F7ZHDsJI66uzTHhDUwyoM
kwGGTKj2epGU7TdMZUe9+0DBmUG1RYcUw1kchsyOKvuKJbKokukcR4Arv2IW5+Irh1mLgHzKWN2K
Y5b7SfKWT2yMrnw9dNHdEtnZeSajRERXYqXyuVo9T3ZI7hjSKGDcabACnykyApFBXGZUC+C8CNR8
1F6RIn02ikBUp2ORzeyoI2PgFV5WOP9u3QpVpU3Ayn7mbLqYmrPSsN+Op3WPmnGOO4CRa5V78Qme
mMB+0jBAgzyQtpu+0I6RPvc9ho7DZGbP/Pb4RCDJ91pvuafnGoarjFUGnMbZJ3PBCcuxBhlsEzyW
BSGK+zZhpPJrCNqlmE8dJzoAQXYIa/kUm8pfLtwib+JtgXP/FdXpJLYqkE/gL4YwIrkHYwVeG043
6COZWh+kakgPYa4myUOybyol29ux8TDSboTntIG50U/qeky94r1v+DV3WdcI72YcCPq5L5e+Y5ZB
qC+Of8krD69gsdJ/cZYUXeqaL8QucE5F4Rues6SAuqFX4B/G5KjNWRM4zR8Wb0G5JdmsgfhqIhRE
D0zYlXPuQ7/gJhqcQYcAGdf4IKwCMbbrZnI1zvE6y/QIzLXpT5kl2mHzpGjCSw/MUPuUXNW8jey2
LmGqRL4ZyyWMvBvcTWJyF0t2NcXVVNwz9tXdvzCgVrnMC3D7G7SpyrkH47TCJRe8xbAWYjP4/pGX
NiiposUIKVZjCZgwDwgQbX4Wq3vtG+CNg2mJmE+qUHe3AhgsQoo0M4l6dTSzyveYhUD2sPotPGq6
SLsSZ9J0CyOptixgSO26EHThJS2hLl4qPl05+sh5zNJdHACuQhg2qDR+yWKpgCjybJIpmDM6Rc85
mXTuzqZKS3NF64g/uUVPHmKCIiP7LnbbtERj6wGmD2vB899i+W32jc6qhiisKnJehNVB9uAUaV58
s5fR+T0mU5bGyKuYtc2x95s29eIGtzYhN7RVyDXZAKkMyJ/JPoZ2+VYKLXoYlMzp9dEmHSj7wsGA
gDUM26tOKywFsB7izicwAl1FNB6JHrq4ffYU519eKLABD4hVWcmp/l5zVWXIVCrwzv1c3Sc28n9h
Esj3bKv3blZeA+LaEfg8nxm+HfqlOLNVOWar+5iq8AdC37EOM/GQ+gCTLWNEq1me4B0N0Szrh7bo
X0yWXKVqfMdy8Y4AyT4RGfvLLolzzYuERD7rgptV1aBmOPhu4L7duKV7vdjsPekr9Lrj24rLQNBT
ErYAE45xxq6GP2esvY5DQkmK5V2DJCmmCdTCuIJMgxXnp1V7XVXeUzLZ9JYM6ukUjmF36y/pWWJS
G8SvkkDyVUfqSvd+9jO0yXe9TMReEU2wA9p4zpEF1pdO0aa6ZD1HJ6YT/bEkxkbV/nCm6euxHjXx
azHyc2r8a4+Tw6a7z63LDeWJYZ9dXY1Lj/ogCrpbWo/+WCsXsdSqx9vMja/LCg8GqPNq9J7cFZqE
bW8W3z2P6NidMm14n1i31KSps3jJH3rb7XlbH1Al9Sciipc/q0aBnS90U4WG8IclC05/n91kmsyE
OlVwP8Pvbkn+JHN/0cmPcMP+NuBtPsUK08Mw9he2PtMD66H2aKsFy2WrgtPo+iyIywot5AzrphTG
P4MjzXebnu3KX3I+1Fn/jK3LXK+l926skz1mawgB0oBD7Jv8NezC29VTK76/VMKMbZ5ip0B0bTb8
fMHFGRvhw99IgNYjWRiMPjhyfGtD0nGQNn0TMceaoUHoKJagJ6TErPsElQ/GzhnVlDujgDLyVBYK
g27q5hfmOGS/eeFH1pbdXTRgyYN/f9W3Q/mW8tdLaEk2DV4xrWz++vB9AlA459XeLi1ypLnA7dDh
8JHB77EsEFP5lkcFJi9o8PpqHKr+zmbanMICMIaR9cXHFon/bCu4yhtpYGdGgzdhgPfaR2daXlqd
Ny+Uf+SCEMTiqy9Y8vauz/Cz4q71t/aSFOXl5PvzrUh4ZZyW+JgIceRO8kvu6lmI2zF3150siBfY
r2mA8T6Osh2NWvhc+D1/R11f/hPYUrTFq/RV9+GtXXKW43y91jxktirTAyrY2w6v70GXEHHj/Gcq
AmoozWoRumDOl2+JP5kyePezWB6dDpRCHcbqNdTGQS0/jCBsaMyreiIRohfN7QQjIYl9/BkE+RwE
J88OYUOPkDan2E2j6nt2WwCbJJkd4chOnyohQ3sS84rlThZPRnmb/Tp5gSzK1WCo4yHhI/kDl4jT
Z49ETrxpwt/mPQHnyblUW1KFmvOTCyT3F2PVZdcbpBkhqRH1OIa3M4LOPbY3i8lxvM5bZBrCvZbG
Jaee7LRdgzjyONP6n6TfPo6DIoxTYXrapL8DYPf4lGm/eOv7LRGaWFssBlm3UtPxAUVzl2xTq9j5
yDEzXZNyFRzDRaa7dkLY5i8NOTrTAkFmzOfbwoj22kYGVX8he3ZoSh9Hdv77xna/+wq3eMP1fYLG
7hwUsUgLHo5+eLD0le9h7m19aAdzBz7+w+q6d0gPNZx8xzuHjZHP/ojONqKmOw5OsDywuFHcjHI9
EyIDWtzvcQH5mf8bykXxzC3k28gEdwRUjXMpd2ePpSCGD9f691lnWDKL9jl0B1/tRn7ym/VGFhFd
7MMym3RxLpDu/JPtSM8iKxqUdh1uE1ivZBkxM4FUCkBnuzctBp1LXzXZU0gze+11/jGRxQcMYTBl
ft18Z8v0lS6kMjGB7r+7Ou4fSNrBYyOz6uTHeFujbAJ3McJLmMRSvmRFQSUbK/fkCmI7GoMa1Ixz
/ua3ye9wjMcZl3r2XvlT/WtSBIjEkmnprqsTYrD6dbPr1yz8p18reZU8POTklP+IVS8BKYTUh2f2
/3o29/lSBNXJ5hbmOs0YkYHvoqknN0Hti3iFAWWG+bwf4SZSaSorNgvvqK49PbgfHC/9VSd7MmC6
fkR20Eetvgoxcw6cgpjuyH/i2BjfreHMs0l9lEuSQRPXHqZQPetTZua3JYJYTa4OlLOUGZ4mMUZQ
1yGtjdWTylqe6XGpn1rTUgalyW25etk1j+PAbrloOEf71tyDi7SSU9EfQV5HR+bTYjeQ0jPrkblH
MoUnPWr8uiIVSERd9gDFlJfQRZn6z518Dxy2wModHOQBXMelTELSTYBhTP0yfKWkLd8ZYn/2XtsC
KV6ZGO3ytJkv61jfj768K/SGvezDQSOpadGGJWBB0iKGA8YalQ6fjizbfI9FjGx2GhOLeSiE+Bt7
XoRJ1thHOeV3ZrXDbg7C9VKY6c5vildioZEgNOxpieLhX+lp76RNmGCeCxYGZrnApxKXS3Jeaz9+
Ri+V70jvCbZdeXAi8WS4VHmKi942ZYi1F6tNSRbvRxn5n6GTRTdunPRfphl578fx2+OhpNoHoJpn
3S72UE3uFAmW153bpS8AtDmm0raJINRSw88vOBmi+SBQrA23TTYn5FBSO+8cr+BRoRaayTCKmRRw
5LyMyrPg9QkiYDGuzw2So2OAV3lPs/fGFcGEDTh1l6afrRKEO6zOVnBzb6r8YnPS4+uGkVUJwGpI
OWkGMxQ7g3lR48vfd5UECBN/ea2znoUVEXU5r3FDjc9/EbisYmgLjW08DEl6QwjDTzDPlygI5Z0J
00dkI+9Byy+nb3juCkY7+fzIPP+KMRtiBa+DV5ok2KwwCKOau9Nhfiu79GMIq2eUk39zJ3+JzEKA
seVMHMb8SjEJCIWZdvzB1PdtS7NfzqcwmiiGG3LkatQSqSH3QeFpW4ID7lLWvO5DMvPFg+Hd7mo/
xx2ZJpjRANKJ+dGy3qhy9bPgQWDAfUo4aEbfOepg3Llr/OJ56l+ep+dpIr3XpwvcC78AZbgFNgRU
NMG6XBe5fxUanNOBB6NgE3BlBGD46U1WqceIScuGsE7m/IeIO25I/jTFzr0PZsZIeEJwBqWnn8i9
e5jr9q/ME8QDbXgNg4VMpn+1M7/ka/cZzc+zTn8Nvbig/kAFNhViR7d7Y2ZzqYb+eVgh0AtqpMMY
lQDfCp4bPmC9Ir1pUyvyRZmdH41nwB6LSffNE7nDA3pryiP+ZdwlBmmH1CPx5X2MKa1smlumH+6/
otE1AnLOtbcVQdS6b3GuwuOJesfd+16EeZK8s/QfE/eMr2MzdmgYwzp7IJ6P45p1nAN5LHY6dPmj
X94m/lIPbwEDrdum39r5onbVi2v71ZyiNGrj93H1IXJGtg0cDHGT5PZYMksNuinoTm6PBBfBXfzi
UvrCYcBcs+Jl1F5JHDE599SrCeP5LnNcB5J3BvkGOrrBmorEB2NcI+KPKZ2q4CCztWHKqYvqi96M
hQEaCpMca1yicJ4KTKV9xplnnBH/pO0qdlJZW21jWJRiJ92HFROKgDblIdbucsNkGyFZJtXQ3TD0
dHErz57eR4keL3UxqafR4ms50YYYxB/rAvlnkUbcm4Bnbue1kdvfxWwM8Ig0XYFQqfH9e8FWo78R
7TBE15u54U/ariXzU0JXtnZVwyKvcr00VwvhrXwABzVeFXw+n1PTcdBKAAznzhLOB1AUjewdAN/p
njFb897laHIJvu7LDyKJqHzGzKuqS5lLqV5x6Jdveo2c7gLkP/rJaVLxNE05TYqsw6Q5yJRQKiiR
Egw1wZROhkW3kk8TSWL21kYIh2mrOOOp4JV9EiZkWjWOjmxuyDrwPpg7ZupHyALBkgI2BcxgAb9C
996Q5V0243pqCuK/rnqx4Br3UXOH+8xLMnVoSS78DLix0NaRchKTYHILJn4hYJg3aqn+aegwLDJm
muddw9D/1QWvg9DL8eHBe9mQPzA8yL+9YKUojVuHumpx0c0SRcoaxM28frolyxNmo60qHZIfWcG3
4hCWAG2ilg4uo4865VGtmr0HdGHcRSatARE4SfKahsPmfyS3KsDjvzhIqQmZum+qcPpM58l1z3UZ
euQbFoh2dvPYS85NURPH1SK9OSRiLtSuRSBKeEpVCKD1Er4UyTLJloUXZH+ZtwMO7Nzc8LxUybvf
6PAXExzitlhArLuVy07vOjkEg61O5sNrHQcNiahrn0TZ2NecWQQBkGppiSBZHagQcjTqq58s9vZm
Qbp2IhR1Qg3OmPhVJoajVPsTeS/uyBTesM3Oi7BFNDmTIZmXCRxrO7dvGaFN41lAVvvqXSOSXQqP
fdmXeRH9wWhiS0DoYXzpxBTbfaVCSWw5rcUbZ0QOlQOh8COj8IGwphyrsSQHfUNPIwsD1RsSG9Uk
5Ht0dJq/WBN7T707pQ9WJF3yY9HGxGfyZoqvidxxFm0qcN89udFghrEC4FR6EszV0ln7LU3Om7uo
KULZJ1Sv76Iy5pRCYV7C6O1a2R6VE5DrHoyeVcyUCsoIphZqogjiwWGhP3wqN7TUH2VpkDtwfDA7
Xnz1mG9xjnskltwtVyzErjB8eiqiHkCtwObqHEpOwEtAQMibkm4geZMAGOzVaklHgeZFSI6oml+p
auiRmzF6DEhX+8ibqv1K8LLC9Sau4bR2mrnC1iUiLq0SMLl0wmmH1zo3bzHBIVw/GjKQoHkw7lFn
8M9SZkWJz49F0a4qWDnFsuV0bU39JNivA/Ryg55MCqBZKLKbQr/VdRVnW7yJ96eyS//SZQG8YEk2
2XTArckw3Q8RRO6I2ap/63r2h7txWsNXF1X5O0LL7VekfvsPW5373fkW7Oxo/e51dJr0o+U+XKoq
HrCBO6gY956T5kSbiYKIklm23LqxkvLdc1Ns91Ev8mfdOd0/8iVYXyZK4L2pqyB5HMESPhVGE8Pe
5B4jq7gsLXZ0otJ5TXK/fuNoo72LvA61Lbtm/8trembBkdAaO50/M533gLdQ35KO+Lwo9Jm+58bf
6ZSseLtb2ipZTg6GpV6QUzORzNycZUxLcFBKjIYYq8IdWKpkNmEHkAcW5ojfkx7XLeFD4Yxhf+48
BKL7pO9wnyGUfqtNq878Xwfk42UF/MCo67KnbjHjYRmJNzuKIJn+RZXlXWmDoof0U61AXcqwJ0yN
qKzU3aGFG985sEV0pn6vHupsqn4sfK1mLzsDvkTgv4OmFsiMVY1uaoZk6Yx3PgzcmcgPnGu83ZtF
nzFNuUs1cRqoyglDi0gYfpiJm2ows7X1e1ZN0WvJp7G5lUI6IDQUE6K9Tnz9KR2Pe1WmsXhy2IP9
0yXdNwapYbIHNi7EAdfeQt2Uzon+FUfMMg6FCaMXM5IbEaQtDbVaF1HSwxgRn1o5cQx5ApDNodRL
9mrLOgdKVM1MBOY5XOk15rE5+SOjG1xPy8rf5tkVPg/66qMO/UXBF1z64pQkqD22qU8KtSCKo49O
dKSAZAiTsZ0FcfWsWAJi6897ybJNgGhcF/uuCmbfAGFTmMdRFdePS9ZiWmjrOhe7xUQ6vjhroRLO
W7q+fcZGDcyRYfj/SyRx4d2Ng7+MRxGP7sRZubT3HWrkeC8C3JrnejXtw9CTo3g09PR/MxuBKbLB
aOPryXeYEpM4pjUWNwm2pAuGAuBBqAB8hGNXfZLa2XagjtP2dbLVelH+Ft5qEoZwu4BtFhjXDNDT
mSxESrtFdD1xVwMixuMIoO3D6WYJQNitGoI6yE34vcTJ+JOyNnqevDB/bojmJFVjycVPWqrqoWIT
fRs45OgdnXRxO/pDNJXBoJOPlensLzIcFfgYDKqPZUiBbbOZmGXtsarD76JktR9CwqGnSvAlixfL
xnxJ8+Wj9xybPnZsxg4hmb3lcZj9znlUKrb5eXuD1ivKdP9vUC6tJSOrniaSSAL5z66z/72s/YRI
Z04ZjiOzD//w4FBrlHBJvCNysW4+BCoqv0KtWlAcGUyTnfLpfDDZJvKlnBOhdjOBL+NuXYaCEygU
0X1ZBBqs8VKu98znqF7RTwD5Vtv+1FuLDQsRuu4HE3sUxg61QQmTdwUl0dVLdx1kpf0QXST5Srg5
odXpumwjTncau/0yWYZXqhgMSw1kxe5OBTNqC91p9bkQf8FMc56b4DCrxGdtXUczUxgTxtVexlm5
gNDKgs124yKGKufgndTM2TLDaBnv4TMAmIHmJGdLDK2heWQjuWxV+6h+8imA5DG3eXxDLRk9sQda
8U2DJCFfluAProNPCCOAmW6F4zKn/fUaLR4RvHUbd0cUv+oykdzyrCbiOHep6vjj0w5rLP99rf8R
/FBSB/fCPjsek85dHSLs3rVhNX7USeoC9uaT80l4pfyDW0zkty4KC2TUUdTcTSC4ktsRmdjIGMN4
+At63utda6V83VQ4hPA1M8sh5vrrZRq9Hhmsn+XfqTVMz603k0HiFMGvAcgNLBS+HHGfud3RC00X
YC/JxbXjFmK+Yr0ykKxdr0QCVwTCMoV3m1aeaoh07Pyrcnu/arfEPZU4ENe9ejsjgigTPvEpRDHt
g6QVz5PL8pWvLMupXbd0K5T90dYE2HvAdQQnCKwlLT+b2PG7QwqJ5jkSbLIQSGqQz0YCN9st/sqM
b1k9Rl1lGJCt63qQ6TKySU6DyLaPnQjosxveYI/BhFRwJycyrYe0iW5bPDQuSLcs+jOHJgrPeHD6
hxkw24scwH/sQtekDMGLmc1dLF39WrqOPvS8SGSltaDC0LmlwYV0TzykyeIAml6a0kcswFlxIzrG
OfvQmCnZj9b238Y35q5AJQRoJzDz79BYvzgYMpi+GY5GjziqrASps8gHTpL0HrpnSxGRqvpzFDZz
boI+0AyjKMKedK7Gr9lDpQH32c8+nHqkBE4A/0y7OGzW+0xHKaAxlxgtfzIDIb3MMPm2YN6/AZTA
tEUHPSF0tggvKEozs2MLTNLPyDhfkfr7J4xjAWGGyGOM1Faq52hbyWHDZSVN1d53IEgxd55mR1YP
piRU6RjpgMcx8V2wWxPar/SQOCYJL5VJiafKy3GKrtw6y0GwDv36h+Xn8FIib8iumeRsWemp5vs4
NTXcQrT0TNup78/p2tA7teFsbnHIbsdKEc/M6kq//VwT3Y+EK/VldpCkkD5PpahyviOs8K8rr3Pr
I0mK1XyyoFY8DN/+Ny1J6ewHHcWPIQ0k4UdBzP1Fz2OjA7IwQIYEtNQLTrqigZ6WdubbCe00HWp3
Ih8v8suNCqOD8tcSTiCwuqDQw6Htx8XsywSw7EOuAggLKOzeBGbs4CCwjz1CcUS0IxZf8wjNRfHh
+2uMLaiWRNGOWUc8Z6T4tteexgIr89q+SQX58SwzfNh7f24ssWUks+XHPNWWko4G9HV2neixXmqm
ZMPQQ6WPljxod4GYgY1pvyMisahmOieLH2nkZaZaaKqpe2GvioB9QeML5z+1zUpK0tRgYPS8BcgQ
prrhPHBePjt4Qd9l4bMjFWteQwviKN1Vgoceoq1T/+b8rJh5ILT6mViu3q0UBXpHBwZ+KMu3ShXz
Yuds0z1z77U5ww2frF5EDGVmLTvranQukDsDhoZLEmQnDmVWRI7EgrG6a/UWEaVlDhwa3c1aGTKI
xjqNxr0UQhAE4A79snOLMW6I85RFdWHl4PxQ33Fq+Qv+L8KCYnWRJHRlZC+qMrp3g8y4V+4gkLXC
J3ZeXcfnU0G02xJcFVWqbikBhs9uzck4Gpdp5dRxyw5hryu2jO45pIaRLnlkcFAbOJwJirj1ETmX
U+5b2255IBGtK81gkXwvFGQ/qdGsMHOG1mA2GzYEgQ74xjjhBmVSI1/9o82Qg10Pk+G6ydjkLwV0
rz9oCoJ3GXX5W77Qdu+EypjTBshKHmJhp7eyj6ppmxNF+D7iDLGZigqURWC1KmCLjXEfw9UWv6c2
JnM5y9YA+UHjonLAT1+7N+6YKHONmKThRvoT/DSmQGcggLk6sR5jO7MiZGO4k4blO97bSe8W+jVC
J4IWD4n0pjGnJbR22xuIAXycQUY6BOaiyyYcr/pCy1euFMYI8mjvs3DGwl5avfbHYQLdcMiTwQJh
bzi3ZWanD8238nmd5/oe46eHYsGZWBvnWgczoN5lISJjmYh49RnAAGKrCEhEazZD23ez5h2/s/ip
alRIu9yzmPN01k0fTsWv2OdJAjZOWArnc0QIOMnLRau3r0hVVmhcm/ABLR89chb5mpG3r6VCySjL
7wHB82VA8fHtNTZ4Z2eDrm5yW/NnatCj7Nq1GN4nzLu/1JoUiBdc+eqMi3YQyUzM+MogDD/aEp5E
F03Ek1eEurGAoed8xqlFbF7lMX7dmaIZIJVFef/badlqZZJPVaj5uN6PRSsx95j0IcsKgHcKGCAI
1aWHNQaPtgypW7XzL3EXeY+vkHyBrF0UAUBr7hIkW3vU1WvgeX+X3IG7gNrlZY3XtECtgMv9kPF0
fiGTYvnuCC5SDFDlE7Jp/1GnKy6EaOAPnMean1dWWOhFs3kx3WjqGvRTilKsYiLPo92yAToQoyru
Z3ypJBuQzcgf5pj4PVwG3Ht8cMrXzId6cle5luagZ2FzI1dMyFi3IXgJ4uB5fH1INvxzrjmkgiQL
OFCSrbSZo+JNB0Pwnhs3lacOYC0aXaF4Wqu0+q7xT7D/g/pwRz5exUS2h8Swt/zqGG2kYz/0PGQv
vmjXP3GKi4GiOoq/qKxbdS0XPgqqKhNyLtCQEuBZLCSdIm4v3OPaGW6fNyX9tZqWwrmkTl7/7pa5
epBV7Li7uI/n7Diuof/TDK3/O0NQbfmEUQvtpTGSgDGHHZNQCbAZqhdYaCTasZFZAMPuTCdiuKeI
nVEPlZal+2wy85rDdZL7tPxPi07vGewXxqJctWYJ2bHHdfvbRgjGj0ZtPkVAJaDzwWPj2VbRhB45
kPlf7fjeQ2HjOOcLWBk+JitOJ0JrqoSlwYo0fM8yGZa4T4Q9nLq+LB8qEQ3JCaDl2uxb4qZxmVJt
PznevHVHTsfp6tGOsEOfKGCPBNjHA7dALY8TCxl5iml+iyssqvVlRDXW7ntVpeOtXAd2b8as7l0x
S62PlcJ5+Dan+IQx9/nBWyAm0K3o6cpvicbrdcocmmQTrikRMy72SYDsPsvgxaY4uZh61dt4uNYH
5sXbkzo3BFWHKmAAGDgpavKGfYzeD8OcMkX0ZckFQjqE+J4estszjZ5++ByZvyteVMlwd4KdwNCf
dVQ6GEx3cjEvtKpMyGVqijt8H4ZzAokd6GWPrky7ktILlsVAUkCRIAal4xd/tDXQXPMpZ6Vo58j9
CIiyH04oYvvpiv00+Ed0GYm99BhzeOsrpGF7PXduCnkvi++GZfupPXX+Q7gIEnH0GiCVGme3O4Ws
QrvbOZlqBGLhXIxoTurovvHq9VsRIH4uJlN9htJRb+y5qRHdiYnQTqJ6ak4Y7lBGcjx4f2Omsaz/
HevM+15W9dcUrYAAhzwsnxzyw5HjupJVTitkwmgDqgfTZWGX6znpeyS0S798uCrG+hqOpp2uusTv
yUwnlRYaiO2ilqCGdfzPJh0uHgMsMsvx+m1ccfDNNmu0d0HdZy/0hQN3x4aRPiKYrIojtRviEtTP
UDEYkJj3vMY/fB0o47c3tgb3cyjQ8RY0btGc7jK6tHVPg8u1mEvNWipyloQ8SYQ/f/A4khk4lqiN
9mWKxmLvdVX44Do1vFvkynN6NSeRfUdl77q7gmbgV/5f1J3ZctxImqVfZWyuiTLAsThwMXMRe3Df
SfEGRlIU9sUdO55+Piirq5PMammy79rKLK2UUiqCCITD/fznfKem7j6dHfWs5x6nSOtkoP5L082C
na5S1i2H6vc70pYON+c8tsw6h966RO7AOaRwwj2mLumAtU8165OlGVnlYcYBTSKtguL1MUDk2HLK
7Zw6RbIwBHHBqBRp9cxsMozKoe0YHtxLOX1LsdJ9L5BDX5lkYE4RddTFF35cRN/lxFlvRcqHXFIp
qKE8y4uO9lpT89XjRF5YUC0ZF+LAzEhB5kFixXtsNXyrdWrwY7j5zAMKI6UbIPUCOwcdLMSVjj0A
Xv00Ft/YF9cvCfbgEldAag03LReb8KWPd4H4T5CQJJWEo9ed0tZH0/hxcDmEHArwESfHHALFsh/9
Cdb2cRqhd1E5uQ+S2WHmlHTtU+I2FOqIvqseon5ibspBLwMQQj75R0ZmyoLQVdqvDpygeJ03OFlx
/5UepCOycBhtDfWUqTZ/S0O89RsOLIWzTnoS3fjz0L4IhdfWxVBzBjvMzBUy7oFQYqbsDY8SIybE
1lqalXgTXYXjz4gKnqm+KIP3PLCyt6orOj6ylnVlmc3PC3iETdOjbjvzo/acnrpvdIQrwiPDvVHY
U38eIwbQD6mLCZRUvYAVIlVb2YFdOTPTxNVDtpbphLRidr6b7qyKhNbZXM1Gup14PYa9lcbmP9XG
Nwlm5r3m2RlwWYAkbSNSCN5uaglc09ua5N1pnLbjhZmb9dKM3cOTdSAH60PgmAqxzpeV3o5uN2YH
srD1hHpTFNOqDv0cUc7wSUoBvpFht+l078FeZZKW0wY284egBky3GSeKBxpIl/SXXDbbWLXzaIdr
ApgwhvFjhicqZhSdMCVhLUnehWP47EnnCjJknFcpxMlZ89CyiW/E26RnfLZVy5GPCbkNpYb7nd1f
ZRqaUsMoa03Am7UCz9uZ/hPF38IBs1wwiiRTad8qVq1qbbGQLrWHgLbWulQKHvkk8QSYiR4emEGp
d6hu6A5p3S4GURWkxoqglfW46BavzPuSbodTMK43DtMTaMrxiBFZywGKlyJF/JrjYJAbHO8Fk2Wd
jxiK4t54rYXHd4c5L2t+GnnyNLWrTFwq05DloYnN7qUcJqQJjcF/QH1J4bYbAEyvvUoY5itCpvsE
YQCXeS/6iWGDLQHWpQgGA6BbCmrPXYlVAjuCwKcfiJSOa0XsIl5y5+QSbIw08TVMO5/q2Fb4DcMz
Ld+mGgMh2HmvZzaedFWLQTXCPSQzMRaHxLa8ak2Iwn5DxuBQU1m6WE6GU/NemR2ekbjsSvZenEsj
LATk9jf+Ir/QIW7ilO2XKcwmwlPLczxj70lLiWIZHUyZPoUcrwi04S/uN1YaUL8hVRTQy5fpOtix
0kCkDxg1co3HOFYYkOys2JgtWBe7IdSDz8CNnFUPXs25KeyyeZ2cjjsBTzXXJ3LqOWB3ZPdPYIKs
Rf+zDQoFg4LwS9ambrxl+k057WirCI+PpUV8Jnp4i9zJHczVsHHDy1Rb+lqCPIFWk5hBvMsZjnF6
Qx0LsVWpgjDDLLEcpmlm83dNlk3CqJ+iH9NclDUDAxdovqmynlEBZ2MsSVbeeVeln1vRGccDDhAk
CqLiODmT8T6NLZ0DhiWQFMOGZ97Gky4APLsIJU/TYF5SJ0xs2blyoqJIYvRY1hXLeHanctXctV3g
Jluedda3So/jD0u56QfXli5KV8weTx+hizN8ZNjP80k5F+gHxSMzzIYHh0k+aDtFESD5mmMfnb1G
ZEIxtzAZrIwRQwuMaMP5sDgBTzu2M3w1ujaOeG6FikxryL8vtsh8Cd+hIUF3YrIKpgqIP5W1pRTW
7VTQlLTV+OJAr9QmFWe4O6h8YkynqFRx0BI2pEEjZqN4uuk1m53hET0G3ca3QyXeMiZG7lmYBE6x
4hMNrKcUR2dxiKyQcV8jgG6tIzqU0ttWqbD4KHD9UEFBLBge7WzT3JOxBMYXkXJJUJJRjt+GAhvh
eshz554cJKUXsqyZWSQscLQ3pi62l3l26X/3OR0YOEhIx6xP+mR0/Fin7jKu5chOXtyLNrC8OGSd
kAyQE8IQVex1wlhFYJgnDenXID9OECGq3GtrqpTYKr3whPNBmsPiuOhRR27GmSPc6oStiDegCzAC
zab5LQ6M6a2zB+cpjaro7MTA/SKsennW5rpsIPgK5jERWhlpvSm7PpGpHxj4sWBYQloot4GRszqA
LsIen9D38czpJJl3be0j+Z7kQ2P2mM9ZqkcBq6djV9qu2sQW76RemVziCa45wauergPf7S0yvpZY
uDfd2F3w8CXkSJp5pmgu1ihXJ01His1gGUKcaxkim1kOBJ5otg8BcY6Cm4L5NfVfmaPnjRF1YNlC
15iiTeXWBRPawqHDh2dpQ5yU8GFIQ7h/locNUOaTSTQ5fz/8Yh6wDDzsKJDBOnF7cHe5OzXGBvpc
cHaS1YY2ZI9jmVMApxSIXhw+sZcZmEQ4Hd+f6BD/v6s7CQESzurkTt/pJRJLKdJY1tuTfkidKOz6
bFsiHrYEDhhvbvhm0vqD4aXYDYPGonpSmXSYWE0YbkgDBC+Nn0oWeNNJ3zqoE69x6WAbUizc6xME
moQzk5NtExnx7XfHEv80oBkMNkbe0QYvuplDcBZsrQm0mRmo6NXvVedthO6al7zx5LNnEVpZedDv
rJVd2kmzKgc6welCG/MdHl2Opxz8x2rtV3WDXTVOImAodvBmBCibWI+LK22nFdm7UhSvWMMZjbd5
zHECKbc8i3lhCPRZHTcHD4V4IXZDqKfFKP4BQSn/VgiQWTuBHfPYB7C4uIFqy6p9woKYm4yJnZcy
FGDzPDg1M9d9T5XvdrukSxbtCsdEASdE2fcnODIbw2WgBCmc3d3K7FV+PTdJ91yqML6rMQcknEsj
47mNZ+c5d3R+zXw5e/CV0/84sQIZp0HXTLDTqwwLNr6CBQHe+v3mJCrgDsAXBMskpvFiChOCBmYY
wvXrTBuup6HaxY7gZBtCxiaSVtY2Z66B0rjOfImX2V1GfpFXLQZbowWLezIG2BJsErI7RcJ5M87p
jCwaKuovmNwSGQq5vzObV145Q+1+z3Bm0Rkw2cP9QKOKdcbjjAK92l7+NhQWGX500TxR+iK1MzOv
sl2mS12lT9s2lu06Y2p3PpuxDDleYNndxGnDeSViQ4ZLDdbWDeHUGugku2VKjfuQUizLNAa4j4Hq
vw1MQdytLePhhTmFfHfaYdEk7QH7ZNc7mOxOFA6NzrdrzPLlgDNQMjCHxm931ceJbVfmbGFhYpig
ZgapeKrXvETLhzgtJzFyZAmTiKZw7ww/YOY0Jmb7EBHgz34TWv5Jt/yUscYE7nm2XMLoniCJ/jm0
LDMSSFM0Lp1lth7XWdnweIgLYxDrDjF7ObpbsOgGVednnAis20gQP8UpG+ua6bfntBvDdIxLExPt
eZ9prnmuzCjGF7kYnpPMVM9sAd17wzeDO2vg8L/q29y5+xm+/ltMlqv6g7S3/vhoL17rnyXs74Be
NY6d9o9O9n/9svlXR/vmtX399Itt2SbtdNN96On2Y1nt/qMqfPmT/7+/+b8+fv4tv+OpBCTI/2ue
CogQcOKfeCrLf/AHT0XQaOmQ1OfTg1xClodSrOGjacGI8DvCMSEzw8bwJLiVf/FUXOcfjNd8S5oS
BZzfI1D/T5q4E/yD4Jrt+3C9HN/nD/0dmrj1F0opmXtfmOyP2eaShf8KXcCjy6SYBhJjxpe0tefU
bHepFZUhlRhYyVaZbDQWVSTq6zCcUfIT4Y57gc/G/80dvrAn/vMGlxhWXNvkSrmO6bKRcL+8ld5R
g2pI7a27XE9bwPqUk2t9O/mR+A1B4Xev9AXpIBnwTh3pap71hbvVbMCQw3V65RH73P7pTuCDn6Kq
/AUb5o+fyhILqwbScAAh5vPXVlR1jtXIMtfgq4cdHpYMzVhVmyDBf4/BqdtAImf0KCasnfMw7pSd
i9dfv4nPdIG/vocvV3ZmiUyByVPKrePqKte88rRk0EtKWvmAq2n933g9B3QQjmOU2J9NfX/iK7js
hgZYfiYjg6kj8GEjFJDINQTCX4DfNkKSafa/fs3lM/t693CKdflOWL4p/C8/I4px5rgxP2PKRxmv
DNJqW2Eg2TdVY1waGTzGMKYV8tevunwR//KyrIcS/CFWZEt+IV9MkZrKrAPVW4i+evKtrjsnEzCn
26YfvHBX2YBB1vAFBMNRH0SBA8DQZGqk/R51DQnwwOENw0hhMtkFWF7OzsqtSr+k2jWOzYtaZwz8
sPpU/bVM81r+5qP6d18FPACS0l3fAey0oDL+9FHlGewLpoEIOU4mkIeyMDsAzB44L/ME/Pbrq+X/
JGt8+ZQcB7cc2GiuFjSnzy83zU4wlj7FPDEzU+S8DsoAtOC4vHF+njyAr9XsIR2c9OshEvJcukpQ
MVMzx8MzENLeGBlVCMh1bBhzW3FLDY0BtAXaHgMGtu2l3R6QBuxyw1DXiclPt+M9UyaOlVzz6qEf
8ZI+zFDR4jWZgyJZp/j3AUVFTt8fQLarHwKNjPOM5ZfXZVzQ3+haZV+6NC+lE7MgEr0rWYOtP5BH
15z9U9XXCFIgIK91BfTvUOMYjhdYAycLo8zml7IaIT4WuJPcC+13tG5JUsl32u0daCNoKTAbSqbo
TRYCdbOx+W/MsOboCEzQf7dIMBC6VhZZlsZX/q01+v1ey458Wms1MVmEWLXdBo2w7bZCDEa2wfed
PbemCq6ZCYdAiLRTP7jQveQFjpnqxs0Ymu/RzCpJImjGMtzW0biGMy2upG7UNy6Ty1lhEN1337Kp
f2B8kWgKYUJMn4Sa3I8B6HPOcZ4wMGewvHn3nEkyeu+8Z1QTxFXGud5p7bbzO677mTo8q7Kf3ayc
L3U6RB8WSMubvtISMqAKs5fM9it/o0tgddiVp/amzUZsHkVVu48TNW6Y+itvukt1WXXreq7MO4hB
S7FLWPV3xO7921n2XKic3e5Awa3ProZWnfmAnA4DR6DvYnkxfVSRyW9aMtRaKozJgVwK6ftevuPf
CtP9jLb/o8UfnWB0NLJzJ1S4bkGjMkeZJ1P2V27UiFMkZ3aZBavFLQ9NmW/JmAmJxVsGzkyHTmT2
e8/APnUak9dyThO/F8TzZhxL6R58V/pAXBLLix85RL/KFMMdRyqpHxrgSJhBssChxMcBu3N0YBhW
O9k3i37BmRsbSZKS2SNsqeKAriKnScTlQJiLAJXVcMRAlfaQGQo13kSYjAREzbhXq5qFDA0/XOgy
xVjl73acJeN21sC5V3jQUr6SU9++1EPSUXZgGDPPrV7CCZ6aGak5dSQSVtrK9sFG3Z/WQBE4YM9t
j1Q9w66SOA5l85qrMLLOlUMkmyAvM6d+xtwErlgYl1ERh+5BIK2TWfYib7hgQKBpVRC1GPYOlrJx
5xc1lAtlh9wKWCNME38vR9zyzMWylT5USkLXajE+OpvSA/m6x97gTxchpFjjglPiND2Nvh30W5Ae
IILrkhPhR9jE6XgkHsf/VlIOXreehBzzN8GXzFkHeEEuOekU3SOHbKLeohVZfGWyJcZtzhflzIGU
2hDZiDrmmcqwn1yzJWw244KBzTMApjZb7s54bXY1Hduc3fFOCTPQ7SW3QPBkUtFAQFpxNkdicbOU
8EoYzMdxZECzKBPcwfiJchwbsXOHvEBoqZMlcxJKAe3rnpMisjD7dM6qTIeI8qvA6A6UQ8Ce7C2T
FYRFs3KtJ9ew42s6zIY3i7hN/4yvK8F8RJwxVC+VB66ceiwGsKV5QcoSu9tKWBz2zkIkJnmoqOpe
sAw9TTIVtFQlyEqZpSUdip+MbsJ7Z5KLyNk5oY9YxxCZtt8kUeLd50QGejJQs+QJWLoO7LvYE8OF
6LKi2A9OzU3YCY6YG8BCHRA0a2zvFX038aFILWzsuemTh+OYnNjUtY3Z04T8FGJ9rP1qbbQdSGn8
DNGeiBNVVA5uVHFoprap7hAXUWYxI3iPWef194RXgnPD0vEFjyHmEGOGQkZ2gphXpbtxR80NCZfI
JoVp4keJ575+aCo7vHNicGic33sQrrPldQCqivI1jJfKZZLvzIbK6baJ6+Zh8bed98z5N97g94+h
gezqRwtqXrJRFlTwDMZI8EaNl2mav1ZOSIRdUaOyLTl2b5pW07HX5AyxIIjsMA0DX+JEuUFBkAMz
hCK/bxj1msxmLfNswoZE3DbbmtBY5gFDforgBgDZNzHjtO6BwEayM3QQPGcdvD9k2Zu+Row8FLZ/
ngVBeGHqVm6rmAK+IC5WGrPn6ViYL+EQeHgtB/3gmzW+rEkPB2i3/avbpyh7ju554uIe5C7wMTJR
OtnsGHrGeNXqQyjVk5rjikWnHv3Xpmj8nazy4tCRdD9mOsy/BRj46GV34OO3LFH0gfh7+gRYP+Ri
mq6d8R1a71OWhflB044+MdtA5UexzPwQ55h0x/SCyCRGF2k3wF9rm/YLK3xxqOjcUwRTBavOl+Eb
G5cjmlB4yErx7qM/oHkW1gtVjMa6nTC1yCbN9sBSlhR1OpgMc4iMjIP3FDZzfW+zvq3ZSWIin2Z7
W/QVdUSy+5HGWJiMID5rGvU+yhBzsSK+WrpHqMLp3hDpEwTE6wGKxj4veB5ny7XK8rzdglyg4E9P
Hbh8cG0rKy/7I0YUc5e48Sk2wHsBbQQKLgI9bjxFLXcjD6lDjJNBNwbMRNnrxOijVccuAFM57RjP
YWIzryNENBHPEPYlgWiiMGrCXKTFgHdD94Iuxky9OAQV7komhLQ9mq1yNzoccZPKqL4mH+HtWtWH
R/ar97YrrcuBCRu2elVe+R41gUlwKGoBhLyp3uJBXDL9OxV6xpuTWg34JEzRVSSBLVUIzF1zTroH
B6EMjLVbLgsISKAp3bDJPa/7Mv7BntB/k/NMSjyYaTn0gnFtYhA8S2evAWjTCRpI6Yzle09m2iF6
g8l14MnLg5PJIIL9BJlj6xTZcbTYCLiDfdWl8oNRYEpP8yQObkMcoDJ/oPrs2I61V7VBD2BfAh8T
SLggg95DipM3zozXQNvEIoaofx7dxjg6c3yTzYo9JdAl/BwiQUS1fbIZ3pzv7EbqXVEyNvORwmSj
tp030sW42J+HRhBCbbds98JjgqiOBcPvt0k53VSOjnaxLF6ipvfvCNGcZj5ivEHwoYglpunQv1hg
Vq2sX52g54RiNHeUCh7bYFo3UfxM1Op+6jif9Uqf4Z8XGwoOX4uUBxiKA+NrFV4WOTWGSa3A8Kv4
bAEvU4DJ96G13hs1U1w4kG+WyjL3ccZ+2A5zn6PImK7zifF50Aj+cB854T5KU3u55In3XE2ka8xp
+gEmhFaXcto0DFeZ5r3VhQ0DEa1902CvqWpMD4mcXhwzhhtMZ/lsBO25jVAFOLkiw8miRqaNzEJO
tujBH5PE27aTofeltnsGQx5moQFicc9+RCNLd1HQsg0lHDlvWjaHz5Eb2fxlTjwxZoYWwixyAuCs
whT+eqZZ3DpjvsGgHt1NcOef4sET4Uq6CdCrvogKFDCb5ohVPwjzQ7Yx8n3qdUu6g1tNYVLxUPtD
clXlimcll77MB3fDBsQrj1bcCB8/hDt3z4HCy7unvlIFx3qW7WXaT6Gzs0LaWTJT1+GazINNRriJ
TwWPWOKaoUcXrdZiPCL+g9EasTis57nDtFQ2ZSZX1AnYgKkgXqxdM2+SbWrb+geXMUePb0u6T+MJ
bMjkWwSkw84ZVpmSBH/nyBmQK4dWvgTd6NA0UE5uf6ypoLtsUHO4jIYZ3qfmUmiZx1LcQrTCIY5a
nl6aLT2cRKZt/5W2F2u+C1GbBDe1C9LBsTwaHvgpSaGBHlL+hp4JwjI0xrC1FSRiZ3zk4Ao3PcVw
j5xr7+oCFtkaChhvzBwUmQtC7mlPyKvm//dOH1iLYyD+UZOAYrAClRq0YWPU7R5UNaAkDyP00bJp
V6UFYNoOLrSHNnBbgZ/VaJ6GAMTVZpxKrpIUGmGKLCSTuNqPvPMktxl6z6LX/GtMgNzpvSQf5lod
Uz05JY+MqLlRLVHKe8sfeXr5KMokFbyozzdzGOqXpm5SrtWEeyAJjY7w+iSJL0wqcLZRF8Y8EqIM
UIDENfQiEfI9pu9WfcBZP3XEZRz1EQqZvBRD2d8Enjm8+JWjjnkHnop7u1T2VjLyemo13VvrvARE
lTVW1bKbhom0rgdEsZUgu9Suk7mz3vo4CZ4cBjMRw5ylwaXNjGjegEvzHpra8Nipc2NSwWrnw60j
VfU96wusrTIiK8yAUk3nRC3Q0ZxZY2qrOsdV2yBonHJvVFb1wezSeTGJvN/b3qLTVySw8aP2bh3i
Tg50t5EdXH1S41Ne81Ush+84dhjuzmUTN6vW661bJ5ftTRS6RQLWq+9u84E9wQrVx+j3GDIznpKD
lzNFajpsD7Y/v4WFW91MBp04a+Xi/wsrod773JyvMtuxquVbVmMFolLjnkgQfLrWi91ho0Aqpxss
SbnYROQcUnB/Hka8dp4jAvZAn168MiQTTmNX8g66Uno8aENIjvxAME9Dxlk/SkKKN53N9GvltLIh
3VZjWvJnTOE8XSTm7abtp3LfiDp/GNm1S7J4Rfnd6DoHwEcEJLOH30jkbS4JPvmstBEZ7dL8TiYE
UCPwqIGogog8ZzsklIfinZ/Ycs7zMDEBdafpPLF7UMO1Oxrf8t4n/WjNpDzXOkdUBQQA+pciGANA
YZHlPhe5nTg1uUDXsm084K9btzmebY62PC7iIY2oHmTkcWvT1kaTEFv4h3yS4BCsxmdUPLd1bNFt
bBftIfbMUm0Noetj3zGYxwET4W1KW88iPTBFFl5FfDC72WtTIDO9CCD2QMQnfeaJFD9tUDARTp34
RrIvZTjvDprEwjw09UYpXzO/J54EsQwYbbw2dDZ/+DZQl31QhdT3oaoYt35MFhenAw4MHh5aZju3
xm3iGRp3hQz4MdlBl+oG43FEeGGAU3NYmNvF3mQodoO1O8CKOjYm3bw/HcltLNCI+2yZIsmhYTkP
eXJzHutpfArwAw615z9hA676tax4QgE8C0W3a6ww+424ai202E+aVmCbfsDx00V5XFTez5oW0zGP
UCqwkRzP+C2eL9qZUH0KvjrVsPVH6gAJ7vaU6MqGGB5jyl3XkwpIOTdeNOTGrd2vZbZFRPv6hkDI
CTdAz3PtrzTeBI8/EE2AmsKevvWYIdmP00BLfjDZsv8yr//2yzkuMwzG3Yh0wE0+//wEF7XXjZCn
AKhmYO1o3IBnkBw83/7hu4H9d4XewEZatmhAFY60TPFlDuaIkpmb6Sabdo7D5rXBUDQ9DgUh3leB
K4pRjZcX+Kta7zfq5b+RSlFb2AgjnTjScb9IvaVZVEiHTA0m1u2Vz6NjNbWeuTdKiqP+5iWVrmsK
4Zk2BFhMrF8GFLjJMsqBeKlRUx2uCjvb2IQ7NlbrDQdV5tH216/3b3605YcSJvNF6WGp+fwRSgzq
prsI9kLqZUQcj2d811l9DWP8zcf3l5eishbB0LbgyEgCwl9eyrYHqWOAG2sRgY3Bdh/vSpeTgD1b
7tnPn+pvjRovkncNkOxH+3XMCCj+X1PG//s/byAJIPpXA0k8lNFr/nkkyX/yx0jS8P5hwT4jD8BH
7TD3W1aIP2aShk2Tg7QYBgSuzffL5M4rK93G/+d/O2IZZHKDuHzRTXRCRgX/nEna5j+4UwNw+p7r
UAnIJPM/hrHXfyxMzHG54NFH9c9f/3lktnyP/nP54hUs3p3J+hUQb8bI8aWakx1TPlNaLNcR1IRL
IDHJTd+Eauf3UXJKTzah2HpB6qkySy7Mzovv/nSt/s3ri88z0eWLwCzWNAPPNSHRs7J9/jYMdZQQ
DLAQ4i3LII7SsgXr4K/UAMuO2BrRUauJLbnTNmRGKM7jUILssp39np1lhWp6Nrpe/VhMHkmUml2I
GvE/iAh79R4KjUtzeCm35ej9bgj2ZZy7vHWeQAzduG6MwrAKfH7rikcKA18OjJ6HA/kAQByqLFVb
HB0mxM7niRYq6ohGgylcG2LqPzKhsrKzaRRNuP71dVyee58+Rw/oAVq1b/EkWpaVz+8Frl2T48Uc
oVy6nOWjktTlAd6v56/rKkOwyFjJ07UVJcEAWs5kO/TrN/Cl9/jn1WCFCWhMhVkFhv/LMqqmqcFl
ZQ8ENsZh3gZ9x9bKmbrM3I3wid4YEcDAtJzUx4dVzNUO7nUfHnRQtOZ+rIskPq3YQUw7QeMVpXQG
YPRtPkQIzk7SJM2ZMIdB/Wbtt5YH2OfrxprP15Jok7tcvS+3H1J55lkteWvlxjATqOoAhVqMwQjG
L++RgBVU1vjUDJ2esDrxDgetp6vGiExe5YW3GUpes22ZoXkgvSB5UMaokvbxNxf337xNbjecKIJ9
D126y+//aXLoB6ABTDrs1nyTspETrd/dmVT57urOpEnEFKq11hpruDiksyHiyxpMUbqnVpJzBjZF
NW6bWRPh9kqF6TkBZyP+eAD8lyuJ/ZdvskeNBA9sMvH+0ofyZWvGbS4mEkXVOqjcSF/lyq71Gh77
ohdOgzdvCJxXu6IPHHZGEzUPjKlzlFjDF/KAtZrjUzSk/ulchd1bQ6Zph8aZDWfKxTSvUhitIJT1
beW2yl97ttsbVGeRMN9oYwhJPkE1c5CK0qK/YowQunvNQz98oNtpeJAoPy4QjeU84nUF5Qm/+YA+
70u5+9Ec2ZTS2cP5nezwlw9Izrkop44oRx+ldbp2iAWAGDRNdsqDWZAlrkJFIeIwOOl2mIT5FPs9
5mNAY0xgK05VawVXVP7mbTGT/3J/S1ZWG+SR7bguxoiv+2XskAMyGn319Fjm8mhVgzoSFSW7FKAE
lW/0bXCap4us7MhktMcSV3a6TQcbAbD1r4PSpETT6sfhKOt8ZExh7JpU68fO7IZ73G7PRNTtYw51
iyFuQYXgugUYsG20Hs+DlvxSUo5USIryKrFwRqwS0ZanGHdbyF463TKENAGdlt/hwS6J+/whj2bv
ctJkZFdoYvA8oZEg2AxEBdWwZSK4riynvaslQCadTz96BR6uq8uX0SSttBFMMM8GQ5NmKGrHPAgd
5xs2WsWZ9jXvxDBNutMAaay5XeLvmTYWNpzi/XKrSn/bmLi/V0ai3ItgyvGDEk1ko9Z1p9M43s5m
4O6p0aDptB7rOzqS75Cy8R9yRxzIgs0XhBoWazHA010RqXpfj57/aqjcgopkxxdhkVg4K0PvhaX0
tLG1s5FM7w+gyiO6BkV5Oip08D4iUIH4RtMPNcMRBRkUeLpPymNqnEnjbk7REZu0LY/QgaK91ZrF
rkik3qiJmIxsh+G2rsRDEKrsSmADXlkJp+BpYdPrgi6CpDyfMBw9a2KwLxoYH5BoM2XUZabtbJ66
A2bg04Aaho+xU+p7QUG9OwI4sZts3+Rjfk1yYtzCximA/bUviQjGndmVH/YoVLMNFBHNDQhL1MvJ
9GbieDp9MzUG4jUu5d5FhgnTH4tt+bviDHAdOJ33pMfQ/6j1XLZrhMqenrsYyHfqUSnZXLDvEE7R
HT05lwdQSqRvzPLMdBv0QeQmzp18DlvHETYSuLQDGtJjZu0Uj98MbTsco1mHR7sqimo/4ES9JCrg
QyT0NMphwOi4J7BrN763Maa63Iveix/tCZWWHO0ZlI0BSWdwTilkJaM+FLmz7/q4PLZ9lB/mqcY/
b7jYHWrVv/dZRIcJ3dD61bdc/SYGG65YNzjzzk9Eeee2SCwtcgKUTHY2aJRVFb8GJeMFMkJkqluc
CH5Tt08YwgQDEqBRrOAWzx2faEa15rwyXPsUwoP9w+u2UoRPEc4zp0v5JuFU3GWjJ/UxbsZk36UO
Y80ieY4M177zUcW2BqHmNxbW7DA4Qr3ExKyuVb+wDk0OWdaU9hsuOl2tAJTXGQvsvUoxhY2T9JBH
AB/R9ilSvTJEJh7chCBUrHGdet6SCA+Y+x0LUODnU6bmiwjxDJuIma1FnFxghWbkHTvBYalBPaOy
F2zRaDp7NXRvtTl3D5bgjqWlQoynQ0JSs/cZMhRUL5zm4XDNMP9b2zn9bjR9fUQEhQfN+dHdzsIa
vlWE9W+CPgwZLmfWjY9j4pZRgHEU4PJo6EJy0oUEcDvE+n5Evmg2BRT4A5uaa36VPIKgTw+Z7F14
v70hj0xFo/tcyvGNCFb63NLHLNYlEbhVIevqcsKcfrCyln+MZJ3RjCf93aqgTSDgpOW3Npv6w2Qw
G+IiTYcQiycJnzxErLZLnT9k83hj52lxNRre9BbMUbtWU/tGjdVHoBQp5do24jNbm/ldAT3osoPo
8GNMlMneFzf1ueFAqgxTIz40/uwdxGzz8dnZ4A8bhmyE6HnOPRTNTCkhBmfHaKtbPKsD0BPbP6Ur
fcQWtFwE2sXj9yId5qMsinidYYSEiFFaxXZMEdQiN6Qpy9EORHMrjmAzILxbwoC5O/dwxLeNastH
kfn2VebSbeoS1Kdeq/EOlhlnpyKkTJseiBtcAekpIuG4Z4wsd6Tb6acZPXOLARhBsdTNY1jW4TmD
UXGEizDh6ujba5U32VXT8mp4ZOk+7MHXg3KImbqBgZTMePdRg/OHHdjwlGRle5npogePRTbN3YX4
1+fdlCXqyseBscJy2+oVQZ7og8QokIDaZN0nZn7pNRwkBq8NtiBTqMgE9TzO+Qcew/6i8MtymxSe
viazWUBK931AxFSi40d7xO5QbtwKk3LVjMTHbf5L9GQ0ukzhQOlCSsnXlPzYBlkQ1+Jg1d9EWmQX
LpazW2sQoNmrkJJjYI/oc0ymkiNuIPNRcTA7DyuDuBylEes4pEYT8dIX+xzbz1ZTynOwqtF41xLI
clCJI5Zz/5Qd/0RMiEwkT3VWNPzsg95AtkoZ3XMOgA9ATyrT8N2o/f/H3Zksx42kW/pV2u66IQMc
jmlxNxFADIzgPHMDI0UK8+CYgafvD5lZXSl1VV5L683tLivTIikxggwA/g/nfEc81CA5MQH28lNr
Te/sxgWEaNn1wzWRKrt1i5tCkHpsi9LYW4NuP9SVJXbdVPfHJavEm+MVO8x7DJoxHRpfFqbqjQM2
9yaETbGnCJ1ep75erthH9FeJFSFMipL2aNfs5DeqznRArvV0MpNlvu6aWR2GTq06E0NseAKYp4St
CjKy+nlYPO8CSB96sNFBCVCHUgfHB+cFy25GaDVd18J1skfuVF7I0hwOJK1p+IRynAeJEKsLcmTh
N+Y7uT5bWDfiBFKT+2AZJp7zBsPffsTLtCtcWd1zZ+enBVlbu20aYC0uFfgGQxs4b22RGCAt7Qkf
sn6FFcB5nczCObASIAHWDEOPQOOJ+TDuziVQ7L4e9LBqnhS8vRcN6wSAWOg8XwaN6Y1dLmxUW+jk
gZy6CuScuzBbk/cFrDe2I+F+cjrvPgQp8taDZr0fmAz+GJcq+4q8Or5NVgS23Wn2wW3ZNmLkApaH
PgvtPAPe6Wjj/dkkpMjBYIyJNABHbYIJwZLu4WlrIJF062cmZKQBpis5q7KkTg6pvcqRU24Rc9bV
PYjEls5CUl1gRDJBKi/Glp2igeZkSKJbIRrMfIWVJZ8IEsUJUAmD/rrUrO+1nrD2ModOBh3W5qdx
qMlyrSnwQWoVI/sqb7ZekFjg+5iL7H4wLTQOVYJEty3cz1hYuuujqOQJINlwbKZSn28snCa02sUa
/oAm4xqDOD97V8ZMo7mxct/zuOt3/TTHZ8Av1V2PKNVASjOTOGjhKJ2KuRE7FpfOq4jGxNno0Fyd
DeWf+yjRrpDSbXrgerhYoTNYTdrtoFhP0wX7gNR9QjVa7vDWeZyYjBe520fGmaAI66aQYKcQgDAl
R65KJBi8Pe92SGpoZlyhNpmLWAA5zjGY1faBveV8w9WRRWcvIZBllyrb9vxRnwdrJ9AGFfgv3OrQ
t533aMR98SnMrj4MNHs/ImVTrPZj0V1O/RLdFItB2jRcMRbuaAB7njtez/IfrFm6wRl8GTur6zo2
vM9Sx7WCiRpfsBY56pWTF2gAI+ADbDZ8f+mUoCDp9TWgS287zg0WV/Y+1JKaUwwDxzn1DMLVmxTq
YNZR3/icPNVroSKiR8Alho9247Y9/PWF1IkSuNjoE7GMl9vRbCXweAz5Zzea7iNOQu1qGhu+cb8u
p/melfYOJSfJt5SYOF1T14keskmG7/riOtNmNrVij9YFyxGpVu7jmGRjuWeu6ryWWQN2f9KwvOwN
b/YaP6Esb7Y6zIN3mLaIKvMHKkL7zUbogaTQ6XQ0ZFWbXWlAdghz0UgEIkxXxO7OZvlyh+tmrUlc
9nf4coiU9kfFumRTJ4KMhWrQSEe34hyXjcaf85iM40UWlu6joczJQuDoWRhx+r4mib4Hq/tWors9
cyuX2oWua323pzzol306W5UIMCiQz0dAQpOfCK3s0i36VAzl4ED0J7ddAwBYvrFCziON61WUiI2p
3SHHbw3dIt9MkomFh5m6JTmZeuE8oTXpUl8jfTQJ4OSR3OUol+K4HKHTwV/pPKpyPXduZW0kV/OI
Xt32Uj6tHDqat4GwN28sZCqXWj+5rwDttMkP8fAEpV3ad9UyXUR2bN8oPRQXIBW0dxEbBUs1ufAL
SwGlaut+SAPyT/rLwHIXRFfD0VDYBhnnIE2e63VJ71b4W4NqIiKg7yPzfeLhfVXl9fDDYxYJN2rS
KoSMsuORFzdw/NKioOfs0eDUezhcfQcnZ2GBu7iI5tZoNdPeTYT8AD/EE6Ah5rCKNvjrtn8dw/40
PsJF4dBUOEw91q2M/GVNodiPtUNotBtH1Uhx4DoEGJjQ9ZCbUe+9ImUTlyPTQD3ap/b7kC4mIs8R
zwVHtFgjCPMu6q6rcNFkYLhYc4lwZp3CYl6gO1mSrn/txZQTPp2NxUmH9eRwdQwjm2Quf7mBO9eJ
7aArYpHwlGp7Hi3eTKfWAx/S48UDoN6hXFnrhczaAgJGyvjXv4T/Y4aGcYHRNkNHrjsLV8svsnZV
QqLGSofcFsfjd6mDst0OYVt9wbyOQM3241YnpPwWrT4FPwc6YC57MbptZ2XGJdKo9NrIE8lVm8jp
6r94c79OpXhzaygB03SU9Jb89c3pqMO7WlH1tQX53lFo0Pg1+uIhPS5UMZwBX6bElUx6EnRLalV7
J1dDu9Wkojf76/fy86pwHS+yZiK6mE0aqztCn38e4kW1EGg1UDkZ88w6d2hOBYoSUAlmtyNoxfov
Ls6flz+/v9wa8GoLFluGqf/ysUgksWOSYGgH4PLeaVP91NktbNnO9t7/+gf7l6/keWy0jDWV9Dcj
wp+mk0VUaWkVgWXVkDpuk9nTL1QRj9vOA6b920v9rTXTQ1Xw/7/cMf3bTdT6Qv97FfXfw/Am1qXL
v98v3VXFe5nwifzunjt+/ud//PYv/nC8ed9Y7CGvZoHEQWKsv/vft0tC/yZW6yJ8OSkchwH3P7dL
Ll/iVnDYWWOIc9cV5D8cb+Y32+B29lhU2SwPWbz+sk36q+2S9Zul7Z/zdUfg1GEcijuJK19H0LTe
nn+6NPKcgMM01mEOYa2pX8XAkHFCer9ouY1vSBEcIFzdKG6LJSHmd+MwroI4ok2cXQ9uidvkqoH8
5HwgGeoA6NgyBK4QpbDo8wZBI9Cf1vLeUc8k7GHyyFDXzmKC5J11QqUOXVpMAHb7qInihywPe+0S
4a70gEMVeVWdS9tM9bsKR4F1M1SV4RzVKLp7tx+dU4ZS+sbsk3Y5Jn0mn9ncabU/FbWFrCMai2v6
KzRbPQWPoiso8Tl/4L8wehTjZgk5LHSyZtQBABmT/qhTp4ZXytXnei+9nFQ4jOQwJ2pr5hjgV2Ss
Su+4fJVk+9hYbIdhwgPNp44C1MvDYKaQR9/Sm5jalkmhZk4Rz2JmMEqgsa7mInUobMBpuygCQuiX
bTtGlzmd7CUIdwZ1WUL8bgMA8qxDvRLU+UPcb/gRkrcOWu3dbKP72cyg4Y2txnJ/Nzep7QYF01S5
k2mG95ZSG7iCbkarxhWT25BfSlGNL3hPapvHd+MkQR41iYGIWsPvG6Hp+Urmbn4CbO9HoTcXfpO0
kpeN7Nt8BX5SJTic7p2ND1qRWvlZFjJD5htqdwV7chy4sm3f8cHk7BUifOJc7ueY6oJ4Cp1jF7+z
hcL2QsCIpJxh33BKtVaZPiKc/JF0HqR6tZtfTkrrKMkNYV4YaKU/IojD+AKRmg0wyb7rVkk5ooqy
YMLK4X0NpJTo6XAes843jN466QS444dvogYqDtAzQtXJTMb8P7k/IpplneowmkhfbrQ83lsae37f
XER7j7IZMFsDlGFveZJICgUhgd8NV+jlQrI14+Ml1iNw9CmIKCu1dHClLINWiAZ4IDaz0Rwsqo4h
WcpOg9hPb3posKQwZxTA8WkbGawZiVs9N32jOlpI3v0mEnVxbbZsb5mODBmJ4o5dXlWJtr7Vye0Z
SMZD81CqJPl0RWLh/zbT4XmMiR/wu9qcH3rc/yigGFdDGFWq0w4kKlqEPaGG/vS8OH5sjMVB+hKC
u9qHE2Go/jTO9Q/VRghfi7BJb0uKnw4YQqvdqtJKSbihjqdnb234qeE85K/jMGSwV9KKD0AgmjsB
HgYQgiM2+US41s1nIKtASb3EtG8NEHmPnPeyWQeh4T5GcUN13oXmi5iTGcKLG2lDoGsqvc5ZyoE8
6ArrRxFrhARoPV/b0CYQllY7w3iOHGk+gG+t7qAy9KB0nVYcs9JDgY9brH3WOMe7s6P6+TBgKyK1
owy9S4ooym1Qtima2qJv9ABE64q8LWz9GsNa6O1ScD7DBmtU3V8IJadsg8yv/axHbfyqzGbJj2WX
eYQ21ADnNouhz2HgIRVTHwSftu22aJ3wtXJI8oAdsUQlDzitMbaxWWTf3aiQ045pem3j3dCcx24a
Cmcr6AX6TYqMtwgAZ2SPhq3Nod8VffFMAu7AfhD52vemnMsbd8yNdJNbCkcX/mCTtVwfs4DRaOne
mPitmGwvrx8cUrzYw4yunu8Iloh/YOFB35ZhxHqxo6hrL+giWQ7Q6YTnMqomd1cTN41e1GYOEbRz
qLu7DpUrSMTWZG3npiOfEbNimjYnn2kvKu6FnWUMxdV6r3q72BrEgfBfJACRMaU38POZuRBmEt6G
uVY0W5JA1Y3qVPRikxpJ7yY9LzrwosO0nelXw2Mbm6jbLT6wzh9Mb04CmKlV7Eskm8Q4jCYR3yNP
NV9xC8ttHbtpvnNGUOpb0H0EJZmRam+pUOF3DGFlI4iNLcPbShgbiBXrXLsgfKxGRlO2y3cnjNzH
SvTd10JEwWXuCHZVrRdlb206SJZnlV2FAF8M3rs9gpr2SejJ7klsdXscBLJu/MUzBofZbT3f4xOy
0v3IdDTfpEhjGx9hcbpK/YYELbhXhsXOrFwYJ1nslU98agTyWFEVfrpDincqJ/+PWZbJo3Tr8C6x
b5V0VAnI200xwRfedIBeAWq2mX4XkYA7BW4BZWhbp5LMv9ER0PDEPNwtVI/NBoteu2zmZoiec0Di
1w5uFZpcAmvZGK3Jblt9qpZr2Y6ezpAmAuZQor/7zCG9XSQOs0N2vy2Z48Y0w3kEU9TdapqNz4ET
1XlR5WS+GnYXmVv2Ii2k/xHfLnlNnnzu89m403SiTTYC6wbSw6F2DqNRMqCsUwvsni6AnO9izSb7
aAQ/k2xh1urvuiNZdrVyxPPqloV9U84OR8zSK9my9sph45ilnG9IyFqKbYM+pverSLRPvYzFLVty
V9txZulAXc3EeORgqrILa+gFp1ozLEESJ6YWeE1GwldZtL2OQxNt/q6KyFv3UQn2/EWS1l6QqPRF
wNhRu/JwYYAQKggm2haqHmffKWyXgCbGIptYUQ5tzKVniGxpbf+d7xHmASog8RoRF3nDkj8x0ULU
gvsrXoyLYspiRWIrpA4/dK3k3ls6QkTBODduICkRGl8gID4B0rVN9ikeXWM85x6beEPPPhYsPldq
EoDPZKUkjZjkU/TrtOxuDdwt80UBKHWf5hhgiaW2CeAGgG5z3IYCYLqbinV7EIXZiwGjeE3KsRRx
k/huNqHDEHZboGejlGBdDhYZTxy1Rms+VplnLHvTEQsDFhBsKETHad2czG0sA7kgRQWhxSttEcky
TiT6oVwOVVkDcLG5aVof0qn1YCdERW1wj1AJTmns3aSDg0NxCJ28vZ0EO9LAolftA6vRXLi5NqUv
poNBfPTaVILXdkOcU1kUva0Rz+oisxCxc5rnHYRbt9XusM6Cb45dZOsod2cQbEaWEgMsCLW9jWOt
iS4WhRLpWLC3HM7N4q630mzUfs1hkJ6NWTKt7JPB0rekZ4HhalkW3QFDMe8IGM/eRoexExjTNt1b
fV+Q+lu4pAkldcXVCugKzHXUW2ZS7IRhTWQYVtmIrZ4EJnVSxZxgsmxdi4DEpdcIKZBzZHu3Rp8j
MUBcDTjqxF3al0/DAMw2wA2n683GsguxPOnryvdjIiAqu6wg8aiHifwji/NeuOXnNODTCyzCXM3X
vio68fqnzuVfqL1WFcRP3YBEwMLvfpW7oV39VcYSpkKz67QhqYAvX8omQ8daOcX3v36VX4RZNB10
1xY8D4tGSfJyvyhRvKYuW6q9zK8lVgYKh3y6N5yOxyM1Y0rsqCHqs41CPd3OJrWe3iAsCp2kefj7
zeq/7UT/3Ij+P6eJRIj0p89khcD80Z5evRdf//kf98w9v35tWtd/8nvTatjfLBfvnIf4EW0vXes/
mlbD/IbmcWV3MEsTiOuYofxDEml/c1e5rEtjiibip6bV+oYNRtL8/sZ84Rr7O00rC4lfrlOQLzpd
J4o6SKL49OUvkxoYxM5gQ0DazrVePJmMOz9gg1I7KkSUXFCRJsftDAbUxXrmEYeRG9wzW2uRJlbS
pBy/t5gWUcR4TXWIZ46OgDRPcaXLuWj9Dlvsd+jTMce6s2hX2MhYEK+RA8Lv61aJvWsKRqgzqg28
eR0q4cKMMDCm60JRmHtZ4yTbl+i+HyO3MypMnVUX78ZChTwYZR2+izrFqj40ZGyBuJWIJgfqo8pf
SEIlCM92QGiGqsLt3MIYxIoykR0CSirMrvuoJVmxtcjCws4QIuGB+cVbJzLC9nnQk1rNiiq/MCur
OWWRiUJzVKP31mQuONHQSombGap8tVpnUwSWmZb3szHaCadk2BrvKfL4yzTsxrPKp+HsGBWQqA7e
9bRt57KINkjNOe1hSGhOUJO8pxFHg7F77/RD0Wwo0FoRTE3ZvaRRhLKSmcRAbBxHHIkFSzq9CHi4
d2Y5tdh/Ucdx088ZrmxaqiJosdy8FJElXx0jsp4c0rveMuWpa/LaBxq9yaZ4sxoz1nY1ugyiJjkp
TUB1yYB4SVQDdG4YB2xv2Jphku4q98mL2hNE6o2p4egrjYRFETDMWmM+8FJMN43MT2ENyQrcXOzJ
A++iVPZWyeSIkgpToPTnROx4Rr27oDl041zh2x7c5XnBNX0Q1dJdLSkPyoje0sJaKwqH2qD4QOf3
6LLz3aK72tYMPvBkIyHoLw2r29sFqPu+Z/HoXcQaPNH2K63HGxU95XbyJWkS00h/SfqS9VhCuKx7
3Xcdoks6lSQ8GgNhj6M092HcvqiM8LiSgmGc943ENyJWijDiTtMr9xxH+L2qYHQuKhCGdPyoE7Vk
L8cVaBHGe0g858VFdCTQ1adOce50lyGDc88C6piGXoJYtRMPqJ3Neztfqu+p3h7NiUvQHafJj52c
rJrKNB7CwclXlnUwjLpzn1nJSjZjUUJaKkNQLPmz9mJLhyWt6n+IrLm03fTGggB4Kn+zqo7t+NDO
7nY1xPQhPNpoaK4cMiBkBOdkUPhAz41IfFf2N/BPd4m5+BBUnj3jXZ+vZuluM6KwIaGN+jNC6sAI
5+c8k0HR8Jk6q0/zhqzizUJba7oeZSJzJJtIDK0nboYcpVSvuLTfbDnchksHk5k1IRlRNX2pqhlX
FJM/ple5be1cdoc6AR0tGwUelj4Yl13WqV3i2ifMPRjjSbPR0hNTB2JptZ1KrTNCGd9rAQ/r5QGG
Zx9I3gu9xaHqcOtrj3H+XfThCYwr8McXYafg39R3h85CT05waXbcsqwvjkxgvsc25VAUI9LsMIkm
7fAaw79cBzROfD96xgMk02qPjudD07x3rrrTAIUXKjvZDkoUvpbdjki6cLCqB0flw1Znrc783SSm
oL6FiLoLbdDRyh7NjVW+2F0HzJXF5QwsOZvSHYB0cWRR6g/lske4wr5pUP7AT2brYMsp4XpY8HY4
flk9rJ6N7IW4TRoMbHhw1LaKsptEugGQiDNJhof1mnbzMdyTapH7XKUk/MFxP03wD+8mXmZUw6vD
4IHCdricyUgzl+yZmea+gn6wdYS2b7P+aC3ufbHgc22JXPfAqCzXepJcePmyq6BRkLVVbIY2v8LF
++ER10qUYM/2LLHIjlUQzdEWz95OOfZFNjT2biHHXW9f6Mvf4LoenLJI7yGV75EY+3Dhb2snucbM
bSX6Gcrgnvi/h6lyrugIpYWShGZoW6vm3kmHO6GNR+l2IMlvNNAhpLLcjWtdqrILstOHoYRI0/bN
fQ7GfdB+MEx+nM3mTowX3ojGqmGCUFMrQZcFW1+Kbj/B8EQzME6naDk7K61E47lspMk1u9AzAJYz
EAxwKdyYIxJJxTqfma6tEe2J8Du/ygUUhOY8xq6zzSqoP8SP4E2LHN9JGWKBNAkqR18y6A5YJYmh
YxWfqhr/az3zqGFETBSCuSOn6kc7WUfCcg4JydensvTIYbRgxWJdPzg1s96BCc8CjmpLgtqjHHEg
x4qQHtATURZUmU0rPu6nlH0j8CIAe3sLeR3n7NJdM8o6t+H3JtfPSGS2LjdBNxRBtprJUoLn+wJQ
vmCB23+oxDoTEHxDY4DDedlJ0GEWbmxhfSziSC7NtTMx+Yk2S3ujkwoz6ifJet02W99g309qAzpg
W5MxOaYdhF2NxTIdcHudkWgEgW3rYGp8x71wplv4kGn9A53oqZ8zhqpyQbwmUeMmOzZ5PG2nZucU
zKlJpI/sh1Hm4hkc6KpSPWtlzqC9vmYoBc4Aq+Bj31iv7tII7rbvikgHiHMfS9PvxlarPjIolRcW
CkGX3rYNXeSvs9yB0STwtKle6HQIlkn0G6IqbX9ebjxMjPR4qJm4uSrCpciN5gSDPXvAG8lTMHlH
WfMuMC3jPySqU1yKbjooHuaGQYPZ2ZJxbXSOPI2x+egdIkdHjwgiXU9egKfyIWXnaFTGrZbz7ecn
nSw1bTshvL4Cm8PhD2A40Lqd1QC18uQ6ICclpSWUYVjyw2y+tAxjTs2C7GW0Lien+UHQwjkzFhhN
SrCTTrbkt8Fc4VjN6Gfca6N5lgUAard+XCZxiojpWNzZgx5/40bO85RmR5IPdkWYb6bpwzUSPA3V
dFJEjgEF2mpRvFdmcoFkgpA5EnXENGyxie56SRsMp5o8gnIMmlR/xoDzvYBgNejzoWnaK5gBoAy4
faruSNAjl7Fp7Uyv/4yItNpaVnKJyP+i6qKbtLaQ8MoMK+1sPNgRvhdC2MzjmKiRaQLzktY6RyYC
V8j9ibXn8YH2p9EuU34+W/eZNO57Y9BvWEwT8tJvEgOe/2cVslY2KOpgjjLbQkHcTe/FCpvHXSzn
+zyN4I5aoLTfzNQFvVW+Eq65AcFy59pqaxKNBcEzIZUTCP8t3N0gi6ptmb1aJfmEhPGgOGDhQTWI
ToLhT2ID/HcPtmV89nZ0gEB0zAYDCQWVbRERjJVy2llbV+Arb020OeXOKozAYLOQatONZjA0GdBX
4ZnvUOousnqyq5WU/brUz5BKZ1QvSXFNOiXnFPIxW+6imVkC2ro8Z/y1aNXVWPSOux1kJ/jY7As3
RvksC+LGE6GOKWHS88APOpN5iThaWfej0MNnvNKMytMDlQljd2MDcHSb21oQg1OJwu+9bGe/KIdd
HX0OQvoIb1AngnSgpV8P2Mmcd/T+SJ8rwL549W2bSxT0+awvj/RGyDkjuXMbkjjN5hbsme0PZB2D
XyBvg2UT4AnzEvTO06C+EH3CEbse9FNRd+TUlSSdYatO5S6vP9xpCuz47AzvUxXMHj6bNY9VA9qC
N6X8CqEWZMV1W8cXhB2cWj2PXhCYR7fzaC5ffcdKGoZKZdEgI31kf1CRLx/RRmR9aSOJXeVR+YsJ
lMfUypskHTelEt0TGlB1RKO1XfHLzRqjEDOG9UsDa7TTmfdM4CiKfHKeDiOMWcYP21iV8b5KrXen
ZVHikbW6LSf4VqPz2TJtnTX9wWIa7y01IjIVdxzKmOOF0zE2ZOIGbKf9SBjITsL8RKo43pYM0U1U
OiskYo7CC+l8SXd+U82FOVN5Z6QvDqfUjS9nwzqQ5m3dlhNemuXEMuSLAEaQU5o/EbxJFBhHoEej
oBNc2XNjYBk/CGznjq4ChWNhLWUECptVWNrHYjeq9AE49y63imM8fYz5dMhT8zIlkRPANWp5az80
X+BkAivBfhN+Z4Z13a1p0lil0lxu0x4Gb1WeIiff2Qw/CVPdGcMdYJqiuOO9ehsqYMJFrCebQwRa
xa3wCl/0xrYS5WVaiJXGc5BRtluGH2ZC6yDmh6a1L4dIP7s8B68Qzu+ZyPj92NwYabVNixSLgpkG
OXHJfmtot7Mdvxu9tlEMx32rMTKxyvo65si4BjxUReT63ZuM7WrHOqNOfZugTh6i1DlMqg6PmR2R
D7xo157TU8kwJzTSl9y5A80CEUPfwqX3HU1TGx3Q97sJWkg57k0ZMSjMLoy0AXaqO8GwOKa+yYuo
vCB6wHej8hIHEbqhnnRGe97xF38sEZ54htjo/LHTE2KZ6Vdh9DTDJB+TgOSY3/JKLyMQROw8A8XI
dz+AWkMA6oA168e32OVRLcrmsFD5FTTAkf7Owi89DLkqHgX3bEE3MTcGGjyDViVOhosc3caGXuUs
Gu6mLkkOidW3B6zfoEIs9NlzGqpgZVdzkrJRkJPhL0UDHHs9BXRv/nQyRNRVHTarO707YSiBlI5s
4kvz3CZIDO2cZeq7asO9if2NT3zae6MZB7Ybzxj/o1NqhnLDBorhKPJp3I9qOmsuMQVNXu4HJpSr
ZaKfzJO16EfZez4s6MteNs/lPB8KAgVmF1c6zB2o7JG2FV77XkTD3lECZRSGxGBMB7DrW3P0Fkr1
5YhdZbgjRNIGz+OTY7lxnANGA79sbEK0zx2GOOJS+62g2pSlbh+T+rZu8TBAb2JpQpbC0Z77H0ty
XD8yog3dmm+SyoRaRDTpvLCUt6enGFIWgAkwDK8NkSa3egYNA1M0gVlBKGQoDijSkFpLAnDCHQ58
F1EZfm2XpWPN1FcjropSChMHpsuxQjSaMX69XoeXED2IgeU3gZbdx3S2hFclca6I5JUxXXazzV2s
mXp7AVIlEtuCWvQFXvcUESo/hfrermzytDul6uuB7DDNr5bcOIdAnqgkuGsTcIxGrQWTMTs3pCNR
7su0B3bFLki8pYYT2ceW0ADIzq0pY7KMKhoe00yNWwohett5GWgnIXvHL2TQ8P3cCJpFRqpZc/6f
S1HpKO/BrE/O1CxBKSL+LH770xsHtfyuFvpbwpr/X2eVjPf+vb7m/r38H5fvTVJWP0lsVpXbH9NK
8c2CNYFui6mgabvrTPIPqLT4JnV40/yPKTMGanQ0/5hWmt88BL94mwWzbjQ2zKD/KbFB+8WAEafu
H8KcvyGx+c3B9+eZusG0lOmIYUuY6qbj/eK7JVukFPZIU+g43FQlNpy9t1oALEyifgXLcy8IXkP3
NlxrGCMMlRxl2tU7XWQPeSqCvhzvqbXo3adYnZvKejILVo1mASZfc9s8iMkE8BvS7I42LhzifsPc
b9VQAfUDC+Vo4VcuRrkRZI2y90URPunOD6emNBy84uB65TPwdpr5yaVS7I37wdYPGpKNjUKisYGm
c3CtltKyP5bqDZjOuDE6mymCDB+KQVz//ZH8/41+7Kep/f6rWufd7a9StP+OIrN1xv4XN0H9npQ/
X//8/d+vf/kNriSXPzZ9XK44vLmU/wAYGO431iweVAOLeb3BX/vzDbCKzgydK3JFHUu+9McNIJxv
8Nn1dYTPoMy0uKH+xg3wCxUanSPiU5MCkzE+OQmwEn6WmI0gfqNYJSUhYeuAGN3IuBwcDWnXFjSo
vSerqdUpLmejYYfMgeFP9rD0fkT72wRdH+bkL00F/0WEDOwDSQnSBpjm1pPZih0iCOcmxCyhOwUZ
zwVjjbs//a7/xVrM4Gf/aTPGD2Gy7HAk0tBVIspz5ucfop71FgvD8KPnUTTc8qLMd1pvhLc1sRjn
9EXbH29sSEeBoZnLGdrOsgcYLL9CT+TRa1gy4N6zJWViVbnLnD2j6ickuBUlsBw23RkMNijT7z1P
LfoTBXuM8m6u7K1VO8zeBxLIbQZji2juay2kDsUoVt1woxrmnnQ+wrCgn1ntfhlWKPG0KB2Bi63I
Jy/RciPMIrTMClK7gE5aUJ9sE6NWN3jR13BqQUqHr6u0GTZUY1O3WdIQnixEJ0aT9qzKLYd/2Ow7
1yp/IKuI0QwBRFJXiZGoV1dg0j9104zhDQF6i46CGp3uImdoOYRpjQmiB+cVJK0jSGevNF1A6IvP
6JSkCHKyru5GnVDGjTnV86smcNuSIzH0OGlVhIueEDzPxuE7jnOQZ2nyAMmhDiKQcuM+xppJrqdL
1jZOczLv/Lab1PTGvwbX2dcTgWqxx/TrFt9r3e+akGnGVo8r/S4tlGFd4o8h4lTLGzpP0l8X1hIQ
Nl473RAMEIYWyFo8D80nktnQuY/LkjWCbln1cnAJDiOteZxGeuokz3exOzPoqacoXm5601DZzlUI
wxm7GkR1LfREUOU6gwZvHAhs6kvHucJ0pMw7Z1FDAgc24afoUlG/Vj0042M2huJ2ZJtK7haBERf1
ivoK5DDE0272ZkJ08KpM6oo0whq+19jKmcLcQ6mP/16Hu2bbFbl5erFcOEIlqxUhd1/6FnCJPwzr
SWFaffwclw6ar1ySZxhYITHiRy1qp3FD+G6hXskKTX9UdYxivSoJa/pkszTdgA9c0m0/VNqEPamU
74aCxHHBqTqGxGV1hbvtIO3NQdv2KeGx3FNxoIMeiB9BkY4fokp7kiiFTtfY5ou++AmKgW5rhWEv
rpF58M2iyeCbSYQshMg0uHWAvmKNJK8EEw7XhTvACD5Vk+IBouToGjvCm6ab0lOYiZQzDgRoSxbu
R1czuNk6w0XrgMuYb9rPRo4apJmmm4lM4VmCLFtvxa5DyQNFOh34FjWH9PQ2VZDVDjEYVArdKjYn
XGAdgqXiUwKhWMZNh0ycJkzLwJ2RlmVRND9NMWg2ySpv4oUXb6pfcYd04jrHHQkK/7fLdRGkxr/0
4Pkge2sZj4bfL7pmjAtv59YDJGHRLmV5RmCH49+0cxIN09Z9d2QEkZdoTkKpEP9YL6LBoHEskS8K
lIuOua2ttL3ld4IfM4ln+ap1YXa2INVd28ZIq4fqV35M2kiHVYbVZ5rl+oFSKT2hG2mCoRXWsW8r
buWy7ohXdsVwiIryB/sj9FBUNNHO1orsyskFKwuZ4d/ZYdzu8aiFHcrSRbfGgBxa/RkBZc+jPxNB
uqTz61S7DvmWevnoDSArOQ6i6m3Mde+Uzwn47FkrUab3WU+SC2Iqv6mq/An+u3dU1lhdslGYx01B
sOaNiXEAyVLqmuR96a6zWqDjx3yy7t14QmFUxQnRXFIfuu7WFWPfw+QaK5tcUqbc/H7a/8Xcme3I
jaRZ+oWGBZJG43LrTt9j3xU3hEIKcV+NNC5P3x+jB90pdSMThbkZIIFKZEEKD3en2b+c8x1v9bWu
cQWYXXmj2YkS2RXZJGgi/UtXfUzbho3lEV5Yd0YSIruSd65V1leW3/AZCGN4GiaWQYpBznn2wIj6
AO3Z6PZQM2PZpQ8kyJNq7lb+fLtUQ8vwtM53aCMYphT9c+712c1sQxbNxu7Vt+oar7SMGCe4nLPG
SZd19Drl2eOwdPGpb4fuit++CLU/DN8mGN2UcGwDcwzV26YY6gPrDLbKaENVCJ+/OpNm5OyQEfcj
jZjPRKIJGmaP9EIkeVoaYMOSJ+QsySL5BVm1fOTEZpOAQpItetao9mAilOM/eGVyOwZtkO+YJnV7
mO9M8gvHXVp8pb60t1lbZlfIwtasUlyAP/ykYJC/eCl9GdlD0fd6WX3JZWW/D0xZmeoZXvuRpgYO
Y6YL82M7ti5E0bg10MjZQR6y3SIRlrxwou4Yud4sRZGfTCyHB06S4aocc29bwc88247fHovKW971
DJwgHuyBQCb6XJRVZlZ/cDUymibbE9dknfVHCBRduJLmWBLDCrbPKeULzXO5Ikz0wCe2mfpc/zTq
yflkkPsrMpfuGiVYHPZUU88zsRXffDP33om9HNMQ7vYHJA2mJtmcRtvOjOiBY09b0NGV5EflgXch
JDgLLiY5Vw+Og+yTfgZhVheMzefMEP2Xn6n2jhN+hVPw7N1I4fY/LKv3HklRRIc4WgzpsSF5V0Pl
LE3YFXYBvtb27xt79r6XWHPvM8NNcSxHTMfSeHnNrVFeeh+iXu030bVf5GQPkOD0ihUx39tK9ffS
c4JtMyPcx7RZh6XbxFj4gY1wfngBQ/DSTpanBRsnrQP4acox1TX6mAspg2+APlZJMOOvZJflVkUE
RQrFgwWSnq9hYLvfyFXnYbcXHazTcwbtBgKkbo2aKH75/chmIxsb9ULoHXc/x4HPeiRdFu6TaGFO
mYI9JXRCM8XoHS5jTPCrU8uthLcf04xYRm6D/BV3mYbenC/64jDb9sLGDIqD6hW+vBZeABqHtu7N
+xkvwrFHbvxZEpt3XhIO940UYiKeGe7sckgYtyZErs1puQsoxtDBT3wG/jPYVgbUfjVA4SDrteaY
izPpv4H6g6odwJaRzLsm1zkyEyEB0VAapxlFUB4SIr7eM1bVBCEMSOOT2RI74hFCLO5VJLYahoTN
+jSY+v1IUsKyTRpN2HI3N5zdiCwCRtKDXaJZUMFw1SDYS8M86tRAl2e7xsPopSBoa010w45VEmY3
rHuF9V6njvU+CG+e7oZgJt8H2RsS95RSiDvAhKReMadIdh2w9+HOpVJKr6wIABbP/2z351gOwcQn
wULsKsgC9ZbOTnPPjezrs5OOq9aCqiMjpy7l5pq7pvk5zL0sDmYNrvCAH3Qgp2ESXB9E4Iojluoy
PmS6N4GmB4Q96gVaxWYcJe5DJdDX4N/OXOu+aJ2C3Uug9Z1EiofjObGawyDygKn6EPg7mwJPhTTG
5nFe+w4Ok9S9zFGDoC9lQ30UUZw92MPEveo0jvxFcXTjwtRnWq3s1jtbQk1QddyFtjpArDPxlSTm
Gg31lF3GvBYXwO2NczARIuQMAlXuXOpy4vtvgOSHVc2CEGwudcY3ggWIPXCWsb3JuUPlFhnPvRMl
a8rhQEboRkDOYN+ixUSYJfMsNCiGAwzXz2ce9oLWbUc/Q7EO5DD53lVxz2Zn4VpeVJdfd9bgfsaW
xx7KSOYtqYjYRKfMNW7yomzeAytmfpWBEOTTaAd8AIHTjCWUEk2aYD5XqGIUcWPQtJfURb+rEP0d
K0JDiG/UsGiBAo0rCwcEVXuwvdgWm2GRxhVyIr8NSRw3rDONT48QAqvNS0CEq9zGQeW/jSU6wVQ6
M7mBSeq/tMJMWM4pzp4tFrbmlOlEnO0GhQeJmx6Pb+dWvMxE1PaLj5b1KqgImkfEi81w6wEvv3L1
2t/F5uA846KpvzlFow85QJZ3B0kvD0NRTz/t3mrv/bbOia5rk8g5obEUJ8jvajwRX1zlWzSbYPyx
OLB5+WoCksKabIgn+QtTUx+vZbC0y14vwMCPvT8iOHbY/Rq0KtHITseKfgk5phczNSfwNZ4PkNnv
r4gzrLH7EsvIYDoRiwgJFjAxE4F7h9XB3vk1sbrlZbDmAbOoOyyPHst7xYCmJFB79d7bAj8vALzJ
v0Og46NPLhwLzjuHhbQ6YaNS0OywGCI+Un4Te8rjzx5qTI/wGWgIkxpSFW98fh3gOUdIb3S7xvOS
UwJAQGJAAsoLU4CHbmQF5scIezuz5ENe+QPJSiIwECXfOyCtPzundH4NWuLjCdLunVD64DGeo3jn
cb+GtmeQWCy/4AfmFweBx/cz+oIjNCsnoR/iqtnWyZKIsCK+qz203ex9s7pa6BB9zrwhMYWR6WiB
M3drv51vtY370E7qfu/nJHlsgpX8gMYMCAQSNn1kOVed2aNPBy5LxsX0lD4+6X4bfWElXHO6M6k8
DlnQvaZg8Z8tw3YvdgfJIQUdelzQaVC9zbeO0dpv8gthUbZjcrFqtQiEXBAv3JV9YRuC9AG+7Xl8
mJxpOGFPU/tktvTzVFjewYsp4FtT7MkU1rfkIyNpj1b8xlJ4P+vJgsiRR4nJI4pq/OKv7I5egw7Y
koZCkEmQwvlI68k+cft8gtWPf7pGC2wmscSO8O6JreDKDQHr2ImQQA6yz3uZBda2J8b0gVOygGmC
NH1s0oAjouHbyV2/MkvEii8Z0cC81SkUgEHFGaIMi9LWFP62pPEj/V13d2Wakr0pRn09QklBux/s
NWqhU+eK4uJkhn0kHHILVKx0dq1llJ9+1ggySFV7y8KS1RmWBfgs2RerJVmxLU6t1D2RKTlrM8s4
d4QNFTuCiKgsBy/x2KjGpsQn1pJNhbgQPLOB9GyIVEHslF9nZ3OlzICd+L7EzXSmvOiP+ex26NIx
6/vCd27RVBYvuiSbZzf5XbqOSIX3OmbTfEi+KDeWjQauA7Y3IoIgssrm+3mKkDiII7mpwYcDD/Oh
UmbPhy/Y5DbAxfqLNRYRSctfZJ5+hfQUK67Hs6hqOCcD1tVdk+aHccX8eMg12MA22IKkK/Wd8gwe
ooTgcXLHlqz7CX4MRTzZoGCFyl68dv26/OgGqzrknjd9RHkFAiCj6uDpJS/P2JQGDQpf44WavHNi
czOSKP3o+KVxohiHn5SYMtqKJiY4QtM27RpRIbdXAyClNrK/OW1rXaqsZhlXWUgr2jHDOG8Y7yZz
3IO9QpqsLINRGxnxaaL/IM/aaHbUKNyt3UoI8VfoUzvjG2NyW6Fu8IT1PPUe/AbOBZnv3J7XPLmW
9dr4VYTdAL4i46ggv4uBY7zLGIow3bmqn+YpYneJI76YVobViJdO7aE0wbbqKl0y5P4CX0H5G9F4
aSO6hcXPQr/TwUtlFh2JSOZ4mFWcL/spHh1sAb3JBm3KigfqwWVvfeG4PEt2hDvD6Bq+cF014C5U
dXkXDmLZzalRHPRK+aLyBPjlr+yvSbfNTpVACbgA24/BMvK7RAK+6iJd04ItI2KXL8CYwbTwhBl/
PNU0Sfel1nvPK/wl9OK5+MDS35A30eUBiQflhRyueWN1UXK0Vr4ZGI/kSKAL1x/F+rCt3MH/xEQ6
qy26eh+dPmnj1ADAvJFprWw1b9HDWwv1/FgPturv5i6f9/UKZXPptwgrweCTl8VdOSengd/2MBgD
D7q/wt2ckfXweflivsWer8YdUjTjfelk+wai76bJbJAMzG/RMHjpWxpX5kPXZeijlpyloDLTbwH5
MEcSlZkXwqWrI4wPGbOH+UjNTK5GLwyqbfrkGs2TW14ROJWfaCerA6pj9x24mRWiIU6uiQQI+xpL
HyKhSE8kBMnqxKyHzFxlz6chcYwHlXETUfNIHgXxYHlA+Rj6kUPMNbXvIEFeRw5uQTguRrKzybxr
0b0Joj8WXKuUAHJICWQNrG/RQGU3qhoa2pAb9SWo9ZSHoCLevURQw4EVtEhN3Ld2kb7YhRgorCIY
2IHMzlOQdNf5Cim0oRUu0EK25NX99FaQoVSKJ4hQnuq2CCBtjZN66Z0qSVnVVv2LcqRxbiu//+Z/
YRWlgKB0l1FHTO+V9GH7aW8wi7CPhmwI6Ydcxl1jGpOi0ZQOvyOjPrxv6VIyTAVTMCZhYrbqySsR
4GwE4COsWuskKHJSsz0kQjO4bEVMlRr0tWlsUqCqz+SwD8AHEuRrcaKdiwFrmwlxCsNjRkD3xI3b
6b1bpdRShP3EEtIE9umTxv5SImfr2ubSEz2chGzmM29D3gerdzlZE+mAyBXI4O47jpnJ8Wi6+Ex9
hk8k++nN3w/N/7eJuYRqSUFp2qD6/th7IV6PRlsEn5jZ57NfDqY8knhI6Mdcg1Jz6iGqGeh3842X
G83b3//sP6nJHmtALAou0HfX9L42gn91tfuuVi2Ctu9+rarrNBDDIZ4t0ncYuoap1Q7HWhTDg0He
eIm+wzD3f//j/+fKwwfrwisgSJaLC1Xz79uCxJOJMbmr3tC0koQ8y8pjgBik6fwjAiCnnxryJ01O
/oCPYIJ5+ZFlmaP2+LOp6MaOzMwtNX+bhbNMp/yEL34uLuzeIvsgE5tIdNRm7XRXL7ACViagMK7+
4Vf43WLBwoO6w/EkW6VA8j9/WiyMBAzBbCGkJ5Ytdw9JlzAHh+4Ohx0/8GDv+tyyCkqlnJ1OQowl
hXthrasaYxpfHLVGnKFxm3RofW1tjBYf4N2//yKhhpiSqofvGK/z9/dZCA5bb3VVuU2X6UMkDLe+
ADDhdXFx3/fJmH4Gec+uBk0Cb/LXFimoyVjY2W1su7ski1PGPVDYsbbNcgn+4SFYt3h/cVRJttFE
+FKMQzexHRf6xu+vkMF20sBMTIFmF4F++M+HTtmKcCyUp417w7kh1d5NmdeHXt3N7ime1FLcBLCy
JlYRc4+HQk055QO57Hxd1CT4pkQtsoZLSSAWcox+7F3/+u/fW7G+d/+9t15fOeBlIXmKbGlCw/+D
DIGFcymCBNGW7RR8e0U+F/57ATNV74yZB/t7CTW1CEey3/PrGK8iIV81QpybeHbr5CI9EctjUTQE
YiJ2TYs9KzAVh6NURJvLVcvVZOs2iEkAnEiYt/aLlBF2uaArXHJFCCdz9i11M+mMJa0GtXTrHwy/
xsjT8Qj8omPKHkCrMGtNW3YmCPh843uDRXW8H1XiPpFFT0CI6Pum/oen4w9sxvrm4Fuz/NUiBS4G
qvLvH+vCYqL0WOpAZEum5MZIfVqboUfDgrp7qhESYm8W16rraaggZdnzZQncGJ8q+ZPzxaFpu2X6
r9ACEIfMINOSBFxyiObZxXRn3wEVYUqDnDLHVmFLqK7Y+GXMH7UnhEItkYkmoHC/GzL/e+OW+XJi
6pK9MeA356e//yb8fph6tolBj2PEWb8MIEL+RCcnIzgcJ4/Aavpomqmg4y05mcWpJLz+7KLr38Ym
WaSYVHt7NxsBAsC/fwFfKRb//VXkFfAm4/OSJu4t6eIt++PdTiY5VxlgpCVJVb13Y8uhiES+zMLk
a6XD2+w5pyBykrfUqAGYFEm3nqxWbP+QiYQxVTQydSD7mvBH7YJZ5b4U4/Be4Xih+KavOUEeRCQm
UY0c5JAjiGhpdrHeyMUo9aa0I2MnHQaVh3/45f58e9mwC+Qnq91SeD6Z6L//chIXqxm5/U86k/aa
SQsScXsoePVMCIJrusghQhDsiTO4kuR7Y1aMEz0Pd/MOzHckdmNQoVSuTTe4nZmMhnrOskd7IhmM
nZIlH4Nhzi5kFnGmmJGsMpKLkNeFpjla1+mEA4CRMGNzH6clJoMK0DezPKl2ZdB0D05EM7T9+994
FR385WTxbH5jpAouvj3+HYfPHydLYdTgXGrocmLdqwm2HvQQtVpnZ6gSKiAEfqv3fMfq60LH6GVk
zdyVmpy2Bq0tWd1//4L+WO6vL8gnrsFCCORZ0Ji8FQz14/tDyj6RZPr/UzpOShFBTNvKu3NONSy4
xywLKnxHgxW14STc+VkDbWCTCyE23Y1y9qOrAGongvWhV0TpsqjONnjWgl8VvIJ+lxFifeOJXAAL
afLyV5dKVpUSnsT1oKu2eDRHf6K/WhecHDSgdxolkdUyrwfKbDK9+/qvSIIahvUmwNvV0JjqMDb8
vNgrckZBmoJZ2Jha0b5JVefYdchaTcK5tBQ+KNbYRBAuIk2JhZzWhCJdMa0rKMoT/srRmbclp0gP
IxwDxKb42kDapSPiI6iK9ihcBx4qa38aSRkNESwfOlrWnFE97URWENxeeWXgnKp5TcYcIA5fkZJl
PatgZiIsa3ofQGsdjBJdBteFifoI/4pVBDvRk5LKVhCkKhxdFwv2bA2sm74+2H9LM/f/Iib6/1En
ZPM0/Y1OaPz8+fm7UGj9A/8pFLId1EDcIYHJ1cUufpWq/V+hnPmvAGsuZxsFn1jTAf5LJ+QG/zI5
9NyVDgXjiGLgv3RCUv7L9n1P0OaZ3qqis/8tndAfx4LJWNHn9RGCxDkPpe4PiQ08nyqyo3KhKzBh
nTZBUP4iRNtDFdrB6aiG3AaP28RM2FKHlDZMFr1kPmuhPYeyNf9DD/HnrcPrwUYsOZctHM0mCe2/
nwpdm67JzU2y02Qk3xZLBBoEsCWuYMvMEvemWiYUI/VSjzb7qdj5KCEwom4JouZ2QrCIeX1WdLd2
lfpE3SUgUdH7jUAxsz5z7RMpapZiXQCgdANIyItJ3IjZzOdY/RrmfX19mxLxp7dFxmz4Hw7hP24d
08Q2TVohn52/vt1/irK6qdQVsNwsTJOF1KYiS7Nd0trBT0ZGRDaws+S3Em6LVCb1rA6TT9D0x798
Nf83WdX/+MRJpKCEQhgmufjcYH2Rfzl3O3qESfU1vt4iKMwTbgU32LHFQa1UtZ0vb4SybWcP5ES/
L5aykBQtrXgaW7sRJ9HVqv+HSsNfL9u/VBomwi9EXkg2EfdwEXxlaPzlFU0SEXDUDyU3rO2aj61B
2gIQi0GWe+hehDH3MDzdvbuQ+nk28II8V0wwzHMPnolV6Ehncd2kC2On3lBOHc7UueK6qnz3hXHo
HOyK3qcZ8ObY/Ki6WT4iedGk10ZlV26mNsFwOjYj0qBKO6wHoEz0ziZJfOs5HWn4j77Z24BFBGL+
p9E0Apq/BkXSlVpImGApbE7yDCi6f9LxQibSwJYuHHMn9ilCUUVsUC0X62TdS8eQil66e3M20Jhx
Oqj4NAo0EDt4aTGnd1Vr77ZNcPHtpe6MxykDQbyzzH4qWfu443CRpQ8scQHwEjwS1Zwz82VrjczG
n4rixzgjdXm1myVIj3FFqGhIv17D55m6fmFPocoG/55RfXO1UzmhahjehUFQVKR0lgnZlNIZ59eS
2tuHxZkG2ca0O3vZON6C6amBSQdIvUK0gI0vxrzuDXEMxt0y42qvg3Zxj4WfoPnm20P9Nrapi1Oe
5ZQb/sO3WK4y4t++NRbpbTRKDv+4cBzdP+oHA4Uf/nxhbSONxudVmjLRR6WSxN26wTRh90QuNhPU
Wxo2lsLB7q8aMDTkmIl29PdCLUb10hB8OBz7uEbgn/JdwY4DTEduqQu97DjB/8Gi2AaVOssUT02Y
gxxiJY5FvN8mI7iTjQPJ09i7mk/ojUmzDbAZEbG9w1M14reYM0ACdt7iebbRJVjrUt0ZiD92lnYH
2ZroFeJj+/xglWmZH1jlo+yT47Ag9BepepjRPwKJQ6lN/CCU8vjIfiLpd7nib77JozHunkFvL/ig
V1FmQu9L3G1XA62H50P0rbCbAKOpbdvYHjzyUzcIFhf/siinG7cTHhL6KWBERhhPTil3hhoHBnpz
tuRH16FWRUki4ocVHlLssfd71WFMo5H0NEOuD4tfSHkFjAlOEQki1kcmZo/3DzFif0+2hdnvOPNn
vqu9jJiuNb2UIlxjcdIDy5F02Tf2EuldFed0M3HsDh9G0fjiQ0FymBEq+ZW8I65tMW8gl+nzKLCs
73L6nSwssonnyk7wIVyzTEq/oxaLJGoiXeY7I5ii+US4LkvHKR9hyNJuk+OuZy8iktQslpXE57Ve
6Bewbzb9NPJZ11GtyqdpQta7M1rOh+esXCKcRrNJ7qzV0ANt486Cyjw2QdvskfQleteye8S6Zsuu
CUVJJAwlIdCF0Ei7EZqyEVgYqZyq/2hyDbAHp4IqtkakeQ9sP8DUW4y6eLMKyMYkmJalPOPXHcnT
ZuhKHnLL3GHvdXHF+9H75INSjWIIKy0MxhpV4sNkkdv9YFUdps1UW5KeLfPSH0k9lPm2T3VFpQet
MQmHBqL1dk3z3cHfDgZwkUGNu9DpW5jdCw6lgy6CXmxcpxfF1kzaDihDHgy4CPNhQIhnxczJrWyu
zL1TGSQd5D3T2e3kBrlxZRhe/StAXaKR4iSBhDg3JsUR3GLKLQ4VYWEHF7h3tJ0AAaSXN0iQCVU3
d0RJpXgsgZl94IO1o9DyyA4HZIMEMbXmutilqH4gJEZwqzctLkG+u4hy0CoRr1IRtIF66cH3lE9C
TONYn7aoDFZl5KGtDiAosztRqIYLbYqzR8BOk3gtSbIn2kEbCl6XZV4NizCQqtT4JcMlJpEOnUzl
Z/u+gtgVIgeN49A1OyKFU2XN72U6GSV2M9YSnpsQPEp+SfqRAwS5B7GdervR7HM0eVk5xiEDSWQp
BWjF1xX/tmxdlNQlwxP8d1tC5qJXOCfddak4ufbwwLMnFDP8XwaSHxi8/gQYuJAjhtjIQYqznZTs
SQUWvX0H6YOI0VikwQOIKwRKTTLZBtw9q6k3FfkcTtjESoCnZ4nF7MBbZnezHkVyx1LfsO8W+vaY
eIyY7GLoRkT/NJBE1lduWjdJvSjQFMAf3W1njgWPgkggo1nzuBj7pDV0sc/KpoUSots3APMTpoba
W3Pj54oyapVXl0RcsPPa4COKTLAPlly2o1Xa9q2ro0O+YA0iDoSR8lUOfO+uT8rORl2tWsgHrBeW
sIu5no9FPqXV62hrVnPM/uBQzYkHcm3S88JaMo6EvjPXyfrVHGTK3ED6SDTW3mbFSnlQRdiJ5PWh
nV0loMCgrbTnhIhJZXisBJosx2PWTXn/YTZjN4Uaz+c6ESP5F3S6Hq/Z5BfpHj8M6dZalVzyjZWT
9JyBup8YZKIDDPvRzfqQ27NK93XXlg8ZzOcfJD27n1DpBKM0iCVXbgKC9mLD6UA9ivWt2pY1yrRN
k/BWgvVDFr8RWWXGgB6CxNzkwl0Q2ZALDsjBtav3wp89A0JmXfOD2eDvFo8oPUJhhoKALVxdv/SI
4AWBvMUVbhSV/zDpKrUOtV6fs5Lk4KfZTCY+R2lFWAIA1tPmsyP+OQ01f3BJZ3c4MEyvoHVNC+TJ
xp2xajJQTn+VSz8hrhnkXG/NoqbxRn7L+7f1NNy/Dbs3EW2BBTVkrfU1tLvSC+LXrigdlKdw2pkf
xtAIZIQfAghaZqWoM9xCnDB2Yh60AFdOYWaJofqG6SwOnik95w5CRFL/AFfuD6cEpX9xYt3eY1in
VwemMCKm3/Qgcj8Mq/Hhx/MZHm06dvJZzYbkAn9ob5fSbH5a8G+7g47KZOA5R6u3hfAFiwameyC3
C+wK42TkfgbqDr36nQ2HTJOiEAzfWIuJd6jDwc+JwZ/HfEsR3d517YJObNAWRDg1ID2FTSm8c9mJ
FC5cnGQjiXQFUsLUzRi1Qpn0MCt2i3NtpIN7JlEhB4Wq2xiYThlQX08FiMktMYHRvPG7iTOtrQts
l462qzeR9uVJOBMQM7OJpidtaf5SBO7BjQB8afEMgxHFbtiJeA/gXj8UKZgQDrAmeY5KHFjIUoma
2vtmpUEwqZ6BQRWBzQ2dbp4+CPZGZAHCH9x8GlAhI2aDa9OU9KQb5ZuTOM6TRxpDnbNQu6r6Tvb7
WYvZ3fk1uLWtiWbpLVdylPsefOuPtI4EWSQeo8OdwzX7ZFoBcJzJHToiIO2ygiLQSqvEgwmkDP3U
XC+HCCKaPsTlSmzqGcqXfIlS84eh3bY/ooAtHpvawuBcDQI6Rk2HiCK9c5u9npzmh+q7Mj8NJXpx
uBau85E3k/zJsEf/6Gaz5ZbEKRJsfTX407a2kulNCE1IO7erazAKU9lLiS8DhwlpLEFIFeM4536M
iVOZhth+VhT5zIl7gwvfW/jQ+T3yJt4WgDu/j5U7Hyai0Zs1r9FLr0E1zxoLv61eIX+tsWKN7ZY4
RwzpbhdQ1fxBitQcx0PCSAfXvGo3ZrB08zEemuje6bzpjUhhY97Ps8y4LZOuPhkZ/iR24Xb6XTFF
xYQKbxgzsuUsJLHn7mTuShfTKplIgXNLhB2zqLLNmwBDeDbiJ/MLogKICAImgU1BnqN8pZX78czF
ZPE08U0dmjXdmpLpaTD0JFCdFNkvOIdes5FmAGegtdrYQcrtibfctFF/uFxxIBDswMDKmqzh8m7f
p6Fn9y228dzLPBJzKopFzC/mVT3raAmd3rGesQvOxgHJKFJDbRjwQEqy47ifDVGwBcfwY9OIuk2P
Anp1JfHT5rAy1fRL6Yp8DNTtjQKWvJQfIAUhCXgB4tvNMi/GM+aR5obDk3k+QMXue+NjFkCi54qZ
pzdKzlaz5t5QOc1PLBG9ZzwJOPCV9hRqmimuefTQyv0a47xPdpCj2LjNCgctwV0BWZJASgMkJlBH
78dF5faeGKvhyi8VSIkksa8ybbT1hkAMcbSttD6YlgLCuoAcjqW3nKo8aK50YALskGMTGkNQ3S4R
nhba2QpWTEcl1oOctfFH7CftN7c1bzj0rexZEJ6x6QqhnkavRS6szfy2WqJjks3JPsfjgxbT8K0f
DKETGsi0PcVlPx6iHsQTNor0ZA+KTL/qybChYRIu/1IGxhByPLgnVBJMGYfkCBe5RhuNHbxCC7eJ
nbjZ8nQbB7uam12RRiyYnMoK6zLzrvmWGkgY4UsQYaMOqAm7mwbOAWEv8Xwaqw4eAkKxJHXR/a91
RzpOuNxBDwGyTi7JMBxUy9ENIqs61JM3HkobdrHS9Y+Ivm4bW1l7ni0RPzZ+c+2N/nWiY+PgI4D/
vropnU2VFxNLGp/ZShz09NfNfIt/GPUKwbOCNfUWqPBP2+FYluiE2OdPyOlckV4slHcHi2yo/Sy7
awYL63hgOVHt3fpkcEDV8El0oZx+HyaTaz7z7gO1qrFrsz2zYbuWeSfa7WDjpalbUD5t1eutykR8
V1flQQZtdbKa1MNriswNQu+DU5gF/KDAPfqtCRXdbW8UkS0bH/AOsk4qg8avUWpZYl0WqGeYQf5l
6MbqgWcQdSGT6u1iYQiIuiL5rAr70XawAMxZXRwb4i8YSgq8KnBR8FyjY1ZBfonQLTI37jJCK8lM
N3DXQRZydnZMqck45Ohm5KluMttHrSvM/OCABtmZE3Jvgbdhb6n8rOMqoFQG57VjtEkqmvbk3mo8
BH4T2By6lwfXX9qbMgaAkqLks+eBGEsAXlvaiKt8AIQsJkB+EdGQF1I/pnspjWCnMqNr2bMDLJed
GkNI49m57qjyhPSdF+Q/4s6zxTM0oDj0qWYm1G+QRibiYyjWeq4/ydu/HcECEhvoI2Ljaofe5kJ7
QQTYbEjfUruiTR986on7yUVR0+uqOoNvV3vqfeIoWxTYTm1z8hkZMLGBCobX+g1gAO0004g4NIMI
1H6WLtd5u7Ja4/xIAYPcpktOUdJG39zWDpPCDnjI/HuX7vjiLsbnInzjppct+6IouhoNfdf47Tma
c4RhFdl/4NB3voO4sO+JBGvR/ciWLUNdmfVlzmDGsRDcdlxlK9KdZghl/jbxKArNAbYWiWkc30iF
gQEA4N0yAvR2BZ/dtpPFeCiQ5LHFi1EFJRMaUCOJ+nbjGpxcc+Uh+VUTmNxJ3KrIjJ8HX0w3JWUv
pJPYov2yjG9VEZwjPxZoe8xunxHNg2x3QdTCeZX7xgVjjXVHkz3tEldGoeup6GVGTH7oIcx5yPxZ
9FE12Z1l7DWgybfRVFboapYvWePT4LN18jBq7RxHM1ngAbmmci33MZvIg7cGEDX5T3Cwwa41rPd2
LA6OWrFMkj3mW+V6x1zL9pwoazx0DY8lh5I4AK8NA1j2sc8XRLAf3i79fIP7JN7ganoeR9LtgBIk
x1W7skFDR+oVJYa3TpNaf3AvvVs8V7AUdl7qzdfEEyTHKTKCg4Yqzqpc8Xb0SDG5h8edPbgu8wey
5c2yLz+6efUFtMEPXKBim0ex3sXKV9si7YEzOiM70xwd6sZVDGGMQL+moxxehtF9mfHIH8qKsifV
3ckgZ5xSu7NSltijO23Twn9BB6C3QzsM7qYZ5+UUo40KU1PFQbhi9Xet8nbpnDzN0kMXwKggD3h2
MJ3zcdfjS9TxzCV5fmWkTImCzElOs4B+pT2kcdDxhSo+jLRMr3pnuMl1FB9zt6XZWdZHmIAdnBwx
5HuUTR75WWGdTgORCpA4WF3Rj+N0C2XV6h1nPwr4YO0mUCbdgMJ7JGSqPgiUkaE9xtOhH2cis/Lx
FiMmrCjT+mZHgodJmgbPXMMrRAkR54aBEqYZzzgFb/q+z9mVFtkrm2v/EgceSU9z+Rml3rv2kuFo
QZUm52J09GpXIs8x7feZsu+RV3zvWdJ0mwEVPwhi7xHh9/Rsj4UjkXTmIL/kwCTD7VoQWpxgQcsZ
02MXgrlT14eib/KzsWh1KyO8x4oRLrl2Yw1rpvSvHAw3GDmU3LN5GK/tAn9SlBrGlpbEZuA+zBcy
rvgoBi+0CJU8mgY0jWxorS1Ky4fsP6g7jyXJkSzZ/lBZCZjBgK1zEu4enG0gwRIcBs6+fo5Xk5nq
Jz0i9WYzs6lFVmZKZAQcZlev6lFUEBb+frTrnOKpFhZF0OS6oOQBIn3J4Y7ohaHkPWzoPR+RiryQ
gz0ZsIZtaZsUm3AHBA0k3clPX4JrSVVH6SpUfqDvaRta2xwOZLQsrr5jPERg/22kjdizovVUzsFH
7vv1GTwHEdyEQiWCq1A86DCBnM2QBZIxH7fWYPNlt9OpcHW3lzUSfG7Vj/VcG7uaIN8r1fXxdaQK
NpFLtBnmdr0PjAinUBI2KO21cQNUK+NfJUdnbdDYeTskxQ60zVL2xPUw+wdnPNC3fSY2SeoXK4f+
jYUzltU6M9IXhbKz8M06fgA8dgypPSFDxUnJqxlTcyvLcm+Z5S2jFhsFrmPHKKbkuEspHYODYr6B
qd3NsqtXiMFQejwga51/VNRSL0SNKkhX+Bwu/cS95W8k2sYtUo50U+VtJ3DKq4MYEpRdL5fGokZA
KZfKpT2ck2wRtA4Nsl2JUOx04QGhgYtiHhMXsNvVmKlqN3spKpqOWbsX/kzrstiDyrIelUzYPo++
LO6DMj2lbflLzCAScTzatzM1Ylcp1NpUQ6NWxvjRxeg7i6QodwNd2bZK8I/GIOMKVz5hz7trGt/e
MO8cctW9p2XnZCDmkntO+PY9T/kcC7xmayfg1uZO4wtB0vFYJsZn0L5qo3Peg1A8VY66Vtnh/y3t
Cqkritvi0YwMJhw4X1UKuhNDcnaZuMkimzfDxa8y/yRFuxJ21DARI/5HbDc3AYD7Fl/kEuYoKBiW
6MXC8XgxF7INfs2ZFkfToLGsmtRhcpPxg2rZcEUymFWdiyAKTBCHOh9/KtCEzagzxKJdTP300xIU
DhDCJIS4unnu9PASW3LbFP7TaNAMX2JhOcXsLtBzDVIARrVA/acKrWcZLs5BFHfZgaIQZwImxmf7
p6RkLjpT1TwEmGHJNWFBr9nZlfzzr7L+RDtx1i4CT6diPnVx4dnUR0dhUW0wIcccTV1VzVtu0mUo
wCOB0rn4qIs22G0rEg/4bFKxTUwRzZdY+ob3WVo0jGA0qgpRvKcsLki3EOoeieIpRzKbdIntvGC9
9OU1AOBlq3loQuuRCpOyOFMFCB6rQAQ3nsgZYFsROCScXWOwWzpbBEHMQ4W8m92Q3olexYQPmc5n
Roxtjf+J9EBO06s+0jFNw0aYKm/cuWZP/BmC7OzpH8Ulr1iP/BjVueEF2d+35Fk9xjstyOvAGBwM
cyfH1BpOFQJCcme1ZQ+vQPT9rJd0Lsy8Z+jjkvzQC1X1w/0cOYSPYAZzKAZO0mRHejGF+RIAZa93
eTNU9Y5crjmcDY9A43LUzFPPrGdwpWGGpoIxh3DZk/lQoKx48nOl1+hM0nA3WdbrioVU31eSt9vs
zd9iRO1fTEo10UdhpC5hCspYu+dBj4P7FFYeFRNIImwUXgcz4hS2I9C6t6CKMNwt0iZoMQMSvp/x
m9uZ1SOJuKYTlau0xsDH19spuesl98QHazQKycUuNetdN0AofGEZUQPEDlujoqlWxpz/ny6UPfXZ
8SSodqsCmhQ2s4rtnMKFruJ+hAWQunO2pl7+Wnoq0d/+LLgWMd0wpIxUQLZgjSuTwb0lZWXtmLMD
dRzrzh23sd33+Y2RlpWzLZi7XumE7VhdRJSAktBGOKByWf2iBw2uckW5IwHbNNInwxsicAkeNrhv
0QTs8OB5e1gKE93J3WBgAdgEqLsVyMdw8ndcu+mUhAYFR9G5Lsf2ZttT8kqtFTqWQYbHWNnxwBVz
El0fHOF1Ke6LMqNuXXp5/o6maf1gvIImQU6tSc6CBsZq43L0HQon0+9ZVwm1CkK3dVe+KDcAKyB5
I1/bt2XSfUQQ8daNE/TPks/1ekaJv5hOn32mvLSrPoH6RcPLsaivQ0JA9SzoipETsDBvKIx+YSqx
blVAbUTpfsDWfmtHKP8uu/tHAqY3EeXNpJpzxkkj41/uk0GFnGov695FIa/jii5s/PeXMA/FbZeX
ZbgeyRox1/te953qJjiZYZRiEU9s+YmKwQe6iGd1D4PLugRpmT1HTimodq4uHYLkWxTQQklS3fvM
x2tesfE1bAqWZVZPvpPaXJ2/Q2cp2cE48Zt0p/6T/W62TanP3MaY9e/hevCuThIDS5KeoWPGTpFs
MHf1xxna+oGK5x+ixNM6nV0sQdPacj97n5RSA4SosqZ3jCrLyvcOg1M1WxwSIYC/hMwuKvCu1EyD
2Pb58ZsXu/5yR//gioQfe+InN3VSbALqaUl/j5iYVFmn63mqtx4vhg1ZcJYc9RXynjKaVehT9Hd+
+6Z5xJayE26UbTrABF/GFayUig+NA2QJxA093/K7u9mew5tJVxW/iCFlU7vmBFPacBz3bSwAv9C9
Qmc4wuo417sBlnK4bQSTJGiY0P/JTRU84TyIDhb4BbYAQDTuAqFrB7SvjePi+h7Id0ld5kfe3izB
XfC+oFZ8yUXDhhE60OZZKr0Lbe6cK4/0qb2amsz8NvPecFfREOK0lRrJdZ0Ebsh6gG3nXVhl9rAV
88wCoctBDKxIyfovGd8gvF0IWuaK+1roHEqb5vm1K8Pkw69SFS+LIIWyHrFuaNdF1NK+lftF9jzI
lAb6IQ8AChK+NcOVxEqWLNBuhUtFYwN5dOIi+MnKmO+9BKp4ECSeCf1io9GLoIxY/VRB7bzKpop+
sQ5h5TzPbKSWIdVz4YYAonzk2stw2YVmaywDHoBx5bYKejuQrAjTj4y5urmW031FUxLlK5ZFZrIn
MK4Ab/BhIkHhVvgXDIVXdUNEz7iG/fPS2CEI+sSvMfJQjT5huTQ8iPSL3MSbsGllDq2uc+f0nari
yV/2bKxjKtEUJUUThlwiYrYXjwfCjjzGAMuRV3WWsu8SRZKt6DYvg5VBvVa/jD0SCATGr+7oJqun
Y91znV0WQ2wezDAhnpvOsSxernWq4c6LyB3RzeZk546+tOvEP3NLqWKrYXXGFak9eKkvvOdCWizz
2dUiRcrBNc+J4cbwrdOQxzoZ1UxixHcT+PjU6jzFjMzxWuUUs651i9FYCiy9CC+B+BK5zdIDzXky
9hgT/O6Z+Qex3/UctmUk5dxfRM6cdCUI7zRrTur4WSnZRKth5uL0EgI4UzdpC/90UFNFTP03j4YU
TJ1mv9LKJIhKepOe8lYI9iRBInF4O+7w6lW5+fRbxJp0GHKrYdSL9B407jgvgV0Ft1YDlHWRuKN+
/S1U12abHIZ2oPLmMhByXaopbYpFYDfd92/ED8Jstvt2jdRDWyeFCP1Xq23romaHSuOKT868mckp
l/s/3B9/yWJ4KX+Kh7b++WlPH+W/ssb+BCT7twC//5VOQwx4/53TMG7nnzr7KL7/xCW7krH+zuUz
fnfgitGYQx2G7Svnn1w++TuZEt7guPxwsWPh4v/8g8unfvfIc9BB7ktX4lnAifgPLp/8Hd8CQzQ8
ERIf2NL/it0QpN//49qxXXxwPl8ZD5Th/osNGUtLWJmxZRFwgPCY0g6+NDC3Y6lyEqj1RmU0Sz+l
m7rH3bfoI8VmeRDqltxDsI/myliXEYoVDIzmzKqsfIjs8b1sOr0nIGZe8lH7x1Rk9IZPRX+iCERn
0HwSfSpiZLx4dp1TT9xdSmXty9CnnINtS38Y49nbeymoI1eUHPUWtuOjhDWz7QI3PSR126J76vlt
VIm5GnvpNXvt6+kY9rY8msn4UHBcn4gflVtb1dwbix6uJS2F9WsbyHHNqrJhICvvsMvQlTJiBle0
WXpLNlfhVk0D4FmW9Ne5Mb6WP/mgl6JYbiuLbRqtYtl4l5QGG13X9UEB6Cu3mxuejRB6UC2SfsbO
cZNbqv8aOGE2te381E3M1KNjVriETpYWF4UDayTanwRMY+LY/clswv5gZqyFKOmg6HPoLUUEOvIQ
4NDY2+WYNdGrUQBgt8SMZ7BEGSYFilXNjKfD2FxhsQr30BsMDOszJ/sG7MNmd0pztf/GGZIe6ngq
H5rODnmN99kOt1b2awwtBCXw0GOAst1E3bVLsCj2AEwCtYL2tSUuhybAveppqMH3d7UMT9RTAvOO
JFd7olj9TkcNRWxWnMmjVpoGBKaYfca7mk2oEfsLN9dbXxsEunRCGSRXbMwrM9gK0oxsBvWEObST
8pcOK/fY190A0lfPd3PvyDur4L7usvvFmW77W68S9RYuf3PsOToWcDHcAzNItsn6sdgp5CZuPkX9
BJgFh1xjIpNbJjztAk840yRKroc1qbKF+Wg6RmatHAJUVh6HC1fiSipHtcW2aC4ZWQqA3OW2aVP1
OZCRZbugJd+6zFipUb34Vl5tiB7pJa4RLtoJZA2HUO+paAK5NIi+wUrBwaICCkrSXFLI5c1QmHNE
zZKs5sIdfOan3ni2ASw8Om4AAYWrmEAvDqJ15mYe+D/AdpFOnFedsf+pW0HNigyt4kgeHuqv0Uzd
1bLAfOc0ifkaZdG8nZK+/wp7/O1BaFsQdQYYuU05mns8FIwBRhFH2zCrA/5z7fIuqEW1ZsyPi1iR
xfYn3GE2s/C6IwrAvMbPEk6FS0sQO2P3SrMa360aH0TDPviTiVc+Mnu+p8KsIclk9tms+2MW9tSi
4S/e2kKaF98hzdpkLBa54eF5KoHAoCqwUu5d81RVKOlFkZc7LrPs13jQaMNqZIScW05Z91zB/cVx
Yxn0ZsjuVbjt/MT8V1K94QybRucbYxz1rhDI2JaojSXT0Cu8G2M9OFh6+Kh2N0niZXd5ND6rwFe7
Tgp7DcOPp3HGH3AZnYT1PArT1I7xRtAHfBt0XcAGpPUwJQ9jd65IPHZrXycgUApdpc8uOZOd7Q3d
pbV79VONkXmcvM5Z5iaC0zKxwCvbVTBgmWZLdZM7xijWVOBaJ4w211RNODTEK1y/OEdpBXssyiUV
oWm9JT1aL4Ju/oS0Akyo1PN3Re6a9piclXZZUqUyOu7IvCDYHzOm/lDJB2qKv29LcWALojofjlaK
fTYzp02ZpU+pcCQK40AgYSFpfRkOHh1w/iXWLGmXourSl2sy9gonI22SiGK+06I4eWHtrGwvtPYc
ZREOypGaSrY6mieUKYTWD9cp9wa2020UkLZeJRaRbqqCcXGKA5CJYTVSy4oayOuO7vIS0F1vZWsv
Fs9Z17rHOc2TR+T6Te4PHoQwrAiq1taqtXh0U5qLtqNLjSCTSLPqMe3guIi6m5DrPrWtjrO1ytZZ
+Wn/ZVctJxYT3N7uJn9jwi/EC8QTRH4Kio1qUOUybFNxncyn2E36dR/nW503VCI5xZeb1m9Zk+8B
Dr2qLDs7RvTg0hgO6IaLKolj1wXMRNfuklBOed2KfvTIUSdBoPdGmteHxLbrnRFn0Dnt1i6X4Ria
u3LmTZnMzXnyO/tVsEwmKOrkh8groJiPQfmYss14j6vcWycTGwXSbtkSDwvuE2fWb1aGmaufzung
X7yWF1QNi7GtoZDB5QC2BgiSt8WAPKvG8ywch1k57veZbI4t5q/l5Hh3dmYyUYjhsxhE8NKC2Mf9
XMSrsJhnjm2/wLQT44X3/I6XWdQ5e+6pyE5kfO/J3IaXzMNe3fWpd5dlMd6TLr0hq0+vpeQAxlkj
hnznxL7xUPYq/chnqusW8FfUEokk2OOAQsKP5cjbrsuw3aXjofboWvRAay4hiwbLwFP6tSvhK2I3
govIjOfuTXzunwFFsuDDC67QdJOwQJka+a3Z6EHqyI27uowUviq+1IvDTJ4t3eZgecl0IFAQPDOL
y+QY6yq7HYPgyxyG7EDLF6Y/Pd6FyrQfhG2p7UD3wSZsWrmoVKn2foo93GtpMKwmlEHEdlvgOArL
fSGDsVijLO1VxenCexmGcSJh6LO8WyVajkdpje4lnYwJe2pmlnfhOKuPwspue7La/YZr1WyyRWAs
4kccVItWUXg7UMrwbKfGS6P5RI1eE+IpwM/FjpSOxy7MsLAha5h5Zz+RxGP+rXrJGMXVUy1Sx6hW
Vc0lgkW/yFYyK93XMvY4B0u7PgZGFZxcKyvPESFhpIlm3LM4rlaRqK7zuoeiqm0Klyx/FF98jZmz
MDEacK70sArDKjCPYUTpqB9O9LEh6eCuxcQZ5sHNHLn2NsqETQGzhSuQzRZ2564K5o3fRVvRlMVO
9/lp8BIGQMWK8NA7bIgE0HtE82l2WcA46RodAMdvf031DYBX32HqYbC0PEFbV2JSH2666rvA7rLz
Cn86a+ZnuLnefGDirR8TgIAcISaYpx6uHI5Go7rtK0FiIyO8ysrJTSRGDBdHAEW95rtneSlkfc8c
8E5D1NNxGG5U4ImHlDjrApsUSC4MhOUztS7VW03cnk4hhOifzK4684Eu4lEuolJdu5VoNlnObLvq
mJIX7P2xA7UtjMWyUVWxlW7iPQGP+VXb4pduXfuBkIS38jAEocizuiBSV+Yfvl3C0jWypNqm4GrO
NS4XbiC59zyzrk5W/F8BwtTcmpAFuZFE+sFxGjocGBk2VZ/O93QCYU7z4pkvHK9l19ZkG+rE464V
YiLLKb5yJIw1wKTThfXUi8NdcjNKI9jkWITX8zgmP14+48KGGb6/1uKulJumOzba5ZqfRLUb+3l+
Ksa5Xff5e+XQs6YCeFM4On/wKyU3BchSit1IjNAqYeZvimXpQsXxDTb3h7BmNVO2ov9IWnlO0ra+
bTJEOe4pd7VTbQg9nxH8fyztr72puK8MHxfFfE95xZedWlsB33g36Nm6kVyWCDnvs0zdBuTtUPvM
/TiTu1WspRdNxUbCidx9HbqcPSN9q7wISWEj4KX03Wew7q0pmz9HjAm8NgdK36HxJMkmiNzmfhor
098FsR5AeMHpF3eaak51B930S3GDvYOe1D4qk7TBImrdBMV/Cu/gxVIdRHE97idC3fNo5w8Ba0IQ
SeO86qrWO6B/hOthHuaLDw7FQNSqkVlmDBFHb3Yx5eIrR0cKxXA30GU8bcgECXwopLzDjt8Casiv
zenEekbsGj+Jd145My1AmmxZD7I1FmEmbjHB0c+ju3Y+O1kf/xhOHTJyab2MZa3PEavvJbQUeetY
db2Gg47AOZqEoK4RJZwZFO9CoMqyRvH9zAT4rg7y76LvanwieIi4LVEZhUZSrDOCSTFSakwNGO8f
zl67OiatNaBghOMpb53lNMSvLqv+ZNEUoyApCeXOAnpdBx391F1OPoxFhXlbThyu+Fzucd4Xq6J7
pWkRD5XqHvJ4Ntaqm/Odawf1xvP0IsSrdShwTx0oCGm3A/LkHeGtm8ypbt2KwEbjhtWLIWr7voIy
t+ishAXXZEUnIgjR2hngOasky7d1osK9tESw1Zj81hNX8ItiB3uKzJENX+6ShUb7xsSjwEvmPN6z
NQz7rslxH07jqZfxnZKUBDntIPZDOWenAA1oYRi0bq7daMrTDab//B6b7ndHgzwbSQMrjQniGfBb
CHs07kRxQy+ZGkBswZZj/Rc/KWvgIxuG/j3m7vSFWB37LvhRobMecGo81jCgGB/Inl7/glzdhLHD
f9I4vIsDqxgJARQlJSH+vIpAZoNugpETYuZeRk7xGsJKP5tU9YQr/Fr9DexmFoBhKV5rHMTrHAUX
d39mHNj8zIe5nxlYM3uXemVxW0F0Y4xMwtt5CDBigGS4l3JuN1FtzMsKbRZMkzt+1r05r5JW8NhN
Rll9l2WuXyTqObTgkfcQbBeK8XRMRRfZWvt5xF1D5Y6bPvTVZKwGJbGsznW2R8tLT3HiPPIwcPnp
2P8fZtFAeK5L6CV6FDQjdmSSCf5rzmdYnE5UYQNl/qD8MM9YVgbjeMmn1nvAvc6d0Iob7zXnwTg2
g9deI2TlCU6ksbTraXr0Zom4jSMUTZ9WpKZo4l8A/4FdiinZp9gcH3/TMq9m7JHYmaQZXT9dEPDK
wN5JH70vVsaH6SXD8bdOwfxF6JALMoj9ziC+tEAHHyEXuWeiSzQWun7IbSG+Y+xMziZQi78xQv6S
QPc/yQD/Sb/7P1QoAB7bJN/77wW8syY3QrPG18+3/pcq4L//2b+nhu3fDZsaDRpSFNxO3yWl+bfU
sIXAB4cWAAt0PV/SQPCfMp71O+lJz+cxtah+IRj3nzKe8bvHn0L4487su9dy37/QLuD9wSH5L5FN
YsfElsEnkNskseujCv4pRGr3ZYxEpRgZgJYug9hcgB/plrP03knBvwKf2rvu4H7MQkx08tbfMsyp
2/W6W7NqKd5RpCV2dq7APSOpd/4bcrW1oWB96wXmHdzXlS2rW7o9XkkWOBfs/sM3JDgY/XW1T6Oa
jwBlHWNz1tkvWLI4qrMmwB3ixw9tq/Rljg5Gum+mNOdyJTmv8kRi7MBjjoHVd6b0Xlf1OmqsVeox
jbnJJYQU6ptA+M1RW5vJY7sfYW86xXnhUxra8xYzCMW0xRMAxecqn09tmp5Mlqbba6AmpnI0IZiT
M1axGi/s9aQaCva0di8SetAJztkWTuY+hz2bt8G+q7OnNkRZAgsPf5frBj5GbJy1uWClmFwaXf3g
EFWLnMGBzdJSmC1ljRUQZqW/o9j8rjyxK2U2U6Kav6geu7cXm4+4DyiJDL1yMRTOg21SVtpRYjXl
tdhk4/BSV+C+w/kRye+HRt/+hnTIY6rV25yrg8zHcGMn1jfOM1jVdsQULe6KODgaftnc9ixJ9iVm
0DjGtSYa6TwIL/EPNXpuB8oXKeazcYsdnAa2bsKgyuAaf22q0xwCdCNh+gje4FrfiESiOomIidtT
EuD6VvA1kaYSdR9Z2WNU32cWv0CpAv2wcTU+/AHNyHy4Xpb90SJtZU6yGTU6RFLzZeYmKyRuJ/nS
1jPmdMaLBem7c1Nb7UU5swOho+23cU7iAahniTAVuiA/wh1kwSuRKF3bmkQVMl/FGJjTbWxkJp2f
ZOJH07G4N6lqbRnYhUWB792oOgrhhuidUY2EBCkoTHjqVgq2wGHvHYUnkNGqYhHyD16bFsV/lo2H
rPdyZ5VraC66zD9jli84KJtdWtZc/rwzZTWXziN/Y1r9dqqQZcIOHwq8pIU7KnKnuM2oXNA0LKQL
w9KfWhXENmAtLeq5APmXA5BbWmAm3yyveVORoN/KmZxVkDVgl20/QJfQ6i5pmheK9fJFQGaFZQ4Y
X3vLM76qjcpaOip5pKyX6oh0xMCk9Oxi8uvLZ8kYKiKqh5V2cAqLBzNh/QOYtxutxRX5tCotfgRC
5LdSX7IoeNPgYAO/PHjFJplfgAmsENrWfpCzNu6QB4WKzjKa75rMIUbsmcElqXd/8Ej8bt5PRbw2
rhGUOtc/gs5oOLFiWis0Vdv230NOT4OPrSnFNdHxJnvgiiLUE2lHWS9dAw67f71/X+PbiTPC3+O9
s0P7H25tlNGtHnERkzPLtjTOPmSFu8ZJsBijaFeMINKNWv3C0Qf2VYfnNJk/5BSoc1SyJQ/0mW0B
C+SMv9oN65UzXMM2+GP7mxjfyM5IKLdL8ty87+ZKLMaE7UOhnfSm4RJLPxqfL3+khiu09+BnnUU/
dF9Vli06R6SbspZb1ycwAbeDTFF+zXlY5Rd3SXvldUg0mfHT1/GBKs3biC8DpidXHmv88NuoWMc5
3XlWb1zYEK0cU2D4HkiBElag40Tqms9MSPstUjRptPHdrGCy09DGCApwd8fqlvWHheCaZHaKvju8
eMl8kwzcMNmLcpWY1WEMqld7jLA5UcVFwcB9n078WFOxc5mckdjD+FhoKttd+iymjBtmRjzUwzjV
sNdcCR9uPKVmB6SV9ynPj6MRxlj+imStZD6s43Z6M2O1ku14w3RBB5szfvlQPFMHxYTViIfXXqBb
XlUHtay13IVtcxt3+JHIdefLsusp+b4G0Odl6b6HpYnbsKzkSbEnn8XrGGE9isZ5VzHrR0bz4UG5
aqv+8Qri9jDECY0V26jGt6nrT0lcUX8JCR5Q/orkvX8K1dCdMwKwB+G1qxkqOjG8oli11ZX6VxTF
l+4xDQVDH/J5pcR2viL6/flONZjVyX6uanmRjfNt4kM7BlVhsbW1vhp66KmUfh7CKTnhvB/f8dVg
59WMLpx1cdRz8DWwlAjQLr0BGav2VOVw8/fuGMQ/Kr87Et7axW5rLTFQ7fGGi62No+o1yXDkaRJW
68LhOHTd6gJAdaHHT8T4bpWEDM7+COJKvRUFAGiHZNrGm9dta/Q+0XW1EkZ8pr3m1hQN2pb7Kyxx
8hhuby4K3znECY81XQVQ0pPeWaqy/+KKQNNm6bdLYURPoWrNbeW6X1ODSMAw6jwYxljdhQ6naod5
l4VT64X7tK1Qfq8VOFkbo2kWpkC3L+WKjXcMNp0Hzsd89WyaTntqgrS7xScMxzvOqzNdkPX9GCXi
THGO3Ou+Me7CwYt+BVab3bQumhdrxIKUCZMz25xWvTJzAdAGG+3cmCyTNnk0RS+lxdqEeDezxTzb
n36DWz/jOOFakaKwTCMPrQ3XtR4yvmFF9xJSUveBF9Q5VLxj1/QIdYcmIoHlG3N2H8JdWHUiDOj8
Y/pam6M0D42VZPfpHFhUJIv4cE35J+RpEItruevgoW782CAOhxmt+eV72sfkj7XA8YL0w3UwZVQW
/RdOzma+JS97nO3pQ/hB+536dEeMtOw8+h24el4avILH+pC407CqimS4M+hhIJ2c09JKEJBmQ7iI
oGpbxexUGfjpAQYz8Efl0U7rZu3Iyrjw74gOYS6ckc+Npb4lFLyT0aAcF1TwyO5DIoEBHmTzhwAU
rzEbXugx6C5j4gG7rSu3ileyrklIjb44NCU4irHDqmnOEcztxHWGs5/gLgN0hJ4+x+FBEDSCoEoG
kbd+zASOTVmvqRh0X2MbT2KfJtEWdEW9zaZ2+BwYqfGsWXrbhvBvmetF+qwVGx+C9VwTKs9LICPQ
BsH0yhWvHVL5llZWzl9sYy9ZxGLeMiDGR/4M/ih9hv11DLxmY5Nl4FijHbJno7JlifKVgfYXdNIO
qXtUEz3ZwNB2OR+yJy9xv/1Yk5/JMwhgdAwU2GCtekguXZfLlbaafhsNJj5xEi58czGT5sY2sNgJ
sgi5yV16KiPJAjTl+uBQW2TRh9ylxXSPH7A7lNm8JrN3j9i/tHtprr2GBxiM1AbXzrAdkuzbHU16
XEZIrBPuuKuXbwkSC5t2J6r11bJjF0W40WzKdWgWm6q09EX4+qTxzHuu89QCjldLp6/uxgHWQk+g
PToODLBrGk8xaUsHXaUwzg68vwXEsk0OVKuqWhIKJ1OnXEqHYFXhBeJbmmkERaGfpMBjxIrWuXJr
CfKXhmI/VMbbQMT3Q9g4VBOH4yYcjAOdV8/z3FIKDZzB0OPKrIznAKEOvYLjoOYVWbRrSw5kblLs
N53274Cn5OzVgi2lOFS9RM82Bv4bNfA+Lekc4QdfTK++zF85y4/kJMdV18qd5f2qXOlfEOqgOGsy
SQO/90NAjlnAtobROzSrepxWqIhfYWXOh85/HNPwRoP8yLH+r/2xGXYt5igX91RcAbfnGwKeBekp
bV4IxkTLmDtj1tBf7/u31jgXeJS41OvqEngDq3skGFkF8Q84ZZ+rUnKq2usZ1D6bUSVubC89FTKe
190QUHUSnmTzZDd8Fvy4P8EXuJmc+WDPXbGcr3s61PAHXGsRCbfDVDGJKI2uZfoH1nEco0YLbf2H
7OrCHMbxPYW2tHUo/DUzshUCNMzg8XR1rV+sEUXTDQkB/H6yODg9d3SOOIFRA/GlXZcIyXFDSp6r
KSF1rO+Eb+GMFe75yh73nfmSZPoVcRofVXox/HYTSifGdZnYNzNEXe727HbFrktV///RZvjfuoP+
F/p+/Ktnx2PI//fSwVE3uv9THec//9DfNQPzd4UL3Mar87dOQsb/f2oGBkMKv0yyGnn/v5DGHPt3
mFS2fXUTX5ma10n+H9YfE81AASizTYs533TMv6IZXLWBP3t/4BHDnDJwYTsSD5Iv/4U8lSVAgWY3
pfCcGrrbsbGng2Yo3OODVVRlMC5j1omu7RnhpI1Nz0v5WcnyO9QZLUP2gfX1B9dqfy2nfF6XE1lg
pXtq6CSLExZe9t1ILRtqgg/VNQ8eVVyxsBm+NCzNlTeSFBPVcAkhe2+AT+Kcg+vncqPFk3BbKJHv
Io8k0sAENGENWhqhebG68ZYQTLzse034T5gnGPnWQz0ctGcexqQO8eRHT8SLfqw/Tq+YiyHaPOpn
0bM/7uBDuKZMr8NoBzst+DT9YXeNebLLuRlV+mopk49XHh5Dh1xgC+7cLPNw3fvpTWDJjqxVeW8Z
Vr7F5NitkAizHe0CZ4Zqax+I7DhP6tUC53iOY3nXcasi/utxBmMQmXxNQi1FS6BlZu2WbrQB33Wb
C1scHI7rjoA50WS5dUy72PpJjh2wYeysWTYjGy+wuS5Gy31ugWnMtb+smRQhmsP19bnWj7b9EIbj
uSoJ1Dr6nkZnwg/ljmmda1q9j0fuBiDDPCO86Q2b1Xt3M5QwTyqPE49dY35lpif/Qd15LceNbOn6
iTCBBJAwtyzHohVFI6lvECTVDW8SSNinny/FmthNao4Yc3mutLXFZqEAZOZa//pN+1AWMT+pgseo
r2rkY+7TEkTouSxY+44vDlEFrQZknO7LOterU18vnlfuctvCrIhSAw4vrXjyWhDYmAbrgWilgHzj
1DmmqqWq6lFYp/F9BbJSV/gfeQXYMtTsLS5iNEQepN2UxqMKqg0i1W0ZFkcLYMCp1bmS/jVau31W
5Ae0C8028TD5SIr+siV+egJ8RSgF2cuiKacSbL6TfRxsSG7QZ9ZIdS78PaXz31kIU8dr492KifNZ
o2i8hyxADzW8jp64yk3FJjB0Ois4d1s4uR7KQ3jepPo4uoDynp7nMNo3NjVeaS9/RROB96Einmao
iceonqy++ELhcEvhuYUY9YDfNUYxJYTjGvCBUsvRGm2tOGQtI9cs5/ybvPBFMY2YQxx//RrHGFvU
9SafMkYiQ8Mk20ZGofENgYPh+lduMx99E6s4MkhgfgrJvGXCsuf9eYrr4IYCkS5p8L+KsOaLTA3C
QpXs6k6dgyK0m5h+mMBNRsy/qlyKnEqjXc4x0289xNyYwyZtswuW+BtqxoRboV9UhiPhmr56jvWE
m4xCpOttl9F7XYPguev1ZeKkr4ENLcWa5YOD5+Xr4Gf3QIog+OLKlcuVW2U4SqhzJxnw8lzUdpLZ
gbyj265uD0Ex30UWFVi4RFdNOT+mKoe27eyyxr1XTnLXCgvDUt4WalBHYZdPRNuDkzN4jgtcOsvl
4NtMHr0y+uY2ajukLkVR/LwqXm/UW3fkA8Ig1te6bc/XvKFTy6GDWPY5wcOYbkTyPG6bn4Euj3n4
k8RSH2pVcz8R9UFng5aNCnjbdcO4D2s2iGIgqFH7zJcnI7GsvNcw6MZjgKf8vp2fcFW5jJNm21dk
gMiOdwoO2wN/KTboDXdLD/d+dX7wisa0485NFXjVLldKngk2G2VZF7Qt+9hFR6FyUR99skiQ+D2o
tUcfWd2OAlY+feihaARWe7authi/ycMUUVuumItAyKBQzoxh1DfO+W3oNNdjEIptOGbnFRFP28h/
iurHNHykYlw3EpL6MuNEaE0u9gCafX+lqqFvr2bnqei6g4Yv3ofLK1mzOB2jK4kW5e0z5pDnvSaf
XZT+RqOzkjMhBvkMecmrKXbJpUJhc10B1JHbJZk8Yr+QT5hchs6jDOovgWSx4ffOKnEQwy8xAxmn
d49yGH7ARkOWv4K4VOfC9b/Avvo2SDqp2AVUihPkVjC3jgB5Nyn2vZt2HX/2jQvvM6mw7Wnyu2Ee
/6qIzztMPeGGXRc+Iti/i3AV4pOw2/Jl9QwrGjOKqrtrlL2vVtAhR+J9Eyzjt2ngb2TswYatm4zq
MqK3wSSFIPuLya6/sBXMhvzyzS/Eej/OKRkK9Yuf+GQ7qdfFc74kVfmd7fzYxfaxHLG2Kwf6ETE8
2d1wjtYGXv/QHakNWc0ZtztfnH3ZLhggmnmv9GvsbNwRxfEyX9C3vVi+RcxuSqvPxHDblvp6ccJX
w3zcglsB/HTuU+1XAXNjiKVEz95ipnYFZNJtiMr6hyhVf784FckdiljKuc6SXR7441Wjkr/myf4e
5iWpiUxGyddhko4TCore13UeL6EC3mYuvNe1RgHUjgj4I3aGsyCpv9U4QSBoz75k7vJU2dbfo0iB
ISd9xDXsK1H22VmHKBza3d0UFNdeo79UpSITkQN1FUQ8heONJ+RGu9mw1f18GYaU/Iiyzhtkc5zY
E37MMzYHAQAxTigb5APU4K7zkyjLLzzORzau7qooWqL5qLnHmNAtQmy+BhMGaKFlY7iIKVK0IMpt
hvlveFn3Os6JHbLGSx21NxwdBUFDGn+tGAOgHG8t3VNgO80+s5a7sgNWmvpQ7b2m+IIxMVKl8I7W
EvrpOhA6NoIXrp7CLHRKXlDvIxKKrFvXK157spDQWuCQVa/5NdUM1MEI2iMo9rfJk/lGr32FCGfZ
NSkii5YEn6ytvgvIbJzZzjlMuGRjRUW7W33iY8R4U5mKSw9XTomNA4iEFbnnDTY8pBC4/2B0vLO6
8BLvrfVYtRVra7IPqPjHrZsI0GpnENdZ+8OEM5DlssGUb7sU41FL+waHr0OqJ0UaxzpDJV7ZHjBi
IBy4RLK3SXHwkAlApChW0lvCl4UEILSsQ3g2SPt2CfJD1K4/mpjn5OP+msGxAorPeSTFc+946aW7
zJdpzhnhRONX3BChquTVwW2Zo+YLFhNt7V5l8Jg3ntW6Z9EwQNhtqvFQK2TMUSWf8f0kfiSbMCOA
FDD6YAuF2x+qEDDeG0kCUGv+iKTtuKj6VUEs3XRRdq1wmd5gl4n7AhmYvltPe6FTiGayeLAy+wo9
ZH5gIxt2kEkNeThTuwRhMGOmDhw9KfN95zF5Cks4Hlp6Vwp3L1xn2DVycUE0cryBVfFtmtWwXxfl
HlypHUChEQtBbSf7VNLUyWQi7TdVmwKjeb53yGS5ucEG8lm0SNM7zoJ9v+gb9rnL0R2v2MkJeHOy
awzMnuFhJHTweHRhim5tsoV6S+fbwU4QmWpNB1yQL17ks8RroLz1F9fblTJ81M7y1R+yH9O6XMNw
vur7/DkYMGHrAs3VyGLcOSbiQOoeGVWUAaCrllIgLsET6yDfiST4u3UHf8e+mG3zYrnF5vPMU/n5
4Klr1cY21jzTreW4+XZS7p2e2ZgFgMSEzlt7IKrhrIMdKXT31TRzxOjLynEvGAyggRrcn6jmxWUw
T/drGz72XrjrrPAfhDXRxp8lUHW7J8kF8XpbbFdZNXuBfwSSLsw0Ko5wN2zcDfF9BNNgqb7tbbj4
0TL9WDTGCNB+MTuYrhY87yGTs+Prluhvf4mPeRl/nZaxpEjOAQ66/LnAJEgI4Hys6qctJI8bP+Ai
elJJNgioASOT+rywPc5vNdzx9tGMx85PnJQe47g+5gu4beXuWjBkzMLWB5ykYlB79YClcbsrFveS
lKDvVoB/GH5K+RlIxgPhL1dz7j5UsX8bQuDqayBj3DF5rNODCM2gRMiXPhqvtZ1DJrTmC0zHzxc5
XXqpe0x8ZmGjxpfJItd8ySmovGZAqY/ep6vI2WzUdYV7EvVASSpxHt0mUldnDOwup7qBtUUiFC9x
ubUJPNxaYM+booiRRoGNkDas++Sf2E2HA/5GO5Cep9wCuY/7Rl6oavpWhEmO0KH6a7CKneyio+XV
4ZUd6upQIS28KDCI9qK83Bn5OXvRHtvqa2B/pjG4n7fp9yaY2XXsdiC0sNLnXhgQ6mPZA1MPgiLO
7FQeU8l2jZZjOF8GBoIt2+rFkmobJkw5Xbgd+b5yfoyVd7m4oFYqi55HKKSwzDUFbkTeWCAv2oGJ
VI2z1h6mDYAvRTvaX5BH7Aw7COzRxQy8vyfqItva0/K9L/Gfc2z5JSX9FBJcztjLoQMFQ0KnfuU0
2RP68MssDt1d3LgB+EvxDHkv5+5jhx2Y4ROxtmZYRhk44mPo1ji0WAw6LYSRtHQwQdesh+gT4/mH
E9Zdl+YvgqDZS2+QKEPdZDMqtsTZtQ5ek3QHO4coEvu0okFi37hp9SVN5bOWwG8ZpBFtwQJSXbO3
pIJDySdO8i5Ac1qsISTmnnpL80uIGu0AHdFxf3eEzGj8EmbxKfBYLpGg+zQz/uhiXJg9slxfnTC4
ZbRNf9FVDlV59zNqs3ZjrZCi69fFLb/5blchbqn2HrU1Hawi3Ql71522ympP8q34KxUNaQZ4HO18
4Sy8iBYDb+S2V04knkXaUsMJ/qsq820gl/Rem9kMrI31bC3DrU+cKJYIFg1EBI6fY6fnZdvWv4IR
8D1P71B7b3UpLiXi+bM+qx9WXTFtSxnQwnB3mdcLjs4+G3+GDQrYHHdiShD3iI7vSwuDvyIuUsSM
7NKx+Oq7t1Gdq40CusGisttWGHu07XLhNerCt2dm7KHcE2i8boFaLyPsVPn13fc6gRIPOsCmOPgL
kiUH67rVu9P293lS8dFpvX1Nk7tW7tGvcdckrJlIcJltYrU+qcCnilmuSRxmQgWvFZeKfRy4t04l
UQoFpKNUoKHTXV2gKEFNcIPP5GXW29e2dK81JVjq14990z1UrbyPiuYJveE5xsu4eIr+nFHKLk2X
B2SIHtTg/gtsP0FlAkGvwWZlVzo/4obwjKFH5dVWw/c8v2EG+9jhp7FN0r44d/zlJ+6IF4oE2L1H
BRZPpo0H5sbJYjjD6BnT59V3NrKdN2U3ZTTG9cUY5RAbe8hOCev4zI2zC0iB8LBeXefbxIY4ruou
G5f0QFTR98vKJ+ejra7HUVzYMwR9e4xv024sjyh1Lmo+p6sIjJV++jeU2qvWDhkoVwfovZR1Emx5
qBiUQ6zws+9r9ayYQ7XPXgT5HH7LNrDGPT4J52yiNoGRyHwy4gBJj+u7ASFE3HzFnRTtWVYxw5zT
+8UNrEt7GvRWy6WAWztS6wf2zRJ4D0jCwXzBXyt+4GyBIXJerKak3JVu81OuTgIFdb3psoAUZUYA
Q9ee4/t10yI9EPF47nf9A0yDbl8vzzKXz3geB8di/icv52MOklDV9q1qh/VGrgHUFeun4Iog6qLz
scPvtVqb80EXP5uYbxGOy3iDCWFyhviaOWQ6bQMlQzgaJIaXRn/RRrHYB0W1TZgI02ZBmPB9bzM1
g3WAAL51AdY3TcNCIcjD+adDPM0tMxQbR8cHx2tyCI6hdSH7gAQV7UK0RWkG0bsoth5K500/yPtf
OOr/ia32/xSJvqOi/f8GK7t/RJQ3z/Xzz+d/C0nNz7+ByZZ0/st3iYwJhUs8BQk58Mze0GTLIMH/
Ix0N3f8Sng12bHIs+F/v8WMf+Ni1JQ+Yf5D/F/jYM8LQ/zDO4JqFJjvDtm0YcZEhuL1nnME6tomw
mZJ7EhaQrL+w35DYuR37elQaPEEOHOCBmqeCLPtmoL4lRDCNlManLWn7CccxSaDRmaZCzvtNBXN7
8o646yeBfdA+E5vnkvhjwqFWXCva5jYa4TA7567diqg/Ej0t8+raTeIi5HhZA6t07nxnDbN7m8Q2
PkYWFh5K93E9mKSwbsDm7CafSP7AR1qS5iBukjGdsao9XVa/9JHK91TznQvqaFlR190DQDuwxinq
cXzdihq/HCwqMevwTB0k4jAPdjmmJmytVlbbXfxJAJn/Ph3CCxj1uoEQQPQuXMbgYzBSxey2xVY7
+SbwMZgi4Ld+NFQYJ8D5HWRTJdgbWEyj1AuY2zp7lBTYXM37gs43exozf6IeBmQLuSW6EnFNaakd
MgN2CQ8nX454Ixg4rXOprT0GXUMYdRti7l1utl8VRFkfcItRCB9b1GRG0IQFgE26FOYoAIp5OpVc
F7m3ZEXs4K07KRy6JHfxxooU+v3xgszwtmh2YUDG1Z07VQl5SwWTr+Bn1xSiefS4j1xdbdnmF/pd
Y/PRc4p0ENmhr0t+XMoq0c45uGocoNYp4G2w0cXaFgza13oIDgWCGE/uScqTnCLEMuftz44BzDDt
V421DMN0b4jpYFUcjvx+pTIcca5Iaai5CYWGWD1eeXmT82lKQoLIDqoVNpfQoUv0rANueMKiN6Lf
4keyYcj42mnuSPXyrzHS/5IIYsYu/1pZPPJA4NdATB5oh+cGH7icXaEldm1T97S63ZwER7L14nW6
oPyn193ieuZjeuoka7EQ3joAn6yY+ReTzs9FFUu/+CSghH3l/eVI8l9C6WDoiBidPMf3Cz2TKe6x
8xw/9ja02G4z53Yyp1vhYxMHVuzP5lbhS4gg4M5CYASONJPHkGSbP98Wgej9w4Ww+/nM5TxiPKBV
mwt9fQbvfQuoWkGD8qHtg8egKeBe34wde01+6Loi8707gAJEFPDzeB/hYDrFqoypohohuG4zXHSm
Zc/k3fwxTkuEEWs1tFKL2yBnlmWhVIfy8dK4ekiK69lYJF+H8F/9uz9/C5OC8e7hwvUVgc1yttmL
g/CD3l6KiL2JHIzH2VE5ZZEPsZ7b6A1TE2GO6fYAfReRVfcN1eafPxoTq48fHgj2N6z32VUc6Mof
9mwmLt5AFEvy6DOcWOKHYayKQO0BuUwIHyZ/5sMDfGx5wb2mq4gTtK2eHJHrepV97d6QDTGzIlKI
V6xUSrUUJsfQN8K8F4mVdnqLaDqgzSTqwIFNQuSa2U4mrML5nXAAlgDmpWA2iNx7XMfoR1yBWLTk
WQC9BAcP+ifpGJEccEkm35r3GgSyxcVFgVg2aJ7PVd+XXOYyM5XqNkimBvYd8BecYnaYkZtVaWHJ
xB8x8aM8fDvideo2HfG5SEMJOUs7+kg1mLWN7m/h38K33zIqXM9HQrpxEmWG5dGMB4e5TSv+zxCO
hvl6c22+MywY1j0UBcWHew3kp/Q1zpjkL5c9ck5SJhpQW/XCJsqcal/3Kzv1bmU04qBWLhmjbTGe
tVMOwC6qDO6oBT422XFJwDohhBLGzSOp2yAZ47u2GGofG563DbIMEsXDm5Uu5/bHKHTJr3aXmvv9
zS5CnYurMncaRFt57DQGhV8tVgMbLNGv/OjUYmUKKwO/Mr5XlCejde+N2uxqcJvNdSqwVuu+bntz
juJtjGX6xlmcrhL7pZzsngyIwS8lpgo2E1UsIPrJVS847Vs8ptOvSjSsQbjWbzvqTKTL/LWqbBPf
zLxuTA7037N2HoZGmYdLmI7Iy296nEI0f0UwiTwGPyBHgwvWA36Vlw4B0+wx5GMl3NI/r433yxL3
DWETURDQApFiY7Pbvd9bhkmMfVJN5TUPA7M8DH6ZCePVJBiaFZejNePGta0rlBzTZ6vy/QlvPpqD
0SYl1/O8IEBW/f6jFT7MM6kE1hVyUPNqlUGMcHwX5qrtEEyrmFuLqEf0ZHsunXnnB7yJzd/gB3Gp
XozG9UHgM1V1n1zb+5PIXFrAvZA+qVTCdeXHk8jvVycgWta+6gPPfJS0CkAHUlwjSx/bYHTUy0RQ
zHyXkSnEpVe+P3JhMrVNXfXnJyTMI/jPzmkuxmRkwZcQkeCkcc0j/Nf2j5keBxRytatiLGAB4433
655EaTnaX5cEmuKwHYRGdlMWAAbVTgAOCRrBpmbKGSnbHF70OTgCncuxTF3nkwTFDwcU9Q1cD3xc
fqlBjFDkwxXaMVw21LTe1VSF4Zp+Yz6FO+lRkbBs3Ye0+WSZksgbVN8d7hAvNvS8iPpIJ/Dao5uZ
+R/8rjrBuoluVymq1bOpbCSLsAwAE/9CVeb2x5WnRXElBRpg/ck6eH/Y8xUE1x86vhOwHJCSfHgZ
6ZcxXS+j4Pp/9jnRJTzY1ngusmMzGFqfwkw6xTV1B3W1WCvI3p/cSPn+nOIqHIgxdhjYvk1ue/gx
6pQxBGYtfrNc510DGWQ/qr4Ju+tojMr4KZlnHMpwUsL8Lr1b3zb3U72a+ZSX5Vmhpti70UwV2+LQ
YlLT/MPUNykIJBIJXt8Y/IoRukI4yJld1lusmg2xSUJ2wgm8iPsOEqXZFgN2OZQm+ezxnFQFmsNW
awemLTmdPE0yjzqATK5bFirRrRE1ZseZZP67rDXnEK9Ewx8DoznupRWOckLMHDaUpVsVKgc6OKgy
zQvvNBF+aABbyywnv1zwMEzCSGbphr2a4TLQuAXfDOwBsiXHETxvZskH2+icE74Bdu3VoXBh4CCQ
DHuzGksnTVPkHWhJinYLZNRrfdExTJmIKcE92X76ZKH+9g7BeGLfoH2DUmRoTu8XKpyo1JvaJbt2
izTnUGnfvj5OJsGEDCjw7Zi4r3IqcZLFxtF8UykDzRMoitrltqm3KqPIB/M3ey1S7t7qaXNSO24v
i+vT166wwGoe7dlJ0FMqFfrx8yff5X2Xy5tIUiQdAwWnEA6L+8N6cOkiRDzY3VUzOq1knJQkqVvv
8d/w1MvpWD2tVCaiZsFyOnPuv23b6YiBgf3Z6ni/K9MSkklOmUi3RFdIHfehikv92O7XFUZiM5As
g3HnumJkvzmV55bqjFbCRw3OSpig//NHUyvz5p5+hCzUXqmtm1fauouc0PSVbuNgT4T3c9BN9wyz
bNwBh7IzL1eUOr8eY+cL/yArTIPxnCzcDrVRDnU6QwxjR33byHvdSMgtX+0575Ov05zL2b9SwbrY
grBrp1XBcOm+9XpvjxExd8IHvP1FuLZ5wM1bYSagtZiGPcxNeyG90WJdSPRClCxEBqre+tIKQlha
H2fGsdHpt1NjhmYX90GI3XhS4p6IIwN+7Ba+s2wWpydFwHwSYyTs5YmN/wzW7Q5E1iHs+lebdCFq
TKGlQzvoinVoLcYiWvX+hSRCELUrGpK1xsRCitr19wWvB7dbttaKQf3/6e0DXfHxgQrYhSEE+jQN
H550W3ku5bMs7gOfNQQvIR4XDlanpo5yNicUI/a8KgdvnqMSpUgocix+GbK6ZGyerbAZMu+zk/hD
IxbaQEtAUCZunuP4N0xizeDjZ0vWPTLhnPjyK1w8/mAwGvcR3JpRtl/pE8KG1kIjlZ1eI46UlhAW
hzLKesW82wa7Qd03IDZ3poZJBx6LHJ4VA/5aM2ZXXZx7wTVqNt9Dwp+z4V7++eZ+/BLCwUWNDCs2
q4gt5+MqmuVkDa2jnHuxdCphnDrOa4KeGsdAQeVX432i3CN2KRojZEJqkGA+/PkK3u+TIGgE3YDs
SF5s2yzmD/vkCnAsp1VN9wkVSiC/TZgXyWVPOh1mNIeC2OQRp3YfY1fEI6Fnnm4QVIzPP9lQfr+O
yKHI4wI8iXz0452Acs92hpnnffurjIf3YnoHVj4d6l7HNrFqu4nsBLMgWPUUwiSCGYjmz7fDVEf/
qe+4HS4K2xAbPIztqOM+vuw5bKou9d2eB9JbDbUsXaUFIXBuhhpiuA9LAO9wZGNBkHyCsv12B/hg
St3AI4HB3AVTev6rtFyXpivwNMa8Di8ygEo2i4CiC/tciz9Om49bw89sjm46jssT0WmybD65A6A8
H+8BB6ZkVeHh4QC6fLwHUxk2fQGD/x7xLqYmN+7bAkvJHvNDcvuIvkORSwINy+3Ub8Mnq6fxCqO2
fEKQRVI7JEDxdvIWlg2MkQ0ZlQkxweZA8Fr56zu9/WIXzCMFTC2XGIbchEVSF57B0rT0/IBNfjPk
txqz8Mba2SQYRc4x9FIPiYVTj6Ynpsry1Yu0QtPjdsHSWN22dLwk63A2D81b3MJwwoYHMA8XCsrI
OPTtfY4nMZeSvSGHGkEhBxDWq6Z0O23/+cjb99J3q+nH+2hSeX81SuyWyacTtjk0hJOh5TyL2ERl
tHfGfm2MK0nHGUNsDKfz6QRs7A7+KRJUVWj+rcASi4v1GuwKpst1NYgmbV6MJdM3wv3K4qY207D5
Oi6lw3Gk84TvuJcu4QXjFZa0K/wcvcSxne3jMI5HSnQEXCNz97Cmj4MfwghQQ6TEevDRcFQ5aXGo
42HvqU0LLmFFf8wlNG/t9cRklb4gW3WQLhs2/Ix/Wx1tSsypIRQHzBfPVi4lY5LHhZWhROF39MMu
5ZdJvK34EfiApn+3WF385Ok/ECxrXpSaM5eaFHjB3GDMqhJ+dRD6GfVjlQpq3lF7BvO2UYrN1Xnb
+QYEqCfKBWCTdo74w3l7o/qawgcgGZ95ztOy5YS3d0LGbKE7CgJzVmM+aPFx3pxiLbInuC7GYMWt
6iWBdl1XHgGq32cUHktyiXNVpgd8JfIgVjtUQNQjtkkYLPaESOnpHxUHv4AmoRfukZU3TT4RqVLE
Nv1fPWpwPyLxeMdJC8rDfhO8LY2V+QH7k14LZvL2WYwZbmhdVYRIZj5ctn5RNiQQK0eJRiBf5xCK
QMMZ9XdeCekJawsj9Fb7vPbWIDmvwhqGFbLaMWPveIKAs47qwoJrjrSyrG2DCUDDdG3Imn2VrJd+
Q2+KPAZ77mi5Z8WsMLO2VezFERLN0s8M0uJ4aiXsJ6apRXz7tp5snCO5n8zkseve5qPb8D0p01zH
35L2V/BBQdIZTOsExJ2et/BJWp1AY36VU95bMX06la3BMjt3FCwWt+QN7fnzxv3b7hnCd7cFZqSU
KhL3u/e7pyqVmLy6Sb++nR+A21ToLt+IDKFpNi2I50+m80FKa+CD5hdw8Odr+O3wCANzbGCO7TGX
Irz9wzVkOESPnTXe2c6ANWdqN35xvdTgXk9W7QLL7WuAAo61P3/sr+/27tDiw1BjSOq0CMOIj/1B
ThqCzCLdfU2zOAoT/I4iIlhA553WmPx5SNL7a6HSPrI3AgURxvisRTKnL6Mi1hgpRanVQW7HNYan
vcNVNQgxOkvQiUbnPQ6wPOt0xfwqg1C1xjrfEHamxq8o6jrmayq303w6wC/o4D+T79YS6uCASkJV
z9i6WndbunTu9icwgSc/HFQOcz/cK4y0BRQb5Or9/RY+huGJXw5fo3r1RfdMg9xR52VdP/C83YYQ
S/SY4cSo/VBni2PGbI23im6bsd7CBz0b5j7TfGlAVWH3PKgWeJAfaNp5CvKtvcQ4UwDXDgYfz99+
sWeled5d6EHM3rSLiPsTuIqSfLGqywBUhGiPVCfUL0c/hpqc7yui+7jZurbMaSRc/Ju8v1VgQSy7
FGvGlSRtO6fdts+YBkwXczuRJ7GzraKDBCgmTqGYAFdHzC38zNiOhuxubl1mTOeA0dFo7QNOX+Gc
qT4a8DtCz82Jh6HGvCzmKbc6Xn99d50Je8/arfz6ky7hYyFLA+hTNlHB2Nh8/VaN5z2pkPEyRHeu
l41j+x3wGURuJUmAtWZqFnbvNB8ld2N2vM+BuY9Lj6Ed8iamMmiTGAd/LB8bxV6Lr0d4xywUdAi6
llnrcIMCXgEHdI7vTwHPnvDntfe/fK4rAQXBU4yM6eNcShK8BIQBy8b2LD7Xa3szcpycxuyP/Yyn
xR70xiBlf/5c8R6dokQ1E9nIfGNMnZlIfdhryjSr525a1zu8/ETHd9TActnmVK6yQaVOc9FUYL3W
DqbX3EpUzvRs0J9zzKAIaVBeHnTHJsVkjODFnjroO2h4OE3DJ6W9MOvw3/vTL2Cbx2IwZi724/4U
kVxANI2b3s1xONAl4i9uXgSv8/vwL2qAnHQqPMXj7jEfe8YLmzpZ5vyV/m+g1j21InGL76oJXNFl
Xm9dt0W2te3awNzoP9/bD9AGkZv0QdI2PtmhDwL5oRDvlZ2HM6KgL3ijzWwkfoYxACxLz1342xvi
nE2KkCvpDE6Fg0uXGXyycFz8VT+5mN9eMFwVwhBhnHmr7eAj+m3KBN0wFr6rYc+yluzBM8WVCxOG
z+rDlQOuR5W6Pv35Jojf74IXeHRDMBNZWr+1/RGOoTSHHjsN/pL6SGKGmRTWNZ6rMDa1NJMuKGDD
GJraM22Ku1PNZWKleSYagTzlwBQuprDGGHrlsk/Do6pVPsKCEJMpU9WNCz6hNwRjrHrFzrgycBVg
ZSGzf/78peRvbyIulByUPFtYqwY4eH9i4PGTrnLM8Wh7Gx5GLcnjt4NQS5juCKP1keSgVl8R5NYk
mxXJeVY7vSbgwC4NayTpJ+x/MaiBt2idjfQtZcN7DFz1FSQ6iPFLzgffRTalCYDBVBWimgNzi9xV
iNdBhevQcAy05xc4q2jkf/pxdIUNCvxWLDiTNLOVDM9A/jgBuN1AM9z/SNfQl4zRgj7HRzDAy6x0
D7jCehJ2NtDxiAtekTphdDGoEdh4bXTp6ZfT41iX0SBS67CYB9fD+HZpXzzRIN/xcQctu/34NkIF
Yat4m09jz3JOOQK3A3wGPEBbq+VMuYJiZq5PATQv04E+D7NGHBWLEPMLskTtFk03MiqqYdKfBVkH
n+x+v502MIeYVDGDZCLz+7vpyzRZvaDQd2PtmhW6NgwJX7CWiVinTC3NPQxEGesjYU0Ghf7za/T7
x5tFwXBAClplevX3bxG1VpYzkW7vTlCm55AglKGnCn0+H9IbU1nCjAxuXCY5D/2Tz3d+uwDJru8T
oAtLgznUx8In1V6ei1WNXxI/MV1VXlK/gZG6CZndG4T2q3GRGSAkDZcKyIEH6KxExNs7CwMZmopT
b2Y5k8ENBzZk/s8T4F+/ja9P5fzSRLxLhNd1doDPVTIOWNzKX596erMqrzTj+C4ZdCXPl2CssZOO
bD3k/lYLIslJuwtjdo3srCQFrrI+2SF/26hwPI0IXQMnh1EmPpKT5tIvnB6e0ZfTFkU74pnBwxuv
inBSoV4womEP8/0ayuRm8dN6vpvwx/iMNPOxIPV8hGts1+CkTug5H4cOscBtNFnK+aGqtZXgSTpX
ZjqJizJbdRTyPv75RRTvJwMej99UAIH0DKEjAsJ7/yZOliThJB6Sh9SLM9fdCBsiiXuGtLm3KBkb
gqueJ5SA8ZnudazgS7HXlTOTHjCKDvcbuAWfLc7fSHkMB7gFph5kNvD7kdUTVI7zELZeSZSYnWTB
Z4LjvoDuQfn7VqBN8Bnmu9YauCckG5kCiWwinhHHmldcy3SZzMkLRsFt9FdJd91nDJ0clDCmq6oS
t1qfghzDlPawBjyLr4zbYEpt+rIyzKC3AlRRO7MKe3+hGj1RME5jYr+q+LgSbTxc+LQfkYFElc+x
cNYGdhxcYZCo7QWtQ4DNTM+4laWtgoyg7/N6yCq6uHFSv3COLjL1rPAIpsOAZ7BMszm/gXd/ftwf
awEWPeNlJkGCiiCS9oeab9AisyPmBPenzrJCOzPuiXIY4z2t6YLTtWxZ3p8VRODB7yo46cKC96mw
hQ0XjG3P/7Dj2VNT8raP+KPgy4V1RZAnOAaR1hYJxRxG0/oooNIs8rvNOkVznOzgj6bNLRJtc+z4
Lr2Wc54FpLy+iAGkAWT116TzNNc5sWtGzLcwfqkC3GvSLUQVlu0mTdemu+6SYMJfpQrS1IOXrW1D
GqqncoBuXQLXlGR5DzqFDkLTtOAO9ja6xhPZTD+9sR3ZiKK06OBMD4aT83ICtpqyJWgO8U60ivFA
8N7So7ciMbe9bgQsP+jdkdM7z5C5yqbZLbJygyc8eiSHceBZQ18g1lohhl4qJ15T+7AO9EI3k803
T7Y45LQEF9SSsFZkKktUEwFmTgjaAxlhqb8t4pFQ7Jul6yEAUTZlK+8PcOZKfvAyQi5bjnbPGpm3
7kRsaLErGm3QHtmT0GV9WxbwL+On0sGCQ9ZFbuKDN9k26WCwubql3BcAODiLZ6Es2eynBet2CrJV
L5gAZ2PfQwuYNPtU9TbqjG2cuF7Bi7C7T8p4UrjDYTTjFttO6Wk2RuC/SE+nMfckZwtBI8ntlLDb
cYYXT0a5u5B+uKGkT3P3WIG7Dd1DQk+Wuxe2imh674wxOxZaRIkFpLtIiXnd85Ai/HyJlOWER2I7
BGnnxRyTNrFpyZ3moDsxpfSvTSIL04EHglP3sBRXJKAb/O8Ndj3Rx6I37hUpBIZA+jYOJX/QvJGa
DFlu4jhwUPXUNZMcqjOApW78+TYJTPIaUDIN/IlD1IdyT97p5DYjc5g8tPLPym3axfdrjJMcTp7H
mA0cBzuMj4cHSxtbf9HK49ggA8bLsI2SJn8gpyyAg1ThVnAeQHNGewCVmdTlrv1vxs6rOW5jXde/
CFXI4XYih5mURNu6QYmyjIxu5PDr99No+Jyyd9Va+4olijODAbq//sIbqO/tGCXqEtjZaUbuG7v0
nih4kvT3Hqepl/RyByv5Wpawy9BjwOThyca2CYlYLBsQwwTTxWa2PfTq78NmFiVsrDLqO/M0tPxf
is16YYiXvAAdfW+gbLBcBxo62QlFpPFH3BVLfnG8bKogcFgtgtVdJs4N7c7y2K4hiakUvj3dfAmZ
4iIcRP9Qf0yC/pj1+LG5J6svZvzeohrea0DqAIkiYb0NFRSCKUzQZajTUJ5o2InoPvHGLgQaXQeP
FBcofsDfQMpBEgmQ6YNMOrQwL4/MHuzvlh8hnzV7MGczpG+RkYuGU0v/42NGzfKA5PcPP02bD8Oy
CzTbjBkWc+8qtjlj/BhXkNpJAYE9NhxXdniaPXfFSTWHZ9SZj/TgjD+jMXGuDOiq0xKn0GDxlj5i
xhXe8V0tejcU2eA3VvHVp/ly6CJ3oNMcrY/4JmDPG5XB8s0sXSzOGtcVx9Equ5cxa+Rr7Mj2KSmS
9YJ3hvfeh4ZzxWgQL8tcqlEcTkEPJFO1olEtJwtKnWpBBU8AyBMcHsL+qyk97w+42Om3GFW1twXY
zGNC//xWdi3CEUPTuTgzI+UBtmc9+3PucvSt+YyiQz88iDybX4TdWed1avNzkaNEahejhNwRWMuf
MpyKLw0I1tfKNft7uuzpM5wUpHvwjseKt2rXB3Mpoy+0jUt81WLvFRlBLM5ykHO4hpfhA5Jl7rfS
G9pvEXOZKxBD4zgiz3DntYNykoQ0js4HqmJgvEL3zh39+ovsYQrC8G0ZYCyj8SOxM/EYCZkdARP1
X6zCt0+TbJ3rFAj7yUY4FlO0cf1VtLH4TPyMHh5CIScxFu2hW2Pr02IEcBfg23rnZN7ystpG/+Qn
nbxajNZu6YTVn4Pq8gNqVKHy6RDuK6jQcD6DKa35FCs+G/QHHqR0sUYLwzZA+aGI/wqL+SNCIOHT
4ni7VkuOWSgF4aHrsVyussL86hKAz8ZchC9eEgR3zoquxNHp+AJJ5XtfQ+pOUuzJt8yTCEX9Y0Cl
FgXDJhePLE1EZyCZs09sHOXoz7JlwsJ6TGhE/UDv37hv7DY8Ih8f3TzCyRvkYfT7oEV80ItaD2Id
8x8pYvj4pqDO/dp4U32MJSJ0EbxStBGnEd4oGMT6k4CKdIHNj/zAwVNg3w0++7DYRvP7YgTDxVsl
KtSDHIgZ6Vq8MWPr3yYOG2AyXX0dYCscMCetv/hT1tiw/IRVFEcjG9MB0YZZzuMF2mb3hxX0mM4w
Hzzj3TFi7jkGZnZIiik50974mHIGWvMgfksZSN1gD/wcO+cDyyqUu4divhhDUBzXyG4uhR9I42b1
SE08Rm5coaMRl86RcY18JqNIo0tJbTQC0rE5kpEs7cFYxpLwWrvwE2wrN38AbcK1IfJgvWDE+YcB
4B/6Uotp5oGrQkZtrb27PDXcBwHB+ntUCeO+yHtcTjp3fkpcZ7ofsi4HioWgw4kKuPlj4ux4sBbP
/8acpXmr4sZ0T3Va9BfE9/wP2+qq9hTHRovwlxfAjCAJ/GWkiA7SOZU9fQAbPsg59ToI5LMz0PyK
MbeRBaIVhyiI4jT8HdBeeLS7dmG6xR2+B1RtI5OG7EG6+t27YApxHnC6zC6jF5nvSQG05FCHVcwX
EsQSUADvpO3GGwqb4pdwFsJPlDmP4CEQ7+PGm/cTtJZziFD+Vxr93mGe1/BH7IjkWwHWCBlJhR1D
08yVX6wo9y75jMIeBthteU1EmH13yf7vAmNJP90O/KAb9wGdE/yIcHe0UQqLa2yGunKCxBlHzX1m
Z/WJZjzjBbeIT3kmsz9DCWm9nMPwrbVEBMvHTe7KcIXuN3b9mT5t8lCto3xAIeaZC/+Zd371s1kt
ZFESxlyicIjdjdOf21DZFpaejO4Lt4+eswAjWCUPe3EaaM8HLIwxD/IM79GVM24I0vxOD859mIs5
OAalEvqPMDlCzD4Tp6yV5e8rPs7grD3RAYrrozuJbu5Xn14lE5eiyJ4NNAiPHMLivW5n2HeRsd5M
otkVZ8X4zuWz81MwusY7JmvwZkWNewrSsXDpr0USpvkvgxQclmaHHUh1XrOQihJeq+otZGujGm1+
4VM4SYxwKUYy0NxkkXaUZMnw0qSFQg7rClQ2IwXx3p7Ya6FuUsDB9yHEoow+BgEFZIwu0UJ8gKl1
0spiwn/GWbgoI0w1EowfP4KStdyj9mZM/Imne98kV6pUCrY+/EpfCad6Uw6I3CPlyQzyA1mspPkt
9qJqxiVmQ3tEaz2GDml/2OBZXnu1+5O9qfqNs9Ezyz52FbCME7Kr4/oETiRpMZU3DEkXO0Hx68Cu
8+vnvBr6EYfiyOvz8wAnK1VSUE57MoxajeDiegl/mWAG4nvoAVb1YLsFKZ4Bl2S6NIEr6zcXomz+
e+8lokcqmrZb9s40OrYsJDyK0jYfaNDOnn+lJ5XgujqAiQCtM0FWwDd3oI/32HQU1Qg5MT5NL/GU
c3ChnZJ4He01vJ+eSl3s5khUpqfBItM5gVbjv6NtYoK0qFwiyPBZ1f8CMVPA0+3RovX+/HtYZUvU
/ybPk8n9YvpsMeyK5DUuYgeFX5zmV/8HCRmqqEOOZswVL5qift0ZENWKpgMKMhK3pQ9dIaOT0YTU
ICm3MUDMpfuLYb+CWeMapMqF2atUU61ADQQoiE6NM9NQfdsdFVQVkxsTSFUUeNtHTTuOKkJuyvfR
4uLwa5/JpVjCE4UWNb1Vlqqb7gz2WuXHNTS6JbkyCZB8ZjY6lOt45NIcKDfcCHLGDFR1b6AuHUWc
AYaswPGsc4XdZMJEP6BqEBzHXl7/jomrQi3tRBsx2QpUl5qTmgqaiN/Mb7qOkDNOhtVZ4TzmvzuK
TVbTEUCEbpV+cDN1WzZIK7UmIdjZ3EV9NYUT8vBq3frvKOl4c12e9yPyinhDYE5Ulyr4hLjepcHo
jcatdEcno0sWcGvElep7abF/HkUr/uojP2jzB+riZqTFPDGpkJgtQ3caEQPg8K+Qv20m9qnmB9Vg
DTugJekcboQKEUg2I01DdakxzT+e1BJbBng2MAbCtoDsFRY0nwqVUW6PaEJW27WBcjvcEgRf1o+h
c9V8xjdDbkih+ZK9jV1dekpsqoMe2TZGvb9AICaCtnYc1l7A6vHz9aMfFCy/iZI+DW8U68zK0ROu
uw4m2bTSoLlaoh0WkKL6XjWuPSOJ28KNthmf0W3niWlKD16/mML/MkSRohhQO+REJtJU/cKDQexs
Wz41ampYaAvpb09EEwT0Y9pngImLQc8CahHBcu80ppF6oDEJS+k95oWLbhGsfyZX4hA4Fbcg9xFp
SU9UFmpm6OOjN+fXagKFRO6DlDDs/YzxMZeC61DJPbbqEF09NHkQPfiE1KeWI6pgQfO56EnnsAa4
DxxNVi2SGmy7xv3GyFDNl3uGOSbSNzmVw9OceFhdMeBN1XcaFoRhGF/nrhr7+JC/qVFmN0pNeSiZ
v8wfM/OD7lMsJpzLBxFlhP8SQ0O+ZWcHQcZVTMydu2PsrapPFWHOsHAIDCgVI/BlmV9NICgEK3pK
eXUZ4EKO36nash+1gslMx7yNrOLdTMsBzAya7+C3OHgQaaTT5iTvmQ86ETmavPbfdCzp/VbNmcV2
wvToAmc/DG9c+RZjb9JyNUaTNoPedDBO1D0fGlfN1sYS7JSNy1em7qhd9gSKfXiLgLxqr40bBQXS
MUuylmicIy4RRXTgDnRofJp3mhDQsmu971PAYOmnSEmlPwuvV4V+i/0fr9k37QZJ012gLjY9Tju/
QQubHoGEcf5eLSKufkibUQbuLcswL+ZhwTmK69DxaG9Z5ltwAoOjLqc06KpfMTGLcGwIaldSD279
XxlNTCf0LWoRhqqwzYzDJWYtUD7OvweIyTWfVicS7pSrwY3rNk7WPUp9YhdR4HGn6tlVpz2aGOqc
d2io8MspRr2ZWdtGg9Exej/mkUKizRoh+/Kr8wQSq0cTYtn8FlGv8/pa96lHN+G22gu+3tVTCYLD
nk8JrAfvqw5lIGty9sTeBS1Dk3Fjpxsoaoxq9C+TJgUhVaX+cGgmGrYxBMnmc7BRuEAzqY7VJVrz
onaqHJlCDTh4IBOnNGIYdqDCM5MEpAcaPwpfrJcJbTP1FwItIH5oLA2QXXX8rBPlOvGrtvHTuOWj
XaH6vwdi3zQW9sHqWQo9BpmnU93HMc64uAi6AY9Lr5feheWI9l82TYREB6Lz+uGPC2DM27zUkDph
Q0AvqJROf5H7qP141UI4aZSCdXAb/VJFAlqDKudJcMnqb4vE4ZiYxOkjGs45kRHpd1KSntf+jcdY
YjUTHfHgJtpOIVpKUFm3zYPYtFr0+8P2gfesH0KBicWhaRMVbvwpVsdzVm10rQDBF85EhYic3+Dw
bVgjhoHoolMGxwiwE7/IPtrtjHPXYhyUt4TSujyn8PPK8p72Z9i0qDHALK5f68ifZybbfsXiv9Ll
L0zwvxAJYKAUVTqCKhmBIAC/w5sA1HeI+hUa3PkddG4FptnpQY7bql0OYUGtVt8UDmbxZY282c+u
tAStbKd1lZaKZ45LgBiWtahRgckImTvjbAQHMUYKaA6bUE28meY4/PBL0sc3fztyjLLbzu+tyZ9Q
gHJx1UaA6DQ8YB9AMLVUN3BuapUBSD/juIoLeDDLZZ+q68OL3/uIFzp0cMlu9+HeKNYaOSODYa2Q
dzT5GTohVDu7XNpaxjwft8f4wPEOGD0hsjkalJSnCYME0iZA3ZSmp8RJEXc97cBeRnZKDSAKg8iw
v+V9iHXqZdQ7eV/GekPX6dg78RM+fjMyaQ3YENF87yxoQGcBm2FcTg38I77Fnuk4+vnjeRo4/SeQ
/W15bQOXBDExlnYRjYow5QcdavwPptuqqJsCjCUxm313ZCtInz7QW6azcGwbFeJ6v4FFmyswpjeV
6mQSQ6t2KAZ2oDoO2cwQ3TtJjRbowlBNzVsDN60nJtZdHlOntCnLJd3AOIMbTXHw1ia1Cg5oN6iD
quUo5R2rklIVdEDtqvfIRn/mjffBkIGGIlt5x0RQ6yu0j4TSw+LBQYnS5a0omqZzngVJH0IEdQ5l
idOUI5jXJQJrQESmEM+lRT8DquWtRxOLYnhwFTUU9l3+krQg8HuyI6Y6sw0S+bgWpW/Qca7XqYLS
u6XR+5C+bgHShbfRcLIAB7N98gXxmOdiaSpvQ9LChWn+mj4RxwhWp/dgwIfiCvoQMA+cug4ZGpI2
yCwSrPniFnb7oyg8BYbZ012aMC0PkNlWOtxEu3QspH3NtNJWg17kgB1+2cct8M9rGMXMGK4Z88Ti
KR2dmnSMrExtm9mO2QdhaapNtt9XIIJqp0QQOLiQOe7V7jUnwol3iLrAH8zT3ALkxVNjO9topSsg
3UIzcjoHjrnW4pT7Tg5+Yl8ze+UBWnUrQDqmxbc97Gd6bL7TOgFGm1zVXiYtwH0wf6zLrGX+oSvS
RADv46TO0557pg/5fU/DvdffnZo4vzR6MLdYAfyJwwjTeCwuwsy4ZXvANspJQV358hm46p2pXck8
ZR0MOT2G5RporFK4OCrq7iM/d4GXwlhRH216xFz3Qh05e8jOdWwfzHTgl/k4bblDngv+pefPiG65
8jpMqzNZN7ll32HurnyIIR2oPw9IXhH5zkMDnCa/6Butl1xEZsg90r+yRwSugORyCzgATIRdAVjt
T3Ow1eGWtJ16+KY7029CLl6VUismO+xoB+tcdm1bc1QvdPEGvB+XNQpR9DUdBJ0k4qsRXWdJywkP
iH2t6+fg9KF66KbXccq3YaIuPdiGqnvKvR/kEZAWPioqZnUW7/+ifaAe0Q45oCBUB7SFy3YIkyd0
Ew+ogt4UTQelMcfHQEMJ016d/cU8quVaz1izMKzT/NAW1KXKmOm18Hk7dWS/5F7OtADaGvcPis60
TdePNAbWp5BUDPlIobYUCJiuWur6HPB1Q4Me5UZKW1cIAJfOadS9RwQVJwbEZFzFDaC0U4vW1CWp
QuhyvxNbqEpsFwwYrUD1UdAElIRc7ATzCRgG7Q2gRuMwq4exaI6/oIPNB+2gxSoMFMJlL3pXr1SV
2Y7JHQap9ucAUp73VOWaupYth9mzxTGaQEKeFPhHQJmO8VSA261bENRfZOMwIlTwx6OGjE03bRIn
pIN5RLwSUvch4Ljh2VCMbr0hvZIrg2VLkbTN76fZVvNInezuRzc6KGSZriZWNikEKNIwjcTVSMmG
rgYLBocEymd7g94yJlBJns6iOnciLFU600+Qyebjch0poGSOkt4o6U2MPLHmodlVR/0zJFD2VPDW
WDnH27pleq3v985InZkP1u2WfcfpXHPONnD7olfazj12cEfg0er0KY6RMPisi4ZrDghk6vHqdpeZ
ya1Nps/QHS9symKsSfCKzlg7gAnpUDwHQ2mu07Ex58gi61HljMhbhXLQqTYzhY7Fs1NSnTWUWKYP
udmKA0APdRIG06TSWMsu1aB47895Tr7tixhF1A/+nlyPg3xR+K8EUtGHE+UqeO8QCOhcKr7rUiDU
UX6/1cCtthZGU6inHvidwtIEc5za81NIOxHVLl+rhVg2ubx3omc3c8a5uhJfbVOwFvcABCRa5SW6
/6ULIGMGOPAEScPCVpOB8yTC/RCpOlvJHOzl7z9A2fiHbZvOZDZkkrD26hZ1TgEzuma+V0ZLfQZu
qMqBv0UAdElPLaZy/b3AV5IL/Mn+ZAstT8E2pUrUy2FvYSKdsbTtB3Bi4LtY0LGS95aLxCcgsIEw
zyZSoIa6pUzhNqjKtpA16AwmYs/Nq3Ws0jRd8kREHjPH6Lqr3iktcg7dU0X4Fm+U7dXyUjYgQMOD
OzusMsCXiiMFjD5gU+ynoyY07EDqDg4owSBrKFOss482aDve4xNArnIBot2OUDqwNGKR7nEvmIQ6
D+awUqde45oq7Wl9qTIcueVoCM6qg2rvpyCwDebiMraj2qp7qeT4k0obhGYy7MEqqGNF0Gux5uOI
qXXmJrCd5Jd4varMxQYSyb8gljlhx0EKrU2SZW7CPYWNwxDx3wvTfgaPHxf0mPar7eAyUGD6s6EY
kUyW1RdK/GU22ysY4NBaTvToFP6utAKHfQkyjn/4qvjn9rFJ1CLdmuOhAC386ayGxbdiEyts/rQ1
DnVbYAfVFtsmCnJa/xSljavSjNb0VXKMgId616DC04R8bTIkP5qGUMZB3U0qSd4VIeiXrnxdb23V
UtgTk1E32FedSe3AcDLH7T1NoEN0IXVas6t8GKi0BEzE+hxs09FhakMjYfXpMt1NXh+QOu61pMNY
mEvR+YG1lfjDYFV2ck4by+2LL3SXVWIONkstgdAEYSnAiTEYoRmKYAsisSk9K2wY9OrESR2R72vY
b5hGF5gp31vXzMJ1tw5ZAY1SHDIQNgT3HWm1b4ogqRgyRPR02X0u5E5uDBhVlft1bqNK27ZOl4Cd
iWhyQV6lGxD6ANiJOrjoJAP2lX2Lx9AepPaWs6mbx4o1zyNMddYXzgHOEu8QIVQxUGMWRR26y5NM
AyYB5lFMdbeMHwby1DMVZVhb1ny/WtA/yJn8qhzWJwnrZfae+yiJukj1StdYlumvuTXJoZAwrO38
vS9A1/jX1PZHL4RSZSUDanEB0Cty93YdhmPu90vzC/6NGOeTAemxeKbUtsqTj5GDNfzWwaBwwxOE
uTSnG4SfGOqtMc2h6zoG0j+pbpT11OVB3TyMDaAo5WlFJf66pOPg4F1di/KjZhn95RmMdT9Kf4gQ
rcXVgrlmXmE9GiZAp+7F1Ay/mxJJ1ufAcuLqGo9cHygqB2MJcS3s0Fi8Mwor7pWeXzq8zi1r61LZ
8WJepTCn9cFe8/FUiNxGIlXgr370EsIvcBM3wlOxR35hQK12Bv/ldOl033ojpq+HhfrOeqzXukZL
G3CXf+kZ6w2HCK1f8RBm5Wq2F7eL+p4eYAiBL7u45WTAAs2EMTwZoIcRfg5LG238Q8YIcEa3uo6n
QhlAm7UTMK01hM/0cG0nXPimMO8QUmWE3WJGhmI8EufYzK0wVg8p8cE/mWwDB6UL1/QeYzJ8bK+N
tBiD6N5qswypf9weTQzSR2ZW00sp/Kr9IRB0bd+jMUXoGGubQVwWd7FrqJSleZehdYPatt+OLxLa
o7w1dDzdp6jshPHgCfR/f4YEZflTmr6f0+M0EI/4Xq3gnQqk4+fRHQ/dADmQzjAyJJ9+OTFzAqj4
W8qTQE7b031siYUAKdzqqNGGx8GNpCqbc80O0xA44ru3kl7RRBtm8vCdXKMbh4GVJMYjyBjbfwUk
w505tG60CAcce0GGACSYmiFbKs+9Sxi91MuhGkwlq6LDsgGIha0q9UGxJ8o6xbe3UJQJZOx+C+m0
UxzoFEkkseqk5VuH1dYULI3fRLuYHvCMeg0OudvIS79JrueXRD+Vm+t3saxNnAvuFeOIfZYBA3EK
2WHsg3g5zRutbj9wdMtTj0ixqmi22OyANjsCoVYbfxC0srNjgK4ShBJ7Xb1v8di0Zvgyu2uNK2vR
W6SbWRaoEmm1QPr96mCTIRrcb4no/6vZVHI0Ww3RDcMtIb72Mozrz6wv/PjPCTW+4Tabo1m99WXv
IvjSKU0q/W2Xve+0/QqpHSrgDE96OsxeaaKBHgXK2YiTDP19uotDeIEvmszOyUljdVAXeu6VbVlJ
wpe0wXCgA5Zh2j7kMlSS5kAzY9OGMorpy5DgRIK2Wg9rBlfdFNNVKHF4l1E/18UL4vPx+vtA4oG0
pA+QckR0u6BfcHb6AvHGH3jP5ZZxFV2ZJWJ8DzrePmjugPpY0fiQ0r3yR+PIgZ+KyHROWZbAuj42
cqxxGqxMT56HtmkbVIVbfGQaKk7xLOeoAfy0TElOCuCFxSUjLbp4/ZSW16hfgCcB8g6iC6pk9pfC
NBoT6zCMn2GOzYyMyvKPos+8jz7EKVrY4fCTw6eXp2A1l3MceXF/AnnIhyI93j/QRAQZ245y+jVm
9ODuqOvEe0oX87kCJn0f4rdyHqaIjdjTX3b/lMhv1KcOZnV7Tcdy/tm6QMoOISrs2XHqBvnZJBLx
pwUM0CmgmfKl9cL2YTJz9xHCilMf1gl21cXGlP3Z9+b8c4F5/UJ0K3nKuZtekPZ1vqWyNe6CmDjv
uWIZ7+zSQhM+p8g2v8P5IqqVUvS/kYYk9x0Pv8TCRGALj3ou8ECb7vef9KDRYEcHBtRHG2FXxQiC
m1fIzv5kBFF4TzZlXg2WeUKtOmWg3RzaNlO+uP7oX5OATO+QMdbyb563ZgV8WGTUAYPZ3edaVyCQ
Ett3zAP+dMziKV2m42Jn7sHOzeYJiDXT4joo7eKUUyAxt2vELagy55RbzvSYx4n1e2iK4PswWdnP
LEWFHeSj8zLNFqss8uNLJG0T/FLp3ttTV4THngHqfLDNuL1HA0f8wdnGyTBi//WHYbn1JU3Yd5R6
34bKT3+PqYeQU5ny19qMqktvYxfheeZ8cZzZ/G5jMfmBObh/9KIiu0zGGr+nOdidYMKogk64jSll
rdy2XIeQmhnpeAJhVzVXvMezP/GPtr50zLlmXA7N9ifYV3Q7QTbSAHTxxpYHWSREllha87FpcTiF
o7UwqTYK+Rz2M/6N5mAj4TxGNRYBvZmN18APph95RC12QkjSPNpuPAIMmd2HPPaMJ48z/mFNBnCD
6eJ9seqmvAx5jEgfViM3r64QRh76aUIsuuuG5ExcEl/CYcFzsIGucZZkcG9Tkk1/2rJPGECPIRN5
J5dde+KLOF8cRdt/xRodSw3mGKF5lMkcP/Gx5aFL4hVtaeVfaTiL9zUP8XZteAX+QiQtf2WcmT+Q
Ra3jOzxV/eFbtABm8p7CaQ6C9Ez5vUb+Vy/kCc0FUo0jIPpr6WKOUqD0wADVEEdjSO2BLoaILQcB
dFrBMMr7an7B+6non+wJGP4NeI60bvTRCutzWfpoznHHnULvIxlBdAyHwGK3EVtsWsZkdui/VC+m
aVdIsYEYrc25OhWL4UcrBmUpVNv8JSvWAiRRrwZda3aP8gDne9lieVrV8RA8zcqQ+dgJmHeP04K/
7rEeEUm52ku2voq+nYKDWXh4COd4mZVH9CxTRGrRqgZpn5sM2O8WuGriiK1BzZ12OOCvxN3GvLEM
Suc1H0pv/a+053/ihBFbch3Pob0QAFJBs+VfWPzGbxbLA8l151gwsz/3ArHnhPtvdJZ/IZKVvJPr
gTOE1QKgBWjLP9klNvJZoK7F/LoYZjTLX4zwsMX+QBSpKv6bxpXzTyqLZ4N4ttkGDvwZG7LBvwmt
7rzaoYBK95oKpkxYBqB4QgBKPSmJyV7qjrO4q+zehnhXeCbQkAQH59xjvD2oHxJXeP5wHyk6Zjsb
X7TQwGg5i/q7TWPSi9Eb9o4MBpFWht3h+v533x4cfpfDLqICQ4ZEzYeG3gVZ9+BCQgW03k9EFvuE
8bJ6KyhxK5cR0kfB7pwNpLpb+TCMH8S7fJ3PYw42Ehyl4bZOfMj0hRr0gvliwWyrF8eJGZTPaQll
375VU+vx9nJdTfX1KGBmLMdnp4v4TK1NWSNohAqd1yZRVH6r9Y2YyBfm5TeiRBi4R9vqB9N5QVx0
zJb7Cvgb1l3sI89tHvy5Q1fzLUHmhC9QuwxH3LPfFin3LOsqVdKnEUlCfbAaTCHmu8XEw47mFbxd
v7pDok66SLczFkKjxWUKVmYg7mjD2qfUjpuheEyaqeGBrUrUw7yl0P/W+LV0/czKL2J0y3g9MuNS
ii1pOSEG8haTCfnf4zJUl5I5tYduU4E8AryO/RmwfTv1ltIld3rfm1eRWfiIodTFBNTqTHd8dZxn
YPwhuv8RFS+63E5hISp3NdpEXR/u0AQH/MwAF8Y3VW7zyI1ZfWXkOiYKsM5E3MQ5YTOgWsFQvBRo
RngC/VG9hAwYkjwYG9fUwTjHPWVAdRKIYrXpWQq34Sa6luxYod1QOpVxV8SMj7D+1sJFVI+WGd9n
pukE8x2qeSg5nZLBCLrkyRxtRF0PbZwAr70WSzYOwbM0m3lOvzKarZjU2H7h8ekSeRbuhgwGRpY3
1MNYmbdMMvyDERBS3ZiH0VkiF1t32VuPnVZKRpQWquTT3OdYnhiYNCbnxHY7P3vJwQVyjXihSV76
n6lKPPB/hikI+VCV2NWI1sFRQ5bnn8GDT/dCUP/idYQB6LbM4m3HcJj1g/Cv8YsVM5RRp/dpqh+1
kC1dC4WdCbW29ZIOllehUSJspclr+xJmwIeBsm+Y/D7FLB36F45vRLDAtVJKwajIvzagz6sYtyV0
0sUJZrNRBweOI1Kw2yw7k7s7IkTFbAyZY/V5u3Y4OByGlLMX054Ec6CEx1etdu7xFvxdCvvAd/Hp
yMj/z6kLUrg6SHtERTaZjAL1Lpq/pLZAvaUDaSeMF1WxVcaoZFzKvlN6NruiXJPXJepvBzB1EWs5
Z5IeB2dU0ybZP5SW5VT4yekXLnbZGCC6e1ZsRco0BtjrQOFx+UHO2ocYC1vBVP+2z1ISR46VvMyO
V43wgQxWPSLEWssxxdKYS9IcmV06EmKNEiamURVjZS4LhL4BRRcScd86jxqarSBsNglF0aWZqB7I
iGeRHhd/UaTRnTvarQmezZi6V4NquxA78bp78X14XKxOGY09okE7b3QX1M29zl2bV2ZenoUdJDNM
iDZ2s6iuJ+Rmp41P3oiSBegMRGx4+a4LHGvSalMDSbKed0WpnT9mS2iSDOYYWONISuGEsDkZWOPn
f3SWqnDP+KNT3N3qAuIiWN5kE7KJWHIL1pV0BuPh/j/vhH9yddGGMB1sEvgcZPQCy/5firGKEVok
0fqcwB6jdSk34RmNP9zHD7s+xg76+M8f/092LB9v00piudLeiTx6hf/ahiPzZVHh6/q8z9F3wNVO
ktVT/iSrVDcQ/pHaVHvr8f8iKmCrT/v/ShBcDUAe9OQtx3Wg36Nx/M+ggARLoAaOOY/NHRawRj2L
lJw0IxqYxnGoOiefzqMUmACeMe2j3bnLl+5oiX21Iv0UB/lrSjpR+YeU17FdI6Yz7DvdeoAtqISm
BkZE2Y9BhEk1vu/KnrvkV8YB7FfnhMBN9v6f7zrCJ//6phxGaKEQz5FRQ6bm38xcl+E0RNs+eakT
rNbkmXQkrHENI8PmtOu0lDHNDnXSgDv1oS/qEB6JVFaY/3WcYNXNDpvCy4E2DMPw2FMr1JfY93L2
FNtlxvXBGdP6oAea+zxAT3+GEsSEd9pxWRrbGrgoZqPKGVXqU3fUhBXnanpHwcmQ5dgZUIaXM80r
dfiHQ6vexB8kigR4l6cWyHG7pydTuVWhZggcHrR2az2kzBE5QLgOFX6LPQwMSc1SmylXw01jMhU+
ZId2Qjel/5SbhPgXwqPtdYcaUYTl0QYMQ1c7NIyWA7wcy00Tfk6cBRA4JUs2HJj9wqe+7LgyPX42
pxRlhzcHAFTxBQapIhJvcKC5YrbAjETJZKqlXTjtehnA5IrqHGkvj6LfAIao3HYTSRePQT5okvLe
+ILgqEYPYdX6mbgfJ847cWK6QjdLGEWYTvPBxC5qHR6SFdFsWtw5mrTtUSPyXVNueK0S7C5ADA0n
2LGNbcP0p7jrLExeg7+Rp1iYqmGyHujnAhvZuxr7nGi5z/Wce7/goLEU3KVvQ+Vb0S2hCuMUgmo2
VtpdHLiHqi7LVg2ixBK7KGIXg4HXXk7fYHjxzBpzi2tI86K0L3aTusztpsJVIxv4EAnXteibN9S0
UYK3IivmZDiC/lgy42JntGWQVRKBguP2oKnZgXlCNyXBT2mSSXuzQTuktxQrDxI7SVucD9hhPKbh
5ryaE78hH1wiZg2fo2QvU0xlZmIwfdvnUnsWEzpjzXBwCeKaC7MEZ6N9t99M20CBB0PKwZJrfyGk
hwT4djVUCri/3DaHjgmqw3+62REuQiJe4qBFYDDSQEgn8NUoZx+N9bMSFMKBCNTW+5JVM/1jDXrY
B10ckiyx/R/7jAltA/XUe3cGOLUD4HfVrMIygMffWXa49jPIXktCDgDsGJpfJMopBTm0Z7dYaMS+
rXQUhUFd7zx4icUM8bgjsPfNaGZ1MAYHrKYtQ5529G+iHxgjX7XI9AQHk7QoZ/Y3lHQjFhxUt7U2
gMe9TUveVSH8BzVKWugIJFs2smcJpZ7x667lWJoEpAuqPpnXHDvovPEXaJfWZN43ds2k4cwMbEJD
ev/G3tTKuoevNWMX8CxErUaUMP+Lnt6uPwz1Z7mFkYltSTzg7JczNLQM8+ahBO2cYFQO6Y6sZb4G
aYL1zSEzq7S4l7bhNvJUCjMZo+eeIpQ12dMZIAzlod+ArJq0GoixAFZge3usRTQY9HxaN4fNfoUq
mB53Ya5xNDdQFWIfpBI7/oCDS83jLAIKmmJ11Kju+jINao64I+yKdlCYVqPAe4hJPN+Ri9jv3tob
HV85kY053FbZha/oQXoY6e28B43nnrY8s4qleiVQnMEiwWTaY6MAbpVAlTC0iEdQiJXRZjX8URSu
c/kFzuzKCwryDEbexTAkwXAPZEBBRJQUDNcdM9JhRxZxq4AmuxLVPlR36tJa6EH6c/TDhQmP/61d
AD899P7SJFj+dh1sY4R80tHHWXzfZpMxxQrYmE3tCn/ugMF9ZpWvtL9S9AfA22x7eQyBf1ZPONGq
Fez4ncLHZpqUgN+EiUtEa1O6mX8LQAcrSn64+gKiVxhaOUYKhCVyk5PoEmRoGyQooG9wrcYbkLOG
WqkQRAXMD0JBwrclhOhJR5tBjCgefPJwUDlxBOY1eGvwtOaKZgpm/m9Px10N6jHos4/VEUHtvAw/
liAIYcpp8MZ+PTvwRkNT5thwpfO+P69Bo9UteKzUxbQBDBWwd332Kl8Ht8erFsp2/7RL1jIjbVSY
1OXgKP+Hs/NqjhtJ0/Vfmeh7zMKbje25KEtvZKhu3SCoHgpAwnvz68+TldAcsdRBnj0TE62gxCoA
iTSfeU0sJ+hY0FS0PpQBPE4M/WoktF8iCTr9FiZSqQycHhyV6aRTEiuMOXhSuce0Cu/J9nwaZLZ+
Gtq+oEw/3mAIuzTioprIczGm9Vz4GlunBW80Ht21o6Sw95G0qPqWUQ+AqhAspS8ZbSea2fqAKx7R
UqAyegKysa5gQ+sWo6BdK7hkPS5xxJRXdszAZvTXHTvvRwnF0U/CiJCJZABSK4oFyEpdogxcZK6L
h0FBzQdlK0FrTiYsmWp9rESdXh2QK6gBirWMX1ZIVIJFAIuArrbEh60VgzrFsp1efDFIdELkdCdE
jwtujWUuUKRPcLM4Ud/oZMnmcap2wOUkFNOcAokVFbTY0KeZdZ43Y2lS9zSZ/IOp+RIj4Ci+0RrN
CzOShAJqvACVzfEkQZkrvNrKYcmQhuDY99xMwqlXOo7CeidT2IbOZcuuqU9XJlqjqGeuz71OonUw
fsBlQBvLl6MAz2srfH38dRMOPJYhfr8EYq7YRSOiTYQx+G9GGCqbyNlemgM4y/AwquCv6J2Fg3t2
TJGX11NXaV524zTQvWjjOnU4viC9w2a5y0KQNzaZFeYSX23+klhW1dDqIbSsdp829JU8zAkcWd2K
iPz5FFVtWUrzfUPWL5gXPh8Le/lqzMinMNRaPq28zZI3oB42g++NXIRZ3VCssMuw6IJbeMVC1q9A
7fGNjZPJPwI7QUoXwRs7nJ6tgXbD1xGBax5shelRReYWkSXjdjurJ8EGoUykaW5cYabVZygesk5n
Nb6s07XLJGeuKhsRQLT8sBaKIlUGrJpKLso+oZelAZMJJRfg7XziPJsAV4LwCuJCJE1kc6ds4ydt
6DhrGqgapXU3JhwzJQvCmwS9rlMX1lbzrjXHBado2vXCEtdq3r19F7/kksg7Yj9gutS/eCvnKjCe
HmuurbXmrX9iSq1LJ42ZDQBUT3mtmAYZgaxwxVzR4mIVGb19M2eSNKaBOB8aQyBrDAysUJ95nUqK
sOzq1gmH29iZJDFsGoiy2GFOcNSVGwL6AHWB49sX/uVdOPTrDYson7K4QY3r9YXNzsfeK7D7W0cd
uB70bDTBV+m23q7RMVxjgSHpsaF4iVTc/vZtvNaaIpVH9stFvN0NcOQjqz5rAwxg7xqP+uWNt2h0
KkgYw9yKdtp0ItH8fw25pwMbcyxK9J70DzupBP00CylE0VUWTn6zVmnXFVKr+Y+xXcJipD+BXs47
+fR5EQUTFpiTgU9Hg3rGL/M/HWqpgjVWN0ksPN5yzuHmfv1x/cxDdfPBC1pZzgwNRITeE0X/5foW
sTkAB1m5sGm/yMn405MXGWbPM3ZM16sA8gh2S55Zr7TZc8OR4NNaMc3eftu/3ACvGaSVi3Aheyqa
Fq9vwCU9c/HYa6+QJZQnFFgSOdtXsFkExIg9B7pVDmbLATDlfXn7+uerzQfeYst2ELY4wa+WPOk0
2hhORPO1wN5lwVS8R4olbt2QIIqbbrT24JpYgrwjHWqe+1KxvHCyCZB1Y7kx586eO3WswVrysrlG
Pzyu+zvPrsr5KcgbsVyuHYoiNUrrS2c0slXAupHHydoUS0JTyPyyFj0HQ+uherhsEcQmpD40Zi6j
ybUFQtHolLJHRc4cAtYtEdyDBfCKxjwIq/IzpWrZZnp7WM93VLRGmdg2djyEQ9Jt6PVrDWkiT1By
xXUXDPC38Qwyk9Tb4FPXpDU833RwAMkrhXdnpgzxrUcqf4AvC+6gd995yedbis9Y85p9eVfUC8/3
9zED9UY7X1wrjE9yYgooDpIKs99++F8vx85FdQxEg6dbmGq9fniRQGIPhsW5iqRY2rcfBK9swHah
UyjBdy74izlWQCBPO5OV7Ds65rFnl2zbcJLU5PpqRYgrAucUwfmB9TzKWpY0dhuy63gGZ2IAU3RR
tLgze1A02QErlFBvrqEpp6QqazawyqY7EcD2H5Sc6cQIU4huuKQgorAyRL/9wVn6LoMExbdSKMLV
Waq1Ud6WJaJK8Z4cJTe7UnnjkNoIUusn1JDC56/4facfJAzTS3LZnehiStnOzl9RVMUoI2yB/CKp
TxkilvKYqFMI9DoiDO2QS7H2fABF/uQZiex4MqHkioibIVl0gD01JbQtYum0WhNV2BoKTVImFq+Q
fTJkwiUAukEBn4usCOUyKhzC/qHq5SOxfriyGodWuDIfB/IiI9WVlAyATKLYVxxXdyKPZ/Jc/Taj
htMe/Eazo24zNlozu8c2R948uBT1gq2MCn50fYQiD9tohElzcCKMdB7UYK011nU7FspJZA1M12S8
RJ1meVoL8+QNJw7lKaZSuRfBq8zDToKeeuHosziGeADM+L9HUn9wLZX7ZiAH06sHiWJea42QbaXp
ZHJK4tQIqA+t8HO7sBP7MYNqM0AeJ4Ow4bqRJlTfKYj7YgOVWkzPCn1G4yRLuk3EcKPSniOtJsg9
TqXXsDAkpl1TVB+aLk1xqFhWgXuVm9UYXCN/1fafBKaFCP6TvztLsFNKaIHUwywOyF21OfVGTIAi
C9K3bROII0qVP9NNxj68o6Dh1vtBrySUflUIUOR0mOpahDIxKpfDxjXQcLP2ZZaib77hr8gQulTo
znGl9xXEaVh606SbnD8WVTWAT9dZ91Hqjtm8W5PctSsCL00mdmuaF/ZoPH6DWglzEWdzCpV3jY4M
AoTIpU+XzwrHbdVgu19ymBL4N8ZiiZ0nxW+jdt33fxEhGvYTReehv8evNa/MAyoi2vzk2QtUnHsU
IyTny4HNRpUxdcalRRtSLEab7VpVZ10zcDyEJAkNqUHJgVy5ux75IJMV7VjXwDuvEiXVEo+63nJY
i+3shhIdueQIJQ6Pnp92GrUdlcGuTJOV/bgGcMHs2skXIH+GeFTTuncnlmx6WrgDwiA1GoODb7bl
HkqhnIaqGRBq1BMuKs2EqbodVLtUhegp1g9MTEXHEKYpHB1hS9yrll0Fz5McfBW4WBVHXIESU7OH
3OT0pEgZ6FTAO0043HmpFY10z1dxzGKKOWzXJ1VTzJ9dyCcrXFvxGlZVDrXUUz/wtS+Ifw3Wns66
BICutbUV0K4WTnfS+9NPxYN1mH7QuwQKhZC9FA9LVSVIpaQEhZJRUGT1FZ1uI8XK3oO/aqQ/TR3R
BWwSQBxcFqhs3X2schNIU2k5Q06KrIoIqgLk+pOcjfD1YJscV/WCZUK0muo/IxNEO1WlWhkwK4h9
VSQJKBCwHUrsRf1tdZ5d2QMNzWM2eJT8AKAqKQA9NmQRozZiJ751ktJdIDKojTIpQp9NNJ9Kh3mX
lrGeAloKNAy2NoFmQ2urFZd2VN93Yo431jz7nzGt5u1uQqiJcMEwRjEA0a2Jino1P+b2addrGQU2
+ZVOoXZKVK8lnNVvZI+XQ1aeAqtQjyqP/yCTnAhIKyUoQlZweRp6V/72ekqstWxF8F63B5W5rbTL
lTOwsj4a2oTMywL5oyyL0OJJkuUpqDVkSEESxA32LYXWSDK9odiQClmM2pBNlI6fESitfeyfnAh/
GFmcEMj/mWwQQOLdOIM3RNcVNiS/bxHj841r2augusH9K3La+oJ0xUcy0fhckg8CSD29uPWYs72O
mGb0F1lyWp0r0/Ik3NkqzYtZIbqhPlBgubUIMygGraSkTu0rFVB0UuteVni1PUAPRy/pInSylkic
TsHsj0qRwqCJzDJMUD8ZijM9qaur2I1+nUwc1l5viv0T8yhlQ5WHcV8w+TD4kA07T0mdk3Hmxq3Q
/Fm/qcGxU8qqADt/bZCqj79EFG+ROcLkUXvJBCB75aeSKebPWvSr6O1zIK51AsWwVBIFhUACDsNu
c2DGWkrLPqACpqGpj6sBVqlhFBSpddBcgBUluMsTyaq1T2oNdjXKqiCJuJ35W3TNw6jYuZg89O2+
13Us9/adUgFW0zawTm5DaySwHvc4+LIDXCa12QOvwLh8KYJtVIOsjLfwzSxtOWTgLJkIipyybshr
4LhOdAXjNtJZNhnX+ieqERDG1gxxlYtYO1WBhnURwjFK5maNcXsVVK09VNO0ZDsPqrhkZWHgIHcd
JTriFKZDoIWpvNxnwU/2TBjoTfH0saO+2yFFphTQG4X8CU2yuXIjDHR+MME60QjW3s4qjGqv30h8
yDciNyN557mira29V6VHARFD4ud1jgLuqqUGzFpQ55GC9WsnaZdY7U4qeGpUeLgKQqyV1UjVsZXk
laqsrtNT8XUUD9VVAamC9bcqsgXM5WLnPsSwmoCw0PFjJNnkHdoMAq0AFnqi+dL7T83mlQoq1JoT
EjUmdVcGC8BM09Kb9S79rqjLBKx56NrfcvWyy5MsRCfwPsKvKKaH/2i5uixoW0MUtcOnMBoKp0Tg
Wdr6ZL4n262kALKgrzpmmkikELSjSr5UaPKMRj20ZfNb29hE02DqTnIqc+ugrndIQsT0IbIo0SWa
BjKoFqopbRBe8P7rFtpv+aCPiWXQ1VXcRldJo6hBWtcYWMSl6Xe+nyyZe7kWK7Ro7FJjG0EniN1N
LYaT3S+nZAq7YWAzAtutUyilCq5AA1bmyF4914ERu/HmKEMkab3pH+TJSZNz0eBIZuasg7z6OXBC
l7W9le3ceLprVYsOKWC0FPYkIVNZ7WxYY6348+307rxGEfimh8w1pUDHx7Xu3GZkcdypTKIiu8qz
CsTbqnq3Uv1nVR5cCfz/qwtb4DvAyVKOxCaLiuB5KS5Lra72yyW+Ellc+99mMgUP5GSFzxp+U7U2
5cW+gLrKNv/2hc/tqDEoJqH1bYqRaEKizH2m/65pvtXw7fFFMc6Vb19iC9u50VWAkxy4OFoIvecf
YXc1Bn2qpY/brNjayWzhWedypjbmTXqSMOp0/MXSe5ig/Vg9vH2T56AfkD7IfBikDxDK9V+NDWe6
SZ5XDdaPZrxq90+rKWwjEJzb6P5UZdoBlHoVewIpIN/zP07dUFXVscwmwAIbEx6p9rEpE62MtjSl
AXBtcqaBle9tZRxfx3mWgTlPMq0A+uM0aEVuYiJVK97nqICCKVKrxTl5Gp8e87/+mv47eikfFIqp
/df/8PNfZQWJPoq7sx//dXwp757zl/Z/5Kf+81uvP/OvT2XO/9/8ldvkr6Zs0Xo7/61X38vV17vb
PXfPr37YF9LY/rF/aeYPL0BOu9M98BzyN/9f//EfL6dv+TRXL7//9hcGl538tigpi9/Wf7r89++/
BTgT/dfPX7/+mxyI3387Ni8vRfZc/Pv8Iy/Pbff7b5ph/BPUvG3ikIjyg06Z9bd/IK0q/8kz/4lU
CFUaEkdP1slY70XZdPHvv/nWP6lEo10HhNSh9q3zT22JuvvvvznBP2mTIJAfuNgjMOd++3Fvr17h
/32l/yj6/KFMiq7lWahAvYKreQQzuvweoN+g0s9q7CUsTtTwxYjsal/3QLH9SXIauj5BzcdsI0vz
b+YcxiII03b0w8sRJav6CVJcXt39NGzrrf18K2cmSkDnsHoAh8Bt6EDkoYe+rpZ5jiMQkfaM29qM
XFPs6XXFWGh3yah97nJIo7dWWrZRsiOUAUpxjEBBiC8JS+CTdPTAObDLU8hvPrWKIy6Clv/YakWy
vFOp/2XIYDnQlaBIjNaew0b8+jaHSffCybGyW83Us2gj8dLT7QQTZvxS2piw7XIjicRxbMyo2SB3
I13PSK3Ld0qZf3cb8CN4cyB8GbCz0bLmupwnP8swikBD9VtjDUN8YKsQ6Yako/QO9Mwmt9k1RVQF
10Ifsu4qAvbjf3vntZ3DoKmVuxxMDlge2+FezsYjFJ2A6TsGV3kKJ8e4cssu7dh8+zzQryu62+an
LiGq2kDrAJwFITOtLoXphsjuFPp887+/HZgADsGGa9IUPS+ATgHWLaOwvCuZ6RaPfWShMlwOaA1T
NJ9QVbcPhNZpNJFNevRLgeDS8QPkgX1B+li2wpov3r4lOQA/rzEIJrwll/ZKgNMRC+31hMmsORkn
cLqXvdtmJWCkqG6io+giB+3fNhJeRYKt+N5Bj/H3d6ejW5tu3r4L87WfGraNnk53CUNpUIlAZc+X
V0e8DzzFWC7DOSCM/eo1iIg2N47e0t2E8KElKKCbOkzkBA0PsZThNraDKrY3MyCxLtykPanad92e
HH1bzJgbzNsR89rS3A5aFEfow04Ac66jDt+/53ia/BYZYjpO82YgU0yfUeyV5Y8gQO/yORxs/tv1
VdT5u7eflJP39YjTuqCPQvpmGAa75y9BQ2g2kzUGuTjOFTJ2wf2Utgv07WDUJItb2E1UatsJYP0w
fcWIwPaGSyQWF9S850UU97guut2f4+mmkaPioeHmjIyA0ccyZ+mTrJz8raZPkS4udAhpU3/UHb3X
qgszxVvqaSqmUny3vErLPkVohDh/ihrJjHDDMnU/oursYhw1YQQ3+1sj74UZfkTXGZTBVukbWDNX
KFEUymTFvV1EIB3RRdlgO+CmABWybWo3AusQcCaS5jHmpV7jsJv1dRYc9V6kfHyegSX4O7Gk8tLU
oxN+8gvsw+H0e4GMu43O70kmkwBfhGcBoIfXSB1VvpRJ2BGz1YISRXIVCa0CW8ERUrjTB0TM3XGi
Zq8P81ewyXP3BZ+t2SiubAyk+bA3FPy8n1BmC1H3HzTUWbcR7QrAzFlW2DYuyGbNY+TAAPF26GIt
bTF3SUNGTpKQ5L9Vqdu6dw3tAvl3VBwN58LP86BdLlO7W7zogMbxMmX3GuKDo/WoYQ8Ft20Fn1Su
jfpkTSPRqRz5fpJ0dq9H6oVF86AbA75Cd+vdJjUTyTgsy+RlHrrePdbBG7dskR/YLr1LKSacG8fG
3HehHkzuApOHgzFsSoNHZhplUP7hHjLJsc7C4Y/iv9lW6QG3KqQTrtABtJh4FL0Chn6ygAUH+xUh
iuzM0u8CYB888RCTpT/VC+z1Z/qglfgeRAq8bALWw8yjHBE92KaUsxmSsKhr3sn6UzkvAwPkwXY/
FU/qoHzCIDVzPvgtzPon6ktNdwc1Nfrucja1nxEWH6vnZIA6dAPULe+BdjR1H+rU5ZCl7YHDBTHv
sk81edEppjpjASwsvGe7dmqU1KHy8FhTPcu3Jf0402cDp17ns2uy8g9VMg/jrkcHo3+Cyy245Uzd
eWyzgTx7YFxm+gAibcfqsTLBtgXHTtONNtyIfiFG3RmT57MqulLvmcJ2F408sO9HtXsXBBhWYB0/
4jijbanggiu50u0i6LJbswxCawNDtmlh/BMzl9dzB3A52QCbG9sHmo54LuyTBFKVjp72sEw3QCo7
NEJaLC1qgeCgow3HqKEcWPLibLgHW9Q0POfTOJNIPwGnhHySdCU70KaFHT9N2IwspfV1KUnSu61g
LVkJ8hzuki5bUQ1j3l+ZJnjq4ODVCSqFO50+/PBBz1DkQNQe52yEjcjYGWtqsMwDLEnlr9k1k6c6
xLZTGtWDj88gUxCpbhChB8OGemftExd6vnaXeQF63gs6G4xSUriefQFTmUL03nNSqYpCdUD+kQ5T
wXC2WpCK72qVWd0gP2Q3Wcq6NZdADMlHJLAMLaDAX0jrGqShuU8nTmbWCluMfOmJHTZyWyvpBXwX
DbicPwwtbOqLYLHt4Suakg7y5DGYu+BCgBsOPxQDaQ4MsVOtLqto1b7o00DVeDNFkVwXEw5P4nvE
SQbdO0k7d0C7JyetrTdj5FPJwnYttR7RRWmSpwpN8vRo1A0es3gfZRSqEJgtZ/GRHXAIPqC2Cety
Qx1/gdGKdZBZ3oS1Mbf1dn1PCzrjrKxVby2fBg8lgNMDw+r2cJ9wEmMMbhErrglAM7vq//LoG/Rf
mjRKPBSurJHIFAp/AaHRr8tqKfbGWPXV3kanXfs3BKhauzWAN6XFgbjVbx67NsjEhYv6Tgz9U+tL
iP/9ol2nXY+n287PhJVfUIupgjtguAbBFLJcKL43maaNqIRUSRg92VEj22LgPwVvRS0Ji/L3fw5V
xq8wNahQZjR9Bn2M3sdmiZumTHfm3Mh1NHY9/h81klv8EJaRDDrA28qj0h98Y77uAKmmzzhSy2k4
FX3tXEZp68zDATOHPPjQ1TbadRvOfjCcF5lwCqYEJG4p15c7Xelk2xD5+LxnY8Es/LC4GLXfWP2Q
JDdM2KK+bCY8kDaGkXkL0Guksvwr+BE+CxpRCtIOJNixjIG41HYmx5zFWaRpuyKwW+qi68FWJj00
zWNcWW3U7jqnMeKHrEbi6tuytPK8LnRTzh7bQOa+oAh4OsvTTMjCdYHmtlxc8yxpAax9GaKsx6+I
SxkorIeEGTqgULaNYUshKNW8BZstz6sBeWM+5nWu3MTznhwvhDFhyLNYILTOisLmXZ6fEIwTXlfW
hUIOle3Jpb+eeqVlJmG/JcEIE/NHsOhixcwVPHdqAg154NH0tjqjvkwbp2k6rpMV4+mbsfFg2AOU
NfjKyJmlb1nh+xpjKTKdIKbLRzoVwBIz3tO2cQVLFq2VuI0+zHq4ZM1noYW15m7BT5b1ITbKFGOU
xm5HVmWNUge7rR3aYEFvSNAkIJvOTlCguM0a9K0rEfJzed11NWTQw4Q8LB+g8y7jAb1zDC6qh62M
KVZAderlct4Q10goawI/RoNYbKanWFJdAVXewkbdaqYmhmN7kskD1Ikwp9Mxg5yqKDzQhZfHU147
wAg+oySqVdlT0/RyswqwE9PFV/i7ctTrxaPogVYI4IUSCIazzCOo+D43/Ya9cejkNEdBRBI3Wnq5
zIvSAi5j3K21NR2lZJ6iSsaMgYSL4dqYIYHfMR7MGmMg8bwUNZy9eyACKUOBhRTUSgMhEFTCO7Qz
Op3YD1kKYziNVBF78vpxhjXI10RzJfd8DQuMJE26bxWkl/7zrFkWixEN2A5pFqwwce2z805uwyAp
EnnTlS1jQkum6B3KYDZtjrtExBz7SV9CUbzo6FPyOtbYIzGbkt9HOEs+JL4xRMQfx6Z2hw+NXwNO
vRoCBAQQJMrkF4YN6Oby2un7kkVEOqtNhFYIpbamS0rHhoFiFhbLFopW1IX1Qs7LBIUFbm39Ci8n
2IW0UiF+kNw5VitbknPc5iwRrY5LvsYoEwCJu9ISdTPclmo+Q3GVry5CAUSeS6oiAebC5bas3CIO
wGbgdDnScb4yJVmFq0ExuRDfmxalFHNHhE83R84Q+Zgiox267EbRp+Y1zbY2AQGl41uU7zVL86I7
4v4yefIGrSn+CGIUd188fBPDbW8Uut0dUbGpij+Q1UfJglpziqoI+mJ5Uw0X2JfT5HfyzKGr3thE
njsBJz/9ImK9bhC3z5OFIktcn8Rnkxap+ge0C5f5C2xhC8WVHtnOBtuaJgVqthtq3ox1G2NQMreb
NHBKZEwwd9OGfs+Expr38xTNUNo/50uT1+4WyU60g9CCCycvAD+BVva+niKQMpuZigV82jRjQj3w
vU5jbuIOv+x/o4A8YMFTx+YSIqHStaln3HSDjxvXB5+qkJ4dAp2uV3dvo3Dq98dqQOSCzS6JnEcM
7Pyiu0iDVl5fj2QTeV9rpfzJzozKvghTXMu1fW6afX5ftUOi+xcTQJR2ufK9uSssEkKkTzHjalH5
C7c1xgG1cUBNNJw5IwtRiosJAQvuLa4LUuNkE0z4GDab3Irpid6u9fqR6S13PNz2hg+hiprXLbtK
TKwBdsQ2WsZO7Lpyj0fFKzDwe/HFLJ7btnLobOZhC+lo35EO5R8RGat0+rlpRrcidugIfQE8TbMD
VarMc7sNXmdGPt92tDBd2r50FaWrV+VU+tbHnKDzv/iLwbxxsQhqzY0dGQmiNTTS2UIA/Mm0zVKH
nJAuE9nWFPPMI1jqVwo9ssF4tDno12w3WplMykhAWrYMlZs6TSG/y2510u6mcFi9As7wMj2E4SSF
HSEBcaQzUQgml1N6IgJxOhcyPnMNmEWe9dZcISuHipHMdE2M8jhG8LMb+mQX0LQvp4OJmotI7tbt
gipAwYnQYxjDRkHgF1J835Y4a8bNDRoMqJF8IE8MBwMpbMwTILQYMMyA4nuD3NpxbpUxpkB9VWKK
fLA+39mvPHb2eHTMsPsazq6bdTvkR08xaZjLYVmiWmYb8HhJs6zIlxseGBWPMwO8IE8YVL3sUZlF
JasVIoepORzS3hZNeuG6VTz7x4CypjQ404v60eqs2uRd9wwbuwazBs2N1ORchbBlpD+OcZoaE3sk
5lancVFpDBqXkVEDcnPbYte0/hBvIyAZ7GxIxTDLtkscLHzKKqkiXphqW06IW0mQVOAM9QeJkUaz
ZEWoQE+f/SxXWx4WRAHxzHq4rviFFMJolmwK/GYRl1yxEpWKfJKOXkiJLpQuQwUTJjCbaqfC9SjM
ZTpY6topoZgBOFzksSVLDcYkuw5Hv096DgjoITLQ0mtzacp9lmhBfI2SbzibX2ctmMbl6DDA07hj
hvjBRx0mVhntCpCt0Qut7i78CK22Ti+WJNYQwhiENmDxGDB/chsJ0drGaZYShdFcmL6f+i+UCfRP
dYll79d4tGQhDrKmLo42FhkVRI0onJ+qMM3H7eIu1nKMqs5aPhFaLbV2bFGmmJIr6D1GneyatFzS
p6kG4vqnGeYGHPghhnSzwyYNPeBNZMCNrDZgqfryQ5LXi4tyXmYl/gWGrhr2RsEyz+m+Kyf7GdOr
ybzUiq4W30RnGjs6/KV3hHcX1MUVrh2De7l0gzZ8zC2jD+H2JnJdtkUkGHSp0h19D7Ggi4IdBLEi
3dlRm7vkLFlaSTEddiyorHmFwt+OYxJT41uZmoVH3Zi6orjWOkaO4NFzUeDFcEA3oKTEdbt8WzOu
NcomDJBRjyoSqHxFs2BVsc31MVllFFQE8B7y1xpCXmVPBXeLb5PHpESSTybqEc9b7tT8RwdUfhu0
FLmqpnlBL2+kesT0SKj+p88qv0jDRYaaa5y7LgnPGWRYXYMRYtZqdAr1PykboCQ2zAnyyrMt3/th
sfxqnJGr6wGlbVA4Ggf8PExcQoDFdcMajsjQOhG13C3adGnEDUgQX9wjhBb3FVRBvcyvvGGhub2b
o0luGSvUQCNB4PKBXU0s/rTMQ5nMhDqpZFWnBg5QULFxCQGKyhsupdBYyJpJE9xDv7MvZWxdGFMZ
wT6tobfSKS6nMfvEksKCYUOtvdGhYDlN2V2GSKOMd7zAaryL0tJfcODUrUWnfOLWi76n/D+1L1YQ
9O0LsUQvvsV+XYsnNJZ0pmHbzJ341glwfGhneTZUG84Lt7F7pB51mU8hmpdWiMIgLjl/rUBDcr+T
VKx9EalFPH0MW9BCJOuISPC6ME6S+3dZDbrBLD8Vj2giuyVucwUldrFJMTZlOIp60tlBGyIGYqM6
cfhhaP3GvcN9QZ4Ek2EWvKp1D2PF+ZQnQGNbRDgJkoA4O6ROGIiN4TRalj+AxKp5Ya46h3odXZgM
G4tTON/olsw2wtmTEiQY4hKLOprJothVLAl72f04pGXRiWEvUzkHUsOhDOKOZu82xxlAagJAkqlj
3oBJkJMvqfWS4zvviajDjdmi9I+3k1u1aKGEroEM3HbyLEzcd8jThUzMaa1eUwTOAmoe6Me7uxIN
zCCAlBWkVbCbVQ0g1wsqJnipkERr9cT6AXsKSWcbGAj3AaYYBv3LUiWgdqn0V+6dl1Qmw4bEdTR+
QmahHz6tZ6peVKfi6UinAd0+pPDmb7ii1ka/t+J2lIMWzT1jPeajHDRCbjlMYTxp7Myaziov8RKd
22rLEShPzcYw545T07IpBm89zcwZDD1pjLbbtGiJ9sV+CqxQa/lAD176eq2tp6krIw0KECmbQ7PW
8qjDEjl0nSeX/ZosRkPYklLkvYt3hEwr/cnZJfWAyB8LFDWUoweX3SdMxtGP7aRpHdBBGwhjVMQu
ErC4vBejs1yn21Aa9SMTmqGQfxR+yT1RzKuRxWYOxTmvrgEIwiNEmisD/BwOMMlKackfkK8FMHmb
YHKcd/V2VhW1BC1T64ZxL6u7rKPe94JKaaQTexnTcmfH5gijF4oNau3v9NrOXOgdC0aO4VDjc01E
9sxfFMk0R0DISMbwsPqBe8BxOFXBdcnXm7dkhZz5KkDxwBWhk9jXHfDxg500MkYzVa7+dqPjrLEE
YQTyq47gipRd4ag7w/oj6JjMfWkOh5zDND1owOaqK81YImzy4si9AwFp5cSdseYfa78vovd6bWf8
Bm4gCDxdB5ACiUU2XF53tqBKY0ZLR/tgaLXR3YLGy8xNPs/Ov21z1LPb2BJt90Btjr9G77Z7iiO5
sbUF0/uyy41+vGErSKqjTit1FrtMn5Y/lzablndYKGfAGct3cXQ3bNrwUKtowslm6k/sJs9HsrYN
5w7Suub6B6NN8TxFEaJtb4u8yz4WoDemd9p+v0waH9KH6Rt0sj1mzi+Uqi6zJmlB0R/6ctH9u0Ff
EgxSRao592z643JgAMro4+DDqLvgCA+z25ouQ7vBiY4yyzv9P+OsYcwY0KBFoidwkB6BayTH6Kcx
gCg0pmQRLVU4Pbj3SyqL+57TJL9ccpxMj1Athke3WhoqMnFtbN1A9I+5AEm2jX1v+XPM09B9CVBR
vzVbdFD2tku5dYt0l2VvkHWypi1JGx7AVpR02jsr8G9uHqktaDuBAxYCNtHrmzfm2h6Dsm0OWKH7
w2M6TsILkQGbLLDsU2c+LbO7TPdDhV/p93HgmEaU23de3l5wv6CRGENWPzMePqZP7/LsNuzORrCV
dX5IkKC/mjiNH/sRcaQtWT7iyOjgjZ6xz0iFqhv4DCK6dmg2NrR3wmk65rUW2t/BXLZEHu/c2flS
5M7wUoC+aOo0ohBkej1Akq4pzMClkmmC/b8CuTh62yiDF7bDl6PKd5rTzdYxq+Oi32KGKXtuDszo
QybszPuEQ3c4RZA+5upjBsHBuZ/wEkjvmdl5+45e1OlefmqIy5nIhgXbFwCLB4r37F77Zs5mj8bj
oWq9/HPn9SDS56whpY8NumZXuWH0qDxAC+03Szg6W8udjejCrPra+OLNFs5EeWjlFIzzcTwAMowP
3mj00z4KjXxr2/VSyDoZWttduHjPtP2S6WrKq+EDPt41tczE72WJdHCvEmAzmIMP+JSI2wBeY9ts
mimqP3oWWsekwTZX8IqSTxnCWrp3RCHlfDkbCR/4Jv/jPyxKucP/tCYjEBFN5RPpT8YyJ4867sCc
vAREzoPFy6uhJTnJjfQL+vz2fPnbC/sEgTAXfEpiEizw04U7v4zyYbAQT0QxaNwFTluT37lRfNDz
ou6vYJijlZC1Rtfdv33lv1nJvgcUAc6j4wAqlBP5pyt76DqGuF72VB0XZ/qI9bf3he5n/rIQDwR/
erMXmbtuqlJjl3MUL1h70pN6Z7n8zeMDgADL7yIbpgPNen0TJcUUW/PH7kCCVbeHup+Mfqs5hkDp
1DGi8bGCrLoDLB5F75xEf3dlBySYPIl0xv7syDTqqRp9v+oO8K97F1XaMA+/t6zpbdKOtKTBfOOT
uK8gsLx3Hp0xTeWyAzKGcA8QTl3n4mcPnaJXM80BBhJOn+u7yG0niagyAmo4fX4MKBEYuwV2fHmI
qL5lx3bQ3GLLYRm21yjIMjhvT4W/GwsqnQFQLxvC+flbwCu6Atk5tuwDZeHcQJWpXjI/D25qE9LS
y9BM7tXiT3H/zts/j5t8N5CCZUQtUnaeLej1QCxVoVdIKbQHB0V+fzdPhf+pqcz201jVWk0rua5o
Z2ObsuC/7mpi//Zjn8NTeBEBdF/iAhaASTx5tuqTxUgac6naQzp3GZYBZFHDfki9xNvZ9LS2hp7q
0MiEWWFZVfuOdl9O8O8BkCzjlcU+dD90WGNtwrRu2g3NzME9vH2Lv74ZOTzwzWwf8O0v0gN94/dI
xcTcYZLM044cwp//gAukXQYIdbV/YIdNb9v3h+adV/N3YwP4D9Vfj/0BTOTZyrTz2OuDeWkOlTXW
n3pMdmdKMKgsbF3Q1tmusIvpSxp0VgtxJ3Ov+8Atbkj7zEcdBE9PucGAOHTjYKn7bPZD6L9zeP1N
VBfIkI47I94F8XZ2eCFss8C5CetDh5HMXwBvBY2kGbrsfoZv7W4T1ET+THjxH6zZEJcZ9fFhi4jf
Ur8zVL9upIHMRRApAFPKFn52I2aXSuxw3hyiwP0/1J3JctxWunVfpV4ADhzgoJsCieyTTJIiKWmC
ECUKfd/j6f8FUVG/Rd+yyrN7J3aFVCYzE8iDr9l77UjhXs7JLHbZcCuHQmOwtZlHQ8VFWieoK46h
FkQ+/N9Qv//7W0Wsj4pfn2FUlEitULatd8v7Y8WpktmoHQVQplkuOTO3Xl/8ZMhYEKHBGtACwXl6
Kesxt1xFHYJP+HMV1nbIgC4pYYrJjnu+eBxz4id+d+Stn8G71waaVSWhGhG59Rc0ZVTmPaa+pd5S
jZi6Hw12dmZ7RlK3qoYnSgtw611SPCqlPVcbA8yE5oassYlwHvPXJq7n+DdnnvjL4UPD5AiUMlTi
EoHvu8NnUoeymgY+LrKR9MYd2xKYhtMSqGkIPTTdZbLlrs/M+MVmy3ghCydH82Wq6/wGibdNCdfx
8Q0czrVXTpijXcwWs99hlcO4nOfqtu81RgS/ucx/eXrwoDStH1fahGLzXm+qzUub8DzItnI0ob9u
LAYX8WMv1nx3ztLZuu+mqZq+dXrIdLEZEzu6MiKbmk+EcXeQhTEcMe7/x6+KOhyTPcQSvpT6ezEu
w79K0c083rZoFCzFndpsFQopWm3HtxrkZfPY90gGeLrP1IVPWbkw6F/GHsakb+UlIZnbSUpg83//
wn5YMX6585Bo86SFasPVJkLg3TlWIG8ZLKkGPkDLdYmhvy3OdbaBDDgma2DCWv4UdWHqRO71JlJ4
0xX0lcEfJWq1qvJSNb3hv5uMfUVqYndm/TzK4yxpLcg/V6Zk2kunTdRvpmmvI/y6tdcx6t+/ob88
EWyhM2PgganDYuHb9Oszk8jEmOWr6pBdyI/forlQS4bVBWkaqT02MTlSAQEHXm8tZXH68bv/kfHg
v/AU/FfehP9LxgNhcjj8Z+fB5XWKv5Z/th38+A9++g5s8w9LW2m0KKgosKh1/u07wDzwB74BCShi
xUTQL/7bd6BjSRDYDdaOhNKIvdO/fQdC/gEZhwkC/a9AAm9Z/8R48O4YVC2+rdjKVtAQ9QWmmV/v
J3SwIkYKXl+ikaXcpua7IG5TWafaV6UJNFSiCuMnFEiaoWyDDBrK058+q+vbV/EXu8G7Aw1rBX0y
zP/V1ATq6f1zKx6JhURKC5CvrREJaENjOg8ypCw/zIYTVcdppoK7Bk0ztYqbJKAnj7gIuzL3fuKO
zJY29HcgrPfPUxXmEm9qbeVVSuO/vC5N1cG3jZk4a2OXtRsbv17oNbE9EiySpDAM2eYysm8nnRVv
ChgfxZiezzHd2hAn13pO05EmOFKso0EQjvjNQSDWBu1PJ5vq0LetEz/MD1B6uFl+vXKkYEut0hlw
xAhjScYqVcQpeqXYV2VSc+AOKcKYE05b2tpBY2rqTtIqMI2lUd+QG2yQNwXWbziFK2d3mxlgEa9j
McTG9TdXeD1j//RKQYnR2WFYAylEkcQM7tdXKkr2g8qkidMCpn06DMybg0ON7HVyw5qhEc74vHgt
y6gnS7lhN4SBqjX2tZy6+O0I+8U69ee7bf1Vv7wUWMmrVwT3HjfeX0wjBb5VsHFiPGmBNXQIb/I2
u6xADwChKdlGn2LES1H4m2v1rkSkJEPrD+RCtXhga/Z7v2CxlDRwydzRvUGE2IBNrB2XRbZKPhru
8PrDYjSJ6iqAOqZdSfmqerNCOspvSsT1jvj1zXMdEPqbmDKkcOz1Zf6p5UdfkEUQovMTqqM0nb1+
DRSo3dopomn399f83c3JO6a1xuOgc7joTBfe3Zw57cEA17tGjZ1oypF9hdkfZJ5Mi1tXZVz+ZgL+
7qnIAEGu3wF061zY9Wj89Z3VAYKXUGrTMU2Uud9Ubx+hiEydfHZWTY9NwabrMCOFlL+pbf/yqyW0
KpvOmSvLy5DrJ/GnDxVOHchIdKxHUxHJtLPNnNV8WmnmbRkvfK4KFITGr8NeaX5zV73/jA26deBJ
cp3cwep636JRPzMl04vq2LLPIuOoy/mmvx1HkUly628uqTDeW1doCKmmhMPfmFQggLp+fa9tXE1B
qVQDe39lLv1QaefvqAEIltJDjKs+32tyzNjRLKQiJKafZIM85Rk0CJi19XyrWx1WrFQ6h7mas41V
A4RlrW2fAnYT/giR2GswS7lV0w3HTOb6c+2Y475WFfN+dMzYm5pC+Hrf3ZCeED2sGvJKupkT0Pds
a7bFqTyqCnNo5XXIMoJw2Wh+d0gae6n6dtiGisgwri7GDbfDS05rvTNUQoHEVBENawCpQCYh9tli
5wZbCc0+NZTMO5uY6g+wwu3buHQKZrOlBDeEs0tlnnvGZQxVXlFJtyRqIeVD0QoG8PGjboqGCDC4
szPZaNuyN5KjiRtjVwT540hI5t0wapNvLmWzGZAw7DqnNfdhW0Zfqr77bnXsBwiLTmvPGdPFDUiX
2uToy3eOM5F+xmIOnYOBvL6I4Eax6CcxgskRbvlK7DvEe+5oqNVTIEa0OOaU2nBiiuZLk/bayhay
toURlB9CqlR/UQNiRUjZoNehFnbnukEehHHkIo302hIQdGfYHephsxN3Nsax+6FUh++oxSfPTgwH
7wUWLjedjbG4Y4UnXYtXgpcrnNXWIy8U/VZPy/rZIMGy9Nh71GeN9N7jVHULtPCg2xmz6ex6s0Lu
VejHMjKRB8kaWRKZNF4U8X8r+rarfWI4dOWEbWI5k4rYfwgAHnxKhiILwMA7yW2KwPJB2IF+ixdq
eMqBybllNDBsRoFxqqFKulNsz45HfImAq5rbYoecKfLZo5MD1qTsbjYoaJKvKXR4DR5Pa25sSw0T
7AJKDZPwoQ4Vbq6bCQNWfyyD+StCJcObzFa4WTK3iFbC6TTQdH5EbxpP+ILzZB/R+4RuF1vdvlQJ
WgnV7BuEfgLZ7XbcJXoNRQg8601tKbFL3thWtVabPBloPWl7IRfVKB5nucQbYONEPMrF2mZazAIe
qTnxxlbqalo7eA1okYtE7IM+SAw+E4uA7BAjekDhegYvlXmzVX4zEfy4oNMPoprzBwRjz7NIkTba
tGH40WA8ikn9JGJ7Nxi57nVhX53nkDhPuP63AfDfHUO5ydezFFFgOA1+rKXMy5Rg5q7DhIhskAU4
e+Bllcg5O9g/WLLyqqQVndsHcwnym7iOwysK+vmchHrtNzhfTxC+aRFbujLdW8amr93OWeExP8JP
fMPC2+9ac1YNXhBF06uOotDwyj51kPJO2UVg24G/HI1Z9jFKg0z5FK/MDn6IPRqZOztWEl0qBzHj
N8IIxPeaK8fKqtCbe4JODdDrRd11NzauSPPZQaQcPLEW0FQWSkucxMfBJLPyu10OA32sNrfmA526
+g0MPCrmKOmb5TpIO5x2Wmy36gaVvMi2b4VZoZg9VnET8YI8TJHkVUFx0f0JkbcK4BvsIcmw7dDE
21VXGlFjwvlH0o1IeuskpRYdxjYLbK+cc37CoCuoZZU5BhomQhxRw1T19pn4oYVohamIU2DdfASF
V+JAa84sFiUYJU5iKf26tNe8GNFwrjz15Cex9g/AgLoFvo/F0yGatL7kHDW90ipHeTYqOA0XjEz1
cpXoh/sNJPwleF1mvh+XvErlFw2Wm3HE1r88Fg63WAgSrqE8fotdx2gTGB+nWvDZkGapDsQ/4INd
tLKCJKoHJqIlQlHwJZa5i+wpW2Doio4RQZ7XYXrsIxai166YbPNDbtpl5gvdGZ3e4+4cDBRldmW7
XNgAj0nNk754LUDlMATTMOucNPyV0UF1BkK1vVyx4xELhMoVinyriJ2m2caWWVzMbtT0Lfgd/R7X
Itf7XKvFLE1PYQMEUUFkLaYc1Ne57likTUwDZxenPDLTWWfN7nKF62ILLsIpdrFaDi3f/YHAM7+w
UQQiI07TisFStLQaIgxyYb7hjbSj3C2h5wEYmoZuVnwraQdrR3ZRRncfhVaykYNM+51h6qPtgjay
y7PBxhf4wmRJ+eSQ7t285nAZ+o1iq9XQbijzEp6WI/+YdrSfiV37IbDz5EwCVNp/7saxYEZZlypU
OB5PQSlfZa6uMhB9CQzSa9kGqeixhN5Ud8i/1OXAISnbe2SMtiDjjrJ9D60/jB+rTsMcOLTzwicV
iVpnsNjMBUdW0Of4jGps5rN0Abtl0nJHmipZuFBO0bhi91ObAjdQMdRIcQNZl2sM+bxqebDx9MkH
pXaiZytMhK/EpDZmtlMPO2bw9SFssqD1+jqQiKaM6bOBdu9RzINzrIoI60QsKgw8wnyiLH+ucasf
eHvFdizogVxHRynMdvVkymDMWDupc+BWedldnX76Ug/I+zPiG3aBndgXpSPkaZQz95lWtQcTQvuD
imMO2kXFs4XsVg9hSMmvnNS7inNlQwqFRTbagKQ6dswNblUDrXkt3IbEMkZFjtX79TKUWyQIznHW
lN6vnHDB00fgiGeXUwpoTe2ye0IIs42toFV3V5XahBsuyY6RbWc60Im6vFjg+tIDHi/1oOFb3cdE
pu51MTBizlHJkD/zJMAGWC5AxNYjdqcGISaN0zA181Fi9jpprG7J+pXZaSi4q4k/FH5UlXCWiqIy
XrSwynY60ZFuNvULIui+OHSFXd8h3JpcG4cX+RekZhdt8ioBaN/XoQGZihEy0i5MNIIAp/sy4ce1
IrQejawXNplwdnVu1KLQ3TmqrNtkbByqBJ3sgh63juc0HemdhtIPjzgjG5SISCR55jHknz0dMRJU
0m4U34GP2OdklvoTE0aEGhlZ1V5bEeXqOmoSb/u4JTWA3qohRSsKjKcU7ZaxtZwwtz/JBkvnDTCf
BK4+hy9dp9EmlIBtRMyMYReaWxV2QzGk9WjdF8oDLMtZXz3EPKyPYRhrL3pYBqdUH7WDRv7Y4A0O
OSd6BdvaZec779MunJVNU6LgcJOh6Y9T2EEn6Jryij2Kgop3b+PeYkvgVqaVfijw4EwoKgftOWbK
+hhbyXSMmra87wBnHqK1sd9IQhgOaj0xamiaNvYXbISpF7Pr2KpmVZk+bs8Om4RMg29dPztPhiBZ
0yNbp1PdHtFY7DLgcQq3wYZNQJodgfnuk27PDyb1sh7UGAhhhw5ymqxObPumD4850GS30nWeW0OC
cR1yVRP3nuyr/jzHTfOZVIb0QWQYUlyn7pdncs1MHihVlmwJdnR0AksVlS0Z6aejh/YiQW/L1/5o
23P72NHw33GgZ0Svorm7baYg23f9WG2mCUXSth2HMfbDpEYBqaDr8pBckjjo5PN0CXUzbPeJE40j
ny8aO3wJKejGYE6ykzaHik9M+/QFq7QF1D0WD8C7HA+zUOFFqRFu22YCHBmE5RaudfwhBTKC4wq1
eEzCuIfWRX/mo62NzcyqcKOVsbA2KDNNdF7RvAO9X5xq+qadbvaQ+ZCwod9ssmi4cagPyRtRx0cz
JjaN4zgYH+GAdsQB1yk8nDS/VEV+Uch0/TrWXXAxs9q+RTPdbdVpNvZoQfAK6qOFAjMOjxAME2ZM
qcS7nybNeVETbrFWQyrBaaHsK4LEb41yUb7YNCqTlynL8pUvq5ZvVN0sPmXxXH1B+DfuZG9/0woK
TN5Ob/e+suiyp1wZaa6IctlLAPOQr22l3iCifQUSah6Vke9FU8RiR0jvspsHQTpEU7QXrcsaH6HN
S9+lo72dkKsgchnEg0kXvBnyPNrTk1d+MRuvBByRYtLmJ9JEwm09Bs6dGmjqh44e4AhOzUKg54w3
iAqlt9il5gYQCf14SKyPRhu0N0qC2ddWumhXyhQtm6ysg6EO1S6XreGLPFY3mY1SkQCX8wpUp/rB
YQoYrMW6jKXATs2MqPqA70hdiE94G9VthS76gBVeRcaUgf2y230AWJ9qbKgcfavD6KQWDeXWjvNg
s6jp10a3Irx8iuOvMC4KnW7eF2aQbWazpx3FVeHnK/t3Nwl9/DqP8rGSTXpMW4BJBljr1bFyDxrS
+k6PVT4M9JE3mCNgWiPuTAt/tJXxPpAUyBu77atbZF6FdZlzvl1sVEL7BOpWjWP8wLbRuwiKDN1V
ytm8xoWhfDBor+ydPQRxsk8KKxlczMzBZ2ofQZqfs7CaNfN7VVe1j3NTt7syrjDR2GFKUyZE+mRP
mY4mKWs2aREY98TSklOeOtkhLrVP/ThU92NEYG5eB8O1qOrxyE4i5My2xCkwZ0xq1AkPgWoPXlJi
pSLDkJLO0O3n2mxsr9Uz5TZOtCc4ZdrejGaGgGoWmXgvskuP/gIQb2edoJDzIoYq/8pRhnMgUqbn
sq8gjEp4d4dl5buwtEf3ho1I8TN7mG6mxprPfLczVx+kc57qyMQLmb7QGid3KW0IpIdauyug6mzg
XPX7qdDMbaiGFGXcJxEDiDo95Bg3WSFn8UPiVMONpPyv9oM6k/FhW/lnIFvVx6qu6xvJisYTVV7v
s7hWvjA45RBfshVzq1np3tbg+jGyXvBb6IH43oyyg2dsZX4lZehnzLH81mliE+JJo2O6S62WLo+T
0Zclq+oujlBWpeVz1DXpVUuz5t409dSDyEerqMxAEQHDXZyY2kzF1bqvquFbTNYO1Le6NUuckzF+
XSutPi9WIl24CzSoYMkF9x92Mp9q+Aumqib34jkWbqKKK4qX8ojRKFrtJ+1Jl7V9mQZN3jDr0+9a
ImzwTuaWth+i4ISvXrL5XDLLo6uJiEImknvXxco4+SziuweiHIvbHqH8F4dMSt7Qon6PGGhQ2Qe0
qyOu0Q2DuuBBqp16U5qDpnkTNeG5kFq3beJqUD0cDeaxClQL+IYz7lALHcADC+iYioqItDVyQjDF
QpCkpXavPbPytZscNsU0lLuslIu7yISEj1TVvizMYlAr9Jxj1Pt8YHZrbUn5rH0+gNdMOs9VmEIw
yKVzLxdRYR+3YncO8mwvRoSYok7b3Vg3ySGUTe2F4TTNbtOK+awALRTU0YbxrGp1d7ea1xmJGAYv
wTrR0hqPUKWnL2bbFlsmwDnxIsTD0UVZ1ac8HOerXc/G4JLzacDDaZeFjBeygl1i6rPP2ZKN7SfU
vOjMF+EMW1GkvLGiKeVXJw+nVx6Wg4eaJTyzjE5wzrI9dI1xlg+9BKuCtUstzxkaWE5MtBjEVdrh
SBIiIL4TI6MgPAemjZ00ZXL0oo5hZe11Drt+Q9tlPLNZHR8hzzVjJGheHKVwID2aXX2G6RP03fNk
imGsMV/IQdPr2OuE3VW5vpliks0nSsNpvMwiEs/JoMFfq+Rzw5P2ojZp/sqshJKjwvIur2kn6qkM
ME5hQag85BZKchx+9DBNxGTgBsECE05ckpncMYHpQMstk8OjwaJMOgG05281tBjFpU7tBqfaHPAn
M8H2KL9ZxC013zCAeUMGKEF1bpYeT8QG0Y8cPoROJwmJJK39Uo2Nan7uC11LL8s4zoEfmOAX4Z+r
XUHgiL368xeyyocPc50xRIxiDE5nBzepcT9rOjGYWN3zhGvCC6NHiHEOyF31o33m4A6mr2Qfph3q
/IB0m8cGvIq+fUM62qAV8tfYabvl3lpAUkjOFGQ6HhCSudktOMSik72ES3IioGuwrrrSaZA09Qiq
CrMBLeJfUkACodIP7ZrDcMpVKzzYc9wn+1WdcZPB0liuS2IEMZCMXGekGSw0j/2stxZwJq217CO+
GG261fQVS56CU9NOeMZWJpmO3ynXCAEpGU9UNaAXstNRgV7HRanUbWmRYXAdyDJPDnWfzfkJwzqj
b9UZ8XQQ6Md7oeEMp2cjTApbegISRumzlQjkzhad1u0oTRkWhOmkCsCSCLs9tkIEBrjSmPOjynih
30jLkell/IH3UeKmogkaqNAPFYn2AGR6FbmYy4y5m78vUISXEnvEYpvfLUPHyOpNfcv9JES0rszK
krtEVxr+iU8TF6KhZhp9aWcubPbMQLbxOcM4nJxyQjV7vHaUth85jBPtSi2UNFTIor7Tykx8SSNs
F7Wb06019PAwE/04pDXmm1OxkAnWWkY1Z6Sv3bAOdhujD1ydVMLvdauI4cNP92w22KtDCNHeerMY
aAxITjNESfGUWwHdSBWgcobBOhkfWhGEjIen2a5caxmTo9ZGltw2QcIhJZpu0YFvLWW5rYNKK7aU
yXPiy0krDFcJzaW4JknC+4zaMmWwuGighY9ZHIqPQWJ18+S24WhE1HFsyTyTW2PPI3B0zgulruKv
iy95KZZW1i4P/kW7i2SrRO4YY5+OAtwtjLlsZ4vmMe+2tbrwrhl2OCfR9CAT5Y8IhgiodnpBH4tj
kMTrZdrGujnmLMeSItiM5GVFHlpAaisOvolIhUEyb5PWYNnUfOzcjhg7F/towGONDlQ8w7CAYlm3
ovLHZW108BYPWtY75BqDTKoPQWOoGFpSZVjOSpuZg1vmVTds5z63NZ9Ut7G4GdsaGjsUIuXEzaU4
N30jywNeY6u5lyCMqy9OK6BgzJaZ7hhkJ9WRVlObTyzGevBFjW0W+wy7tXof4fkpNhyExrIBoT0k
N5gfDYexgmiLyyQLZ4NVvQq2C8U+NWzhmM6ZxqiOXVtNpxwWFOSmo9FpMcNd4jef37gAb/ZExjSd
46XTUrZfZZIiYRJyINcAa9Y1zLlE+1kTTfvNIe8ppSgtudyEJ+fwCnRDe7ZIsTY+YuqimdKWsPqm
c6m/MCNK9T2Z7uW8JcXPxtAal4G+mTkYAn/9hnFE2zT1exxK3Bpdks0vb1/OriG6mhfeOPVehQ8V
pW6D93bZF4NY4fumxmAQOsfSEjiWG+M2o1A0t13DJJGlEMxiP03a5ASdoYB+pOtdsYlw181Hc9aa
8FZXg7I+JaA3wbZMySo0aqMyoa/sYmEPYlOMC/NH4HsxAjjSt7ZW56S9h7k7OQ2zU4cHSxXVd6sl
zfW7XhpiYfKsBYSVCSmZ7NSKBriOpUief5RNz3c+JmQAhQ2ZZAxOwzJjNectOm/uqmkDB0dlySzd
aUse7kYNqtOmzQYy6F2ggHW2MzqrnI907KyHVwEWRuuE2U565DFgphdjsBM8YYbKbbpl/ctkXTEq
k3iFxJmf6rkgrXZOWYqziGg4P99Mb1NaUHcnDbBRL3UsMz8aS6Kih5TxKvDqqlILnmIrMuqdoxi2
IhiUU2lzTufBeJtJZmK3zhRHJXl+cFy2WtfF+m7KBvZZkTEh1/IyYup5D1WupLkLly/LjqR5KtZm
VO1kv+DmN/YiyrrkQLvhPGJeILyXbzDAqNBWO76voNKiTb609Ys6xLTd8KGFscVXEH1sajsYNzIl
FNZ7e0a8rUqnHFukX8aJeDBiswwvfEhGeVfKOWBkwTK1e6oISTJv3k5Mq9ZS8Tg0OExR76ux4UGY
0vQF3pg+RDul7blwBJ6x+JUR1AxOYPJo99oyLclB41IeqiGSiTf3etd+g8gVdBs0wOtq3swaczdT
hz0CebPlRi2y9lMlLBWV8GwvGDisshq1zoum3qRS5iKr1GwhBuh9YXXcFmIOqIkV/EXVdZSsL5h8
dpOyU4t4cm4VJp/wOcqwtz9nEH+zi5xS8ytjhno+t0on5YZAcsoMKiIDKzGV73INNPzcH6ywr/n6
TuVwkIliDuesCNXlHocmf8nW2OwZg3AnxYeAIHv5NSnMecWUwEboTjqki/qV50mW8kBRcRZnLvPr
RblBAC+q3QinRt3jgFoHwuR9kCq0oYUOptGLhrA2vwZ5E8I6wtFWnu3GyMtoPabEslHUlU68KSdN
gZshHBYK4wn09VzBb7LLEVBHrueDb0JT0j43+WCMmwC5PV8qlgMOK4LYQYfiCsbm1MONFRXDQ9tk
Q3VHMzHHO/axhn22sn6UXpJoeb6vgjz5lDZofLlFoTqtM+yJLce+yGtb3DB/ymufTq/TjyFLU4bt
cM6Wp581kqH2OtkvcwhBpo3TgkcXqgyr41uc5ySpk935TcQzJ4BiitWjaVNUVp8bQ+skswCIc5eV
yDc92EQFhJs47LnPCrvgoqlkM5cHRhdVtVcUJWy8zCCq9mFRqWn2akbXsx8WS3li0dTux1GdK08i
gk3OwbDGe3mhOcwT0h0lfLUsdp9f6FmV4mOI9egF32lSf1XxSdMHjlNkWkTX1NFEDcDOkqwGt8u1
8AUG3hh9HJ2pDr4Yc8C9ETDedL6zYJnqPdEqwXBo5iTe6AuQcWbYEauIkw4PP720IYW8Hwxmqz7M
zLMqN1w/2D20SqU7k6lYFzcBWgws5Xmnpc8Ge34O+hRESemKKAKySQ4iXkDWhxRd36IoNgfw/UGJ
k7eYa1aKWdLSUbUiCvlc86teI3liP7k4w27mJY+x2+tpstxhEeexWsad2b7kRd/MCKvCMUazwxaq
P+EZqMp9g8ZOrEuWeDkvTadpNwAU7cIlTHKYQY+OtGeBuyhlN3+EiFXHTEcKY7zkdVfI+4EYQrmH
McTZXNOhkxnujOZyHIaM9Gq/UjuSx8nhJYr6ELdB6VwTcq+tG3KWA41VCxWLyVCkEuu3HsbnfKJn
6HsfYuzcPVuGEjs+Y+Cc4ICfxux+NBpmhVmYB/Wm7xi9NExOSzPM/BxNhVLd6srQCeeiYMaNVlIC
hW7vL/zauPiNfvedCnBt3w0EvBZaVRTsKFp+FXYY1NSNic9jRxqqqT90EnvKc5FIDNhTZLC0cwQb
9+uScYU+OplD8fxDL/SPpKX/URL6C+L6v1KX/s8q1f+FTGvNQtXzn6WlD9je/uUjbPgC/6H9s8T0
x3/4U2Jqan+grnEQtOGMo97Wubw/0dam/ofKKE9YGFywT/9w3P5EWwvrD4M/RJuH9JOMModX0pY/
0Nb8lTTZ8KkIjdcNpq7/E4mp9k50R8gpBkPkqjrtJfeZ8e7uEpEq2MnD8Fi39YEiM57Ek2v2yacs
kI9g/R2CZXp2wkayASaiN/FzNuYGA2zzQTMYErGbBOA0UbyP8qMYbZLqFuuFKPF812TtVYyq2/Wl
Ar00yz1SiepNpTtv4rl/dIfeVq/FQwdovLt8qf4PENO1VTb8N3fXl/X2usavTfP6L8jp/7rEdf+a
/Upd//Ezft5ohvkHCmHuL0TDzmro+P9aZv4KQ7BtoooVjKa4l37eZtL6Y6VyWsDN8clwl+n/vs0k
0mhkmFigUUAjdja1f3Sb/XCP/0nfiBmI58Ma0+qs2jTuuF9PMakQkhwXFH3Rord7a4yf+Z3bus3P
VszyTsIGcZNlZvgqusizontooaeFJJGtPSS7KONveLZEeyPJI7cTyJVGxrNocHxZ2L1LVstJ5ssR
vN4q6njoy+zz2GTfZSU99FSn3lSOIEDghTGAd+Mp+YYV+DA68okNG2KoYOp8rS9hmS1Pjqgcb/0f
Sci6pE0inv1T+JLDT9/H1jKwUrYnd9CtFyLBXvPUURhCQViqidbwU5W1MFagO97wjS6Lz7Gq7cnx
5ksSBLQeTHrdSCdfT1Jxk6VdbpCtLJdlXpY9/BtIXZTp7MB5BXHy3Yb6iUmbGXRo1B+zKv/slKQQ
i+DYURu5bK2O82BtqX4mP+/SF9VonB2C69AfRFG9vay41Zip1cw7h6LyyiR8dJTbqdKvy2KnPgyz
z+Ns3kQhaM62i78BcwPTwStBEFxuCpNdZNypTzlFxpVUW1QOEo7DNEJY0tgk91byDVd0wjbnpcnD
nN2DhFlT9TeyFM95q0BaGz8P5vzUtly5ODUnd86jl3EhtYYwew8QdYWzOa68NkCxveR+EjWdnxfZ
VXGW52Xkc9IMrhFec9fo+7u+q66pWrdeMvN+UmehVUfgTIO3wocFor++O0K+nOux3uaW/RFDuldm
/bDNBhOPTdxjCCHacJKf6BZca6SuhMgbuXoZvwTtNDMVyyo/7DXFd2ZJI1gy7nEsLWRoKe9MNXYT
Ey1ALBTIXu3E8gXoIFMHvdtCFgNxaejTMQugnrEiwNnVyE26auZmdvBuMfESlHyAog0JhDZx9hSn
73yK3fYDTK8JAg1h2U3XJB5f5tgDoVe6hQyOSaOC4Z3kjlRwKg5J75INumvm3c1sMbA0cNN4GRRF
N1q42U3WT1Yl/FEXBLU5h3XtL0XxeYGyyw7d3Ea1OAqZ3jMku1oqVz+qu2sOxzFMtixbPv/p9Lq+
fdP/RtyNv9/BybAmAhgIYo33qcFmoZYy7K1wZ2cVw7PS2M2JuYc3TRcjs99Ijv9iQPzx2/CQriUT
T8r3qvahFwx/oiDcWTaUAzN0do3V75Sy+EhmwhKkN6PBQAKiEjdk+/Hv36l4Z5p4e6scqiaiTIMG
7N1RVzCJZGyphTuE3C86YV0bU5k9jXFdsoycNT8uRI7kI8jOdpGfFeSCf/8S3umef7wC7Msc6as9
hS3Yu8MWfzMgRxECMR4uUsvPYWQe6jr3Zpn5ZZD+5uO2eEz8Wby+/j6yOXhewJ9gkP4em1/oatsg
+A13AfWr2zWIjeanJr1l1UCgKFEU7E2cD8hlHS8yxqdEmpeuetFqeLjoStKO5W8Qb42uAAWBaIpq
Ie9PRBQ92aW97bV0r1f1Te7Uu+UbnL/CqwHfWTNLoIXzqOj1u2K2bRoO64B+/UsyovMM21OAcpTT
yFft6NWsJwBkffZ5yhTUaLo4kw3ReLxwuBxD5ye1gKbw/9g7k924sXVLv8pFzWmQ3GwHNSGjlSKk
kCLUTghZstj3zSb59PVR52Rd26dJJAq4OIOapBOWBIciSO6/WetbyPaiSL7Vwr3kUMFpN0WDIH9W
/EEaH3bdPCfwyjyDI2xb9RrzVKNF4gwYNQvBwEIXf9RrHp+O/phOziWa1ccJjLUXN84NdhaWAE50
VcT9pqwWSYD69yDhv1QH/fPy+pcy/f+tmP8PrNSXqvVfl1LoQLq3/7qP399+LtKXn/nDBqZ/wwXB
Y4lq2raogrij/16jO/Y34jF4XgkGM87SEPxRoWvf+AGiaahm7GVExV3+9wrd/MYQWSy3BLZGawFW
/IXwGW15WvxUOJkWRiciVJj2Lg4VzfxN16/kjHOzyU03ssRmwSyHqxVUeHOF9m0sfWQ25aqOMv2m
waK+VhQrWrFbVTyBXOl72rTVy0/v3T95kP/+eDNtDaYLLQ21JqY0w+E9+dlUMWOlNtLBsdcokrRL
1Dpi31itu4q0Sp4KuNXbwYrdQ7nomWugyU8F8tU7NI3z5d+/Elqh398b13WQVpJ6ZdMqid+RRVAu
s5ZTC0Kly2mHNQDwN8vlfTGFGvpw9yNqshFjArQS34GPsh3HskWDPNhrbO/qYTYL7WQGdeETwyie
9UAxt3Uz5puZpfuEJnjTRx1g0ZhAhWNnh+OGMGSVUF71vja79wC3J0m3Q39gUuocIQBHN0gk1StC
jjrUFCJnpNLEzantR+XejsriRs9t89pF7eUFyLvhmIDT+hSjYW3ztA+ukfIW6Potm3lwtsAMGMGo
zH5iJe+3UhjvQMFIQCjTV16I2ClmNH0MHWop7HezX7WG8EM7vDey7Hp0Q+Mx6yw4PCIf31LNiDZj
dJOhwfFrVbzbSvpiJeqNjKoHSfjIhomc8PUiPmKSzp4pzRiKVVp0FwZILm30UjzENRNtYMiumy3m
WrZNe5xr1iZCBuOGsLj2oZAFpD63aPfUPkD/M03sQRWQAjAaE3YIvUrRVIhbWJzGO3rreG2CeGcw
m7wzEhwrb3IU9TboFXknNWInvVIE0ezp6oRqOAw9Nk9R5rEd19knmC1T3shqjDcCMuPsikv3oGhR
HOwaVwNRMR+IW92xd1d9ZXisTPXZsvn4qhCHV05svadY+Xdlaq5EG31i4nkt66hbpxl+RRfy5i7s
WGIMFbnzidpau6l3itVoZe+uswhJNXaJbin3rGYmWPBmdywM0W17M668YTII6jDlNYPG6AHFeUoW
SacQM8LJNSCjjErxHUbdpmUsvgdHlK/gQaHPF3p2sV06mzSqD1EWMZ6spo8kD611JQe8LVJptgi8
Vdjk0Q8N5T7Lq2eiWzRPT4IOoUkKgjFFMBik5hm4YM8eD3IWwfbebDs5BaJ9K+aSw01xnBrhraqu
07G6D/qGQEXGFb4gQeVUZYSNbnoncDdo+IxTiBdgN829+7BYk/ZujbpzrlT8EKSxxldBrGq3pZWO
p5iFUI7o2q5YI7bWqUBAfCg62SxXMjqbNaoXBom9DpVx1SsEP6DqlNH1EtTEDMKhNgULmHl6P73F
qpreKbW1VczlGpxTQ7EZfZaAkKWdWsG1hWw8ui0HSyZ+nFtQ8jy40/piyJncEU8l5j90nGAK79TS
HOcdGQxTubHNkZdjSObPWF/SW9S4oxmmz3Rje/rLixpXJgIncia7oA/YWZDVzm6pJTh7VvlWfK/C
kOgJkhkwIF5u6mVqek+pG1rFUn8jY0J744GXnhqTPAUvYBGKNgaOpR9ixHnNjUD5oULxuGMbqV4U
dmlHEeSIToPArj+UEjgs+ej1RqF5R+48MW4neBuMskQZPo46DXQbQAdWy30QxMS/Z928FTLLUd2P
UbzDbTM/TTk3lhzV9mGKMfA47rBj/ix3uoztTyQO+bhSNdQrKJrqc1TQ/PnNkFvXsqngvc6VJm9I
uIi2g2u7KYlA1bCKzWJCOFoWUFwFMuCJC63RG2Y8Di6m+4IrjGcal+spH01QdilWAm8e6PyJr1WS
PYbeIH1ELWQ5lwTgh8PGE03Z7DmR2VQ/ZodIAo+8Ey24iQ0j2bhuO/FPd/jVBNcm+GeEzwgzVdfP
QSFZjzauzUtgFyzhAoM076A4OaZsAFSFCSvs1NCeJ52Fc00Qu98UTf+OaxhpLFGK+0QUEsQ55gBD
64ZtiUdBcGIlkr2yKddJ32q+Q6TyXlQ2242iZ4tRtyPLejcYr/oAlaony167LKT8AG0uQQpMtCFF
emozjqfQDF/FGGBLa9hI8ZwogkOd2tkDTJgA/1Dc68IvyIh6n2zzHDeuZVPDOuMJsON44pIZT3YX
uQeophHM0iJCqtG2lXZxkbReGDiPJ9fJzL0MWtDkAw8MnFAw3UIWGZHTyJ2puvk5nPLsDIL+xP0u
9xHv/7E3+gmxWKA2x9C0w3WMvIF+V5HIYLMMoToLqiwpkKCVfbwdm4ELfJhzNG7DsBI1Uw3E1rZz
cBOxr6SgIRZwVi5Qh8UL22zR+ziute4cKwSAdtoUbsJyIHOtrzsLkVzpNKonGqM62pFhPRFvUi8T
R1THEElzX2F2mHiFbbYXbJPhsCLjPrjn/+qtbNDdAcF0D7Ks0jvkuksKvKr3i1rDIoI+0nrQYMqC
ka8LZx3W1XyLsN6mxqdf1gifztaw+LJ7tE1r3anSB7PMzXBnTiWPgWHsLvlkH0ZjEBsuQnWRuIAY
nYd87WbMiFbqIJGSK7LvLxOrqlOYNPNdMZQCPLJQt2wl50OuVcpjW0Ekgba/hWbXcQcH5pUmZ7lG
TFG/ZAiUVuRvixe9K6UPtNjdlUS183CIikvbJPVLWKvWMcrV6jQ5OM8SpXE3Vmj0Wx7LbGo17rsQ
6Mdm4tggFNMWBMAYvHbMYf2xCBLBUytOnrHrp/coxVj7qbJZEwsbXM+p050ZOmUJsnMV918FRmAf
Eb80rfukl4y+7Lb2NMeoXtx2JMJJ1he1SIhBMnquwwWbz83gwIzTOeqUpIzQFFGkrlDj1BtEVNlu
klH4YBGIO/OtunUnMHuiVEVy9JTMoxYRvp6bVybCidUAEsNHLVVy9lud06wsZkABB2rUXJktQ9KV
aEX70ZF8syLoZl3bTboxUMadmtlwNrIyW5SIorgDwF8dgQHpHxEjOXX1dQ+Sys3FEhUWkHgD9wNr
NeZsHFfXSQD+1sEEudOzmliIWkPcHw3ZFWvO6uXrARHGcX9IoDm9oPJzVlnnBjeVxpaUCk7lTgvS
It5PmhIZPldWuQ6YoliYCSAIXc1S9MZRLTP90nQ5vecQ65esb5Fvs5ytRnflJo7ozgG97Ec8oM4D
YCN5zDjdeJrRQMUPUTVZLZUIiqEdVBnuta/w5txpuOAhOGPXYgMdbaxCH09fxzLC0CwHV1y7nyzG
kL2VTvtRtKrbl54IDe2SJirvrSZxeXl4qzSA6LY2LK6ADjsaVNFk3ORhOJ2aFmA3Zgn57NK4+iqo
8VOUW7nrEfXlHkzRVS8CkcgxcDW8+gY8gNPXX1JpcEEmpuC/VlAJwd0iq5cIpMGwwmfrxL6SmPwC
aAZ4vgEMz1nRV9Z7BM3lExEtDrys4McMKzf2DhLKcC1HbTzhM65enHSqnkEDc33iF5y1ldZZfMka
qheSvdTTQOW/rcaafzzOnNrv+trVCGPnHDrnqE2um3KY8c+pPJhgC/O3jtGHJxeC59/efmKu3FvD
rP/WqvyPNeb/gT23TaP6r3vudfZf57dsePsom5+b7uWH/mi67W+ER8BJ0engWDMswa5/b7pd9ZtG
0ws7w+U/LurP/267jW/LjoPVl8VXFobB/227NfFtucgBCakOvBSawb/QdotlK/JL383okBKeSb2p
qwuUYuk9f2IH2MYM2wQh2CYZgksP6eycjkqJl9Kadx1pRJhHceOtexd1pNei6BP+QCDUodHy5tSh
XSHTwoHpu+BQKUt1hSU9MT3TS6m1LKAtRmNM18PxNnTsIPLV1mz3mtuNK2wcBVV2Fr8GlijuW0vM
MSL7UrsjmoXm09XS66rEuWGHodzHpo4pPx9ZUthNXa7y0ra/o8hMVrq5iOyKabCSNXjIZt0DW6WV
DFXxFMWQY2hQ0um5SFokQQyo1WMUtLNY1XOu3CUA2O9yLTc/qriojRXxI3rl9W0dgM5qYiMEW42a
2uuRKiXM4bJyJzLaGD/g97BXmUnm4i7hvu1QlehW5Wkjp1pT2vNh1LV0U9u68Rp3DFJ84qCAsaDa
QvtJcYzSG0PHW5qb0xWJ9ItppJCvtAMBHqdWwGrLkd5Y1MVT61QfCM1w95vwM3hJlWFmKz6AfA0n
pLvNdNHwq48CioAaJeuCRKQrWQ3bQnZXVBHWaracTzU0u0uI8ivxutYVtGesoTjm9CTxAdEs3lIl
uSmq/GToWfJREmeeeAnRULOnuiUPPztv2XuYSqY+hJy1wcqu+vINHKEqVvrgRju8sdWzOnXPY1pX
FNKFssvytEIGxtCwa2WzChL9JTfAgq1IPAWkYyo3gakg00QuSVYC7LZtqjAuqBPtIdUatECdemyC
Hh9G4xqvQxO9ptEi9EPLYFMvM/3EEB+F3pA1vl1LQotralgRV1d0DlgtKZ6PlA5HXDE3IZ4h0NM5
srncGVveFCwS0EoUYgEJg7kLlloE+Y3thU7cXmY7T9/Njogmc5I5mVDIKzsuIMd5mmdNMAdKKL+q
6TITDbbRlx62E0BmvbxwtMIT6EFYNLWQaJuOTjuJTHPTZMl5sGMEkI7pI4ukAXe6RWtRfFoSwzWE
mmEdwij7YWqt6o1t/9YUhNWpffeM/OQuK4Xpo3Ii/ENjHLNkQJUJKmM96l+tMa9oCAkhKTTxHaML
+FtkjuS4AqawW0ZBNU0x0Z+Owgaun/YhSFNEMrAnC7dtVjKwd2Pn3rVByvcnWnFhjv2DUQhtLoLA
NXEbp8rs0lVJbeCB0HYxhCrhvG7scr6fOyKRMDbbxoCXRlHWlaGNO4j38StWAPW5MfR5E+pSUr+R
MbNNLaAURqbflQSM+RXiQ4xBWrzWR1XedgazqSy3HlkewS8vR/GdgTy21UFrxTNtIgt5iBpAeScn
rfy6IE2BdsqiW9K1U9Ob3E2pYnCtTohFzdKNmALQ6gpm6lqNo66xpgFzl6JfhY0TrdPAALGJuNcX
he7e2wwJPIKftHUzGS5DqYbMJLI7NmQdYSqXxCsGHo2k+6iPyyjGqRZFNrriNS4IR6xEVgcXw80V
czXDFw5vVLaIG2My560iYtGicrfvDcIBV05lB92JTru+cuu6fZpwM5zHCbvWqXQZgJKyE/uREn/H
bDH4yLPSK1fK8ZRliXWGhI9YQUhKkjSOEI6G2qTtZsIPzmHlBpdusOedkXa0xE3XrlLDTq/wZrer
hKfGxmL84uNdVO6ZiqUpoYcAmFwNpworO6yvwAjc7TAn4+1AXXIox6wCQJpRlfPlYmvKkTjNimQS
zK1jcMUsdTxNSYLYOqH4+GH2yx02tlTTBStD3x2L4JPkkSo9BXgCnpp8rLiDrco6F7XdaocMCvTg
/3QW/7MZ7j8ebvAwGSi7QKpYEi2n6M+HG07zeDIJXtsMkXtThQsQz0IP1cGVjvUra5H2kn+ys/mQ
1rGtY82Ai7tJmwuU56e0wPxmOXP7JyyqrzXRz6Nu0gM0W0Pd8gWzMb6oXz8duSIxaEem2Nz0SiQw
hAXo1uTjXEqoMySl7QdtvsCA5q4v3gUXo1dnZbvCf3ZJYxwDAqtcUCaUlgW+Ord0wabkuYc67AI2
gYyctv/MS4C1bZtcLRfPn7ypv0tplpevAUvTWDkidfhd4mA1hJ6FgcHLp73eunV0Jaf2SIjd29ca
P6uCi+WWxC7CHqj0eIuS02DeNKKJrNc9OnXCJfKdpTnHf//CftsGwq7jdS00dgKtUQ65i8Dsp7fV
UCzX7UwVc3VWEVFbFY/gF8TiWQCrazNZ6Ybd17/4P1bu/rKt+leisv/AmthFc/Ova+Jt/9b9yN+y
X9ZQy4/8URE7rJSoeLDDUeAi4KHk/KMi1r/p1MkqnEITiCfLl/+uiO1vDlecCb8N9RbfwMf7h1RM
fAPtwwoYmJqhweI1/0pJbC7F+s8lsUZRZUHRtXlthoEk8bfNT0q6wWLNTrcG8T/r4uu4Ww4+iokT
wlmqruVQTJPw01mOSdxcyqYblLuREzRJpmalL4eqMRYhS1t92gdmGu711Ob0xe63DtJoC+RFYIIN
Ze6XnNYowclCMSpKz0m+lgnZftCOSf0x+4MTG5Qgim36hlDvUmd4xhLApjmQb2yikEqklE726Azr
eprwxMv6EzNBhlPdQkEk8AjYVbodqiXZQjE3BjrMyGsh+qwbpy29Pup1DDJflYu2FDFFiy26k+ol
XAocEdsClgdFT+fWarcCll6wBm4ShmG2lr5PXdUdJqJ1N3yZNIhhnO6qhBhdT7RJtguW4875qrlk
wCOpjwmUr7SbcSnMnKVEM6jVhq+izYG8SH4cM4alohOyaq8ZplLngYYst4iJzNd6KQWbpSiE7HJT
USWqgZZ4RIBa27lQwk9SdqkmK9e9KUMUvf2Es5oJhE5HDT9RK1GUpEtJGi/FqVzK1DSUz2GOpaVt
5o0BmOJhyqcHE3zdrpZqeCyiPt+3ONjfyqbIcNdPqK5jjuzXTHalX2izzj4jHdorc8xeVGlNH6Zd
t4fYyKx9i/L2uayV9rte1m/qPBXGUr1HnYdF31Q9vSGnKsX4xsPRduXM3oeohgREwF6ainsLjIAj
yyzrK/KxFTQwRX3pdCX2KwsOZczIta307Hk2gnzvpCQlDJgdrqE5WR8UNj3+TCv9QLHLnLurhx5n
lFUI5djJmsFaN+oIttGf5Yy+OtDmphmlVzN52CYon2Bo2ChmGXkAKiAHchCKHclcQfUUOAtyqZ/0
4j4KqUQ8fexYqUj4/CULwcMcmuLQF/09LSc23IFAvKKwGe3PEROWxnmyZHbjIi0jy3RCrpw96R0h
GEQsPlJUtivRTGcmqsaZDVV6bZdRQVtVp7RIfTvB82ChME1PlYo1+HlQsvJo1sLZdQ31kgmg62lU
ZLyJtdh+d8YkqVZMyeazBbmeQ58PMAyt6UmlUN6MMu/OieyKQ56bwUUtcyJ6FbsgNgnSGoIIROQ9
CEQWKbV+n5ZNdju2cf4MzFt8z/pSJY1hhp8U91NS3uqTVLgechFviEtSnlAxj6ee2GUGfrSQ3PvJ
IImSz5Vky6qu3DHRu2Nl+6kGmIwnWS45mi6YFKfPVjMMvNUci/4qZjSPWiO/zYLgOVXHlTLY6k6R
t3WJwAYxfLq3Give1cQmEMk3ktUiig0AjU2eGOz/igynOS5tr2Ck4BuFMV4wQBE+nPit3ejrIg83
fRIq90Ec3uhJ+xGoovvRRU0Fu8TFWeMhRA+U4dpAT688pK3lRPGh+Rt/rDLS2JzWoWxnsNMt6/SY
+a0Z6C6ZbYjjHvGnX8/09++iSdMPlrrWs1kW1gkLgHFV1xoimg6BnsKmLOwcz2XMRak+ZztIP/mO
ABoWeALNwl0Sm+9dx+IhGV3L14NqWyxEtWxhqwULZQ2HrbgplHurbifLDwj6QgZWyWOPnxcqS5Ic
3C9MGyi+W7ynwzGI8/DYs/yu17oogk3UKIsjbAG8tYrYALE4jJJs6sC+dvqm9Max+K5P7ARV2gnA
ksQ6VT0IkhF/S9CcxzDTVq2r3pnzeB2QrreSNIy+IMrdb5Nx3CgpyJayfqnHyI8XZ0lYZd01JgTn
BEcoXvdRNdy6SU7kFT36I3uRnpG1WrQeeadMr7VkSZXrGnNDA5h6pTraoxfYdr7VtLKM1wHQx7mZ
3zPTuBurlkmwKuSwr4jYY9YSic/BNiHM9ayD+2G6W56ZSPisI3LCYWfO2jWfF4txi11bjDXIM+ua
Pd0YlReLDZ0dW9qtkynFjmzz8UPHtb+RLYtPN5y0KyCp59ZA42ezd7wIOBQs9mXnVxSQq6mx5brC
NLfLByVcc/1WvhbrGi1bp56zRinvh5bhTjzWz6riZNfkLdprpj4fPKc2Y03sdg2F+Hs5NolHIkCO
njCq5zO+hEczhIEIO3hDdbAQi7KnECS2Vxp0iNTJkz9CeD+FOhLPdhw7P2Np2jTBgbSb6bWbc+gW
YehA5M7UjTXLbW5nBdahbguyMFtHuUszSo5Mo6cP+ETDbQ1iAZFpPW4cMoU2LWflxe7CB7hRoEhQ
Ta1gKJwHOT9j30zPQ5vUrAsk3iggdjtjaCO/HPto0y+0Q2oQQhCN0BdNsgWBXN6EY3/T4plaawv5
0U0q1wPHOu07vZiuI8ypO1xHjc8CgplA4PCLykVtwIx44Qd4LXJ6uuFBJRlPuXPUnqFIN5HClAS3
aaDdgHew12UPhjI1EnYP9oDsC3sveyweTM3Mk6pLmQKOMzQ/43meUbLHsOXre9xlWG48q9XNxLjC
1GYMCEkjBoqePmlVtGbhptqPSham9LjOAEOZSUm3hOkWt5Nb3haavtEZjqRZ8cij2/QMC8tKh7lk
PcZKse6aKNkYgc4QaTCecGaZW9lGu9F1j7oN6qlIJDbt6ShKWFcijDgBrWOZ8rSBwlE04YqJv0ez
A5SraLwydgo0ssUmkYUXxk8cq29MmNYJuZCei+HRm7gsHMxkzVQ31FrAWNQOVW7A8DKIWLhP+yKK
12NpefDw3vsqjI7h4I5nEDQnStH7eNCiTUSPtFPSUl3pbQpfTHDaWasMgha2MRIdhROk73UZaeeK
TDY7W+o0EH0eiZfmgymraIUoB59i2btnzF68l9L9Ybp9cewxUHnDaLwD78g3oP2bO6XpBw6RoKtu
qzQ5WEyuWKT3xiD1iHDeKU7WPQwIlAc9nO/Og2Ucz8eG7JJ+1Tljmd4YSHXMY9qzTkk8YRKbtVdc
PLYeUpJJ2RtTlAzkacjYfZ8mEGiB9//bpaKLu+kyVT/+9/96L/uia6b7H2H8q32BluTf9Uu7svjo
m7f25wXC14/80S8x8BcGjEnT4Y9f+iXH/YZeTlUB/P3ueVj8M+jXDNXALwySWEPs90e/hFfHEZxT
TPO/Ng/GX+mXviTNv4wzdKSBFnOA5fVZvJzf+m5H9NDTLWszTnJaM6H22ECa152a3AkF3WlmjSsy
FlSPpRiq7yf2rGT5hLm+H0ZW/aADVjNlExF48f1P7+M/mf98pef88tLI1mBSQVtIqJCNiOTXlxbb
rdQ7g+f2LLUAp08RIJHK07Dw2dhhmJdtOK7ZwOd7ZphqdmBfWaSeZcagGgNlOs/gqta16NuLEg0t
Oq+yNfDzaxRvrLlP2JW1AwjTKD4l5dwtea5YZf25zPXvMaKzbtWXQfADhZ7bLHJ/NigBz+GDYhjN
/t//ql/c499+VcsiugS2g6qR1fNb00q6vcgxN1DHsEG8jEXfyQ3R3xEsJM3eWXEfn1Hyz3tHSZVt
o/TxS25WyuC1U0SjkBd2DGVQT26BZGpb9FDOB1pQjbKsWv/JK/2HoZwwyQ5h48QHwx+LCvXnOU1E
nzeobhxtE0k8eZKT++aY7rqJuCxYh8nbAR3JwxhhRJ+bwbid3crZJ7NNQm8JBdYPen0kza2Mr615
kn8iKf9dUv81RQKbhJONWQNru9/eR6tE+UbfYG6qqu3OZVePzABVx5dalu/yOB0emcLeIjYLrlrM
ngezldqf6Mydf3CrMcpiiIVsiyUfbrrf07CgkbiG1YSCub2lZMcCUQDW4dypiO1Jn0M0SqtJZJO/
kD8wyrcGAp4yhS/yMLO1WqUgqq/TetYpyaV6UMx+q9ZS+mIAQtKGQ3lP512ZHgTtnQWDktW6qZ9E
bMrtaGh0l8nr1DaaD6EmeSzNKVvkZuljOzWMjO1hm0kctY0iLyguqmPNvMQzkB8NnqX18SUSMqJU
CPWhwMtpvyVmqCHWTfVsEyhYXHzkNcXKCvroIVchE6iNeoDdOzseyj9m0AX2DU8AINyXjZsqXjh1
qp+0pvPUB9QgE/o/wcswGYtgynY3LixGV0suNrGiK0p3XSPk2HiXhOW8Olpa7+IaFATxdRYlYagS
ejyPNvcy65C1zExmIFVEwo+iZJpfa6npxxnvr+yaAGNJwlJzcOv4ESHERKcBCnwe8/rVRY55o+TZ
dB1WzrTt9D5YVyDE92ALyh3st/YtcPDukGV7cDDobuppyK/6VC+9hMmIh/u32edteTMWaU5tWpuo
B3GAlVZm0Tgn+aoaFAxD1mIlm7TigLsy+uF20L11px72mlKdhYlmN28YCLEA3LBelVu1n+ZnOyur
dV5a7i1e2WYVyyFmltS67msngxfkUad5UoGgDL0pLiU7Gh+l1iUGhpWtIrjUl0QqzmeYVUl0PSqu
dYPCd0S+qGmwmxAUDQr5fN6U8t5jRR5vQj1iTaM0en62JtRzU6FZW+Kx0VSN3XkCubxJ7Ro9BpB4
D4V61nmh218AxLoruqap9yfYaV6WlziRYj7EUS+jDUIVbU+bHv9gkWz6mMzxdEgHAUSJ9q6ULxkc
qB9K1ErK1zZCllG+jhFLKKvkTZ5TVa6txAq2DLzelYldSjC6aC5kc0v463cKbEhfbmX6ji0Uv0RX
hGVsWJtKZK4zyFLrOSlaoOpokdtRvx5m5Q5e7F0WmO0ppc43GtIEsnQWPndjsDH6oPtIM/NkasEM
oSu6yatQbqIsdn5gfHnHRg3XT4YFHjyHZTuUVL93Yz4xGI++DhiXwOcAcrre6tfjEMAEaab2hmeN
yp6tj/QXOcOzLbXU2mhBOezimVBR0GeNtoqMEASqbGjvKvcHR3XrtWZIhHsPZKOa0nmTJnF3IVbT
hRtSG6damKAQZw03eDasqoWeALx6EgezBojlmUWssnqyx9e8GN3vAnPJHoGk9Yw4x3itCjJeIZfH
hyBn9ev3WZpL0k5ZAJvtfF/q7nyD2jHfZth6b526eJ+q6SlsWRctiQ0HlH3kd9pmsFHIfnhsxNye
IaNezUE2X5V5HtwtSWCHLpfCL11rp81D7CdYxnD3aXqyS92EaYaZODGLcvI6PslbiF+xkKKiDjKd
QQlamh0pTMDJgTj6Ykr2UylxK0Ks2naNcNExJGP11Bfo+pJccrtlxhWcqP5TNWd5Q4fRrM25KWY8
REQRe6GVJie3bRWfufFzUk2HhrDjfdTyGHNEUHvIPesrAkSGdQ614HpqlRRTfmgB7XRsbDxyLK7L
wIEraMQvrcv+v1Gie6VyIPiFYbajb+0jL5fFlWYjQrAd6V5kMZuIuSrtvkU9h3uyhQNlRZRQKlpL
8BRIIVZmGN+GUS82YGaeSsMi6U1ThrZa5UM/34FUyr0uHBSdWDCtIVsNjXFpd82VCkBhxSi7gIIK
j8h2dYiQCBJRdXXZXR23YKvtPNrnWp08y4QkATUt1E/GupJk1Px7SgTUNVbwao/C17yMyClXRejq
e00mn65Vn/vMBe7t9s/zV0UVhXCPIzjax3BKin1aIAEtkZsea5vlTIGp6jax8rt87jBNlfTjmnXm
mIquhBgRQcNp2hPRvlFhdV9ZjTwkVntrT6ZY0/7eVIypPKUtTT+Nm2ZvV1DjRqPWdlAY7GsjxC07
YMzoMzg+jqy80pI4sZqmU+4GMyUywJoCX4wxsscmjjZBEnwvpsBeRSi+/by2sl04kf0JtO6pqcPy
Tavr6iHWk2yNULDExEryYdob5pYNIqjfzEiuC8sYfWFEYmelbsgNaujr0R2ivRHV9p3ROdEqmoFr
5xk6Y/1Lh+o0xm2fJ0j0aoPrm5Nv2CnFQNQjFd/D5BbnJMrtD6gmx6aLH/pEG6FYBad6GKo1xIvk
czJyNJHoyY5gIdBGj+Qv210gUUeMsfmjaOPsE2aLvKnJJ141FXY1CBo4fLVCPY2QJtt1Cv0PyFKt
Mr+3lYoGsR0C0OxJCJjH14Sj91A6x8E5DDStzUbpi5aEingoFADjIcvfephUg4X6oGjbbhhLuvIe
76g4T7HdMNaPA3gz25m0gxXBBACOzb5rQi9j4J5t+0rk7wWHU3ash0SCLcxFTY68A9zrIxeA7FBm
E9fnq1xA5a5wqwam3Ygj+MzALT9oQdbzfHIZGA+WCUW/s0Vp7UIoPWg8EGmFe1Uda2ujS1CCdz3D
N4SdMdMrv7JbJpUsn46aIcNPPNisx11ccme9pL664TLvaWCaatuOUXEwUYze2PnI+6EjVQVgjk6a
pIgwGQ4AtsHdzvrUPhlapj30DfsXA4jHDTBnHrqTiVk4zt03cj/EDvWEWBeJA3mTOMnW5oatonTN
5oeshkENWRWk2GNFHxnrfp5QWg1tCKalEfbIlIo1ug/Ma2QtQhxCuY6mNmy8ubTZLHVdlzzYsLiU
U25ALpt7Kzz1UPo2A4qWNU8Z9RrXlTiSn8MCXpbBi408u1l3wEOr1f9h78yW3Maxdf0q5wXYQQIc
byVKTOXodKbHG4ZdtjnPM5/+fMjqPttSqlPHdb37pjqiyoYIgsDCv/4BA8lqwbQ6YW/y2pQW71zD
kwCACK81PDOvM5AZ3bfNrjzUpT09ydFsrsUwtLiU62AVcYK9amsOy3dmgDptKEN8H3FTfF+R/XAd
JyO12VpMVE+zgZ1COX6vO5FcD6uGsW8bJgnOVqH8VAEYfaXWljv+k/U7lK51hwoTD8hKq5yf0KNj
Z+sknfnkFNNTq3oIQ1V+LJq28kMv+ZQwb9uQhoMt0nv8zj91qhOx4s20oRSFk6b6FPhyvh+bUd5W
5UIPQ3UzhoTwj77UM1ocdlO+D9ll8bMVq0sTZDKqEuOfMYRRghQ+RaTcbokzwfypr4hZKeI+xOPO
Gcbits5XdMsh8ukrIxsMDQZa34nHZPXwVFmTNvuBQn8A0YvsHyDrzQ3OtTBKDFEcWtXfiWn0VKrj
M69OQqqoXT9rFRpv2hnNdT167O8OOe7amNI36ls6SEtNMyl9aSwZqsdkv7Sb0pfWE7wv2lBClN+m
aeq+u2gPPseqW2U69K26rF1+5Gn6ZVY9reqlvRVXNYS6DvaVnVRcgNc2i/Cf7sW3FOragfZGdNej
2rtKwvFD1LTWB6m6adMQ3XWKE2Yodlj5QhSzFWcM82ToY+jr9Q8lftJ4zNoxaHHyQjaD3Q7xDIFQ
+gPXr3eQidJ7vl98ql+oagM/H7dOcA1fMwDKN7SbqG0guOFQYPsFlLcR6hvwtn4NTxk6nKeYcZni
yMVW0z+Qt4X2/oVCZ77Q6cIXat2sWHboRxxM+E2/Ugy8QlYaHHDFy/MUQ093+0cZRjDwStqwvo4z
4Kfshc+nlS7xMSYfjTMPxcNS0UZV8pzc4UiNEdRC00Jc4+LVvI0Sr7h1gYsxtNMw645wdW09bWPW
2k80dvNDhm0l5y67XFj2v/AuhlxYO6PrXQ222Tt+q/V2sZ3LvrrqX2iJeT6hA3OWrAkiLDy7Q23W
3R1z/qvUE+BfDx9vWXX6lt7frtXIOHdh7U+djA+a5fUwyovHCeNpsn3dT1HTrFsI7hSTsv0W4bwI
9Z3vyxrhdRBc9kjwnHE3F075wRVrQ+KoYldGL0TL3DND1A9esbfzfP7OjrIGY5f5NLUhdAKdHrhj
1du0nqwNWb3GTTe48SFiA/ZDrC+U/bcLcITKkMUPRhzZGuerF4MhKeJnkjrpx3yK063VUHJSfBPY
pxiilHTZjalYo00/T8/I5Q/53ENRbfKnBbnlRuTFQvyTzWUOdlL5oV6xuI9nZxzh5XUY4uWmJp/6
OVNQ8SAKGKw6JgYzmp+b2FzY5Bt2c28xrPuZBOJtlM9y1wkZfeHEAX1NRxG09dyTljHqvlnZzjfA
9491bjv3dham34us6G6KyZt29INiStbuEMEFJHg8+xLGI64VWM5HB6+V6V+wGrtP2GhN+8Seoo8U
ttpN5Q3GbV2M07dh7doHvNM6X5cJBy6/LIsPNb55eDmXkvIB1dtf+hQB0BtL7e6L1nbGrc5hcDBz
6Go2rts+wq3qBgvs9OcLuPO/jJhLEK8LieS/U2LuEWXzsQxHlBhD/Zn/YLwCCgsEcDwfPeUeYUOX
+R9pto3uF5sYwCiAMOWs9B9xtvUv2E5EOXhCwhlzHf7UfzBe/V8ECltcqP4RJwZI7ghchI1D/idw
FOPDjDnBUZ1cx/ACQteeS1EDcmJZTxDH+70My4smC6+H8nQL0No2bVhA+gk6WNmytlICcfaTUx2a
on9MqZ5ofT2baHp6R/ubwgWzKvpZnYGIX5HG1JSDl5Imp6Oyhjp0BEZmte4uuLi1e3uQz2bo7iTc
GS7DaQ6hNL9b0zy6gDC+gj/ViLxhrIb4yuxToHZsO6vFFrXdx7C42YVxBhybHWWx93e75b8+2ov9
xfFbcwiU575vsBKU6P/42SwUvdgbL+2+icLuSnXgd4kB+Rqtb7RwtMfZjeV0/TPyxpom6niIl+mJ
v+nraNafi8UOSooO/Lonb0Wz1D7oZljvbBEeSjax92QQNReSMV+DrzYYto6tk1pjqjtx/ItToQsj
96J8n2r9nV01t0vRvXMib7ktaHaPsT76I4j/puDOskOpOu1++yrPrIbXvQz1AzzIolC/+Ah1vtDf
semZyzQeyi5pZga6ty3ezlzAaEvuPc6oxNFICvLYpg1t6w7adi2cWxF6RH5Y33R9uqmiWdv2+voX
meuX4q3Vox+9TBoYnouFAExaOhmn/giJG8Mgd4piH4rMUhZ82JLihoiaoh9KHdCrXuGR14CWk7Am
0y9qU14grmKldfIj2Ij+drii1aOChE+mR4HwCLu8ZF9Q2/3CK9X6umIKH2PPgPJXQ4VWETWHHrhM
8uKLFrbP4bSufogMkagAMWFaWuMysgrXes8fq68BXPQ9rl3mXjrj86BkyIMSJLt8Ib5XV8/caQ6L
Ei3T2RCjdJ/NLoy1HTisSXu2EMTAUSA6YpdiIVnvKrg+A7l+DX1QWjH6d7vuHWxLZU6uYJmjb8C2
N+dg1LwvLQbYnzr+9wkhsv4dXHGqaQG3q+OXXDFgfCwN/YkywWocPjUJMHUKJXrAtJjxO0Un03Fy
QaB770wL5UJcdePPZOWqtpnsIWy2eCJl3zBRJcItK5cD21Amd+ia16DsSZSBYIwNa0I0zSf4eEYa
LKG+qB7I6IHDp9nBsVt1qcSG997timo3Zlr9s2CwZ2nlNtE2pDDd4m+keMt6/wvrnbTZZCQP3uNM
X8Em79rbOsPcguJyachPomwQm2Qk9ymAv5Tfytbpf8Viog2gVd6n0kNlvXFIDP9cOnZ4X67edGfg
IkuYZC4OeZ9kzUarTbINiH3nooOKL9u2lmddE48I2DSaFTEkeUizv0Psh01FMZDPmHvoaaBek54Q
04Efgm7ClHPnRoTo0Vy0b721w9YdF97ue53E2gMWpvVyiOuyXnZpBJd6B3ESXKGd7XXdhjIlnoa5
VKwxE2D+umj09uBFSc1DWm5GEx72SbMcuIoY2QGACOlJ0sfk9MWJs0eJkW3HpoZV08ErI+4mSRYw
yUXooT/KDCBgsCvSHlviM7Fs6z+YkZXqfii7+ZswGzr4OBKMzXXWYsm0G9d+ie7WLiL3QMfHfDNn
WfoYZib2asNSaM9R5YIQtNSmGP1T2O6GbISWba0uwAPtJnvFv6sW1T5sHetx1pYwPrgKqKkUZEOi
iPmT9BRwnK4B3s4UuEMEDAkDBGLeMXHpr1aBQNbivgsXGGAyx/vM9e4yBRitIEe1gpCcsshutNwb
rhLpZhtU0XWOEAbYKQRC2WBgsBAxCCg1kXGFhDG0HxcFWcFEFztLwVgEScsr3BDm7aJArljBXbkC
vlwFgcUKDKOihDazetWHTkFlYVp+0mhebYVc8qu8BsgoFLQGk+G7TurCXijYLVcA3GqA+3UKlIto
nOAhpaA6NP7MNW5k1Thfu7J2biYF7GlxPPi5AvvSyjZhHbYCONG4r7RI7jQxPKAOvjUUWFiAGkZp
MR9SvTV2KxmeV3jxP2kOuB+IarUhPGdfleTB6JXkjm5E8W7ueuMwDU5x6Cu3vstnVP2ShhnplgCa
At9gutjinQDqRDsN5plw/7cUDqrh6E2nEmx0TrPvjUJL9VKuv0glST4U7JufW4WqtgpfHfvyMYq5
HkqnYCcvFA5L2CWMTubErxVKi7WNjRHy0Ab07ABxE4XnlgrZncOlrf36BfCdivyTaekS3XTyIBQq
3NUVALH1N1jMxWPfKgS5BUqekgRQmQ6Q9wx2Y2JSXiIQw4lwY73g0Fx67iFkxe+zIt3i8fqFhCOT
0qgqb2wrA8rW09X61MA/uw/TIbtJFOaNl09zTWAUcWsJVydtqpyDXKbbesJIhji05L4skkfS8LjW
2y+weq0Qdrerp/tRoe6x5kpFIetohkzupn8B519weqEge7s2ULtF+aFQcD4XVkelrvyg7YIPnmib
B1xra7JjK10LINsMv3r4vN4mf+kTrEub4yJBWbGpodUix/04KzNd3Z3XW3O2vcey8JZrw+4b4n/M
9NpJHfkxZrMIoqgSgQYAc2v0MwATnYxMtTQm1dxAX7FCqFnfe1oUXbkajJ+hwodCyJmW0KraI41q
lEQOLZNirZfPOY4h17lqqNgEDH/FoGbFE5xO3ybBXfe2x0+EwzPhXHFxJQlIL7HeNRVVYaqaN5Vq
45DQO0HCy3G2cWS6GyFQorSn+TOhO94mQq9mqJE0hyIUMft+JtTCSFe5IZn+C+CrDLJuWKGUqc4S
RzLsosSrNlbWYqlQ5N3OTQRq5jnk74/jNUhUk8qUzfexxIS4Wr9lNX1TmKP5tuYRgBHC7x3b084t
yvdeJ1cusfKdHMSW8Mf2WzFMaRA1hHOkdQUo0UY7Y0zad2tsP9BxfSKURdw0tfgrksjhR8CEXVym
lq+H2byPDIN8zgXq34hOyMIyEnFZ831R/btWdfJChPiYNF+b8HzpXYUBoZJ0/BLO7dwm6Yzp/Fos
cUyvk0jnuiaPWTjp+4jIicjDz6R2Y2KQDM42TfUYbaJFDr3C/xMv9h4HDJWg3rnzsCWxwYWi1ZuY
H1T4I+s1G1VuEv2WAgzYCMO/A4AN3+KXLuhiAQyvqjUaz6z1TSRa8zPVhn2/rnoRb0fBJ3NFrmT+
AQvrBno1rdda9WBh48vnEcPmBmOh4V3YE5a3i3F9x+eKVm4bJdDn+dFPOSDDV6/VEkh1JCljk1Ql
yQ23frgoS+x9WbPVJocZTRuWtHgzfORLSA4wybELgcDZ/MwslyXkxVb/mfTU+NEgLilIiPNwfEIQ
VD98yIwQtIgcgm0ySpSaxtojlMe7pqGWSCQ1XVJjH4PwEOaRzw01o4mZRVjv1UsrHqzYqt4R3jrA
8Sza6mNoa7Pu19YsGtrnXkm2ZpMkzxjsQxrAqwW9blfb6UdZlDjNYerR/VKps/Vm0mbslWRGmtym
tbr6OVesBqg0OSZG5eBbKwmaSa0Zt3QKTPJ818q8zmTkhLQS07kL7KK17lw3SX9A68ijHW1Keejs
Xt6SYuNe1ZHZv/eWwuUr5Hz+lLIHbDuzL5/modrJwpxvaro37cYmd4ctSw+/LBnelLQppxsEDtMV
9J/6LkEU8B3CIxXmxupK7yv4q/srL5o5YJWvj5MThVclFuSGj7E+Hp6zjVyf797YjyFpEMqy3MHS
o1yBj4d8jXbuki3vUoH/+vvEc5fYHxK94Ai0LT9yeslf26UjGTKORwQGCUy7lSqn3g6CTaYigfg2
c9x0DvS6nHErxtZLbwYr9vyw73W5aQFdBf6sZVx8AKOc/3K4Wv2sB3d5MoB9Pb/P6/bgGo1n+dYc
gWsKXDm/J3BoU9jsekUAdUmOw4geHKqvNywWwaEhp/BSebzLcKneNzkLIsB+ULuHRAMM2RRzDgNz
KnfCiLvPWiy8zx1/d7yDDVf4dp+PjwZ3hOukwme0TFYtyJe8v3UmlJEdGsaEgnptYL7S7yB/AbMZ
iqohJLMqWmcLkrBXVQdTVpFJ3bnKlUyhebQ/5gkpJ+QiW3fixVsHebi9U6g3GWbKfKd48eGh20gA
K1EV+POwwyuznuTFuUfWqJGe9S6P84/ojmkmv/j8eLOH50+u7H+yFyOgF08gR9kDNUI5BZnKNGhS
9kGFMhKCZ7rwQ3GWWdMek/o5EVgOCY0zsFU+RDL3rJvoxZ2Iq3jztCrLovTFvchQRkbCy6arbBmu
Gn3hFqLsjmZlfOQoC6Q+qRP8jpQvkq0skgQB6f4YedXBVgZKtbJSirWVkMZhje9A+EfOBKDuqGyb
fahsmDxlyEROt/JmUjZNroth0xpj3fS/AOH/DwdUXZX/Oz74HP/8P5tv8bfimAWq/tC/AUIHgFC4
itfn2QYyXEUp/Q9AqP8LshjdS+WSLlzkcf8PIBTOv4S0PcA7D0QNxIl/9W+AUOj/8gz5gnI4GD56
YHp/4COhXCJ+RyfAZVxdmphyK39J1zlxkbDaqVukYdWBF4/V1pIA/Nye6gvQ2SlY9/corkAaCK6J
E+sxOiMKRNGLJ+ogx2eCGwwlM0yvaQMDzNuylmEt1NEFTOrsk8FV1E0mku31BERbq5iGk2mreE9R
7ZYWDypNiah/e93ngCdFkj2eQGHiwWHi8UhKAyrW40dDMBsnLprzYNVc+9o0xPwlmUe8hPRq+dhZ
MSwrmlnXa2r+mN2S3pc+mxee1FDozelvwA4EqNAFlnTNk99At8YbBg9soFs1853G7VNXtkeUQKSB
fHST3n1cYP69X9FWHdKmaXbOoOP3bJQDEReNM12YlNdTL7AyNAVcSBO7UmWP8jsYNxIZhBrLKYMp
ylpaR5q50TyyJd+eevW3HD01ZBJ6HobOP1xQ0hPAWUv0Uo+mKKcCGpeti+fo9QuXKEf3f+GBXq1f
Pk9oyAafIzgjQRfHD2RavcDWoYwDEyHfTTFTcPTQFcuNS09Kn2fthxG1Y/rHDwgIbAKLgqo7fKcn
oF3YpDYO0B5ncWI6D0g35aPTD85XkKr88IdzCUTJDEqmlFfnihP8NhLO2Bi90QQJVrI0+PuMWNQl
vekJFb7wVK8Wx8tQGOqwd3m2ZZ0sjrD2MnPupibQ+i59jkPzptOc9uHt5znFO3EOUO8K3THrz8LC
5/iFpaXIJ5nWdZCEpBhy58muRD+PD9zW27t8sP7Q0Fo5FUD7xQYXax/DsU43uIQt3rOXuQkqSJpC
Jrckh0Jm0CCWzdpf1gyx5e0HPDOLTB5DInoG0n0B5H/TzIeJmNbSdtndXDsCm0lDsE9wsn8yiod1
IU0d9aUdT6MzlKKwpVMHRkn65ioIoDGMsPgnozCBhgdgrBpSJ6MkPf01qLvY5zXhbkmn77PhdBcG
edkOjrYLRmCfoHXDgYCjgFoyv88YOtqGVcmzkOUAK5yrpuB2BKnY+FgYi32LaWp21YgVKXY+JPtG
MWarSbf9P59Tvmasm1goOq7Nx79DlGNuiZA3h06aTIGcmGjk4uGFE9d4tTvyuBDQ1dKApGbJk2FI
FbXdzuBxvdCrsWhBMpzG405AtFmK8TluaizIJHlXehVECaGGtfF1jrglRC3drcpAtexF7YVfdW7V
OmxmNp00V6cxefzsiPsyVArUAYscnrVQaHuzWS4VG+cGod/CRs2q1WlKHQ9CZyWx9ZZBwA7KQNNG
2HQmYr23X+O5+UWd4po2xxxo8cmjdJ2bkRo410HYlvrVkNWkv7OrXc+dk15oddInPj7oeJVQz3RB
P1BgAH7yQAsvg+bFUEPKx08yLDEycHWr9GtBPMUww7S3CuyOWxUC9vZDvv5oXF03WKWmQ3ebRtbp
EWRHIXBdVQdcR8Yv6WABO4KXBzUZqKiTE+tmcKbqZ8cKvkNNkF/nJm6JdmglF1aOms6jr9dFKerg
oq3DM0fmcVLiaPS4q54raiCi5peuI3qvlzEn8TOUJLeN2YWP9NWBjxsJIhcEIjSXae+cTHkXulFX
gLkEqVnQTmxLsmo3uBdl94gYuM4VVbjsitFcPrw94a/WLuPSW+bYck2psiiO125v2VObTgOVE3eK
O94H3pxeZF04Hc+MImmUejQkieviaDoeRfM6hCAOHjAxPUCfiN/JJ8zgy9uP8qoly0tiFAcBLxIz
aouTUSaBMAPMpQzaMP8Lde/DbNvAUkmibT3wRD8by3ex1J4wYNqlRHJsptAOYjwshMxg25c13kUg
XzO2txcOz1ffrvplBFdjF4LpjvDk8fNbDdaWw6SXQTFhuzOM1gQxbHH8IgE7ensWXn27J0OpV/Hb
qYPwZazcZmUhiXk4rEbb+mstPVh8qUFzLmItCb4nk+zRC0v47EtWPi1YEUJbOL3/ROMqJhIUS0yk
ZlQDdhNvGzu2Lkzl2VE8vFbZJUgUOD3NMlnLMIVNjOh3MAJZ8F7lGn58exLPDaLCybjZUNNZyonx
90nUNatJdJqbQWu4jb8OAhL6NBkXJuzcq1KXU3ZanVPzRaj326uyZQv6WKesCs7OPaz/7HMcTpa/
dFN1l6aTfT1F/bhBAoC/8J8/oE05YFJAwhZSTKHfH5As9WSgw1AEcWkmH8F/S19rJ+vqwiiv7qos
RpwiPW4VUslST9Z91XVNXOVrEdiptn5oXHfB+z4frggG0G6Wuhm3br/gwVzEcdATfXjvEJ6wg/3v
bskEXb+wXy4H0y2smjjKya79lORkH/Na74OD7LwwMePLNKpfLvdQV0XH3pw1zcHDq8Of2whbcm3o
8eeeicSEl/0oHXPcZVGLyUU+6jclINcN/c3ed00twfdJxluw2SToe0qRLBrCoMjn7B5L+fr67bk5
c75IykPdAApxpGWeLLEV5BMSV1IEAuHADT3V6Z6ZoZ0aJSjmIjP+9vZ4ZxYbixl0gnuKRdl5Mp7A
8KMRdloE2thpgSWxxGtHGj1phagTYsjgi5EGTVEu7Z+vNZNKm23ZUMrk081/YIXX2tDlAVYtGAhU
2FzMdjtfqBzU5n5yXv8+inNyXntg9sqKOg9WCBbkU2OYuw5r68usTZ9sPqtd5JStH3VJs6nq+pIS
88zrxGGVg1Q9ouApjz+oDEi7xumTh+SMvZopOq/SyFDRomLYW5L8rj99nRwk2F+RqsTW8apOWnHN
itM0zsF3S2Lb2C2R66X21htsvoEqNh8W6O0A96zyt0d+XakY6HkpQi0lDef/HD/pJCN9rGy9DtIm
eyCdKPTz2qweNYiyN6wt/R73ggsb5Qtb6PjlMiYID+AjBTCGH8djDjTVSEbu6qAyChQpRIqatq/H
eMdUutcX+BlWOmLyPolu6QMg4QBakQfNxh5kD7fXOjQ69qWbIS++c4/1sGEqq0E+AXfIIRA1/esN
cgjtdolLTbwbDCsSGIkjQny/REn8/PYEynMzyLuDj+nh2aufrhVDNlOURGEVOA7tlfdgYtNPM2nr
6WbOG/kTThJtFLfVmu4RB5DujlsMlt4TnJ9qh/2z92nOV3c7OCSxb+yltb+0nTE6PrCh9g2/eieF
CLHMLe1x4o6VIygpC8669O/1TEMVUNMvQ6cQhUZEah2+Gnvhpt3H0uqHA0af1dcmxQMHjjzxFyFE
b2IjJM4Q3NXQ+2i2+wXutYtPZjXhseoW7c+3p+d1rWRwYnCHpIaDjWieVHGFtWYlqcN1AFkovOko
yzZzZMuPEmzzwro68yJg/wPWSLAoCuCTjxaJiKRV3FeBBlITRvOtMZGFGMryGS4kLcvOvcS0fMVb
JHvMUHcrxoPEi7vj8Upu9KSjaZmUAczW4WAXE3mFNON9vvbo2hPYbYQZfS8cWkNgpBaZPcLs8cLm
8fq51Y+gUKMcRYp1Wo4igq0y0YUFQRbqmpF7MJSGZnUPxhzhJlk4hAVhGrP+ePvNnnt4Sh1Af75i
Hf38ydZh22EcrSSxBX3iQJysK/2ez0PzTb4DMruRYREd7H4NeyROToXlW9qka/BPfgS3S247kqc/
RR7RaxRjE4oiGAgkf2z6NX2cUSaQtD4RR2NZ9U1kowjVCEXYwlJT5mnC/uMjEeLo//wGebKfETqv
O+Eii6BJhm9RX7rvLXPtLpz4r0/E40FOABlPw0ZCjym+tFLSDpcOljdJ3+/okqa4NcSIlWhSpDdQ
5CY4cplzYaZNlvLxpi0EfQqsJoAp+cROHrLvwOpHoatVJuN33WjqG3RK8lKNeXYUlypWvVAyg48/
qDjKpqEmoSpwQlP3sWAS79pwcS98MeeeBWK9BRpCxQaadzzKYMdV6hkdL4zI+EDAgHvUQlzVLqzN
13ufEL8Nc1rEyBF7ZdNtKMtTLJoLc4qfMM/tfa6UePFZCa3xYR7flSHoR4kYiavCnP10zRzB24wp
GVYNGRrUIfNx800vmE2c/XGWQ8EBLx2G/8nXi8JRNgNhD0Fp1vkHKZvydiW/HKOJ+AJc8LqYYhro
epCcaLhgXSezHUIAQiabF8FC7NjWbUuJNMqLd3XSfu2d8tJt7+3h2KGOX64mONqStmI4PUffi4zW
x1IjPNjSTQ9eSCTH26/57Hi0q0xCiSmiTrtVXR8RzjUWRaCPYfQB7ZgRaF1s+yh+e+D1KrxQGp8f
T00kDsJ0k9Ti/u2eOYWFTawH44XloKHejJxdtpj11nO7JRDhdMlM+cx4EvI5g1Enenz9x+OV5GvE
00KfjJSjdWvbQ7xzrerbaqyYsK9FtX97OoXayE42GkkljBxAcMs0rZONToN9l4WVlgVABgg10+xX
X7vbqEdkFZUPmp6gY4DsZSTZbao110no+jApscXP9loV3VY0UpFlp4ioShhU9V7mVVC0oR+TNHvh
1b++hQlVrnPmGhga8quPp8boml5OZHoEGY7TV9Ayxm0YWvt4+rpG8JncpfcQiLrOhfPm7LA2h64O
Rg2ccTJDOOQZce9hqCz1dgqko6mLd5KRsZDeocW2ryNn1UHK7O7P902amLQT8RrCafk0+RXtN2ar
1ZwFywRNH51443dwdi483os+5WQFmDwYRBS+KNRMJ1WVhrsmmuQ4C/qsdAkItr29U8bdAy71ztXU
rsl1P/Xrt2GoGwxgBv0eXpB3wFglgxo7uvdJjiXG26vyzG6JlFZlvwKvCsc9gT46ry3DYk2zgGRf
/aCCmXxTTwws390/btvC9lDbCZwPtmXr9EbW5KMLVM3TZ72ZBKWecpePekjJmffp7YdSO8XpPL80
iKlgXZM67nj5Fuj9Tbdz06BpwsKvZNPuYfanfz51lH3s/QqYQkR2sh93+mIqK5g0KEZWjjsa3pMr
3eRDSaTX8x8/kNqgTPWWLPC+k6Eqie9731g8EJKFD4MWeldhjcnX26OcWQvgH5AGVE+T1uLJtA1a
VUDi6kltL0aMPitSdddFioM9pOaFo/OVIRQXDI8qSO0tnKGv8NGiM6phGD3M1E1jesZz3dx6Y1YF
Vg3zvoXjfdXqrX61lgs5SY1t3q2aXcLCTqcb6cbhY0zMHEQNt/khCW5DxDFbP1sslvwSUrSvjxB9
0anSxkNMc2Nnub0lxW18yFYRQm3H9B/vp/wC5HBm2dFadFyDaxrGg/bJtzTo+Ip2kOWDmYaNb481
rozWkF04JtVbOF7c5KW6hm1iNQZj6PR2YhQhIoqxToIK09d9ZdUINix3UAKbKrBJctijZtQvHF6v
l4ZCflmD8GgoCE5b0XKJ+7HI4yQANsr2ZMRYu6YCpXAQOb29CM/cvrjvYJr+N0eB1XH88c6IszFE
lnGAR60WTAMuM4bsxfVQNdijxJhsNhWqd2sCDp0mT2xtHDL9t3/E6zcpDQH1C8BKwjfT1b//rRQh
1KxrQGGSoAVo2VtVjhPzjNHX26O8isHlbKWHBoJvGVw8gKuOhxkGDc4HcvAghwXH6R8R59emaHa0
NZxpOIfyKl+6Hp10VR7isI1wHi2/RmFt4ecwyg2elu2NXNYmuPDD1MAna4yNmhs37C18hU5raKOG
bYqjvHoHWnjQcNLaNnPUXcFCFZulLOf7UuBOXaRj4eNA6yCigdW8tgk+Fph5XDg3zy0+1pzLzsfR
8apxbdkzIhnie4Kos60v4bLo+5F1g949s+7ffvLXFQhvnbdC04FSjQGP34jVcShLUqICneUNKNsR
+zMAwy/YTG1scmJxM5nLDdjHJfDw3LqHYoTh4YvGleV3PLQY+mRcZJMFIvW0HQRXxCXSMIFcxumq
X+tbc9HuQissNthPicCF/v709sOfmWeuM3j/oRpWC/Ok6nOmYcCXC8PbsGzgitNwwGUBM7PWNawL
H9iZTUxw0EBCRDhscOgcP6xM0pgcZJkGSFe7ay223etiLPsNvy3bddbYbIa++mM+jTqloZiYMAZg
Dpx2kxwb9V2aMegicEhr8WTx6bj8gypPompVvqEo2DkGTqpYWTbY+zRmGlAO3a9z6j64faotflr3
E1oQg8qdZLGD3ckFEjzldBlGDf8hxy0tpOJg1Eb98c/frGNjuWpwKkHGPDnZY4kTFvqgNCDJ8T5z
zeYWF/ga6S/igrdHOrNzonWlxrNdLg5sXscv1kR7Vdt5kQayUUFbdoEJsGMOmP++PY5aICc7lHjp
ELkWLFbnlNpJ5aWtBh6OSPUWA/9oO0LG0f1EcP3AdpVfGO3ccqU9qG5t0A+4Mh4/Vd8KPbagQaFS
0MP92pkUyEmDZaBZNJgmI5cbh9y8cDyc+xzhWPC6CM7D9eDkc0wxCMNozaO+LKsE906bjCOPUlaO
RFa+PZvGuX2PCwDRJTBxJbLs4wfEvdSIJz1kgWjGU9zjXd7298KVt6EldmNMDIjVkAwOGhoSoTE6
7/Wm2ZDJfk+wGEZpgO1Te2+G8wen/ncmzX9V/b9m8fLZ4m4HniVQssPCPP5tuGBqCzVeGuRAgFii
mQ7SjBrrRiOZfLvIrP2UtvX9aonqwCNGuyFcx8DRBhsmUHQJNfgvP0cRteBrgamefEtNRymUtXxL
6YiXboKV8c1ctN/ygSSoqXQizFssIuJw79tmdj9fL6ZT7glmaoMYw/wLa0R9TqefAXkVigkL1/JV
f620nBmJIXtNSnfoQLva25S13mxDwnVxypewAmLP/lSJeCQFHFHh2+vm3NcOg4I+CMcFZdLJshkd
wix08jUCb8LUQhqkc1bwz4K3Rzn7kFwW2LT51FkNxwsgrBDfj6ToBRAyxTYGeSSGYTF8sG8k4Hzy
ym5T36STWdx3lSkvzPHZh+Q6iX2uTSfiNIYJ/qrAfRDpn0sML5Y0HU2uPCouVB5nv3aHylrBX+ye
JxunI4cIR1uWVVy2LXkKM3kXfZz4Q+95z2/P59kHwl2M0UgsAdk7nk80kuvgZeo00Aw3iD2M9qMh
/2Oyu/psuX3TuWHjxLX6eJQGW0voYHoa4KPYXE/24G1sTVT/4LwheYmyibs+t6+TtdHMpFcij0wD
czBWPwr11NeQZR3enrEzL4elxRUflxOudqflSj2TDlHSjgzYEEyISvWycTMiNrL6UlvxzLnGSBB+
aUnwVZ26NVtja8YpSqsAA7D1dtQyk3jEyj3ICg+pNKurC8vuzFpAM4MHBtc6EIZTvkVhzfgs6zwZ
AY6ej3TAwdp2Sfy35+/8KHz5HJ1oJ0/pktyEh0KnFAoKzCY2REjbuwix7+YfjMIuBIEHTJcq73jF
OZRaU67mrrSX5oa445FucFdcgC7OrgUgM3pydMVBgI5H4fxZhYyHNMCxMtqbfbH4uODiVuDU0YVj
WX0iJ7u7QsOhdaomIPXU8VDEoYdNpVtJUFjATLXn/hxkF23cNn2nt/VwXXWueWGvPfemONchQily
HB78x0O2SCgRj4LPOX2h+XOnrbs4seMLSMnLnnn6ZOqazwUGDj3r/XiYcdSTSesRjiA5xkOZRkOB
ShjLw+mqJX3jYcC2c90l2DZi9mPHiJpXKu7pujULN920cbjeEFhtNhs2gCrxOQSzT20smmeMXH9Y
4brutLm3Phr02PSN7vSJieq89ZT3AiSETYP9HA65Vi2sTWI3/VOkT4O2iY0J+5V5sVOKcsdYoq3J
xesvB8LrPks8NGB6ZHrlNXtZYzyGovXM3TgW42e7TVJURS1mfUFjjYOD4VLRTIRpjXaQV1CYt2Fb
iS861+p0M1RmgRPtKGg0SuuvYh6teSMLsP7SqYqHtln2osRGZNvNAxrpik7Xu8mFMgH5U+Rf694T
6vct85WNnUC36T1rJJPHLezPea3r73sbU5uN2/ftJ+Wl8n1d6d1u/y9pZ9Yrp9GF6z/0ITEX3AJN
9548bNvxcIMcJ2aeZ379efC5cdOoOc6JlCiSE1VTFKvW8A5BLvBOs3By+26m05n/E7NIA3OdkyZn
Ru8gHZ1AolYH86uWJtprQ71igLYaU2SDBhOnpzpFkNyZhVm+b/LFvPS5UiVeu6Dkxp71y2NTJeGn
OrXqh5ke7LvcjDAvnqOSKfmiIquu9L5szPnFjkUsoxuoThCFK4VmozDr5TNqJDhmWoEU5QfxZye9
XftyiH3xD5z1NqcaKSN5bA1OdVUXkJPBKhO71ymMVCHrqAXN4OglVf+YW5/ux6S9T5jOjow7hUYa
L28+4WLIFzoiU3zGPqHzkfOwXqVinnyRz+O5pq74G7WU4CBu7F0isEbI42k0krmsf/5b+yrr1SGI
K/CBxTipj+zy8IDgeXkukwl/O1s+iBk7EZFOJHbboGFAPW1JPtgZC6UwW2q+CulLOzVKr6rif/Dg
Vg8ebGc3WYnxAd3PFZqxeTC5DA0pCIm97BkdKYQTh1kqvagDAVOnUv6QJfLP+y9wL9+/WnP9Tb9t
JpqQTZvCvT+bVpN/DNDPPssWIuU16BA31mvhKMzdT2jgowCM4OlToyI8HC5ANsNBPmKK7O61Bipj
nSHiOLk5T4ge0rVquA1aFKlPOpJTXl/Nho+QlXbw0eycImTLyKssqDJkPpsHJ3aFFjGajHRJkRwB
N47yTIIQRa23J7mlD3yw0zt3z9WCm5t1tJJ+wggtOYsFQFiYTOA9Qr08xXETuaaV1qc6Bz8naAa6
1YTYLcM06aFMisJXK8TVu0zYJ9hmBynSTvlBj5ZJBZ1QsZYY1wdgNODrpErGa4cT4Q1NV9EHLb6p
2SSfElvgntnqNaYPqXRRq/7o47oRvaOHBCqZ1GzlIBL1N7sCyGcq0AMjgsgo9iAfgSYY7h1p/Yyg
xr8LPrD6HPtm2vwVjMkD6Idn0i00F2xP6qqvk1J+ESjcZWb+VsgILGT9R7W354MQsPfqYN3Bv165
IYCFr/dogFEUImwSn0cT5wRU+uxT2pdHknE7q9iGwj5AlYLwoq1//tuniNiLImOKSVt+xiqsR9nu
nOISefAsO+SelaLLkQcEzLvdzsHQfIEQHSuB3+AqQ25i5ycz7dJLvkzBA2gJ8WxLSfWKylJwkhvs
FVSzkc95Gx+EntsPkD4aaFLqDUOFFLo9eEHfziKoaThFavmcYuxxqXEDOa8iN9/rWhOX+x/g0Xqb
2CL3atggmBT4Yk5mT09A9ExLGp7qCDWMCmGiA3/jWy4eIFl7BZiZa6kILuL6fapSloBTErafNOpD
qvWa5Eh6Y+PtWWqJq2NpdkrLGV05CxlepU1R4NZVLGUxXcWHIUBYA3W80MPgtQZhe4R/+QVyvE5S
mYHQo1YFu891synJcS1Vu7i2bL8VeD3UoeyCdCodrTC8MhKKS6L8SkWq06cf0U9kTGBUPU+AMPn8
auKzEATtUyWKD3NzBI3ceVV0c8GQrBUI3c/NTxNVPSsB8cgXXfQ8LpqYkSPGTDewJ7yHcGC4fzJu
QiDZC20JRSaDwj94O7oPMTCMcCiMz3qI9lAgYR+04K32YukFft9JyMg2aE9xqnydqqXz7i++3jNX
r2FdHIQtfV6mEjQsrk8J7jRaP0RtfIYOjamEFr5DDukvJcXYo+qrn4Y+vPsPCzJtInmCsQwS6XrB
WFqseqwGghkS0ecsLTpsYADl27NsnfQadeXe6o54uDexDSwxuBciPZssKLavFx2BDxSBxFOWxdJ7
YQPHQhuKI3bmzblZV+EeM6jxaBlueXR2Ogn0vXi0OkTZLTTk1F2kDLfDdu5PIzBq5/5WrnF/8+4o
xwFJ05pc+5Sbe6GYVIEHc81WGuJNXUKYpA1gvQQm2nzMmwTyUZXxLmzHo67x7nb+tvBmO+shbNAS
IgXGsEh28iUc/GBoj5CQO9tJdF45Q0j7MuvZ1BWTqbeDGs/MScuiP0tLKvxuwWLblOfpJUU06mA7
b6+mVUqY9fgY13Ho9gZEmk1SE9xTz0Glqhezz7TXKpy0RzSbgnNrxdVDN/fZeR7ApCshDmP4VUdO
gnLcx/sv9saJDpYyyHad5AeQON2jDSQlBA/WSBaEqCBqsM7WMYFRpfZfCkNA+0R2hzbtg42vaBJq
7ky/xJvLGQ0+hh1YfScuOXuDm4Cse2Mqn3DT84pkjk5zbD2kcdk5kyy/H9vkXZfbbzWAT8hZicah
n/BEQ8Q8tV3XHmzuzpG5eqLNy6zQGpWiIozI8+YfhaGFb2KwPw/3923vxKwTT1I5Bsxs3fVnXvfV
EAisRM+47+jOaBR4lJjyJ9Awg6fqxhGp6bZ6WV8TBh2wfiiAAdxcrzcJ3JmXToRnNNn/EXGGI/ms
a+9S2LpeHhivhjanJ6Aq0TMBuKO1FGT+bArpadD+nMew/pYVMEVrjhB3A7jUrK6EJB2ebcRWUeMf
Q1RfWuRP1ZGCODOxE8oQQ7u/4TsRaO3ZQtdeMTNoMF9vAEVEmCsdbzVuu/dFmKgf7bDPP2B+l3xU
Ir12cbTnE8kqERy86l917yb4sTRFOAkcPf0tf4G+3qLMMb6AKH8/hcoSOWmAuVI6YlCXCFojXYp/
ZDZ9mURPnAreZwKhSbP+Qbn5T20EbjrWCJLmw08zShkpZZC7peE7fepLSL7itU3/Apw6Qaqm/i6M
sj31uNCfwkpy7+/hzpex8oC4mXgUnmctSn/Lu3uEII3ZZg8hcXW+LRCstBU47v9hFQoI3hNDXWr8
61XoglLohUGIOk494MKCn5k0zNbBV76TTYDBR3UaDxj+2rYQ+jRNpXREPIZp/OJC6ZS9KM2Uh9zk
0bqlwJGZnsrBUdjdwFUfB8gWDc+bnrGMO84gtPDc4t1Wd4pywugqPzjpt5UiiTRfOfN3usa0cNXr
DSzx6kwsRp6Q5JPqrV6bSPIpi3wKi6j3EevD1AVVhBOoI+mTVNWIYjaZfAIyFn8AEzO64zDpdPJ0
4+2wdDomEKlCDtuI5SmpigwVYLzFHSk7VMHa3R2mqbSOEONXlM1djRxoHHSSzCvpMdkyVdRhcAn8
+R9OF504VuAkoYt0vTlVWgaNhQ/UWTbb7qwluXEym6Ly/nwVsmQw3pTt/L0J75ro0pEpBC96geRb
zKJx+zUruL/KbeHEm15H9eT+MBsZFF0/TN6nGJNg0322Qwwt63HBH0SmbW4uMeol1OkefYQK7SfA
lEs1vUcCQ2D7CoIrBXZ7GSf08pD+ZJpeFPVBrXCLJVhLOtgQa8pH0+LXn/8WLXLRA4KUUG6haYaF
kJ2EI/5AxoDfiU1rsJg4AV5qteGrUq8jdL3Wy3dxSlXFaBcnyRi/t8WxCh2QOfLO0gk5kSzykzJG
M7VncAZz1Mr0Twd7ur6aTbSmMSyzOSsMGoWU6z1Vw8rMQ0jHPldg/x0QjoaaYLa4cr7UyLrzw9qc
KxEgNm6BZgZTqTf9JKnao5e7fqY3P2TNDRDlYWJ2U+8sZVz0aSf5M/JwbzGTea5DyUIhO9d9I9Hy
t0WFF1ZkBz/pFuU/Az0kOVqG6X1llMr7+7uy82liwkFBsjJAUOTb5O+h3Y5Na5WSj4Jv7SGppDhR
AAfhT1dhXse806RDDit529RsSwUU+sKJMTN1cuQuaR6iLD0SfriN/KxiMkYj8FPG3oiVIUWfFsqC
tSWoG69Bb3O1d0KwXY2ni5orIy5s6nQQEP7v67p+nSxrU0cyzQWoYWy2sI1nrTEmBg5Zj3xQjOuN
llc/FiQ55ZOsp+O5AsWJ86NdNnhP5m32agQCV/eG2azijPJC7lAJ+RV80vweeI1E7iC/NRPbxlFQ
T7+hJ2vpJ8Q0KXa0Rc2xIdXUHxbjDsXVK+ytXHXS5m99hrWaV+vWLDlD2uX6w9RM2AfZDNAy2B0p
3NlMW5KPSTNneFkx70I+PY+CEJYyUCuvVRJ7wq6uDAMP+TzJdi1JbbAPM7PwZZi7+LnJ++DrNEqR
Z2JE+j0Oe4x20wQ+mqOCLHw/9JX+SRmn/GfRqcXfSRXWMW5XsjEyJTIGjrMdU86gJJ/y7b+JkbQx
vbaQWSqgQztxys2JxFGMFdgIE47wMqTRj8Sq+QLKtI2/S6Ot5M4iTfHnUC37v0wMwx40q6ddUC4E
lUbjDJyTSMXIV+16ZJRBAf7AIrh/a8YFriCmYTaXGcDi+5xc2nDw2JOelUaPg5MWjfoFa0pGhqok
Z98Q+R4/F5Xevs90ZXEwBGjfW4xB3MjIn9M+l5DQQnMUB8Glok9UjMFHc6iNJ6KL+JjR1nsPgTk4
5XS5Wq8p7Bm3DXm0L52UMK1MEcCSPCSUK/nvSqSd5eijHcf0nGyUYXMYAKMPCTb8phTLUHu9ovRv
sDRN53NjVJLu/i9DM3dC1p1BVywiiKqVbr+XUpwXBrkwPqE9WOQOEofBu6m2u9cQwho2YFYKvlTJ
cXFy6A2En6zMlFA6z/O/7n/xa8a4/ShWVi/DHDRSuJSvg23Y2GIK0iTwQ7Td3SAqcrcvFfUsWvMg
ru+thFQRqR4DYtqoa4T77TYiCUK9Nsxp5qIr8VS10c+uT+s3st3GB1ny/kqWSkeOHjXh8nol3HbD
aJgiVqKK8eswb56WKjDctpe+3N+9W6wwvT/0pxB+IV6u4MDrpVKrsiyJQ+lXYYtakbbkHyXBsJV4
oF24PGau0pZhK1hML8J3dGVUHIXTX2nZ5h3yI/gBkGBMvs3N846VNhF1AtvPQwwfssnEaHeyJ7/U
i0/q3D/B70RmOrBG1wja7zhC0ofp7fIJu7d/Q/tbIo1PXRd8jS3zyYw082dfLeGlTbTqICHZeS/0
vOBcUXTT+dI3Z22qxaLLJWetk9rhjEj2P1mb9ycgvMEf1xa8Fli3SBigsqhtE3ALo4cUx7LADwyz
9IbcYDrVC+GhWS1Dk880JNgZxv/5uaMBvIo2rbJSNEmvD0MYxMiNo5vNvRDKX4ZOmRFpT8YL/635
H7YSHgikKj5cyJObu0wonW5HBUvZaSQ7fZxGDqCNGtXAbjl4qt0zDjxtPd+wELitrh/LNpC/R+jA
9odmBKlQgl84kVa2p3ZR7VOmGsPDyIV7kgxl8GqrKh4Q6D66vtfSY3vGUUsxGALReyY5vP4ROFCE
syJ02ze1eHqbmcM7QprmmJ2Oaq5oaZ3Y8vSuniimMuOwW7tu583qAhj5Wq+uJLPr1Q309bHhpMuP
WcpwKtC2dvDbtR7xxWy9NB7DT3OZNDh9GurBi77N+0BqCQD6BqMncZPDWyF6E00IP7EHFHyaEaJh
HGMfCS/tfZkKSTcvmGoVqs3184112ssxBhJ+IQWx12JuDvdRega+JQ5muLvPQ9EEBGTVdLiBpZP8
1Fmq2r4em/UbBl0lpzc+Ak+Ze+8LqLLBRYMm7pYXb4BAwIZwYZUC4aCh0VpfU6bsRa6S5qWgUXwQ
b/ZOp7rqOGtg99YYcL1/A7IsU0XM9aUiqt/aM6ogYdVhGlUO2Fgug4opi5Y7qB+PUEmxKrh/De0d
TyIq9QFnhSp083GMFc7wvcLy+CHLP1ozSJ7wfol9iEM5VjsYPZRao3uSMD/+/y28uf7Q/iWvqlkY
qT3ZV/Uw+6wmQnJ6FRmJKCkjr9ai7O80Dw7QpjslBAAXaGEQ1KkSth9kZ2KBAbiGF8zID80D/Hgt
Lcsucof96dxF5QdUl37cf1h171T9kqj4Nf7iWrl+y71pJAHKN7Y/Gdnfs2nmpwlV/sXJMy3ALKPQ
VV8kYfHYIMzqhFKLo1pnEKKxmgNVJs2MecRnQ2rqd63RmW/URbHdnNPhg6c1L7Vuj+4w1LnPsBlL
LNqAAOMQ0AQ5V/C/av2PpsjD1/sPtXtyV8o1CDf9VlOu7fDVajo2khFUUjg5IlQPmjSnD71sYCgQ
zLhv9HigSrWKpxOlzcP99X/dHpvQSh+at8F0l8niL2reb2khnm6CAovbpSub7kWW4+wlnqz+pRF6
7i5aUb7wQ7C17YTttJ0dOHVUj+8kSjevUFJMolOBf08/4bjRRsXTIANi6xZrfFKlRXYwCsKYImwu
6A6habjk5kucKZh1YFbxybCGyWmrVng22nYnOWwjDyP4EXdWobvmomIjO5almysaU+8pXty0P/Ua
8x0d4SPG83rU1ZCL1MZw5Z5q62BrboMYYn/oV610AnAn61f/287IfVZLcsMBMrp8eKmswT7JcaQd
hK6d2LEKeK+aYJDetK2mUZQbcaBaNckjkuinMJ/QsauUhMFnSwdrTjNPzTucrOjVHDQb9vLWFVJB
G5YoDfN984BlrAzjYHCrAoHMH6pIq4cnOlZq71rmJAdIXlbzt8xIlIcq5PSrUYpUVTaJEwSZaXbj
sde/FnHTf+iw/tNdtHfkZ0uOygLd4LZFVDdW4odoEeMfkz2A69N/R9dFR7ybj/P6zaRzaqEZz55h
UqKd22gUjlDxlGmiusSeXe891P5bVPmMFtBs+6c+n8jyUXEA2IDqARN4G4dCJdOnuSlJyHKgwbMa
6E5XtdnFUIKD+L5GtO3HCZYIXwSizQq5v37QuLUEymA8qBIPoR9byIqFcigfHMFfifHNMjhjUqox
c6BCvF5mivM4xx7R8uNmHGNfaWMLN6SxnRBXJSXL3LbrzdRpBcNkZw4C9QvOx0oEArZvPy76rHyZ
p2Kmap4nLKG1usO/HSzE3zBE1S/QZsbGaXv7u9TQzXDqIZ7fzrA6fwQguhpPn6aXJYAAvNKpktIp
bPoudGZC9Ucmx3GL6msWZ5dYymJmQLRSqa7KuUudbrLjD/c/+Z1J1Uo3QCyBzTaZMK/33m/ffGkL
KQlEZvtjZ3q1ZH+bEhB4cp+fitC4VHiGDmX2xg7ouIT6az7Kf6fD8lLN+WPYVO/7ejyNVewacvFh
YDpQdZqbiukiKeVJRRNTsqE0hxzPXiO293bjqIh5HLzNnauZFuKKnYAxRwW2PTOZ2acg8y2f0gs0
Zk87Oa/61fvIeFbsrvPECpi8v287txhrrrYA6trj28oyTBhrj1ExW35nf8+yfHlCjTV/KCrgxNaA
eHAjp7il10160kKA4PcX3xntrpKv0EyZMxAGt3pAmFIGokKZyE8YIzsiqZ+UoD1LSfMRJ0LG8krh
S332obCV18iUfupwItS4PVKH3d13wcSJOgU01/YiVdAGDtO6s/wltN8oY7T2zxfusiIOT3ZQd44I
/r3/4HvRARj3WpaQiaHBfX1Yxz7LYOfxpitl1Dw7twQumISI+6vcijkS7ohAqN7DiiTsbg5UGcvo
TvRcP104f4NraPk4f4HTB/brqWkeY1HKDL1iDvMwpUVzAbvau7YSGZ+sYIJ3Fwv9bCphfV6w9PKT
uBgvBdIVzzPSck+otmk+llTJZTKj7A062n8+51x/Pp8DVQ9k+K3OfbtoUtFWmuXXg5o+MRlUfZiC
eJFh4Ha2l0R6CSVpOvgId18NVwNETXRu4JJfvxr60Qs6Eovl0yVJ6CbWuEGWtXFwg+99dmiUCAOB
AsA327oDy8Wq0YLR8jPFKn1IHCYtytH28UpLPhlG3D7HS2w/5cVgfWgyDEDvn4z1mt1eGyD6weDA
p0YdYvOQkAVqO5NYvknXsXxmotUw4CND896OHqFh/Ly/3u6mrsAwC/k4g5N/vakGWMOJ9rHlS1rT
PvdtAdvYlrqDpzpY5ddw+bcrQKpiIGDDZPlWpCvcdkK/dCgOeP/hWZBW+CWZCapy3dvfVqFRMtPT
aDmVSo+Oe68IL7RQl/gPq4B2QYiF7PIGwJsZKUZ3/cAxjHHG1ELzAz50RzDhvVOIOgEcMKhS1g0n
HEeyDkFTAt8UFepbzC/jN4tNTiTNVnLRMoGYwdRCTa9L9WSDRzt4xr0EGhElJpaMlUhjN6cCGENU
DXXGTuZqcTGSXiH5IB7CQhsvCaXdqdN6w51kMR9kC3vnf03KIPyCPCWLvn6HemaBz5CJh6tlK631
H5lQlwtUFncZF+ngWO5dL78vtjkwqarWJuNugv0SRu8aBK+92ky/KE3zweqt10gsR5DFW5WulQi/
gqbg3P3CSV4/X930cZ/23C/ZKBVfcHucaqdCTPhUt5DLI+7c56VFILKYpb8is7MfRwTkvAkPYqbT
/T+1IqKDd73zbTIHJuYwi0W9eXsVNbaEOTuteD9EnelSFPrw+P+QD+9s9dUq6vVzL0PUhOEaAeYJ
PSuUf3UfzS6TeVbbvkvDOUaj7j9k+mglWaTftFSMGzicUUqjZK+xTSuXkaRxmV1zrbHvx4MdsCLY
r9WIjLY1PCyx+VgCoaWlrveCGyMSiEUlWLq7Vdojt15b1rfOtJMvupbiAIu7k4xRomxIqWvEyWQ8
GsmwWA4eQlWI3U8R/OwH2sKOLZWDhav0INDDk8fuXVub6le9Ij1wtMaG6Nwvc01Dhpb56nqGpaWr
9fzTkdJ6HfAJO38lqwhfNTtrv91/4FtlIc4wEIZVhYM78qZ/ayITrZQgJmnqqMN7o7dxtKcF6k2R
Ep3aULH+apJu9kXQVS4QjvQJiTH9O2O/4a1iBNljlEq42vcgHO7/sJ2gCctwhY2CTwIGuJ7B3+I/
CpY61l1oaESLiXmrAEY9dAFlBH0fN09zZlaahIeooX225Gb4dH/1nZgJsZVm5crIk2+6+WJSsbsc
1w6KrY4vc9/nj7VU93/ZWYSawIA8gqCR48ttYB5QHXa+YFrpa51JTka7dvPcqazQCOphjNMP6f9R
Emx412N1QE3eWeUX2vBXUwskwqYfbCdZMpiLJXwcxi3Dsa1Kax1Dr/KDNO82UsD1A9O40qJ+NVGu
36KciUYr20H4QWtnniyl0WuUNIlr6JM4T5QKTm4H6ev9l7ez6DooABEDfEPmB1wvyrGqKny6TV8P
1LZ2Fsue35W28jkw1ea5rJbiRyMm8yDy/oI2Xid762QT6MuqkkirfRM5ikKbKuAPQFN70hovkFPc
7QKr04SzCFpBb9pqqD7KzRiHbtUa5cc4aLWOrDfoNT/PzfZrF6mdAQO20J66qLVmuptR2HpVaI7W
KRoSs3KXuRW522pGLtMBCJTXoILL5WRtPCWunZWJ+mw1c12jPNMnoRP1jdx6bT9p33sQVR3ApAJm
hNwE5T92kY7fBe3cL7EoOxjGqEriNKwnzeB1S7s8NFBoaj9pF4qXQh6tzMUSHdd2RZIWIn8mv+Kf
JcsOGu+d9WgVQZpfAqOsbTcGXvw8xF0GPcGUcgjvkrE4dIWMagV8LINr1GGZecATK5Cq+WSmHmVg
9n5KRR+f5jn+nBpSW53kIJgyV0Aj+TIHg/5+suK6chiSTtkTEmKT5RWlN4qhVfxMM2WcdO3FRBh1
yKcXfn3yPDR5o7vpXKRgZHtZAy/YJ8XBedvJA+iCwn5kasRxowy8PnC4b8S00yLhI1ccPtIsbl9n
g+aFFSoacplICtZKFbxpbCAyE8brb5DVqPzSZP7aWgzedVH9eX2lGtQAa2sW8J+2BTNEvRWEuGqb
fmYH2UVL6/7cjG190Na4TfBYZW3K8vB0NrYQ2Vaz244v3PQhP5luK1fNyR4ALsuiDzw1Ho6KgqP1
NsGxyvQoxszL9LGAyy4NSa+HooeHLclEDVke6ZDeRknEBamNGQTC2ABwev1e40xqpEWaTX/SquY8
dYyPs0oaDyLH7V3DKqANVArwtYWgXa/StKaGVH9r+magpp4WtNP7QQs1EIMS6+Fs+ywAS7hLPB3R
+Nb8exOygGOwJDEStuq2rZmFlZ1nc2X64Mwld85atM70rH6IUzEcaG3vbCWPBxKFDeWsbCEvcWIs
wkhHwzcWu3kgvAQPg1Dl+OC+2XmiVRgH+wOAB/S/NweEFkseFnFp+FkkhU9pnKiXAQSUX9aiPLio
d5ZaLc7gmINsYT31+rXpfYRUQRFBqI6lEoG0pXbDEf/wqlyOOme7S63yZavbmHxj6xC1Udw2o637
hRGXvjSibxqO6nhWCIoHh3Hn7oReiYMS16eBHcumZcEQsOmiRdd9zIxhtKYByn5RaLyRlzj9rDSK
jA4fGLb7F/bOoIVt5CtAgIBx6Y3gr6yQTGMyrCFSSruiHhEwmyru0Ezoj0OWNogcDvrrSMc7sbX4
Q6qBesTtI/anxbZRyzKUxwUlCs/M9M4PrTTzF4Q+GHekIfqXwaf7P3dnj371FCmy8H8D8Hr95qks
A4qDRfelXLcIPsQG39UB0V2aPIgu9xfbCXk2zVKm5uvrgBtyvRjzRdtCFkn3MbfWnsg6jbM0S8PZ
0jC2mKV8/GNuxfrdYHlGx4KW8fZDHbNq5BMGQBwsoEwbBT5xbuXxwVPtnOhflDDQ9Wt03fYkRDIk
dZXFrGLO+qtpZ/MpzJYOGXduj/sbuBN56H5ABWcWBtB+i9bGZCcrtETQRJ0b5W1gtyH0//ioXNmh
VKikO2BGyDnxlN2GgzoXk4Eep+ozkJMeJdsKXts0rFAAQ08kdWJdKk9WXU0PeGRN/+ZlM/vFpE8P
DcIMbwW8uSfbZLJrxHW5INmSZW5NDounRxw5vYiW1l0UyXxnZNF8UGndbhCcJ7q/REtEPUFnXJ+w
TqvLzqwsFZ0TZhJZFfywrOZoJLi7CB1JWF1oSDGtu15EqZe8RyFX9TGdHkD3le03M6yLj/ff9Q6j
gIoJFQREl0CLoht6vYw0kkEmkymQeZC6xzlrSj+do/zfsUzjx+g5guGo9INLE18gedJTXcZT5CPy
M37N8RYi1RT2a2IiF2KBnPW5lq1LW+Xqw/3feftRX//MzZbreZgmyBMwMViUgL5wH7lL18FWABqD
VHF8xAa9/dxYj7nd2m1HYG2rlKzFSw3eUAg8oNLarXsSwQprQwccg3ZwmnaIp6xlIrsA2QRs45YI
gEuLDfQMf+g4VFKXyr7xlLJUXKlOJj8oKgYLaDM/yFXZeuj8zN6Q6pJrFnVxEGN2jpyOYDKTaIu8
Cp+I67Og2xTn8GqEj+fUcBkDhMO1mSnq/Ve5gz7keSE+MD2BlnQj1R8WS9YGTOMZ0oTULlDCLmEQ
9U5t1RTWRoXsyqyObobF1FMFePthpB19cJ72HpUcFYItvFTaVpsCpEwiKl4gDH4UCh13wKh0NbnX
Dx51d5UVHw0aw7ytKeTKUsrV6MePu1F4wTzOlwSP+tP9DV0/0euklHKCaQ3aPfyF+O71a5P7ZoKr
pK7EQQF20VKmi7KIf8dI0G9RFXhlY5o/quQAB6nP3keChvU6Altrmq3GNsKhXZDVOpu4VOKpa43g
1AYZXtZKcbTU3vcPoonUmzYjrfHN+0IwX5Mq4KL+2E+FNyQMABUlTrD97bjUDf2obtp9cyZq1YyA
aQxvv38FGeNWmkbhm+pcPqh9nDnZEFkHqcPuUxHfV994pg1b8uegzDiBSxNNpUJYLjOhig5MXFzi
fPykTXX27v5B+QXHvjkp69ySLt2ahW+iaMo4Tw4iy/TnrizQ+O5tVxjx5EXo+bthqFVOC9nkgvin
eRlJD/yuHxElH5vobayP1qXuUUaX4EZQlGDhURlQSPWhkdyhzRUHHe/hpcdm5DnqqSznDhcFJTCr
Z8scRq9fVgjlGM4PgoLGBWwll46NrOmlagIMeHEV0NpxcszScljFMssJt5/EOKuzljyVEwID/6uU
pgvjpkFIMYdFWUlL+4gsVQ8tZbQ+39+svXezEvBXr3tU9IxNKavVvVbNC404qclUP8vSwKdlAVoG
KgSTXk05gNHufcVExNU8krkTjeHrr7hS6igzYvrora3WTtPl2l9GZyhvawBJbk2GgIMqWn02kKiD
z3jnrK+YWsCmVIBYUG9OxRSWtt6KmCg1GPVzPyEorWRte3C53NYABAj6phZWp5AYt1Kvea6hupyF
nPUwNFxNLUZE+QFASwvAGyHhPtrIUnPwaDsR6mrRzaNx90ypCY/bH7IOS73MqC6xVj5PxtQefMq7
mwgLgpSQnA2LrOvXJ8HM6OoWs0nbKKZzYVcSc5fkCJX8qzG2+YJB4qyioqhBrctdLxMz7okAJnN3
Aqk8lSB13cDuKdyyOfDVUAsfFm2QLxZtZFDz8fSoAv+EZVZll3xCO5lSr/MUudMf5ERDXScfMq+T
4n9gbKsvQBcU+AZGeVE6pXrs0uHrksHnshXgS0OQ928n1CKepS4w3U4BDhcmQQG5aInO97+9HRIu
NQHwQRNdrpUIs77X32YZ3VDYcZfnwtfCaFZ9Raukyg0lzfo7q5jmOXEpm4yG0hDBi3ic31b5ojdO
YNTtkzXqVevVqO1fzLkEaoW4Uf0l7eTpqJe3d7iYtjDvXSeaxrYZFNVRWOkVTcy06dEokqXCHctR
fewk4wieuDN0YkMIRzSfKAVoHV5vSJlnfSoi0/Ql0xAvtogqvw3K9FmHcOZPdlB9k8rsZ2JNnQMT
LnqMLbLDvmiEU2dy89QX5o8MZsNBFrW7A7/9qk3mEUlNHBpKJqgH0tqrbfUDk5Pk0pbgYO6fiJ1q
ERrrOhQHFkJDbNunolHP3g4spUemMxqRX2E2u9jim2IvbyMJ6KCsUBPo8PWi5J3WT5dBjV7GFajd
p/G7uZIeTKX4qzQ6d9bkN62Q3HHB6v3gZ+6FAfJniPBc6cTx9c9/O7h0OcTSZvRbLUkKGHn24/xk
G+Fw6uKOPjxuOX6uttUlxJfBqZZyvGC5VXvkddlpnrTxJKFufkrzOblIWaa/sftkeTZHE+A5F/Ap
MRfl8/+gQShA0A0cwyu8hREWHk8AenQHttIR9m8HCrfyh8kt157KqoFw/UTzUs+hSHXTX+XYfsxV
WzrI8AxeIuvFA9OGzpW0QT1Lar68i+wCWKIdU73nuYHNPEnp/Q3e/RBA5jE1QnkFL5xNAMQYdJqT
xDb9aAW4tE2O2JEa6mcj0HMnyRb0Ti0phsWJlJ2cmf82QzFA9M7AmgYZsoaN3PsNtNGDi2a9SLZx
eYVHAu2GMMIlcL1LtgSAKON699soeCZpKj6YaVh/6Aa0XCtZ/teMRXXJodj62oKY4f1N2Tt0aIEz
mkTOax1MXy+ujkOamElg+tQ6s6fEEBhIk+yDs72TENHZB57MtiPAsMUo90owtnRvGRKW2JYaQT8+
F3P2SYckcUo6+89BU+DjNZhZePhQYPw6l799SStPoo8bYfp9FIhTMGmxV6sICd/fup1JFMsgXqPT
TP2FTLneu7yNNEUaGcgUado7SBNlLj3jz4ta297Mv38bZ5Q5msZ41MIS2V3rxZJQU+inv+7/kNvd
heSzergx6kTmcGug0qitYobZqPrTnH2l2lJdQ4J8HOJqDmKs6A7O623kZjk0AXifa996awiJkPKq
WF6ovr5IUu8Aw+qdIcujJ9Us9T+eZFyvtbnMKaAaZrApnaxAnp6LLP0ZVOVRO3F3//BFEeSxJJj2
mn7+dlyyMkiNxgSJOc/wQ63elk/aXJUn8X/YO5PmuJFsS/+VNO2hh3loe1kLABHBeRIplbSBURIT
gANwzOOv7w/MVCYjyKdo9a7bymqTKjLoAYcP95577jlNR1LlzMdS+7cmkCuf3QZSQpvwwXh4hc4r
QVjbTk7V+SWydtcEfnLTWtq0+fnSeGso2EMqi2LV5zzMEqVaoOCAXhbUCqlu+hRujNq5GEM5UXZk
qLdmEaAC5gEFNgh+B8cYirA0byP3T75jmtdGWVVnTVRXmxgu4HlUyfrIMlxPpv1jE3MBsno6RmD5
wT84eGvLMmdJWvJoiwqmNYJLbVLsKMkJu2ITqXURKpqnhlPuHdsBrw9NhtYZky7YlT5y8AIhmKd6
G+faFgfuZldiQUafgKodmdC3R+FoQSSMHPKwILrgRF9rbqphM6qZQdcDkaA1cMx96a0VQhGP5I3m
eGq362t9sfirvqkgE/DaVlF0WqzmBWPBag5qs26OPNBbKwQLBRI4Uh1qTwfTVpgofpVNrW1V0ea+
iCc7bJJeD2OwAb8bkulIXvVG/AEfmCuVLnPGA+Taf7baE5T9ZaRu0zF1g6JRsgvFRVzIVGPLzxCm
3xSsosQ3kIaGzRDpJ2qtLqcwMeqgkc4x7vrrqebrEIrDfV2D/kMur1RLbeDLYpPWul3gqHW6HbnA
tnAl7n++7V/P9P5IB3sjakmWaT9Qt6Rs9mYu3R6WZIbNVaIWGxqtHn8+3OuVCvOHjb8qtKA4flij
a1ExKArJg636GjuvjsZNrsn6SJfnG9OnWdw8AIYkNIRL+2/TbSWEl9Jb0KRr5Wlq5fFWwkM9JfM8
ViN944Egm6LjRFSGacVhDtlCHe300lq2i4VIM7LGfQAnR+x+Pm1vvCVGoVDmUv1lRRzk/W6kWr1j
68vWapMaUD6/jLLoShtam8UxH+NMvX4mUDfYALRO0BkP4W5/+qo+YsqMSd/2ulFvkSPJkb5plYef
P9NzsLF/LANH0pxORMkrou64P4wn6yImbVS3fd9GRjCqU/RlkbplhPWIRpE/KG2UhWMeLcSzGGWf
C7jC1TZuyqQ/41fGeDNYcWZeT3lT3VEyiT8VrZKhB8RZEUIWjW+FmOV4Gsml+oi3g63gvOel863q
NX/ACq0ecIESmh9V/fKpcg1ZYepsWpdWreRdGA/qoviGGPP8OnFH8qdCE7UGi0lhOWUN3OXJKR/U
fNR6rOFWEG9aayzhz6fpjZdB7guKChfEotP+YIOq+FtLwx7U7dQW3a6ZUpXkNEk+/3yUNzIerqkV
h1wrjesJv/8yEuJ5uukQbI8mhVpvOiZXUi4N0oSIOIgLq5oV4ddt4bUIuYPv+rRpOHMghG7t4jIy
71Jbre67JYtOlBha1ZENsB74+2sFLJkSLQ7HwGlMxv7Xs1FSNSYjn7feOAtch/FSTprWBNJLhZ9A
q7oggm5+eeoZk+o+CBhtrhAg9gfFSJGipUdht7HU4URHsyw0XDkcebTXL5jHoTtEh2q09joc5FVE
eKYyCvZ214sRudcFiXpzso8wS1+fIIxCKEJ541nK8uCCy/AB12cArK2VavLMwCe6h55Ir980Z/KP
JkmcI5P3RvvVaj6+igJyLK6dHPuzV+eNMdSzTj3d7MmJY2lln0qq0M1ZruhL7bdKXl+0kxrLcyVr
aL5NjBFfjVidS8UXhuLam24xu8eqSoYLfKqSaGdGc/3gAeUmQVMptGhV9K75tlV7iu/pDfXZLqIP
MhxqTRwDx956TTzFaulEFRtWzP7jaFbtuLXaLdu47NJzG4pWkNqF+3+xGF6OcjBpWU3TudFgaVIv
dR8W9VxuPYPus5/v9tf3I6+Gl0ODFyLZXJH7zzK62aigk8WSy2Ttl01q+GYmlyDmsDmS+r41bStl
H1iHoi8U/v2hFHrvzHhJWXeNN16atYJLruYdA+7eHGUlmEEtRNfmEBePoYE66ezOW9IOsDmrGEPF
iI4F8+vkHxxCa78ancYrj0E9LNY0alPQImjOZH9G8nGxhm4HrS3flUjdBIWHrNrPX9ObW2j1YwGI
RHn7FR1nXOy86SndbQs40ud5pw9loKXLp9iIUMNmMfpTVclgUiz574hddY2jdLVzoNb5bW/rJ5EY
47uiWyp8h+AtK4OKuFlaQoEZ0RIxm1qlOi6+m52aPLCT5S+fOetu4fgkjiAHOoQp7bZyerU2p21j
auNW0I1w3uu5cR9Zk47bZ28fCS7fqPmvlR9CFwRViOMP6xZwAfI2WedLV+poMye6/ilN2uhs0tUH
ezLEFhkOmlRQ9DshuC9Qp62OqZW9wbNYe4nX8HYt6iIiur/g6zkStjp1I9xGWf0bhk9O8xGVsZuy
ips/FAX4g3ryWMiNUY/zrdScxsF4ynmU5lgcE2l4vdHJojj16TBGmh6Adf/LTHlqDbDUVg1v6m1G
4/QXFnJqYTHn+i+fXDBLAA/WJmIozofYpCMSTHZyhhqGMf6Cq08ftjA9jkT2b00vj4HSEIUbsOJD
TjdWRZ492PmInpN+j1ZNFOQDlcx5QRdlyi+WzjqbnNEMFH04tTrxlcT+GGfqjWSREJz0BWCZkAwK
4P6s6rPlDPmcjNsxQyXI0koTmzo9vs5No/ZB0Urgds/YTrIvgm6c27NIYK5QpnEXFOlgHjklXp99
fBvMHYiiyRBepVRZBcgwKNawLVLbuKuQXg3HvoyPNCS9sZJQdudsBYQiLz80kNBqFyZ9yygIutQo
48fth26BtO+ritEeeaJnSe/9g5ZHch2WEVWo9bLdn+BlzntCeq2j1jjh0GNXSQC3xcW1Y3SXKZxK
U1l8S+He2dVDjs+2luNfHliDQs96G41mF3r0TZ1TvIoerbZJCzx+8y4/rezIKE4crwM+E11twFtN
243VOgjtG3WVPkICHLxdnFoMkGDDsPitUWmZn2DJLPwSnrv0wfml5kMvrerAbMvoxOgoaaPIo+tX
dLwvF6nTOneqOeFirNadbMPImdXYR+83kQF67f1G09HQC7TI8iZflOqQ+M2gtxezqPJAIK1SBDpO
6UkoJV8otJWswOauxIjtZC5mimyY9OgbF/ucEi4wrWlBJLDz8NukMacwd61+uDC8oqUSYSRo+CXw
zMZg1TL++QX1iiBMfAcVldMWfI12/sNMUa2kYqL1RTsKTKuNzkX4OYkGtG3IK69o4sVSoEvc2zyy
8i+uksWnZjk6lyZ1Vh+5aKpPKXLaFeSO86Zw9NkXmep9bDgTTyCgigtqkeIX45H1G3sQ4VZa/6pa
c1Crb6pKod27r7ejKZ0gWRaH+HFcjgRYz0fAyxXMMKu4AWVbHnWVxN1fweOIXAALrN5qo6rj/ii6
fEuTSpL6KCVK9JI0J8dVb0y7JCSHLecgQ/AxkLSj+npR9Hj66dBjg3mEJu/HiTnlaLUY2Gh1NX50
JxUFs8oHlahi36I/uvRRvapoyBtKrKOkXZyKQeXkw2TM/tVUkWeDF8D8cdG+Ib+TQxNLBmL7bZnY
yZUz1+mFkSferd7ZzammALpbHY58mFY05R2dqPOdcMoV+Z9hlghTVHqwtKVxu3jmMQX1w7Nw/Wrc
DUAkBOlrBXd/2uUsLNWqsPSecJSmmddItlkZH/OZOMSTGYW6BaPAjl9zw/VbvABCnVrFPYbqwjaZ
m/wKJff2ks6vIehTaV1WkbQv0X7NNglitsc23JrnHqwrWg1gtoBUQmk+tA2KCh3lO2xRtrlVfCzs
krVhqKP0m0ztP0w4Sl1FLa2/Zht9rjIbReRsGo9cwYc3gcUVT5GcJP+Ztv0KvQeL0kfHGLbDYpRB
2tjtWd0kyg75jGP6dG8OtVaruAegxx4G3GiQKmnnInS2ZO5Tm83G6Vymn+yiOsbmfxU5rg+FiBj3
Oc2Na0v+/itFn7ssKqcYtnWEW6ua2N7GyTLjgz038abOkGeZ0MkLozFv7jNVLhvT+GVGPN+B3JKg
cW0wpbf14NazY9XUtMHrt4sLf8BIiy5Y6u7YAfjGnK4ZrGsCwfLIhwwpGn48Gj+jHjl2mcEGbKOA
zK0/LwAhjtzjbw1FZ5HFvNIlw42+P6lJq9qtU9o9LIpcDTVU/s7Kcq7PJrKSn19EhztynTp6S9kX
ICikaAdB92IZ05jEFN0TR5VQeKi19K6VnTQGZrPGYrR3GJh2W4grxzwWX3mMrUMjuwTcTMfJ6x1J
C6XRjFXTb+N07vEXMzQfEzHkBLy48bVkkaXPtV9/wHUeKENddnYPM63Xmup8TrzqJNKBXthu1tYw
igw7PHO5ryMpjuRib70LOiGAEoHnaJ07WOADJYwoQbl6q47QEmxk4XdNXA0bGK/Wkdd+eAhDm1iZ
wgQFHBH0Sx8cj2QZc49zeL31ugpnd3NBqnOMppOfv/JXQSLDWOBzKqVKosVX7T51FmfRkJbVVmvq
2gqzuZ2/GiqrwI9nxz2b8OKhtaPzrKt8alv0v0wbDqwwrNHz8ReuSj8zWivdVtLWwzwBmEKY3HQ2
KSxZTGU0DFd3UakS9gltNp6qVNal31pWy+2Ne8MZhSLlcoxM9YmmYIWenDyJvxjUa7jj87oHplex
z/Vnb2zhEokmbYPclu73ocjUJ8vsu4fKNOI4FEM7yE2P7QWigoPlXrnYGqNJZiXT51RJLHL5yhQf
ad3Ew063hyHZepG1ihZIrb+1Bg3L1tjIVrkeBPHVpFjuiyyCukQeBsRnFAH2xcvDqBvpVpi17vgK
wklx4Cmp29HkULU3ZkT3yy8GWrwe2uTXGOG5j/EQ/svdLrea1qq2VpFwrM64QbfClEdGOcSF11EA
hbkMCbZYDQdrDQGVmQ62otrCXW3CwtMjYmZ8/MaGSnblKFEIw/HY/f/c7P/yFoahQtq34k0miRd7
av9ga8ucNjgUVNZeCnPwK3Q751CaqWKGxrB411ad41SdNaOANMwiNQPXbtRvlpNoG3eZ6b9I7Tn6
gizQMm5mO52v6j4rrZ1Zdm2yNXUEaKMmsjPqVyQ2mwkp+/nU9pr0bqYhFdPjhG7lTVp3ke5LLBc2
kZfEhW8ALkyBIowJVyIyVz2kmuvSul50Md24sd31W2eM0wxRCU1FIN6oMSTFamxaNvXYV0UolUI+
jJUR2X5bO4BKM/vWXDvSZxUPLwYz+3uFzW+hZo+ocMBxrHVH3ulzcLw3vR58kdXJ67n+RMFnf3pl
3amFUrUZcA0vVSiC+mrR98tNulRZERgY3vu62hiSL+EO7k1dZODGssUBZ8nRrDpVl6F8MvolhQwH
rub3BTs2MFNV1IGosb9moy05OeLSdhtR4RuyQSyq+wTxzbvquYRTn1TYG8NRzmVx8/OD6xV8wHHl
QCdY2U1rUeFQQoNqhdFlfZNuO1yXacUZzH4JTUOpb6LZU+BSugm2UpXr0aKf0yPWhMNUeaioMimQ
gmzxcfSS/M+o7r++Tf8rfipv/pze9l//zb+/ldUMZTLpDv75r8v0W1O25R/df68f+/vX9j/0r+vq
SX7omqen7vKxOvzNvQ/y9/8aP3zsHvf+sZFQEefb/qmZ755IQrrnQfim62/+n/7wt6fnv3I/V0+/
v/tW9ug18dfitJTv/vrR6fff3627979e/vm/fnb1WPCx4HEuHuVvp23+KL+3h597emy7398pjvce
LhSnIlE3ixJY4t1v49Pzj1ztPaQL1AXWkgCKnmvKIVGcTX5/p/Epwh7CShfO3FrGf/cb3aB//Yie
PlYA5RGyZzwU3v34hnuv6p9X9xtg0Q2+MV37+7vXG2al0QARI7/DWQh39WDDTMMoZZUgu5Jm3U7G
enGdVR+zASXWJtaTXWKjhdkZWvoZ1vd3d9TjG0edcJpY2lCttQUlnSHigCg9hJDn0o+bWRh+lbr6
ZrU/RztInQM0KU6SwfyG+0X7lEYoamQLvNcXk//Xo+09yhqH7O19HoV0GQYudWcO9IP8PEHkO20M
isKLwQKNswenItHV6xGlentK+qt5nndJPXd6oCcVwZWoJiMo43I4AelIr0sdBDzXJvuiVibjTFUB
3SpXTjC086H/0LhZdTct1Sc1P6ZK8Ox+t/fVcfReyVhUO9BConS+/xZ0N0vrGIrrtkWyNNloZnOP
R9L0uTRrrJM8mrQDe6rKx3I25V1Vjw/YaqqXMsb4Iy1kYQSmIcXNoBbVR1EvOZd960Uwre2ekMYr
xqcE4epTZ9Y/qvXSpTBi4fPhLme115PEm0lvUKzUxgJBC1R3fS8h3vPLDoKwmctqOyfpJ9XOozik
QBhxicxW4vlGCkj6/A7/c5S8s9lY//NREpZFKtNvFC3+PJfWw2f9xF+HiK29p8uA3kuOCpoBqfn+
fYjwI3oVXdr6QS1Q5FmPrB+HiPUe/pPF9QPzlhzKYcP8OESs9wD7Dqq+iInAWQPL+oVD5BUdAzB9
PYugshhgO/Rn7i9fTR1F0qVaHepdwfbD7QOvcVNX/EjJJ7jO3FqL71QIU7GeZunRnpS3IdrBCM5m
hVP5Y6e6T5kUZybofx3kXnVDi56+61ubmMVD5e4Pnb6i3vfArCs/I8KO2JuDtgMqU69FivmLn4jY
vGjcsb8Q7jB/8jonczf9QAGZyNuefTkI/awvs+XMq9PpPGJDYciI1LkICttBOV8WNyDHdf8novef
Rf1u5WAdX9Tyt7unqv+ap9/2ljef/bG83fc4J8GvZGFTBlqvtB93pKO/Z92DBFA0QWj2eeX/WN7e
e/ySEZCnrkA7GoW7f5a3w6aAdrFK5lFjscG6fmF5U5o5uFkgt673CUQLVACwomakl6hdpVAomI2c
JoYOMP9coME0b2mxn5ZtluXiXoftMW5cs8X8D4hVDNvW6TDsoCs7P281tdRDAwi7PGutfOYXPXXY
9drUgYH1Sfq44ElhhEteGt+rIiKWzgjrMLiuzP5BCvQWAqyaIBvpXQyTpqzTRp4ix13aIV1U7kMq
NVy8VEgsM4JqBv2mqXTNVbta1EUgnVlp/cxu3exS5kUbUy8YSTG83sGJNxXmjGFhiYNC4OA0diW1
cbp3slZvAq1HJQJDqEmBM7G07JCodIYnr7ccypKKnO4bNXWKkwzW84QYrm0OV3VS9DEWYS0FDsVL
1K+J50XfhUzyHvuSTjfDQR+7D/Bac/tSam3lBZla9pejB3p1JroFJJ8WDrJL9HaLYtvLhRaNFlAc
9++4nYtAizu92XZwVosr4rlVyaoYjN6f1R4uqYZ7GjeT7JubwVpiwvBuEY/aJDNUkm0+iRyOnNoN
wTUN7IYdKTrsMfR5w3Lq+uRL0kn1WsGRuMJwzC1JHky3GK7GuTfHXZuOzae2sIZ28j2JdtCGPLj2
Tmpate91b8rMYEi94gKBB1T+o3QqLiPkPR5HxxXXTmY5XzMZmy1tYHPGCVn2dJNqsVglV/tZUAP0
uo9V7WVuYFQuQjpyAq8Ok0gxvi7OFCMtNYnlIfascfRHJ5pUX7MRrNzWdVJqvkDYCI+wstUHKC56
Bd3EoGn/Vji0ZK5Zy2DtFqWsjTMTFpiO9fKI1kxJFIoXmKW1d4rIKcdANoouKwgKpIBV4zy5ebXk
V5BB9LtuwN30QpgDJrQVZmhZuJjwygMPO68idIsJsmQeOU5xXrKNxlOpNE0dDDrN8qHCvujCtpuq
OMhhdqRAIzWRiDbUqOCo9ZwoYV9YeRZW6CNHO7QZzUvTLkQXxF278N4UOtx2E5WQAlczMIEgKdv+
rqWjqad1xhm/acWIiIytwBj0YzWB+iM7r/4s9A77QhoioinwOtrq6cdpXCuA7rec9mbbIt5rj6oT
NrYxaGEHlzcNaOKmv8JtsvJDNCLa5teIO2CdEZda5c+Inrqfe0uJ3I1GsUn61pQpn7q2SXJgnkn5
2KTDOIZp4Vgf3XFUP3nDWETY1OnS4Y0Xlsm2ilitqYNgpDvV3zxK/vAahModJ0U616z/4asjs+FG
mSaS8nmAOEKrYFH80RTl4AVzpovUx6ZH+zB2xdMcNU2/m+xlXnWl0JHzBw8uKZ6DAAuu1RRBnk9w
TTL05751A2WIYMwX96KKsY5BPbZm2zhIZ9wnfWZdAVHPo89NXWshIFqxddb2WATgKdhtWoLr0yLn
aUOt6/TK77upL8KyyuBVFUKpylCHsmNsFa3LKtgtronwpdnQ/+WZeRNz9CztvCmn3Lls1EFDJN7h
gmYZUZ8P5JBOk79AejfO9dhSw7pQ1W+FHvWPsjHtZWONiZf7rkkDAF6cS6/tptQRD6YQsg10aWkf
LBZhdWWv0qw4bFg9sSs4Lmqc1NyCRp8nNcjhA1VhOrB0/dFMhM4fHEFdU16BRlktjr8i+WBeql1m
jYjh64bCuZnB3IJQrta+WyplvDUHtD5RBzSyY6zdV1UFmysNP2SNfhGAMOQH968cvVGTHjOCcTMB
B6Dy50XSxUNVYOHbL+IyEWoT2NjBfyG7sc6L1DVEaHAnnL64sd9Iqg4B2eevAasTxTkK+K/wFIyv
UBqhSXCzEDhxXhpMHX5Kwc9HOUSYbf46ASR1MfgZ1O3Xn7+oiiUtfJbaNuqNXRbamduL4bNVifah
TqVJUPF3CPLGA61J4MtMC1EBNNFtOlSRAeUmPxgKDVdPa/O02uRlT5sDdElcxTJt5C2DObvaRQMA
54VJodeo9Kj8L2hxn1U3z1/jPzHhu1Wg+O8XskIye5jJrnmSj9/38pz1Az8CQe096x36Bpk8Md0z
E+gvsIQ8ByjEZH0gt4Ih2sp1/REI6u9BwpAGoJ6C5i0KMf8Egtp7RFGRUMF+G40TRzV+JRA8XKZ0
lBg2BTYYPAAzCMDvL9OZ/1NWTs1GA1gMCoF3aZyo2UlhZseYOa9Ui9ex+LrwoYAGVrxnfyytLBLc
w1oR1panXOb9QDIVmfZKTvmiZwknXZYnmwSm/TzG1U0zjd1uFBo9QhOCKqYViyDDKWjsF1rmMmlu
7GJpt3Os9LuxKLfFUApuWgyKZl3B1sjNWn9BJC4wUAuDaADDLffKhYixM25fvPA3duBhwY0nQ8bJ
Wn0CON0o9Ow/GVajtpdFDL8oWr7tiPkDbWpXtxAiZkPhVM8havkL0cCfidgeTvkSITo8zP4cGXLQ
usSoMR2MTLg+4OYkRahpMt5YQyFDurqOSSC89erWng5KpTRvwVwFu3t5mpX40Ka956Uh0yi+LdxX
XxriuzMM5iHL0gdg+Cq+EJddWqVVoGlx9K2LRPx5rpZP9ShmJ9Ayxf7gKMuZwy2/q4qia3yL9OCP
ZHTTW+RWO+lr5tj03GBl7Pmi78X55Grii2gmHCoct2z8orSNc6POutN+tKZP/zm/unmFXVZbgp+c
X/3j9yeuhurpZS67fuafI4z3Thl+VcplA68Q/ssjDKUWUBo8tkhKWZ8/jjD7PXVaRM4AY6hD87F/
jjDrPRfvGgXQSUAmDFHqF3LZNVN9ef1BLjU5V9eeAQZCG2l/bdpkad5sDH1IYehT1OgLxLQuDceJ
lCYBsHkxN29s9efS8OFwkAVWBgYsCQzF9ocj14pKGmu7sOHs8oGO3G5DRW78Ehdzf7aMbT36qSu0
ybdiJ/le9nO1tlYa2qmaLZ3qG049X9hJWX2w3Pyj4rrFx7xQbTqthbpZEALxm74bv2OmLIPSQxdY
0OBk75TMzE8tvLd3SECpW0XUcPJUqmQLsfZl1UXeHUbN1KCmDmljb9A7fyrU03leJnpUrKjrQ4ia
9Ta25yT2i4XWH3qch+x2TBLckQ1vEEcOxeeJP5wpwI9VDBQX11c4vIJQAW7O60x5ef1FNkX1gKqC
pW1sRTUCvebmAcQenJKoXPnCf5lIEpk5IK9ClkOCL7iJ/AXFTOlMGE87VHUlt0UZP4iqcAMvw1dq
lUlsZn+RCyREq85o1hFDX/jkhtpGo43xezsMQtBV5dlnYy3m07wWVu130j6Z1M6iTghO+YQFBJSy
1h5P6KzINwu9Vfwloy2f1KW515YkaYKxJf/E1feYnP8rPUBWMBc6LfEI0tEZctjUtCwNCiuQEEJ1
QppfmJUNuIFbYdUO2jkCfO7gz5qoLpBaUXbaaPud1ls+7I1N6eak3d2ornqbWHcNbY8oR6Z+hCMZ
7wqMLP8M8v7H++bVTcc5QIsaSlY0ziOYRFzy8iKgPXJEw41+MKJO4fN1o5ORegJxugp1T+ncnes0
zRY11OGIku2rQiGztFaUEMbApgZVkoNQRYi65mlFF2YxfRmt1UyhOzVamIM/oKDTNycwlsSWUir2
BkscnWWtoKO/tONAy6PyyES8unjXb0PkhvgbJRpo5fsTQTmflNSKu3CVRNyQNxuQJPBA/Plp84pP
w0ED/o0uIDIFXPL6wTBWEUkHXmsb5vhdXehlXp3GRolSX7IiJlEyFreqEVn6RlUU97HHJxkZK1P9
gBlhtKlapXpasmy4g6LSnwsURxJ/HGR0OfZNfUyU9/U5zE6hI40jkQwda4r9GcHsALqJ0NrQiSv6
EuPLvHba07FZTlAy+UsK4JeSjf/XSq/Aui/e/qs84uQx7dKXV/Dz7/91Bzvae2aUpHWtbBDu/X0D
Oya4MKcs+nKrfw1CWH/fwLr6no0KI0NHbJHdswb3P4ol7nuCcKhCLgg1cT/NfL9wA6+L8OVBj/sF
fC+6gFzOMMrBB4fC4jYGWnCJs5F0O3D7lWm5SzPXOy3n1Ixw7/bKyynSY6p3ozrvBgDG7MhGWW/d
11+BlJ5GCGhdh1IeuqgzOuQbrDdlmW2b2qB+mEgNL+noCHXscOOvD0vhe9WD0i3Y/wfL3KobJSrU
0d4UGtUhtVogIQBCH3me11PKONB5DGSM4WVr62Z7CR+4OQh7b2IHPmTqdVPO9CrV5UreFWqnmkj3
5d1JDYJ3ZU+99WmYSj3dvlh9b0Q661vbn1Iq+KSgkMORgvHWUtvLr+A5snZoaDU3c1O3m8pu7UsE
zzx0IdoCVM6SUE+iY7I6OLK+GhZdb7q8HCT5INK7B4vJ04tolc+yNqqsMIcokzRRTxUzN+B/Jnrl
bbxJa+LTrtFG8FKvBn6Egwv46lVZeR13ivlQLeo44zyRWxeysnOcHwe7fszSzoMCVsa43QiwvHNK
/Q3MErFkMzcZrdZcqWlG34DrCYKjWZKG8E01+owxEbtX3RIOXGpNVJMbR6Tmd5p8qOy5lSJpFNZQ
8E6MVPyblyXunNwwv7pZnQ3bGQek7qQQmpkHdu3Zd/HspV9Avy37trOSvHgwsylHVM2aa3GCM5L9
ObbmyLwyci/pHzJzzqFCCXi/rsw0PdCekT8VN9tPzjMeqE2mV11Ffa5/iG0HxHBewcPlGUcEnST7
BDcEXyyfsUa5wo52LbRvxgpFqs+oZPmMUEbPaOViqh1eEM8opqkNzqX7jG3SjQ3OSWMTnmA9qoix
L9w8BwtlURhb+YyRUjQALx2esVP9GUctyrFOwm6FV2UDsE7OvqKu1grApoQKYLH9jL9iHvXWlbuC
tTGGX56vITDhYdoBnOuMRQpWjrfQt+IZ78ULBuxXX2FgRLnETn3GhsFNwYltNgpwQF49KRBxPyzP
iPIwCbjn+go0115qJlAiV/yZ6RxuJJh0+YxO56I0ex8YnfjYXAHsCCefYFFa7aRRxgE9JNKK27xz
kguvtb1/N/GQPI1002BLragezpDuYvw7pxVgh41st3NMxT0vstkZzoXimZ9ram43em2U1GFa3TyT
vUdDjUNB5HKaUOIGrNC824H8uwntdFodQuij2tIOkYJE6067QXe1toNRquYSDIC7V5OWwKw0i0lq
oQf4l/qWriQf4a8kt1We5comNSuvR+rXtdMgR91i4wp3Eh8L6HqUj+KUmPqs7xNgCnooTAlPVETL
hZdNoggrvfDuUser+yBRvEIEZZstOxBcBVGB2bVoLY2kkWOBqixL2CalXZ6YYx5/peLNhS+9XMBV
iSpMN7qhM/3aK8W3yilX0lq3IKixlmTKQEeJwLgWxthFwSyhNW0ysJMr2JHdFKRFtNxRSio/uxTS
vsVdSVvzVCvR7VwK9zrJhIPXCwzRh7p3WONi1Nonp3TljZeish5QlBe3c6p18UZEat7g91GIduta
ivXRVNTiS6NP8g8qX4rre9iDfWkJab9qMcqFHC5aAn15lDbt2WZWqCekmlZ0PeTNrProgqVGoDpx
j/dRXk6az1meu4GqQuj2mzJjn2iO8G7swUq6UB8k2WkRGVmgyT5mDRZWiUlOKvUrtRNG5tsuYX2Y
9asprl0rKhKxOmGaD0dB07epWlZmqI+ghmtFbvlcK7aSoB/VyUcrLifp60lXCkw9+8n2PUNZfQoG
gDA2q9voIWh6koRR38wayVJLiziuIXl8bVStaAMjK1A4st1qLHb9YFQJ+sVY0gdVUitekKcIIGxZ
72VEIlInrd/pccR/RzRY+fbgTo9T3yhOmJVOpW5UWAi0+jkGGSqBQ0zLgGiMMYSXpSZniO1mVlCN
wpDU61z56MZmcbOwehM/qhPdoDGzXK7tWZEaetRD9M3rK2Guw/ef81hR72uFagg7wnWw9YH6K/xG
1UcBqF1pcUg217gUTWYDQ/KmybwQCTXrvihF55zI0hBNKG13KM/GvmNlTlljP/SaZwm/UqVbBJHd
ZtoxdvbBnYYkCukCmpWoDcCRPWyRcUtOoF7m1gZ3Lus2b29Lmt3OxJJXd6bDXP384j4MxNfREHFD
XZbKACr2a2zxInYoIiVW6Pi3NnKcvxStNC9HhAJRbFfcbZ9H4oiI7jOf7mWggCYEANBKtgN/RLrk
IFZpGpQxOELMzbDE/W3ipjKhQ7B3pkBt8BDyLSGNJki0vp43aZpH6YPeuXCRKdl1YkM9s83D2rSr
OUTNlfpUL1vLL9FVjQKOZPnUDIY27wwIeXY4Vhae5Rw+HdhLFIPzOvkwDFvkGBPnCNTzumBFF8wa
z66SDTD4D7v1Ndvt0478e0O1SIkDs8VV96uZDC0305J59jnB06Sf1qLAv4oy7kqrX3TF2sLFsfs/
I8Jfynj+/6Skgt+9WOD/m7vzWo4bSdv0rcwNQAFvTmGqisWipyhKJwhSEuG9x9Xvk1SrmyypydEe
bOz/R8zETEtNJpBI85nX/JIX7R+KhyMc2fNP/MyMzA+QKrABcViFf5Ug/6pOWoBwaLjgoo1zhKit
/JMbKTYNFhjatM2ApEJzIoz/mRtZHwg8RZZF9w7sC6n9H+RGFAaPNj+ledQRABOAA0LG8djfWe2z
fnBqJd2sitzQzJ9UQazV6d5Ouq4TgFZlLeoZjnJdgUMf6IiXDcbimTQubi4vTe/p8gissyg6HLhk
SeHQHeI1pJMRW4deNrQCrL+ZrsGs0QMfzFzaWUk+lO40jMvH0nHWEFWfZlC9pRuzT3VvRWWAGN0+
DuPieslTrfaa3gJPZkY2SNDJyGedGqFOxJqH88Ld0lhwiVcAeaGL/Kx2h/2fTF0ORsAhD9Xqvsmp
J3Z1aPKAqhZe2HlVji4Blk5lyhycdNsYnXLZTXLh7CZrne/wTRwq7th+bdwGvl7hFc2kS8RGREwu
sdN5hTXDDLhGmb9HigNGLmmK+aMCFG83K1leePKqZCf8IzaLnPfKJ4y71UdZxyFdCHgTpqpmO7mN
mkWKZ0SGmgT9oM5poKyDfAebTv+E+AGuMROb+dFKmuZUnyYDzotVIn0s1+jsu+EwQ22HtxU+Sr0D
/SWp8GslGdcBg6QLxhjrEPNxOrhV97XVcedBZNINd1XlTnUbJQxRS+2VKoJmpEhfnDkd0VhKQkPf
ROtoB8B7rYcK9jZEGvh992qhxV9FX8x2K7MOL9SpUhI3XNRW8+PV6b8oJLcaaAIVkkpt6TCsxylL
71GIcTzoEPboJ0qWErNVvTHTTZGSL60u1ZkrgY3VvYTE8/vYDIAYkSbDInRM2nTTwf25H9UQSVwz
AkAk6YtmuiTtU7nR+6xA7VpyptAbw7iNN+Ew6ldmp83FNu7jaa8v+tQDiCjW+T2R118Se7raQrSB
ygLdTnChry+ztOpMmd+bbAw1LgNAkSLG1dUNTKb3IMu/5twwDiEj0C+g4Ab28/VQOYYDUUvItqmN
5lKy1hQs2oTItNFKQRc74npKxkPN/71UUnn6Ud/8o/P9f1xFy6DZ8u+dpbOHtgcD3AzfX5W1xA/9
bC3JHzgcRVeJagqYR8EX+Ke1RMELbiblZqpLqL78XdhS9A8cy7Sj6DpR+hKquD/Pbv0DRzd/JcxU
nnUx/uTs5ve8qoBQxeTq4MnwGuPXOmJtvgikygyjTIoApW+YWKYlNLlO5EWyf1zs/15S/7WmLsCY
GMhS9aBfdtyDz7tBrtIqxhwCafnYhS8T7lBqmwfXpH1zW4yxfqIhRQ6NW1v9OBqmT+ba6d8LMw4f
asnaIcIzlr5ap07h6rPafFI0aVu2dXVZL0p1PVW138h1fW+kILasKc23gzpRyMnq8kszdPJtNSXD
9642rqLIwuMese4Rq8uxOU0R9L7oCiPcx5KBUkvVWpqrLp1+brckA1bh0LadR1v5hqu1cc9t3F4u
o0aGQNvpJqpV9CrnvjBid020/iaVSmh9KOg9AYh0OPcXBS9REDHynUJm/G1NC87+ia19BVRygM1d
97mrzrpOmphr2uhWhl24eT8a1UYbO/skr5QlCLVovTfNMHFl7p2zitrFl7BoAP23E1QH2UEvflgs
0IYZjLKTysnUb3k1RtsmczbpIF9iT6p8NMuu/gY0qL/TJHJUV4tkeWeppePNa00GlddW6RLINycm
sLqc1t9S3NtjjAnWMg8TumuZgAuzXf6XnwlskzfOhArSzve2fehfnwn80M8zQf2A9qiAv0A/l4ma
2JY/zwT1g6pRtLZJNqAA8H//ORPMDwJnBaVAQewSnPQ/Z4L5ge4wRTb+EBsW0JR/cib80pEhyhTi
k9wxUPAJHI+yndGGwDqrBCaDqXUf07FeP8fZvB30HK613SrZpWMtzhnoCIWaHOlLIq3zHvUKaU9l
a/hsRpmK52M2nKq5Hp0siZpfmwq1kh/Zyx+tnf+d+QIEs7dW2CU0ur76z3XytXq5xJ5/6ucSgyuC
LBXpOMtJlNhfXDvWBzTBIa5p3Dt/gR1+IhrIGYDtI8Qrm7IQUn2xxqwPoLTgpSCAxJ3EOfcna0zk
P68uHvJ2CFMo70IBoAJ+3OoskzEa87QrgirEmaBeh8nXu8JKXNXKE3cAeu43kGf2i2rd2PJwk2hZ
GdRaGu9hyMou/baEDIDaUdzbOPukkn0w8/gRUfBhH8d4H5NhnCpDNruJNDoXETCNfZMvffBi3v+L
DgIyB0LtGaFFgbbEMOv1/TnVugIzLoG3WYWtJy1D5xdhcoktdIfR2lhQmlKmd5J2cSe/LEYQKNKG
RF4N9gXtyOPtGRmS1JeU7oOwlvGpdfIn1Sq/ODIaeG+/3PE3Oh7oqE8xOPOa2CEVVbKkL20aFZjx
Obd/PgZvg0mVWF1kg68nsMdXsYSFFAVSTX0Sa2RA531bv/OZngOMozkj6If8TOOF8vKxrjqYLrla
60LyWzTcfXgMp1XhfEL2dusM7f3YDh/bTkEBpFeQrVOuCnu+fPs9xZn5ywMIiWKaPrQyj53GzAoR
xDpNJN/JqkNeTdnZ2qsQmcZe8eko/rFuDN+OW4SNT1xH6UCgK18GdokBdnotwxAIfbN4sE8eY2Dw
bhfZq4ud60XpGJ3bGvqVMaRP9I5u3n5dOGS/vjCa4aK/B4YC4OdRVqOVs6SvVEKDxKn3pBvnubSq
gW6mTwJgcpWZxlWSTeW2GGuNZlP+qGvpE5TzQ60igRIXyG5nC24TlbzGGw0r3MtBt8+bxLgqrOJg
S+b5mmZPMnFamdiZXy30lxBPmt1qaNAHywjo0K6NLzMF7D+d429jDtGilQXbIkSLSMs0t1yTG+Tx
vmShedvZ+hW+Ple2zMi6BQBHm+hmGekjDJvObdYW8AqjUcMvXfEYKMmCTi+t26mq4M7OypU+RI8h
lTag8vJne6HDNoq/MjLVuJGxNAlMNUexKbbbndnNqhenDIVgde3pC7QMaZHXK72tbD/p+NX1WBzw
Tb5KO/Lm5zdTU/1sGZvlVG/EmZdIWVDitLmXrSY7S7LuPqMzrNHAmoGAroU3zZPtS3jKB6jInTfa
RK/HMD9LVld+6kl1fbzUHK9SmDmpwGrTyEaNN+qcrQrS00Wu+dHMrXOC33P0rKpd1oEtzbPB2SyG
fWuKSghn+HpmI+jlWXGMOoCGF3CZlKPPzXOuGEAn1cUhfpYs2AGWdgWd/xFZnztU8lXfsbr7sIjz
oKCX6CpJuXwU3zW0ygOVbNvN5zy+GJwwyFNL8Yba7sC6FLI/IqAb6HELLrNbiV3FJD9P46xTKU/t
xvZjyCofrUgDNYKEnL9olYOKfelslxjxNDuxzmHUO1ujhVzcLBQi6jh51Eus/7QMZwcZZhkU3EkN
OileN1OnrbuqMq6wkDegybAU5nU2TiemIQaiu2kzRkpXZzkLo3B2G0nLfINSjUc7BE5RyRXXNPmT
PdX3qL+cPD87QKNyi8nOSVmsMHrm9WEa1Se4TbfNjCs9vMgKxCkvifHSk7lEsNaiSfWgUzkelcDx
O5YNPc2updllY35VmEAS7GpWg0TjuTMHCVYn7O7XtJR9IzUzaiaIz+X51PlKxzw5cRJttLRctmQF
rJqyv0fhlKVgJE9SpJfbamnv+9nKgtk2KbRJdELJhkq3bGeuVwcUbO4oV46CvBfEGQoqacNPh+VB
bBp55BdPA/8SZTkMVdnug1CmE6kTQt/wqUCh8asHoExLkT0ZI5ssX4tH9KXO40k5U8PpopGdW3Qg
Upd2WXbWwMYLVs7tbRLCgx4m/QqtDcdrutn2CajRr1amoMwTC+ibc46Gy1WespFUM3rUHCYGx3rG
CNt7AzNl6kX3ksRMLVbyiaLW4MsTH0yhY+GpTizdpkh2nMVWvCCVC7fIGMUWtdavlOrpqdj2LXDg
zA8L6ZYIf3bFn+Dl8tR3+WMZsWWRlrkV4qSBOHx7aK1+07X3aaFetUnNpkXuTfgLAysOYxqhbRjQ
opu9Xp0Mv6mk0tV0jozVaud9nfTzfi5w4haNRHeN5J7Gmx6fa/2whp4e8Tmtjk9jdDwkOKn0TKb7
7k65zRat80d6CbwBuiyCIBch6UjDsx2r4muxxieZbieeU7Pju7S9b634EWbefVu090BqmXu9gspo
ogweW6wTO+a5Kzt+ypNm3TzvU6m2boscpSP6cJCbFvwf26qtdlB92RWRwbyNLBJ7lG4Rn2ZxSc7e
yfJ6Y1dLdj3qaX6HQNWSeXKYLtvcCb+jWZT56qxJgaTzU6GsXuUZYqlcmeFDlxpk2CLsCx1xNDaz
ctCsSkpcVBOVLXaPDbB0a7pQer4lDZv50tY4BGmcZgGoCO1ElDxQjGFph02PyA4fRdrhAGn7eSs9
LHMUX2p2oXop5/duUDnwM6O6N8ni2TZkbgcdN2scB1f1WlkTeGYjdu2nI0z9wNEyqUAASsKGEo4P
P6kMElwDHlkxh2UbyQsPsYyc9IV2hUgT5+KMEzKcq8ykaJp2n9AVii8yqcwDozUeHEfJkHUpMOl1
OttXY02+p1pgnHZzU29Cqh6fFcmet3YZLmcSWn2GL6fxYxdJ2XUiSw9Kkw0JjFHx/VI5LyiTr1Kg
TgpSD1OjfwPQgHypoo1eFrFZ8EJjhwM/DOZFRchSmeyN1YzyPTWVxxnBVdRHa/S9WMEaFzbwRLqK
Y3v/fC0St15h66kGJY1Kr5PFvYhz/Wkhgo3CNs61lXVYWmyDmgNDozjsq4XRnupKL3ldN13QLk++
4D9o+89nRJaY53JXlzdSmT5GWGKTYNKw7gUUiCNe3Cn5LRKIdMVNK/LFeTzDy/UAFDwNtXpZa8NZ
W1lf9Tj/XFrZabbQUF5XooQO6X4X7jjVkVFWvTZhw6kccZshoYhS4fGFBTiqLLSNl9O5kbPDMlsk
KqHd+pVMj4BNd6Jm403ajcVGzeXB7/F/vFQn7pBu6siHcQjwiCjvUZDnNamVMyj7Mc+a9cuQOKic
xI9JxPwhY/FUUyn3lEZsWhFgPIcLpdLeL2b2CFC65s7qAGHS1fXejtSOS3OEic8VRrqAwinqmUX9
ogKoFaR65bzGQW5zVpmWdDsxEodm+jQlLcqNiUUZHTGgd8Z9NuF5FRFTYsB4z4ApDsYchN7rCJWe
Szd0SiT5ljVexInl93281/TxKsxyqMoK/lhRmciu3OY+8ciZ2Ut3itXcp3q8tTIhqalzn6+6RsiW
pTRim6BE5jNt15uIbgGelKrixV13EvYoMdk91g6h9Ikq641RtyCjbDSkZoOqX/RR6YZvqZrvlMgC
GMOyHvPwqW5hscZFsscfnTAtH+dz0L/ZvljYy2XIwU3f7WQSsftEO8UVa85IwTSVnDqptkhBkXNC
dn12sdhgtNw24d6EKUDUmDtsScDWWBMthVvUGSpO9aoFg6S+I954DHEDrUjNlcozObYBr4W6wss8
oKotYG0Il/mIZ0sBXlwEaYp5slrRU4pMisvF+vT2gnr2Lzj6sEjDmhbDomKha0ephzrgNdCgTu6X
Yqb4OPoJYsbrlRY7iPV26+fBtugoc6sUub4dQ/tchJPqyoFegOr3+p4EQFm5c0XMJE+EQOIrtwQD
i5Y9zjFXacEZMpY2taXRxx61PanU/Kmp23sNM0R/WMlrUu1qtjnnnQ46a5LUREFc+yiy5gFQnStV
J3QU4aaEknRZEIR3MrszUbkkQBEtbkzvnqiNpOU5phtbWO+raiPxwhaRuJ+yrJV2ysTXBn1xXq/8
myRS9zMA4dvKQX3N7SaB5o8E5TrkGv9xM5JzRRMXw7TIUjDP8ZLxiC3grQlMMaB/UEwqt4LjLJII
7DqfVOURrnPmi3BLS3AdNdc+IHgO9xHqjj90n/+oqHZbFfznWOrplUTUf1d3236vhOpSd/yrxNOg
5vO3KtVfTyca43/XjsU/EPL8v1KNQiTixTr/pUV/84AU038Ow9fk4VXJTfzUz5IbnR5s7ikFgVJ+
phH9U9VVPsjUZeEXgZEhPhTlrp8lN/0D+TGqXjL2TrR1BHLmZ6tH+4CevCPYdshFgGO2/6Tkph03
/1hy/A5BxkTBEmTY0b5sF3zVa/yf/GTRNhDgEyfoZolkp4rRVpmNrwXskhtwlP0hV9rJoEnS5dts
qU7pC5XfkZbXUTDuLTTsV3j+rlHo60NvR/Ghn6bysJpyClKuahoUjcN4uFDn9qAVjn6ZSarzAD8/
uYwWsG5SkiheBAixOeuWGBkDm+gUO9VOugqbLv6iFIu8KYAGlEFvNOPdapeUCuSB+DAPi93cR/7z
l/yjJf8/rS8JMvut5Xrb0pX89vDtP4ic/ee2enyIXleKxU//s2wBNAnDPLFEcbZ6USmGiCvIGTSM
0eMFqsza/LlsIf3qFCEd6o+0KZ9B+T+XLaB83WCBAdESHHG6G3+ALhEFwJe3CVowFOzEL8L7FozL
EfeN5mk0N5HhePE0DdtxJAqa5rn/sQT+vUN5VK5CuBQdYHFZGki6quilvr4n2ylRJHPGr15Cu/82
0UA8BHk3Gq1r41P/GbFuCTOpRGpMX17SWQlWpNeQ8ujn+WIxymTZrAgJy65ZyyNCJWtlwttNBgRQ
NBPBjC6W1flQa/pwUVDBgX5l2/OjXoT9fpLIa7fRXPR3tDzp45EYyoY/Ntj3eJj+dp9XApbLFluV
6LQz1xA0OCy5qzwZKCAO+dD2qE06C2RTRSrAW6KzbpyEeW8PJymh+2XKNib6GOv5XPASzMChKSiB
b1+a1mtCvTwUJbgSNy3LAQg1uhmgK3Vez5MnZ32arKmJPAy/K5KSOLlLEMtG5r0zh7uG/s7kwRdM
WuAs5XIYcitFs7lr9RM1RbJpITJaXbNQx5Uav9FMbgECNXPtBP1br8pQXKHqhD4agM9BxShGL2+L
1V4lv6I7cR5raKC6Db7MV5R8pszN1jzcIKfeIK4/66Ht6X1OQTNBj2r0dClTzyETqI9ZZANCxRfX
/vZiE/2m3H+0GEXECmCK2IZzmphX9O1eRlNZMfeqtbQSqUvn7Lp5VcGhxn9JT/3rYlTEmn6x5n8M
Q/OFgA2ZfQikr4dZyhAZWwzYADPhZpYl1jU0OdWveh0jcuCsXhKG4amSVoPHtk0Pc5i+R404qlc/
P4KwqDLoz5ASH4s7RGkNVL6o0Rcy4u4sn1ttl3SJSiQW15iFoqD79sweNTWex+OQYX6FhjCiAa9f
udc1hHjkVPLqAoCNvhq9n/dd5pWlpWzfHuq49yTGAiuHKhVRMVqyxwy/po7DpLNTsNh9mUjbRk26
e2kZTRVck9T3rla306kkg9XamEZ3WdEl/z6hBZdtNIBkB4CRse3NZTVeNCOPvQ3BLDnkDWMCT7FH
yptufQPbdSnX3oVY0XzCZai+bkE5H+LSsc5SUAY/IKp/dIf9dzHZ/7ybjkDm37vtt0Obdc/XnAeG
sup+p+wJyubv6w6amfBX0kEP45Pzg032E0ypfiA4MmmjipUvtt7f153KTYjSJmgdVBDQSxJt+b+u
O/6KgAoGGtcGGiXcd39y3R2n4xCSYH8KeWu4srSJjre+tEhh3FOjU6esv1sKRHgUGgy+mQttsD55
Gtu0vtOUijD170n7zcl2tP8IWxmX+FRoisKkO6ZCrYtVTjUWHRtmTvW5ZdvrlAqTl8glDqxvj3V0
ij6PhXct+hh0TgWx7/VeZyoHAM0LslN2lNFTpA7d4XX5zolyHO6KNwJIRGopUmDYg69H6TrdKkyF
UYDBFkHfFWAcQyXbUT4s91M8FwepCuG1b9tuKk7efkPxBi8OcPGGULzw9+PwJH55Jvq+KKoY0xCt
ds7YM/iKwIpROJTWs0pG9gvXOiVoa+A+bw/5mw8oJhO9PYIxJPSOribNCGnRyGh5TWGTeGEpa0xv
unpGY8Tv8AN/M7Mcn8Id6Pnljo3hHSfmgJQkirNdnVyqSJr5zlomJ4iUZ6cSUidGJp/i4pDv8h7E
5tvv+cwkOJ5b0iUwa0Sl2IyJSO7F3JpSlzG2QS1urGwvrq11C4JYcwGR2btiUlpfUzF5sctl2CTp
SimrHyVfsSco08BaUUzyYjkx3pmT300/jU7wpKxrVJHEffriqVA1iDv6UPSl9NzZmMi5esCda/hH
1KT+fAbAYAhgBxE4iPCjM0Jp0inJ9STeYPVVnVZjaDzG0OS/AGczPlKrHX3HnLxaTsuTAVtjpLg8
AqkU/fC52aCmQvdVCd81xlWPQgax6CGAQBanw80pcmxK3Q2tHkFejTbrVOFb0+ZW4c7yYld+Ujto
3MBtt2+prCjnaKZrkVtPS+wVgIfPnUqb9pM6SZ8GJPsLGDh57HfIhnkRMseQwgcEc0rNglBRRH7X
2vohiaRHVMA1D2tUim/yFKsngHvLT6ZcZNU7B9YviCiSenzmLCCSKsEQ7NjXXzezcL6BxSoFLcWn
jTGuw6nlpAUV3UpGlyysYvlpDivTtReE33xN74Vs3TKqLpJ0NWRKyjxnSDISG9Rj7XwC524ufhNF
MbLB2vIec/9Z2vL1HhE4MNA6iFDj0HbsoxLawwBl3sQVPCuN03IONZQ2SrTfKbYXpynCg9ddHiuV
16h6BKeTxD0ucntfRquFEGUjD3d52gOPTpdQylylCQv6WVqv8T7oWeJB1QHZn5AZoiXjwBCdVbwG
UWOLbupqnS75DfFVS90scaVqtk6TODMuKX/m10luwFgrMc+Q7R6yVq9vYVupe+AMBpayoT17Sje/
p+7z640DP0LmakZ0l5LzMXFfGw2MgzU9BEeZjB/zepG3yMYb79w4vx8FBgSy0AAe5KNUtcaRK5Qc
OQycyKZdoy7fq9q03zn/fg0QBNWDd0DQAFrHs0PXi4MGKchkbYwpDJTJ7GnsrtZ9q2qFG2FMCRSe
AvZQT623tKX6zqV2HDezwSE/cWqhTCzgTs8sqRdDt7GJPUWqOQHurajuYVhhxSBHKzNQl9GC16CM
XySjyBJSZJmGOR1LjE9Ste7ojlr1Ic7k5VvahYdmop2lIp7Su1mJwU6optLpGFva7SpFdeGaZRlf
S1lZfIXooUPgc9LLecjCdxKB30wlaAziGYXKHKok4kx/8T5p1ztgEzsnGA0txfKNDmSMu5q7tFh+
RNZHpAVj5GuwDXv7AP/1/kSFDNkzJIUokejHwstzreHlVctOENfOuMHSwLkBIHPdZT2nuTUPG9QM
zumlxVtHmt+ztf1VO56OITIG5FlCtxyM3+u3zuC8SDq0taDK6mHbt3rshVLZehBCrG2aNeNFLhWV
Wy8ARKS04jpVjGyz5rJ2iZ7jEjSlfZdZiIzPcYiNgbrOLsVQBIAqndICzVevaCfVr+X6e4RcozsU
7QPSfeF5ryLH+PZM/oLrYkmyETiYyRwBxB+Lg0XzrIzxaFlBE6nW9ZppFEd0JzmNi17pQc3QwKJX
4Zwkfaj7udE4J3PRVpdh20V3/xePgvsN6iCCp/XrVy1BbydZxWpqs5bbd2gfxmHFrVgbuhN7VaQL
Kwa52OgYd4AEGF140wdFa/vrdx5E5QO+Pvyp9HLOYaiB0A7x4OsP7PA1AXnEPEjTHspBPVlXQz5B
uC85EI7hAAPFzMu16LB0kr6jnOBsKSXkfp2oxp+vdMppCNqYJspqIJRfP0qsqeAjiOKCBv+3j1Gc
2WdmlkynnVI26L1EFlJPyoNDD+AUVFJz+vZM/OY8pnKBLR+XN4HH8f6u8FZGTJnRZycMz8LOsTda
obc/1uAfZd5v5tQvex3/brkhxvv/rSUiRPD+TiJ/aYl8vPnPXdJGyW/NNFTxsz8rzPoHYTwN6hFF
RLEy+VA/4e4GAi6C8wS7VrhiiNPqZ4XZ/gCilqYJHQubqpvoZ/ysMFvg3XHhcIQJlwqS+Y/w7sfL
RBCv6EADe8ZHmKc5SkclQPdThGYE0MxxoybLdkFY6MXE/BfZ9fEQR2cuTiKYBk4MMcf6mVqjsVHT
ax+dm7eHOY7AfwxDOR7rX1pNxxF4T/Ez6mU59EP8ciu9OOC+5meGcydVwzvBwDPK+OUpI8ai/A+V
jL4BLinHp4yBGI28LqFvj+NprPTA4gTYBeXfEEgdNjeJNp5WyJTrcbZPiuW8X/TdEmk7MbvOtGxl
1BLffv3j+/z5kQQPgoiXIq2jvT5tFDS582qdIc7H0nWt5bt4ilCJHU4j8WHRXI/y+R1m+HtDirX1
IoTQ1WihEMBNWcjRp3JhWIr9+AB75ZACiMOrc3YOb7/l75YrSqt/v+VR1NLbYOnahres4bGmyA3E
erZ7e4hfrlUxk9xiFLRA7mq/pHKptZBbRz0fN6wuV7n8gjT9TmIsQuwzs9DPRnM47foUae7qEjrq
e+MfX2FifGJcESRhcqwdb8lWNwaV9nrom+OXWm8v1r7wly7fZaVzsMNkv0TJPjWc68nJd01hf4y7
/p18/hfK//Mj6EJyGCCDoOi9/rJOuNiRNhaAZAtKSGv6WW2LQ014Tbn+I9geH3tnV0ZjWYu0PRY9
2LOpyd6GtzAoQPkA2EXQNynRn7AUDtiDnWYA9EaEZ8d6co2hegdgLvbb8X5kH2KlAweIbXl01TYt
tnZ6XPHJFvOs71IvlwDuq3QIJudG6rpTQpazUu4e314qYrUdD0s7GUlmMmNqo0c5TxFCdA6nktVY
To9OixdHNQatGV+/PcxzZ+XXceA7QnYnaHeODmktspWw7dPQz+DyZfVlqdtAyoDM1H21kVOkJkZ9
T0K9kTPpII4Y6IYBEIoD+OPDVOZXdbluCYRcKVn92YquzGwKCqh5vYSeoAYMWF4A0aWAI6t859TN
BYgsH8EdvAgKVAtxFsI5gMEx0XknDYHv9btJFMVeGhMy5eejb7fGtp1JveX4peLcxlZxqc7jKT3P
M7ML/Ry/FapBOKBhwbom/cls4hbYZw9DFwVo1uwFD1yqks/zjMgQOW5NlWGaLxqWHxh8r17IMULD
A6OI/AiOF1Zb7Epr3OT0dOLJ3K1rer20rMu2cqHkw4JAPRs5Cpg4u1kdodyvftRF2xJPagBogZhJ
GZRbqHKy4kyhdNOj1aF53hi7lhmN+PPYmc6NprkIiy9g2mjkdScpFVdkizewza+XCQCw4ax+WMGB
zEZkj6Pi4FhjEHaG5zTpZ6A7gRhQL6pLdvlhWCLPAn4fzbnfm/lnDKFOC8v+NmkSzO552ySmt8Tp
fp3VPRhkYfjoI9S8E1VAQ24fVD3ZJ2l5OSbQWKS4vYBbc2ZHSLWZ8daYMD8A62BF4c3qNA9Sjbha
3c7n6sS21e27QkmugfJdJE1u+PWa3Y4LdpJtmV+mjr5DACaQojgYov7CtiWKbsk3G/gal9G2ipIg
r0cI9+qnJOWLmvZdKu4FA139xQl6yzOHNDC2hnaWtTYt0DAQB0llPsXMrTh3xVzjiUXfM9CbLxzc
wJlK/kgzvs2RvitFcYZrb2eZ9bWSFoc2zP1itW6kaTrNE2nTltJB/K5qXLfR2l04Wby34jDo+vww
j9G+mHpwHcayRS7gFhu5YIzivdB4FbDnQlo/hppxZhosPGk9oX5y1kcD7HmgoM68LVXnkCI0iojO
lTh1pETeRop2ZufxFuA1ujjGLspA1Q3x9VSOFc01p/QgrT4uhbTB8kf810VfjGuzo2GdOzdkEx+p
TgVz34JeRvrAnZTikDbytkYTtLDYt0p30qETJYe6l0MJk/ppU2bp3jSiYLLGU60CS9ktfh32J/lo
QCtCvKlnYgHsJdFwHdLAtpv2gnpVUOmLry25HzW4IU78TMQitKbeAyzxtSuLDDAogn9qezJ0+l58
6jjnnynfZbZ0J439yaRPASjbnRyNXt4IXxZpo0fzhoKG7XZg3spxOOmxwCU43mfLSrE8fF4DwF72
dPWfFjSnGhWaQ7z6lhrdmFQF9ZzbhYvVVG9tZYCkke4N0O0R09qKT0PjRGmTzx21T72grc46GYti
hzvTx0Kd3zmhfnfI0/6iWSpDGqS49fouXNvGxN5TdXzNbi8sBDiiEjqoob5z7atHfW9qfILXTiov
mrPC6PP1OGmo53WDpQ9Q5+wpZhe3ZgRYsrrMjcXvFH2fLMUOs/PEXaohaKTyEmuWe3Gnykb4KUYY
wu3m4hqZqU8WUGVE87x0Xvy3r6LnBsPxVQTKG5QXfWoTvMjrp+whIZZFaDu+pCwGQFU5x/N1/ToZ
+i5Vtf3M/2K4ugfu/biifAb0e2ul1F6j6j05h18EY58nDLXa50AJWNlRkKIa+ZRruen4yxRf45x9
q5fr45At274ofNNCtlnrT8upeUis3mssDguYM29Px2/XxotHOJqNeSykogMv4RvafG41ETDzqn5I
O+v27XF+tzgs4cNOVcOianfMaBvzJpHUXnP8dco/17J+BlYZuL2x61fneY+UYxhY1uIPHEONFt8v
7YXuSBuNU8gJ2xNJHjet4xyqNtkXA9s2Ht6pN/wubOb+pr38DC/4tTUVYQ+P4J/jDxVSIQtmyy0H
D42yNEOePx9xLg7B+DofpQgWTMH19vYc/Sb/E3xeAxQiVW4ATa9XJr6pWtzMsuMXype5iwM7VL8m
xEF5+V7695u8B2giDS8MwKiuHLdwpRpRryzHbEdNTzCKC8xU9dPQ9msVGata50T+AUv9V0wMFSwe
/mjbCTQkzhBCbN04BqrnJnoJfcKQsM2CjItjMAzY6HSRCXRbRY1dq6EpyF+KrFPQXAbNrt1wynZi
RaC75+mNsV80HHj1cVOs6s5Y8p1p5ofVMfa4FZ10fXS/JjP0Bnk7FGPQTGOQmoU/8zPFPAYWUVCL
7K9tFocike4glN7MWRykTXehLCmKhc4hybj8YmPft6OHjhASzcm+K+gLtulVgXaxNRq7xky/LGRV
UAru5Lw5tDy0+Pl+RkszjYO+1nY9t41dGa5mDwFeN3tpju9FNDYwHsj5U6OJgzrvT8YyOpvTFN+v
/kJfwmAkClxWfa/Ax7FJs8UuQZyI+7C9kDkxnVzfiWBpmgZvyKL7SJfgCAryUbqnQPc02tlOI1fW
h/m6cdbLocSxKsMczawJEZPuRCEOFpGWxWXbjyO3W74LYymIZenazqKtoURbbjsUc+avutqfrtF8
Ls7vpdX3ofp/2DuP5TiSbE2/yixnFlEWWixvagAJEoKg2oSBKrTW8UbzHPNi8zmq2MwMRGVcVm/u
XBuz7k2zyZPu4X78iP/8/+egcB/GPN4S8d5UkOTmLoxPIhRxW/uohd5V3N+afvpZaby9y7Bmkbnv
5YoQ3LSPlCHWQ0sDie/gjvW6yjkFTnDvEX0WRL1WBsC8do6DhRxF6V93MKqKPWzr4q2ceA8O9JmK
6uzF3wtGAkNeVLk3DlBP3UoO/+2kx64IfvTsXxY2N4n9rmwHMj1jrTvNrpZB7fPgq9EAoDu6jyia
Ugx+GC1nW9bET3G86WD/FYGMHjrvbR1SIdPVbiupBwZuPbnkI65Tv7XS4U0btDd6xIMf8k05a57T
QmueHA2TOYPk7WiFD2FJ0F19pvO4pmNyJ2pGtktYZXR7Jdeuu6S9ygdmJniFah3alCC6H4dg7WXd
TUpymhnRfUrCGjoMNkkl28Zf9mGKvx5z/1HUQsQZMZGF9XBTbYd74gyKJ5bB2avBYuSlGve6nHBe
u62j11cm3rV2OZ+gf9Vy3Je+sRbfppQaWE9NZkClRytjgyTSziA+ILB1UEoiue4dV/rpsrN7/fhB
UUDhH+wU3SiHesG5twPLGjas3WFrpUeRD6h6czMSVYpjkIb6IYi8Rwt4QKAP+8olDNSchbT0lcPl
J1C0pJWCMoogrj7/CZlcyKWs9c5G8I62aQ10Hz4tIz4MSb2+vFwy3akDFMUYmouqzDAj8xyT9TK9
KqXomdkb3QivJYZN6VjViF9V/oMljxttJIyHxPMeGpst4NE9miXvC7//jNDcQz4UcO1o6rWbS8cW
ui8SmZXUd19MPVjbvWeu9YyUE9+ghDxNQ0ukDvvmMYyCa5Szm1VtizBHbC5JWp57+yYwDspAUhBk
VD66fWc2a1HsGmGehDuw35s5A6Ad5NhoSRxct7mhs36dWdotM8rXhkb9yAoeyD8eKq4OLaM3jsmJ
ousEpUO3gkiX4H/Qb7PYSzcBkFTYIcZ143sfQntEGtgcUT0cGMcWGWiMj9LUminMFC84Jke9NG+7
2v+YasG9FGV3dZmkK7t3t6VBUpHjL5vEwsdyVlMSR9V9KBX3UWYEL+2kLX74ZfU1cmpxKj1KPLaQ
uPoPSD4CEpTjg67XX6TS/z70JsOttnYw0/zONpurlusrUYpg/u4hCiOT0Uf3MTONtaLxBbxCOiaR
96HWyAjJHNM2RZ+xaLd4gmsvSPZMj127ULvWBkkd0J1rn2RNTcmBs3bnFcBlK897KGqZsbWdFvHW
1fYReP0jNHTXlMzuFbfeyWN8LGTtGjTbrU0+HUvOVtyLCgCDlupQyw0bjtn1QLKvmVxR8ozGaHd1
7l/nYbeLSu9BuFkG35+UjknWulm3ZQnGN5c2L/+4Ex6CPo7Q/AnWFngAo4gPtcqjOIrRdv6gAboJ
rv9RzekAujCXUt7/ZplA9xvbuFL8SmJGstAOENDYK6bWmQf4AXg4X1V00Ve6C82HFDFw3r/R7GFj
1Aaw5vQ5iuzHoGygjY7vAWsfrDo7isQ7xCmPJFK5XH/xy9hmnF0qV5E0Dtf5EN8zfPsebrWHSrUf
Cpzz1mkSHJad3HmV+yRSbD+Mo3XPoJtUNjvk+pg99daSGTHv523NmJcyo5PdIQKak1tn0hZQx5VM
nsyo/2eTQQoRb8eKE8BnVSFaMro3maJdU/K/ji24BSqik2Ls30QWZE2ZZaWo0sOvBKHeJydt4TeA
i7ihRXIjXvoy9RZi5xnPIbrNtFmICaEam9Tqa8pbyVAhlojEPdERm8nDS1/ypgL8HVGduOyqXpsT
tCTE/HRlof1CpvisKC4HJnSBjGBvpLi5EfGJT9Zsp+mzOOl53y2Ym3kI4FKCMglAp5hjMCflswFu
PQCfnbXJcPoxCXYZwLEVjTJzgvUaqsDP8uA/dnZ0DPwEGHOz7p2/pGB+qwv4n8Pf/jvDVf8Vm4Qi
EP/7JuGaNvfX5/PhE/E3frYGbdSu+XREbjZwCHgJf7UGnT8gL6JxLB48SPKEZszP1qAKBx6CcnQN
VVo9fNxfrUGhHUeGSDFVJKWgG35n9kTkz6c5B2NXTKbqdCx1fiFX6PwkDxBsw/8A2F1RVenbWLT+
m6js6vymzUuZ6TyEXpFiTXc5tNnrdJQ/jbYa3rRVbzmMCBTuiNRnsQECpzjboGq1+4Ahk/WogJ9c
SWMI/q0M24TgJSh3qC45TJKHmXVQfIdmB+TQ2o8WGvOrkdTWQAknI8JKgm0bgme5rf3gJmKGHbaJ
YPxk6wVkSIbTVdZWrsZNNGr5wamoGRw8rXTDTUhy6hM9kzD1tdssjJlOAyG+kojE2AYhkaEIFfTT
Ppjq5dDvpygmZ26L63bv0KaC9B+CZIib/r80t5hyFDJmqsVJ/vvL9Pj85Zmr8zIU+a//+8+bpP0h
kDB0YSB0tBlO4br8bLLzRwjr/IuA8rTJTicd2Ts688DeIbgWxayTJrvCHJcMQklAH3+P8OuVAhTw
KpChLBCgji3u1PkJQdzJtEbXVlETYvhILvIrLYHVmt4/Y7LvaGlUDE13XytPuQLdlmw0N0ER0cmO
3MF06xcMoaStegsrOAm/pt8a9aeXrfwtD34Rx/Ff0PmCor98XsTQ6uq5rP3/87/j78lwenhe/u7P
w6P+AVyU8XCCBDRzfp0c9Q+eb/IrgM0/WeR++mBY5AggVf4ap0442pODA3cp6iZ4Z8Zdacb/jg9+
hWXl7YbwUAWCC5KegzjJsdzaK3s7AlGmjoa6bsMB2bdaCjZt+KQVMOh46r6ore8OY3tmwJmhSARO
l3HrzMiaVdAYD+6m82T5rgtVa5M62lUKcSHqi/X7Wha61pn31qgRU1bUa5WMmAjlRygj+lDpPQQ1
hfkeAsybwhwlyDbr774TwFgjF8a+hJ4O5YO/uO3/W59DfA7u4ZLnEgfx9pmT+D09PYR//cWfx1D7
g/lT3A1Yal52npNfJ1H7gxkOoC0A7MC8Exf8igZQeqJPLyZOmbf40/P99GH8kcxAhKy/DLbi+H4j
GngNeTEBVTtAjnScIUiHSVxbuIg0RJmhQe1EDwsYHS21dBd1MGZLdbsOXWUbZe3nGuqVlZul75p0
6DYo/OjrKA6gUG3iaj9KVruuougvtbC/rY/OVAeEi2cOF0JCTWDVz/1rF1P4TY1W2+QRAlV11aYH
o5Rvmnj44hdUjpid/sxwm7Ly4/Euz0taJ1az0uPs/TDKw5VF9zM24MfL7SdFKeVVB0qBqsat45FN
Wl5Mgt1QQ0kT+25EFX5jdRYENVFbrMtSC3cbD/XGtWOPCLXDGLSGX2WvQq1j2vDMwm0xMBgh35Dc
xZv//m5bZGF8n0sP/Z/3RZBL/4//uSuf06/f/9fZvfnzX/h5b9Q/CIVFGUwxmFPAXZ/dGy4TsRmo
EAjGhe7tTw9uMwmHQIADcSy9NhQBfrlw7g0MoTbaaiASDILv37k4vB9nUTRPP28+OD28uBBVnDz9
UR9VdS9Dpj+MinrIikRf+9ooU4sI+oUOyOsukbijWAKXRr/yZZtPA1HNQC+pDx1tE1Zjd0BRKCkr
qKSY315rWb/2OuYb0had5dKE9TqvqaH18c6GmwUUs6bv6x8B4vOHOhqdja3XyUoO/I1epkcrkheV
jadRMxsDPyIBFq7NQtZNpB8n6DHVri2SAk3bVJn13ovGaNW3dny0bf82c7pVnzNTUXAhEfiCJqc4
yPKQ7sMewqmksuWVIcHalDeRsio0+0sUFO8sMt91DpdSYhVCOabRNqodFpuQieqIutuup3697ws4
lDQmVBQrtbao/9ib8I1aV+k69fKtZ5fFuoP2B8KwLNgpanhty+FNaYYbLQi+9bn/zhlS9dph6Nvy
ZZRYTSY/CvfacDPjz9T+v/VbeBk0+yYjGPtepjyGZfCcPs+Nq/6CznKKeduYx6TkS+lXEXy8fwb1
1OTg4wVVDXAU2BB4z3/da0QRmSokm4bl4+eV//keCrIRlZeLjh163iS2v3Ovz+s85OR4DZ4cENYa
jw4Z8vnxVZjQyHoX0qtIQrkB1Y7PVlSg5pvK1qpIU7TrympJ+UdEe78ycmFTvP0IOgKZNeh8TK5M
XtlWqsHzdze2DU0cOaXvUSRL85vil0+swOWr4Uw1BSHEqZqRkodxl6hKe1cqfnr0w+TAbE+/Mcra
uuq4AVBDeN2mKAk5Y2rhJ67+7k8zp4Lnk2kz1ki2BgKCMEiDwZlx4/N9zewWwbhxKO/srG4Peg6F
O6JAxk522m5tVgYcVAlDuq7vgc8pWvVKihh5g+ISgKRSAtIyy+Gm8bXoVqkV78ZrcwgQzda/uvw7
X1SWznaJWQcqb8J38S1AAZ7/TohZ9dCEsgGGidTfmWkYrozUk/YdwK3DqI5ttXKgtFg7WvEmoH9J
7RiyOh+mUZhjvkH6639N6ei/CeHuuuan1rvS7p2V74bOIVYtGm6dpu1zzw53PFT5QZebu84cuo+K
Vtkr3js6IJUCcV1NL9UM+8fL65vQMIjvwPiEIho7YrgbN3a+vjQZ6OFrenxnOBHgwlTp19ZoBEe5
I1l1ylheNzp9C91Nuq2fQlqDHlz/Z3jzt3GdeBvP95gEzKSOijYq47ZTljS0QSC1M8Lorktr9SaO
jQ+hp6ZbjXbLbrDeOiPCL5pZLmESX6/dYIBNUBlRFHgZsz1fey07VWumiXfHg+mvR1v5EPtND2Ut
L5EbQn4R1P6j5aIplnhRRXuxXZrteRnKO1u6AQqIhb/IRv85NXD6OoKFzFKUwZ23FhIpYPMkfQMd
l/UAKxyFeJeIVRkedS98W6n0aSBbWFVB6e6UhlHyLCiym0gr/J3dxsM9yLqDT3tFTaUUXgnlYx3D
M6avSmt0FhDhrxwU1Pw4ZPmFmVsldDrfuKjW866nI/O2DBzrcTCAEKBpuDRQMIGacDYB3zOtIFw4
iTyz++dmVEhvvQw5xrdBmFz1XgOfi8IhtZlJbSIj3CmA555BYnwJGmsTjwgfJdCurS/fkBdg6tkn
oswv2OIFWFzQ5kwiOykqfTB9o/o21VwZLQD31tJi92NbO/YdZFPM2hRapBzVJCRZCuX2i2EUpr9p
csvm4CBo+8kwbv3K6bL1WHZwAapua70BjvkZelRfPfg1EhdFqpefx6bUvl/+9a/9LEN/MHWJeXne
MXmaMnkMrBll5Mhv/cRgQD/wPlUaRyukhjWsS2VoURsHOnELvCO7tQId1se+b90rIBxUoZhrUFf6
4Cufjc6sbmnAIOveaoN3m7r01X/7t1KBIeinCsPQnvMK6eX0ETp3bf2WVlHxoBpGve8K16rWXqTs
JChVy1VT+PfUZBgBV5KvRWsaVD9aG29bhG21jnTEZiHCttJ3bqOxrWhJmoC10hTgwcuP/a2o7T/X
C/l/rd4mChJ/n7X9R1PVYpbxrEYr/sqfaRqiHX8QkUHcLwoZwLP4k7+COYUEDh4agW160V0gHvkr
SZP4O5CUCOZ4yh4GLQ8cyl/RnKRDEKcz9WjhrBWiMJK736hvTJ4aWibEhDb3WBexDzDMc5fiJZlV
O36nHmGHhwPWXwX9uvuIsk4a/RnW/+2jNgmvXlkSCeNJ3oNyPa0BCJWPka2sAnnLNAf8mCMo1zdl
cSPpv4eLY1MnK5vURnoFxmRUa9Vjbb1dFfZVG2/c/i81kr9d1Hky96cR2DuJiaiLWrxd54vKdZ23
EbmfIyDGTRh/VpOvJdK9PiS4J4dqJj4Uu3PidF9WI6qhBkNOCs/jZDVQXwY9vkk9pqgDFTBsky+u
o3wh8JixQsNZMMKCZqQIMHnH4paxnCzJ9KOHqOm7enCh+5ZhaY3iSjtcXtDkyRQLwhR4aqZIwNNM
ZzssOIRTLy515sIh57CsmAkN2MH/VB/7ne9DnCpCaw32w5ee4emhazM1B86o6UfwsMFGa413jdf5
2zG3c1j1q6WC3GTO+uU8WKAamB5CgEEnhjo/D63tSQUTVvoRRh0oiSVkC54ylO7CVR/0RO4MVNvx
KjDKFp3mrpWvo8grn5sy6SPqAU5lbKEJdekT6mMZr1vAGM9N2OXeTjFqwWLsh+G7rK9HOmxy+MMv
oLDbILXbfkLyWG3u2qFzDmEeIZIa9fzhwiGcBiAvH43CPKQAtkWONFUhaapO1r2x0Y9aIIMIU4o3
ehR4G18SEwujte5d6W2iN5/B4I/XcSXB41ba2sIs3DRMFb+CcAt/KpJReHYmngT1wMKsWzaZ2XIF
1IZMy6i+DW3E0qsh3EHitTUo8qSOfAUWd+nKz20CvIlcEfocBOiOcHQnjkzPLNmttdE46lGerTUv
hxtTeajKatzqNZjGINQ3NLcLYILhlciS3xpWby70Xmd+BfEgxT9eAjGENVXDrek50/RojCPctcVH
s0ndAxW9T20bRgd0FsC7xnKEXNPY7KWizreKGyiQ18XSQkL46h7zppEtUyfj0FtUyM93I9ecSuvs
TLoxo8HcD47VP4708hYc0+tvjhnialwTuDvKZ5NeM7lSpVVqI92U3sZyx+veyr85gH1gWpRJUPyc
eRHCy6IMbr2FlHBuhYTbPJIiQ4fn43yFfaZEXemN0o2tXJdKvOrMBZjzq0dErO2XAX3yiAyjV8oR
RDg3qnqfDNdtuW6cK9lYcIXC9Zy9ICKKpCBs2HQyCDsmiXsWW0rjVI5zUyNmsFYC41GXyh1s38AE
Qjc6IJHqby/7+JmFnZmcnI3KLsukiiznxnobF58U9cmOnirt6bKRV2/WZF2Tk9FFvgdw0XRuPPlz
h2i4ctXF95dNzKyD4A22dqZTRRto8oFIl6GfgnvpKEnjOvTstcOIZe/dtwznXbY0c9bOLE0+UleF
qaKOvn9knnSHKCCIy/7DZRMz50BEovT2ifuo5InFnrivAn2GPilC/9jljb9vx+IKAHe1TT3zJnLz
4bbyYTS9bHJuVTz2AFgFSRSTPucmScabushrTHrlvhi6T6Vp3f17JiZHDYTLUGQFJkoQLyvNKqGa
MpZCylchLGkYuaMYxBbTCPbECPTkTZm7jX/korpee21L+4HnHGAnVaAbu3isbW3B8c0dPeYeyPhF
EfQVrK6B5QyFSEx66i1db3HqpO4+AP/6D/bvl53pEVdg2yHD7fyjGZV7vVNaeiTJUqPmVbIh9o+4
En4HQfc5HfWiG1kGRosR5a2ZMoS3aob4Lc39PeKXUrEUjM1+rRNrk4OeRJE1BtngHxOPIlCTXNPh
/JYg7ZLRKXJBA5QVvPidteD0phVSka6frXISAyqD2UqRi93Sf5CLel85DYOGgGxXvqp+hAh4E3nG
in4rOIVmnUQ3fvzd8w9J5a4D6XNX3ibB167VUXypb70O3dCMeZRolzjRvtKMfZ/Vm9QG/4x6STn8
A093+oUmtZ0aVSkbVRf/mHf+TiGmYAs3PfIzRvJ8+cDNuaFTS5NXtUOdpjGYYDv6zX0p52+K0f/m
lR+8wFdXUlMtFa3E1Zy8fgBdoOykOULN6tUgmdNIyHNr/rE1AnDmhyr74VSflbFcjUPzSWvtdx4J
aV98lMINI1pufB/m6covGQQZrU2TMmp+b4bDGj66lW3tPCNeuIAzz9jZD5zsvBs2vlzaDp4/g0tQ
JsB80/SyDyvusPQsz7ljwZZBCY/aAj3ac3ccyL2p5I3iI0kXl5sGipRVo+tL7ZQ5z3VqZXINoNb1
3drouQbBc9WUt530GTaQ60RNFnZudjlgEAU8g4RgGo+HMc0RkmP/yKC+n2coq48LFua+DYQwf1kg
/5huWDh2ZctSaileRQ704OX9P4ljAFAJRJ5AncImeW6kyephLIPRP7rKvTdoB+ZM1hJ4zsvXbnYp
NJkg0aSFAE/TuZUsyFMtZ5znKI6+1L7Px89dvpCbzNoA4UtNBMJKxEPPbahmJptBaPrMiN+6o7aO
qn1oFAsP4+sECDcLtuFfVib7pWkjKyz84NirqQwATFc3len5V6NLPxsNvVtTyz/mQcfwhPHJqOpk
CyZ2qVMz58VOf8TkkPcQDLrQYvpHdKGlVRHrTOX2gbYKBjD/NjOKKNEtFWlmbTIVaYnKBTiOSTTl
BgDRooZPeJUMLWqDyK2M+lpX3w4Pl8/K7A0+MaSef0ejN5uytYRLapuVpD0b1IV4pEYATv+eoUkI
H4qspe1t/5g5jzVyZb3NWJF2bedLkqCzJxMkl/ySq5Ianq+Itw1GJgopx1R68kJrWw5PUrAUAMxu
G/1xMDaiFjQdyIWgX+tKKQyOofrD8kbmKN84drzRa3/hUZuw4lJtElfApkgMDE4wP00+UN+kklVW
QXBsYe1kGG5jJ/uiu02/RD7lj/TQr+VwBaZFTndI962khc82s5voRwjCUboTlGQm5qMuDgOrFwt1
nmrtySf/WnIlc3n/mY3J0VBLuU57AxumLu2JgkFfDsE239VM8Q5FtZfib3B5bS+fx5kXxQZlgO+i
xELVYeJaGkvtCFS9ANqh7j6EMhSaO3912cbs5gmAlooEFxwLk6PoWk0twTQRHN3GAG/zhHrktnSL
hSMyu5ITKxNf0ZhSWPdAro6+G68aq6A3v9QPnDMhsJbQRAgB8SkHdcZ8BNPndXAc7dsmLXdeay4s
YuZCkahSXQc5RXd6OmfgAMX16rQKjqX8PlBvuz578AUoPF4oLM59ElzDC1IGtsypYw00t/Ljgl5/
aH7Xkwepe6rR0Lj82WeSEpotv2xM7kxW0f0I4XE+6v7YXHt0qxkz03OobPLrJLc+hChX3ct2cd+F
yFhftr20vsldqke5kJoW25V957TvQ+NT7fy4bGLCk/Hiks7WJ07LSXVhtAOl7ytYJxn0Vsy9caAJ
PbYrF4oIDax6sULZQW9AmQpd0aXNnTsop5srNuDEOFyjXeN3WnCM0DRBSagwPgSJvHKir5dXOWuH
8BkkDKhbAZQ8s6PnjR3JvkEQ9dHsUXCFouedLD/8AyM0egxFI8KgZ31uJOuRTdbFo6hZBz3aBwD3
buKlIzG7khMjkx0zU0UClWnxIA5MCRpV8GCW6rCq0LZdB72+xGM8b45RFapBwJbF0MHpBwIkLCWF
imO1/BhZ6nxj1tdxwaivunQUZoIkOgQOxCECzwNt5LmlXteLprR4NwBzrYio1RAUVdBs9L4EFLHE
ATLnA0+tTdysMrhu0YRYG8uN9UHMoZbxvQI2RQesdNOEQir6qctwv9ZWECMNiN9cPi2zfoUumiyw
8GDBJ34l7dHcVCx8ZO9RLwC+Za6boUNcXW71Dewk7iouoPQqh6jbZ25eLRzWWddyYn7iWpxCBcol
tlsCn9UgxutKT4tl2Jd4ZpLEUwdjDF5ccqaEJx91THxbgmJXOOh6JUlvC8RXgv42TD4GPG9O+YHR
5eyKqGhDP20hqRF3+pVtRQiIiLEpx5gc3UY2KYr5TXB8P2TVymcAPm591IxurF7bofTy+3kaum2/
zImbdOLKMujCkrjEnNzHK8O6j8vvY/j+8pmZ+2inNibJCyQgvaX22Mjb6yx7Dpr7wVjYtblreGpi
4iltyfeLohUmII2+TVX4mw728L1SFo7/bJyIhApfB609eMon++W6SsvQOOe/8iGyC4JV5j14yD+G
jfSt8fMjmFF3nbZXdRQtYL/mTaucS8aiRAQ0MZ3DxqRk4klPck+7MsckWDld0yO9ndt7S47blecW
5Z76HpLF6I7szSTxFvZ59t0lr6ETCCqSMazJRocSysxAg1m/ep+ZQ7aLmmIzttq3JChvNT6ABo+b
KBtqubyNpX3bXQWpvNBimj1QJz9iUtOT6xLmYL0PjoVy60AdIFf3i82y2XuoM7bGyIMYOJ/4ANuo
0MesMwKoUkEpynXMK8P00m0Tj8YV5Obg+4bhRjZyfeHRnz3KOlEhclXg76YjaWYHK2EbY7jOY/la
afV9qCjj2k7NdmN5hr1BaWO4unxD5z8roGeSELy6PNUwaOBxDOOmwK0b0m1TPEXtQdXgf6h3irRx
qEc29ns30reBEkPWIm/bT5d/wNzDpqMRJJhZCe/FIMmpG+pq223MVmQpITC/WoesUl24urOH5sTE
5NDYSK6bZUeKImfvx7xYj/KtZhYLoe/sqfllZFr2Kn2k+CwfI1KSo+kNxcljzyRUUgX3bfA1jhfO
irjyrx4LgIZQ2yHFAZXs+baNrquXg5OzpuR6HIZVHF9TbfaThVd39kiiZAQkFHwRPb1zM60CYYpr
ciR7e1gB40K37XNspBslWL53s0sSM5/M2oi64STAUOKwHOIeW2Fvo6wLkjb7AfEXkyRLrmz2QAhJ
OJUPhkufBL4O4rp1XuHKsxgNCfebP+xU5BGMG3QA11eOna9ptgU1HIjm2iXCMtN21w3fLh/8pR8h
/vzk/U1ri8dE4eKF4bNfovEWXI/Bl8s2Zg8lVSJRBACAp0xsJHbuy0A4gqNDeGbYB0SE135x5/k7
C5H3ccHa/Ip+WZscFs+N0GJk9uxoQEtSlpukUla5f395SbP+4mRJ05Ai1eMoiPl2tVqsTfezl/+j
m3xiYeKRLA14U1axaVC71eaDl7hb3x93KHWvnffl6C14p5eP8Ooqn9ibuKemt8Kyd1tqbGgHqv3b
SIhmVm+z4Eq0gprgOu+zaGXID6GR7GE42vhZvfI4kdES5Gdhb6dOJTKVLgwSVu4LDnDr3nWj1eWv
N3tEGOoBZgPAirrU+aEfR8nxrXjASwbNj6qxxqvRND6mvZYtxEyzzuTE0OTkF11h9LHJpvbRs5JE
6zglpE6Slcv0yOUlLVmanHr4o5nWCLCUjlDwqdk1rRtgDpt0SUtv9uucLGly8mG6aXKt7nAYoyeo
Yr9HAdwclxez9H0mZ3+A9DUrG2yM1lPia1ACflGiZPvvGZkceDDCEEoiWne0+SiR+wPEwWIQN/9V
YCyXGZogn5t8fznUq0TvOWiJEjM5NMLd9GOQ+2MdLBy0+R37ZWjy+TUv9WHvZceswrxJtO/2YG8l
GJcvb9nsO2wLKnQoYxBp0s7vTV53VjaoBN+9Z1iguDRrBfI7W4WKsS3jQLmxPWWJBnZ+Zb9sTu5q
FsNTyRBvQHPmWVaGLScuR0T18sJmXyhQjkCcBSHD1CHksueT2Y9kFdmPKNZWJpNpwfdWZpB216fy
1WVrc0symPQX0HcxXDI5FZBRNqHTO9T6/VTeFxmzPznc5fsKzsUFU9MxENE6of3J/C1gUorLUzRc
1URlo4OJBJI0HipHWdk8WlG8rfxsn+V7p96JJBLJs20EGaQ13htW81g3cLzJ9TqS5Gg1wmB3ef1z
twJ1Pwg0CH0YBZxcb9VuRyeDf/sYBP2GUE5Jf6S1tOqb7WU7c64K+RVgRTRPwTNOLkUXDnnd23F4
jKF8837QBLv878+dmtN/f+IKQ9+l8iQl4TFLQfaYK01BxNn7kA/NuuSBTKPNZXuzGTjYbuCZigKV
/hTcgc6cXoy1WJDTFbuyiPTdGMHRF/bwKnm5iohq7HjrwoycVe71ycfBAaN7+UfMHV6BbwMaRtnR
nM7sabCOZYbJohXvverJa1phkvn+so25D4fQA3QPTJLgZsSfnwSlUTo29ahm4TGNk6eKbH8FPCz/
B84MlwxrgGDbAlt8bqQIimHIhjQ8FlWqrxvZb9cyaKBNm+dfq7zlsXags7q8sLkTQ0tWzNBRUUdH
9dwmdeFykLMhPA7yrVc9tUa8ZkxMcZN1ktwOzpK0o3jCpjGdJZDbTBVDmjyd2ghihx6Fj0KHHVrv
c8RCm0+heuhT+A3dOyW/I/9cOB2zFqHqVnUGuoiuJq4t0+Qglhi9OqITT8yDbA55y1CvM92jZGrB
Edl/LAx7d3lbJ/xLohuD5DGTD0wc0MuEufl8XysjT3K/92hUfLV2erwpkhslXjdf3O9UaHpl7fTH
Ytgj584kQhtdj2a19oG3eIvl+Ncnlx9CTsc8LRgssNTnP6QDTMjMdOEfHfTi5Y2SLhygmdIwBl50
UFisgDifGxh8uUBFBJxk1JFy1MFmPEile4fcPUjqp67/PqT5uoPkQJPcN0NjLlya1wcY83Qmmcyn
fahNRxKK3DIHf6z8I2/NyovKVUdHvlXKdb2t9U/0FRfsvY44GAEjjsB/C9KLqZogpJlpmTaJfyyY
Bgzaz1Xer9vua2zu/CRceJbmbMHuBmiIbrggGznf2jiXEj/zgIFobb5Vk8fxnWSNQKFXSAJdPq+v
fahO2xVkKLA0AFBTCJTToC2JmB75h/4jCgmi4mslChaOyuuriH4u3hPABJPV+Orz5SQKPFJjQimo
htOpTJ6KHkWj58F8ltLv6genW8iIZ04G5gxKZ4I14dUVLBFmMKqBnkXWxXRFJDjOPujuTo2u7Mwh
oPp2eQvnLsKZPfV8eRKIlCBFM/yomPEud5V1mxtXsW/tbaV9r4Eb9vofY/1ZuoqDerVU0ZipV4rN
/bXayeaWvt139kDZRPKlg2X3aJS4O9fKryFEDyP31mmMbZXbB7erd6qcbXIYZ8kBFm7HTEDAzxAN
ImaV0J97NVwmuzCAi8qK6fRXaq2udfnzEL4f4mBfxdVa0z4NDXO+2tLbOXOAuf7QWlKfFnHlJPJx
E1lBnTnGzSHdYzNjSwuHPvfSEZ4pSgCjB+woBhKoL07PMOXaABp70O7j8E3e+/Im9weGff21rysQ
Nq+ejCtzP7aHVFpl1UKzc8YdwOhD8d0Cw82Bnrhy4SAKpLioWllflb5axeG7soSJ7S4Mvy6cZeFZ
zt9pvuGJKXGVT+Id22p0W+owVXTPIcK6xpsAkVLTe4DfWzfhTN5l2YcFm+J+XLA5rbLoo6XkNFO4
rxFKz2984xBkN6G777/U5YOPgA//0R0qaPsFw3OLpYVE1YWiJ0n2ZF89t2S7e66OHx/19rtcPEff
K1lj1rtZ2/U73fZ2qG5sL1sVgdV0tSajv3xKJiRJBs532M2Ushl68uO+3IrCLgonDOSOazVdcIMz
WDVwkCeWJrGrHVWj6ok6WjI2a6YYpepDWqpbUi7NYWZ2nUmQpck3fu7fqWqy950Hd+h/G+DDbxA4
JSZRuKcvbuPkPPWVO4ayWG0rScq6lDpoqi0AIqYWZuvLGzt7RclJiMCAV3CKJzs7uNXoJ8oQMEqb
rVHRPsT5W0RgDetQ6Hq0Ql9K0ZmuRd7c0hOI2tqVGkewzozbUnWfLv+YmSePdf/6LZO9N9U21JqM
vlxKyTBPnZXrPEdWuTJNazU2ySr0g/VidXvOF54aFX9+stkOY1kinccHK9GTk9ubLrV2dvf9HywN
nhChEUMCON3mKofxYIgdruuoHEp7rzXOpq7Nja2X30N7M+raOmzkw2WjM9EsqRHtHSa/CDWnHd8M
bSdT9hVqLzFjEm2uw72lac3CKzZ3N0+tTB4TNYP2v4CT66hK8b6GGKMp7rWOwsMSDmDWkILjZjKZ
7rlgqTv9UklvtI3bSBwPCmlb4Hz5PjOsHzoXEF50z16I8mZ3j2BZF7mASb3n3Fw9GnZXZDpTVAMI
mfEeWafN5e8zuyAxeUh4jFj0tJAUNRVISgkfnhRQMhu3ipyh1Xa9WF2cizNU0Q37aWiyc80gpWMv
DCm+cbQSJBh8FfWp9oouwUaBTGcVjP1OdsKvlB0+/XuLnByPXjO8shbvsDkewhFth7s8g+vDGxaO
4ezngumJkhR9YHg6zz+XnTMr6BpMzhBPrRnW0ZJxe3klMyEysxVMIorkSWiNnVvQ4rKLGRVh8kFN
NzRJXSJlU/kY18Eup91s/Z6y2UtWLGY54D0GQ4+5iWfS4iLif2ZyIKy3gwkkFua/hU0T/8T0XT01
MTkYAyR9IWOcwXGoH8K231RevFKHpVH02XN+spDJp9GMVFaR8WGu8kfGEizrnnGOMX++/HnEv3Jp
LZPAJCfYhXGAtfQq+gpxsS36m6h/04fNOg8XjsLSiiZHIXHS/0vatS3JiSvbLyKCu+AVqEtXd5Wv
7bH9omiPPYBAIMSdrz9LnjjjKjVRhL0fZs/EdoSzJFKpVObKtdAQBqz8qRdg12Hzqc5+TM1fNpPv
7y9q1RB4VJSUS4hngn3rc31hDBakfZBamnPiNp+sGYo9ZjKlciMRWPWEK0NaHgAYl/RS9dxsLYHc
3FIvwND7SisIZ95f0up3wnwqYFChmhRVB/nqwpVcWGFV4DuBFyCeoTqILuHHjqGt5tbZP/dtrR7Z
K1vaEbIAHJ0WBlwIcdvlDaRgzQOfgzcdsX5ISLxANnT+5ptLfbhvdvWrgfUGZP9IWDFycLtEq7W5
m/UAIRCzq3cEJHdRXdEPFcRxogZkfRuneDX0KS5rMKErzI+2yhYcuW7jwVxJUGv16gKXPWYMN3x+
zUNQuQaVnqIHwn/cLmqRVBAhyn+hfjjDnfNuO4pvGdEOVl4EfAgUyqawTp0nMQN79ustfpC1/VKD
E6j0oYSDxOh2JVQ0wOaHqHW0xGk+WEMDcQKD1RsP0JXejQtQ7y8z2mdhae92czXh1g3D+lixxgHW
rvxaSsb3ZRkyoIohdgN9q343hb2/o3ZhJgM1sqSC8sRuWMBOPJa+A8mFPETyu0C3zPc3R1dUHqPH
zeufqTnrlNr+vyAgace1PwI10O2mFEQVkC8M3FNPH52wiPHa6zZrXOtfW+lGgXgXI2LaDlkNLcMw
R0er3WHQOpj31fP9g7gWa1Cp+8+AtjbHA5FNvqDKhITnERDDYCdB2E+8gaO8k0GNKd84+auplspP
AwtBW1V6b31rnNGyS2dkw54Q4U70Rp3w0YRgVTUWu8KWkMToU5DZBnjUQR5afJFevVVlXt1WRAJk
fND9QlS4/Q0lG/0+ozZuJ+srZidDJqOs+HZ/Z9ciK6r1GM8EyJgEOsdflYIJxKYFmoAkMe1T44Bn
ES9/qLHXL2m70R5fGaLEUbqypu0q2BZ9s3IQe3Lb3BMam/OMTHl+hybQbujE3pBfuTMjKet3gd0+
3F/qarjwwOWCaiy4DcBLe3NhhVYusspFTKqGgwzi6U/CN77Vf3+/tjg6QCQI6odIXCAtYdkQus63
kmMVNl+d8SsTmkcY02LMZMQN4TaQ0LLzvW09tnN/ZBAsdz554JfeSl5XT96VRfXnV7d8543McBYs
irl/l5MRRGEGPcUC9FFz9oNZ+/ufaNXjr6xpdxM3DTsYF3gjeO6fFqgnq0ujT+UfFGZwp0MJCKzk
eBXqX8oKBpP9nF4oXhr2DWqFfzIRAldHURjMypiQwBzB7cbhYih6OSNkLVmCFtxHEGA37cdpi3Vi
9UjhpQRAuCoDI3G4tdMDRlFmJgpdJcQku7qOGf+4+ADsdn5UEjcKnBF0ChlKFHl/mHmwVRxe+2Qo
5KF76yDwu6b2ySy/cfN6xGves/8pgXRCE6WH6ft+sRKl8LfjUyFrQV9Nj8aOw8HCXMOIhBaA47SR
6A8lA/F4bSR1VkdjtRErVg4aDOKtBjQKbgA9SQJsZCbUQlcaEDiILrA3LgS6mQ0awTn85Hn5qTdP
Hdlq26rjqx1vxXAKbV9Q5YCqTotQ0vBl0/sNe5Ihane+b3xs8+LcGQ1NwHdd/v5TAcEKkHZAU8Bb
4mmFkdotphLyIz9xGSValMI6j8G7+x9uJXzc2NDePR6rMARAGXvq0KCcXXoqwI2fTeex/yTzILlv
bNVLVJ8CbGlohuhdSjoih3PSgT1BnVH18XkXNZ6b7W1qlnsorL8YTQp5q8n/cd/uyhEAnvaXXe2z
dW5QLoEh2JPRxW56NoOXdotQZM0EluUjlKBw8eolUuONZYblyJ7CMTinFDqk1bth2oBCq9+pux/U
GjBwgKYKJua0dbT+0JthCiPEBkrnR022JsjX/BvDBaCGDxV+XI+7k9V6GJAk7ElliaBoyPc+EJgV
fX//e6w53bUZ7ZZsnYri4Qb0Q16Cvqbc28GDfcwlT1z2+b6lNY+7tqTdjii7NY6csSAy741BVlFp
mp8nr0Gzz4qqYFc6vz/S6IK97dcWql90dR9DW30UEHtgT0744pGzD6W2JoswaPO/LUzFxyszIZm7
Ftkie4JUljuCOcmon1Sxp/hUNDIqhdyIt6v+/WtZequEDY7XEerAvxd0aQlt41ZxPPb8n/vrWrsu
sX9oJGJwCeU4HYi3FOBZrwwKZEwFhBbhX2zHfjBHeWF1B0Lj/WD+kD+8DCXBpTa3iF1W3QXIBmBQ
QYcG0MHtrko6SAqBVCDVIDhKWlElvlVhDJ+VkSAYVlvA4fT3/QVvmdTqQSDaosvIYXK0rDdlj1wE
arAWA5NH2z64pdhlaf0HMV/hN/5/lVoYAV9nJQboxD4VPotF5qd7yZ06qkfLiGRWHvk4FBsmV90H
2Zx6qIPLRu8rigWEsVKBiO1y16PNzlCebP2NRsKqEaVGgOEozPjqkqOT0QoMqqAN4/YvwGxm/fNm
23L1a+HZqeafFCW9drpLAZHYwcSLLx/tuJgxXGZ+owKvTsAa7aNNNzKA9dNwZU875oVRg5u7gT2R
s3dpA0lkcQqWs5XvB7vdmdSOuPNQlF/E1vt6dS9/GdbH6kKjMUHk4KBgbT1ULmYU/WCH5v/b+86/
bgXQQnVl4rxp2xl0nLb55AN7g3o4qU+yBIO5e7hvZO3WBFWjqSaVcHXqg/Og7yN5x2GEedZTIcvH
waUv902srUMB6lBsBe3JK3k6385GVF1gogBGfq5e3PAZrHx/YAMESpgpwC9+1ayuIMTTe3mOjLc7
GZj047OMGKrv962sZQDAG/9nxbqNgEE6gKvGTxHn5bvKWXYThJ0tfvIMb+NC+TkqqCcz15a0WOtP
JQXbeIeLMkvlg1F6PJoAJDt2fTbtZC5kkjodeWcaYFRsXO6/ZXb5rh3HLxAdyyIjhbp4baV5JNyg
TrI5b6C43C/RlJmgVZbBX4GfYsy+xmR966ThQ8NyzPflZXYgU9c/dYDug7oTD6EhbbdYVlbdAfmt
gsmj369jRqhwQEWD+vPTAo1xUnY7ZO452bqsfqKHXu0gxmvxflVKuDrRmUMXvMdSwJy9cg+48yl0
5jhwuZoD8XezzZ7t8oPtKtQzUF7yXeazTxZr4sF/61TfepYly1g/tOMFvMg8eAdQ/d60n1PDjr1q
15UXIwdbEJx6f9/D1sq1kFMBXAiARYAh9FcAZ0r3K0M27otHNvJ3+QB071I/eBlLzHl5mll27jgw
4lWThdGQgUa57g9N20I0O09s4pzm3IZg+mxuRNvVz3b1w7R7sXB8JloPkG0fIicTE1F+al16vL/8
LSPqz68TN6VLVjrAbLcllMY/NdOPKtionqwGPEwmA62t6Ir0gcmmmRv4i0RuOL1nIYtNcyPcrQaJ
KwPaGrK2aWcjh4GxTEB9Cvey7Q9F+un+Tq29EiC7898y1K+42qmaDXXVMjy2p+ChGk7jdAKnQ3lh
3YZDrt3p13a0N4K0ghDOhEBkexdiJBPQ1yAElUaIvsF3eOD9Va0VroEHBjEAYEc4APrX6ZcAsgcN
vAypkGMv8UgwPztxAJ7et23CpPWIR/5gbD0YVKbwKlhcmdW+WU0Nq15GFExktgtAY+kioY3EAv23
jEStE8b+ZEW91Wxh61e/4pVd7SvmYx6UEP9DmKdvTCCfsDALA3FeuJPIqO/v7aotTFirIR5Fzqhd
XnOLSZPZw5ccyKnsChoVFqbyy+HY0hwF3y36X7Vlr7b0ypx2gzHi5YMr4aBh+oK+EogGnmu+ceuv
ZoAYhAC1IbCd0HrQMsBQcterJ8wm2HTyY0tkpyWIreWFYuKag8Ul7Q6CG59AmltJ9vwn+/mfbf0e
q5aGD9MI22P5ls7tsXPbGEigSAQ/QmiZ3je2vpu/jGkfLxsMWQuCmQ8DryA8S8r60AM2+64qFv4H
uFxodIBLSU08odOqPbpcK6tlPaIQ9Si8JrYFGIfNaaOXsuqMVza022TpwS7IRwuB3uyjrgvimb/4
kiUjaOnR7vuDzbsypjb3KlbiOMw1iLTZEyfiL8vId9Qj36HXm9w3sx68MP0MThWlLRhop9nvm7TL
JEbShCOj2SvfCOo9Cn4a6hoCdMtFVCcRxvzbhln17V+dNGi5QT4cuSngDLfLm3qzInyB2QaiszUj
MRfP4Njqho+TKCNngPAdWoCHpdnC3K1epegSoMCMdyXGyW4NG0hg2AKVDagqcBKTfJoeRmq2h/vr
27KiLY9amHOWtrICvtrYIGJOaIHwdd/K6gEDEkTRpEK7QO8kAvXZl5PExUPAWdvvQkU2vWz04tX3
f/Whrmxofug2mG7gEx4pDstsVZv34qU0cclBP27CTNL/uCTNHTvU2Xy/xZIcegrGFyspiq2R1/UV
gUgLnWZUd5XC9fXJKvrJy5wZJkzImTj/eCAq6z6yiv+BC6hCPPB06GmTQHO0Gfrq+TjiLim7BVCF
hzlzd7//+a8taE5mp8wpbLvFa4H8XbdAPNA3TbOZ3ay5MhCjQFEBIwPuZe26MvLJKI0R171sT5hE
ntIkYEWC1m7i4jU2x1N5tvjRMOW+St/z6lJRueETa3EXI25oDoGGFEQ56hdehcK5WAaovOCDuXBw
MNiDf6x3d73vJVXuJ4tXPP/Bvl7Z012+DLuw47Bn8OABs+ux04uzUc8b74a1URqM7jkuppTBOYSe
1+26mhTy4XzCw6EfRCLJORznSDQnFNXABDiASDELIo73m1MlxgR68o/Q/f2Tlf76BZqP5swUQzXj
FwTVp156+4WHccC2OHlXPehqnZqf1kVeTKSDFd/b5yQKzI17WX0PPURd76N29ztikYAZqH2UF0z/
444cjWrDB9fXAEwaaDM8FDk0HxzswfCKDk/cgDrfstQP4kxYyx99jl9GNMdjYGWoqBrMRUEob+xT
4P3d0WrD7dZ365cRLcIWXls546Jy3FwcaRokYrKOm4jzVSs/UWKgZwQfgnqiXZ3ZYGhYHZjI/Wq/
AetHDwq9dgC55WIYfH/fiVfDA4bqlXAH4OuBdoyEVYs5ZTCVWf6OfDZm6G3XR29Md+4f7R0AV3Bm
Jc+nU/qWWe2hrLWoHrUJVe2vCnbe8o2i99r9pFBd/29EO5SO23m4vJD5hXbuR9YyQm1unMnecXkF
bjBnC5G7un8QcVfyk4A+6QxgOQkk5MBMuLZvWChAdizGBE22N6xCJlXoomWSj1uCz2uDyw4mpf+z
ql0rbsbF0km0n5ZWnux2iX3LPMwWqK3qarcM4QOZh8R+cYcQ6ubhd0yHXIiXPvns7VKwk2O8U2gl
xShz35lW/RYzsOg3AH9q6fVrQAEaewkDpN2ovhXkIN00DtAx/d+saIv3yradvSbEjWbirYdOafjs
z1tV8lU/As7gpzYlxmA1I2NamRyZbvFU20EC9kdqgnotnONl2HDY9T37f0MQLbs967TGkNBsGOxn
rbwY3JNJuggig38SHf9bzytdajwiTdYOWI8Ip8ROw6PvFkm5STG8VjxS8Ix/ty3QadDclhkK+AJ2
BGrv0ZB9i7H5kOVx353VwCBmPv7g+gKtJPgewFaAUVbt+uK0YKZR4Lxn5mV6b3Gs6Q/c7dqCdnmJ
ccyaxUTYysYP2fJjHs59vlW7XnMCTI8owTyM46Dde+sEdi2KAGTXSEYrdsxq94g5a+ZlGz6w9nGA
zcT8MRJ3Re5wa8UwSJv2BSue8naOwEO9K4AAQDfDMqrYaJaIsY2PsxYcPaViqWZxIYqsln11jzmY
9nUW2hWY/+nzqOpn+j1dchIHzRDEIoS0gE2tP4nIwHVBj0SN40CD+dYoncowGEZePLnuZ1FB67o5
GJ+8LM6lONwPRKv7eWVJ8wxvrORUpbJ4osO4VzOoGd3LYAB9BWJe2Izp0XS2vHHdJp5fmETDgL5O
gjM0o107y1g89Q0w02jM1gfROeXDEhbQpComc4fH+y4vmL9RRV+tdYC25j/LWkScazqJCvSiT7Oc
MeJrpUAUz+e+tyAtGAMdlkU2lJwk+wZkd3x/o9eOB5ITVcMEMRSGnm8/aVViNNauvQIqB8VfUzXP
D+5cfM5nP90IxquLxNxdCKIVSBIDC3lraW6yoC5zZKrOKHY1RcqdxUNR771vreM/DuITH8OkDb7f
X9/aObmyqlNI2DMNBu4ida2tc9Y9VsIA0vjDlJ4A1NzYyrV77dqUlh/x0QYZpuoicEBGWkDaGnlu
8xRNwef7a/opdqo/LK4t2bdbaWBNZqHQWbKOqrzcNTkARhP/AYBbQVGhIsO+MEuohaMPScfPPT+w
6VSPL0s9XMato6qO4qsfAxwNaA/ArwLYw+2P6UnKSVajdOtLkUDfauJif3+9az4KpZH/LGgbm6M1
BjIZWADnaNIXZIeN3XwYrPsn5gDRJkSu+WqIyaQEOWU+IYfOvEOJifTaxDARck5Kk3EZotqZ7Kjr
+0ej3BrZXnXSK9PaIQykldd0wUtBlnsL8TudopBLkMd38ehvUvOoD/L6g/1aqHZXBYR7SOWRV2fh
M/CrsZ/m+64toF1om4fWPYwTCC0hU98xY+O+X3UVDFuic+qABu0VQJgyYqeegnalLwH9J003Dsbq
Cbz6+7UQI3Ko0hQSiDjo3wgp35Dq4GX1DuzQGwtZN6SkLIH2ROdduwjZXIRTOaPi7tr1bioXCNZZ
h6XaG8Dj3/f9VddABgbGKMUWp3M/ey5DZqnQdx03Y9XIhfr2Lm+DXeN4idwaAVk9aVfWNEfMnLZA
gxIbaIRnGgD5AS59/+v9FamPcOV+IGHCmxgoY8yxY+QWTLu38WKmTjqzvnXPoJiudu7QlgCnG+hp
CfRhPBODnaKZyr0BkpHDMDmbQCfNCf+1TxT9Y+iAU1hvNaVA50prmNxznXuPbp1HzGRvgXE8Tmb+
mBY8GZwHN3/JrRxgkC5OPSsR/O2wbI2Ka3v983e4APKq6WOC3VBf/iqDI9SbelTA3DMJy33TWzwi
Yf4ImOLH+/ut+eq/diAIhSaKpfoa2mURmkUnmS28c8h4HLbLYTbL3TikkZlvWFpd0ZUl7VTYGMaq
U9DfnAuQ/JYdFFAAa9hCBGgH4udy0B7BziBDw4SkFr2kQB8o7Sbv7LltnnjjNMaTNz8XZAgiQNf9
eLZ6mdzfwrWFIcVWQDw0o1Bhuf1UbkVbuHjgnaexcY+oeeCdF5TuXnRNub9vauVroV8Chj28IzFt
5mp3XZlB8Rf/455TId76IY+XzHzy5PeGbLXptXRXbaR6rahHEbTcoMh4u6hZ5FlYN413Lj3/ZJCT
cPIEdb6osb458kdlbyzMVn6mnXvMzgLsBMQ39ON0BTSMxA+i72bvzL3F7JMh9WYbLm/NB6tfJhlP
wOA8pnVYfA54ZYVRB7rKAzEqJmLMwtbtcbRm79JYYW5Ggz8US1x6DhR3A7qkVcS9Lvvu2hwjSSMp
R+Ak08V8mgkRYIFkZJNuanU1IbJmNLhWUPgOtfzeyW3vbM6x3eQRoeBaN4qDSL9MgRkzSybCfNMX
GLwepwgr37iB9G79z88HQCFGYPAjQJCmHTbXaSwZSN87k5TFbk3fQxMtEu1fTsYu3V/EPHFoHYGt
v8zAh33fR/VU6V/bIJq08ExCBHe08zA1BUqeC/HO9vSSL15sS/q1aN+GoEUXOSbPHBb79iQistW+
XLk7MA0NzTN0XBS7vYrtVzGTFy1U37zGP9MBsF46pcMu451xrAZQKYAMvwbgJACeyxBTGoFr0dnd
X/lKIAA7rOLwCcGDCQG6W/vQsVnwdhxsvM2kk4Bfp0w8Foq4yZ2tMY+fa9HOiyLBBJIZ5J7qwry1
RbPFc+aM2Ge2sJ0DRloWfmly+qYQ4A5y4jkDQWzdRyMYv335MXWhSzMc5+oovItIf5TzIczyyKJT
1ILlrETLxrH2pItD5jzc35Q1dwDCG7OcIABAfHz1S4mt/t/SObvWF9rkGG4Lv0twrQY2qAd40oth
Lyfn2BbtRkzRH0JwRDX+AOwhit4gkdIRTnSpjYCxyT8LP0UJOj1QesRX+xyAlBC6PH7wZDYlNKy8
A3G6hPbHLO+OtJr20suOZea/v78Tr+8m9XMACMKtjh+lDz/nGCDjWTn7Z5bvxiAxLhd7/qvealut
WsFZcvCIxpSu7oSSgE4/k6Z/Nj3MMInFyEG4IN0dULvmPgV9W9z2wW9f7aj7hARMqSA6QgzXrqXZ
YYGgNCfnul3GA20x3cdAlhXxYWbH+5v4+ox7LhBSwFED0eqA3PLW76UpfF92ro8sIoxF6byTeRuP
vL4s6NUEKZh8Sx/ZRff2vtnXFy/MAqsAHCNRcHvtaAuIqgHu7/tno/o4y7fZ9HeZnluEkftmVld3
ZUa7dW2jKmczDfwziL/2dSt+WIsVOVX/ho3uhSITRQ8PbcIN0M7W4rRYgoNb8R4pwBn3anGcyJmc
IO92f2UrbokNRH1HqbaA3UaLzVCokg3xS3Ju5EgONoY9HsHn1DyUZcUTzMR1u0C0W2NkrwOy+mq/
jGpfrcsWH8SdKTkP4HxKfBPQZ3eoP6cN7Xb3l7cS5WAKnSjMCKMdhRT01i+rjs7eWMAvq/Alp/Q9
CY+ITLFdmsfKfizkaciOmdjyl9UFXllVecjVjdeAppJP6jQgmKP8glwXok5bWBr1aW6vGrU0FFhQ
lSOI4douCss3spR7/tnHtPpyRGP0/t6tL+LX3685vS9cv50H/P144kVl9zG1PvmU/Y9GNB+3S9lW
Rq9O1mQBteBHlHlP4jfJttWNA7kUlDAQAzE2poMk05D5hl+HCL5hmu7aZrbinlffA2S3+/ubtvpR
kG0gwYTboY18++XTQUyNbWTkzLyyOPoKTy8KY2vMfs0K9HtdE50EkD+66pVw5V9BY8oCxGzkPFYQ
sAtGSyRmgPzt/lpevzU8XFWYP8fDDY8NfTK98BdPabIHZ7T+2p3kjQku7zLAGEbYntAhXCJIFH4D
V+yWbsWaYVCxQYdWXcihrcLx1fI4yJFnw5yCMx0XlNZ97u8tWnPIZuWYOGGkPFqd3R68oqo34oWt
4oF2qBQLLCbQIHSvyMVvTTvOWJmZgRldT3xczE9Zl+15Ph4XNAar/OsUsl1hHV3P2A3eaaA9oDVm
FPiYtHHnKGzrYxa0J8wtHnIzPxEo5jTuFg529SdCtl6lbMAxg5fy9idC548Jkhs496Cw/zGmtfjY
GyZF4kabN67h1mgnOUWCMop7EP7y1Cw+0lBIn8cDhQpYkDn9vrFG7w2UhqHMwNzgmYWjH6c+aMx7
y/g28aV4n5vGuHE2Vm5Rpf0M7g4fQgqontz+cNFjFKecERXJYsVs9qAzndTDX5n5sNR/d81by/ty
34FXjgkyEqRAIBJVmFStyD3n0NSaaUXOs2f0O6skX2nHveS+EX1QSQUXdFtRHfPUeDqO/u2ySANw
awtdrXM5N+c63HHyCNXhjmc8KhbMCmT7BeRW9EfFsohnb9LhMmP+O/UvDhUXqxr3eTA+tngOgS1t
3MngYx9AeeapbgGX2IGfK8fDWW7kTT/ZYTU/V+yqkFSFC4HFSLs8DFe0LUVUPJsLxAijqpT0g+XL
8GPe+R2Pp8IxD3ZPBp4w7uKAu3YGRYSuqeZ/ejcf+qhxfAsVVHPKeQTRxvoLlWGeRgSz+k3kk7J6
8N0RCJCMFHaX2NxowI3Lu7+nxVuMCCQ8uZNYxeL+zfoQjV3bgbxg3CIPb5Mhx5xtUtRdX+6Ak+Ij
6IpZz2NHMhAzZZCe/eo1mG4GWRRvUPEMRRFJNMQaUKJ6Zb/rhL2USRbO7Qk5I30fiNL67GYFRQmi
tVG/QOfM6hHLqEGivrRAfFYVPDyUwej+lS6OHKNw8uRzl3FMOMmhrf4qoWUHmaa2TvFo8cI+Kq1U
gEdllM5zTW0jjY0wx+XYcvAOJfM4lunJHwjel1KOXrHz+trPDzyVvnhou7b/ag6GZe+MLq/dg+/N
zdeaEPLFTwde7bFFNI1JXy3jMa0h5xaVi+0JDKOL6oPZO5JsXMJ6EmghxqOmijIj3kAu+flgu4q3
eUvCbmkNVMpyE1yeVhc+WGJiSVgP9BGTrN2OZubvZp7/GkU7WsHSLU8f+TXRPjHrIffPc3HsPwW1
myz1zmr3Xf67739lCcI3uC3xUAB+Vjug0sxsy3YEHgmhE9HM/xQ2/QMKLb+ZrispEdCnoKyDnhp4
ArWrg+fCFSY3UV8xcAK8xKZ+HIwHB4xM9yPOqyqSsoQzi/iMx12AWa3biFNWgi7D0HnnmX2f2vaN
w5rDODzlFY+6wXszBc7BrN51BVh7x3zDV/QgDtuKwSJU6ZRaqWYbOKPFWKCieaZzd8hstpeOjKrK
O0H3LLJy/AOe4H4jE1Ff6Dpa6Ua11yWoS/2iBJjy7GQvWflsZLGHPvT9XdXTXWVDTYX7AJGp/9Bs
QKWkBXQGNvqGRVnHMOHVxqm7RTL16vqGHZBXYVgHdQU8yn1tA3swglk2hsrOgKYFh7IFgHUMHCc2
UtuCcGFnJ2npp5COa9oHlgXL59ZvBVAb4ecCghWPM2ZGztCPRvySnthjnMk5G77PIqMr2IM7cPlI
vcrfUyvbgsv8bLJonwHtLKS2KEIDMKM3P/Klrx0gmug5LyEMWyxVlBn8eUjNvUmfaHBo3MdQktgk
LSRsjadxlrtKzFFlgvmTJ57xgQBGKVNLsQjELNj6fbqWAagDkHSjN6SOBVqVOp1+J4vURIGani3r
R4aPyJq91b4rdm6Tgn8HTNlo8fsOLgurfarl1pfVsw1lHaQQBF0qVEIAfbw9lXZX4YO3JT3zwQuj
OjfMKKP+RkqzukZQFKMYr84g6MpurRgYxxMyhbqrOTb/QEd6F0KKhv4wKJRKzjltP3rpuPdSa88G
HqfgFfvdU6KkMMDGjCiAOqdOcZnVNropyA3PgVtFqcn3JqZyIf/+24fx1owWsh2fZmkwzMbZBgVb
5x0M8d0CTur+Wl4VB/DFoOoDohzU48DJou9lW/puWtDQOMugONjjEA0gbRppTL0vchAgg2lpHIgu
Ludyo+zy88V5e5SUPi845VEPRElaZ+/nrDMGu2LphVoHKUhiuOQI657/VuEHZkw9LI73rXSGD0bf
ve25+/eYojEAOQGA9+3KR0X4LUbsgvn9/T15lc2qPcHeI1vGv/Be1vwrQ825AMg6vUB5yBkvpC1i
x88vTb0vvQdCotkYkrR6z20RYay8C1lk1+9d1sbDECQY3bAkj3r2zOpdGL7v5d5m1U5MR8YGFHZl
nIOfonU3YHWv7yTk33i14VbEXmK05PZM1EPHHGoL/GZjP5thDkvoJfV5vVOzYIGJrRNBZEAxIbq/
W6/vJWUY17CNtEINlNwazjLmeovdpZcwty8jGaOZNBfb9XcFzx5+19TPxinoLG0lvKCzVJQWSa0y
G4pLQ4Mg6Qjbt6617NLq6yyX/X1b+gg+AqkyBlwZEg01A6mty5CLYxh4aF7kxJYu8otUQoymDTwR
2zazpqjo0Vl3OqOeIsNAruNmYfmWgPyviDKggh/rhlaxuQT23hlGTMpbgzV+D2WZfuK8bjcO0+uv
ABQcxiiQkfiqEqw980At6lncXcpLIwBLQH/vmFb0hF5f7HpbEsqvXe3WllZPJHYpGozflJdlLin8
jI5JPc9J6LbBvsqCz8xwl31mFvlDCnzx8f53WV0o2Kc9C+0KIAjVn1/l6Q1VuBbigHoB42bp3q+f
SpknYb/VxVpJMD2cfwRFCwguqDpohlDNljzkjF/wNov71I1q+Szcf1B42C3o9EJ8YswOTWUkXk02
sujXt6gX4tFu+8jJ8abWAdNOAN6PsEv5Bb+s+1A2rvXIvcJ5d38n9QoTHDxEhv5zZg9IXB0T20Bx
OyBTwS/eQPMTVFRonA1EJF4w2ZBxzEznmaOOmEaTlHT/+7aRu+M9hzEjXKHa4SppbVbgIuIXyrNo
ZDvTbUDrazAIcqFiYDvvhCM+/4FJH2U8gCGAntE7bo3V20bYO/ySdnWcL/BZ50DYZ+zzvmihTzl8
um/v9YMSmBV0XEGbgHDl6tsb2HNdOZj0vFRQEjFR9hiz1EhEPY3VW4kZNfsQFsEij0AbFVvY0TUH
ApgbEueojGN+R4sG3Qyp07Zd+GXhcxYtc4fuqYOxk/srXLOiFAgJSicwZqo4cXUUbaOogUky+aXo
Ko5QbFpvQgFZ1ftWVrI9YFeAVQMjHFixcLXdmklBWcyLjvILOosRAWi7Gw8zCAuA04uzbNobXrrr
fGghBx8M2p/LYCsRW8n5ARm3QVAKlUUUCHRvNQEUxVGa+SVPwYhr+qDXAOvaxST8xfZ6uu+nJYuK
miAcTR2NK3d5IU13ZNKc97Rt/UPVlR8nHLW4wNsxGoiVxmln9zvicHefo/X6+xcl0DEowaOuAMYl
U9uyZpFVXhT4wV1o7P0ifzMhIWnlW0mzjYO8dhdAHQLHGFTvBCDp24/TmGERNq7aGrn3rVN7SHf5
eGLVodrV5kamsRawgPdRcrcgFwWO4dYWaynev8XILy5Au3vPboxT0Ic0qUtvegtSJuuNAG9Rkhbl
9/suuHaU8crHYQ6V+IqOoiK9E1Y+x3Eyyx9hWEQAAXEkIeOpSq34vqmfen23SbGia1VBn+ANHupj
kX5GqsZdDGxoboh3xZCNj3ZqmUcvDTmkjgBOGBRBrskNuQu5gXBd9lWCuXx2YL6s96CZDTGfBIG+
ESRzMYGQd1Km0njH07QH2UcbHOewI0nbZt5j6jXFAX3cN2kjjJ3LKnEYmZOeTGcEV1vXDD/cAMPB
RleXABXLBmQoDuau7RYP9JoEYL4k9JjmRbdxya9+acBlIFoASt5XVLlDmY8VaovVpTeWH3i0fMxM
GllWscdhit02heqVk214l7rPX208esA2KnEOFIq0mMmNgNpyktUlD61Hac0YrHxys+pMui/3P/Fr
b0IoQ2DGGxkTUXDkWzcuui4HATsuhhrZk9ntoeWXdIgixULe8GH5eN/a6wMKEWooREKqCKUqSC/d
WqML3sKhL6qL4/89QEiriQsAtOX4j5uWjxgLeu+6z/ctvsLLAeWE7hGY7sHrpVI0bYHp1OWjaUlx
8bKhxnfr566OCgMzh11Wox1QW3CbmDqhrGPUSroxGtvSeONkU/2XWdTes02aYI7IIJYejHe+00fC
LJyHpavsL3VPxYcw85qXFHCSIWH/x9mZ9sZtNF37FxHgvnwlOTNaRiPLsrx9IZzY5r7v/PXvReV9
7sxwiCGcGIgVBFCxu6u7q6tOnZMoiDKmmR78lqPJ2+orXFssaF6B3ryDVpZ3XOdnJeC4PjtBiztl
hWiTFAesNn6Kzd7R2mjL3tpy8fKk4Mf08c/8PWd36hD4dcxzMQdRod+PT5X+5GfjPrFIM3ninaXE
+5afby/Y9W5DSAhwqApeC4lERb60OXa6jACln530Fg5Pa5/p30szfwCbUAfBziIBcNveSmiNQUTf
NXmGcV4xpJipHBp+aaWnQBQaChJl7X1Nw2Z88PvCe4MVyuwQB4vN10Ai/CBQS0jhDl0elG6gDQCf
b3/P6vihY2BzQIgJxP9y/NMEzblfldlJbuPYgS5DpcDSKe7QxRl1RCt/8VXaYiVP2KKCuM63MhE6
RTmOHZJmS8stpRJRjNmc5qC6nS44cXygZf2PUwNMM9E+1aiZtHAp3exJQ4uM35ideululn9Ioo8d
9Z4+nxy6og/AsnakYjZYTq6Dw9koFDjwq4GHWibJZFrPEpjqOHd6jczOMy969/ayrU0ebA8QPs0i
W+RjL5etzHzLQzk0O1Xxvs8JAOOnZLP+v7b/Ua7QTFAGFJuX7+oAAnWFwC07+eXkxGFgl8LHwXv1
gCP508fbA7q+gaCr5tJj3nBrAvfLATX+UCrjoDBlSkLDtkqU2zpKNu3krt5oZVhJ+5HxI1Vk8hKi
ZrvENJfhWDVBWeYn6FMfPf9VLN5ERDrhiiR8y36M5vfaqna3x7fmEkDU5usBIWHAsJfjSzu5BhKZ
YzPtvX1taJMb9WK5EZGuD402YrYUwpUE7pdmxm5ASkeu85MUFE4Mwrn7EGSl442fsjtDLNzC1Gx6
hm6Pbc0Z0WJjCxvafNXOa3t2bndKExuTbOYn1YDr6VOiPVTiVkpi7Zw6t7G4G0jmZF3QWfmpjkZb
DO6n4pCNtt/ZwBmcdisLuub559bmrzkbUT3plaFUfnGyNPiIY9nJjMJWis9I8txpSv7HKY+5PVwC
MTSzWwDEu7QmwqAWCR2PPE0DMRI1xHimb25VDVd22NwwCuyOAAVM3WJMySCVzZTFxcnXs2xXT0gu
gX9v5cM4pOFdlqjKxpZecXnGxBN5ZjMkPbe8WqwoKbKkLU5CXgR7n+K3HYaysuF8K1ZmGRC6jnke
A2VYbKzBNMNoNLvqpA6y94zQ5oxYFAz3touvZERhWCLBPEflFAeXtCACyPY4L4fqlMVkkvtPxYB0
vPhJrXpeucWHhGp5o4z389+zJquiz8XR5uCrSGel3Z7yg+sFW6xu72iyi7idVCMpHZJ+fBStiIs1
5fHZaTVjPnVGO3xLxjiEsDvqqCH2o5rfNaUCswh8QFnkKmEsuF2k6QdVydXRldq01GzaJI0fMQCJ
H83oyQ+dXzayjRdWtTNGo/oSTdB4OmplBTtP7HNjpzZBPzglom0T/G5lQ5eEJqs/hVZW/T207I3u
UKztf0WtOQz7RPf69mOe6U1/VxVVrNhlGde1bfSwkex8o5vTl4jM8qM/InciFfJmy8V85F3NEXk2
UvQ4/ZV+uxxbRW/BYk4UWyr3elrce2JKpr7uxfsMaKNjTA2aFmEQ1LJdV76y7ywYySYL3V8zL5Ot
jur5Jlt8DygEKFAMsmP8PZ+mZ2dLVAa8Q4HenFgmiC0S5R5xCDT+DlKiuHRaPiSTtJ/o+PLj6GXq
vY2A6OqwJmgg+anQhzMT6Sz75cMskczWSPRTX/v7rNQl3ijodHr5lq7M1Yk9GyJjgGvO1cIl23pZ
Rm3UTYV+ys0MRExqj5B3kxO0K7RtxubYext7dMPgFSV5aSlgvXL9RLuH3UoUoIonOPpdRG9sI/4l
WJ83zoS1lSR5PD8dSDVZy1JZaBpB04vsPtDh3Y6iSv6ohOrvqaW5g44C1bfDfFI/1SVtC12m5Huo
M/SDgB76f1hToNssKniCuXhz6VJpGqj05I8gyirJba2DKu3I2G28XNYch+QAGTUq7LwY5n125rcE
aKneDExvA7qxpipLHZ9zf+M437KyuDRSi3SN72VYqR8aMps0A6vaRgB47Si4PtlwipvkOvjxciSq
kQRg9qAA8ugbpSFQlu68+L6oEkdJPkubqjbvZZnLHc9Oo8eEUsq8G5ZJj0BswqzSIvVECJU6gIGn
gu44Tdyl4YscfxjVb6L8WSRPLaqZ05Czqrpxr0/ik6/SQ5Rs3Zhrwz/7nOWTqNH9QfFrPkdRjqpX
url+bKzPjbwfosd+U8d9vn8Xg6ckZQJ9wEOpdyzcBt+PIcIVjFPaiPpxiDPokwswkR7R3B7IaXWS
U5+7gCvlpdNgACwNL9rf3qlXMQLwrlmQiVotAwcNdrngshLEwEMN45RwP1LucuP0659boAzAHQx+
DmWcec7PNocZqUZkTbV5KkRBdWI2uysmxRYB+crKkaIAY0o+Bhak5ZFa53WbT8z1KW/7vaD8AgV8
FMIn9V4OE5dn+h8fK2REKKMANgGeh/jx5aC6UIghqouZNlN80GTy6Jk20LWob2mgXW96Sn28yfg3
8FmAtJeGMjkuJDmojZM4do9Z3YRgCsIXybM2boirEHguKZ7ZWW58uaZaIWIn7ifbTAIetZ9BJO+K
/s8v+dkSMBkqEPz0Xtc584cQFzc7aTROGYfC3mxrxRZ9NCxaAMmul3jCfddM3p0khZrbe4Owb9tM
4/iBEeS2Y753ry3230xZz/sC3mvOoUV8LEYNKFff009Qstt93Dhp+jmQd1mqfvLoOS0PxuSWxfAc
adlrMQyfKBLOqNck3lKOuMruze1hXJZz6MEhuOyM0H34h/tatk68USgqS1l9XyZGfzcqWbwj8O7o
QPWkfdn4xr03ytL97YlYM083uMUBAGaeNMOljwV6WURWhnmhtzSXVKNbGISBWWQckVC4n0TB1jNb
FrSNBbh6Sr5jwTgCSWzOqLnF+VdXuahFimad2h9lbIOa8R7REEw3Mk6ro2NO/8/K4toM2fyhP1sR
X0Sn+9C+dZFDjeRXuVWjWdmqQNv+NTQftWeOLQ1yo6YThhAEIlX4Ofl1e5mup4vCAM9gEhjAgkEB
XP7+iIuZng+tPanjsxd+1UhKhtMvM7v3tI1X9/WUqeTnZt5FriXupcXp5o1CrLVTNZwmK3ckobXb
eHAE7wsp1rJXyX0Kji5upbivTyCMzmgzk7IhKIf5o86mb+yVoNd8eThJ2kcwbkQfT0byIdPHjWBt
ZRp5C8+2LKib4Ku4tFO3Yj2KgTGcSlowmxLmfjOjVx98vvQqheVGQPV+iFweMpBlzgg6Ep4UqZc1
d2sIvJgyxXjqXE7Tb2ZpDyZnuFMiPKbase4ITmcfvr29tl+qg/CQfAeK3xzCfTDYxa/hV/FSPGTO
1svv2lX5KBzJmKHKbP2Fqxa+2NZeH40nupSOPbCOQhgPfrYl8rs21eQuaepRqZRcvecGM6oEypLj
qa5pYe8/BAEA/sxuKqf4c/6A+b1/bmxxg7UmXRg6hF8nYwpwT0fMK9cS/SclSX9n6o+qPnZCccyL
u1DY8Ki12STomIk0ZsjispdYFES18+JmPAX6fWgI91ls68CQ/nj3A6j418hi909ZTiOxWI4nsrcH
Qw3tpB8f26Mf7CYo+W7bWtmKM/2uRV0b5B5IkcstMtDcaME7NJ2UCKBu+E2pZUcU/zK2WJGvc7IS
5BlEASIYCom30+IGrgz2Xaa300mowMQZB/Or2NDU5ubE+G6T7LJkI267Ro0sLC7uuriXY4hCsGi0
095U84/th6m0TYd8VC65Q45iSnGXDba8RT75/ghcHASAE9BApd0Q7Z7lI5GGnDYU5X46ff36FNr7
p5fH3P7+HNrPlp3apR3aT4NLiG8HTun4u3uUuOcf7GD/11+lDR2mTcPU7sPHL8dP+VfHtLvdN89+
C+zRlu3qwAP6EOzIa9vI/Ngvd2w313Bfd/bHw/H48PvlMbB///x920vemxxvjWhxs1aWORh1z4g0
O7ef94+P3V7ejTtAz461r5+mR7Auz9bOO+qu9b0+NgdNc8Ln5sW56+0H4Pr2nWJvXPbr63s2y4uT
LYqrQdf9+ZuevSzdweOYksrak9vX4x/VC9i8evq4FWLMv3QxERapxrmzFTKBq/gtjoR+LKVEPEUR
OfFQ2MVFvHElL2l8eWigj0bbLEy5bBkaWy/3JL2mYuxpuXiS7Nz5K7Ut/kQuel32l7cfgS3aJ/Xj
xvquHAMXJudz7+xGTkO1m3oLk6ryTXfiu8QVHGrqzqevs8N+h4zDrvfpV4UpPjm/zZNyD2jP1net
LbviHpIOPbe5W+T9t76xb3/beyJiOeXn07E47aUxikND4tvERNlpQnES0eEa527s/nM1+a4stI5n
9G4b/LDqg2nd1SWIGe2xiiJ76vetIQB6DgmugfBaJwiKbCAtNiVvR+ZsDUN9V3Tdxkdfu8mM3OQy
5NkIfO+9/n02n5UnxhmqqtNJF6Z0b4ZwMZiDEt7dnprrVbu0srgo8tTSKWOwAzpowI9G6Ee7MfRY
N9kU7i1P7e9v27t+eeOYgMsVHsI07yxBZSR31A7AonjKowejaz90+V2W3tfmX2X9pI7ey21r16Ep
Pcg03sMvxrUhL+cQTGo1VpEvncTOrZujVXR2WpwUwR3lzskkZWfUP29bXMlR0eitKEgTcnfQKrc4
5tJJTRop1jF5GCwb/WU7qiUnzr/UvwIk/iAsyh71Fm3JveL10BaPtkZ046X5xsJe4yPIGlPJoDF1
ZpqjUfhyPypaa5Jg0KRTdhTMu0mVqFyMu2H8u7Mt+oWb7LVEfFgydrcn4DqKm80SKAKvo4q5rGFG
Scul1prSKap5osWPsfC96Ro7fA6Fr7ctXbvSpaVFaN4VciNFg8FMN5Hd/hD9T7L4OStjN3jwIAW+
bWwl+JitgeExZmjXlbq72BlNqEWMqx530zNUmTYMO57W21Uk2UXmQRz20+d8uG12bYzMF5V8auwq
+YfLRQwtmOo0NZNPpkEHrLUPmg+G5MAK2IY/BHFjQtfGiM8CUhDJMMAotDjCKzGMp8jM5VNKf0Lf
u2Ftq7QclOYuJeQon4QutpNxSyPq+gia2RFmjicyyLBJznNwdtAVTaCPU5TIp1J8ApXbxvUuGz/5
bb8Rp67MJXbm4RE6Ul5fXAKlB8ir1Cv5NBS1Y+Y/Asmwo7AAosjNaGkPibZhcOXamUf2r8XF6iXZ
0E2aUbN6eWzHiR3kENZ2X0EgCYpTDuWhE1y1thwZZThSorYQWDQCuTk/NsPftVY+etahQUGmrJ0Y
N6tD45D5+iGRDUdT6GDaAuKuegCYWI4L7hyyBou1yKNUbvW2lE+FsI880iwRWgN74PtSuffH0vYM
SBG29JLWjipCepRWybrM5ZfFURWMUgH8p8PvAu2n5yfOYIU7UXELkgniT175tkU/bGs0D3RT3N3e
YdfXLL3M+DsQMl7ecJpcep+kVf3UVq3M68XUIFyq8/3kJfH+tpWViwgheSJ5GONgB1qKbfdVOZlp
4OEJUfbqDdOpnBQnD1tX0DOIJESWU6FsUG8cxmszC3MVPY5zRzXLuRidHlQ9KrOScsq7vwfB6bEw
Cm6i2QrPB9MOM1v5VQuye3u0q2Zndq73bQa0ahFVBF0pF3UlUKihg2ms9rUwuoOeEsDc69LXIi7e
dGGP2DLknBsh/dpynlteXL85DSexEfvaKR/KCraEvnZAB26x6q8tJ9cAvCoSoQyg7kunUZJQySIv
0E6RB1Qhhuag+T2W90KuOn7X7fqXMjIOG3N6Xf8hZAJ3wjubOBv406VNcdIop7NlT35ti7tmfJX9
ximjQ5+/iYmx76fYlj7ctnk9mbyyTe46ct4Aat6Vks5O5hHOCAEVzemUyJGya9tQv68FY0vxfs0K
oB1ipZka82oHIsA1KXlQTCd54iE0hpLMU1vXN3bg9S1DPQRwpgzwhM7MJQZ3sCY5QetNOnmRon/P
NWvcwzXNRap5QWUDVIo2NsF8WV6+OQgB3xlT/wkGF7kDGH+sipce4QlYNpo3vCag7xR+SCEvm63H
wuxwl8YMjhZCa5ricchlhSnIBsCnQmecqlS0jZFEwMBTP/qo+b8m81GJNpzxejIvzS38fyiFPrWA
moOajBwtGR1c06m1t+rPyz+XhuaNeOaBMsUstfFFA0Rc/ndSJMcgjCa7lW15lqY2HgVBixwE9p5V
71uvbDEEzffz1azOJRYYPXirLAmCDLPQrZiI8JRCI/Bz9O/1b0XyK4aM8k/3Gcm6uamMLnR6vJa+
mdRhUApebJ6myv8rpe+GK8FLN+6Ca3/ECB2vwCtICJDUvpxKKTeGwcxT82QlKTzaAwo6UEbWtBw1
/X8Zz5mpRdyjp5mpFxBcUZE2M9tQi2yHXJ2+ERtfnxuXA1o4Ye9PCBePDMj00n3TTPaEPvLthVlz
gPM5W7hfVpl11vksTGq4mVBkTgq4oDU+mXoC31P0dtva2q46s7asMM40Q7lOexI1jaTeW63Xuv7U
vI6Wf4yrcdrwh5VaA/NHGRy6DjKNVzS26lRXYaeU5mkcM4R7dNdr6qfaknZiZLpT92A17SHuqntV
bh3xIR4TO2ylg5S3363I+1p8jDvjl4V4pjIdFIlnAtXHIJaeU0W3R881oFLDCw4jvT25andxR/D2
8faErYSrsyPLpLi4g7k8FnHGVIXqOILQOw255uahch/W6T4OuA1ltxlc1btv69e4EZINv3iHXF6e
DEhHcvmTWOCxe8VeXiWRPkK9pJyasYKL6ktk3dGXn+avafFDhFbI117U4Kdc/M6a5qlXPnbWaxd/
MczksRO0ff1zih/kmJrOnW/SqhqJf9+emOutAT4PemICBa5vqkmXe70WZry7UCinDr5blwI9CatI
3AKmrUw/7R4mPdTcx8TQy+5UvxQQ96lC/VQqhZ3VrirseEcZn+V9XX3qn7Og2nhRXe8QinDw2ZnQ
vkDo/t73dnYdWDmtZr5Xgc/qJJG0RvmlSMnsiPE3obS6jVDyGqpKTwDhOjQdlP2ZxcUBo7YxlF6h
DuAxlnflLDiZyEgqiCVvRkv+C+RmZBuhSU6wS+5Tjx3UNPFBoxDnhfeKXCgwyyTVgyp148NYaX/d
XuOVTBMtCwoIddjrWOf3IPxsMswWEaTUC4yTbyJlLujHqvFeoZywc+uzzNNCNydXr9s7r072MCWn
6lFTHmrJ3Ends7wFXX+PBS93xPw1c6sy8PsZonTpcr0w9JbngXGRPw+EICbcEd8s6Nsdml219q/w
b6l3rA9Ge3d7Fq5O6Fm1BzwGOQuVa21ZB271WK5hM7NOU5ftxuBrnkIAlH8wJgSLNzb9tbtf2lqe
zyUYUmpB2FKg9/vs/a6eh9yt3UA+lKa91d80O9fFfM7G6BkDawDsBcjJ5XzSwYGuYNRgTNF3df7a
DOSgM2i9KezkX7ey91cba2FtERwoUucXnPPWKdN/N2Nt01oKJ8O3ifzW7fW6ikIwhJohTcUzcwB+
ezksqdJHIbEC75Too11yYcvBd6vd4mFbG86cScICM4eZSyt670eoX4TeyZDdGFkl30mDR7Nwb49l
1SGA5gLpemfhXhbGK4bXJwZmJqAOL9MdQit+6kTU07rE8V9vW1ubObJkoK6ApwPpWMQiYtSqUSFE
Hg+YCj4iV8r+Urb0v6/uDdJic/sJjKeEobzILudNpvlEFwtfOGl6Wru9lgu20svp/e2RvLMkLHyb
XniQKTLsUoCIFsvTRIkat0EinLy36oP0SZWouDntr8m3x3H/oH/Uuh2dyDDrb9i9ekLLKEuT55He
odRQnFwOj86sSsgUUTiJFTJHAZxfml3H3/XU6ZrMVj1XLkD/bWlnL5zxva0AjRygE/TPzrHWpdVJ
trK6GwzUcqLXRnQV5XsUPmzFjvMvOZvShRHuxksjoGT0oIANftYWEqonZeT5p++i4Zfk93eCAg5t
+zxceMs/NsHmEUK+g0MWYX7kccH3iofA7/Cp1z4IChCKquLsN/cKVyOkOIMdVDBrabliOAGIuazc
FWZWPxTpVtlhdZLpS5j5FcAhLZHbnhBJcQMR5xHVFbuZwqf8XbsKSg5zCw6zOuwzUwvvLca+jdsY
ldBIpD4skjyQpMNtT13cav/MLDc6uCbETml0u1xN2FaDXh/Q1FTqJzkwXZ3O0VJH8iOEnk7//B+M
0fgDro4MJefzpTHLbDuhKTBW1cHnQX9o1Gov+O1BiO/Nov3DC+CfoRFXga9n65Pzv7RG5QztCgtr
QvriGbFTZfRpKBs7fXWJaNqDeRgQFS+DSyNVX9SxZoTxEXWM71pkjB+g2Qieb8/bmssxHBBR0BDO
pPmXRoIgLOHTKeKjCEopSp8AyDV25wfk+NsNU4uz/33S5qYpCGYpLPKAvzRVW5NXRBF6kOqDBDXI
9/zL7aGs+dv5719EuvAIcLP0ZXw0JFeclEOWBLwaxocCSRGEVfa3ra2PZiYNgtdmbgW7HI1VJp2W
tZxVg6jzZppQqLGcDs7N22aW1/P/n7V/7SxcLRNHX4gl5LyS5BjntU3/gGPUX0r6UyVSBpJJG03x
q463AsVVx5gjUrgLuKiX6ZwuSVKKWpxFWfdQk4AOyi9B+jOZtjKMa14ONcL/2Xkf/9kDoOqEvIHR
AzvpcxU+18Hu9gSurpNiafR3UA+i9/BynUyEBbw6RNW1lJ6KGBRs8hBYgnvbyKrrnRlZuHYHmUOI
glCMSrHrxT+hP3ulfF7brfDQN+JGPvFdz3N5TfKY+9+QFo7upVnft+N81o37DDX6QCMB5jvSt6I+
6Ll8HCfzORFf9WRy/P4laBATqcv7wtpNgeyG/ve0eknbe8N0LAk5uo/0wbei0dhDqX28PS1r9zmi
LjIQYZ2LcpnQDTPJ02uVuc8SxxK+y7qw05qfQm9AE3ePpKYfb0AlVhf7zOBiZsy+VkMd6oKjWHlu
YyFwgsRQNm4Ak1ZX+8zKIhYyAsjCQhErTfsr87OdEN+J1ictcpPiD5OQ/+x+Kpk8n8BZ0e1x6b1K
MIbCMHI8wxPytxXfdfXw9+01Wp+yfy0sLs7IG6TGLNGt7Yt8V1QpvaFe4USNFm5sxNUDZS5fzDl+
WDbmDznb6EFam2Eto3ZsRd89NK/j/qGHtzba2B3LhMc/U3ZmZ7HhxTzsIUTlmkFlfeh6J+seh/DR
7MtDUXW7MUFU6K9AfqPFwhmHR6unLTDyX5qivsvGwR7yemOCV73l7HsWZ0NV0iXfwCZ8HFwjiO56
zXjNhdouy/bgN+FWsnd1OWcpAKiCVsigSXV6utDlbDkLBpPyoerQZSg2NsDiWf/PFFPppioLRTJ3
0+VSZkph9dMwxUfN6L+WgfqihPU+Rz02d9tS3yPV1mzEQkuQ47tJk+wIeTMGBwvFpckpNgnGOkz6
puL0AuyoD175VTBaB4CBnueuqraOWRO1OLrx7fYWWfNcwjAqU7CFw0S1GG7eW2MqJBm2hQ/C1N1b
eYNgaOvAZLyRrbtt6eoBpKtCLVQiqydN5UOQCXsT/KalfeDlshFXbFlahC+IHDck1rFkJc2jYo3P
id88gdd1gM8MG4u35pP/zh+p+su1s+I4DQMhQVh9Suxe+F6ZH4bsx39YI/o2IFyHzeDahoR+cZqy
ywDfqGrw6NdPdOg7ybRFnCCv7WeKaf+zpFyOhte34Ityx34eTQexYcidjR3ca0KF8E6t//T78SkZ
qoOVph/GSHZSI3sxkvzDTAQgTeJd/aNuk7c46va+D7eWZBzi/lvQT3ejWFt2og73gUAdSDJRKp7E
rbBufSPRcoXiBlXxKwARbGIJqGw+H7zkWwQApw0P1fi3ZAYO+YtaiB9bTT1pqfkY+I0N0mXjfF51
PHq6oE0gICNRczl9bd4WvawabKbUg3EtMvX7jnznZ2WSylMlFFtKa6vOB1khRUmaiK6o8uC/HCJ6
cHC+pCa5T4P2Ho7GhkOxlO9u++BqrG4iEwQQB3ahK0mTTh8VBcrX+Jh7H+i8OEyGmTt5UryCiHgQ
zfHN9Kud7nV7Ja0/3La9Fkafm154ZRM0QwEgOz4mEg1MhtYZztDJWzrhq5M5V6tIjc/6povFk6cg
ItZDaV4rynknt82TqGw9edY8hIwB6XcYzSmKzf//LFCYPJF4JPcIb7PmfjKy+yCu7uK2rW0wshst
JmvTRm0cOAX4BSrLi+gnj5W6NDKBh7wcvxoIhst5/YeiVu9X17mNeVLPxiM3ApRs/Twev3bC4Qne
FXczJl2dtDm0mhuPyOQujJhlKqca7F3HoYFow/9eFIIThO0+irZujtUpO7O0WJ7RYik0z8SS8tvM
Mlvsft925TUnA179v6EsnKwoVS8OfOYrFA+k4+wY1pLNEGZrvhbxRBsYkUcphvtCoF2KJFH1NNLL
IWb7/zAYGjFnqrY5flnY0fq8acSCwVjVS45sVDW+bcrer67ImY1FfOL5JnXtACfOhLeuDh0Og/8Q
LcD4Co0vEA8kZhYWurpJKjONk2MZ57uqbg6N8lLGzc7Xt14Jyw7lebfw1qGpnSwoae7lex3woV9m
VssRU4c9hRUCOgHaQXg7OovGRdmPHzvfE50gqcCdes1XBYWHNomqR62LQzcXhXRnzIhmU9D/3DEv
Pm3hmIYwDNFY88oXu8rph4cm0e3e3HjCrk8A0oTwYdI6yfl3eVwIiP60Qztzeks+3KLqXeS/9YJd
Kr6de5+r0dYHpJ47GMoKJ9TJLzxCHWYH8hY8cGUbqmjkQdcEaA7M2SJCpNWkE42cLINRCfuGojjE
V0r+9sfb48LIIjQcM99Uow4jI6mtUBl3oRnbjSFu3Mwru53+sxmWhMAVXRSLlUuCAXoWPeWYjwy3
zQSQZS6czTsl3Zq1NUuUtiiU0DrBO2yxel6q1ZUuYInv2JVC4AZtsZeMR63fiuTmb15kgahVUwWC
TwM04PJk8QFaNgK1+iMZcTrgGvXByLocrtb6G5mj3OnCwt/9+Wqdm1wcA1ahp40mkY0Yc3SqvfFj
okauH23RGa7OIVxBtLoAkACecrkD4krys0kaWa1e7u0OVdK7srsL2mdNS9Q/f5vwrKPcQpli5mWZ
v+XscvbG3ix9QOJHdXxr7hLt01ZNa+VwpueCAHTuY+WdtjAgZV3Sao2fHJEqzqDMkDWA4dXW+3hl
s15YWTi4iA6BKGVhQsy0h+PSjjk2oefZeJ6uWmFVFNAas/LPYixaWZWSNEXJ0ZNIK04fy+rJbMqN
SHa+ERd+PUOu/2dkMRQ5CcLURG3iWOZGv5v6+FXsKzgaogaot5onuwaFUBdB7Y0X5PrgyHXT0wjv
7JK/KQraduossuyiNISuWNY7MIW9a7R//gBifP/aWZwQiWD5od4xiVkR3VnZ58AAeZ0PjtFtHHor
BwSGgHxy9FFuX/LDANdX4WurkiNwvTsvbTgk1JOcyHeIzSFpH29Rra9OIOznwLoRCydbcrmVFKut
AqPKkmOTynsexq7Q/q4TY8M91vJ7YJ9BB0NpObeeLyKqpAgAQdcMqx98DnHaOpok2Rmx+BSgGj+2
HgJaf/WR8dWHgL6ZHgK928dRYsefQAUKdfFmZlsjXzmwLj5pMXINEmaP/ElyHKpdx5Mozu7me6xr
w43nyuqS/jv2Ze1fyjtzHLs6OXbe2+Cpd1Ldk+7KHdTQ03az+W4+Z692ooYSNNofczy+2O6BXDdM
LXjlfBSazy1Ko/dlLyEcCujHEdI0ezELs/2YKX63m6I4cukB/aH2avRSdpn19Y/vnplADo00uiup
Fy22jQ43eB5NeBddX58EEVW2whDdLPbd23aWiLQ5AOUxSLsh6QKVO2GxmCYKPpMlMMfelPQ2ybCW
g0dDjlMtXirZ2yPkcvDU9tCpiuOJBzX+nVIEjl/j5GUINpx9bUudfcsSrKVMXZzAsZIco5pXHbAE
iMF3eboRcq551bmVRaQ3d03kI+SHdLJ8ESByAeiqHhTt21bVfAmZWU7tkl47H9KA3HxJIdNuK6ep
Dr9oYkOBU0ns8RVO1dZzf3sbx/ra3jwf3CIxoip1Wismx4VYKLuUKkCKOlWJTl2yhaddS60Rt3Pc
mvOxC63L5QHYRLrlCyKr1ZUvRg0lwHwgTdqDFN3LIOyEV8FAL9iJutcNlxVXNuq54UXAVABvgjuq
Z14Hby90D327mxQ7H/bwjs4FQfBlUIsnGztl1TnPhruY2aJFwCkwW46HSLeFrrZBTm6/h1atAIJD
6QKJSViuLyfVnzVUuwmfSabc9WvTtvo3oX+5PYOrO4BC98wHxrPTWOz5jjavSo/Z8630PVCqAypn
vEemQrCHRLBv21r2lb3vAmhjYRoC3SdR1bscEUQ9qdCpWXo0VdRpobYCJXPnT/tGf7XEe6/voL/b
aeX3qPkPCwaB29w/BOsWKIxLwyHxu28ALj+iNNz7lN56EyX3DSNrUzlbmHVcZ0DJwohWSaleGyh0
IN/+s+3FT3XR7YdU/lSA3xrCrZD0ytzcFz7fCOBjRJpOFndUFkcBcpc+hbziWRClfV+3thU/+Yp6
aMZ2Y2xXZwnGGBc3DA1KM8HP5QSaiGqaodf3j55sdD9LsQoddDV9ty4C+NDRQci3fOVqZ88WgSKL
M9UmINrF8EK/yvrcxOKoWyU3Ui7Qih/29X0jmJ/1cfhZ9IL1MIlVd2o7L/uWKcaX2+66NsEcZtDw
zfuDR/TlmPusHttGCIbHtFVIwH5H3NVOrPJgFY8ilf3bxlYmeG6g02baAe74ZQ9t1Wlx4cfG8AhX
ldKhrq5qyM2Pd2Gmbzxlrq959iG0ArgMcFHlKjGXZH4Qjwammq/qQ/8kOIYTvvlv8ZP6IToJD9Vb
/lf91xaT+Mr4MEqKlqTK3JI1L/fZa1MRpiGtDHNAtzW0xx7RDxO2OyGm+2ILkrJmCodBD2BWtLh6
2I7QT7ZQCY+PQwxXQvmQ0LlXSE9Z/Pn2ks0+fxEkMo+zyMmsPkzSaskfaqS5DjNJOz7K0Re//Bpt
gS2uiyoYAKhIjoMkKkxPi+PSopY2K2DQg1uF+8QLbDULHWvQn80kQ51C2unTF8ESd71uHm4P7erq
WVheuH4Q5Jox6lj2XuTX8Kj8vP3r12aOhvE5miVdRIbg0hkMOeqVVsIZvNqTaA4vJ7cX1K2oZMUP
oAgjm0jmlATHMm5uBlSY4wakg2AlJKKKb8FYHcoAXruKPNjtEV093WEDhqmEdg4VKVOSxZcjkuUp
m8raHx/7ShBdo0Q+JNSEcN8GTfdZUNrokf/0jnKlbElCryzVnGHnlQIWD3LvxaMwmIxwHFNteCxQ
IwykZnb1Ut94ua8aQaWIM5lUDmfG5fBERcilRA7GR2iJ7Lqk0V56kuWNeHXVCC2wPN252WCSuzSS
TblWw5AzPhaAGiSeOVbvFE3h3F6plVOdBNus7vSOaFhmpXIZKvq2FMfHRP/bEPYaFbYkeVAteiq7
LUjK7MeLE4JdOz/ZoB2hFWke8dmh9/9I+9betnHn608kQPfLW0mWZSuxo6RJ074R0jTVXdRdoj79
/zCLZ382I1joPgt0gcWiHpEcDsmZM+ckNc7TPkuXQJEFL6Ha93Epj1T5k4lgHpIdqX0erC3s8ZrX
g52HMUei6xsN2dc2W9Tnl1a25iDpjloERd/HEUQ1Vr6xhdfMIJRDfxUVN2g8cVvYAoAJO8nAYgFt
I+klEOq0Pg21EUxFtbu9ZCvhglUoofqG/iQERO7sIKLatiCoWwJdLaoDCuz9E0GH/uNtK2sjAv8d
OGJxbGDNuOt2Nxc6gYwtDVI0LbtoHRbDFm2X5zHHMUKkXt4gi1xzREbGjD+oNaDYcL1QcTa3CgjL
lwAFDHcWzlk9/h6hymVA3iltXm4Pbu0sYXrcuM5AdgxDZKO/cMUuG0DypyZiAOpbN2t3CTRzqxxg
LOVF7/ZF4tPMQZ1rY7OtzCmsol0DVNBop+eblntoYwllBqvyUO46q9gJs101H8oW8ebKXKIrBGo5
YKTCDUPnNhpdDKTD9EHEgYJW1ohm6k9CjMSr9cTcC4VanMUlava353Ql5rOCCgDQ4E9HkptzS6pr
aVcZ8hKkc2h2gxcVQS5pthWBIW+G1mfl37a3NpmX9jiHqfGaV7VKWQIttcvdEu36fbZ1jq1N5KUN
7spBaWG2EYFTjhC5LsKpn3aWvNeL+7ovNqZvJdwDT8EqRSCNYDQB1x5ZQfesQv83DYDI2gsd8Mnl
uGs3dR5WZg2PMcRCBqBjQOhrM/3c9BVVaxrQWcrsNGrDWdxlwxj09VaVdM0UdKlBWcbUl4EwujZV
5nmbVmUFpk5wM/b5s6CCzUGDTqKpxRvPhbXJuzTFPuViOxODyrhBwVShPUo56CIBCtySolrxBSD/
UNADHzmDOnI2GMktqLlmCr4zYkvqWX0fRiArDLveyjyuBHjWeQqxdeRPcVhyXldiBImWI/RGtWIL
wKrKy8ftvbMW//DuQA4VT5BPJOX1hAl9IkuzKmEwcR2S9CGKfbP/VouHdkp3Y5PYqXGEjs1tq2ur
hPaqfwiZEHO5QxI+uUCTQsaRoglQ0EwXH+o5qQ0RzvA/GFJR8MB6Qe2X30uZAsHOycDo4A4xpAwy
aDhoVra7bWV9EsGJ9fkqhh1uy5r61FJdwDrVJHOp8CeP3iYvPYOy+DAKJ7qFt1kJsCjeMLk6pDFx
KnPmIKwhgWG3WAJgJdxYBOy1tEHDv8/kY0vpMVGEjQGubGAYZJKjjDMHMJxrJ4lEsiRFVy+BOmuA
9RLynCaAXkRAa3j1Ir9vTCd7RXHXQygNAlmLDnU4psiZs+Q4gVxRtwRNo05HxZhye0b90THyafJx
dwQRg5qBua1NzCBPZ8VXxLQ66xCtgYIUBFyDvFy22IBXtiKK+LgEoS9QReKR24qytAhUBhtHUA2g
tZJaC3LcTd3at4e+sjFgBR5k4U2BEjR3dCIRXcVxMyzBdBRD+nuLkWzl3g3ZdqQzAaMDJoxP9/Wi
Gasi+NMDKTL2bYQOpUezeC+M/DBFhYiOkT4/KDPZ2O0r8RL9/LiBgM0Cz0G+CigMCCW6QTF1+mxH
XeWO9LGscBR0izssv27P4NdcqiFeWuMLYlMLpamyGuGrR+O1eZlTu/JMl76ag0MO8oa1z8sv76q4
7IK4H8cbzgLuFI3mBj7cYUYh1RrUsuijF9FvIv0bHd6L4qxFz+iPulc691NFIWjEnTxldw2IXSw0
b2uPIzrvvab2IzHbpUq+4U5r+xa5UJBX47WFNBpz6ovTMFn0BS26cCdFeVTl+2zKwNx5yrbaq1fm
HAR36ODAMQVyftAWXNuJzVYBohYBSZ+eVevJAAgAulik/YMnyUuWgizfOkf6UYj+/iEJw4xABuOD
XqPIXO9igHG5DLmhNVjs7heYMuwYt1zoo+raR/sz0eyk20Kift1BjIkKVzCkM5gcLNvAFwapqM9Q
vmhx1xSrE0IlKroDFrK+A3dT00yHrJYm8NBt0fV/jQvMLIOksPsAytzXZidrmSqjR0TUi++Csu+t
pyXdiLpfDxWGd0HIBV8gK3twU9kOBRrWEpggIJygKRS5QK5ivVh0AZ6TeNFfA4fBlMBqt+iWRKIL
GgTXQ4LEWCdoKqKCWMiyT1SUkvGQSX5KdbqRpPmKD/g0BTIgJKshuPrltUUXdcaJsgT1e9VU+1IY
3EHtwCsy232TuNMI7ey4QsdWEszdaeqbsFzu8KZ2CJS6gB+YHLXY0slYcyQ4rIn9AlQf/rkefo6E
kpSUOFKl8geaWGzqQQhhlP0uvuudjPz1tRgvXGxRwNoZjoZPyS5xY+qZLi5BRE6T8Acdj8MWSvHr
AXltghsQ6jltlKsSJnlCOueX8vfPInQXoc0HxVS0DkKv6XrC+lLXq4Y9mQFp90Aria2XDC+Ckf5t
JxOcBTVbBE2kLdFzz8WyfkCPdx6nYpAALq3vBwBXIP11mvexHt4+qr6ei9eW2DXoIpYs4DrSlAaW
5ES2M2nwLCt10cwU0DhxI8u5bW1tf1+OizsLwEyRSnSEtUw4fsi9EyuOBi0OYX/bzFqkAmKNEXOC
kRY1xetBtVQrtd5kbgBNyaiAoizqiTPdopH5Wllny4SOG6RPWMWGp/SYa63FVQZJBgEhQ09tJM7t
LKGVPYOGdkp+V1b7JM31ecrjvSKAYnZLnppnBkK+7foLOIfH3q0i3GpwFPSZJyTdHYuaVmwdae7h
MVOI/UuR1l4K+o1iB12lWdzCsK7ONeOjYzJcTEXxeq6joVOnsccciPXJBHiBaHdC/7ct+myUKpCj
LGGLM5Z7qmnCWNT9iMSHPr1VyyOaqDaT6GuRA+sIeAT8BVUdbh9MIsjEcE7gluKOfvt82x+/XoHw
/Rc/zrl9qcpdvJj48V445uSxTu4XHQ2gu9tWVrcyMG7ItOEOhLzA9UrIMcqhdRrhitv6EXE0IUDh
F3w2kGG7bWjt2MAzFmvOGoCB8b02JFJobvc1DKG2cy8kyxnknx+GZL4osh9F4zdQLxm2QTZSsmuO
hmwHtjUiCKsZXVvNhGLMJzEXgzrvnKy9F+RzBcD9fxjahRFuDjUxAzBHy8RgHq2XOh52ZB49cB04
tSk7JqjKWsPwSpJvBKy1uIjnHPCQuESCLIKL9yntkLCfGsT79ptuPOjNYCvqGTObgS6Qtt9vD3Jt
JtEHhhoLynsoa3NBQy5qCmeFNaufXzshDoS5uyuF7HDbzJrXX5rhBlVZSd80SS0GabXTRqfMgqxC
WvvltpU1ZwQI4bMtA2clH4NjK1dQ0W7FIPYL6SQ3tk69cRcJbrWPt4jYVieOvVpRHQWQnq/50kbV
G2g0iYEGjrcyicGk9N3C8XJ7RKvzBjVapi2GCiwPVbGGqunQayEGZupTtH2NytlAwW3MNxR41kYD
/huw+iBrBGYq7j7fRkqctd2IywyChJpUtoQJk7Jffz+aSyucs7WVUjZDMqG2EQ7dh2S8Qt8KksL/
wQh7/SKJCD0fPvSlwIOOBRHFgMpHSve96ETDPh02JmwtwMLBUKFBEyAKoWxCL+5KAla/plQR0Yp6
qjAGdeicOXaske62y5Ms0lw/6qGsAfZLVAuBzfhacJ1l5LlmYQyWBVfmfs4zO6va+en2xH0l7UBp
Bvpr7NiAJ3yhh8e3i21GozFoyqAxXqfKi0hQ1Xem/EOQXtrGjbIj/VAfpmxfVgFEC4aC3plPqXBM
fIJOpxzkfOovZXBBhHj701YSmtefxk23SLsOeAp8GnkbD4X7uOyp90O8035s2GEHx9eZ/t8UsP14
sawgOKwicAKj6ADqg+Ue/HY2lFENa1dBRqezrR9THqqKnzxvxpPPi8st09xJmmPplWmE6ZYcUvGg
RHutQgbalqWj1vll9l0FlOtVgIQBjbyodNJvRHioPXDftOBdtR4X8L4LYLCFBMlOtj56ed+CqnK5
j/GXofjjJc/ZYx3bVd/4nXCsTHSDL3ZUbQSsz4TDrWFwzyLTmMZWGUES2qGRPj222bMJ6Ig8PfeS
bucouBhQg0DaaUi8ZXIS+kHuu5J4sfCYZvsckPSMHMz5VauTgxpo8avUPFSVC20Ou69VtNi5xZI7
2mBX5nMm/OkmaFaDpiLbOPs/C5G3hsGOmgtH0JPZsJo5ngK1ekCNcK7dRdFtPfYZm81ijw55Tt4h
DX4wIndBvBwqOz9rxNGxCk1QgIMt8VPjJDh5/J2a7mgd+jFx8+yFiE6jB/05DedDfJR3Kgry1rDD
pNlYlvYolU/EIw/C7Mj0rIamFZbZcy6cZnFf29PT/NJIdpqfx5Oe20SGPjk6EO/E6GyVLuhzrGRj
ItZSaWimRq6C8Vax9u3riaipKXQzUg4BKLhiN6Flt9OhsnAoQSoJdutKDjJSlHas6OeCltO3shsy
Z57pVuf6J4/M9YqAIBZiKbhn4mqua9z+kIqxGcYpnYIF7gJQpyNp4zfw7jpIsDpL2wfmR2Oodqtn
NmmkXWHpO0U8WPRnrkGTa1J2s2ZT5Fh6Wygg0DXlO5CW+SznWyS53Yh2M0BIaz/orW+yBD8ab80y
6DvdF/WN6+vmWLhJlQciN9CUntgjgCaO8ar5ArYFOStBnO/m2ASodzfPvjW4aQnurgRJY1QoyQG8
z9lZMWxV8NNdOu5J7kSyO5LfxEuOSDAaSggKWhwXtvbXNzhMP9BtuOyg5oLD6NoPkpqMk6KXU/BT
PTwoD38dd69/nZuQVEnwqCzw61G/YC1ar5T3vQkgPCQ5UdQQpJM1Lruelj8G5a6rYzyakq3c7Wcn
/RcPQ7sOiDnxoMH9+3qI0MXMxHLIJgBLKJC6wgMIxmwyJQ8k145Vuti13AINjTBGUDegkFNrnCgq
9kS2HgdzeUpG+o783X3Sgo29GLv7sYl8FG8eo7jEojqppLgxmiEFz5olv1qmXa94ihkYw+NUAV9t
6E68pYL59QLJaJXRjMTqLIDmcAdaLSpjWZjVBIk1qNM1mUvKETWPXYTSx+01/HyYfJm+C1Och9St
pDZt3E64O+iPbVyhCxjQFaKHoBl5VrTULSoBQHLDFRV6P07F65jXbvXYJx9FByE0ofBHU7QH5W1q
j0qpOrI27+XS3/jKr3cpTAgDGuCSw+ituUWO4tEkXbJMQVykhkeF0asqqXPLWNdBPd9nd0SITgCh
I+bn6m4QtMbt1TFzhY5adlNUkrN0goqNNwxeA1yJp4LX4i6JK7BZzBUI+MFRjChZIs+y6Hgy9rrX
yWr/eHsYvPAgkj0YBu7SgOcjPIOE4tpX0UkBig+rmwICFklDBovkAOJRgWgHdRn3nXYwzf1M31TB
sZL7xso807IrafJMiR5q3GSm/E0GmvP2VzGjnAcAZINaHoogaFI0OA9Ay53EpnYKJjN6rCCpREIp
Vr2hK30gX5sxSJZ+42a4spwwicZSVqHElVW+noe5QQMztCNgMm+dJTuCj/K/DEph4QmwNiSf2JXx
4iZQ98Yk9MU8BRUuAEmy72WwHRdON+4hHkCGI6EbuG82S19m8cIg56Houaw0QmBwmndKapvoSdD2
VNuNWzt25WyHRBdyyoz3AVU5HuvdWiATL2ZMnmT4Gcl83LHutVMsnrr39mUsIi/e4uhlcfzr2P5n
kXsBQnQhKpcYFtPM7xzyDjz7YVNDbtUIriwA2aL2itaw6xUbYjU3dSJNYKKO7JL+tCLBS8tHJRkP
Q/lz3CoErHr9hTnOQcAfvtTQQ5qC4jDdi7pjnruDkNnVsdtwjJVYDg7K/42Lcwwqq7TJKQyN2bNM
StxGfxvCHVi/NvbUymsLfnFhiHttDV2hl4aJGKm8lvvhI/pROsofFQ2jdrdR3Fh3wQtT3PlUyEuP
pnSYyh7aB0W0hd3gla7utUccIMbGVt6aQC4+Lci71sYMY9QpH8ELMJ1BS3E7BK5k4a/njrvJZApq
C0bL5u6cPIy93f8avw+QShS94QBc2/B9wx7bMV921MUEcgdBnmhtR3CXCHoPzQfNc7lX9uIdRHsO
WmYDUXHb3Nc80dXo+Lpd1cwWUQ06ocbgj8Opm+GLWyCBtbPt0v14DEM6Dr2Viti/Q2E3qVP6VWJX
i7sEcuXALxI7CYS96Ym2a4y75OfGLlsdInwOtRygwdFVfB09hDmtKiFC+EVHwrHoEOlnya62OhPX
/eTCDOeLVlaWqSBgM8fBorjkoyfQucaAvHHyrCR2IAJoZskOhFnOxhVoa4CchxqCLGUZOzLVfGdm
+0Tbmwvd8JOV3iU4CjLKTPkU5+Znuezy1CyHOOtHGc+F6qDuszslIFAedrJzCxmPwSaHYieOthCq
W9Il6xGF9aNBvhyXa74frQddSw5CErgosiGjvPjDq6WRHeRgzXwCjSy6muofIGFzJhDR394dK+gb
GRA4oCN1hXWY8G/UYum7uodYaZA2SagW+07/bhTjXq3uFvGsKWCxjX+1KjRiQK8l30tp6qpxMHT7
qf1G2cdZP0TLi1X/71lnDYa3AagW0EMGEeWiRJSSEZyzBZpP0sd6+iMsP+n0cnvwX1mBrmx8wYpl
cpr0wN3MQXan6T7I+rwiSE66Pfvgrwr1J3s6KPvbNtdcGVh5dMehhwzpUe5EFIXKiGsJw6LzG+Q/
Z7JXjfC2ibXLxKUJ9gkXjmwoo9wM6PAKomfVgfSEbZ3mY7J1FVu7Q1xa4YKOBpYqPD7yGSHvybBy
W8+E/VIA8KLvW/HQ9f4mu5i0bpJphCDnr4PO5Hpgcj2VFWgq5gDsGzvixzuUF4xTc68dLaf1x+N8
NB7SX4un7+Ozcrg9qWsHMWom/9rmbmgGhMu0ZanmQN+PqJ6g+++oP9828bWTn7kjqv4MQSSDqYez
USIBJKkdbLQuYNe+eUj3vZ/vDafeq4+CB6nvjZIAczb+JL40yN0DSzFX576GwcmZ7S0qpdUZuxgN
5+mdUk5G1peYsXJCz3xzluZfiTCesIIbe+oTfXRrHJzHz21Eo3nEOIQnr3msv3W7+A2kTYfRNg+L
nx4bNz/qh+Yw7wtffs1Oxo/oRIPuYeNquLq3AasBTwv4UtGxx/lnFqm9nGPEGujCT4Wg2VJdbR1T
bE2+jBXaKHg9wpTIl69N4BFrha2Z5aXP/ZN6NHdgsPbTu/bUHYbR2/BJdqjfMscdvUqm54RU9Rx0
fzrfeuqx8xQv3UlB7U8P02tyKt6ekP/dOPBXfedikFzwz6ulSHWLOSb4/6cd4JJO2XzLh40k3oaZ
z1fFRaQsxbkaiA4zo+kL7dO4nBf1hG6l23O4lmYCLOPfJfs8/y/MgDkebT4GgZnGL0vX3NcHvbFt
aDm6uisduyfVXsDI+KDtGkcJx6N0NP//5pO/29CYgKttaDCf+qs475NEsvN2Bi/uxnVidQd8csKi
JQaAEzbhFyNFx6hoka6fg2bZA0SKOjYVd7dnczVmXZjgbqGlAUbfCAn+YLYyoFNPEqbytoUVYBTi
8IUJzudJWo8ZNTGKMpwau/qhyXZR3VfjI1BzH7qI5lEA5zeMyqxe/XWjMTrdf6aOc3ndiHWp6DEu
ZM9jW/m13NE3c9/6oNXzjHvxHRde/T3zj8oPPCeE2t7ifNgYNcDm12un9sOcW12LD6DnztaPnaP/
hsZ7NyGZY6Oz/m3YYjy/7S3IiF1bpF07immNeQYtvins03TX9Rsn3Hr4gitKhoFNZnFLWcaCrrYa
wpeJxg79pYyfmgeQF9ubNfzVSzx28b+WuPUTo2bqog5bLH+ZjqDX9eQDMOl+7YD45D8FZVy+DPTI
MlZk7qCJuiUR9WFAQJHdszJC3tRWXqfT8t2Kbf3OOE6/9cGJ3omLl24Vb4Sz1XcgeHj+tc5t8jhK
KlUw4KlZ6UAVhvyxkPI7xB+5bCPLaD41v7tqs5iz+lC5tMrt+7St5WYE5Ac4dVQ2IXwKFXilO2Tn
WREds2htk4aVdYiL74n+y0oS9CV70XRI+/c8rr7H1XM2j9DkVHy61UvEVvbLzr2YD87HGrB5EbVm
q9F+V2XoohW7xbDl9yoNIVif/7eX6uVUcK5GUpB8L9IIV4t2EByUcCo3zgFleByXqPTYlX9Xl276
zTr8l8D4v5HyuRQpUrNliTDSrDkUDy3EpIX2u9568fitlX43xc9RwpXLDPtNrMH63fjCNBcrBsFC
v1SG5RfD6F4POwf08E69m1zTbtz52NryRuRYPWcuDHKX8d7SRLDSiHMQm0RyG2FGc2IkKBupm9Ub
yIUV7gaeylJBQVmBYWV+K9sS3hZWflQ3X7psem74KF8o1CjJ83hgobZxx4M8/ijF8yCpdgaR3lpn
ZXkinBX6l+LjrOaDnst/QwXPUoA7jyrSAsMDEVPuWKfIM33a28332465dpCgNRt6Kyiq6GgsuT5I
yqhNsqJf5oDQ1NHn/Vjj1rhFM7NqBO0q6OEDZRYsXRuZBYlUWafg5S4frVpymj6Uta3mmC0jXJRL
COhatEjGE1d5iQfTFvVDXz3enq01z9YuBsLFq6xWx7iTYcOMnqLslwDluNsG1gLipQFuOaZ2Qp+E
BAPAV5nUGSDmU+/05oBGkZmgZ23jQFodD3JX6HNEERy9i9cLk9WdNEgE5uqD4GwRRKwuyMWPcwsy
J1qWkwE/nvsoCb4KGy+Q1RQUaxb6fx/PLQbLRs5zg9+X70s7nM8z9I6gGJq9SWH8rXf+4D+826uz
GkovTfLLY5rm1BsSXpDpM3iGAMyLjr3ROEOpuWYHBqruA/xpFX2qmxYQQRF0re1g0/jHxnewqeNi
EtpQ2MCR5INUNnfhbKNY7TNDxYYq0tJwRk2p30wzTY6ZTIt4pxYahGDTSQSoTCrE8ilKahUkFpkk
zYe8NSx/RLty4QpqI+bgeSvNo6ZV812vWUMMmFi9heNf+17WWorVQqz50gNlZmYh9BNz6w7dwtVQ
Cu+kaYq9HFvUqSItCYxF2WoGWTXKog1kqtDkxBc8Z3kWU1DI40U1PsvTm9UdmlrFu+d3rT7dXo8V
T2ft5Hj3IA0O2AX7/xdvtxFiL8VUwFI+K6qrNonuZ3JLHDwMrA2vXxkUuMFAw84Ea9FSxa18rNTC
oIpA1UJMRmxyt6mXO6h8RcI91ctvt4fFNhDnZQC7AkyCVAlrY+C8nVqtGnVqBOD9KH5H5hVQK+vE
WvIUchKzxQWfRnjb4sqZjhYraBgy8gnF4pm2R1SK0OUuiehksGKvhCy0a0It7zAslt9BMGX/H8yx
iWRKw1+V7pPKrMhUAT1sgYNTQZFE6NV9LpofsdFuHU8rC4e+JNbLoqCT/QuNa2qWEGmbCilQSQQ2
4tZJ5sXJ0dCuq8u3tt8qOa2tnQSSPgBG0CqEdv1rl2zqxNB7ANpBqLR4KfX7rrXcNBN2ZmwcO6N6
bXTp4+9nk/G8YCaBKwfj6LXJ0YhFMSpNMcj/KKXyp+wb6Fe8S7L25z/YwZIBdCKhJZ7P9fZpa0Ai
d5CCEnoHOX1Dv3ov2V3XbByOK7saoQMvXzANSwwNeT0eSW60Ku9HKYhJ8mpYtTctmgs+1Q0nXCvA
o3sY7bWgblDwKuWWinR5pwOQJAWyUC+hppW9W+IV5kmzNO9MazR2dO67D9PKBPDujvFh1MzZvT2n
K97JNIcZIxYEq75wLAxyPscpaoWBCXhqn49eYdaeGcf3vSXvki2aqrUX/5U5LrJIakJU6GFIgZGJ
To2iZG00rjr/Qgi1inyv4wDS1diZK91LoGz695csWIdwACCOwDaq3INoplLUVCB4DYhEbCPCkbdE
+8kyAZe+r+t9Iaq/C6HeaIJd2ZA4r0F5w/puoPDDGTVB/Nth9uG1VfINEr3V92pUDoL4jWiFp+j1
Bup0bUE14BrBYwGDYKq+dl5TqpLIGgHY7YEVrjKAy6P6Lm1yr+xiKLRq0UYCf214uLiiy5epFok8
La6cL7JI9FIO4sRZRFRCAQeMm/sxBhU1dMEBYPl7h0WfLXY/2nJQfuQ8qKd00AlqzgFZBpsxKVt3
WpH6JVDZpZxuRAI2WdxBiI6cf43xyW59mWazMTo5GEb0/oxSg4YmPGrLNE0e+vEvBRpN8PowuhMc
c6jh4kkmXy9d25pSO4B1NIyrQQahgBaOUusg2Q6yGjw6tDR+vT2X3PA+DaIbhLF0Qff2C+pbW9Rc
z7PSCGv0ibgChJsco9ECNPcBfE+3+kZXrSGlj/QbWH/kz375i8tSn08dIR2s0V5LIBIfdxDsmLVi
HpxZXsxfIAxLtqSrOe/8Z4SQlMaNAj3VpsZ5yzBAykVdJCUUmnsFvccLuieqQ1aZJxIBpRC33u0Z
5Y6Of+wBrYlebvgnhKyvl7ApAUMvO00JIxAy6OStTGZnmbdeb6szeWGFjfpiJiulX5qGWEoI3IMy
AreCSDYR5DS3OE+3hsNNXybOuZahRzeU1AWILYm86RPeWkbUbHYgcHHrn5kzkClQ0MKtIP1xPaZG
mRIyZLEaVv28V5dQoOlDE4/AYxbghj5ZCjoliN1A0aA1x4BqZ2VyhdhJEn8pwa7UNMpGoGFju9j7
/3wQ6L5BgAEsBYg2rz+okstWjOpICRcLh2H0hxayk57Qm79EYd2VYOSfYv+296ytKyI3wjfeSoD7
cus6N0TO9bLWwgI8AwYkwMb8qaQfCXLDtw2trCt6JBnfqwVmIVz1r8fWVdQQezCNh1Q4mYDngHNL
3zj2VsZyZYJ9woWPZgutkfnp9TBZlnRvVvohF/MRzWWFZiPabBFUsy/mVgs6CSYocSAMj7Zxburi
cUoy2YzUUCZpHFi0Lm2lisju7+ftk8eTlZIZ1ff1oEwKRZZ+zLUw7jM7RhJobFNwNm7dU1b2AiSW
QQTBMmcIl5yZTs+XlI6VFibqLjPQ5QJo3AJBhEF9FiHoeXtMK34OY0yWBX3WMhrhr8cE0qIBjIyt
FuLasCdx70yj27e/KvrcFYknQhQhf/kPFtGDikoMyKBQZLq2CM3eeFQJLNJYflaSJD8OpfLctb0B
FB60P40iTQ4jFQR3AbPexoWXDeeLo4C7AcKRUFpURc4vK5rHUZoRLdRVT4veFFdwxMGfhmO2BVpf
2wFA5yP5gaWEWC83zMaUlEgUeuxmQbFL+ec8JHYRdU5uhbfnc9VdUDsGIB/PdRBsXc+nbk0z3pKR
FgLBvuvFj155M9rHHiwA01ZSfM0UYgbSXYpigC2aCxxWBwYThCg9RDH8font2dGtjQXin0Us8DLZ
vX9tcCvUm0ZWSHmlh+ZIvWxqnmMdPZntB6lKEBAnkIad910cPWTpVshfWzGkqpFrYG9n8CleT+RQ
zVNMrEUPSx3k8otiuPIUOVpvnU0p/XN70fiU4ucwL41x7tHHabtUGdVDXY5IukfKShR3kM6s74xR
st6lZdL9VEn1BysfjyPQ5/dCN+Q/6SiYXiKZuP1G8PHY6XLZ+n7721bnQdXAm2bh30g1Xs9DlkwS
Lr6FHkYNeaf9TzlGJ2Zc/iyjTZVF9lP8dmTXXvCq4wUBnjbOVNQ0/xwTkPaxwVYmSG5UGX7fC84i
2UnV2APpPvq59GTp7fYo144MCNAhlYD0HTihuFGqaUV1sGfoIZoE98W0cVSszeHlr3OXeS3SBEkv
8Oto7kWDeg4F6H3xfHsEbCfwk4eHpShhJ6JNSOcSFb25dNQEa2FoklOMTrlZPprGxntybZZA5Gbg
51m0/AJ21Yq+qERihFEZEIwFSru3B7E2UaClAMsLo4zDoXrtASmdY0NqGiNsE0YaQWMfbOabnfxr
U4WTxoQ/Q3sZWdRrK1SPSN7RWQ9bfZ8AQf+0rZfJogO/GpcmOFemUlWa8wgTohDvDRPlXivdRSaa
g7Od3MROO4uHtJ0ckLVtvMHXphDElXjKQTIGm4i7L0xFtPRgstFDEu3azIL6t2FDhlEexo3YvHZ4
Xhji38NWMQr5OMiIWWguq0Y0594JkmkrQmuLJaQDlI2C8uqqgW8Ub3CEB+hwXK/aoLTUlGpLD+ta
swGT8mIzAgpri2VzwwxfMJD6RZmyBWYSaGKcy06a/Hma36GwunHXWttMoNcC2hH6i+Au4UKOANWp
RukLI+yN2C77zJnaLRKFNV9AnxcwUeh8BG8/F3fogtaUdokRE4TakafOWeSwlDO73xRZWLEEd8OW
BX0/FofHCdF6TpAUFfTQEF8m3LeXNgAHAJTRNh4rK3eOKzucE0T9vAxlhhEV6MM3H9EvYQ9G6Rpy
SI2/lG9gh/L/bAHPxd0ArGmIpoo5nNgrtgxMuwkedtX/64jHuqvxWkGeAClXbkALTUZLzHA0IFCo
LlGqGhxiS+tILe3sVja2wHkrXgcCG/DvgfoQVxteycHqJTMyZSRemv4dxXKnkp5uD2hl/1wZ4AaU
xWAsiVQYSKUfeXHqFHTyxIfbNla9zUJ5Aekq3Nt5/FZe9nFX08oItf4gaX9Q/UrrsEOd6LYZ9qlc
EMdQ/meGfcbFs1UdFUloBwyl0NNop7UgfkJj82hXREqdrqNvAxm0Q6MT6ykp6o1wx6fHP90Pr2Yw
5qP0BlA7535QrkwiAObNUENdSh6pX0FeeXnGi9MG45GfJE9y+TaAv1UdNjYZD2X8YpoLTXIjNEtq
wLQCm5LSH9t22UtJ7hqIUu8VaCnjaN7FiupXVnHuomLjGrA+dgg8i5KMznzAUq5nfsohw9GMOZBQ
YH4Y5vgIKfEjkiDgA7hDE08g60mQ1TVIcUzySPLX2+u+tkdwyDBSTMCOwTp2bb0p1HwkOG1CGcLl
dlHIuZOK4tZ1d+X8BEjWQs0RLoxMBQt1F961LKQgZdOaIW6G9tz+AKmGN6mPGQgQptSbhj+3B7X2
xgBdG8h+cEdk+FxuY2pAogtzJJpo0Hbn+Sk3XULAlOXXYuRDItDt9dZdzG/COD/Xjd1aCShMtkQn
1sI3U1HXdMgLsLm9HnPdDfDWvrTC+7j3ItGHZLkpuMVW3XPNDHhDUPlASgGFSO4unKNKb8Q000Nh
0neTNfooSu6GeFfr+iGWN6LEWjAC5hiPeljUAaC6HpMxNBDpm1Q9LOYa3faVNKBNXNEOpVzrnmyW
W0fgWoBFDsEAaB9QCo1nyaVUiIU8VfAwtYCiFrVasZHTBz1NtiWDsjoyRhOH/DXq/zyPtQlSLc0a
MTI69qgdG+jFnIhkN/Fdkuob5yCP3/6MOdqFMW7Laz3kFjvcaENoQ6GPdaKF7tcaAT2QANkLFzRY
oz02aucqcUp20lzuNDkDbreXv5GIiGgXJdSblER2psiQHgDEaXZz0ShHvIoqX6AZOhLTrWbmtUjB
pga8feie1nlK9iQlmtiCFjZsCH2GeOsBs7VxDqybwMUK0my4KPCFoDxpKmrirRym/0fal/ZIiitd
/yIkMPtXyKUys7aku6u6+wuq3sAsBsxi4Ne/x3Wfe6fSiRL1vFdzZ0ZqaSJtwuFwxIlzCud3bTTf
J31aA88vnRfoFpuSWlHKFCjnhSR5O3adjb23RVjExt7r+9PoxWFicLAfpH8H2nz/1Khpy0cK+Jfx
3Ls8MVORlxQMKs55LoXxYJuSTGjyxd6CjNWPYhyH8+3Qt+THeLYC5gMfRpdQWZ7fT60z+EhOU/A5
2BOgEG0VtGCh8tnutqWlj4XzAkZlLAwpneLEpQaEkKhkGjy4dDf5OJaO06yNZC+uB0m9Cfo+PB3U
m6NuAUd1apliMbHPSQWiKfAh1XiFFWuQ5cUFfTAlL7EPl5RnU2qMDtqQQG4NGxrTLvBKZw3muhTS
kIyCedUmDloeSqpDMjpAcIG6Zz+uSaA5XRuk7jyAwSReexKtmVK+kBDFgK6qTOorZy9Kxwt6Cvh/
Mc4refBS6RLaLMBToocFxJuK3Y0xmJE7VobHF3vOhj+a222cYl+MO+rmIHbKtz59TtbmkRddA/V7
4B6Rt5rq63UyQPjjZzBq19Wx7K1n7lXPVgpeNaeN/oWvI5uQM5cSkqW4RtrEYhoK1Gp0q3g0U7QE
9b8cY3sPFHgdy4lOqaKndmy7InG4X47ueWi6g/D5LouTlzrV78HR/eP2apZC4AdTarZdCC9vZg+m
cgvibM5var6SvtlJoNuqWMHSR5Ks6/hL8suopKXIEwYUaTz3LKptAj7JEiSS22IN+bhmRfH02dAx
/IfE82yQoJ6jetygfl1Xu9v7tmQFCBoHsCGMY1/N3mONRm2UiHiQEbun9EgSM5jGJtR0L7htaSEU
oSmFiIdHspz0V9YzuMALTCZKdSNnkd1TUF5ME1t5WS64ARJHlAVRvIPjqUWm2E/MyeSpfx5bumez
j8QDHzGctCoc8/53acbFSuKztCwM+sHJTVS+oel0GWEZ0LJNP1b+2XaK3w0twX4xamvM6wsvWcB/
kAZiRWBN8pS9a0tul0J0/pn3ISnAYQiHACXY3AT196re3v5QCyHWxv8kKxRYIJCyXK6oNJBMeLT3
z0Y214GekSRoHfq5tuz9bUNLHwv1MwvPCdklV6+N2E+bOTW5f86M3y07+lzbOTBWVCR0zdfbthYX
BTo1aQwcHqo2JTLxGlDYyT8nfdSziBkP+RrB7MJRks+z/5mQy/1w10I0moJze8C++VaI/sguAcuk
nrANFenKWVraObyB5LMF5VRk1pemyEjLRjRYzeD+GDLzWH3hmACbJX58rY+25HqAp6CtDPlkwHmV
a6LgleMPaGKdBwohrzBtto/Z0etAbIlG0u1vtFQ2AGvyP7aUp9iUezyZuI4dLMLyOP+A5Kof0QMd
gq0G5pM1CoelD/aPOfAPX+6iSKaq0qCcdnYxPd6eSHM/vjr6r9uLWt4/yU4I7Ana1OTSCOCiWutN
ln8W4ntLXwzrS+lvRAtB8eSJWPlmXCOGXvQN8Lf816ASkAZb2F5CZh9AsCTwHLC2GF/z+bnS74em
XQl+S6fKgSKKDH+4P95HJT+4fDXoxoTumI8G/LkVn4fqWTRdeHsDl74SMnJ5aMF8hsbB5QbOzji1
JajNzuCmCQ12tqtxE1t//lYjVyYrAAjBCpBlqAaoXSUGZHpntHD0OO3yTeX3deRzvXxghO3/xYoA
6sQLA10ytMkuVwSJLM5mK4bfmS8AygcVjVBSSf9Fw0UGCLQO8OxGX1G5NGqrq4Sv8/jM401uh70f
lO7n2ytRKUn+s2loV6KQi67r9V1RdhZmU3RoWdt2tsPutgfP6NqQWywLwazJ7o0ieyXE41uU0OZQ
gJrvyCqX7fvSgDDrZAwba07nfZma+tYcckCyTH16ICnG8zvMvG1v/2AZrZSS8Dt+AzUsiMMCvHi5
9Q2YsMbO9eNzN+sPMU+emXbP4k/FMOxtdKQm/9tte0uHUeJF/mtPiWhxlibVAH7KM5gBfXB4ojvd
Jm/JGun80mPl47rUlFTXsF+GHcfn1Ca//NiAgkNWbjgKJkC0gH3YwIsl3mVtHnBrrRywFASAO5M9
PRRdrw6ONxf5lAMbf6biDfROgdb98Oq1EsdSFAB5JszgKYFiipKUuGDPNGmXxedyckE7qol8b+Tm
t66xQNimOWvkLQvfDbByiRYGYTzo1eXP+RDYDEH8uEsRdGw7IvQPeIzlKXUgDMPWpB8XLgg8wiQ0
A+6I+T3lFvLrGWDgutDOOUSlrAr0XuUUGsP9JBWLs9DK43Cu1m71hW+GUifYpXz5/MPVfrm+mHnF
VNSuPAcTQGFBqiXBmlMu2cA0otR+kcwDakBtuDZm2mRp50yQ/QCW7ZiRnZ+vnOhrKxIhiFqxFIeF
/IayfYnRYICwhmMQnK8ktQITIm7E+mvkxKWVq1gaGz4APPHZYSKMrWqTrum/XDu4tIBur41RQJD5
Kx4X6xKNKFh8LkAdZX6NRbrRuodyeL4dkJa36x8z0vE/OHYv9DI2aYVzxDR+or41H42Y3VXMX6Nu
vD5ClwtSQi0dWwvKhFiQCzaEdpNu7L2/H/9y5gUXEBpM6L6iTGNCmV3N60vaIgEZiH/2xFsZe6Gu
71wAqTJQY+XmSrazkJ/KeTbYMiTCCTWhy83j5tiVRl3DC7pd2T/p0xDa1v0kylArdk7+XJDPidB2
hV+tgEIW7llp2ZEMvbYEdiqfDS+Xuq1tbGbV/jCyL9wMmAt26xIy3HtiRnO6axsA66j3FD8zvtO1
LdjJ/fFJT/OvVux95qW+ue1I12ELvwiboZuARZroBl3uBRQXbJOitH/m2XcGolvqhEN1xOUzfiF9
Gv6ljrH8zujlYoYRg4WgB1NbQqgp8g4ZdgxKCQRFPmjpJqtqayXXXDgdMk2XbOl4zEMa7HJRQtMT
kCG32OYJ4SrfIiUMmvHlr3cOw764W5Db2cjLlJ2rXJoLTUPAn5tx57dhMbxgUEwmgvW0maafpfvr
tsGF7EDKdIONwAJKAT1LZVlQqbA61nHtjBrMyLeNZmAOVCM6wXz63I0/nIFnJMCYR/lZQz+qDxug
djtM43X+3+MXpAP7Lq5wqMgCeH25w3Y7NJrHbO1slDZ68k3zNlrD2qiPStEivQUT3lIt3EM1GjM4
l1ZQ2Bz9qTKxYK8ICCkPlgtFCmRC5uSFfrcrGKh2Hjwzf8Kkwq7XAn/4e8wgfoIE8ELdCKzG6tPI
Zq6ToJ+rnQU5ZvwVijZeG4If/fanXXLYj1aU7az5lNux72pnrf7aes8m1OvqecXGdc6MlchKEBIU
NKrUQ9FrHTd4kicRSie02O9d8SWrNtOnylmJcgtXIDq7AJDK4VrU3hU3nTEOKmajTKIs2QMzvMnr
B3/Owj7/9veb9tGOctW6rdO3nVMkUZoB7zY1x4bzrVev3BYL99/FapSQTeemTWwH25ZlM3oix2q4
i20nYClG/dc+0aLDu8TH4baAdXZ0xQ+asal7w2uTaK6+FeYWxGaZ4d2ZmvFsW4e0LiBb/mwXTTCe
W9Ic+rFZg92p9LHvR+7jL1A+ngNBrTppuyR6oU4AAIIZOGJTnvsTdYM0D2uK0lHI4/AeTHYrfrO0
07iVZX0AxLVXU5kNKaQA0JBEUs9o2mbt/0lIjdPKSVg6beAXxlMHZVHUC5SH+4zZWgy8mklU8Ke6
3nr9PhUrvrl0Bj6aUKo3QrNJFc9WEskiombywDEf3SLdr0omLtzfONRAFeIOl5Os8s8/JII+CD3d
FPrnUfc80WNLf4/81NVNSJO3nj/FOl3DBMmYe/n0dj8aVN85bIbcJte7NGKOEwzz70bLoNGEBcZy
2PS+MtKAgOq2yNrg9nFfil+YMwcQy0KRCg/Iy5XKdiuUe2E45/Uu92ykSa8C3ePJQivvwevX6F+W
PuFHe4qXVF2Je9Nt08jvMdE+nec8DiQT4Nr8xvuQpbqjSIlQRcKtjn9RFtZglHdsmUgjkt/Z02vd
nlLnp/CqgLv3QJohFa6SBwLRLxYZ8/eRfWq1XVMOe9r8i3Px8YcoK3ZpqmNuhaQRH05F8r0lL+m4
4j5LR09K6TqoNeFCVdXbCj8b55SYaVTDT7qYhDqIvrphrUm15CtohXkYR8bYCGQ4L31l7ImZ+U5C
oXGyMarvY928GOVdFnVu95Z7n2875pKjfDSmnHUvtXguOi9F+g4Wr9E65cZzygPSdtv/P0Pq7VAa
ABy1bhpRmm/q6bdRsNBqDRROyIoldf8weIb7Ww4XoOADbQ/1au1wms04E+eGbf1M37XGpm7AjmFu
0nnrxytX7NWDTDWn3LG9AUI2OuUCzN0W8ruQsI2R/pjdn4kTQah8402/Jrqz6QoARr1wABUydczk
YyYHVUuQMV96CaltatuxqZ9n3uwKDYJgliciPmplCCKIQ0f1P7c/4JJBvLZQI5JNWkxUXRosDc4H
Jy8NAGYhacOcu0J/cTvcdjYNB7omq7RkDY8tFNnQr8Ikh/IRiajcRpi1cR5zykK7dX/ETN/F3Pva
D9OZJtbao0C9i6RcmZxfJXgPAGGj4gS8sq7aGpMP51nPQ3ew75k5v+hadURdO0yK/tls4m3XeCu1
EPmZPsZPxayKGZgoOEenHGaRWPzxkaT4evty+8OtmVBCdGZyOJKdov6bk2NZdDs0PFeOnBoZJeoB
+HMU2HGMID+rfC1eJ2nduzSJ/KTcza6/x3VxR/nr7YVcf6JLK9JnPqQLluPTIS6Qm+tjAWWzKmSm
H5bGp6LIIbOITp3/gEbkp9tG15Ymo80Ho6DFisnQwajZY5Q1AQC02vqNsXKa5QZdugGWBugnSKYA
lUQr49LKlFtzPdqwYrE2MHkTuq0IMURaZGtorDVLijfE/sS0fGJJBBE5VBdGfQv++3ytrb64a5Bw
cEx4BIrXynqEzfqxrWHFhkwF88/N0GxW7+OrmgLcDoVKCerBsUXlX7HSaLXuWSNyYTG6QNMnEEh3
MXNcPLc7lqfvo845huY2oIo43/aK6zMlVe0h4gpxXaSUaq+DFQwk8b2P75WSEslNBlq9zHJ3t60s
7CKqFMgakWuAdEKtXjvMStoYt1nkE3YAdULQGckhd1a00Rc84sKK/PMPHg7Rb5KD4yWNDM/bpuxL
7RzTrt5pzcoE/9UDUX4uvN/xQETpCWUnudwPhkazzkyrRGJjxm95Dyr91NvY7FyPfxr+WLbfe90I
JvsgRkxjQI2s5Nvb26neKe/2URAGigWbium2S/vA0AP/mjCKW9LYpJCWY+OX6ROA+WvZ99J3k8B/
eTODiclWzhhJSq/1U7wksnjeswHU0YN251orV8fSd8P8oVSjA/YHb8/L5YyoVnpFOtLIsCkIXdyQ
xE+tDtjzGkf0oiEPYmlI5gHJ0ZUQ2DmMu7030cj29hB5OiBmpDokWcd4pfS5dKrA14YqOojN0ANX
V5Q0Sc7ARx3FZvod8od5YOhJvrntBVcJG0r0OjBzcEXsHrxQ+TrgJoAaK6vzqOy/lNO5d8FlbHSH
wtp5ebUD/COcIZaNJ8zaLNDV+IS0jPcuuocQGJMn+vKLkX7SvcQ0s0hzp8CGVNXs7XUHs+hPozbf
NS7du3XY05Pltju9aza8+MqzNX74600GblDycAO0AyCXqlTEaRzXGo3zqDqzaI2v5qoEgyVi3h3V
CfTi393yconMErWWuUkRJSVGGA4+xEfjaOz7ezrkd76+zVno0Ec3r/deuoe6wJMPFeianBFxVpzp
+hBi0BPdYLy68ZGtd72oD9GGWxScOsNURlPx06x/AR7ZiJWItmQCngSYH8ClNvqnl4ulBAzQPqDn
Ef/a9E/Gw1+j07CboP35x4D8AR/WkKaFXYH/sYxi2w605lQHxoSE+yFDof72qVhcCpgLMQiHixSq
fpeWpizuyl40ZST68SDiO6dij4WlHW5buY4kntwqpPPAnQDTrFzYfO5421tGGaWTc7TQ3yDFD7C2
P5fTr9uGFlIDWMIZk5UJPKLVgotLaz2ZYoJPU7QhBfNb/7Vj4FfJjxU01w0ITDgWksh4DRW3dAAu
DCuv9zlxvEnLYNipo1Q0wVB9odaxHq19UdZhPmibGv/IQygIm7h4+ukPUlcH5UI/ur0F6jNY+g7k
H9D8BiOBZIu8/KLgogJ2G/LeUTP0QZIlQSI+V+LgIPRYriT5XPGgRXvv+T8wyUDyKgsHc6nnoiiC
82ZMX6y6A09sUTOOUuvoHIRpZOFssGKXVdZwd3ul1/e6nOJEQEd7CSmGiiIvqkEbQaDDotTqj06B
l4C78fQN9azXURtXjC0FcSIf3CCCRcnLUSWNm8LmEKydGU5KiWQFsJMnK6vppq/jTaaJOiw72u3s
0uo2GIDT9pXnFvdQJuAHo4K8d9JN+QYK2MXKjM/S9qM5i3OFiAEGJiVUCMw7sqmpEdJ9dm/F9pfS
KQ5mER+mOn5s2BPPAF+8ve+Lvg5eQECLZIMLHelLF7Oh2zr21GGRazyOX1OxH0yE97HZo/HbJPuh
SYNqeHbcIzHaQIJk8pfiWJPd7Z+xcKGhjYeZI+A7QCyhop+rBricJGYV1IMxxzabjbc1IB6ycp0s
hS7o5oLfHE1g3ClK1tAZVknwdqoiD7Lx/UsBQeKVL7gUgj9aUA6QaU+czDospEhBKPmVzmdrxcS7
c16+M/G55LgP5juAFrelF324UFrREYHyDotm3Q/QnbG0r/GWiJ/W3gMnPKs3FrSnUz0QbMudY1G8
gRpNymuHaflnqr6yR7AyzONWdHuBF5dNdr2OLsvt77mwD9hiAwcMJS4ArZR96LQepIgGhnKdbNpP
naRZNngAeewVO1cjyoiQ6EZjjBWYS08Ki11uxlzavcGsgeFpb5WBW3vgtdWhfNxse/uo/6jpS43u
eG2HebzRVsELCw51YV3++YdP4bN5FixFXVwHTZX3OItHzTjm9O1fbKZ87fioiaJBplTtoOCUTwA4
IizEGh46edCB6zlL1148qvyX976X8h2OF4KcR1aOh84gl6ulCAXJfNfWUMdJngbU/ls/mAG3EtkD
r/fZLPCCrULfixjdAYMI9rMQYl0B9Y7ZF0qfknHXjaFR9wE4sPfMuzdiftTESqtuIV7gZYTqMFhu
kCG6yhmgnQDlFHFZVFRgf7I9jEL2db4GClr6vMCCgYfIl3oIKsig9sd5HByLRY14S0Z9T+NDV81B
6v25/YGvi2LoiUt2Tww3gQJNHYfWjSL38q6oosb95APwSts/XpyHE4Bo/g9RnEXsrJybhev2wqIS
9bOxK7IUrY/IA41cwzYNdCnr/A9pys2g0RVji4cUbE5AdwN4DSCk4sBGCgro2RJVNE1hVkHtsn6p
3Ge/bTecd2FCnZe8P/DBQs3COjd0pTay9FhERiG5kHC/ADyvxogCiDuUYZDLVXXAxBjoNH2IvWHX
uNqzqKfvrEoCqx8+l2ML4dx2Xrl2lpwVpwpVcLCYIcVRnDWdaDykgElGTIcedds17HVqNX2llLBg
BTJ2eJ0CyAZkjEpk7DtpkRVNXkdj07pb4c3jocy4cffXroqqCJInvOzl7Jqyl63mNL47WHXUW1+L
5BHalftYN+4MauygsBy6AkiI4fttm0srw2NXTobilQaWhMsoy5vK4VCmaKIy77zQMSozHAZrjW10
4UjAALwDBDko1r0rTHyI5cWcskTT2iYCL8pnvdjSZLhzExFS5/cq0mDherywpdwbtZV5TYXqQGRP
aD/O1iltp6PtixXPv44rcHpox0gEEQoFKqjRZqVO24bxSLd2fT+adxZprB0fs2OW1Y+E8u9dp5Od
66VrE5vSpS9zFFgG161MtVxUKBQ3KXAQJsi/8Ggqj1WGJ5L/iEqQluUb04/0eG3iZ3GhYFBCs1Bi
pK5gK01TVsBZ8Ei8gC4HWK0Z4wDQGk6DLN+mf99mwiNbshWjNIG+ljp3zfErDL9gXWSI5gQo3JPX
fs8phO1ReXK87xXdmquJzvUZ8KXvo3IHfD7SPiWGCC4ISKezDptX27tJZCTUekA1b5+06wvPxxi+
KccQUW+56gENDmeFUTh9xN2fvq9Bg7sMi/yFkbVSxcIHg/gPyAQtycKMK/zySPsib6hb232UmcZG
pxry1jw9DtDcPoKQ/k9eJ8AerSk8LBSvAVP3LcnpgnoC/n9pFfIOTpvnXRfZpflUdT7Ai+bBH5IA
vaAmte9nSoM8z772ebpxYroZssesaFfi9EJZQ/4KqTknO7947Fz+ihKanFncV13EHejdj1vcm0Ff
bNvpm2U+GpoeVNUQNhgRuP1tVYkcpHeXdpVbWMu9Roix6aL+j/A2nhXkWlSDumfe2I/pC4QF0i1k
zzMz8Fnorr1aFi7hC+uqIESZzDbuYFjXqf7Gh19C7JPECkaj3SKoT+0dKLXAhLOxcAffXvh1YJdt
JQOciMAcSv3Cy/0eUe10s4HDMvtl2wciDnmNBmcfzG27vW1KFbB/3+OPtsilLVCC5jkeBPAwycy0
r+OnznphAmQGULoBP/TUaEH945spnliboMBxX/o/0ZPkYjuuuNnaqpXSkTWhzd8mQxeRdDjYPjgh
oNprv5XEu58sumJs4U0q9xiVccQm7Kf6Ju1M7oLqsOyi2inIL88U+hHlI3+CpKLO//RzL3hIp7ib
tzkoHvoAnLFDveszMbzknLNqZw2i385xVtbPTYe2VVLa1o+WZXUR0LFwP1UlIzU4GnJhb2eH0LOV
cdJuwFafa3tDL+pyn1Z2rx/G1snMk6ex9Imagq2Rx6v6if/5wkR2LC28l/A4uPzCbe/nI7EnfOFA
31b78S57Mu/cu/iob6GbFVASiH7vnD5VP5wE6o0bd6VevRjEUB/63w9Q3Jlyc+Q2m7uo+1pnOytI
zmRb5qdx/Dnrd1nTB+6BQ6jZWEliF64G1JQJoCqYV8AAgerZtcjyPsW6e9oXYe3EcdATVt6Nbjy8
umWcRCtHSW6kkkJcGFQdOGcV98E4FGVjA3WF5o4Am+OSQ+5Wmw6VyHJ8Ka05hITrbcMLNy3aHhhE
wN9RdVV5nHBYIXdikC6iJTHDPMlFYA9zsrtt5ToDxIMAnDfgSkQjCbTXl26k2R3vdLfoo6Y8dfRb
TH4TcyX7WyjtXdpQLho3Tlw96WDDsb/qQ9QUx4FvxbZq7gVoDNoTwDHtFyfoT6R94M1bAlD27UUu
Bv2Pq1SuHEbEnPQi75G5H9Okf+Ctucn57zTHnPS2O3lmd+Ki/9zla5yNSx8RNSG4q5yjB2XS5fbW
aUt8jTd9pM2e/qnK7CrAtED85fb6Fq2gzIDqPBpHqKFeWgFdTdLUhPeRbVf6oSC8OdiYLl6BLC48
n1HpQ1ILUgigNNFyuTQT8yGL69zsI8zz7SyoGTthFUIW98UMu0dmrfg/kQdLPXgfzSl7l5pD19eU
9JGgGMO16ZiDQHbsv1vCSTdznfX3NdfmJ4wXYozfNNjJdGLUhgyvD8HdQ7fznHQb1Dn0R4x0Z+hq
l96hGNmw09NZ7FoNs7kWiZuXJveLx0qfwbSe0LWxoussC+B/iWFHRwFogSta/gnPIaul3hCVWp3+
MpsiDZngxnMlEuN+busYs9lmAbYDyDaAi6eeu6MBYtmftz3k6pjjV+Dp9T4+DdI99QXWm+7QTlkh
ACk3D7QsA54mh65bI066ckRpBm6Iuh2EjPCPSw/R0gngLdILnHS7+Jp4nTOC4kVg/uH2cq4ugXc7
KDmD+lkWrJSYbGosT8TERdSgM70pzPIPG0AOaBWTHcS02ty2trh54Lf7rzW56g8vcpJ5NkuQNUWQ
sI9D3ym07VyA8J2jePK34fh9YWg9ycljjNEqG8jyho9x04oIbYigIfGxKIeNS+eVy3v5O/1jRrlE
GwCBMhMUWlHq2Z8x7h4fyeCnK3F/cdtACgBOYSJzfiUqUb0XNU0HbFvG9wyyYU7Dj8Iztre/zqIv
/GNGBW71vpV7A0ZNo4787oajgHjjkH1qyLhiZ2U5qpiUm8+1rdn4NB6ml110OLK2D5yOrIQ9GdUu
oh5qSzhDKFEC8YOBRCXI1n5OaB6PItKzJv1WuTHITVMeD4HQnWFrATe+iSmZNlaRr+FkF1YI5ix0
/EBPAUiT+rYvaggauGUxRr3WQoIbr0GHbw1MUt/+YEsrBJcqIgWELkCyJn/Gh+OUGhS7ZlQjClzb
2opIC1XQYjRCnmJpvQfoeLk2zbPgI5JFH9OdgHAgZ1U2ldQt6ATJPAJJYpZBw3tIrOnZb5pWmNcY
u+nu9grXzCk3l8dNc8gcMUZCiJ3vzm3QgVMgqONy3Nixt3IvLxxmDL3DYQDuwBzvFaSqI5yZqT5G
rCjvLH3Yo+H1t5BSOOVHE8pRtnoiQB1HxsgpXq1WbFrtIbfe4nhNKWfRA/9Zyvtl+sE1GO+B1Cbm
GOXFK/RJtkbeQJJk+vvAhPiKRMZA7wHar8rn8fvMc9vOhQNCUcbsfhntl3iObrvA0ko+2lB2rO7T
UbBKG6OxnTAploc9R7U4frltRfqtGixAnf2OjkJjQQ0WTKsB9+bpFOFFq39KO8jSIAPM7praKLca
p+TRiSexUgZfOr/gP0BpGm1AoBKV89v4Xd9jVHVEb9nCTByadSXObNpM026mFv9pu9R6raoR2pSp
FreH20teSqiACAGAEGB5DNDY8vB98JFGm2et1LCzArVjb77TTIjsoVg1HIZhDgTJot6+80V42+zS
TqNlhIbGe79BLZY5NihuMpFNkdVHllZse9AZ9N+FcxTp59uWloIHWhoORnaAqMOs7eX6aI7OUeqn
Y+T6yBW9mO8gD+EEblXqoRlbax3ypa8J8mNoTyJNldXIS3NumU+CaeYUTYnZRn4rRhrYGXeGnZ9O
cxEM3DNHqEVPkDuJnSpZa0otbSxuHBBJYRAEX1XJeKxizg02kDmaa34vGrrxSv8OvAS/C238hji6
FmKu7KFuADlTqHEBaAJAgLK9g25hZAwwpiglWJYtAjBwhnz4oaU/GXv7y08pbaG+CtUvdHOQFF/u
rWHOQIxpHh6+VOwYwCrpCMk9iKUSsuKeyh2AEjKOIlpTJurlmFZScQ4pql25azXkxGo330FyHuQ/
aTdvbq9n2Qr6wuC4l7Ag5ejpeRv3bs7JCdiPcU+o88dhtNzfNqLWh/+zFpT9pQWQcKmX9Zhnc9/h
yjlVUNOrA95l8zPT+fRstXW7TSsj38WlvU1qj+NKbfN7rSpEkI3ZvE1HcNOnCViWa312Aij/jisb
rRYz/u/XSQ0oKUEEGPvlN/XoiCEpIsgpTWcMJpKApP4+d/yDMNimLE6xDRZ82p9afta9PWvcIJlf
eLn3COrp7srVrzjz+48BJFVSfEEJG02Myx+jaXpWagAYQf0m7Ns3v8wCXu3jaQqcfMXU0rd3AI1C
pwCEB1fdghR187YimnFqNbu/y+Fr6MiM9crV/K5c+OFGe18R6EAAp5ZC8sgRL1dUMF6XQ5/AxcqC
3FUzse5EnA539ojtpR7Toxkq85vKS16rGN/ZToW+F2Z/sOL8s2M5/aH38I7mE6TpjK5pdpDvhLyN
GMzQwn85yHgMXhHGtY3XFQQNLHB5t7FRbD2v0ja+OTt3gw1BF8YaY9MJ7cU28/KQDkaMbdW/tv1o
7TBvkG5vO70Shd+XDSirgTsN6PsrCurGrfJBzBY5NaDYuus9PT5ZdZ3/tNL2mygH784xuLcZC27+
+ReGUVw0AEjAsLk6qpbmvll1iU9Os+bseFw/spTt6pY/ufp0ZybTsSrWFDmWPAksmSCLxjwDJFqU
x7tGez6mVmGeUrSnoFR4RIq01kRXK37vG4qECPN3QKuiQaq+cMGPiS6mCXVctp/aXbNPX9pv/hzQ
OBC/nB/5muypWg6/MqisCg1soycxDGa4LpNya/zQ8qB4cz7lNDDfkufE3PRxsEZ3u2wWl4yBKw3L
VQsGVp27Bh9cchLx85Buiqf8wbkfrJ3eB8YjGIpe+mferVwDKmz1P2sFzA1RxwWRuUpg3jJrHHUM
G5/avg+T+SGjm0psbf3Vy9C6y4LKD8zqJdO1oMj+rIKDF0MwmIKRsmAqBsBZpfUxVjGUnUVMTprm
gWkvs0BHAuLnObS8pDyUFWQPBt2Zt7NntD95ojW7JnGrY5VYmBHym09MM5LAMTpgySjj9y0fP90+
VDJIqUFMjn2CywkdCsSxyyBGfQ2tZg3tH6P25qgq235LzM7eV6ZYK20vBY5/TKGGf2kKgDyGqYHE
PM3m1qEpkOgHn6AlUlQHJAX3ZK0WphaB//Pt/7c2sNxeGhT55HCSY229VR+nZniYSn0ntOYRnHC7
jFdhTU6GWew0B+8eAYqMtaRqccVovssSI8RYdeWgoek3AGVCzZPVYq6ma9qvta5viDt/r50cVZk5
2TOar9QslnwOWASsG0AW4I1U7Jajx6OWZJ5+ouYxH719bCehNZFHf/7VvSZQLzI35viQuPUJIMHN
jB/SuGI/oae/fvwW3AvnHZcwchBfliUvP0Gc+DFL5wJC9WW5o/bnuNVODfiq6LYYHiegaEmtH/X6
KXHuOGYHWPyceN/1OFm5OhaSD2SdAKDgG4AT8qqO4yZtYVrCOMXVI740wk+8neYYcM3fuU/XYo7y
LJJ+B2sexj+B4vHBS3y5aMhfNqKOiXHyEh7Yxrgr2bT36vxVOHaAXroZ1xsKjdGC9MFon1w32bAy
ATl3+0xZt9WmtVr30hUjy5p4oiEZRgdW+QzD5KRlpbnGievNy0y+pBZ4MYrykz9AC2QCq/WIGq6f
jIfOfCVsDbmytPuyoI8wiBI4POFyP/rccXp/RD42aNqunI5Gm2+ZKALQchhr4x8yjVTiGcrf/7V1
9WYyeZV6oNsyTkZ7nF46Fggr8F+de6c70r8Fx7x/aHADYBgWf5PjSpcLy/DpvaLO8ZRJ3iwoqwxT
6INFO3V/VgAvCCd5cLopnAC35RjDis8T5J9uh++FBAVzlhLkhFcpAafM5S/wnT7Lrd7H+UIHY6Mx
B0V/t1jrvKr9rfeFon2ORgnK/chSlNBNrJFihI9ioUO8NxJMmtifTd6GDq+2rpkeKzDYDPFm6PKD
3rAgHk9NP+/quv6TTsbeRwAqBAW/za8KaofjXB6MOsWchH6AUvnK6buOuTKH+n+kfdmO5Liy5BcJ
0L68SqGIyJRyr6ztRahVpKh9l75+jHkxc0IMTRB1bj80GshGuLg5ne7mZg64dwH5witAcPq5WUMS
l3V61LfDhEdX2KTvtA87405NDjR1/txegB1zCEVBV4dKFXpFRdYSw84UrZ3xxqrT0QumBaxtrXVu
rSqgIzSY+3bB/T3JIBU7sRScKajbUbiysOpiYKp5pISn03Rwvnhhaf8sEjTgeAfPyh4GNAM5n7P1
V978NtNQ42lk1stw3v+fL+DitugAhIy3MM+gffKUSVn0aKZThrau6i6rk3hQofDu/iy0v0TJ3tLJ
unOU7g+qALjmy2Ccx9Pt6b8+7nweXLxHkIICAZXgWmaSlynn5Yrs98JyQmJC3r4ASEYH57J1btgL
EFq3Le740q1JfuVdJPXKtkqLscD7x1KG4UCZ0RyddTVe9T6bQneBpKKZmeXvzkSrd5sbedAX1PWV
oVbPt7/k+m7dfohwzVSZa1P4dD3ylEw5zjlpnhdvzY9mO6ovt03tOADYAvcP8Ng4/ljx7aBtJevG
CimqqCXmMTPRN2Kb9DM0UsvRCpTuiUKEwfCreQ7rpArs6jFX/PVzbwd28lTMR3f+5Qz+ogHKjkIU
86FNJVuW60t3+4XCbKQpYcCH6HqUVslvk1AfMmngow2X2U+S+b7O39C9e6Tql8S9K4oY0V+qPVI8
swZZlU9M+8Jbbj9FuG3XFkSzKyYzGoDufoP6tqYGo3E3jee8CYr60GaSmofIUfo/FtE2hNZeRDjg
Bd0uD1jmPFBru3qkGh3ShNOTPfnrFLe162eWdqe7v5usPmvAXgHVUfbHVvu0gIqqJxC4bY5LGg0s
cFPJV31IDm/vYiCoId2l89IZGrCEr2r0uqmUGq9naNfln/SFdmGZjvNBXdaHNjGUp9XKKKcad16z
sQOniVeqYdprL1rigDvStL85Q8+z9rYbNBXJD9RzxzPxuh/4nyIPr+Zn6Ot81XqH3fdOXr5UTC8e
B8B3DjPwuoG5FsvdOHTaf+F0uBIfjyTRfSKWfviNb4+j8pEBmUYf6cHlpdI8CPKZlRJUrv1seCmo
dytV83xw6rj/fsUhrOT8IlyH+QrcYrpFrxtgxIvs0Tw0LRAltu/WFDLfvrLYPnR/ZHVQEaTJNxhQ
imgGwVoCIfThHy6cnu0oTgJKeSMq7AEi5qPavs2jWx0GmpNfINxcYsMcl8ynHSvPqOuAdXA14pRp
LTBodEHTSur9mOpeQ+tKk//xKsjolnlDYqVJZKw8O54AVz+SNlwAFL2xws3E5jTPGm00IjDKnhpT
H33SDPphgApNoNNEhjW6DsGQL8fuhtg9iFEQZG/PXjmPWjb0oxkp/VfdpH4lo3jbuePgMFACRK8K
Oow9wZ2AZKo103wyowQkOVnVHBoUng37BcqqnKHpnDO/+3Lb3/OfFE4uCMqhLeGgpw18BsKYqqIa
nbrPzGhFkelcGGr2kKMq6BvE1QJ1yLKwHuz6eNvont/EVY7iLUIpFApF8iuFlGily6kVmYv1NfEy
zx8mHOXkzenYF6NjB09Nw8G0/TWTcdzvhHF4p6JHAG9EJDzENNHslV5jja4Zea3u3fXQRQizyoJw
AITIj5ShhcdHk9eftkxbiTPhTlCYan6vcrUnBKZ4Km+3T+LYgwsaWSvKR89nVYHN+rldJPf3zh7l
nYog1kNEDBIOIUwCOBOJKNQxItaC+jEF/ZbvKc0/1ue4kwBsAdz2YGdBy4Do7+dCQd/KYlmR2o/R
ZBqBQ37MyR1JSVgvCVK1UqE4Pjni5OFNibwa3pbojBDGNSqaPfS1a0VzekhfeZEFjkf119TvF2Az
gvb730KWPt05GwiB0G3uGuilhKfZLhiuhW6oq8KOPPpeFkeVnShoe5a0CEo2S2oMe7aQuoRWABrU
POPjhr1wu/rcpAOKSHbkDPqJ2kAZNBr6SJWTURa+R77++wH8CPCggIdkNCRztkMbtK5RekARol55
ADu91YclPVUVdKh19jIObuyZh6KSKdtenz3QRWNG0ejHm0Y/UrgXg2wblxJrSZyoSKYwLbUxGC08
GDwbEq3zdLCNIgu8dpaJCF+fiQ/ZApwKbB30qgoHD0xFa4UHqxvpLVuOtZadW5bJ5LZ3KoRbK8ID
fVFAClWZpRsNDflqpMxfNRAxKdkhcauj0SUHCEY/T18MNO94JOoSxR/J7zGjYS3jq77eS/gSOHWE
DqqGpi++DBfT7ChNpqhD6kZ1o4YFfUDKu14GX/cIypCStMT1Fby1JRT7Eq9rRhuXRVSS7BnagHiH
26GRP9X5KnM6O7cGt4X0KiIidLSLEJl8nszGals30viUKiP9QaHJCpLSmh2GtGUBQPH6fVrYgGwB
w/ZgN2z6cvvg7G2lD14X2EelVUyPzKxaknHq3EghoEVV+37yjdo0T7et7I4UsDCAH7BdgaEW9lI3
paa6loMbpdnbXNc+KSw/N54KMErPanHKkgaezz1k9Ndtw3urCc+OZBoSDhYqONudozvjPNQpZrhq
iuZuneb5xUrVB4fM6oNhT+rdv5sDQ5WL2xDtdLhQtuaYAnHZka3ux42oKE9T+50SvF40WRZlb9ku
DQkewJuNammaxY1GUNTgzYwOU//2UGQWhBWDBOwyTAUsqGake58XItkSfOa39x9IOVBbQP4RN9GV
EsSMHiFT6VU3ApGWn/xOEBeuJ5DYWbKs2nUMCkMIc7kGB252sZRSFswq5kFxI6/6lpQ+IukhPeRL
GJSzP1n/xlSAOAIxGKBDiD+BnrpqJ6FuiznLbTcqGCg4zCppA6g3WxIfdR14AUSE2j3oc1DcRfvm
dpuNvT3Mbds5Uam8V7MaLG4V5ItkKDIjwl6uGWR4Vdo7UaYTvxtVv9Ye/tdGxH1sDKWbgIg0KvM0
0OtH4NEOoNe+vZV3RoJICy9ALh+BrnL+94vrw9PwdNcXokYLTc8gjI0okIKN2R5um9kJBvCKgqdB
AhdKpWKk2urTZFGwjkQ2pQcvrZ7qNGYmKOHML2sOYvtuluDLd5wbsFxQd4EeEzyO2Ha9lGuxwmGr
Ue2cbOuTE1RG63uyDM3e7EHtCdg1BI3oYuJfcTF7pZrOw1KsaoTQeTy7ND8wpXQAspKVevYMAfXi
8rcMiIGubvlUUdVex/yhf+d7azdBSbznsZ0kjmfXDCqqAL/A717lXVHvtEGWDzMGmvGJ80Cyt8F6
//etwB8UHzo3eNBz53oxZ6Rmam16nRoVTe8v7bEcx3Cs/4zlF2hgyorTO54Ujg2646De4fqNfMAX
xkq8iVyUQdUofeyTh76pDo1tI1l3P0iyYjtXAvoBURzkbgf5FGEnQNJ1VTOnVyPF/mkmf8GGf3vW
ZL/PB3oxkE7TmUkm/P66PLrVj//u9xFm8YQQovaPIOXi941Zy3K7GaG97DYdnCa4dZjXnm8PYm97
Ib8FAVCOekYP13YQjVWQts40NWLVn9xoAjApQn9SEtbsLvmFEcE3J5amAM2jYyQjBUH6+IR9nFrk
h6F+R8eTJBLYczOXIxJ8tN6lKRt7VY36sTsZ+o9yHnxms4Ml067ec6Bw0VB+4+hfUKVvp85YgH4f
sXQRFDkqP+k+z+sraAEM+1jIUhe7Ww1eBrcCkrsgqtmaSvoU79bOg6/m3HMr9DJkWIa9WQMilSs2
cQICsZHFtCZtxQtfjdAo/UPvzVcVkjFG5ucpO97ecbuW4KFx9wCbBB+wHQtRrNUhKHxGtnEsTN9q
8BoFUFvWWL+3Otw7oxoPDRMUprZmXEDnSIHIJ7IGZLceey1UkCPWRgfqaQS1akkovXeOUAwH9BNP
axCUC16tpoxUBjIIkZNA8ROFavw/YSUT9dkB2nzgeXHbIDQEvEDw1EUGFBGg9LzA3zyU6RxRZi1+
VrrH3rq3vcHvaepraPrsqzSe1fyQrJLjtTevYNwGBRckEBAzCg4j0VOPthrToqXvfXP4XLnPHoOp
5dTahyp/ub1ZZNaEzbLatY1myAIA04L4rVmHXapOkGj23fS4KkvY9EYliVb3nBUyMhCM4YkZINm2
G0ctWd5qkGGL6uRkgkDTncaT7v3J2jwYzfnnv48P/Tl4T2M/AEIkHGy1ydiIVjU1AtMT0MpeNCAF
46bLIWt8QDB9i+aS9dsdHsRswRKDZi48M7fDs7PU0OYKG1UHLlgH780IDL9RnJF1RpApQ03sHQsg
duEhcREjmhXWz7WzFaXCTotqqN7Y93ryYGUSysGdMjHCiQsbwkkvVlp5FkOdCuIsPuBeOH5m0Luf
Jk07LCYk38oz6mEj/dXLmH325pLHfohnLDTKizc0btRB79C3y7N4KzhRqvTXZCsBJJkQbkrc5t5M
gmUHys0I2fnDcLtuGhmNYUlhy4ZMRMKsz2VTB31XSHb/vhkLuUFQwnOC160ZXEFgfdIGFP2qFwNU
GNggUy5jTt67ArAZUKkEqBn5QD6vF5EN0pCNgjqMFk1pE0DkNlUWv3Wf11nyJty5Nk2sC7ShkYs3
8NLd2intulNM/haYc7b6M8p1Z73qZHIwO6PhboLnipAwMsWkzWpqy1yVsxq5QzGHqWF2obFq/pjO
h9StFYlH3FkgvG2QWwTlH5fuFXZ7NVWWQSbEUmb2ljkPa/cq1cLbN8EZgOAEUWUQDm2CB9OQDLih
Qbbk+WpqP5RLN6JhrZOsj8yQMJbZ7VjdYLCRXf8FK3lNXhZLEqTvmkAhhnNBc4oC4cJEh6emUz6W
ZS19d7nH/eWXMmW63X2GVjvOBY0DIu6zQqEKJRPRIkNLIGe7eOYdqqZfbl8Vu9sMz3QUDOAGQKa3
3cwT2lssptValJtTf6gTiwWKaSXnfiXdb+oBWXvb3p5f5dEm5HpBlXbdfrB23mRVQ6lF6toMd1Dz
XA+m1WQBUj0qckUKCR1aWFCobrDRxwxdFZpeg6FxkiGg9kbO080qMmNoZxS3fO9RxDxKhpCjyvxU
f+i85PNYHmxleJUMmQcvQpYPTwcXsA48ulzoOGznWEc79QKSYy1ajy14GO5740xy/8Q+IWTsJTtz
5/JAGxhHlPFsH3z61hb6cb3RmWALyC/fqs/JggADGuZOXR9N8/32yHbiKI4oAHoRgiJoJRcGVoMY
YVY7rGVVREUZKS4Qufb3dagPrvF5cCU+at8aalvw7jqwgfzvF/5dQ8m6IS2G1uIGLkJQ3HaB+btp
D5qMKnRva+CS+n+WBA/f9xmcfwFLIyTZnZ918X2ypsAuJWu150UuzIhBbz55FMzbCJo69wt46AKV
/Cg8yaTxTxX33qUNweumMxi2u5HvB989VfVpcMLHfg2G31MuGc3ezkPICcpRUBLjUAnLs3puM7Jq
Rihh1PphRf9WaNkFYFM82iyLOn2CkKDslrwaHjCSiDaBnQWWBlVkYbt3YD52MmAgIn1dfT1J76Z0
/NoPx9nz7kaz9un6e2Lk8+1tf7VuSDNxt4wYA5A5YPS3G1FtqTm2o65ESlE9Kc1dphavntXJItAr
t8HNAAvLkSP8wSk+GUDwpXhmokR50Rw075P9G+phDdqk0HmXHgfa3M2lJJm6MzJcBajjol8JXTXi
e71kK3oaTJXEDBAkLgaKNmdvkmxJmRHhylng/MeG6SSm6h2hIZRSDPfrP6/QZhzC1CWQNTcKCyaI
3UEl8++EEyyTl7m6nvlD+WKuhK2nNB4eddNCYvu+PLb/fGfg14EpwWlCypk362332Ehz/LyDlZjK
R+T0feuL53zL52M63/fV37RYAnf8923N8/ZcuQ51ZiSgtiYb26whwLkSqLID/ey14FV3gnmUuIkr
38oHhrwSbyvBh6uCb51SglJQb5MYMXagqAyQj87Xivtl/Ht7D1z5o60h8Rmllq6tdJC9jEElhcfv
l4LGiX1C32GgyhBe1zsamSBOa4bEE8Z0dekmigG+XquIKY5Ngwpenvr0n28L/PClEWF5xs5EgmSF
EYWAec+DBaU7FsU/H05YQTMsD2tBCSACspPFysYxM4t4dX+AlzIo8/uSSFbmGlTBh3JhRBhKPxKG
dKFRxE4KvFQxhWPhHNqafV3c8cHLQNY/Ja2vD2ZIFqAQjRYdhnUTA6cYzG2NXiRZ+mJvAW3+/jU5
3Ri6/bZbn5C+mseS0tgjcW05KFOdGllHu8SGqL1mrouZEY3QePa+t6oX8DPcDLI8tcyKcN+bjHhV
12Ikrf1udbUPncFBl6HtZEYEDz6V3VJTbgRKchSSWtrSHyyaSt5xH7ySm9iFC10BKQGIDw4XcoPb
Vel0Squ2UIu4G3OfueS8JKnPTJC3B+7AHtShDivQ64AYINaqLyCtNvL2OHYF8NosYPkfbJ6z2pl3
Oq39tZ0Ot/3LtSPD+xxlZ3wh8ueGuJ6eSqYaMK4qrs0O0GFHYcdBs4uAQsQ4XIyBnm7bu75vtvaE
lYX2VKoxh1Qx1J8P5tqBwOh/aUFYVpYPZO0nVsUzSwPb/kNl74XraG07BOFaHtVkIZaFIaCeOQ6t
32awo/zR7Je2sg9Ii4b2LLlIZbMm3NLgPsaTss6r2Kisg2Y9jI4qmbWdw7DZB/zvF88Sb6raakiy
Kh6007x60WrdW0xG6L9rxMHzERw4yD05wtIsFiVpPtcViGzxEkHh9utYw4ckZfvn33cZv//xRMeB
Q1V9OxpG1Qr9rU0VFwTsxWiZp+YjusNkWKidw4NyEIIbZIIgrSi2LWsdcNwKOofjAqqKTuB+nTq0
WsokM/asIMgAywHXKAWN0HYwXZ97A0VUEzMlLGr1BQT0f8HvCMy6DIyys82wMpzkCTEbSOB5MHKx
CcoJfcijXVaxt5ZVlNhEP3q0+3x7bXY2AS93gkUKFQSAa4S1gZSUW5uFWcWZmnZ3s9amP5V5yvwe
6TuZi9+buktbwtRNLtORGoYtur6rTXtnWd9m3MlmKSPZvUbF4dGIjC1PwyAqvGIX7scFmZPRxgl1
lGOOiCBY2XCq2zYwjPwwqhCGbtKnnNh3Xf98e0J3/NHGtDChSCoVnBgCpwpVcR97Xz/kCEVJFfb5
bw8gdUfJ44EusmrX7uSCcx596ggWIXKz3S0aSzqNtVUVd/7svoBRipCzM97dHtzubvmPEfGVCn4I
UImMOMkqqM+T+n3IIJVeOqOssrW39ZEqQVofncHI7wuTCJgoFJuGBbuyJ+a9ATauw5I3s397NPwA
CbEAUmjgDuGtIRC7Fg6Y7rYWM5O0RvSEuqBSRLMzPCIT9ouirdX3TF3y+t6dPTSDYD9C+RIEQdsl
MqrBLCFsUsUurcqQLWsVKnnrHiuVyGgY9yYQjK28CMOZCkVf2LHBsluD1bHXJKdO79D2mlgDMDK3
Z3BvRIAVwXkAgYoWCXHTDVqBL6jquHOfFxu6xngJdcUY3rayMxgkDzj0Czgp+HdhnXqau5Ay6+vY
VE+gp4eF/yLuQmIEISF0L8DoIl6FpM+UnLRjEzNaP7tVHlVk/WPq5I9VGqfbg7meMhBroIkGLwNw
nqB6u90EQ16wUvNoEWfZD6X6gleB6bz870wIMS5XrxzGKitiFPvmkfrosdDK99s2rt0choF2ByRq
gTPFFtgOYyUQ42lt2MjH5i6xofvw3kwPbvpq5CcV9DSqZKfxadme1a09YdrAk46ymQ57HvIV6sMS
sPJ9cu9UmTDt3vIgGoL2J3LqSMXwv19cujrDP8jgF3ENva4ytaOcPpjgZrg9e9dWEA6ByhP5MBDB
wNDWiptVqa2UcxHPsxnOy+tolgdpMul6iWDENVDMNhAVIYrYGmkaOM/GxuN+atagmh3fnNBqMP6l
BCxuDyDa6qpcMq7rS2hrUvDb/aL3zjDipZ9ZSqBNnx2g9LAhJlnafnf+wJ2MVCnSPYAjbIcGYBG1
Z1WHnckMCzRIeWAakGJod0YD5AHnaP5gqRDVGJYalxCznSLW6zxwEg2vsgJJA/VNulTXHg5e+sKS
4EeXtVDr3oIlb/hC5wdvkimSXhsAIgsiKQgOUI8DFHM7YbqraEgoLUnUFOeSdceFyuB51weUdyNx
8CdiL4A/hcuNtfVQt6zyIu9NQfvISo/OvPhODiqp4ue/nh5ejodOEboQoVVoCL5gKiezM9QmicCk
cVyncfENnf5aIOX473bwaEFKHmxuUD0RhpRXpdatkPaOllrp75W+dA4QdDbuS32Q0aFcn1WQxnEO
LFR/gaP0BIdA2gzAVtZjSEZ/ql2kGRgNbFL+0Ev0UxTLCW3ML63+5fYAd3YFppFXHTzATm0R4DqB
O63Du0WJamM8rPkMhyfLHe1sC6RagNKD/DCEUT9Ktxf+dK7AcD71yJg2ZnL07NmHt0sX77iQ74Px
4/Zwrr0C+kN4YYPjAWw8Abeb3LXaxqjHlMagYPyZO99L7YWV1ufbRnYGBC5w3HyoF2KdRK+q50Oz
LkgDA9f2AP6TR6N7zMwXrRgh4izZ5/ye3t55eF+ilgyJRqg8oWC/HY9eQCeEJApSYu54KEh3hzRw
YnRHKI4Hef23sSVp9Ov5gz20r/P5w24XSWIHguB0JR6FZu5yNskaW7USeaCs+LcZ5HlgJALQH81Z
sPCf22FRc14dygakE2kxRk2nNCjWFOVRrRREqSDoDHDIZCoe4tjQ44YUB7D8QNjg36IEdJGluYn3
XhZ35b2ivfPiTf/39rjE0wQTaDrlasicCvGqhNcl1Cl1RllMHDTCVHP6llqFrCFa3H7cCG+357qB
OkqFfJwX54lObgYZ057FCcBiLlAMiaOHyzj9qkANmEFy+faYdqYNDhb1G+QiATIU7w0KFWPVAmFa
7HRIhkKFIkMXybfbNkTf9zEkiJB6yN5wNVJhPziDS7PWm1lclnWw1AC/VD/s+RmsAf48fCpaf2y/
/7tFtNDCryPAwzNJyBmuhU6L2mU5FDi0X+1A12dIcU9Prl2qh6ZrszuS2MtpbqbuxJpO5uvFY83H
CxcP7iQkCsDNIYxXncEG26pZHpsemCKy3j3Xg/W1d6fDMM0nY72Xhhd7Mww0Hhw8TjdIK4XbZW57
k0JsKY/dFWJPaK01gmTqj6baOH6usCywcqMKi1ZN/AKsG5LzfkU+hwHjxQsUMNwYsmYiTlUZlMGd
rbyM18FFWEib9mRpoC02ITV1cLqpPql93YRMr4ezVkMiwE/nzLsr53kw/NIulxDq9uNr1Sd5RIu2
es0hyChJ2+wcXjTCQ2QRwSRHXwm+dkwtiGYZWh5DJYuFuWK233NLaSUZgCuGpI+p4AK1oAoBalHs
+QFhV+lqjQsV9Peq/ps9AVlYnexPYDxMHpge1NAb+WMo59vbfcdncAA74IWILXDEhODPMyDFuWpY
/lr7245/yKOu3Bdv2fttKzvbemNFiJbMARTfqKzkMSujtPNHVvua8wnMU42V+6qMUMcW7sb/mcj/
jEk4wpbRO2mdGXncF9YcTHqbgiXGUsMkN9Yw7fr0cHt0O44QqAwQbeDogl5FpCoeU8Y4004eLxVo
EXHf3xem5PrdWyYMC5xKnKEEv7Z17VbOhg4nKI+roYYYs5p5D3h+kPtSy53nSs9Xv24zCZnA3qIB
DgJniBCX62ZsbSJXQ3tWYD8OyfMSQqHa19ZfpPmb/bk9fTseCNocyLDgbWAiUyTYWVzSqE6LB283
KmjfhGThKyRBu4c6KZtwmRTrDolN8rhUyk/gU2VFqF3rnHKVv05B5SFsFoWhDRwENEXczOxI8gla
Fs03pwESug1HpX1bO/K9ZJIds7dDEfYi0+chKYVmi+3UTubUADFq442fMJ9XGWfykrRvbnh7Zvc2
Jm5oVD0QZoPPkv/9IiAoqdU7EyQw47y/70D7YqQPtay4vrcz0aT4UTJFb59YwJ8Ma5gWldugvnMG
TAByJ07rTzK524+mkMuIl59qyNADdMVfDMApbwcDITBz8oq6jJf6mUJFtEzVAFzXWfdiqL5agtmu
OhYDqvff26T3lfqp8g6J4oWtnfoT9HFJYgDO3DtoQaZP3fRVI2doRt/Xq0zdbm/WLz+Uz9jFrA81
Pn/MujI2wFaL0rC/GseVFZK1vd5C6D4FwxIXyUWmTex6V4dmmRYGRJY+vrNXQ4cOpJafwQEuu5au
h4M0OKeLBJoUtCKiG+ibAbjBWi3juah8DexIivazGTJfXauAk29YE5A7PXnX2JurKkHdM+BAV38c
rCNRft/e0DvhAjSXACXFJYlc7NUzrpzQdrXYCZAv7XEow+Qx9079+psW9wgQjqSfzsWqg5wa8pTz
79qiL43RBov9d6LH219yBRbAsd18ieC1VrupFR3Ca7HtHMwlBLboaQjH43jM78izez/eGa/V6LPR
7/JjXT2uzEenw+1vuCplid8gXKu1AeQFSKCRzD18nUISsNAfvvaPsqP3AUfZHr3tWAUfSVuorxS9
Bx8ZDqF2HOP+zgy1T96xusddd89e6P0ajVF/dsJn0LQelRPoeU84W6f06e+5eGt9NCCdx1N1KEPQ
+h4diTu9vqnwfXjv4Czw95st+LlmbrMGlKNl3DDWHpmx4vy7Thto+TCcVCszwo7YSViWvWwJdk4h
LPPshY43A+QwtmfdWPPM1rOsjNmq+H19aoagzf2uv7u90ntmQJME+DrvsEJqcWumUBAWqHNTxqqV
53j5QJ7BrB5aiKhQWaJkby5tvD4gqYcHK4RIt6Y8+HLXq+G95hZcWhZgmcMYG0kEzjIgX5pvFpM5
GP7x4u7i0RNnpUVXgNh3sLr5ArASKeMc2o5qc1SmPw4Gln1P0C6eaGjdzsHHmsaWdp4kzdVX3QH8
BF3YFjM2aDtMeuBPy7hdf3nk1GlIFaff8qaHEpnfVC/D/Ksaj+kgeVFI7QreI4HGI8sq2IVOztGZ
vEPRPVfkTrv3sI8qI1gHMC0u3yuIcNzeSXveHGJaKP7xmhkSstvlzfRqLcelxVFR2iwgrMxQ8kbO
SOsqWTVrbyehEMr5RhBaea6wk4i5TGhNNMuYWiDU9QhRTgPoaHwnmdZj5fVZmNnOAOK/spEcl4+Q
UdxSF6Y9Ids3Fc2aAzFexqltBQYz3z37ez8dNS87jmZ/p/WQZDXDFYyWb95ywPtymu+p/mVu84fE
bk9L/4yU+Fl/thu8Mm8vwFXzK99yl98mLL1jUsMBwweW3rvXnUOnnVOChhBOmnVMl2cvhJDOhOvL
k9wWH+Wp60nhPWQgfIByimB4svvGa0pMSvGKRMrdE8jGk892FfxpfS1AZsXvgzzU/dr/8g2yIgE7
oKEjqAN6TI/8v0Gnd0DPXnh7OvgmuPoo5I6Q2ubwY0vwbH3b257CJjjQ8jTQKqiWp7U4Vnl5In4D
Rr92lfGxXZ8A9OTxRQAmFCk/sS4N0ZRZH0CTFmf5avlOm0YJeAJ9hTTn20O7dtqXhpBKF45aa3S6
yXoA6EY3SpjzJQVvVmu6QatKJtG8mkRuiQOCOZUsWs22lqAFNCGLAkiEN5CfyC4NwZgXRHLJ7mzc
rRVh/3SDPZDeHoGhcjwEgX2g13+8pgnwoguWavWJBUnFASoCSgj9gs6vLVOSm9tdOmS9EYiirHzF
n26Z06rMfEYd7x2J2lZ7UPX324t27bQwSNQ74K8MZBDEm5Y2blcm6lTF04vT3zdBbfkrCZKvjEj8
wPW7aWuIr+nFK8HVmzJzgHyPew8N6AelPo320fqktpJjv2vn47zzDDdGtLWzMMNsskHFnPUWTtMX
LXvzuiGg7b0Lytnbk7e74y9s8fW7GBNJ+satU9jqwcNjhItGgrQJpcmQa5+Bqbswwz/jwkw2tIqZ
uDNgVE6Q2j6alIE0SsPpkPbhrB9vj0k2f8Jrzk3dtigWrYpt+tclGRKTrznyf4otpZSRDUu4mpeB
FWWd6wBQDRX6psqHzJlbX4eWmw5c8Vgek0V7WoxU0oMjGyD/rIvZ7CYIU+U2Btiu5kOemGcnGw/W
dEaOwkdB8/Zs7o8RTtdxeI5dJIrttDkFUtmCsflvQn9beu9bhY/NqBU0cJ5nbZJsyf3R/cegsHzl
CoDF0mBSNetnlvid2wTdXWI+2a+3B7bvHcFj+n9HJqyePSK0ImCIizMaD58txf209OGUfV/a8bRO
Zw9xu8eGO7zT0Ywk2aMfDR/bW5SfiP8YF9bQzr1cwxu8jgESL31ad8xXLIZMfguAo5/ay1dHW1Cs
ANrRCTPmgTXSaChafNrsAKWh8t7tFXBpKuDMlkwLv3quvswGxSFeScgimMJZLVJvVJIJuLbikUZN
oDi+8s6ehze98Nfn/8YW747m2k1AfguuzjKKzqMLrgfinqj51ah8I5kD+62bgl79pruIcerTf2XT
QxoP2SneiLg9PV6OW6Sz4Iv646JaYeJ9HZs3Hfrxxqsyvafrn7mR3FB8FOKMgk8NMGakDtGoJVzD
taZ1yVjAya51+Uw876HXlvD2qPZOKepfQFHwnPMVS8Ok5mAKLF3sZefcww1MRUSGKZjU5yLJfdJ/
b0xJrnn3+FyaFM6psYJ4OysSzOPwVe3nQGsTvBQ0aA55kAuBPqhOu4PpgY2evrrdK1mSf2WSA3kU
Z0T8f4MWDrCXNrSnpgJcvXnE1c+YRcC41PnMKSLkHg+rjHlJTN+4ICFFBhh4XBtd0shoCddlxabR
6Yx2RLp7CO3pATqsJzOZj0PyO3dqPx1qfyD002ArEqcorC83rGvIHYK8DDoYqLttN61TQMaZTS6k
2Os0mOlPl9xTAtwAxKm/jYl1kkoc8FN+sWe5QTQ3A4yFvQTYui1E+Tki+bUqqfraAigFSZeE1C/6
nCHOHyVOYN8SMt6AraAwLQ7NJbQF0ihTX3X6pdbRvnrKUrxpFBl2ZWcKgYkHpT74/PnbVpjCVKPz
TFZPfWWt81jrfWgXWYzusga57z7L4nrOflaFpAq0N7hLo/p23bSUWHRAkfI17WjQkTs1/W10r4vx
8/bx3zUD1hT0xAGGeNUskeEmGZoFYyO/VYjt6dlnW2+Cxbi7bUYItbEpeBcTZw3g/b+QXN6Opu7T
btJYp73WhHzTFxN9BYfC1B5NMsaodw7Elrg1MevCLaJfkmc+4D85a/zWYjpqqWrMpvmK03hcIbWE
Jp2Tm3tBqed+BoGE2QUR8FC/NSqDTs2v2+MVk9cwjycLgBmYVY5x0fmeuoi0xjZRKste3de+G6Cl
8VhW7FS2KKwVYaW+efRvPX/L1pfy1BjnjLLQtr8rQBxLZoF7le1ZBO8WBDE5BwVP9Aln0VtKo0xy
O3nNlZbwEroSTbhsMBeaDFgjBF98wHiNftSeuJS3SMND3SXXclsnb4Vq+kbsKU9NB73lOkjYu2Ru
+VcLo0LtDvc+KrHoVBGLiBNil8JZBvpmdLl1n6bN12mi2iNbSv1olUrxxct10Dio0NfpcnW9azT7
qWNTd8/KPjJsRf+3pypH7AECxnUcDbQq4M29XWurNqhTa/ie0X3qxk/AJYbMMf4PadfZHCmybH8R
EXjzFdNOLYvMaL4Q0kgDFBQUrjC//h209+50l7hN7L7YWBMxsZ2Uy8rKPHnOZmXU344QrED6YE58
z7VncdQZIPZK8jXq2Ke/rVvuvw878jv1+tcSepXMs908sHyHuMPdKofa9/vryzrcOgAcQBGLSFum
KhEE7XkaDnbmdtOjRcOku2/tFHCN3yWrAxXVonFNrkOIf75mFtoZqBSDMxR3p7B/ZRWCl0DapWFW
xYExgiTLKNai1tl7n+2meWQnNoRIEqNCkjSZV+8HNMNVj/hOkJYu/81c9mStPMCW5/HEmrBXpDQv
VC63adgFfR8QyTP9zo89pfMt4q/VhNemT/C6uiGhQ7GDMWkgbqR9pImzEl2I7db/WSGwmaEyiTrd
V+nsxM9pkUO7uMe+QA5on13F907AD6gY8kD26+t+Jz2ifXet6vrN18xLpgE5j7wupEm/1JdPjKZl
a5mZinER3MQeyFv8BABjt2rthybNflJ17d387ZYUDAqrlucJHrgx9khcxC514gNR32vzh8n4yv6Y
f+jbZkQogwwiDjoItc9dSZPWeaYaQxqmio5svQnO/xwRo9fb8hpb0popYd9bSa6CYwSmxjwcJVDT
O5FrgTxtxW0tHi9gFYGfnq8gMUgzaZwNkxrheMmfcalszaS9b6h2nQ6HPGd77a1Xq72USzeZtUao
KaKs/tqcJ7aFGCqPtBqNCE4a6pY35V5q+2yjoGoXvVfSdaW6VraPOWQ23WpN53Nhw+CNAW5NZOHm
7jVhHePaSE2F41jIVrnPqvHB0QfHzYFE1rqWrMzxwkoCuzOzayJdCtCaYCwvW2TVU6xkDQldry+k
Bwkouy23tRVfuXDu5rIddP0sMGzhNjrfnUVv5/gQrKVya3RhpQephnxOQP8hncG8bnP6APBZxCxA
IAuxW26AbrUAQ1mIiHwnOU9ZfkNsZeUZ+i2qn42g1RVuBPzewNGeDwZlgTrp6pyEIMOdyDFta19S
HoiyhQCdO7DW16SVIFhM3fw1rhOTghvJtESNR8hehOVvIHST0v1R+Pbrp/qhWJ7pQkXc3DVrHR/i
a/s/RhGeAZGMVglDOARKMSFETCgJJ82jv8sb+lMP+u20Nz2W7Sn37JU66/K8/rEn7MaGGBUAlrDH
u4PzwvL7RAZhiadXQG9u10Aia8aERSzqUWqJxkAsmDiQF8TrL7Y9a/AtKaTOvh9sPC3WBEy+Py2+
ds6fEQrLyI2adDnBCOOoR23xsZLdIfOZ1nu5NgRZ9Bn3m7oBbVO/cjusrqVwoedmrsnDiD2r/Co7
sueKvZOeqngMSXvk0DniULazeeI55KZr1pp+57kU7iYcmD/DFtI2Ojr8ZArq7XDUpSLIGZ8QJ1VF
sHJhCFnEv/brDEE0ZlVolDHOz2VN2VhyUpCwOMJHuKq1hQh4qrpNEtSS209Xa2njxT10YlDwahS1
ShBVYzlNb9qRxIVGpQvM+fjycXlkYqX628iEk1hFkFNTFRhKn8ffLLSu7E/6BpaWPshvFer+yl3t
8Aqtc3cavOJB8ZSnyx+wvH1ORioeTVkfyNhi+5SjGz9A/VK77jeQPferx3Zr7f0Vc/M5+LZhTsyJ
hxMArokPMDf4EF/9qX7e6bcs0BJv2B6dO598GisW11ZSOJgsaQ0KKlAS1tE114GdDXukGpS5yJ48
lI+ErCHDlq55qMLNXIggvUfi+3yvSgovARHHivbsZgDmoPid/6zLzeV5XJ7GP0aEQ19pMRnjsiFh
VKnQr53M90StFS8dhzVJmqWAaa4tW3jNo2IOk+fjKTJSNBBMImFrEKC2D+Mm2mvHrnkyzENMflX1
bnyEEhZ4n2Xv8iD/x+H4Y1oYpdWo6LGGrmBoD7dR/tmYV1rrNdBErWJ3lK8a1a+rX+Zj90Y6T2+e
Yz1xo185OKib6t5wXnR7Q4B0uPxRy8v755sEj0dpX4HKE9MREynyjSrrNhT6Nz6o80Jp6oPL1lan
QAh7kCOmaWmVuMyaZFN/denm3M2d99jgd22LotlwMHOPscPwOyHKvrd3g7Ih2W7qADtMPXXCRXuv
afsuXwMELJ+sPzMx//nJiwv8YCBJmFdHplfqwfQGuueu8xTfyWsN3rNT+O40/rYkUh8ZrTUYZjlP
glEr7jjWqd/oxRpp9P9whX/MCE6/1J3EZj0G5DhPqhVkR167meZS334hh+Tz8sqKEql/eX7QSc55
eBQhRVIOKemkNm45rhgayM4NiFO3JX+c1WRGdVM5T/me1E99412xD7u5GrtNLu1RwlNeL3/H8g77
8x3i3Wo62dDJOlxJYe7KyTOAq93q03Vujjjtt9S8MYnfssZVDX8AWf5QNt7E40C3jllzL0W7Tnoz
qas/rHzWQmoLaPK/p0d8VxA+MS1HVTXkPHmV7E3R7MYEgsi3eKw1eXmvd5UHYv1DzXaZ80slr5S7
qfKAhP+okaDodAC+d2zcFJWfG+k+V69jWvpTbV1pvZvbIyTt1soqy67y5JuFy7xHG2FWoK4R6k/l
zzzM7qtruh2C/lF/Se6zUFrDki3eAif2hLs7n8U7oDpMwiqKp83YQDhPr6B+BdT/qjDh0mmH94e4
hoN7ADTk56c9p2DAVywcjkIDJrQE7xiN9zJ/0BwfSuVtMiFx/qhNG7P1Jpu7EX0coeEwujr1GgT7
VuvSeGXrLiXO5hvp728SfDFD45rE2grzDYnLZnrVJXwWSf1SmjZa+yvLbZfxn6hhbC5vzsWFPjUs
eOVeUye9anFmkviqLEINFKlaemtVIOW+LdMN+tcidOr5zDpCc/ey7aX39qlpweuyvtIsMsE0kyXI
QKLrMj5SprjJD1tda1NZ8rsntr7m/8TDm6x2SIu/wrpUXF1O3WHtyCzdpqcWBJer60RpUGwiIVXH
XT6qe1o1u6lUPdlKVqAni080oFHBNosOZmhRCbbi1ByZKmM0TRHgVgykN8tjW+YN1/x6XIkSlrfm
iTHBFUyT1dYV72FMhpClB11ibrErFkQgR8y6nTT9GM01hdLFXMLpCAV/IJnaVDcafKbKqTsyz2h3
terVj84tOOPLOHWRybA7aKPfW9IzeAsv78wlb3RqXQzthya31AbeL6rschsjJ+Q7g457q0d4f9nU
4lV9amv+lpOdmbCiLkowI4RxeWVOHpWvFbkGtee13bnScOR96sX1bbmx10KRRTd4sq6CG1QGa5iy
EYYTazdovyukMBxvcEHPsE2tD+vx8jiXLsHTYQoOLpMco2Z4+YZpcVPLRUCAwkCDU8SRKYonRMP+
ZXvLo5sJm1Cpn3vxzqeVD2hpidsRTn5vzMqdQEt7rN/S1rdDrV7Nxc4nTozrQKr0tzlhv8ZaBrom
G8Nz0H/KgvhaebA8KAEhnoByMLLQa2+zRYeGDCJKhKAaRC79fHx1XXS0jmwYTCTH1fp0cicDSYTL
s7hUAFFmMqr/mhGuBzUtABdKcS+T/DbR0Da5sapbdLvigLr6LID5CcILwGTNwi3HBAwlnmWupYUW
PevJNwj3xMAcwJsJvqGHeu9Wu1IUV/4sC481L/WHdsd8M7vJlUebHRqpQOl9Lcco9ut9xbd/JgHN
JOdzHSc8lfJOweUso8h6iJ944Rr2U5f5Nt1WUAfIdm32kPVH+758ydjWkQ5pjj6hkXhcJVtqgZxK
vUur195+IGA5+X+tESSOzz+vQGsQki/4PCpvc7QFdDdJu+3a9ynbFCA8tzdTdC9lx1bmexmaEWTi
rg0x7ctfsXi+/16kb6xvUzTovFdNpM+2TuJTSCfch2s8+Yv3HvQSoACMHTlrHp+PNFfVrpJjNQ2d
q4yg4qGOgZ5+UOtYtD9J3bkdU/zaDgz+enlwi0761LBwDKY+A/9iP6ZhlD13yW/6eAPU7EFu3Xj8
kIjbvd9fNri05cF/ARIPlCNmRqPzgbJ2TKBt3MBvGAQ9HLcyfWpitDCQtbh7yY2cGhIGluZTK2t2
hVrj0Lss7T3Dfr48lKWNcWpBOL0RrwyrbTCUzGCeCvncqT9m+W1P3qtiY/A1FdBFc4BNgjsJGSvQ
fp/PHFUAfDPmlWqVyqtY4UdZ7tJmBIOIQTxwEyq+RurN5TF+x8MgZz43ysIwaC9QrTq3ShTJYpCz
g1W//SWFIHI0Iv+Opi7fVX72oQWeyr3dP4WJfjmmE7Nit0Q2sEmeKpjtkJt369v4p/Ygb6af8ov0
b8LbU1OCk1FSWvRmj+IYySPP5Fea5bfxvemshAmL0Sbkw5ApnsEmePSdzySQLzofoXsfmlkn4wUi
DX6qpuUT2kOPqlnU9/WYjS6tKucIHov2Ts8Msr+8mvMWEe/y00+YD+dJROY0tibRjpDQUny9bt2k
2/NidKFkL+krwfXS8QOC8Qv2gpYXMSPZAR9ayBXSQbFd2QfKasNF6kvyLw9oMUFj4bWArYl2SDRP
nI/IaniJixxvE2sMeXzoq2ecO236XX0WgGyC16nL3PRjMjbkPZL93tlFLABRzPvlz1ga7OlXCIek
HJVOahq89+JYNrdmyfpNIYPv/7KVRV8NHCogsDPfF9pozwc7dSaPGoLgPU8CEONCh0ENQP4llXfo
tMC97VX2tXzk7cewmt37Oufi1jm1LWyddhp6q3YQBprDLUjxD1ErHbqS7unwpMoHLs9VSeINzavK
fqU890Zlk/HjKKHOvOfN+2j4nOwMZd+UG+x/P47eJEb2mUJ2ekrBey/tyZAFKd/+qznDYwDoXbSv
iXNmmuicaEdEyz0Fwch7KV9Pk7GTXN2K3Ok5yfYp8qE121grl8O8Ft/nC12cOnrYFCDrzteqnRyo
HCNGCptEB8Qmd9DtriXVdpSg2np5jIu7D4xp/zUlPAjMvJ9y3k8o1zhtFyQtm3YAoD9eNjJv4Uvj
EZ4B3I6A2WxlPFuZsssOST16Zpy5SRyFUfwW9XZgxWswqMWoCAy/f49sHvmJv+JVBOASxeLZSryP
QdBtFMSzNDxXu9SPtdJPgI40p+PQuDIZ/csjXlpBcJ3MOCXgocE6cm4c7TYF70HXFergMQrU0ig2
UpZIfkbM4l/45Zl1UUZEBD49kU5UgvIOem2dOVVF3Rb195T7ILMJZG4GcbESgS2OCxRxcyM+lApE
l4kMa2WOJMlCLUoghJMAYpv2Tep3xbT2eFwzJfhFvRgBaKE0C6s2N7cZnsNBlsXpRqb2WjJn0UHN
zIH/GZYpPGWSWs81LdLzMMmYEW9au25zN3Yaq9vUKZ+q62hSejoeJAO5LE/uNShB9WkfgWZkUowg
QxiUBsxUU22nkShT9pRZPbjm+pwrvpqSuLuKtQK61V1vSfTeisu0/q3ISYU8oqkO2zEySOkaRW2O
V3avgn02Noem2tUygxQE53LTuuigL20vioFHN9YuhwUvMHPmz9AlZAXA6Xu+XZ2R5mmlahkipip4
n9zK/2y81P2FdlaXoFH48uFYungRFeJJBvA54Noi73w1Zehasts8rO0PxawPFu6kSI8SICrkUCo/
GwY2Fwmp53w6dmNx3aeBnj0WfbTptc9BCiPjA2T4H5e/aiFE1pCKQd8NkK6gRBKcbuH0eTuwmIZ6
UruqJLuFXGzMHMRIbIOOa5f1r5cNLnkoWPzql5iz3KJWKgJH1oxSSsN20ypuAU1Cz/3U3qanLoSM
8L8wZoCKDSJcoL5DWH6+xKSjVgmeF3B17HlIt13l8uf84NFbcqhWwEALJxcYjj+m5t124nnLBLZU
Po8rx/Wc2NZnwpI3Q6Frrm9xI51amr/kxJLRRxF0gWBpPPTZDl2VqERE4xM448EMtCul6yKA+rKO
ti30ID7b8gvaHtH8SNjTyuwubR54QwdUnTMNpHhjUxvSVoxWNBzq60ENssHL5SFwwErzpP6oH6oq
KO7jYpZLpvLo5ulDobrJsDXKh8sfshCkz/CZv79DuHdqq5pIJZU0pLR1wXygVBCym6El8RpnzJLL
OLUk7CeTFWaPtj8aFpv0vlwrwn+xkAghw9lAhD1kxek4FhEmNB09q/RJvSXZIwH3zFXxWb2Xics/
J0ASPPll3BVP9k2PhV+LmZcqp3PHAbhDwa81i4ydb6821xMISbTYXtFdvTftG9Z5gy83LhTM69ea
e0r/q32GglpRu40G7aC7irvK1qrx2CxWMeuLxwqAPqi3zZQbjrC2tJh4rlb4mu4wQOt4il65dEVt
FKJGtmulK2ACEuNVN2+Hrt1Q3oDdMT0YyT9kc5lf1xp2GLh2AaIEs5ngJ9spGyRF4zR8VvQ3iJO4
tg1dCx7kBvgjfZXvIiXUpddMf+s1a8WLLa4IhJgRVUHbALwuwooMVVTVtj1gfz90D3qw1/fTe7VN
t3Rv3fPgCVxRnvzu+DIokpqrbsWvLW35P8a/JTzlhNcF0ycagj4USIXmisqr0Pp5EcV9P79FQdcJ
DDP0ec63nJGPDfhxZWy56WAyL9c3DYodkB30jOf6yYG+qxXUa2IzXxmRS1aF9JCBJkWwks4j87nf
B4WfgmJr097qXjS6g9v52Z100ILXfXtrHIfHbfHAb4abZGf8Ln1UgB/S98tu7CufcemDhKd5gu7f
xi7xQYarHpo3tnlPvMYjH9cVOg643wVG6OygW/RZ7e7LKwffWF9JD78a3wrirfNk+8AK7NtdfJ27
r1rQbhX8f5NrbbtH4q6Jx4tMYV8n4nTNhE3ZllUbqxwfC4Y89JnR+9T08rD1JF99CZQHI+h20Y38
0u1bb3d5nr5fO0AyI/ifkdkoeoo5brWpLKLrYx3mErj2wUTnJBuUjDu4J2TZIiR9L9ubR3K+LGh5
wu4EongGi4nlFaZlBa9q1ob2EwbK978A0ayfqb+Wf13Id818g7PEBJggoaksOBmj122KDjkYSvcJ
AAbdg6Me+153rYH5UravOnc0VrDh89ESB2eBuWfOVoKrVhZutMbhcVWWZRvqxLhSCDp2neSj5tqG
q+z35Xn87kkgrSRDCwY67KAK+oprTuKWaKB6agNaFcaNfETfOV5Sa+pu3yOBcxPCprRJXzBzrNrQ
6odN3jDU+HZV5ae2AozMyp2wMhyxH6gYM7MzUtgaWv0hzrONFq2hoNdMCBtCZiYplW4ezghdr9hw
SfxyeU2+nyUsPp7qoNPEP7+pJCRNVFbcyLEmbIxcFc1ZTWL7U1r6Rl4GpOp/O3K90u+7ZlO40oG3
0eUoom1II+JpZrUfbei+0zv4E7fjwNroKw5jaRoddFChbQSt8GDoOL9eiEasQi8wjcY0msFoEVDG
mPKPyzO5kGucp/KPFeE66WO8pysF27tymyfwBvnZ8QXd/tPBM1J/uLtsbXkO/xib//zkLKVtUU6G
U7Th6I2jm745P9sRvFbPl618D77OhyQcJ+rUoNeOYGXYJI/J89oNvHRa/8yYKdZSlR6rELfwPUaj
B9IUGg5HgBeiU6PTvcsjWXJzp6aEk9RnDICzafbhzS8Glg7QVz5J/5Q3EXfiPF8WcI/QS4CbE5yp
oldJk6awMg2ST9k2VbRNrZH3trNXYsLl8fyxNG/5k/V3nIQMpdq2YVk4hRupUBBViivgjp6lqlyJ
ABd3AZrMEfwC+o3u33NbRtsOGTFG7LUq9osEaDzlfUJQdnmFls8PImuQJgOR/Y0ovAeGnikTzCT1
ddwAlK3WgeQUe2aDgjcJVCu+AdmtV8baDzCxBkM8vF7+gsVxzuE1mq2hESKKo6UxBVdlIbdhnr2W
DoaZH+NkDV68ZkQ4uGYHiWOaKBilI22SPrnKpf6OSumKj114SkJZBfE0eAiwD1HrOV+0KHakztIj
bBD6GSGzJNugDMw9UMLRGlqHGXXz6VPtQeaqQeFnCAinQVeiHlGSWyMrQUwCXd30kU3J7vIsLwSO
518mzADQKlXa1RauHDwifan2o4caQPff0RTQG2vXK0AF+9aTdWPwjflhh3bUuIYerr1rvjsffAZq
6njjqiDKFhsaulYv7GjgaO7LHC9R7wZVgUT8YaSuYa4W3eYr7TzKmjPVeE0DFD0XNIUxS5JkjI3O
uhmNPKXuSPd19lY6gfEzrt7wxnWB9JTop0SllbP7/eoDDAliPibeVSoECQQPbrMBJCEWWhgT66dh
XtXZ++XVXEjnwcDMT6CjnIc25XnkJ46o7vSpzHXCw7bpuenWdWy/jHZt1Tueodx/pJ3tpFv8t/Ou
SHan+Tq1J0hDZ5W1UyWAtfzLH/T9fKHDHQW/+WGAFlGxDC5nU5zZUTKEyFQrqQ8qDnlHRlNmPnS1
1kgnvnthGFOhajC/DGbqmfPBdxJVYjDeDaGU53udjo3HFDiOgUAHaijW4ufFoWnQDAHrjIaCpnik
h6ns7IYNIbAu8gF80ebNAFrMvWrJZCW8WDQFCJsN1wEpFBHFH6WmnBU6x8BGp/fQoJrvVKPUQFyL
jsPLC7Y4h7M4BF488wtk/pTTDWSnvEoidQhJmTZurO7magS6IYagM8YpuGxsAUvq4HZBqhJ4kLkl
QphDlN97hNRsDOVBcu6c2Gy4WxoxKIfBKuRMXmyNLLvDYc69LI7rjUVbqz6klZW/s47j4WeVEVSj
ypa1T1lK5ejp8gd+nw18H2rzeHDO4hwiHl1T4nwaBnyfORqtyyXVAc6/r4JEsyaPSdIa5HTBHhLj
uoxtbAMYaQt3uzXFllRp0hhW6O+6QlP+eDBhZd+WTfoogyxvBcD33R/N/HigyAEkB13VwqPp8lx9
36TnvyXEdMgXqZEZ65ire+0925svl39+wbWd/77g2sDwEkOKCr+vgoP8Z3aVhHsHxFkEZBkUSupr
ve1fV/L5JXFuT1gLgxKtA6/lCBgnpA2u8marvBDz51BvB0BHbf1hkAKldeU9I4knM6gRDPd18lHp
ay39C40A518i+LWJmUbMBg3NtnGgdVfmm8muVWTnqjeygWy8XBigiXS627eVGZ8rjpdmQPAFjqpL
E0o5Y9g5P1jl19mumTY02qB0/RL/yreXzS3tfTQyznBWZc5HCHejxiFjQZtiCtNMRTG+TEdAraNb
J60il6vlGmXp4n7ScLIRjIGUDboD554uhZA2KMHLKew01TfTzwxc3I/R/nVSdh23wVKc2pvLI1w6
bSYoX0CNDEQF3iTnFkcHCuFaL094JZjNhsiEbUarXctbzb8irtqpFWEeq9xJoqHnU2jXpVcr0bZk
2+4aFABudGU7ZCWynT30N2sQGZENvORx0wunMm/zgkAyaQodO6Y3Mp4Nbt5a1V6RGm3b6GXICSn3
/2IeT2wKK8eVuu/hrmFT5gSYITZsaVXau39jBRV55McAbP3WsobQu7XaFMVgVW+voQD8owd0acXI
0qbHMwbClbjXoeYuDGXIIArdyag4q+0QX8eKtVEj7SG37MIfU0NfmbglFw1vD/gVHnQG2m3PNyCy
mVIZMSqHE8Qm3d7u2l+Y5uLGKLoquDx7C9lT8JshsYhQF/c7dv25rZjrk95E9hQCBanth6GApEDW
lB744kevyOT4mbcoQ1o9dCuqGtKpVu+YK3HT4uyilK4hjsG/xLhp7lNRrB6pjAlp1APJID+dat3o
Z0ikeMlkf1we8+L5hq47nqtQNrAcYTGnTKWDFYFlzeJDs5moIrt2zSTvn1tBWwH4ViwgF8Cfdz6x
BpXUyugTOSyt/r7IssrtnO7h/2dD9CFOJ1lpjr2fUUlxU97GHnfWSpsLlXNA2hDlGPCISHibwkis
zCpsjQ6wgoT+Ac23zZVlj84+Gsb2oZORp8vsBto6MajAc70G3DQeTVeJ4jGogPsOjFRyNn0DaRil
Gie/k8z0MWZ67iX5mK40di0dHVDCoMSBTkAbqaXzWUdlvSocqsqAg0aRn+F6CnkL/qeO5Fl4efKX
TUEqDfgmBcgMwZRE1CJuMkcOG6kbPTVP+FPZ2LprjACGXDa1tGNRxARX4SyPCrr+81ENhpGmeaNh
L8ldfDMRMgW62sr/ZjedWBFcQVtTiBHAY4OyFrSnScfKvZl3+kr8sDhtEHqFHDNe2EgcnY/FVvOB
Z2ashCC6ACEnB5SQTSq5QYbKXDmCC7032Ll/bImEvEwHJodIthxSJBhQELLrgh8VkOP3u1ib5O7I
x1QbXamZeO1rTkXHnZY6cuNCOLpBBT83OmTMct105dRoYretDXRClzpB38LlFV6eFQtMrLKFJJ74
SgUneye1SiSjXy5jB6W1jB+j3Df3UVc6KxWYeYLFUADahcD14f0CwLSwb4GQs1jrZArAjurTMBnv
daU+JEYYK+gHQfQ8Q03alZBqaXjgnprvGMhGQbjmfNHrRJ+qoYHNvmYJ6KghjcOkJNkASxGvmFqK
dGxwaxmoWIDVUryqR4QDXCmZEiYE7NdXrekPUQCtyrpfiQmWDuWpofnPT57gURRlKrHLeSMXdzRJ
vTymK3mohYsR1xNwHEh/gV1WFZaq1+dH97wr4iY+FG2zJSD7cI2eAufydHkDLsXZKNjCZYJYR7Ow
O86HM/I6cQaO4cgddN/VmPtmm+ibdKiHG1uvJa9Ny/7Y1joK/YZ9bXb2+EIlja3M6kIjCBInKAkg
VsVeUcR8MsvRSg1ZTwWoCdONy/x60NGqrz7XNkjTVcWrDnoLvp9Y9XuWXNHRvGnyLuhyfkvLci8V
8bByNBfOy9kHCdcfq0tH6tX5vCSeqacbNS+vIsxCN/ZuBonAajzqa5jghb0Fm+CHs+AO8MYSzos9
MAgRpQ1sxtTXyZ1crLWOL4/qjwXtfLkHPLmctoYFvU6iTY4CnzOEXZ8+1bxGMiO9Z0N0rJx+5R2y
lEo6G5mwzSZkeVlet0o4Fh9m9iLdgBTeLafxkcj6tiQpkkQ+G1PP0aoADbY3Wemmzgof60LRBJML
nVsVEGhAtnQhwC6mAjG1BB8BkJYG2AqTei+zDK/oFWA3C4o0ZHQgZruJlMF0C6IdtWFNmHTeNoIb
PvsGYVtZDW4UZ8Q9WPdZ9yZLMl5+Befdy8ARKU3g/j72GVf9iRZrQruLbuVk+MIVbPZ2oaTz8C00
J0j2L0Svnm69T/laWnnZqfyxJF7AVV2RGAhm+Mgwh+w0dKFvkMYmz9Vjf6u/r9GoLNwymFKQZKEa
pSFYEk5NHaVpwkmthGZ71LVQajb6uJKJW7hdzkwIx4ZzNc/HvoJ3Mn9hRCAdVOlb3Nu4zvaXHfLy
Iv0ZjHBQWtobvWnioNDJA2BoZ9jULc3yNh9WArKl+P5sTMItg5hzhFALXEGHTG2V7Wu6MRvd0/RP
FWVLKel9RfEkot1BuHIz2FvGsXipX+vjZuTmi061TyOVPy4Pf9E/nazlPD0nt6uCt5lCDUy0rbwm
qS9HzNWheJ3+bKTbQrnVkpUQe+khjDI0UqwmaJpn5e1zg0VHUoIcBeIG7tbYqxpIE97MD6q6NoBL
7KFZQ8Uue6ETi4IXouUkj8M8700SBayCwsrkbBkEFMd4q0tvZXbsO3XLSrl0G/5stCuuePGOOTEv
OKCOViOEELsZgelAoNFWiNvEFQkur+NSDI55BYQJ5PgzPFbYx1Y5gD+vgBnT9tSnvY7TP4Gx66i6
yNaAa8Nbe8YsHtETg8J2hnhJipoZDo7OJ3fMa7ez1UBSXilL/Hb6cXl4iy7nxJiwa+KuZenkYA1Z
yX42XV54NlEUl+Z5tvKYWTwQJ5aE3dJbo9WPAyxNRhtQ4z6zg1rbNebRGT3GJg/JqBWLix7oxKKw
QRzaU9JbsGjxYmtHu5H/aCh66Pjm8hzOv/PtJjyxI1xHeq0qufG1YDV1k7AnW7nV3ViP3SytfIV2
KwHdypqJGUP02ZOsNTCuwdw3kGjQo8Kd5JXQfc2I8GSnSplGY4pdqPZOAGBO5kxuJD9dnrn/4UL+
Plxi9k6VkpH0czQl3zdvhV9tH6KPeveL3FSZFz1cNrawHVD719Q5b4aXu/gYob2jdRHEG8Kyro2j
g3aKh6g05PcEiqt+3DvGP88KzpAHNFrh7eMAyX7ukHWi2S3UwJWQW9vRuBpAOySpxWaUrN3lgS25
/jNLQtzQO3JZI/2ogEAmMPN95aDDBopbvl69NvktcG/IY6/swYXTjAykZUDSc34Pi/QEuukoQ6mN
8BvF1O/lmuUPQIwXGwev2qDt5OnBIMi2ulTXh1086Gt6G0uRGQiaIUCBuZ0V3ef9e3K/qtCZbJFu
QnjxTD6qxh0ejZv+B72Tj+1NsfaEWjgMZ8YELynxvDVLWAublAEJXwd5mwGB1wYrC7lmR/CR1LFK
ppWwA1CFbyTxbVfZfmxPh0o7sFbxMjDBGdSQXHTr3rLe2dtZdpCTbJvhOamMa03Bi4t8MseCA6UJ
CtNJb2DY8fQY6welnK7TDOopinaV5rrXFHIgkWZlFoRJABp51i4CHBoZUBDkin0PutwCsxpBPUnP
USGLvITuIlv9Z3fDlxHwvgHZDXZ9tHZo59tnmIrCHjgpj4PxoQ1XURmDgM+Nje3Kis6H/ORu+MvO
PBDwGKDAI2IDZR4noFiCjJcT576t/nC8XCk9xXAVz1G36jsvwzZJVw6nmIP4sgp76KtA/wratIQb
SR51VqOmWh7jZ0k6kCNIt8mjbG4oOnW07agMbvURpZuq2lajN+h+s0oqJwQx//kCIL6R8J1T7oJL
kiedRZpkQXrycFu5jjv/rW0c90fpblQg0Q7sLf1RvVyebeEi/suoBbgiuknglMQQWOsGrVcsKMfl
eIu2+W2K45Kz0qPpVtWuWbzWS7tkDw8cqFijmRabSdhEtG8MLsUaO9pD+1TWT3qZXhf5jwIpQkty
dkPT3l8e4NLRQMQLeTxUmVAwFGZVYQYrnTKpjmpt85teHbt93luHvB6VlTvlS85G3LioE/4fade1
IzmuLH/oCJA3r5Qp0+ppN21fhDE9MpSjvPT1N9SLs1PF1i1i5qwDFgNUimSSTGZGRqxqtki2Ail+
vkEUirJbY6UsXNct3neHeB/vm8MIyfS4JdEOCM2DfYyvugPdI6O2b5LrOA9lDwyRYSIiyeBvuI+V
Pf0abqaVZqGlnWcs1KrXSsrcyH7JousssnatKQU1M44QeiKDSJ5ucyOd2uWC/1a3lwgEPCycpinQ
C28obBdkW9H0iDVWqGszyXPilzgPlPsBnf7VTRN3bi/aThu7Ca2WQM4oKGCB2GL1i5PLbjCzqKxH
fAZ1Ri+zrrNmIsrUE82IXb0SlKA+Knvc0isABgFrBrFrDYo859ac2Op0yaxZeGWtO/cJ1OsesPNB
tTfw/2/fFbLi3GM/Cf75m7rvQHC76MD0IxK7hit7ijv5M3SWZaIJoio+ZFxdQUP1xUF5DM8xhI7n
X0fnAYi7CXOh9wuB+iskp9LXxZhuW2s5yJmE5qdrQA4PI5392cj3HbMEE7SxGhoS86vWABomP5V7
qZ6XhT0WbdiPkPuCDiVp5kOi3GRIvF3e7xsHDPY5zhf0PQGJxlMrpHoiLyPaG8PR/tKBB0fLr1u5
c8vl2EygKT1ctsYFyB8zC8A3eOnRLoFsPbfJMmtU62FY2rDNibpbkLkjhUjZ5vNOhg8jlrKhoWnB
xSwulDLaKqEtnrJhHr+p+eDRvW27Tt57uWoRPJeGuv4SiYjhuUAGoiwwCnQ5oOwGSlQGdx+mEi0d
oxuTEBAI6i+DWoYSKAZ8a2jodVmolduCEcDttRY6WksqeEp98hdofawq6cqKx13rR+cem+SRuVTT
koRzDl29ESACl+pF5DvQ1zvGI1R/6dwX3uXF5LIj65DR2oUwCoAPtG9+dB2eHBkZMvB2XmpJWKmy
yyLldWrBAH3Zxif3XG2owDXBYeCk/H0b6W0/qRZsJIlfGj568iwniAI9f4tFZZWNOTwztf75yXA0
atuLXZtJCFd5SDVGzPnWGO4lpt8q5f3lYYlscetVqX3Ra4aehOVA4vpBfYl/RgNUZQWzt7UVVpkn
NL+uTdd4RJ2Paejl2TZKBX6RPTe9CTXmLxbb5Vcx9fKrolv2U/1+eWQ8xO8frzgxyd1naN2UtMJY
vaKe7oHVvMpxXaWT4Zlz59oxpLTTDpKd0508xQRaG4v+XlC6u/wVm/N78hHc/TK0HWg9JIy7sryq
Dei+uLYkNN1etrL+ytkttjrnmkQHpxAaHfl64NBmSz2r8Jg2AQsBktCpdbfQRbSIqsAMN5iZdmUJ
9Akcs90BPbhLl4o4mrRT0rvUu0ZnXVndNwsRklx8Oqy54XHnaKUWo+REsJuo74m9+Muku2OKNo9O
cHp9vnA/LFnqyqiHuipfb3cWdGuVS5qG1NZjP611dDIoEypcS/WgZErqFrR8RZ33R9WBAgMEPbU7
J+VXDT0vgrt/a8xAWKGmqON2AgLjfMPQJpnKmWHMVK2PRurb9gDeiYVIAjtbZyf0+NDWhUIywi5u
bnuHpWZb2Ulo0Lrd9ZX6bI06ExzQW4fnqRHuRMuKSsm02cBgGvpujm71o9apGyvgeUhBaFr3mXt5
Q2zOHijmVqgItHL5iL5vqZZOKkblyLd0fnWsGkytbqc+XDbDZ2Y+zhhVRXQG2iRESTJ32dpGbNoZ
6EDCaoBs3U7pTDfLwHyGNmaA9CAI4Eq3oEwRbMSt6VTRtuCgewHPet5LYz0tS6OZ4KXyPpmCtHKt
703kovYwViIZkS3/OLXF+cfYJxG6AGALOA13LPBvLTi8RBY454ijSZ2nGRZA6gpW9Ibk/Z9VT/5Z
JQ3tOzqaWcD0wGUnbQR7at4uaYjeeU9U+9s6e9EX8++Pr4fmyW2dD3MGgB1cQGaNO5lvBog/y/ZN
4GjrdudP+FMr3P1pK0ZSmsM6BNSbn1N/2P+wg9w3yf6yIdFo1sU6GY2sNoYkS1iMJH6EUsOOyYzY
mqievr3kv+eMu0jyyMnLWZ/TcKEGSfu7Qv8fV5zz2kg3KzurMF3oG3XL5K5VcsEeFA2B81qt6QDT
njGEHuoBM4Rau1SA/do6w5DAR8hp4U5HWH2+FJKiJEDtYykYFOUYyH/LzPad9o3V/uU13zxO1uwZ
EvjoWuERFoMxtDorSmxxWz8YWfrkaDetdo+7Ca975Xqgs8DJNq9Z9cTi+kUnXraoOjPqGBaTWwlZ
FT0n9UN+NXuGRRQX5NpDJbgPNt36xCA3l6OMlngTKatQsR5jWvgMcqamyAjPYvNxziCHAPwtqB9W
nOn5sGhTtg1r5TRU70yAaq/knOiPsW/uep9eFW/GnR7kZPyafbOOWUwOLAtMgc/wFdx/PkHVoayx
5jPQF3n+CS2TikltzTTM52C8W34UnsmunOi41HdGroez9tQii3Uj/YiTmlh/qCn5yTo3AW2Sx+MM
YGoot980NHyknezK7Noe34v5by4mpM3x1kQfs4Nuk/OROkmVGGWkr1vcdMiqt+SBY0mEitna5oi+
kGOVTbg/zyBoRCuxHDShQ6DJ9o6THWeQEVzeflv7HHB6NJkC4Llm6c8HAqhgD4SdjaMdDK16FcQv
5vw0TYJ06urh/AVigIwOEGgwvQByfW5ltLVU7eIIVkB+URKEl0Gn926H3hLQryzz4GqJiEFn89V3
apQbGtWwzXUTRov5zUF0Esmk2RnPpvJuxnNg9skhGp4uz+bWOCEwDSpsQBj0T926HVgazShz0hBR
l4RkbuwvoX3LiuCvBrfmJ1EUBGwZoeb5jFIjsquqTbLQmiY8hXbAE1hzSkzk46XkLpk0kqXQAxTl
R3kI0McmQyEQOgjIkSLTw908VdsyE6LJaajh1kn1FhLeBYQIDBBNxi6Lv8zPknIDQq2jGt1BZVv9
DnkvFjTvmfnV0kQUk3yv+z9f81G/AuGyqfNd+JLt5C0aTdNw9qcH/am8s78vQX8f34335kEPrD0m
Bjwhw10DZY/vKFBcXm51Da94v0Y3CspO/9jnrpLUBhBH0mA/r0h0bXjGj+kWXQ1kvOsAKX5TdsuV
40t+MZIh+hK74Jk75Hvz8fJXbDrdyUdw14vagvFdZvBzdXxkJnoYNZs0i9sUe9UKEtQQctDiXja5
dWmvdGk4mkBqiUfAuffVcUYhVJFlYb5oR1N1e6u/HoAqSJwgvi2+Xza2utTnSf5tjAunnHR0kpjC
2HxM99lDr2JriY7BzbeUiU4DQE7XqeTDkFTpe6mCFms4rLjpAsxoZvcrjqBEr6MiTNntGpZqDr2O
o9cUAP/LQ9zeViggomiPkiz+cz6hVR03UQs9xHB2cT7SuyrzyofsZenIuBtvmzhIb2TXea0epFfp
dXQ8gflPxVPcI3iwrvhx0OAhKX1u3lJ7ZYnRIBuad9MhpV70RClhL9FtRFj58lNgbXPXYO+uxQUQ
jRnciyhpaypNoCAJm27ay+PdeG3/SHuiVjaRxseucQ3vUURHsblJ4KgQqEHdEhQk3AiRdq5LsIWH
/Tdr3z9SF/jI1EV/kmAqN3fGiR1ubGiqLOshG7PQMJ6cBdU62yudUNe/SYehmQTnz+YVt77B/zuq
daZPQllThdOmJax13i+kpb5GXh8uX1CwFKZQVw/4tAmtFd4O71i95NxSsXRORCXMXwW9kSkJGPAR
Lkv2qe2bh+Fp0nY5JdVTa12rKJNGogT4VpiCJo1/zXPXTgmNzKimGGgwfdd2HQ7zyz657R6/f587
yKnlRIuR4vfVa30mziolVF5b1le8eNCsTZjA3P+zcL/tcWd2NtlgzgAsIixb7T3LrF1ZF4fOvo0q
E00TaJj7Emug/RM9tgSryJf0BmWSVbOAWS2g4dH0L0/i9nX4e5V4gr2qTLOoZZjFIZj96FsX6Ojk
O7RP0ovj2bv4mOQkl8n8I3q13nSFyNdzAIJPle0uf4dolNyuUIehXoYWnxGjBVyW3obhpmGinMga
PX7aEAibUXJSkL3kp1LKEhyZ69ZbvPj4au1n17jqnlM3umru0gfmZ4JBbR4sJ/a4g0XWK9kGf20W
0gq9cMdqRPa7vdfGa2O+qUCncXkKt+/DE3PcHBpSM6C+BnPoqCHZAP5JfbfUHgst6hr1bSNs91if
AJfmc/3zk6Os7h30dcSYz9Et/PkOgcSxDX+CMYRMfnv4w6aWfwLHk+Gtq3tirdLMAXfEh7U6VF0d
YmzDL8P9dXkWN0+tEyuro55Y0XorBlfPlIXF3r6dPf1KiAwXWVj//MQCaJfKMtFgof82XSEWv56u
Cr/2M4CPaABlKg808PeQIL88rg9E5aXF4o5jdJrgWQxEaajvlAHkHTqIxlsP5B3AJdCj47c1qBdm
L/GepZ28114Tl+2qvXyFVMTe8EBc4M7BH6LUPy0pd4QvIzPL3MaSRnoBOwbwuigvioACW9seMQtQ
ER9xEl/gbusEyKdEysIUnDZJVCPDINjom5MLVJUDxCWKlugZPl9TpHhQn0gdPO2CATL1O/04Htlu
+Jnv8nB6iK/K0EEmp3WbfRvWu+5X9dLuiq8gpPX7Q+/VX+If9U6Y2ln3O7/ipx/FXVhapKZxPuGj
pJsmUP3aa1303vtgYHdrVw8u+9dm9fTEGs8yNatp3eZ4SeMi0d0UogGM/ChJ4ZbgRUEXriBm07bO
nlNz3Nm6qChfmgUG14OleNxPLz+VIIFDJzfjN+1G9qHv9tz4xdHYKfvopsa1lV0j3FEJuoN33aNN
pr20KwDbuTwNH/xWFyadLyShYb/XIhnf5cnX0o10QKvNQetdsOM0FVm+ppA9mZ+0ffkNj76jeQV8
jHWX+NAnfTdr0uIZ+jX+obkyoLoZib4kAkflO/Q+dtzptHFHdrsAIFtRrJIGtNITW/+x3NeFKO7x
XSjvIHBAngvMjuuc6RmMyUeHpETbBS9QlyWZ/030FtwKH06HxZ3ahhEDhrHuv1x/7/Nbrf5ViFKV
n+FueHCd2uDO7V6SMx08anBwnJrJjUQGAnWKYA5ib4I0BrI3u6dfl71p8415apM7tKERLhlOC5ux
PQd1X7tpCahZlO+6eN7X0XKU+nafjt3dRPsb20m+DNDGqHNwCC7zTlOYHyv249LfSKJqhnA2uBNv
mvvMaWd8mfNAAYCbfW3fQ34yJ5UruYMvefNLeawFu34zBj+dD+5I68eRJeOCdZZ36f2yByTjTveK
gHmdIFbcelycGOKr6SAPiky5x/BG3wiXK504u8wfSXJ3eYE3/RbMa6inr+SofDm4pa08S0VMQ5o2
XqNAC7NyM1EP4Mft8+lM+m3lY1ZPIg4dgl9GJSU0VJpDmv1SpmRv2XsHr6ZpHm6ntCaJ6UCCr3az
sncHbdwniltEs9sB4pYvxddRskjZdzstqgIwxqLIp+8pk/w4a/zO0m5WQuSI5Q8OBU1UK6KxWTcW
9/lA3oFOAvl0VJz4PECtjED1Fl0S6uiEqjv09EBmWI0fy1GwGlvuBWFE5HSQHQS2ni8RFN0EmSZq
AQrXsX1l5zdtE6TUd+SdSh9B1NgOMbhARPmHDSdA6GBBiNe0Icn2KT5BGxteeG0axgC/NQOY201E
z5VIDlFghs9XzbFO277okPjsjuik9WYlcTs5F2zRLSuAMK4EmCAcAkDzPBLCQkIJVkfirYX/+L38
LizVbrgDEJK/LaxfcOLNTHKqTm9RSM2X8mqsjGNhT0HTzE9LLweXt+d6iHGeZ2NfQkYFpU6gE9dP
OTEVNQtbZhVVYTX36ZB6Npo7/HwCzU3mT2ab74bEFiCK1hP9s0lDU9EZBWSixSW90nHI8HjF/I2T
X6qQM6AjxKBNkjvlHngH9/IAN1cLYkf/tcZFUYrVTpZSAYugj15nfqPR90gUEYkGxL1KgeW0215S
07CzlmkXgUfIkwqwWhvF9N4bCRrGdV2U5N+0iSbxtdcB7BoG54RK0rSSlKPUp0AGJLkOemvHlqAU
VRQ3LgnUxX6b4TyxrfVajSvUTlmj3pcjGE/iyJU6aT8tis9qKV2xPdIkUibf3AD6Sh2C7i5wenCL
lqtQtjZaA2CIbPwxGcvOURNvpHnlUrSxXHaQzR2ADDfQSjh9IfVyvgNAB6WOrMMQU+XAXA1oWc2F
gAYLonr3v1niRiXp5qy1JeoyBpoH4scmJqoWZv7cXZUCS5vecTImziPRltBVvYL6KSzR0m/To126
EX0co785C08MccE2OCEb3aaroUzeZdURkjl+wQRoqC1shA2dsn+XiHP2kQ2ORBcsUaL3u1Q1gupb
MuxMO1S0t7zYlRbKaWZC4nZ220YwletvfzqtTHSAg0v5g0GWcw89k0yDoQihLe9LfDeJekxEv885
haVFbTegUzmM01+G/Ca8S7Z+HzQpIL22ILGjmqurnBzwg91aztwVuK1qkE4n2nKcVEfUAr21X0+N
cKFyZxR5ZdTZxx4C3ouiAyjTb+3+1+UNtHWWoyVwBRciAfGpHKbP3ZiaCk3Dxrmm9L1RRRrHW/sG
CUTw3qFebho6N47ZsFuIqWOykLsym3knxxLB6UCU4ihBkevyaLZeqoiGflvjQv2EWmhIpkDgZMk4
UjDOgTtmTmK00eSdQ2ivDn4h0+5rlbV3iwUNLuzr8UvflwYYrovWG8vx0aZLLjgQNz3m92fxpCf2
0lRWMq7YpzSW3FGX9YA2skgxe3MtkbACKxQAXUgqnftl07K5G0wGwKY2uTgKxYu5dXehPe9fC9zO
Gvpy6roeFoBZfqgg1SJNEUnVkZiQc9Z1Uqv6sftDLZo1+wAaSg1Vf+2DHZUzqnSJspbmcXOZoJwa
6FXb1rd9L7tKt/YKJfH+shNtTOOZPe6kt+xiYozBHvyIQLUL7UjXM/uL+/jMCnfMJ0mOB4oCK7Vz
rU/Xef8rT697U/Ai3RwLTlm0VIK9FnCxc5cAL45GZRAbh+Do3+dQ9UYD2R+S4/6zPqA8NCwVDJro
Tz2zcXnutxKCDlgA//0xbvJ7AN9MquNearM+C8o4PbRSEt+2XeXPWQpGS1pWQWVVv+hAaZiZDLgz
LX6eG205tFPfeILv2Ti+8D3WquhjrSyS54P7jxkbqV7kuI1jJ78qTXaU4281jZ7TlAZOYhKzRgJe
Q+vmQjLoCiLjQuw8qKi6syi9yvXxVc7M75c/avObgAgDfYqB1rKP/M/J/aPFTlfkGuZIkrx08Y0r
NnxF5ioRpeJEdrjDNItYDaJXBFdJXR2hHriXl4GwxDgolXLVZNXu8rA2bjykG/4dFv9il3OzMMYe
iCMoigNmN0ReFB1ZK3i8iKxwC9paUNqcEyxoQeTo9oVaT5EmOEC2TejQZkVj3Ip3PdsQ/1Eyo4um
BvOmgrxsnI6jl2sv2nD3N9P128q6eidewBIroUMOK6lFJujthg71hafUxsWFNcGbcqXew1uWN9Lq
etYvQJ8x2+5JNhmWO9NJBO9aTyEuIDyzwp1SwMnYpa5KaxBytOzR1cFAHS23rZwRA9LbnYgSdtux
f4+Kc2zNajPkA1IU5Y3uKjPrR5q/1fmtbLZAcYvoyi8ODvSa3K1cKA3YlFcIVaapRLEoSfOcyC99
dUPBhy9MR22e+Aba59cGSbRmcnOJZJGF1BDGNtYu7sn2dcweLzuevm6RT8uFHjtEwFACA1rj3PMG
3Z4q0Lghi9vFqZ8VFgOjRlK5M6MSmYcy+9qXskH0nuY+yxgNYpu9TFo7EgcyAESp28hF9JIRvWO/
QGAUE8gDae6SDoWLveO4yzR+M/K2J51SPiXJTD2ryCJQDCs2aRMtBg3QDI4+Z0nnJ6evI3cAq8bN
MsaKV1XoOq1ZbpOSDY2PpAiIqydzCpUElBG6XFq+Eo8SKfXGBFWDpgWXJ2d7+n/PDTf9ic3oUmdx
FtYgSauTwZNiwdNt83RB4xjATejE+8TKiVPH7pGWRTbbuFPiUJv3uTwQQxR1baU1cb/8trOO9OR8
MfvcyioZdsxj4fhgtpMMN9IRKx/TH9JBqwQTt3nSnJjjDs1qyVCJsOBUyS3pBRR9oinjHBYM+J0a
KfjtCohR/aY5Lq+XV11kgFt1c+gas5oxV3EWgYPrsRktN4YUUvb0v9nhDq4SOvN1x2Anyo9ds7OB
CG6vZVWwwQWjcbgTq696WSk0TFf02H+xb9Ovk6BvZvNI/L3WXMT4H0uCRgoD0hNlWCUlrYw+2X3y
fex8RzRhmyf9iSUunAR2QVOXApaUPEAbaQ+GtJig3VIWdVNv7/t/dwvPIK/G2ozSOQxBYc2aUjIk
19g85PLyb44GpQzjgzgPOlTnW1Jvxx6rvy5/c+8AYCWZPXalTax3U0RZsTme9bmOv5Dn4GOYVorL
qpxKAD/kHcJfok0FYSIc2eZ4LJBbrzl/A9Wa8/HkYDOQUoNloT16Ghr/ytYihZUQNP8xUxAubfoc
kp/IWoO2Hg+Mc1sOg1JmVSEp1BZ+lvrTEACBVxVorPVrEcZp8yw7sbVusJOjE+n4MZN62IK2NZBp
ieAGEP08d5ypy1BE+ggIc98jK9RS3fL6WCSgtOkAJ2PgjjSIGRWNJWMM5fSlM96N6linItGkzfUH
4chK52argJefz1OMEgNerUgMIeOeLGg5zBXS5Amp5HDMBeu/eZ+pkFczdQCDITTGLUpc91K/IGwJ
VRRL/HlYvlgjk3dxWypePPepi+a0a92edW/up5pMtlILTu+tKV1LtmgYBtwHSfjz4ULzeyUtqDCl
y88s/jr9RY8olPF+/z53O5h2Upe0AdyaxZ1XUpNY5XemPV4+g7Z6vyBqhNXSkNhXsJXOR6ExcLUk
GiqC9XiVy4y5yFaHXXc79RCvVhkprRRc5ECwYEFpcZf1djBCgmsybq1UJPW0NaOIFNF69SF0KXMz
Cp1FM5oSfIsCVS4POSHmVnl+M7Sip/CmoZVkBZB9UPPxvFRt5USqDW2KcFjU9yUqHV9Lpd5Lse/8
y/O7LhIfXEMDQVNBygOxF76um1bdlNRWj4azij4OdR/W800pH5JFddv2pUIr41IInsRbRyNmEJzi
EPvDCcnNojH1dGraCS9JGgfFvoEQapK5c6xCvz0mkYj+YCu8ODXHuWlSdJXaKArya6l1UJzia14X
ABkojDRyeviL2fw9NB6RAfUpMAIMGJpdPaFdnyRjQ0rwbk73mnqnJYsni/oPtgC1IB/B4wjVL1DT
8D5ZdizNlhTtmeUUGAq9qsCWlN/bkAa1HYiFZl5yZaY3LB0FwcHWrWCh3dUAibmxsgSc78tSUc3B
1JHYSFga/0I+HhLyY6X8xRl2aoULQeTMWXC7YXTGkO1rDU+cLFi6Ori8bFsucmqFC9uK3JnlPocV
S53f1JYgiDuClsxNdRHMZWtjoxsHxFeIP5Dm4+7SFs6R6DKey+Axlfcgs/2ORmXZTZPpL2oA4LfC
sw39nQhseAXRidnFEK1vBHOxQde70MTLWybSENv0gt9WeCSAOkOHUNORsJG0dx1vctDCCPyMl9f7
yPcCeQLiEuBdbHAInTtaV6L5UetQmTKY7wDt3wXVoyx9YTGBsKXTvffTYf6Jbnhjfsni0s0Xt6gO
ant72UW2YgcbPZHoNUXLLFC651+hLVLfWaxGEzA9pGMcJNWBpV8Gcw60RNSeu+WOq8YONOc04FP4
pZOspunqBoiOISp2Q+u+FnnsplBpvTykrXP4xAy/doliF7Ulr7iKx54ScyT2T/k1ym6oqMln6445
NcRt4mnQDDb0uM3or+YVpuhE7hfJNyNP1F6wtb1QZsapZMqoDHw0kpxEwjYEKxAK4ay/aR5AIPfn
sBfn9Ne5GkoDjEEeGfj1AhiXRQ4hkUMb1GuM1ybaX16brYGAvM9AfhrBKpp+z92tkAqwrK0d2uXU
3JvMuE+qbm9I739hBZUGtMwZhg6+zXMrc4Jf7UAAFBZdBupUoo8P1jwI3GyzxoKaL9BWYGAHlSl3
3/cjldspB7hmanyGooXGes9wvlLQsRclBLvmvVPszGQHlhNSakdJtoLLw9zaT6A5NvGPBgQCzzlB
5SZThxmTaTVZjyZxJ6iBzfJoUTYkluLkj9M/SLuiG/2jhx9dbdysLr0UFbWDp0w3MXfoQPTIxv2a
ODFqQbjxeWCwhIsLTmmrUOlbvejE3ZfesWLWoO0KD8AUDDOgmZHTxodgDlJnu8uT+Nkjz21xHrm0
St/WGWwVT2ZOFiyjKrCwPRqE12v7OThSuYO+sKW6bA08z+gItGemaNm+rIqWDGbqENui9v9oj9vO
CzQYjHbogQuR0OHi/NLKX9hhQsaT7YlDchxkVHgOWpz7dw2Lq0Gf8TqX6m/Art6Wbf5FinMRf9IG
xgYK2qhafyhsok63XmEn3hCVdmGXMcaj5CUBvbZrFTIx8TZhcYYwviOmk+3zFq0l7be+PnS15V92
ka0FPP0AbqRSoY7msuBBmDmPinFNpWvNH0VQvY2AF8PEqwj1X/QUQ23lfJhy2epSi0d1mKd+19QE
JdBkBP87K3CyoAVIT9zBKInOfEOEvd1ayhPTfMwLgTiI2q+9ZCV68fIdwBuKKNmy8d5FWVtF1LaS
9kJ6idsFEOMs5HrqMIm95BvN3n6t0QePSgeIQbxk/jHNHjMGN9Y9DSvaU5CNQSmoUJ8vr+UGqv/8
O7jdYeb1yJoW30Gf3lvXPDaeEX6PXpOgfnKOLJCO5m3xYH2NPYHd9XQ8f5Ce2+Xe+4zNymyUcKL4
KS79UndXnEe9qierR7nz0XNWivKcG7ka2EQ+CKQXKymszNmUnaIaI+ivhHHZoQsfvOgQg5+ov2Lh
zOjYD4xofZgsgofwRn/Cud3V3052rNl00NVRMMcVkSpyM5i7xNNv2SPQmIj2untmEzMmCSXj8/xd
MM+rH32aZ7BXIh9mgqGF73upUwoaDgmnrS4ZRG5+OH3iJ8m0U50p6JPqOuvK2xxaY8qAgedvRjmL
wsL1PPr0BZDLRXC/Ynt5qpGmHiKWJTLyR/P4RW7Q/uW03xFjPbNWum4H/VUw4k3PQjIWMEToD0NW
+Xy2+6Vgi0MX0APIlQek+zGVRujA1Pa98Whnbis/N9PBAKcrobJgtrdORviWufIg4B7g2XAai6Go
3asoYd7Al8sbrfRzQZFjczZPTHC+ZCGOiSJLwemfeHZBSdmAf8okUtq7TAQW/Pzqg9+e2OJigcJc
tHi2dCS3e/tH5+gEejf3l1drXYxPzgE1PQ2IE6wXn6ufy2ZAsgvOAQVionWSj+JTNYBXTXlPpWtb
6kklulm2TncNK2RCHRLkSHzGVjOXWU4WE9GUge1vvoHjSVF7wfm2uUwnRtY/P9nyWVPVYNa38GAu
nMrPHDP2B0cmS7vq01tdQhpWJAKbm96HTpEPXgwk3bh7ucls3B+FkYWT+lTKCbHpkzW9VQAhXl6z
rbGBoBlPLGhYrWwO52NLQRxXqw022ISReMBNDuEcGYOnL0PqqiP9CbYHRWBz8+xeC9PgQVtjj08x
cJQMc+HgTh7NK/Y8zbcmJMOaNHa10nGn/Gizu8IS7LWtCdWBAQSpPtwE3nk+UFpmw6DZ2M4J6Jgk
N8qQgpZuoZUpuCA2J/TEDucsCzUnIzdhZ5ia73L10NJk5zyDvBIaNJFDLq+evrHjQLILtOWaDkYA
cj4ottQVlbqUhtazAnoFEW/46mT8hj79ec45tFpVp3IsaMiWtzGOSA0G/Fp66KWj2iXuPL1fHs3W
Zj41xy1RjegJ4NcS7WSjQarxzgZVm5Dkc+uQOjXCrU/rQB4ob1Zg4OCAp+o2GnNPme6MyXNsn8aA
fAmB9Gta9dI0cnu5lLppaiDmHcbVrmz2WfwEUl0yIMcsNc/QZ1WMl2zR7y5P5qa/n7gGd3PWoLac
ii6nSHyAj0u5R0cOUZSbBbmcy4Y2IyIkbixLh2oynupcVrlvVRp1C4TnUnnXmOAd63ICZSeIj/TJ
zSylu9Qw/Wms3IYeBjkKlGLxqwcDVGGLXF3JUS/YgVtuBEpIaMetDVao5Z5viknJO0MyGhrO8rWl
P+KJKGwf2Jrcj5QiSmkQC+aHDO07PZ1yg4bISRBl+LUyXcetSVRFNLtb7opSGhJgULPB24Lb4bJa
OhJbTBpWoHBMDvGgXHVlfJWvfd/lUVvo16ERAIK3DhXUB5CbQAIXbN7cK2KwtFluNZ2GjTaRDG9S
IQBtA4O/0t+uoQJAaDiOuYOlaZxoTBmKgnZ8g257N5Ou1y7R0RuLt+VKqdFdpaE0gRep7Ldj0Jt/
XB6HfcQNH+oAa9PfuYuwRJrqYn0U0t4ug6SWHksn+vPE5rkRbgfqCSQZwY+HV2FUBlpDSWNNrpj/
dcvdT8bycdmeRCdxy5zO1vAQylv1EE93yE3uxX64aQUgy5WQHB0tfGxX185or4ifMFvQqFEqAOCy
UvkmOb2I3mnr0kEqCc2yIEleG+3O16Z2ehQ+bUQ+tZS7Y+7soDANGU/QDhOcQru+jWUIBCQ3l0+x
zR0NpnXQeMIdDZmzGqcGSlTyGh40B4jFXTE0f/RYLvZXw1vFG0BHCfGyj4zQyXJpWK6mXIcH0P0+
06w9OLSMDI+bVAuKaoYegSjc2ly6E4vcfpbRNptUBmJkRueDxnb9DMkWQxBeba6ahQcGms0husGz
dBgN06JugH9Q8wW9M21gRAdlfGI1Lp9GUNfZPKDWypKGDLWNY/HcQ7okbwqUfZDSscbuNi5U6aYq
WO9f9ojNEdmAzuPZCWfkU8KGWVlAaSG26pFlXOsfUO7+0rfg0LlsZ3N5Tuyo56ORW4ums40metV/
lYngLtx0azSRrDSkuKZ4GN1gxH3FEht5bRVdluridpMOmazbqhCEG9rWRQWuXw1l+7X9x+S9DLt2
UfFoCe12tF87iRreHE0O5OqQb4vWZtVsiZE2iJcwY5nqglgjIbrem1f1IPnIvZuenBf6nk3KYyIp
EEEq1TyonSw/KLOGXvmoXry2ydrntJuMADwVMrFTZEirBSqIRTMSi/ZIxSRqfTNk+I546hUIltTp
fsrH1K1MQO7kypx9oH/obqiK5CrGLxMtAzgKikemYOrXE4OP+lbtKDy7QZGHuOh8XUHyzOzKWGg4
SfRh7vQHpDLMu5xqucfqOHlNpMYQmNy8V4FwBkwDjytIF3FXThObtZlqE+KSmTSeAlIU13lWvlrP
9F3+UfxULC9rXCDoLnvw9kj/tcoXJdNCobKWwWrtVU57nKzXuHmXtPgwGo+XLW3tfJC8O2ipRBEF
hArnc0oN9Hu3FeZUZwAcNjL92kRMNIlb4TrKxh9UACCG4ONH5LgapZdmioYodT91z9RpbmXAk5xp
x5x9UY5Eztn/kfZdu5ErybZfRIDevCZtWalUlH0hpG6J3nt+/VnUPudOVRZvETMDNTZ2dwMdTBcZ
GbFiLdKG7v2xLdTccK9d2KUWL8S/ynQa4q4gZwrSs/HzxIXlQyF57C4d/OzkZ36Etpd+NHpVYjYe
z71lPicYw5gWG0AGgpV1XXynX3wRzWunAgVXMmgPg4YSKfbKl89Z/J/ukyVtbqj1irUlV4X6G49m
8FkGi0Y1MXXNNW0AY36Elr1qk6Ro/k3NFnN9f6KXDQHxgyQAShF0zSoMxDHW4HX3kNphUX3gmoYo
n2uy8ouHAphF0H1A/gpykNdbtR5rsH9W8EMK+QKhnL5N7PvDWD7sFxb4awtjW7VdBmAWqnsCNGhO
jQMWE0cw/wZkNBhDBX/Qf2mR8vGJpMRR13cgUVb+VCaSfInYvjNZ43CBA+g0UpejepC6nAjQB1AS
0mVryj8LtwxweoBozn3V8718PWa0MXrTJOCyzFNP20WjpupCCiWlMk7h4tu+siutVjc5XxoMV61l
v5dCghmH+n9rSrn0xG+lcZjXFNQZBshcN7EdusHa/vxNat/cHBdm5ojhIkQcmTL1ohpmBvhwIkH3
Ecpbdkj8DxQYiFXv0S4WGq/IQpooQhjlxn/ozOfvyVwDGi6NFyk/lMMRTqFphBpvJ3SgS+E93Onl
pEfg7KnAZV6UL6NoprWMd2G+cjSXYiEE4EjRgYceb14qskOSMhS5NErQBA09Do0N/6K985jGa0m6
RTsSohQgy9GcT9/NYwUQA+AtsFOfhmIrqhuQu94/LAsmZlJjzJo8JyPoHKdST0lS5j3UOU3pNdkF
a3y/C/6Fw/tBgp4uWvJxF15vEhTc2iLMh2TOuojALDhlB4VKnff+/SW5skMtSS12SiZrXbJPix8g
vEHGsIqFX3DIALOgIx8DQR8yLdfrh3GsMvKY7ItEscbuMDfN1uz3Kr57cUlkbYZWa4Dy0S32ga8x
bNLKyb7nbKk+9JEJGNB/sOoXJiiv76uJCmFzmABups62MAEG/vsmljADM8IMoBx+Jq+iWzyQYW6Y
pAUCyLOlnWdFFoIF0uij8/d5Lfu0FJNc2aLuGCTxOyGoYSuKnpV+K/TgJAdEVRNywgZGJhsgzq5y
s0+ehOTPWgJFWNwYFyOl7pvQbzOmnEfKBET7oyZk3PnHbs8+TxYSxHqy++Kcxhh2jRlardGeIz1x
SiN/bm0oLu9GS3QqE2WMcKaNPYPnbtVTL4SKV9NDOchMrgohnafnhTNYcyDThoc1RZdJpXvGa/7I
gmTmRSOBeX8PLO7ki4mhDj8kf6aoQHS4T3rPriSzZ3lbnaz7RhY9zIUR6uQPLdSz5QJGpMJFcJ8y
T+zwyumjtrKhf7Fc1H13NYvUpT6Eai5K82g4oyXlsd1ylrqRdQGvl1wP9GjDOfGxsCZD2clGqXPH
j3pbbQLwAdqCAeJ2gzVECwRyenuG8hhvJScOyriBMxIZMy+Q2AitdUbOeW3pr54LnXPiG/cjncMs
NG8s+RlGCxXzyhkn4/7sL2FmACTEpYskpwQCYuroBR7bKgkDKYcCdAICmVLLi9H33LzUiemXpEiI
IqcPqbJyby2duUuz1JnjZaZOpBDDUiLFaga02sQDv+fk9lPugjW91IUAA2OElvdcO5jp5K8vMRnb
2BckjDHm5U1U28jxcZlvJY4mWbVi35/Rpf2MlzFSiogwIFVB+WYx9DypmLti66rSIzbbIbNu1vkp
ZAd7lQBocWQXxqjVSxPoRngdQONCMB4lpT747busdEZYlYTlYqsX16TMFhcOOtUg7JiRGSrlE1Qf
GcciQ8tXVANYOBYlKJ9ldEtllciRCJ0pzv3pXLaHdLAEqQy0E1CnVotAhKZ1aJbyuc3HJooQrw3F
2lt83m30IUMCBaUcVImRxqJ8EBsOPl/P/VAF98IWhdUhacSHZ758C8RN3258PiAJGo+V+LsUnbR6
vT/GJT97aZ4a45iF45R4BRQcPBmg4Ry5M286+2X1dN/O4rMGgInfpDdyTdShK8C85APXi8Yz4V1k
pZ0QNU6Vnnn1s+Qekyg1u2aN5GJ5aP8ySR09H1hlwE+A2UK3Rm2A4O1bbIAwTOVyZWxLxw6FkP83
Nmpf+kLKTFyKJRyjym5kzSjG7tSoRaALckkYKBzcn8slv3xpj9oyU8h4aEmb9yV4lELxqVX/3jew
NnPUpmD7VuO82UDhSm2gF/lZlFac8Np+mL3LxQuwjNAg0pXYd1kLcbQEZLQtbjn2EbR/QpxA1ekH
b2Byf1iL68ShwQVHmYVWKbVOI3KrDC8AAl08DohifD3unVggTfF5387i9CE9iWQ0XkY3HIpeycbe
NAPoolr5Gr0u1j3OOwzDGmHo4j4Q8J6YKeTmjujrOZTKRFKzZgbLDc9y6zDS+T8YB8gt5lyEOot+
X//7YdDmSMgB7dSD6CqVgJsBqpXt1kgPlsrr6Mv6l515r1zsBY8dY0buUVlhOJjyrDQGzyWoA36Q
BLR7hQdopxT1pFLf0dvVkKx+lGJgyvlhn2IxffTm3h/3kt/n4YyR0+ZnzDc1boEZyjHu5/ocMpXS
BsWEKSbqmgzRshVEn5BPAwkgrULEQNGYkSaMGrjkuvhq8CQU+0cxXok9FzcjiO3+zwzlLFJf7huQ
OqFsBb5GyCvHA7qRkrW80ZoVymMogzhmQY7BCBBpNUJGPrUhZM5XmfqoSUOSAXcHEAkgodJktG5Q
WwVCXBkklCXu3Cet1ci+5XmhEWe81XSjeX8XUEOiTdFV54HJI03pOe7cgJ6hF6c3pT5OorL2wqIf
oDd2qKCtg34SqsQYEpv+pMpbVyXbllPJxOVmmPOkTBgnaETCypOVMyIBYFiX4zWpHMod33wEFcxJ
dd7lfidyZwY5sLCXtnjkH8VI3klNZ0hlu0kS8FULa3NMv/T/1+7MewR+I6Ta5kW4OPp+GYuMEjLc
uXgfGuSpSUcmfdvZ2akAvph07/fXlH5y3NijTkMZgRoQKQcsaqA6BfQli1Aw87TThwIdCCJeVcjy
piB4GkDYWmuhtWJ/cVOhPx1K47991NQ8a1osNWWncuesRTlvjA79CGFuoTtOyDZ2Wm9LIx55o7yr
JyBvUFWLIBgZOjIzkVZYAQQsrvnFt1AhWTVwzQCaLu4sJFbPAmoMViJDGU1UYCYkFOKVmvbi0QUd
E2YXYFY8U66XGpSXZYL2Ve48Du+gwu0ni4OQypr+9G8nwkU8/c8KX5ihRoVWuzrrlZw/ZwkoyAHl
AIlaUQHCKrIRBEbaAh1ZetTXGqnryNNTCdCLuil6U1BzzajVKd7y9eDZQcsMZseP76EylDsFUgJb
6KuI5sSjIqvE+WQAkt8d/bSINvc3CXWt/44ATGN4LLJQReHoMlHva7jmRJ8/x1750FT52W/Vtf7V
pX2I8hB4W+eMJPQ7rxcjVKO2AywbsySPoxMKvrJRaw6dsh5k6e4PZ9HB4X7X5kgFyu0SdZ3m/Sgi
gVTwZyUWPuJItuTE7vkjL4DYDBIIIW8k7GdQhnoS16Y0INmQ5Zp5/yOo0A/xC8rbKKgg7sMvHL/r
8SpDMXmhUtcu2t0QwiQ63sqGJ/wUsm/4/NN9Y/OArrYgmM/RAIf3HIJYCfW+a2NMyIwix3S128XF
mSn5UzhAarZoWlKw04aZCux7tmft+1bpHp15jHAqc4PunGtAq9q1WR8krlMqDLVbT6OlNp1dJPsq
PuGgMfVkNeNbhfwz6/qN2XGd3debCWo7UmPc/wxaXub3M1AXQNs/Yg4OQKPrz4hrsM6Oqla7U/g8
PWSCDlRC0tlKSzz0cpqj7TOmkgFzks9tDrtQtlLObE9FYQbSthkhkUjKfcDZoUBQIPJykOQa7bCD
qnjLPNTntUcBXYv653t5ATRfAIcjsqD8UqCUQh2XXu0WG+Ur/Ybeu15ClGtyPKPZsY+VKeA+qp3K
aqzeafdQxjn3u8aYHtjj6EQr+5S7ccoza/7F11Dui8nFmFFDzB4PJWskb/TW9AmjRwbuAd0jf75H
IyI/vuHcX7WF88GDRhON+eCFgcAiFb+l7VT6WsY2LhcaA9S6W/51VrnlcnhM+M77xm49ArjfIT6K
mB/skNi01BYp67H3mgY7NeoKR8kqN4vftaqw46CBPIu/z2POmDhwjMv9T8N8t+prn6xhxm5Dj/kj
xBnTgVQSfqhTGnkN3zGFXLsxKPVzuQJwLDr5Jyk3IpHXx8bIGZ+UWmd6ZT8333BvK7OwMOd4JII7
AEU0MCKq1Jx7YRayahY2rhi9etCwZIb0uRYOmlwTpXgo4mAzvNTVpi8OReI7VdDotWBI/lvIgdyP
F1eiAbrYPp8DgUMqSMRjAc0mNDc+0/NSW6ZC4wo1CIiEfV7pjG8PiESHiOSaZAztTzjYcvRYsgNB
l74ZC/xKL/s855TnRI/LnAwD5xb+Q11Lcp9VmYe7yfXzEik9DeAltefXCou3USCGigypjAqswEJD
npr5rgpGkH12rYuuzNrX09iM1ZdQOCqllfSulxtoxWrbvyvrPTuS68HNuigzvBSMYnCMtFUNmC02
CqSzOjnIdY/HcdDFAayF0k4bCaIBJPOHwZlWXzK35w0VQfRjqyDtwUMTUI1rl8yAspRXSl49G4xj
bb5CE02EhNN1ebfiRm6dP2WJOlQJLzUSV8HSaBf7apMZA/nOCGTQUekQddCQ6xYH5afG6VC96MzQ
Vg0ZGlCcGRrBNrXYnW9Nj2sdQL9dg1czT33VHA1dvDJySWglCT7g3OqjPhjRX3WbbTLIrYGBnQg7
zkmsxMj1b2APUNQ0ANJGwUW2GJu3FJsnI3TYYquwkxWM9o2vpz6LeoxMicDWc+PLudfB2akrZkYK
oB3WRHLoplko5FwvP7XxOBA35Xn0ayd/gbAyBp0Zrk/+vH5WxCP13iMsWdnttFj5P0aR/kIGBRAk
FL6v51xjmT6VMkk9T1aPORccyZmcUOe20XE0UgP1CX0WAjO2mFf7/kmbx0Mt98yRjvgDhXAgaSjT
GV82/BB22jnIXZU/lJDwiqr3sDgkKBvcN7WwhMjeoOeKx72J0zX//cXO6oVODqoIHUPhSPJSBwbU
R49EgZgFstoGu6biNX85NbJLczS5/cQFE7ZyyZwVVAXK6Cut/+2pm+tHoLYHF5CARxo1dVI5CFwF
DIwrNAURpJqohYVmXR3Bg875a30stws1Ax3BrDgLpEAKgzoAIgNZbCQ/YA3IPk8Ad847/yrWu3FN
x3LR0K82FU45dsb89xfLlIhjl2eNELq8WqLOaKZuoaI33ynDlVv0dj9gzgDcBFcEq8HdUhdYO+SA
yjJh5CrnREZtVkzM3GtIyehJTkKWN0G+cX8H3j54AUeWZ64NDrhC6WbJ1DjOiyj2I7eBDHF7+BK3
o/7DkOgh1dGlZMeQlHtnjcYu8BOYa1lMGkGJcw7zIE0DVB0MmXA011Orig3bDEISufJzqU8GNPSc
2tLb15VR3jxYKTPUFdZzZVRFQRq5KcBiEiBjo1mSQP+aCL+pTN8WSXBsjQqosQRl9ffnQveNtXuE
v0lhUB9BnY4EAYtSh/iI4s13GAIND70jLVz3BI1G0RjMxwmynaA8JoWtEjhXND48sCRbWfKl3Xw5
5dR1Jkcp58ssplwhI/cgKLoINcViF1fn+5N+847FcGc5A/RwKIjGaGdQi6MsZ3ETuRKSgmoWQIVV
ZHmicKd+A0HQ+8Z+34XXvu3aGjWqsm1D8B3UkVt/xmaid5ZGsJ101eR1XlcsVAhJaxUmRwZjMr6e
gAW1ZaBOQzvfQ/sNGImG1O8yaTcsqWzIztmt/lORyGGMSI+JZgxGYzAbdWUtaATP7/5XZuotFk01
uOuozw6iqKtiXozczhKMbreZiO8opD1N0I3lgV4cdXbbGMWmtCPLPz21Vm/JJN+wlpDg7v1MjWw7
DOQcGszjmmTp4vrhdoJ3UESgz6ijOfQNbotw/rRWQ33cadrJaErOkRFnRAJJ2af7S7h0PGadQRZc
lGiPECl7vBprKdOVMZpj5E02JXrubWRG2TNrSb7bAB4789IS5Q2qtsSDboAldiSC5ZdW2VqesktK
WzQY5BXe2Hzz342NOvpBpRUCkxUYWwuRi+CxHY5dOJA1WWe6FobtBHj4fPmCGRVke3SBI0zjjEPH
c+TyilG1uzRxfQSj0wawcSIAm9qKiEenXcc4vR2fObTnf9drPv12HfENkDmYSTAQR9G4H3bqA4lj
wtiVR6dSHrxw55UHnvu6P6OLQ4UuxC92HCVMjYqdBn7Aq5uNY3ewtAfhvTTTn+IxMvhNbCo20AEm
FAJyUq6koVfM3iQfenSV+KApj91m39riKT/VRmtp5rRtLdYqtooBz/PArwz21mUjQMQpnHN0yO3S
ANAk8fsk5ofYDRjLO4jHOnZGD+kFbqV0SQuWzvsHkQdOnyyDx/Gmi5EN8e4tfDZxp319elNISRDo
Q5/AAt0nebIf9/tX+/vx+9t76x/iB6Yg3Rod7cJQkVcGLzdy1+BQ+W2juoi1UihLg9OmzFzvI7OY
T86EyK2xsnVuwyxUANEbh5q3gI5hOuweC670umrI3HErvrQfwYP/EZxRPHGYp/FvY/Zn7xWO9RCz
JC+MaKURcOE5DeszZQp6OMAxSifPq15o0jIQMrcwhj0qAjvfBmoQYgu46ZPDGgrpN297fTFem6Pc
KjdC4SSWZJjbpE56GiAwq7Mb7Vjt5A0E6hzBKJ+lY22BOd5u7PCcPWuuZ7JO+6pERD0y78nz6gLM
DvbeN1EOmNXCiCm0+ZuACi0sGYr3gQWUpsEbueUd13QHF9f7YsYp71sUXViFuZK5DNOQST0JyUEa
H8RW16pnodfBJ3t/g91Gm9dTTl3qBdMpA6gJM5f1jnyXGEK5C8V/k6V0PqpoukQjroTCIjKh1LqG
sj8KSsUGbg0aDe61WEtzLQwCfcwI26AyiEewQA2iyzQwvPFc4ErK36F5ZDI79Fpyf6IWDjuifrAK
omUacSLNojhIqTaIch65D4Ihmk88qVceVLdVDbwtLi1QtwTSkhnjFbDA+U9oBiBq9MglB3a0c+mv
ylu5K/o70Mbo3ZMG5RRUcO8PcCF5cmn/5rpAPSrl+RH2xQ+/1PuX+Fuypl3y1Rv+gQjOGJniJiw2
xbNA5DWN2YWLGPPKgyMH2wR8m1SeXMwyoRWqEo+elPR47jjVSV5DbsxH5/IkzwJAc48INiOUDiDV
dP1+q6c+rOXcz11/ZEgsHVXkRFemkD69tAnq9GatpzR+ChPZvv9h/mA4L+UL/5lug3OI15K0hfb1
9JMc08feZVcykjdp/n+Mow0GM4kx0jmGruqrXB0jGHeFXfEa6MFZ3icm84jjEJC1u4E+c7S1+bxc
XH5xPpTFMFtDz64xNPvUm0gSrmTJ6bh+NoLol4MwDTJON8ihCLwqZSuyOZyvKlvlc5zqw4TOgTVm
2Zu3PW1o3p8Xoyn7Jk2LcspdgUCS2t/lz8mO2xZH1Vm75FZNURMnT2yh8mBLcZmddyg2yYNv+/vg
KSJrjGRLK3Q5efPkXo5Ji+F4ZRhSJLzZvb8lYNmxvbLjZ9dNHyoUdtA8MtPIQWnh2ggnM0LscVzu
9lsR/HWk+ypetWfwXD4rj1JE0pUNcfMewkIh3QkVKqQikboTqYWqcNcUc1DiCg98Qvqn+qQ+INbc
CT/hw5pTWth9V7aolWrAOe0HTFK68S7cNsRzSqt9XWM9m/8RagKvjFCrFMjqAPJtGAk2yaPgsA/8
fm3LLY4D9C/Qp8NrEmWv6zUKgcvk46Is3elP/ykcgy+hIvyr93l/K/z2KlEjwSWPki5EqtAqR5fD
eSlOgN7MSzd5C/Rh92Rb1rAjiBWPHnnVT05EWue+yYW5g0WVY+Ht5moude+DdixufbYu3fTJLwn/
0NjYditswgunaKamx1sGm21uD7mePD9j4jJnmMpluUOUaIQFXtP3Vy6OJSMo0IHmCNgNFqJt10bA
I5ByXRHULhS0I2DDwDOmAkZwf7Zu7z88mOb8PcqBeDPRIFcp0aqyKDMgQ5QCJccEBPt5myTmf2eF
GgrbMmglBUksKo5nhs9JPowr47gJlDBNGIgGH4DiB55E1EUu5WoY1R5MtNx2Ej9ZRrNkXpdlJKQe
i5GMVqN3ua75W0YAsc0my1a2xOJEiqAGx97Dw4iuunCxHEuCn9bu0EFlGHp4qd5WI7c2zGUz4AcF
OQqqqTTKRQpabxx9gGsqNKRJ4NnV80nPOh0CCQBI8m9s/NFNHwCTQ3aOW6OfoAOyeY6BsZkdOzoT
AVu83pETkwLY5wGdUYyVI7GvngyZdf4FMq0rw7zd+teGqJCJA4BtjHqldkGFpadob+kKgJ7t+5vy
pi5KD2f+iou7kJG4XA5yQCAkgh5+qz4MX/53Bl7dTeYAo4SqYGgUtqP0ZLAq48STbUBaIhlz/t1H
qv3c4rf3v2lpeSH4An6EmW/7plQdTLmUpqDHcmslDJ44jdWMaQrqFRd5UzT5HTkw7bhEQAGm0V5Z
mcYpUFWmQTlB3XK79MmwWD2zuJ2C3BMQqIkj71D15Q1d26xc1r/wr+sbAWt7YZvynW3ZsQDDwjZa
218PKEfrhVFt5G33UFvICVv55jO3UuOFBcFBYp7/3p/gX42ve+b560VPukLgWt9vXQAwLdUuHiQk
iVi72HgJQZbdkuzBUfTeQhnjid8Px2y7Vve+QQnQs08foz4delbADPiqnjdfyutQbz3lrQks5TUS
dS7AM6+24pLUnJ0xk502kBoy2OzvKIAvMd+D4U9Wcij1MEZeR2jP1WXGSDX86fTU+nY+fEsQDOjB
UJ07Gmvdn8CFUBXJAWDQcSmBVhSVz+sJlPpIDsIW6BG/0MNiX/umzOwYp37NDtp+7TJfOg+4+cDR
goTX7HuujRUtx1Ylw7Yu2352IsTc+9C4P54ln4awBKULIG/QsULFjmEUisoQxa2LVqlkOzR5tgF9
V6WzraYRAODLFXsLwSqAX0DgAPslQkuaBtzVY4yuzyRt8XyRyCE6SwfnDEDbz/1h/VYb6H1+aYbe
ZEqiZEwEM6ONrrOtdJb+cDvLOnCG/Fg53t6WPohNyFNHnjaaGX2azOZ0YknwcWqB+DgX+kh+VoYu
zGfr3jfNq33hcNmqniStxTfJI4nVXaQAWPbEBpaGOgbqicglntJn1LUKd5Ks9g2c4uAcAR5bMUpn
BPVTbTbPQrTjfhpuU/NfmsFLpNp7oxGsZcBuap3zGb2cPupuqNK6yZo6aV0eWvPdQSh0dBv/+Fam
a4bek36H34HjnkRmZFa2zj8Zp4RbOWq/eIZ780XtTX7oWIb38tbtU3uMbcDSc/YLiC2/0jWH0U61
tNXSU9o/lMVEhH6XFJuQ/SrkRE8UgopJmuoC8zapenxQKkOTjVF76oB2j00RD2Zx2/NW2oOG8afY
VD0acwnH2FX8kMfmoOqQkubaY1AcB+8xqsHTWkMKDH3vPUkg//Adp3a7Vwtzki1hE/6J/HCn+kA0
E39YZai4zaDwCrg+8QtltbnMfr1vaq3uwAHd1u7bx8MXYDMMaTYQmXtkyBekQ1F8ngvQyO8z6ND3
wdwy/+Q6/h9/yABWdDxuzS1Ltp+J8yyYICrD1X4GszpgVyOS1v/89E6m4wzcP4ZLpx16AWiEExGW
giqM8pZtVaXpoIwIC5VNwrJ/Qrk9iK/Rp8I4smZlVeOq7UsUVWtb5/akoTDAz41+aC3He+h6xoQ8
TDxk7Rq3l7qJ1FP5IUbaGxv5By2c2JVzvXQlgBkQVM8oHiGhSxeBhagKs1aeUbtCsktHt5Zqo2BF
Q0FuWn6LhIe0I3W5lptciiSuzFLHoxRKtuJnsLD2AAqG4lEsSXKOt/6zbPRArgkmp/OE2bAGhzQb
s6lB1VA6wb9bDoGnQEFnTjHPCJsbzv5eCQuRASGdy7PbkGiqxUe+0TyPZzBPDQIgCiYeiA9isRK9
zr6S8g2op/FQpACCCAqM1AqnY5SKFYs4hpEOOe+Tml9DDd0Uen5HdmGCml8mKJGTGrzGLTm7wFKi
eb/jA7vzrZjZFnpeIPztvzrb71/un5qFrAHm9MIylZyQi4jX0gCDwyPGqjbgiMVJ/u7Inz9AOGA5
Ob3CJeUbGn7WkBg3FVJ62FTMwYt+NrVBAHjsQdx25yKDT/G3AXwK0PD8GzqzwBNnjWskezeQQdou
9UjuFa/yVQbTXZsVwBqBLuscQIPxXgIGXkjxIPFIbmWn2NAAfeFXSqc3AGjKPP0m0FLP73JwfCIF
WeyZo3LUnoZX5agcBrv90h6Dw1ra7v+zykjhzrzHPBIp106q8vlO9gecHG8g6Uv8VJwDa3I0Pf8T
YPABSUHk/i6459pkfZIa3lE17++zhez4vM/+9QXUUrMCMAWpiKUuBFNJdM+GClDqxKDji4jHE++B
LU22/7tidek6Q4sKqqdzrx3Iiq7HrTKslwk1wiDuz7CRZYDaifjBmqJghf4G3dLsIzfuVTwuz2Li
tjUwsbzexCvrPfuHW//xr4+gYrG+lhI2kDH5atL2ZsDBV/ehgEKSXLzeH++ip5olU/FWUEEcS1nS
/EHj80JCc8X0zecHtmr0+wbmVboZyoUByhVqQtGCy4Rt3GHPvEmOhIfQbnqWVyZs8Zb7lX7933FQ
7pCbqkwReq5x4x/hD/MWf2vP6l48lw9ZvjKg5X15MSLqZExjVkyhAFNTS/gP6HqlhyTQSwCGd+x+
OGigg3q/P4fc/E/SkwgCDpTBIOmLTC3lfRQWHA6gpWvcAryb70AuvadbSQIR3fACFYx6p7jpq59B
umol47F4y1wYpvWbxJplEFZo6APBI7zay7b2pu2g8oEnwU9qhY9rMr5LbmdOYeHSRFyETUmtY5Sh
BzXj8eJrygMe1YFc2VL0XInPVTk5zWDmqCyB2z4BbHUkA+uIol5lAoGQZptvq9TTszhz8szK1xg7
lqbi6suoZQe7ocB5Ix4dYuTw5U5C/0n3GPDvWQy5jqPHWOV7c5i2SfR1f/FvHBKHrjnAkGdNQ8Sq
v7nVi3dZpQZ90yKcOqEbTQPUX9ZxCT6142PpVSbXezpERNaW/cb/AFU5s4BiBVQQ2tDUo6Ffiyid
F/UpYB788eRpjDGID1kDzE61HV8D0EPJ+7y1BLCxakY02mz7fX/Ut1kwfAKAAeh7m0l1APe69sN5
oQZBqDX1qVXQdEwYUKyxHwnfmEHOWpzE6LKCt9YxHDdJuVECo0wfeeZnGkc0bpUPGqQe/voMqDD1
lllZkBuPNn8ZepBmZgRcQnRVepKatkLXaH0S6sDoxH3J/DS1249voFdxBFyX92diaS2giQ7CXeAk
gX6nHilNnjJgbOzrk+zH4CffaSBKkOs15Nl8rV15mHlQF1Z4arolNU1GeahPffqjNB1pGtAyd6VR
s8ggsU9xbEW8k3mpXrZONj2DmnvFrS4v+MUXzF94sc/ZNpAkH83Pp7bUoyCzFaYxozKDTsy4qafc
4EJdjAsyoUQZv78P5V6MP5rmuZFq0wsML9+KSk206BHdZ5yfOf/BIiAZiw3JglCSjr9yPmNDOZpA
Sw8IQus7g1frSbf5940g2YW2L8DlocZKvaRbVQ2rRvHqU6cyX3UdVk6sTImNmvoascNtlhPLDZZ/
PNfnwwUQ9fVk10IbgG+Ia04d23zIoWf6w2EKgVMWbd6vdXBJzL1HgpOlRi08de2TMGyl1gkfy13k
oX8qbfZTcg54C8wgwUeoR2aPbtjUe+jKTd7ZuUJ6To9LvSzXEBuL+2QOzWYIKAjPaWaZfIAM6qQp
zSlmuB2oUEym78gYjE8h2ltE6Nqn6iNT/8yqhkGN0FT5wjuc1OFjHwJbDOWOOLH4txbvk6YwEpE1
ID66spdvQwRMrwbBLwVtPqjE/CawLvayOI5RmUp9cyp7A4oCMW6kPXrIPbOrSHlW/gLEORr3N8/C
NXFlkvKXDRf5klzBJMQc00MLvBEDDfXx1OGhkn32qx2D82akHcaMB0Z9GqVWka51hXCQyDj57an9
aRq0xstEe0q9p/GxHyqCONUJpZWWtAVHCO4EKBygoWRuxKTeA4MAnGom9cMJ2ZzJSIseHSM+H0OG
TlnTlJyjDGpws3dHDh2Nx+gzoKJiNteqgBun4QTMlVHwUJnRfD0vndZfoZpaHNOFofnvLzYK1/F+
VTTscOoaW0kK0kTbduRXbpCbGB8BxOVoqJhKrWvcsTVG08evfvRVeC/3t95tHo0yQO290ePkMPJh
QOIIpzhdqwejhcYIlD1BGTkdu5duJd6/XSCwGMwejOVRGcfgrudN5NskVrxgOOV5mNuBVMS7pmdH
Q53GHNh0fo18+/bOR3kDLTRI2KH7F5KX1/YmT4oAyaiGkx8qTvOQiD7xvNpMx9aYYmx4P1rrAb9d
NAAYgM3gYRbpO7oDuxOFkUMxbjglqoa0aYiG7zhT1qzcvizAg/D7sIAWMpwWfRGMCUjU1FDCRHal
sqmSVLWAY+D1ni1io63SwhkYJnaSCm+Lesx+OrUdzXBQOuKDFd9kg9gnaDLpLED0fFONh8QW/Got
yTxP7/V5xFdCA1CYM3kqWvOvpz/spFArweV40oqeaFqos0Adcr1qqL0VaWscAEtTf2mNWuxa02qJ
HxH3dmVu+LXkiHW2Ah1dGhDPo/kUre0z2Ta1fyH7J7a9GI8nAWAv7zmUsI0OsvDCck/3zyZ/G9jB
O+OgiOjlR+xCSxnGiRdKYtqOp6DIrSD5YCsLssokavThoXpUfDQ4qK+B2huQ/sCx/Qijp9S3I20H
noMC3cfdH+k9CxWizowcw9f9r7t1f2Dh+K2mS8iEo4xwva49pHu1sezHUxn7+1ACFEQrR1IG2RqZ
8dKSAg+v4mGJlCyO8LUhOW8Vvmea8TSpzdEXK4dPg+f7Y/kf0q60N06k6/4iJKBYv0LTm/HSjh0n
+YKcxGErCqhi//XvwfPMTHcZNRq/E2k0UkZ9ubXeuvfccxZNoIMSw4x6AgxdmrAVsAQaPXxJtARP
FqaBkrNWVxVw50Bc3gozFhaX0twKK0PDxtLSam6Z46mMwO8f4VzYxbbWbLhZNn7SOuOLmYpuz5SE
+8U4igCKiMWx4Vz40KzXN9edXppAvM8gLI0XOzbm/LVn9xelfVnxTBtPprDvTSwc2hb3IDfaXTez
cNzPKpmaBS4uVLZlSBelNtaGpY6ntE8eGTgx8okFnL+Oa1xjS/vSgsQJLpe5iC7H+ZMpLL0m+XQS
XfbGc3fD8C8PdaKNPrlPdSPWyjMfwza86c8MSjugafSYOH0Mg22z67XM16pfBnuiKoDbnu78Il1w
fSgXYlNYRPUJjCrA3ePQv5yyKSNOUQCodCqyo9aSja4dI4uCz6zxYjyrY+P32BrbcYrvbTU7CBav
PKWW9gnaEV38QeYIcfKl/T7TalJyPp2AoZx8TuJqB+bLNY7ujwl7XGw28GY4+FwbLyppO448UYo6
tZG8sPO9Vm1A/cdTT282UWF52Rdi79C2DA6uXaW4u6qtN2TSb8DrI1CaTfMfvbXPivrIG/JlZfw/
Bs74MHTmQOQPNMHYyZf+F7poODPxYYNybwHGohM/UQK9vteeSbVNzR/9Wo53aZNiIAAoAjQbvU/S
u1I3UCrPDTJh98SBEpEtMBUHRtdeIEubdO7JhQYVAa20XPTSIZY4UHWaTsPQUbSXZ+CvcGruWQno
k/rk9/VxXIjIEHyDyQkZKixkWfGqSarcHZpYPWllo+7KNH92qGL6akyAbGdZsSu4ZgedMay1rizs
WBiGBjh0TJGNlWMRwJ0dYxQJDH/Rj/yp3+m9P7Fj80drv193cWHeLixJcUihFkSrMrjoFuxQmyD9
ALFkMtoP180sOYRix0yDNndUygeCUdDJbVg5npxb6mOP1F8fS9MniV+q3nVLS3N2bkm6LUYG6puo
hCWeb13rDTBCn6unHB3cqvMk1jS3l/wCagiLHsDzj7xqcVKpfeby8WSrNLCTGEAsbUOczehAZlZ9
ZBUKpNHTf/cQj5IZiglSnA99U9ByhvZqocNDdCQYpxFN3eCNY6Cn3HbZClhvaTTPbUkJMxo7TkRd
3L2qr96VwPGDqEK/KVesLB2kaBUAllpXQaYAlqDL88poSrtwamM8jS4AiG15X/ZsYw7ZNsqsQ07D
TAk4ECj9g5n2OzY1XxVkHKLfrnWnmmCA9vlpdH6306/rA71w2Fx8lfQiGBStV5QUYdAQo+fZ6Q56
BmocsIPloEK/bmpxnM8GQNqGkYNNqLZIpcS6QT3BUPXRY6i54SWClZv1mOI1mcqFMAQlVyhKo0Ee
h4wc74wszjM6pTixG/UUxbsqUgM3OXT0J8R8r3u3dMjMNIuzcDzObhnxFmlT3nFSTieA69p9Hznj
VjHwFMzIVB+um/oIA8dzFpoNMITmPxyf0ootRwvn5lRNp5x+4frXIn+j9q/m3sk26XTX8K9UeWHV
TVNsgKkEj122u25/yVUEHkAqokMWuAzpHlQdRfQJHTGqxpDvCiZ+QcIwDqAkT1eWzNLR8y6pgyvC
wX0orU4dxH3uqOHG7Qe/eCRfyvGe3Ex6CoqDbZysLdBFv2YBn/9ZkxYoH6YqVkprOpk1ao8dQMJO
GtRtvPJm/Qi7m7MRuNjRUoEXJTo4Lk+CZkSAHhvKdDK6DSSXVaTbq5Prfme88goBoFcVZOa+U7jf
Z7+52ETIjuQPEfGy/FiLQ61nHiixaeXr0505PKWV4+W9fWuxlUfJ0oZF9hWINDSvogNEmudoqI3B
MaPpBMS26hFOHtosR4dBzjXfTdJuIwqV+6XTfCJLhB4DZGyQF4WYgJz2rUdRCRvMeSf7G0jADV1s
nBgQ8UNRD5vi5T8vZkRZKHkjlgQWXe4dzNHpNOLxp54S0AgGWlJoXtWUacBbWu2vm3rPRkhvTpS5
IJmLRxGSbtY84GevvCxz+96ye+3k2PGTRdViU0aInOmgQUV85NDYUtCIPHAFrfyTBX5Kc9K2LVeL
fYyD7JGnA4Mybcq9qbXyGwfR79buun5L0jT2OHXb20w32MahGgeveekEjLdQWJmsSPtGuqENkG0m
AbAQxQMd1eRxSGIHMpBduaHo91o5pRZuFrBbzA9apJxQEpNWedU2dZa0jJzKNiwafluMD45AycBx
Vpbp0nF4bkk+j4okLeupo+RU2FvgFwAgnRAJ8SBh5V5L72wKbjAIKOWJVxrxNvsxRjctGz17UL5f
n2AD8yfN78xBizch9MaRlZr//mx+W9T+uOviQ1SNbYSBBPsaIO4jbgvb4tzEfIadmWiUYhpclpNT
bt5Y5Z3N0WCAWKJv9Z09hIO4s4EERFKVjmFjjb4OfqIsIED9ZI+f8RXPIdzouPTkniotF7lorJqc
TFUJidL5EABee+LNT+iP4/mvDWkJZbxVtaapyGn0GdlQa1f4JfXtHT/mPKijDf32//JJXkh6h/Yq
WsCnFKl3E8gsQLCvW/iIrwE2CC0p2BIg7EErmuQSGXg1OUwxTmI4DNYfYbw0njG+tVBE+FXrgbK9
bu/jlQZzaBlD+WU+dVTpAhWNPvEEFH0nrMxtyu6HYq9SsWLk47KH0KFqQyYQRyQKr9JzBKpPwsrB
43nqE7Suj6wBJzeqSivbfB6Zy8UA8gEcnnMtCf+ypHyLIgo7LhXLPDVbqwaJ/BQqvpKeuPntWcvW
8JEL44a2SvSAoAMb2U5bCgVo3sUiT2PzZNVFWAM6pmwY6f4zqhYiTjaSR7M6LW45eb3xwVZ7Ygu4
FFV8C+VY/mhmDXhgoZYRsiFJA8uYnG2d99q+r2yQvbV2cmeTptzVelzuezPPVuZydkweZXTdIaGE
Sx9XonRF8SkDN1FXmScROPY3RfVq41cPuJmyu74w54V3aQf9dVgZFnJoINP7wCPVTBYIyYV2mpKN
qRKv/GUNW3Nca3H4OI8GEOJ4c83qA+itkdxJZgKksbA0vCBrugOhGpTVOHED5NP4/rpHH0imUWCC
rXlfE9QBAbWBy2dHs4srVDWFqZ206aXqIatKNzwZDmTIgumn0m7zXN30Iujs1G/rp656dLQtGhgb
ZwIIa8e6auOCu5KCTMfwyvKQKr9T7W6sA25s8mSjJF/rldDnnR1EngSwToAkfsZJoPvo8otrC3Tw
Kapapx4EW03kFfymV8qtgi9yil9V/c3wbZ7uND7su0bza2Q3GYCHYFn3wUDr6RMaVe6T/veQvokY
Xm15e8/rFz1DRiD9Df3nnTXe1WENuElF0pu8ukUd0k9K9xWkVtdH/+PpAHiVgXHH4YrCgXwGaV3f
czAn6idNOdpF6fVjCREZ3+HJtpy+DopXjSuXxccmO8w3AkcVGAosMNzKl6M39DHTMvzNqXislO+z
FFRBN8wEhGp6dif1J1IyVffI+jDHq0wF8ErNHK+70x7ZV1NA2a8aDkkfqGbmR519KEc/yzZxu4YE
fE87XU4yKJTARTy3l4EHWd5pTl3mXT8mxqnnkRvodl5s60jDjI61OJVGpXpVqUTApRmdFzmltVeA
DUfHa9/9uT5FCxlzfAkOFiieg0oS6kyXA5ZzUVixkhonWxs8Mwls5XuDXm/hZJ4GtmJ6hyG6qaEE
agfXLX9cHJeGpbhMbXKbCANDkLsV+CvHEr01Bd7MfuEelfxBJCsvvEVPkTBDUnrWzFXlpHnkKBrg
Vtw6JWGZPLVjD6LxnXLKkOxUsIca5pm9J1yyVasVcMdCmgn00zhYISwx907LuOucFJESd611Inbq
pQXxXONHHwEug9NHTSAjSkFpueVVQIQX/7KFV/KgglRhVO1H4zbNDnFMA9cZVr7r470yfxauFXC0
QHFJRoLoTtqwzOitk2LqeyIOVQz67UnbsNLcRv8dbquZBMLoBpr+DSw1mUO3SzSjJ+Zon1o029Yh
ByfrnLfMxm2WfRmBNL7n/W1pHJJsvLG1tbD1491mEgB6VORoMP8fEsFtz1CMcTv71JCgB6WmFX3p
IAHVfqHdb1o/2l8HUHOzIdtNc8fZCzBi47DSqD/fa9Kmv/gEKSRT0fHNh7S3T1bla8pWz78C5Yo0
7a3T3GTgI7++vz7espcOSxubONrEFGWyT3hoW35fUdwb1QjUilOupQY+wocxtShFIeJEPIu0rRQG
9qyZkqYw7NOQoH2z+pqgyGfdaBNQ40bZHJAHyQDxsDc0us3bh+t+Lk7smW1pVKEhlIEJl9gn196l
1UMZPcaQYV45PN53qDR3wJAQbBMQNKKHfB7tszgCYAmTCUqyR0NRsUJqGhnpJrajDowLTGQ1wgQN
JeumJkCPpA24gW9roQ0vaRVXtZeh5zraD6pIX2sI47worgv1GpRz2F1WDOCN6MoRmkgu/ud4w1SK
DpAuTVi0b/JMdfxqopMDUQ6ghjdd3NtvaIJOKx/MwGXhp4PGnx2zL74Zyai8ltOcd8AumOxdRgpE
B2Y/2dYR1CQIdwyjQkJSS4E+9BVmzD8KxWe/zxv62kwCGkjgFgExKokgx0Q5IE9Wkg8vvdpG/Yal
VoeGUKIVPssI+oLKpraZn1tF+S2zhxZvP7NUHgpQh4GPDKVY0x/TaHQeBo5Xwhvo0AkWQT8gVwKs
+fiTF71g3lBEJrubcNa9tKKlIKxHg0iYa9A49yseFRuwnPWgMmwdOoCMq1HCSSUxRKqQyxMbC2OT
b3pz6n9aViIKXxQdyjytrpfuTplMI34t3AonjtqaZb1NSwNcnmNRduR5FAYNxwhYuJWqwsLOcxD0
QEdoJtdETulyreAGEoleZOkj2IIfMqQr4/xVsYff19f9xwceVOZN/D4Ubywgd6U9V5hF7eaxmz0q
pvmC5q07p0+tlTNkYW+hbAZgjYUudWzt+e/PVn1EtC42BgVZriLzu+Sm6I+OO2x493Tdl0U7sASR
KhBLoLXy0o6C5i9QvNL8scmQaouTrZPeGBGg7+nK1CwO2pkh6aU/DAgPIbqK3u/mZ8SeJ/583ZGV
3zek8LNLK/C+jGX+6Nr5T1Dxe67VrqAqP7bLAbUJptG/B0uun1TmWIIXv8gfoY14y6HngD/aTbK1
erBTAqpq+tCrXaO+XsiRXFqVjtmoNqlCFHhm/Ri241v0YBzysA2jl+n79SFc2D0X7km7J7aUzsLO
zB8HUFGoFM+eJm23gwvtk+uGpLkCHBBwgVkSBM/9GTwgbaB8LPIoru0s7EL3J4AR139duuzffx16
Ksgm4SUy55Yvl3SW6HlEiikLKR0DbjeH1Gz8HnXgonrSxa60VpaFNGwf7EnD5g6xU9sK7Nk4ZA0l
R5Ns6a121EkR4wcr85ieHQhlJTSmaBp4HawBdE3u7STce6tpjp1b7bN85WpfmiHAh1D5QcCI5+Ps
85m1mT5shBZNFnJjUv2yiAefDNq0uT5T8tL+yykQCyG5AgQsENiXZqqyLBp0yGdhbZZbQ90rQNnq
Pnf63YTyzUjpBoQNG5Gt5QGlU++DXel0raqEKMTClFnFndvtmkJs3eqhrdYcXBzGM//mST0bRpPm
ml7Ws5zs4I1f+v314VtceGe/Lp/dLqK/bh49XSClr7yqsQqo7Br91KIVYIVneTXoRqnSduorM6sH
U8FmdatdrwvPKgzE6f/tQfTXjJxZkTeRayZoR4zR+Kx9taLKb3TEGVQNyvFNkOfr47a4lVwHpU3k
GQH3lq4iRRWDgfJSHqJeY3rEBBcnyVN1o/M420HVGkoLVb4mM7I0jGCLBZXFLAKGrMzlUohZpGGZ
pXmoGW8NFKZRZkLj0em6Z4tGEJAgww2GgA9ttxHcLSqH5eFgaHedqd7FjXk3gAHkupmlAYSoJfQa
0WOATIo0WV1RdKOe13loj9ucv9pGyGLwspBNvtYeuezQv5akU6/v0Dul6BAlxro7JLMAzPa6K4sG
gHoFRAgocKxvaVp6MrRVAwO1WgTOsFNHNKjFK4t76bhB5fYfI9IWsijYjNS2zMMKTWV5UMZHm+2m
tfz5oiu4UpGoh9wL1sClKwTY/ilXe0w+D9QazxvmJ8VaP92SK3hlzj2KSF8gPr00kk9lBDp2Mw95
EhjoSo58F3kkPbg+K3La5v04ODcjbVEVLwRhk5SGKgcXA+2m3ueT9l0bS8ADpsiKIJeN9CJStkkw
RC3aMRsb7BSG0npqA9nScqx8Yo9shySLEjTcAkdNOsSbjkydbw4dRBlHMj1d/+qlCTj7aDnNwrWq
AqgZY9N3oVbvyBRo1sq9vBTbzN0biAjnnNYHrESXZXHHobMeWzdt+1wb6b0uOg/ZFejKvvWEr0zE
okuA9Lp4eyOdLzdH1Wpclq3WZ2HhNtmma0z1hnBwNLk8M3fXR2/prpz1GP82JU0550Y2ZFmbhSKw
gzWqyGU/gCAF2MwB+Z104U+0bzU+jxsFrQRKZ0g3T77brxy/i5sD1cy/rUjXPSdjPFEDVoQO2EFe
Hc2R+m77Ch6jL9cHa9EfLAM0KeFSwT12uQ0F+lqqEQw0YZO+mvZpik89/YwzwDnOZUz08sgILou2
9UgbhIBolB97w7MnMAG4p9XweZ7Xs/zOX1v9zI50bBmuyBV9QixWtCQwK7TjKmjwVEZfgJAKqoW+
q4FFNlkZwMXQEw0VgP/bgFTZcgZ2RDUTmpwInkaz8hN6j3rJDux2Q9dDLCb1k+iXHtu+I9Akfn3q
Ftc53iWA+gJfgwrE5dRVpZ4NpEcgQLPMr6M/brnWaLS4OM4szH9/HnWikYQnIsFFED33wxHVDa9v
v173YvEgmrEO6Fs2LSJTryapZfVWhiecw3Zq6kfoidcCV2wzqA2uAeyWwo13XMX/bEkjJvouByYJ
tvIK0PoS1JzGPdCLtsG3urmGsVucnjkvD+gySoByciexphQ9WgihnFhVQfLLHsqSrqSjZcnb9zWP
n54bThGtIWN1OUP2MLfU8iwPUVJ3HeEhGS3S43ZwXhU9aMqvxhdwQqr0BVQMGXQyBfFARjcMm6rP
vVxn2+tzuTS+M4EuUJpz35j8YG6VZhoHWuRhp7KAFScdCKgR1JJOAaCh6183trQ4wTYB6bSZCALZ
zkvXywg1ilRF7EgPpVp4tXtb/Nfq51/Di409S86D5lp+vY6aW0UDBG/CtlGOWVaASYkGFVe9vNM4
3IK6RdF4pal8JrEBvBMAT0CHowFNCvQaK2+0WiVZqPbsC8Oc9UN+uD5+i5N1ZkI6LvPWsFolsmDC
AVeF8UUzbzPCt6xu/cEmK5O1ZkzaecXciY4kZxYSus17yJuClIqnW2Qmw85wVowtHSnngycdW0o7
aJCnh7G8Gu9NOm2s1PBoXwR2dCcoC6i+GmYuLkaCliGEUjOhmhRzFHNDtl6JPCwE8hweQ3q69QUo
jytfTXTAhi3GwcfvFAzMwK0GwoRME5BJHkv9p1E0du2lSQ20NsLQ9lfBbfFQjHmaBWY/ptu5dgA9
MN6/xS4HesoWkfqUDHYaeVabRw8t1ZwImxtZ81slp8NKqLjsm4tXDeqeYB6VQh7NGfK8RcIV0Fjk
hzQvbvYgMlq5zBaNoC0R4Gf8g4biy90cxVOsjkjnhUqUAwCxQ7uvpxqv15f80pEMKikNXRfz6+Y9
LXt2nxUKZXhx5HgE9hDmSsFkHJQD+lauW5nHQ45DcN5jtBy0kEGa89KVzJla7kCILERvUdujnwt4
0+Mq4m3RF0DwbRs4dRQRpB2VDIIJ28bxB2JP12+frvuwOB1zWxpqjKDQlRFUmQOpB+Hg1033Oc/u
7IR7TfL1uo1FD85sSAe4akCwnaV4MQuo3R6ikilenTpic92KnGv/6wzHbM+4QABY5NTg1CgR8L7z
m3najtT75tyOXhcD471HkQk5anOvojKitjvz+brlpTMPCE7UyfHgAcGjNEPDCNIPi1q4oNJiDETc
gpLFZtNB6abyRunVUDeZG1y3uTRv5zbnvz9b4Vqrskw0BtYe67fQBbkFa04g+LAyqMuuQRXRRFoc
OXj5SEiF4H1v52FikA1Exzd1Zmx0lT24rTqjna47JUNt3qcQoE4T1yEW+wfUIFP7zqjiDmsd+svd
XQLVriNnIP45ttau+bZ3n64bXBpFZJIBdZgbNKE6fjmK9sAA1miQNKjLB2rpSImCxSUrg+tWlgYR
krqAkaIDA/GSZKVKCTOLTsFcmeMGNAWjAE2je9OpRViV7BPn69xcCc5tQGdQLLl0CSVlPCUnkodR
BlrMetf0ENpc69VZ9OjMiBS1KJYVIduiI1wqBz/rgJFOtxMZ/ChyNqQ9XR++xUkygKREL8O8saU1
WI4s6+oEa7BTuVf2p7km3a3Ba9aMzB6f7aesdPNeZTCSo/6cTdEOVA/AVaYr+2nNjPQKdwlFHV7B
tm1ab0h2uXK7VvxbsyBdSl0xjSLmc0oJuLiqg/gD9K9TewV5Ox9p8tUHPbO/50ROXI2xOcSkxnA5
pvA7sE/y6RM1sjnAQtIKVQScPpcTYvaRWUb2vGkyy7Pdn1mWbxg4Bj+xtiyIgcwNvDMx8aUVjdWN
SxT4Yap/GL+N0xaMHp/akmdGpCmpUtpGDnXyMBUg8DHRyAGC/rVyyFIwgg6vvz2Rq9l5lfZ1Mp/U
jnasX2l0o9FgDTu0aMMGLdisOTErrl2OVgYcjSOKCMFv8kLaP4zs+iSsjZWZX7MinWDa6KQJ2rRx
KGu3bANSB4TTD123cqosW0Eb6SxSMDelX/rCO7xg9SyjoTDZXk+OeeNCbXjnlq/XV9g8uR92CvTo
/7YjrePYSaHyUqE9FSAdV3d9tRJ4ooyeA93JlPykneqvBlxrvkkxdtmi0t3kBXLhPzL3ub2zQdkD
oqDrjskYzffLGgl9BAVAycwY9MsRBIYM1yXGImTTw+To+4GAR1scaOOTBu8V1RPGWzU91ROwk8QI
rltfOubQ4497G80MMzvkpXFjYnilu0MellARB9Myv7XTr9dNLCb85vZ6HSkX8OPIDcdWrmrCzVD1
q4wo8XWV7ox0vLM70C3RRzLet6DkZTTDg+w/Ng7OQ6ujtIR8wPwfCGgvvYMKEkFDGQ6/qfyuAItd
eyY9NqqP8vaf604uLBXow2rIy8EUOhSl5TmBI2Ychhrd02hSQOrPaOstzfdsLSO3bAeeONBtNmxZ
LrmelCqrNU5Dx1CeB0O8dr19YGN8LPEcXVmZC2sDPv1ra/6Ws7s8VssaCtENDe3maKYBvEq6lTNq
IQC6MCFNkF7nQPbYcKercQEWKYgqdZI9cJqfwDy1d6HrdH2eFi5c9HpAGcCY647Aqlz6VBBSi9LA
WlSTlwmYb2etrLlwTl0YkDyiDhVkaBA3TgoCxqDWx11cHJyHuARaiYvdf6Wm/2uNz6woAK2hXiDz
ele8MTUK5bewj603RTcfVGKshPeLi24W6EBvKtB9cpQyuJOtDCN8alqf/a6am9jdx9VKSLc4M8CZ
giQN2nXAD13OzCDUCNozOOAZesM6x9wmw38PtnBF/Wth/oKz9TypsRvVKcXeSYAYAyo6qj6zY84s
zDvqzAJy86QYJ1iw9FMN+A7lv1FM/YQRVIXAzWSgBIVlfGnEzGytjCnui8K+qX627iFauROWZuLc
gOSF1VejkTMYIKWHZu8+X9mDS1sEdS00tKHCpYLy89IBlaudgTIxHFC7yjPMGD3H7p6ikccG87HR
n7RR/WLqyf761l9axedmpZ05jA3tWcVomES3qnhTDOS/0cEcr5WZlu47vBv/9U+6UwekoDJLh38Z
ddIwYrriN01PNyC9e6DmPR21+zF1f7DesFBMj9aY/ueflyKlC/NSmBxrXWvoFczz6H6iT2hIgmJL
C2at0Sx9Ea3kGpZHFQUFZGxQtnmnqztb8mknEloRWINeVAKUuG5sFHpk5hrD7aIdncwW3sXYpVWP
l7KWGC5mDxiLqT2a5ZHRI1Rzrq+ReWl/GDvw1gHC856okaZOsY2MxxOucZiI+hM8WS1Vr5mQpocm
tgBJH0wYRov7J7df0KJw77C1Du3lAfvHFZnPNbddkAk4uFpzNkNfID001Vv3U4cR+mER8eAdi3S0
tJcrgAhr3tGwcZ6d2NngOOqreuXAWDyQ5oygg6sV0y8FV9qo8EhpMGREUdimqFEMUTLzP1LFvV+k
uN0QBdvYoUjVXboyNkwvtQpWhGZtMPlQhqg1UNB3G11bWWZLDuEqQg0HFNRgaJLWALoFmF00Gg3d
qoRUlE1VH/nvcWXYllbazAIDO5AL+gBLUibd7NCLgHMoRRsBib7PhCXUVdeq3ksrDa8XbMsZMg/u
mcuBq7rGKU1KsKKB99nlvecQP7VX3pmLziA1/F6NmMPsSyNUK3kT6zp2JsKQ7it4+xyxcpQtBaMA
R/9tQqYZGQm1kkbHrBTQnebZfuxurXinqTbUudZymUsrgMwID/SKokFKld0haV5PZleEoo63eHjN
aefrR9miBeRJMfc6cGGO9KykuoI3c4JYhCi5p4CJk30CXIfW6X8tSE//ouoGk7w/j8WryIsja/+o
9Dm26crFvXihnhuS9n8S2ynoROAKwI5RfERzNjmZz8gzj93WAA1g/4kI69yetKCzlrg9n8O4eehm
HAcHo8fKy2dp04C+FZqOYA/EDpWmx8nbsc0tPK70iOwUbnm5gB5P8yMq17inFi2BwQZof+xPNAhf
7py6KLndajiiifq1rB9cZBVSghpYsaaptLRFDUAr8LpCvRCZmktDidtEIBoa3t+LIiUHLIZ89Vpb
WtbnRqSNg1Mgr7IGh1psmcgaHMH98YnZBx25NtdV8eKxZzfPIprMaKOu7WChLwSa2wAQMd9Uc+Ut
sjhWZ0ake5PEmmLpBcbKSIuN2/6ZNyhIeTbXz4A1K1LI2xtdnIsUViqGNlfaObY/ODWkBcEAtHLZ
zOMuR05gbcTp6aKtFkmXy1GrR4OBrBbnc/fN+kO/sCn39gqkbPjLWrFp6ZgGSz3YfAB/wptUmh+q
Qr2ETVkRuhxs5BPj/W8Rg3oqSVTlNDL22lntGuP64h7CmoZ8FXDr6OK79E6Le8dQaV7gKo1Q+hx8
nguPsG5j9W/Xp2zJkmkhU68BZYp4SpqyVEmUumS0CDUzFBXbVMkJPNqewle6O5eWBqBdM8MGVGhM
WSdq6HnVuTErwjaIav8nXyNDWvt9acQq1ikOL+CHat+0ZQjYddw9XB+qpSV37oK0h2g3DqyCgvOc
yxn6m/y17G+A0fVb8obSANp/j9ftLR094NQAMBNCXujYk+47DSUhBgLUAnt2BJeV4bWfwPYhGpxT
pUDGIBKRLgVdcDHE0LAM8zpCm2odMOtb+p2D4dsu/SJf03RcvFgB/JkhOED648S7XNbFhMizKkrY
i8SDKJJTiRJBrKI1O7MUb6A/Y/anT7daNK1M3dIqPzcsDSXvIl0rBAyLhKNlFYrxabeNihNdAwYv
LUNQd87J7ZkcWWbCalLTZKOLZa60O7s8Ru3uMyXPmR30HxPSSi/UahoE+qnC98FK/bE9dvGf60tv
zQ1pqYPeKosHcOSHUCnqs4Cmt/aw+/+ZkA4eiyaRy8EkPY8U+iQwUka5soGWvZjRMciUz/Rzl8uN
mBm47XhThDqJpy2eYVCWJPYfc9Ti4LozS0cD3olIF+CmQOlTihKymFUa62DJGRpQm9Rah4ecCUSx
ywcVCkRxc9tGVr2f6kb7MXX6WmF/0dN/7ctwoIpCXMi0cVRY6g/MV5Q/f26+HPBuYvvi0JD3bhMr
dK5jYgs5le+UECaffGOtNWBxn54Zkfap4vS4gm2nCNO438XxsOm7U+roD1X/iXgI2Kx/vJFCfBq5
qjWiv3vOVswdaMi82GIl5F4KHECJDPw3qHIQDMs2cnB61WZUhCRRQQF/KxzuMfQrBytR1xznyqEQ
7oi5HKriWfwhJcagZiQU8u6LonsQyk2+OE9dcrt6Iy15dG5JCrrMxhLM6QzcgBBISdhzVP8xaLdt
RORV3dorbJ7rD27NKpomgOegRJZ2bw/ENwTNYCz/U4LLEa0WN2Tz4LT+GHn0h7UqiLu0h+wze5Jz
XZF2qZZhSZCpDe3OGqBVV/oOszyrSYIR7QNAFA+73n0DBeA26fVj05rfXH3w69xaObkWBxoZjpks
FcrSskScGnUgNoSIWdiqxz4h21ZEvs1uGvNL1BuH62fXgi08DOZ+JaTUkJWS/IZ2y+igczUNlcq1
7utRtTwSQx5F6dGQZYuihDxhSVcOTFk3Zs5+kRkSP4cB4EWSeavMwm5SCL2kIZpb/Ogr2HBAqz+4
Xq3fj1UduCR90LJbqnTg6fwx9Mgoay9a2QZN8oewdnt9CBaOHXzMnOhVwSihy+Arq3eV1uyqNNTd
Zsu2pgB3jbJL63LlqbdsZ84m4YrAFS7FP8w0E5XpbYp+jazeoutGeIaRDgH6sfo92tzqlZNhnjpp
C0FfUJ3/IMBHt9LlBaiAr3hWOsMgt+hUn/KIbdrB/I8aHn9N5ZkV6dCGCG9qkwxWCDqfGd8m6ZZZ
dGWVLuxO5PuQWQR6CV2PchEHLIAiMXifhhA/2Nn6Q1Ephyj9zPycGZm3ytlTvCoYnvdOhyIKekOz
p4i8gTqVrFwLi4tgHjS89pGOkbPLOZhMK5B/p2Gnk2OuBm/TCLq2fCW5+P46+DD3Z2ak4zMdzVGf
oiEN4zzxc+2YW/epoexAbeH3jfEF3I+eHp809jyqB1dYviuGTVSLjaHfNXhM88AdQjt7BWWO7ew5
2WMvh0ouDmUPFmbt3jwAPRu0lRJE4tZZi9yWziQASdHCRwAUceTux07v6zLRSBqCt5ArN/Uh/969
VZ9AkWHX/2NFTlkWUFbvGgNWEIIitvNzEBC2jbGSqVj0BXkKoDvRCqPKad6h0FBlnq0w4kco8EyT
Hz9EDeivnq6fYouGQFWDWAOd2ghgLlevNthK27QoAZqAUz9QJ/7Nm1TfTFGh7Mx4RAa7wjVy3ebS
tsQV9Y9NacdMidJT0cI5XBm+VbwO2jFtV+6KpQ2Dbnq0UCFvaaLV59IvsxlAdkTTLETxB/x1t8L+
Wdq7eHvdE2PpsES/Em4A5OFmbqFLM1pGKz0uYKYOjF0XKntwLbBNdADflQ9hgswDsZKneaVPvWKb
bPPg+/ML98nxuQvMffzAfaF7/cHega3J435+yDdfmcf8bEcP3dvKt+JT5L19/qlS5rMb2wRclEkW
pgyxkPiZkN11A0sgMXJuQXrQKEMnqB5hMIiV71CP21oDqGfVJ6rXwQByPSc7cnPmcbdt8E2uNbjL
bM/vV8qZ+feu8bODOOrzmBktHNRBhQ4+v3byxA/ALyHSct+9Rt+a1+GuTrzkhJTfdc+XVwG4uwEd
WyBOhbRXp2a0BMdLDUFsStn/kfZlPW7rSre/SIDm4ZUaPHe37R7S/SIknbSoeR5//V3qg3u2TeuY
2PmAjQTIBlwiWSySVavWKhxqSBpn20gLd3a8PZANw1GGRhSLOTN1PytxYFdgxxM8Lfrw+9A19Ghd
tCQGOVdIIE1EUBDMRqcZkpPar1GD1KGShw7PAAxlI7fosRQ8Lj+I2WRWCkXaIEBHs0EzUqHvAWpu
gwy+Ux+5p4FzmC8Pf6auwE4DQ7POhCqN0lQERzrcqx7two+dSaYk9n9QMPq3B+WQ/RrknCidJ3eR
Nxykkzh6gfSUI2MDYdL7K7448otvYfZ9GUF4MAcB2l7XHWP67AWQl+XrXCdFzKteL/W6oOsRjGKo
+CrzNfA6xiTQSbG0Hl32vnjMwIra0IbE0kEot/5oeH4QEr9xDAsy7e4w81JCkKXvOJnYxav35Uew
vleEqAZIaCnHC77fdYha9lQfAhLmJHhuvkA+Jn1EZETDw3P9zOv9WzowLo0zfkaBf1FTBc3/Y5A6
g/6BkpXNlXubo9NNfET2fGaZxiSzl0UrrMZymDDCapPg4ivL2zrb9ukvUdl33U9AO/7ihEIfCrCm
oBoH+8ccVC7ClTYVmQVlWWyeZluGqEwC9RnmyPvwkAlLGVTolSoQAEPSFs8C5dpSEBW+AAhetM/i
zs7oqZQMe67m+eAqtDo0cSBK45F4ur9Flhp8oNoAsplZ1ACJTcZvUyWOjJSi3XUoLK+cEntKPL/6
3VdE2seRdbCmF1AzbiPOVZklvfzPOYCbDIDPuKehGnI9XEmkhZL0crS35M9IHlBIzF1NC0mf7zIa
gGZaBZZrJA2Um5NpInpYr/HG4mQilu4f8KL/fgQTrAY/C6NaA4GAaLwBcWf3oClAy+cm+pd0vd+j
hQsBpgakqIQ1vh6tMqSaCenZGKN1zMabfjYJCTo7/DSxFznvg6VzDiUFtIIAF2fpbN1HGvRUgNYG
njqh9gcajD1E5CKDE1qXTjkDveZoskMSA31o1wOq435KcabAbTQXSrS0dJWfOd234MTkFYOXovil
KSauAACHOm0BU72dv0r75FwANUr+YhtcGmF2n5rTKY57GDFk56PtoQZOOjuaiAwqa8DRjvfNLc4e
5OBEUC/JEFpnrBlRbkZmAGu+IW5GdS4/EwgIDxIYOkBZXXPcfCkyG2CgnLu1sNXZ15ABDYgZI4Sg
2SuhnZX+wUqSL7/yeYf/0lJBBgiy36iqIj4zXgHR78CKRfCNNEq11iRoAaW7qVm1pS3RHfQ7gjIj
of4gW6+Q4qp6L0C7sSVt6PQcSDzM0tI2MEGqC7Ax/oKu07WHDnkvVmC/AueZUsQb02giNwxqibPZ
ls4jbDIgaEFFjq4LJoJk+aSMxaBG+6nzVzQR3CwEXJ/WjjVAayPb1mV3jIyCc9AvLSiafWQwPuBe
gT+uxwYqHDR/oAiyp51pg+3BgCIz96hdmsBLI8zRJ0m5KvXA0O+n6lhMryqdOJtOXnKXSwvMEvkT
EjZajsmj1mOut46PRn0tzbciSCUyYyJpMD+r01bY0vQxig8CbqyxRqIyXhVp06PFTSV45bt9EgLG
aTxEvRskk6cqq1oimVStG9kzQl6/PO+rmSWPx0pA8/S85PF+zN1gMKFN8xEmNjjZOTO0vM6GhMZb
HB3YVdfrDJIILc4tHJJgAgBeKSQCUoqJ5N2PRosLDbA8qia4BaCh4doK5FTkLvZhhVYmgOahDQL5
+xYWx3FhgVlooZamYWgwZbkEoGqv2yZY5DMePGnZigEMHPKws4Dq9TjaQE3StsauMAbD6VD6mXNY
w7i6P5al2A0tjf9aYcaShn5JQT4ArqPpIPuaY/V/UPTrqgSXUbBPB/9Ozv775mDJaIgG8k5BFp/x
trwfBzW1wBUSZg/I56VDfGjBsgmkXvA3zgZYFdLXMjoKNWZgYeXHWe0P/6GiHHFjsPoXWeIxu87f
y17g0WzwXyvMeDDUCaqRE5ytLdykhbQodJaEYDvVvPf+UmieU4yQYkGfMjC/1+5g6HHVGD4WKtFD
hJPcLjVbS36gVaNQY1fqXGRI77vGYmS4sDi7zsVjIcyMQKAhNlKdd44vy95olQExu2CdN/St8nml
lkVX1IAsm3Vn0P3Erlgep2U8YYRxVlnoXq609aDXmyyDOkmZBKHTw5+gxRbxHivzD98s4oVhZhEp
mDCHMMM5r88t5u1BVv+g0epv/BFy0CogdDNPoczMJkBz/uSDLde3lBUQoTGyKLXOuYktLhmYw1DD
RfQDE/i1kcAH63nYIGagAEpaJdoMb1YH0mQ1X1lxy7k0f/PcM/MGVRqUa2ZCjLm/+dqamvld3QiI
g2YREipNa/BVWnhpdaiIQxc5t+lB3KbEbZNkZeiuUZ7uO+jC5gNSFBBujBQvaDb5RgNFkLQkiZGb
Qvodkg4/Sgqe+Lw3bD/IOZeURWMzkTtkK5ASMZnDy2irIYkFUL704phBAjDp7LxJFQdM67GLCymP
uGnRngl48kz6gWo5uxtiU+u1vgEFwqCgwbWTtulY2yLk4OWQft6fyIUNAKQ1dDAgd4Vzk80op6Up
FyI2H8rl6B4IkgFpJTTHO2rhRxyn4Zligko95hEVQJ2zl3xkAMKWSENEKqjL3B/RUmIWnolYMlPq
gnmW2dN9EBYjygvordVPkFmxcyd+jjci8R/zfWF3nrYV7HwjbO6bXdh/V1aZII1rQSSk4nyTAg+7
Qf4YK55a0Lyn2D030w7hUoBeV+v7EnoRlIVk7NLWQJ9m1XegnxEhPkb79/ujWDhqcKShO1i18M6y
2NcwhW6SUWjonFRLOkCx2tiJQexOORRpJDcP0/dZeE/4um90yTGADFFB+YCOedSdr4PJ2CdRnism
7qHoy4qrjwR5fIG3PgtHDIpb6EBDlgYNEywYN9UrI2rwgNo3QW3HluyJwUnbUsMWhRcu++2SMwDx
i2AB5iOooTDPx3RsdeiDwFievaaW5oUfSuSTPkptAPr+YvLQBQTE/MzDesPyVhSVCHoRjCvKFRL4
grgCCCu1i2ocnfumFkd1YYp5rAkTdD3UAhs4BChAbD76/jSajxXyJGXBO5iXnB2NJwi2yGqheMFk
89quaJO0x7Cs4NRB8jrNVc6pvJSnxNEFdi0MCX7HdhxFcU+NXsEZgi5iElgl7rwj8DSjHUOGKayn
VZj+1pD8tsS/6ImduRbxlFdNNPeyDq8IetwHEZqHC4XU711p40l/f6mWjhBIKyGgw/mgVzNvuYtY
gdo9jZBRAy/WmDwn7QDRunwbRpYb8srgS5v30hITbTsaji2U1sDs1lTQMwp1yIX7g2ybWiJy/I9n
igmxymRGQ56Dh6SkX0X61VUfpsoBNS3PGwI5ti6S8zqzcSs9tZLcwGhENbJzIbUBkM3ywAtbznGx
PBaAxuYXMTp+Wf8ui2SqCoylH9wuX88iN5zE9PJQ/rHADMVUiqBW4Wl7c7R/ATPk7/6muwWIpH9M
MBdbf2qhwD3TJ/nyOy1I1f2ceIceb56YmAMqlYyCyxDcAcVG9TSoQ67v75SloAaCupmkHJrfN2UD
vRipNYZg+4CqRNUWkCQ7xP6mN4+/79tZCmiXdpjlqJQYAt0Z7HQQEgC/qhClq39vAaTYSLBYyI4i
rF3vedPXrNwYwJxVSQ7wMKPyev/3v0Ga7AXk0gBzgbOKXpD9eKZVSEit1K7s5rmNAl2wNqZzH35N
2SZC+T2d3L4r7OINUnr6BGXKjzG1SLSNgk3hgF9Y4BGALPkIiKfRNor7HsBkzMDHUWiq2sR3GSYY
aYU/Q3DkgnGXlg/VLBTQQDKCs5YJc32pDEZnWDj7oE5doO1A1Tj7dangjJvXPyaYYfiBnFq5ANWy
Jo3WgXwYo97WBwdI/Uc/Avpc8UUiAfQ4lM9NZZLyHOcOdPRWuRQ7Cj1p4a4qeLiWpVvTjGmBWwEF
gMfWtU+NStHFXYtvCoz8IOtnOv6WonInZ8pDpagbCLbwYOrzKG+cDPCW+d0z95oxE52Ikwz5JHBe
6PmTJJVeYfxu54x0utPTl/sOvYQ/g9LU3AcI3B68Z74NX5ySBdTN8kIGe5Z50LfZXlybB8VpPG3X
rWVHO8Z26urn8NA8Tr9AU+ioBKp2jgBYT2OrTuoZK5HwVcQXPe2fj2Lr74OQSnoQ46N8GZtIjda4
dtudpa5D0VzFY+00IKFU28MwqrYZhsesHp7MxnwD0te7Pz9LUIDL+WGrIKiMNH6t4ggRHtO1sI4f
0q3vSW/+GryT+2jVbniq4vPisouPVUdDJrrawZbMBEnVjwt5mM+sFt2stCfy8NYVoA3nZA+WvPrS
DHNupfB0WaCY4qE7y6Ud5i4O4XiN+NRwLC1VpVUUN0Atjbwd7klz7LpwMalSOyUyUMNsS/VsadVv
K2h2aqI1ZAqfTagHx24GWINfGY5U6ZyzbSkw4mmPhwhedBJOhWvjdSukcgmO332srPzJsMuGekPO
Q6Uv7VhAswFlABASKUpmNgNlVLQS+nZ7hAqiR6UANGaGZlq0SBSd+klrgVOqWjSIei2Iu79Vfpmg
BMhB0ww65pRuzI0WeqldHTNeGmFx7i6MMHMnyX0AomYVqEHUajrQEJbWh2xydtjSXker4X9HwnjH
RDsAsHUt3HuEs/Tf1AzsVrr8aSaOtkVtxMX806ObOCmJd8oqKoBQU51mL/6pj9nTtJN+KF60UW28
Fp/AhrCShpcm3Jo86IkyL8i9b2FONkus8Nix8C0WdYId/U1t7YfmATWFSnji+ltlL3k42DKv39Nm
N6yAKYqf1F36Prj5o/+ZPjYPsReT4cUC2MC5H+QWbzWXEzUHi4sd2tFJ9GkAb0J4c8EKi3jgBmC1
c8fQTpH03hbvVkNMOLQ9bsLNIDz0vxs3hB7y2uA8CniOzZxHhjzK4TQ7dooUVfIaOtGGcpqKliLs
P6PFOXs9WkEsGgoVKri10x50rzpwpvO+R6MGd/37oZbkoiZgqUXXDez7S3V/etAvcP3bmer3uTav
FG6Vn7kz2aLD62e9v+shbn9twhJiHxc8fL6u78R02+tryeSUEHkzNP//C38T9KntkxmOLHRb7FFS
SzzVCN483UQVn6KCM89TQjoFvKBQT/gdg70H+Y37K7JU+Abh+v8PYIhV14ORcOwFnQlTjp8/yPYX
gLbvkRM/yO5zsOtfwpL8AUej7MVP8m7Ea3oV/+hekjWva5c3p0yAiURfVWNAQvaTecgH3NIo73I+
++3/DmG4PFwPdJLEoCpbHAcq8NYKiR3ptVmhgvkIzXDjMVvdn1eeGzKBoIeamlIlOLizvTe8tZx6
xmL15mLV2OSDAoXcKpgH0/weHwR7OMerBJmokch2ccbjLlxXxUOfH0beVWExN39pmQkPMq3yUSox
sJwUjoU/9lFHgrX8Xm/KTb+yHtDK1kMwjuOn83zdWb1vKPnFnlM7itZQH246gRvZJHno1RrpnGz8
Uswz5Umz8qwxQaQ0BkEA4XO4rxx0bf7o1vEmsCWbuv8nJ2HRDgMV1CGU50AiOCUtvFhJ3FLnnBeL
Y4F6CHqAUOhDG8W13ydGaxVIvGEsOLrpFmgyxaWDnb6NOx5t2rJbXthinKOiGdWDCPMmCkCiDDKx
JpkMg7HqLMBlqhEiKT+knNAkPYatASB0stJNbWXqaUeamAcAX4wpF1/DnDbmINNmNHEUGGEX2dNg
nNRC4aKt51+58cwLK4yvGOrY++Lsmf4hcSbPWIuesjf3uG6EXufxGtoXT4YLa8zZY47KoCNbjNM/
JCl6PjZG7xTG31xqL4wwx0/ex5I1iPMezyR3LF/GVOB4Pm9pmFOnVbWmTC1YsLKPtN/lIg9xsfxs
uxgDc6CgC4lqfQsLgvIatarrR5sxar00doElCfutRDsnh+SDiYzh/V3N23DMQZMneiTWs0OkX+E2
XRWutBNeVGR+Nvft/I/d9o1xnOG1bEyswqEarKAFGlWOwf+btZou22Ebt6FdDGkmOaaYjxoedPHY
k1DQ+2MkmRAUjotSQ3OTKD21spSFKz9LdTTDNiFOQytTeExq83hvN8g/n8lsENqhyIskBQKQ76kD
ruNVQdxAfhp6zoQs3oxBYzILlqBbiK046dIEffW5naiKfRsNNhCn9/y+dDrhD2fmF/f8hSUmzold
qJjBGACsXSd2pKNrxjpEwvNwatDI+KJCn0JHQIPWliKd75teHKOBFKmKlzq4Uhm31morETIlhWKj
nJIwUiTSmZar+8oWy8y7ri+u3IUxxpOVScy7dkDTCg2nj7EPlI2RDXN1jYp22aFTaoS8mWeOFS8f
vLiFIJcLaVtUsdGAf31mQfy00mgKlHDj/7KQHA37x1HeB71XBY8RwETApNyf1sWRXhicP+jiepFo
kuDTDgbHul+B7BhwpYcBZDhUQhFJ0xw6ccpUcwi92RQmuiyA9UGbFbuOUwnhDyB7sHe/IiXbjlL9
qktoB7o/rMXTArKqigqK45mT73pYeQhdPXOoo71nQFJvWEHyKlJJwKMxXCzEAqsxLxga7aHxfW2n
B1xwNHKMJgOhwYTGRfkzD1ejkBCpekJfKslLIGl5kNRvkjd2EqE8A/9A3ysqcMzwwpbmHfRS5ga+
YT+u9S1d9Yfgoz8ZPWmP6VHf4BD+JQtk2hXr7Dh6ObK/7blsSfWCzPuK95hajMiXH8TMQ9NHZhzM
HzTahme5sWvY+araRV78onrxo/IeHSfuSTfHz3uzwJylNBmV3vdhVMT4o6dfvlO5wmqypf1n+sR7
1yx51OUImfhjgOjGqITvKc+8P+gtI5l732e/9QHvjYfZ/FOtamHYwwRqTQ8WRJofrNreI9G6k5+q
U7ku7HaNIORJW/892FTbdiO+3f+EZX++cCw2HKQQjtVbfEKy0Rx1FW8bUhEfj17eC2ApnF9MJ/uO
8yvZT2MLhsDiUzXHotiCBht6Ya/3B7QUbS7NMOcVcIUTxM4Q3pAnF4li89CmCsct2KtIF0yVqWcY
h/JYrlt3QA3Gt4t3dUuMh/xB3QTutB1Wylmze290wlWSEdXNfkXe9DA6wwPd92/4eyuT+BddZ7bG
uRkstXgBY/jfSMF2uURTRJHCxPeN2WsF3N9BtQtKwgSKS3b4kDmi8cu3djpeKfcnfvEaemmYCVFD
HegpaLQQouzeFklkGzuVmE66kYnJ2ThLZ9ilKSb4TFlXpmkx+5KrbaonZAXcOeHJGRDPlZhoE6iN
AqklWDkMv5/izUBq0rkdfOoPVDY21mPKSXXwRsUEnE5qxjKksNc4umt5rTOPiycKwduGTMhRxcIM
rQ5GJokID9M2ho378/aNZ70T1ViskgbaHwwDzcjo3kRSugBbup1vZVd3tNfiUdy0nd0dsofhNUf4
bn//hALM/S9YHCN6OueqLFBLCuMe1hSKkTHhjLaqI1pireGjVl6MlpNtWAwEYE9BdyG6YkGkcn0T
GNHnFPhpA9y5RsqstaHOFlnOFNhcQenlwxb9Aeigx40DiMprUzmIJLNUQZOAcjZAfm96PRpfzPB1
kCSvM2UbFVjSovXCaFXQDKF37qClP1MQkNyf18UaK/r10LyJ/jkotc6PhYu7YySm+hD5GLLU2H3x
O9C9snA7iEr8CMWPCkxK+jQQK0rdVNtPypYHi1xiUYCOJSDcuONJM7XUtX0E98TUhhmcXqh2G3+q
40BUUEVm/br/SiOvhxJpv5GG7WD95gx9cbVBPTb3DQJqyhI+iybV1IICRC6bHUFcHfL3EIwJaEUS
1HXeil6TrlCDnnv7cW20G/UoNiWZxoLM4ig8Ka35VL7ZYgAcQBYMBNFg2LieiAwCalqRzK1ocWaS
pBLObW6dwwZyehY6Kt0oiSjpAf4Gw1b8zpmK+Qi9Z5w5YuOmqCqhQMMFdMgcWknPqvLeBXs0n2ym
SH2oWxCmpYGbf9G/EBFQAfVFARdwcw0cm9fDRpIjyJsWbTlQfmnMQ2ju++Jx4JE1Lk3u3L9izlS4
2HGMl2d5WOmNbuF0qbpdEGZbuWgxsvK5pDJeS83PqZJ+gB/u8/68LnnYpVkmeeDXE9qLJpiVVw36
EoIidQU/I75RHpqx5WzlpbMNmH14sgW2WoDpr2dy1BWhaCbMZFx8QUswR7stVzhq6TwD7RGYVuc9
K7NP21pNKBWQ74JnBHauvOPWp+aZE0fu2IIcKJc4YX8xYQ8+dpTakf5FowATJkW5zP/TmVNoKIzW
P4MS3P9lTbLqaK3bRPAKiiITmqZFCwWEcF3KyNs2k2sW5s+Cipza2eIUo5EGvCsQPQBQ5HqKW0FM
VIFiPRW1IoL0EitoyDV47XeL1y6Q+WhIBIEXEe/razP9GBVybArYE6B1UTZtExMxNtAW2Tld5IJz
RS3sMLNR+rnvrovDA93KTKYLmPp3qfriLPCnSUtpE0EErzNnuQVt0J3e57jp4uhAOKFBUQh+BMD9
9ehkqZETpWgBTg/DfGdmomLHSk1dyxejTTPJjYf0p7IbC/xTbr4rfanvWiTbObmoJY4PgK8AtJ2R
e4DJM3fBpuoiS0DCcd+NT0HsVGFPIJpIFG1tGG4+uZqgHKATVU61E2T0XVbXvnoQkITIZynrJlj/
+8m//BzG0yGNrVXotwHS1IjWLThfpuElE3i+tRQIQYOJDnaQNaBlngn0UBLO+r7EKZPWhmtYH+NQ
7XIDvcE6OBzr4MGQS1Lmf0GijKPiH6tM+E0SPRljqHbuC+MrlTvbRAvT9GoMCknTCTLGPObzpdsi
GiBRFwZjN44V5iwd68GEMoWB22L8AgZiL4q2Zknt1jz+xZpBKwKN8d99ssyaBWHtB+aIeCCoX1SA
1AruvY3MKzcsbUsL8C10x0NaCtff6w0ToLTcdA16EfI6OWjtH9SovGD6c38ojGOgDwDtGzOGaiZi
BSSccQxkxgC266r4FCU20PMRkdEWnhJ1n634SR9mRDfGGH/oqJbhUQtjhfmY/uwfhIDUJXRQnIxA
ZtweDhmyW07773bYjVXmNA5CdZR7oYxPrVrsxwm5GMDTQKbEY29gDslvO5Ju4SCGX8wY0uv18stC
p4VvmMfEl58m3OH9QkMc17djc2zS95DbCjw7wMXt7dsgNOdxTqK1GY2CzMDCCBxnEFW0jkp/lszt
CFHF+86xaGC+m6qQgkc6lNlPstjVOogArWNt7VXzcQp4z7ulKcPBg3wyxAPQcM6cCS0I7JLK8P1j
3si2Lz3O/ONhnXrAqQB2pZYi56HHBv/vKcOzS8a2+g9k/XqNpAJC0nJJhSM0kdOR6InqtOFr1b8W
3bhJUaUvnbY9WznqA69iSHI1Jb7laWVhR/nL/cm93QxAdKMogKZ0bEEQE15/Sp53cV4Wg3BEC6+t
VIObQnLNijjt72wSCSOGOiW69pDpRo8u7sHXZhKhNEo/i4LT7td4in5o+nZaaQC4bcJP1bfrgptP
vo0oOkS7MCC8ZjAqNmuF0nKmUi0JT3qD9CdiSTmtsqfki4aSF2ReyEuDsHlPjBDEyzjWZvAuxApZ
7JchiMOA90t4yhXNrmm6Uq0361OjjibZrZRsJ4MeJvRW3V++JbPgswJaGG9YdA+yiPHIUHJwbnTh
qcZTwNFNVBBSqzNcX6n6U5SW2caweryhi55u4rCUXiw88Lz7H3HrQ7iPQ1fewANKn3UDrhdX6FKo
TtVTeCrC0bQh+4zt0+TCptB8HmHuHL2ugw3UFmYWL3BrGdYNybnRjX0niVF2Ms5BTbxhG53q/f3R
LEzptQ1mOEqr+UnWzTYkYgpu04JkGdw+5nGakl0SrIUMSU+e/tOtv4LFBrd65GKAr0Lwvp7DLghT
MxST7FSBWiogk0UyZR9YTt7anaoSnVcA4tljYp6iZZISa7CnIqMqToQWrqy5U7yd8XLJs3ziTOqt
j1yNj+1Z95NiCuMQ9gTJNpufekW0dkfR1d0U6zS3O1Sdw01T5ohBqk2PDeCnPD237/5dxnkgSC3j
nAJDABoe5m+8eGGkdSJ2seFnJ71siLavxodO+OkHB6l9TvNdW3zWxS8rJebXIB2b3HSLBuWE97gU
bWUId3GekyRIt1MlcvbPwnkAEVU8m9H3AclWUEBcf1gL1oUQjU34sNQRgr1u7tN36adiU4OIv4Jz
nZJqpR36Te3JkJHlhJAFT4BxXL5AG4PHOysHFTUJMGl6lJ+k1sLj1WlxBKyGAhcH9BomB4OzvZjb
MeIkxgoWq/n1BbTB9wPtYhGyFuWhShGyE1Wz5/gkm7gMpS9BEa84HrcQKuY2bjC8gCsWQ2MurnVd
NWMkJ/mpb36qak8sf9c72Fmp+/4FyMZXCNCR+VxreOfmABzsSg5Q/9bd0F8LOlwI7WFV8dRkPmBs
FTHUa1E9lW6xzx+SjXrUj/I22gRbczMdrQ966p+1FZAdTmVbG57kBPvUNXEeXNlnvEozoT+dIvV1
ykCK0dXnsAzBVueA2xp/PUFCDfCWR2tEn1rHU4z9Jsy62mqM7dkLLla5KoJsQBxXT7KdbYDOA5in
2WXrZg3c+25Yh6tgo3to9AJNtXxUnmIv9+S1vEpWPBXh22g+fwkyUiBeAr2XyLbx9KUIDuQAs6BL
B7X4qcpbBcrfirjRhJWSnxrN68HxxfE9GcNjh4/ebXQ5zyRGaJW4Hn6pF8VQhqV20oj8BYJLiFQe
gj0UYZ58kj/yEBi3K43rBm6TuObgrqNCRPDanDiaet3Kgn76kTwGH2pmtxHRH4uDOZEpckTOZe5m
YwElhNsiWDsBWZi7Xq6txagWxkESWyfZcttuk4D+W7VHIigabxoXLaE/fZasxOjYHVR3ZV21eWKd
unW3696yc3mQ3300Spjr+DFa1S7dZ3/UmmOWZ5XZN/GYoGDhw+pIv/yj0H9Bgok0K4NWvLg//9KV
m8wzeTE+ZpekbRXUQ42ZLCpAyN8CAUTVpU7aUyUCBmxb46tMP1AngLuuW7SxZLwM583LBw9uKEt8
F3fRu8S+u/0CdS3AIv1TqwH3rOxiOwhWD/rL/e2wMMwrK/NuuQgGUuIXaT/1/ikl3pt9/7dv9zcz
BOb5aba5IIrAkZ7aBwD2jMfn/slvSUGQiF1xTM0/xSwXhG0RyjVQNeG4ZsZRJmA4FXrFP4lHERnY
T8vLzv67uIHjR6Htv1lPPFksNgONlAteE2B2BfEOiNdApnE9df4oBmqrScFZWAe7sHOGnQXm523q
ndu1+Ks6mA/5m+ZoDmek8xZmRqrDH6CYBFISERnKa7MaknQTVSk9p6qHN0ttQ1NAAYG6AtmB0uPp
rC54IRiHkfmd82WgJ2E2XFmZVtlnIT1DTmVlpKQHHP/RT4nI6WO4uXpg5XDNwusTsDEELubOq+dx
Fk6gMsLTAf1Uv/PujOZpMjY81ObtaxdEuCZMGHMee6Yxup6+KoeUVFDT5Iyyi7nS/1QioW/0TcBp
sA89+kf7Pfy7Uj9QoNcWmQUbZD8AzDVIztJnVpDuDZIVNcpppONl6W+CI2OIcUi1H8pADDC0MCAD
0U4GFL6V9X33u4kXjA324iR3RiLhiDl3T5aLi+j9X+euDuNuYDA0y0jBz9Pn/KG2I8d4iPV1+8NJ
HU3ATZCgGM0xOX/x1X5iRsQE+g7t60E9wWTv/upfEtkGdOHoms3Wt38fofd639zNjZ6xNq/hRby1
xG4yqnmAJdwvIf4TwNu47U0H60nl4d2XbFmIFCBlklFSYeGLktxapVTLWKucAH4lINHyOba2uZ5b
g3hV6ttpBGABRkATAPSnxSqz0EGJpz6I+7Mp0Oixjfoa5TiDx7RyawWhATzvKEThrYLXw/X0CT30
2EfIG6D8ndii+ejXz/fX59a/YQDvPBwjuK7dSG2q2pgkkdCqZzB7SA2qbIIdmu/3bdzeCYFyvjTC
eDlKG2pZ9oN6/hH/hB+EJ+olb9mr/tn9jN/u27p96XzbAlMwmgawNGwAz4DuQIliUs+NN8Qf6kfW
EbypLeUz9Z/ieKMVA0niXQ8BEqS8peNMelm91tXGAsK+JfU+4VEq3kapefD/fBCzhL02SdGYSOq5
fE1HN4cwTaSCuAO8V8qGM/Y5sl5vbZgCeAQFxTnjyGY2lWJqaxFKcuddb/+w0M71oboTREioE9qD
/V4///z5NZJzS3jdMzen5jzpF4bnnXmxy4NSz+KGKlAKeol14OKin8GGx6zOAmRwrlwaAcvvtRFR
zSbDmGQYORTnYvPL38QrCzgcawUeZu/+VLKopBtjzLGJAgCys7junrtqLSIn9GiclICsSLNFNycJ
nroH3XcE3jwu75T/TuQNQ2WST9YkRpjI+FV5lm0VLdDS0TgIB+RT3ftDnP3ufzsL6tDX02kVZSJF
iApnpzxuuleBk1u5vS4yyzWHtgufMKShjRsffi8f09KOZIc+janTgqWGGG6NXZk66Hb4nEZX5b55
59VhxoZTwAL5IDoPkMRi/LFQhH5AqVo7V3uQIOz8feP6j/CTVb3jkfcuLdmlre9HwcU4IytPS13z
1bO4GvaRQz6fNLty8/3wdH+9WFqa2SWvDDEuWaN7QxVCA6H6XD17SkOanfiuPmW72mkdE9DN6gVA
gYIIT3Xw7+8p17aZO11XDgqkOCz1XFE32PlPT2RaCR/aavpS7IASrsGFgHI1VsY5wYccxHGFSdXI
5Ilut7ZWFXp9OTO6cLpeWWFcNC3yMS0HQT33drTJnspDUBLA7jGhit290G37VnOukwuHwZVF5iQE
qrPKwPasnc1VTvaDy9nTNwNCnz/eghAkUpEWkZR5Wi98UY2bAUhKFfRA6GeXijfwBXGm7OaImS0Y
EsAqM0gR/11bCK0knZ+Gxrn4IX4ZwBNgMws1Gb0Ed3A3dijvinzjCRA1h8wFHmRIUEB1kRlSFeZa
GipS8Az+G+kZXctQHMLmhp6JEXlmVXW2BgDEqbMoLxjfBMjZMi55AIUiQ2ywXTdUCYNuSofg2cg3
Jp64Je6sffubM6E3z9tvK8gJg3AK71v2Hun7AYUSBcanldRTQrdCx2lTA3ewUutpoxuxk6ykJljd
N7s0q+jyQUESSQSw7DHLqDRZ0UADO3iGrK096QcUzewCsmU5XUnRp5JM5L69hbmci/Ig38dAFRAe
XrtNpSi0UkaZPssr0Q22gJLy6tgL84hLlijPnGCgrmYLf6kwhFbYqfSZbtTtsB92+qbeqx7weOv7
Q7k92GbW9AtLzNz5SjkasarR58oTQMYE6uVteajWsV246C05hhtpC8EzHjDg9vrDmGVCYgzV1baf
YLbf0qdwrdrZk3R8jx7Kjelxwci82WQiY0bbSRBynT7HD88BVMbO0G/2okO5znmzOc/W1VHNDIuJ
iKUsBn7sY1jC2lwBzrP1f2uutpVccU0Pgnd/7W7CL2OMccM+NRWaZBhW+PAovWU/c+//PJ75Ey5C
sN4NFjauQp+B8do3e30brIf1/yPtu5Yb15lun4hVzOEWIKksJ9njmRuWPbaZc+bT/4s+p/ZIELdQ
355ru9REoxM6rAbq053wUG4izvjhdUyAA6FMhg6b+dl7JfXI+Od6rFfhKXcmV6aTndgATdvpdryZ
qEKh0HboYopu/XKbkdepTsweoMUWS7xnkDBsZrs8JjqydcNDn/S3EgDAF2WU5MtYqTseWDWXEnNn
6iBVftKBUmN3m4l4buH8UJx6x6t6swMAJrptLo7E3FzQ56E3zUdS8HQ6/uruf7umrR1GN3j0f6Iq
xnOl1zp2SY/xbMUYTehTBr0R9kqghtNiLAbpVO6A+SIhIAyhg1bHQAfbqxwmqVoCwj06IaeJ6rot
Hc07ycFE3pP6eFssWLCr/8fDM1JM4J2Hk5Gg6yY6lU61T9ySJvavzk1JusaSunVfkPFevjPvyo32
jdo0Pg6/PzBAwNs0yvsOfWbJmRZGKTx72eA7+m2ykaAZzd58QPFLpKOTub7jr8JN77av8SZ5iY7W
SqENRhGNDVeoZum8NG+45D8MYXFsA7M0EWXiQwq7sWsy1VR4bH78/gnA9UO1Cl3P8ZyI5wuvzdwM
pIgUGJZFythBwKhMnMp5p2ET2qlz0dyg7AM67SaPmrZ4V+6bty2NHopD+UPiQSbw6DIalCYZxlqw
XObkv6lbaSdLKCaLHBGbJYhl6PnZGK0ZiiBEq9W31mAgmLzrtveUujxHMZuvKypY8YEkIlYwIaK9
lB9BDpuxxnqZU6bt6+h+1D68kRfZsoBn38qCntx/iDBOtvCkompHEBFX6tZbYXv7d0G+dkN0V7Qr
b1WvqrW0nRxjpbu5nbv9mpcyun4wYMvUDLY7gyJqsspIymg1vgIQ8eSkA011UDoSx/S2SZjvg+Xk
OQVGJpI2ispIrpJThzmusTimZka70RFibOx8VBre1vQFj4j1v8ApnyUfwN5suShCszM29qjxqVYe
hpY2ArrtHL9/FBQgRkmOhv4DLxU3eSuvKkDfAWsJy2PtHMN0xV4PAISUu7cZsCRKeEVgRSy+C5U6
RpQqOW2hijJY7BWtjRzrZKdYmOHEXfV2m9J1KgIebMaTwOMMq0FhAy6ltp9MM9f7Ij21X/VR2qV0
72/K39JzdJDuOaSWBAcNsGidR10Q0NNMEFzEUVM0YZmepmQaZTrmfvGp9m0o0BZzMZ9G0+QGluE2
0x4DNPXrKA+jThPf6w+61OSYmhWsCI+dWkh+15relivO981HZcXu/PsYVoR6NPp+2aSnON8N2bi3
AJwQTJhgFkNbTj5y+ARVy7C4tLSV52BAF0b/cPsTFjmkA7IXXcKAHWVbhTUxFPp0StJTYWpbCwCn
Qg04xf+ZBtBy53Vt2GeDByTj5oo0bX3kgtOTKRboW41kn1p5Z3EkeCkyAhyLMfcPwWhpbBVCRDud
qk1pdqrszp5sCRGtudFtFV3q1hbV7rXOaeu4rovBKmL5HRb1oOKMlQpMeJlJqSoA1CY7Ae5zhoHE
CPS981as1sY9L8BcuCeQMjBmhO4oOMz572ehgmZ0ZdF4ORrA6D0vx7rMubMfZ85heYORjVWRnby6
7e8soZJftTGqHoSibWkw3yyRxE43AbBrFJDJopawxhe9sQoddOQFVo2ZSgmakpO5HTyw6oBzt9f1
Eox9oCMCKRv0aKFNn/nCxjNGvzCN7iQW1ERzSYDxH1pOD6X/2WDoFL1Q1mPfbSI5fMLAFylbLJSu
T34b0BE7hjxbERxLQZNDua94IFnf4nupxPg2ZLJQKkcjIopgl1cjTmKZ6ELVn4RyXfqSW3jvrQgT
HT36ASaBp/WY1U6slSQ13FAIN16Hpi3s6UtLImBTxetgvTbCHj0reeLqmhOk6yT4arER1rwzgSWF
/26rA5BUwg595lNBgKemjw3JC0dAVktERa94FVRA1B3KorZF73eGXtvgGH6m3aqK3/Xo1epJjY74
21p97TI1QAR/t4xjnEZmbSuMaBN1ktafUrQikEzvdEdsE9FVo/CrVktAJMvmR9cKPKTdb2/P8Btp
XgWzB0gJIbfH+GopBNxVI5roBBx+eNqwGUQ39zd59jjmj2J4rxjAR36xhpdQQLwckMKSnOJOedc3
srBN9+JTZNiRadLoCHShwqeadBfUaOPcqDvVdDXdlg5jCHjl4cEYncIJ72XLxS4YUlRkOOT6qgtp
qTxbn7Jl32YoO7U/Gy0LbeHQcQzMIwXFBI2ZVveGVwn9SYwD9PcCOEa9A5B3rVNDXQXToS0L7AO2
jQeN6jvNf9KNQ1kNxIhW5jHF6viY1+iqzIEVy+rzL2JEe6jUIR4Drz91YUYkty/duLyPLVr7DS2s
dDXqWHptozKS7/WNHrx1L15AKuFeE2navAqdje1znrmGMB7GwJkMW04PGSApBFtC37K3jpMSkkPH
ZufbTcDz/lf1FXTYY0MvljVgzzKathi/E/dxMUzyEJ80YnujMw54uTpPI9HueTC5V9ETQ4kpesSy
EapF1senyBO0zYCN07SaBtPuJcA63ZaSq5fFTApNVZhAsTD/z860lp7ZJeU0YUcVsY3R7Sh6ZIB1
yHsjX/mbmYwGe6bAneqAIr80arXZRgnar0HGQkM9IqSWymbD82rfL5QLAQMZmA5c07yPCOhfl2Tk
JEqVXKrz07zD8jcmvuKIFGLoxSup1HON5qOBcZ6kUavVlLRtRRM1CU3ax2NcYY5YROOTMIVmQTNs
Bxpp5o1YEuZhUQ9W8DaCEaxCPRNKVw2UBtGcJwQBGTC7IxFF8eSnslAsCChWz3Q01cc6IUWLDSJU
DOIetrbyLKSlAr1/Sywh8tx2ygKFTpnQ/QpzAJfTwDID3vTgtTMGSxQ0piJbhRY2jPZeskRUq6xP
LSk5DW6zKY+KXa8CN0SxLjq+qetkIC1Hoq7DGIYic9d613ZT5yP2b9xifwiVbdrTcAMzN2FzgWB7
j9wW46u4d3aYmI2c8cgAycD2BbZjFRcKeqLw2jg2bl+7aDDGMq/WrTunyV7UXf0RYJ4B0fBt5blO
04GwgeSSjO2KgLhXGeZKhemNUpimp9oxiLo9BFTfNM544pjy2QUxYn1BhuFoYgRj2mAj1aml6fPP
py9eTxn3HIwPrC3M0fsFCHgrY9eQ/VFxIkL/965Ghl2MRxKNbiqKej6HU5IIxsYkxwCtGZRzLUvy
cH4tjJ/RwsmrrRTXgnYYF0dyXZ+oG5P41NhG5H/FScJibEgBXjwoAaIDBcvBL1Wsq0SzCpWZnN07
zUb+rG3SvVRE//Fx+2BXMRJDiBG3YJiisS/C9PQKIJKdTyIndTmidl1xmWng6QZTjfQ6pPryMIiU
UOgZc9Bw78C2zT7ePz1ws7OLN3RGRb6kEpllieEyUEHyQSKutMagJ5pMnp8L+sV5ki4xDV0EM3ww
sF4A5XlJapDMOJFCPzsJAXnNB6CARz5Zr2/fzIIbRY4PUy4iSqcWgvdLInllKaWqtHhPEe+Xcpdt
OiI2K1rzSh9zjMFagnM6M1/P3m0tAmBByEDndfKIdSD+qUnI9snkLQFdYto5HUak80QZFCsEHe9B
pjXV71BWcTiidhUNQtLOaTDSjB2PbVvoTXbaeRrBaNfHwAP8u84NMSQYuybUBhIDbQ12JRsUYang
CL8U+sQZNFrysRcnmbl5divi1ChaKOEk0UbfutV+HlbcGNWjmpGn4JmXQl3yBud8YwRakjrJGmsc
CgMJb3FI6BfnYmbG3xAydgdQgpShXul4vzcb1Y62nF9fig/OucUOBBUZABWwHy476VsskdYcnRwr
uv4YqULKH7fVkicAbGLUqHS/q4IyO40UYSeZN1uUdrqXMC7DzQ5ydNNidBOo012Xd9V8LwgEXDki
sRu6gs2RNo5qsqmbqNcHoZogbI09PGHp96qioc3bS3LdCnipOWyGJE+GsR9jMK78ilx182ntNpjM
1Jz4aVzLOxkPrJfbV8U7FhPj9JGg+cUIgnb4+Jnut2vekThqw6LW5l4ieooIAq8qldbq74Ty6go8
CowZ6ItSaCcRimkedpM7EDy5ebrP8TOsMwtUf0piDZffA6ajXFXOFg91wvGYizHAHwuDIbpLezYC
WUk26m6W5JF2e2Alf/Tudm1SYfNx+9Y5xgBAuJekKn9S00qB0tgBjayHvfMsiqQn6o86IBnlDbos
BrrnJ2P8dKvUviQKs2lzbQ2rGGjxltrJtqA8Fi4FOOeEGGPgy77k+cW3MZh3PZi0cidbW1c7AGw3
lCaUw8eZT/9uszHIc8lHvzbVvFJm9YnJL2UX2bq9f47veEp022djsveSTOOVUd+M4B+Sh+qmxl7r
Necgt62oyu50wTbhQQ4ryB4eqs2TeR/sqENN3vQ9VxBmXT5z2VlRN70AHJCT+EVI7U6UAvqP8Fzd
bYtgqIxF6DJFykYdYVRPUew0KXqB7wIaUpV0bxnep8ZXuxdWmcN70C3TnbsWka/COABjTGO/GnxB
CGC9nco+1AR7sznmetkQ/aHA8C/Vwl4U8yQ7SU/5o0CbrYJyLQ9KnXcMhn1SqfWVCCwIRNW/kJB3
18r9bWnjEWBCKVEfQmRNQCCdSEIyYv6Onm9T+BdB+4dRbFOG1WJiZhxB4tCbtk6no6NkzpaOvG7l
mRfXBuAPHcaQAgEecVUWZ8gRiC+Rbd49Jw5HNzl3rjPGc96so2KJ3yzNFhEw5DY42+LAIfIvIduf
gzCWMyo6bcS2dJgY11yl6IQWSLyq7eiYrHnqOX/wLZ4xRjPpq1RJGzwNo/0OwMOuqZCO/pwOGV3z
smLLhvPPqRjDKZVN10daiNre9jUk+hPnKNe9P9/x2p/fZzQ+s+pQqlrcjVRvDSLJtqQR6SgcUcEh
qVsRJ0EP1ONj/BlSYyAyoiuOQVgWdAUp5BlLDD29jEWQtU4rgnYuKWKR07CRiLFGyxFgxCjP180S
cHVtZ5QYs4CBzzYpNFRm5c/SpxVSOgGx7N1wKOiaE2wvP+3OaDEWwkizJA07nGrEAAyQgPdv1EnW
268XBVGKzJH9xYfXH2IsagFyYz3SwSAWbIInWrq3TdGisTv7dcZCmKWVezAQ2enl1xSQx/T30+3f
XzQPSIXOqAtzCp65lhIdwgCBQPhrD7adrsfnKCWIrG4TmX/k6u7PiDD3URRlVUgD4hxzBUe6esb0
x99RUJjgtxIwjBT4CLGD14lgiwbG2MU1JzxcvOg/p2A3zQL/8v9HvY+rB47ELt7y2U8zRloeQ3Rz
1mCQ/NKvNKDSq2vOPfMoKLiis9CpaAorxnwrTBk67BrnyXv8yyMwZtlDrxs6ZUAgue9obzvcJ/Sy
rTpjEmONAZXWj4EBUQXWzuN7Tu97W9xXlHMOjqyyRa/EqoA3pYLK+PD6br0hwvz4K2VgTW5gCY3U
yiAQnKZ1vNrnbrW6TWHRbZ0xitHpcWzSXEMJ6ZRs/GcRW8E4fmvZ258RYPTZzAuhTOZ3krp6qWxl
ZwazzcDuUY5Wcw7CmlZD7acoLqEW5RHbVU8Z5b3MFy4bTUca9tSg9UlEX+GlVqSlhwdFo+QIW/Ay
x7IWl2Q+T6KW2HVBZT7mue5hqtwqKlCpHcV9l8gGWwxQqhl54f2Cjl/Qmf9+RkfKy2wQ59Pg/b+Z
GTbyZHfhQjS0OKGRHtg5M3zqJYVYVbBvT9dyvMRdOUFT61Byrnwph3VBgmEWoNoBuCKAhPerdfqX
u8KtnwtHtKUXGn8EhKPtC+7vghrDMqvIpakp9Pz06h1csaQqQDQALE+rz9sqyaPDqGQlm32T1DMd
dJpjb/KRekfew4tHg9FK+BBB0ztwbqT6yntAptFGB31FytPts8yXzHjzc56xmea4MXojnunYVUfy
jptMWMiKaBJ6fef2UDTVsXtTraaXJGECr8KX3qmJiQ3KREG8yFf/pUTWBSmGZZ7QA8JNBikN87AG
Hi1ugM3WkIDAGYn4g5fwWbyhPyf79nBnClpHShtH88k0YrkC7Sh2VH9x3MuytTkjwkSMsuoPbTuA
SEyizW50piPyJM+cWIhLhYlYRq2xjEAEldJRV4d4V1L/Wfp6Hn9wCPFYxsQtQzHFaJP4Zln7Jq31
Jyf79XVbnq97roADg/5rESOb5gwSr15atbyX+qo31PmJ7B3iY7EZt+nRW508OzyEB7RC7H8OL+M+
t9EH4dym/f3bjDJd0GYsqo+mZRF735DMCGjyUdmhXWOXh10Fq9Tx1XULqO8SM/1Vv+1sNIRjmUin
UNEZKWBDhp95OsOFhDsMa6hf6dZwyq3iJjkxK5IezIO8jbF87bOMSRWR9L1SsKaDRK/9PvNt31u3
fkqVQ5Jie+BafPPMFdanqT/MmAbDG3oPw+rUTKsuwxqLTaOTzufURRecL/AtNAy9Y64AnT9MzN5l
WYGkgYTXr2QXu0kjz6HNiVR4JBhd6Aw8bRWrn3PiMnX1/dsTb/xiKSq9OAWjCIog66PciNkpr8hr
6chU8UmmgY8PvCnfJWt1QYrRhRbr+0y9wmlqJ9oUCX0FIGJFy4TOdRdjk3J844KdvyDHqIUVyFLn
pyC3Ez/RCiX9vC36Sybk4vcZ0VdNNWkm9I2epjtU+Q30dQU0I+uXfC0/3ia1EBhdUGJiihKdC4ov
gdK4kumhXpm/139HgAkj1FirIkWf5iKSSN/1+4pzgAUreHEAJnwY0B2XZRFUBanhjepUCXlbf3Gu
m6cr8zecOaeyD+W+jSHIISbv3LF1RmXNyzfdvgj0Dl7SwJrUSsceWDzhvg75SrWLF4/Tj3+bU0Dp
vqQQK1NjeiJuwnvOSXfqLUJzm3J8LO8YjM57pY4VsyWOseuQqH/u/1dYshk/4x/DeDWHk0j1oJQi
qik5OYQksh+x2JE3j8E7AqPcgNPP/KEekfcRUZRMbCyt5cz2LbwVLk7BqLcnZHovJbP5CLfoFnax
Pva20nEMiM5WnYY4rGXPAwVhJ24Pc9UEaFqD++zbvAnY27qhi4x+i8jRT7WBGylLYhLqoxOhXHPt
+yz9TCxwwTFGy4scWNdxgzt5xdtKhpc3aLk3XrackOq2XddZyBkMouVKpuIwp01DeI8QDqfYEBdS
rVpRgh8XO9udSPoZHpqSm0zmcOpbMs5sVZ6mat0HsIc9Vdxf83SlTsL7iPfc5RiT75L7GRlPNQLN
yyFgGnFd8Yl+5A7H6C5SwPYnAH+o2NVw9dbRTWAldAqUxEA3VT4R7YH0H5wo6BuZ40qwzqgwpr3O
lCn0LRmKsjaIXSfrEtkHF5tUbWBm58RDcbtbiWgqzhFYxEd9tW4wkN/++HLexLstL4+6aHr+fA0r
IojFQ0UQceaY5L9K+yf6qzlcXRTCMwqME8jlPPdLDxSahlhUuN/1UNfbxmfRup2RYFwARiKLTM5A
4gXXpoNK7nHMG+8QTLQXoTgkqA1kPKlsNyTmPtBJQTmiwZG/70rKmYQnbVDKfQ8iGgk6UuPlYd25
GI7JT7fZxaPDOAO1NeuwbMCukf6qJtfCaAR1tOfbRHgcY8K8ajDDWsetnHbV3kVvol29VJz0FE92
GUcQdv0Q5z1IGHdut4vWPMvGE6v5iGf3UetGbpU17gPjxthpC3zhp9s84hFgTIGVTahrw/6fpqdX
7bF1uX3Vi6b5j2J8P7bPTqBGQxCnM0o94Pc3FnmNjwNBWTPZ+u7tk3Cu4ntc8IxQOygY6xVAKPud
kztoevjB0fHvFak37Ob34ugzErXQtnor4bZLp7ElV6Qa6kpY4oZCc4jJ0q6ixoNTkacPXjM8R5LZ
rW6aGrTzJOTMRMmuI/Jj2xPt4zb/OCrJwoRjmVIxFiVoRJveMV9+SytjNX3+nX35roCfcXAwW6vI
DBDpqZYDgMuW6M/q+JdEGL1XvHJMAL4CvS9fYMCO6QajV5TXnrNUVcaM4z++mp05xJ+asZsFzh6s
FYZiO7ppTuVr7KrvO3XNI3eNuTC/As7IMaYgqr2u72oI32u3l3Qn3B9OmEW8jwfMGA9b5YXSYbBx
Til2vjBD+h8zG2cfwJiKqPUTDXAAsxAe/DWgsJ5M8mTY5n95sf0hw5Zu1W7os2B21q/iajd+N6lg
njB/vy3ty3maMzJMTDAFRlaUHm5vgGtAH9zHm0ezFUenlqoX55fGYqSJMBajEYBn6CXtHewx8rCV
EZimgOaRDxhrg/XgIchwT8YECqEXGhiRAwPtJiN5RN6QRwvdNfaf/CUL1UvnFPRROaohWIhXafoc
rn68ZdS452XUOLaPrcklouAZqaR9t/wOxN90Dg+YhcsxxmBgqHJItQEkDunadaOPrHZp8nqbW4vH
wDjj3FmD1cDsIC/We5dDlZuIFIDr/DPfSI6+Dv+L4TujwWhoEYe6ICWggfVH2CBOpa36Ou54SdRF
R/GHypVHLzUNBWt9jt2in8oD+vDnZl+Dc5bl1/wZGUZBdRMYFAbit5M90uDeItjeTKRtc1zfvpfv
jpYrp35Gh4ncsbzB9JscdOJihX2avzwyY48R6gBNc7M91qddtBFcc1sTAy+iApC9mKvmPMGXU7ln
H8HobA7UUL3AXOrJlvOd/4AdQvoTfMiPgAir1Ob5kmWBPyPHaO4UeBh4HSEou4OMmVlb6uYmGXnF
O9Zi8HdGhwnzwzTv07w25qcdKhPktbP97fT1dfsGOZr1vUXnLKao0i4JfRFEMIZWvuzknuBlhGGU
21RmG3BLTNhIf7ACDzDOaMkB3BDpsY3mP8X6Z8yaz3l2jjFLg7HsZkHUiWpjxPnj707AWIdQbjDe
1OP3B8yCHDNuW8OsKDc4xDpujIKPY6yBQ99lWvfdd8INfYscHibC0mQDwB7+MaVs41XQy8iKCTjI
3Ncg07uJoOsXO9+4/f8cyWK9dzfoXu75OFFKAAFNWxI8vLQYEhbugvtiU4mrDlVhjO0Yp9s3xbGw
7AS8YPbZXIaeX+HWk3DXnYAa4OqBzRHpxeMBcmzu9UOTOctHzJ9VsK8WjE770uzizXNsc634ogU4
o8FY17EPY6HvQWOnr7K9uJXsgYwKfftv70wT87vWjOlzhYEA8Kw49LGNGnf1kpwAvfzikxDIKXBN
ty9n8Z15RoixaXqXtnUpRjMhAytdMB3IazNeFvAzEkw84mfSJCVTPLchSYhOR6emnwOFL7cDwssy
L8raGS3Grg3NMGLNFvjWxfQIbD+8IELb4sUMyx7njAxj3KzJnAojApnXyZ729/pdu3/IOWm+Zb5h
fSem+CHNWFxwaUHrbhqxEiKbWx06N3/r3xCX0toec6K6ss0VuTkCuTJ4f8gZs+yfGew6wsYwQSxy
PGYnd3wBViG5n6j3KjkcD7fMvTNKTCxUWpnVRRooiTSgd4GtkoKkOBBPGBZl+4wOo63YvdoKCvZH
nmwsYRDg5wROjX/xJAY6NLB/ZB5RZ4v8ba92cZ9WEDdgSup0jjvmdDO/k33JX58TYliWed6gp14z
q2l8DLE0q6vsZv8+kNKWf0Mi6n15auh/uahzqgwDRaHx1GkEAxUyvaZ4VzaAm++QE+IRmn+Ilb1z
QkzAOEidMIxpm58M5AWTnyqtyWNGJqc6FltOinBRrc5pMdFiEol+1pS4s8ZFBDc60qxVbm0XsBa8
9RVL5uicFmNdtbGFEOq4tm7GzF1jkiO3Adxv37bhEk865r+fqa5RKxY2fINMgXrnjD0MdNM77KyA
yHe0cbCIzIcZ5ILD8cgyxhY9spLRWPVsoCa32gDq0FbfVAe9y42THIdf0ou+zijnrEtKfc5SxvTG
CdqXY6AaQhOmnLQvo2O4hmu99m8B9VEoM0wqak56zx014goOY4/DThlMrcJxK3AZA2y02AFCBgiy
xYoLRjEL4b8rxNWOFSVNdDlRZ8Fx5RlFfe9Ke52mmkPGJ570LAU1fzgKyKVL6cEzOxIajMlASJMP
2fHJ795uN97ugXNz8+/cOhNjTfq+6Bs9AR2gEL2nTuB+Nk52lLFOghtT847E2BNrigu/z0FqclWU
/7FqCIXtDF2P/ym4OWceY000QZXFoMRFGWZEtL5zFeVzVB8sFB8z0a4QV1e2Lz9Z7VtZdP8zcjWS
qFiYqn5DqQHfmJHIxAjDKqjHuePSQEFIgSd1Cjz3eUq3rHP/0Pl2g2f2BeG2JvjtN536V+9KTrb6
D82jQM4ESBYw1E3gQDJHEUxVaBJjmIUQg4/zhQkH7Y2/xXBJCLHz1UChXpQxE8aYD7+3hNoH3C2g
CkTqZhCNe231HLsfHGFf8mjndJjzaFI9Bp0BOgDU/41VuyTcjK61klB59m1eo//3BbCqdUaNvaAh
VNXUk0ENS4XJ+7D7Pb1seVBJ3yWTW0QYOzF5fVUGs03qsaIuJcpvvOVsfSQAMrLvHifbxdP13t+o
qjN8ReutteEtbVmsUZwfk7EgSSjKaSfiC6Zuq+W7592Df2yJSI79BjGXyXE1S+7tnBpjRLypjQ1h
AjUNkAPIYrSvzdttKVnSq3MKjPEY1HGAkMKj+G9orOsCamxuE7jeuQwLcU6BCUAMeRQbrcYZKlue
EW0mO0MTuEG0TUpeD/5DSBPSu/eqbw/Pjv22zegXz0QuvcvPP4EJTlrBsCZfm+MtgA3EyOLK5IsH
786jwUQiRphipcscZ7Uvm8JpnDff5h1jMal5fg7GcpR11oym9i0OBrafntBC7Hh2h1aTZ3Fn3d++
ON6BGPMRJKKUp7P5UO7cmcxAR1Q9btOYf+OGPrOZ78bPvXps4CSRBZLfVJJigxvWK3DCC46Ms4Vs
eZzkcAhBpYfYAd95Cujx6+8OwpiFTB1qUxDALDtEpEtiOtEY7VK8psJFewDISFMHbiGW6DB3YkWF
lOedmJ9+Ke60ie/V9e1jSIus+kOAfYEXApY5h+WEc2SB4+pbnQ5AgIiInJMKXv2YVZS7NW02MVdC
cEaTMeqRkviRUcLvAhSe5kTHpPYc2up2R0WXlnd/e0bmruQyL6o4BRMRvKtUwG5E+TlxY6qfOvoW
OMJGnKdbuxVHCpc9JPD1ZRk6rCissHd9oQBvU0LOYdXZ0c+aBiLJT9to4BY/lmJPoNv+Q4nhqKDC
GI0KKGkyJL5xNXIYcntatTJ3lohHimFmb+j5IAXy7KHcyI4P+y1Q9Pkl2PlnrmXkz4kYRwhE39BM
FdxZHa+RK8buZ5WovyWH9pPLkw8eLcYlIqDNiijBkSa3A+h4FABPTqH13UOI+RRegmixoH1+V4x7
rHstSwGjiTkfwC8pTrq3KmQBmtX8JEG/4C5fo1ZGg9VtRV80vGcSwnhEQLIOudiBqmKu6vqlaO/N
ZqU9i8mz2LqpSG5TWyw9IlepolCL5a/6d1x3Fr3HhSEKYqzgiXK3cdFr1x/2A1rH/ku59pwMw0ts
wiuAa6jOD3OLtCqRdsUv/Z2nx7P2XMvin8MwvIsboMdLPg6Dhr6SBK/zJOjeI8YLoA1v8235lv5Q
YmKKVmyEqbbw6BGd1PlMyH5+P/JiTO7lzIHA2eVUVtH65Xw5drI/ZDZA9uHpFYenVsu+689hGN8V
eIYq6AHIZPe2O9itUz+XG/FpeOtJRCu75eSu56++cUts8UxIsHUi96DFr1NGimOB1s6MCzD1bbOv
qKjYYQ6o03nN9Gwez3gnCUAeDUpI3IyjJ7mvoU1f2pDGa2UduPIJbfmb7jFxPJ4QLkrGGV3GwqP3
QdWLBHQrlDN+lc/35f3Dbdlb5N8ZBcawF2hhjLQaFHbeAZOHFHadc0O8MzA2fcTSe9TKQAGLV9K1
fxw8YMPd9fXa7//L6C7y43/uibHpWlb5YymCFqb3bOlRJNnqgTdqOFuXS1kAjreKAXEJW56Mq3E7
VfWbJLfU9mRveG52/rxbP3153bcv9jrEu/xM5mK1qR0Df1JawKnUbnroXcqrtvIYwVxsD/zn3lfB
iPfHe15TKu+3mYvUhybVWwO/nVLuqrCF99Ula1j/4VtCCyTt9qTYj7UNrB5n78P5Pn08vdy+g4WB
gUtKjA8pYAmFbmZRTDaALO7JDgbjSbeJS58es9Xulw19c2wHc4cOpx3wuwp9S5gYr+JhnDKuOgjA
wf3VP4fPppPSTyBPH+zu7jGwsfV9Q9fhk0Nb+2l9TG2P+q61+bjNAd49Mk4Hy2MjsavwEe4jEqMc
v3ntai65y7iatjNHcTTx4wP55Gn5Qg7+/MevRuzMVtNq39fa00vsCMd0VbwnBADu0bMt8Jao3VZ7
dtbubxiOnaWXnkqWvKnS5Jnh95yr5H0lo+6lUHteWEKW//qXZ8pn3rWbWsXyZlMF4GheV+dtAdRZ
zMZRENOwH/HVGiGEkxVfyFNeygij3lmcNqE1ywig7x9ry5Hz54fksXGRUrb3H/sWoKHjbq+8NBo1
DsF7MJBoH/Fw+L+75/9d0a+G6nrJGw1z1jHstKYKibF40d3Pee2aZOvSfX0eyWrtfP2lODCaPRpG
1gkiGDsQyvlphSdqjGIPBbo+Yx2/jUdZXJL4IV9tnbv9SB6p/dCS/fqNfjy1O7qyZ2C3rRLZJS+O
5XwCk+e+rZPXG5fMCzn5Ds3PBDwMJMxyTDjP7ldLUN6ObPfgbSoiE+cTKwBuU8OqvZthhP5t2s7I
9bI1GX0CsSzJxrbIZrCF95h8xKiX1muBbCoXM4UpyUuiqnZ8PKA7RtsIziZwd5sR6W3ZJ8r7nXZ8
bTLayrvTAER/rM1NnYNGRJ+Ujl8462ndrl7r1Z0pOspv/UHCSpCVil2+K2uvYKUeCUwSYv/ksC0B
a0HMg/QISBDiB+hJTTZtQpp7/UtCC+UG2Av4h8kOdwOWdWL71yrZ//hSItTnzWNlS091Zkf3nYf9
HY/Zvmic/MVwc9rgc4Xf5psWfbdDRBnpV4qL9aI1zfcekkvpSsKyj8N9PoOlfR7ETeOuCvfTIhrG
Wzcol1FxWzqHHkTDeD3YUYuCNlIa2rvoTLvhriTd053pBBSJbCwj02lgF25kktdNSbBpGt4sp8Md
GnhdoSEbV1tBUq2U4jlKgRmskLf9ag0giEdjFTqO4SAjfbAe/F2RoYzxYG5TB7ievVugbp68a1ii
N5HRHiRqfRo7eaM2REtR7j3eB3Y+kI0ezk1T+g4JuocGGzZ7z/7QMJphkrKn+zfxPV1tf5S7Y2lr
L3dy53TkCRvUMjsF2JOyEewHb1s8GyetIIBbBZ4x9gY5AkLjFdCGJdQ19GPX2+NadDbt9jl/T2uq
rQKbmi1AY0LXOML3OQ01CsB4YagN/RmQEWwSiCdk77yNU6yfeqIAEDf7+uht+W798dz/0BRCgq2t
b8eN+YhpC+wAD9ak+tR7strq/0fade1GjizZH1oC9OY1aYplpZJK9oVQtyR67/n1e6jZnaZSvJWY
udPANBqNVjAyI8PHCQj/xJHmaJIMnocpQ3X9xpamiyYRp8LeiuhDM41tdEKfyw2x7yuS2KUVW4D5
6rDm+KkzO6xy2sXWZysAA8qtyHYnHc3pfAodngh31UMADXiB44v76E6nLf6x05NiwKEhc9XhWyzf
xOm76vtJQVuQqeOH4iQ48zmwsl/TxgE0e4Y/CvY+JQ7WLT1xqPS/e3b+qwe+dYLOXJn0VljYRmKf
3Ccz+ZA3N/n+1JrgFGgSGurBmxDLUS7FxrgVhH1CWit++ICVGyH5B+8A5Nji+I4pUSIX5J13RVK7
k+bsNskuJ3fGu5+R4DO0xmfPedBusbu6eGhRc93lmDe28NB4MtjI17tE2uy2XGZ5PqQysFszO6La
vTGV97fYBHSsdDdj/uxaq65N4iYER/sbmVBue0oaMt7U+8SuYkLcrV0CId6wMDDt2+ItB38nvimI
O5oezuYTugpgpKTZP7w/pzePqTOcg2P0ZmWDM7k8HkObHHcq+L+u0Fiq+Lvj8d/9rJnWQjUOUi5G
XQFNbN2513/yzzD3u46ngorAr4UKm6tmR8Mgsa2cFKCT94S1bVxk0aF8DuAs5VydgM6zA9QoQo43
nPl6vPg2njRxsVHmcW/z5P7RZYHIMTypr5rC4uj8uC6FdPbSkLRneWksi09PeWj6UPTc7KY97jvH
CaxLhHp5Rp4uULTOHXHtrbLZPQbEBB72+2jufIvVFvC17OuKG0X3BXiymJTNAP6eLet4935z45bk
BSbU2ecktdEp5jiAac9NLFv3LOzTAciVT6wJRSDzc3MeTPve3sn7ezwBchtad59QStvdh/tx4vES
nyRyPAYwNa5uX5e7r3G5K99N1xs4o6sxlQ5rLzg3nnXcHq0en/rqKG4N9wgTOakjkQOWteU3rEol
42V++T0LkYgmAXt35/A2NW2WuMk/Sw7fHhQ9NKr2QTaUs9NkXXxy3M4nvTHtXxeU/gMCc5RZrWW9
h/B5R8Sus1VSLBMmRCVwERk5rC+s8muH/F0H/Y9UqAkXi/gYgMtb2+e7J/8sb583R2tbmvptQ2x3
Y5J7/I7xAJRPVdvGB5ob9x77BIEF4LKklfEY6Uw7F2i62s2XDti4x+sCteo+GkhzStgLib5wmeJV
DEY/bVLsB4VjVglQ9/2z7mIWjrPqPeuW17TZkhalj5UA/TPA7eqgNUO7c3975H6+SwZHP1P5Crby
/uGI0s2jF6bxoCqAsTGP8d2v1Eze0LLNhLlemXP+TofSzUai17mhgI4Gx7a3X6VfFfYeANIzAzoz
h75jLHQk9sNn5VxnkHWKVKqnrSNUspKvU+Rt/1WD7bnXesJq/mGRoUK+IDLGKSzAnpV4REqJ9zuF
UCR4gdfZWY1oMY2AdYmi8bXK7LuVVgItzr1B7y7PRwETKrAHlcvBsw7QBFHBW0otH5vRtW3yMY+R
l4zHvpY5XVKn5F8opGIMy5l6e3dXbzP7/Tp7q6mlJQFK6MekroRaAgEhddLRyjVb9MwXf8vXtvE4
ehaujrWd5T/QBAieJmJVukYbWH7yYm408KiPBjBY1F2EBGBjT7aZPfwr7v5QmqVoYRQ4LKZspQjc
Wd5jNFm1BSc9tlqXx4VxjAzMf9BVfxOjjR9wkrOqC8FWYSmkx2I9gXhbHuMYwCnXAL3CqnCuGaV5
gOr/jpG2eLE8TH4qgLnkZXKV08YUUXAKdv799UNczSwt6VBpPMELak8Oje6CgDF3ZUvqHM4u9igZ
i/sUW4iSowe/AvHLLkKtUD2VGmEplZVGhlmb/eGVegcBVlzUwXyRIwLj2G5c/SDY9+Wv//pQqffg
RRyHEVxc4ohFIWiSx74Q50E//Ytx5e8MUWYgEsXS6MYvhmaorhTT5L2DFUIbJkezJqTdheXRUYYg
VHV5TAZwNC9FNIAP1GEGFyNCp3lEyIOvFCEeCzE1xqTMElDKFGQ8VxmGML9zB/h8t6rFbXxQFG6v
C+i6KfgjG5QpiOQg4wLfx8JqNMbHmwTAsm8hs2tCnEXs2jlSuqSVdAN7ZXBj8rlH5giLTU2gpKKQ
UsCxNUzPCYGnuOmgPXfJkdv6N7XL6ltiXCVdYE64OhU9GbZ1NOuHtgUwhuoXlhrYnff5j88UIJ5Y
Ay7C8QKSJ3V1aT8WVc6B2c55roGEVKHD+p5lW1cmODBmvqBC3ZzaGtPkY/Hx5dEggRkPZAAspU+w
+RzNAIkdOv79+ItJdeUiv1GlLlJOE0lOZYhl53z5lIhVBRs5F2fHXC+wcmELUj8GGmpPDP1yfnsp
4TEAqNiidc9qNZRYRL5Xav9HUNXS94FkhyZyY5+9ZE64a1zZLs/G3XRO9HlOE309ZgFHJXc/q7Po
HqC9M7J7QC7IsjBnZwGiw+Jdg9lMvOaFfjsA2nbk6Zhl8w3jrHndLE0DPQu/vMPtR7F/KtDpRFR3
JNx29FAtuC7CazZDEdD0ZsgYEsCma4p2pvB+HEXQC6OJgSfvcHgrmO7hyqJriPCCCGWY0j7q0fcG
IqWdnoyTfNM++Dt1W24UOzzHGFycbeIps939gJTfZ4vGk8/szCFVSEY0lLOSFyudNd+/h7JfRqwM
Za3heyrnKNq8TDaD3Z0aNKKwZmiZ50uZsJTTilatQcry5nxzDKDXh3vjhRUxraj3bydM2S8efYWJ
EoDM8Ze/u9UhMj1R7euysvqEFrdIqTuxLflSHkGjuPUOlS07Z8TwDFeexQel7GJViHy+8WANo9vQ
/s1tKoRg/8bmfjstSrlhXEGMKh6clHZt53Zro9kU5j1lb41dc+OXpOjG3cQXBgWGt79gEJNoe2nv
o7Rwyp3moTiy+FpLenwjRik5Y0LPp8zh9IQb4ZmHIjluNVR5BMvBRNWrvBuP/i6xVOgT66Xdmtmb
4uYmZx5sSSZQbR4xy+0uOErItyPZb3vOaed2L9elaC399e0jaY0TdGKRzCeiD2jKfgolJPkx0Kn1
Tt65gbppJZJLVoid9wqJhJtwJJNiBpNZ8WaS2l6EJDkahMfCjgIrmnZVca7LDV/cMz5z/gzKk/n2
mZTOinCSatNwHSaRvZ3y5O+HrwrPxub3QEF1sXAcB/TrvQTqQ+g8MoivPzVVk9BMjmXxOnWRg6qO
Sh7gIkezf3tGTaYnDQqDmRXu+mOio44xmcVE7PAi38BytfjbmPR7w2Itq/+Kj34cAxZdqnBzdPHH
TkBe5CSfw/o8OMZRh0S5gHIfqlQf5fZ2cEOMbLygxnAfEXmPaR+LNbyxrqnRUq/JkgysUJ7S1JlU
eUbQIaySWjP+wHbFdItHem9dP+9VrbOgQilpPy5UIfNx3LxZvXNm/IKsPAv8c90SLIhQKjoB7o2o
RyACT+JRxTBCiGiwv/DkfJ2ZlWyIghUSfx8ZpaZbvuQruQAdAKveifcSIkD3OoV1pbYgQWnpqUr1
tJnFE0atu/l4SdzcYvjWzOOidLSkYISxykBjxHoAwS323a5+N6MNC+x99an94eXrOxbZDz/o4Ct8
SRike9hyd6rTIUd1/cTW0gPLS/mS8wUVNYg0jgvBzeBIDorhA3kNTyPmkxOrSYl+ozrzVmRji+Ll
LsRrf/8v6VNKV5hqqUpkvKPHVyE1hX14ucADRhHbgZ6/zbcFesmkWwONBdmRocxYb/grJbTkPQ0i
PtNBuxzJ68UAqHdoegR9+yyxnF/QD121uEpKWfC8rwEdGSr72QrtI5ZASKfyGS6dYgGvkh25z0r4
Gjlaa+hNMqkV7rQoyNOL8BiRveCgJMxia/45P+lIhsAjva/+TO8XXSB2HgymQTD/mvEOegaALJ3f
AvopwnqY8pa5UOk/vL4/NKmjjMuoTX0dNFFBywKoqgesuXI+ewZv686AokmyisSxjNoFeF/IRijz
YdYWcY9yAoBFvEcjNqU9ekUQbupO4povc55CRHeWjOyZ8lht3q3rL2M9+Fp8AXWLcpD4zSQF/eV5
yAhwBP1dtzfQuTCP1UWE32dH/QQQSqxdzjbMKHvVyVgQp2zCaEgyN8QgPrQY0t5mxDvYpLNthjOz
1taK/mdNVWRsPTUMmWIyjIJWCpSqh+2R0anQhdB1QNIwhwyL2I6hK+9KokxW89RGpL5gheC+KGHO
+QhIkepTfI//uwWra2zV6i4+imIeJVBtUpMO8QQWNiWxKV8egPZfPzEueCXBBhBCQcKAiyBLwtci
moWIYdFMFibYHnIZdxMqrC/mA7MAt/pCdbhHPK9i2oDec+5hI8IQeMPMSfasvu7lc3Kjboe7ISUZ
FvW+nlmNtGt5NgUj8RKuEwlfWaMuNMf8usJ5SX8JP+PHeensXHEJzYPz9PuE6qZPtKNwntB3cx9s
iogwjnT2fWmNBERR1Od0UVUkiXIxxpzPh4hPe7gYI+YrqktsA7DywGNz67C5Z00qC7MSuEZuNuGL
GwxzoQj1uOyBNYPFEOXJGYDf76H7yuQ2CgsLbdXjFUUsVVA0Dc+FBu7xs6ovMx3yUlmDE12a1PQ1
UwW1xLXNw8vLhCApf+ExEf3OONY1MVpSprz+xpu8POzq/i9MfHRUHeaMH/bfvouOSEpkvhmu4toL
XBKkvAJ/lLyca8Fq4JGjdEiIkhDeaVjOz5qWg6gakqbNUqNS4tLF05RUQA9HN5tOJOwCLDOzls9p
gQXG/NugOypnmBi1Mw0APeUnL3lJOXfU3qJAJF2xywW0N2ZdR9TcFQIM8/OMD1yZ9VPQYv3nAykB
q8U8lIr5NeEpaU6884l//PAAmfHim7yblGzMz5nlHyK9oEh5t2qUdZLu4+QlwN6Vu6SGVq6luQuR
855VdXuajgYKpYHZIfYFHgUT0nbNeRGhE3lDVQ1F1agPCEJO0sYIH6AArPJwZ2CoYDBPHNNLWtdU
fwjps3pePF69r8apmWXsEbDuGIp6jolsG052LwC4fCdDEqzTm7gvzDYj0c64bY6s3O9adRrX+zev
dDQtdWIX8yU+YT+DmXfb/qM8Fk/Zftqk2zdMkWK3vWtHthttvBMrwTqLzo+LllUV05WCJv5Aw50S
T0ySYkSqqZyzyej1Y/Z5rQyHQ3wXNKi7lPXEEIUcNI7NbRabc45xB8dl84B8PUFrGWexUoHrL+YP
SbqM6wll0Y/91KNBQ9mnyE7MzbL2LdDagyNnCdvyF7Mgvmp0FiQp7eh5cTF6EYysNe80q89Y1w3A
MYwaQ2rYYDCr1BQJG1IVVTZknTpTfko6rCiRYdK3TsibmQXsI/WmPzSv0W5kJD1XIyTUkP6fGG1y
vDYFfkoNYo8acpDomRCwu0kEKlHC8gRXq0lLUtQpqmESA6hW7C/epnkHelRwErVtnTv4VdoBytTD
g7KZkI7vW0YF8ivO+/EUFlxS1sZok1HtU5BuHI3cRKLdNAT9Q8m5Qa8SusJZTtJqELPkdb7jhepJ
szKNsaxkzr1GAlLvUHDAWCMcArV/Y7kVdd7mJ+maqFKubIxcxZgayuwAAsoEbYZzDDGYv0XLDWx2
v81qAgYuiizOpUFFUSjplGKV44BAA60ySGgE1luumwhfxdONmmIBMuna3GisItWAQNp5ZViSJqmE
ClsQ9Va1vVZsPiVOE35fPwZpJvvjhjFyq88rkg3xqxV2ceD8FHO50MfDJUHIJptC+zyKu0QiQ9sT
I8gdHZgyySsP9FUBkzX6XTT9bmNSSucEpdPkWXkzEvS0K+WvRDiLGRHHJ6S07bo65tJnKpZmgiBU
/BUXJObRGE7izFSrzVhvAdWgqYxOlVXFDYAceNnAhDJoXnIl4rVeioYL9g1G6kd3n+XAJH2L76WH
66e2fpl/KNEF61IT/EoUQSnaGsD+xiSG/2scdjEWYeH2XsNgEyHb228ZZNfiIlSt/5/Br3HExWXN
3poPZLIBo44Cek9Rv5bMXcOsgK15OvPOZLQwGVjOqlG+VTRIE8+ht+ISYovpdKpvWTnir2iDlrol
Beox6BKXxxifGS5ajj5uziPqaI92lWEcJNxNh8Eg3Ta7KWRTeRaDbRJsvAJzLdjMEpJ2cIHNVpui
ZPES9or2Rx555gjSOpljsdX9DbfDBshOPSW61RauwQyl1nxj6ESJl2QBnYYKrRSlno/TAoa0stLP
Y8eZ6rbAshXbLD66I9vtW5PqJTlKJU6Z3Fec3M86eI7cjpcMkGCa/TTXC3X78x7FBGaSY00CljSp
HM/oKUONvFyPpenIr98ADSzHchd1mwK84xBbuQXfz1VYkDyrjueSLBUiZ0WbhtMEsjmArIEHcQMI
BagiIvfw7mVr9ox4t0ejb7nP95UVHXMb1X9GemlNI85JF/RGqhp2h1OymSutl+o1P7fd/EoszZ7M
t2TDmrdYzWEtqNA57CxCEOeXUo+nXJJfNxxBadHEnr6GNPfxIdprJSuhvOoALklSfkTeiAkgosDY
aMsf08VyXq3uIFv+bbeR3fh3YDO01Zo/tqRHvZOBy3h0OIPescBypbAwP6ZTjC3fKFTO8dk7qyyw
FosrQHISBDxMHlu5v/sODRcX6djBJZM7L7ECDRHqEDaJyU3AbrzO27qM/CFFhcf96PGi0OooBW2k
51ohpWZpGNLigOQrOpPMoLZqbhRAHMoakKN1tJZ958xv1NALZHBmwbWt7/KdZ8G83Kn7iNk3u36I
f0hRur/tRk7oI7hFI1ZtDtuxJJ6FrhuUHDLbqu+5LZppWIKyFtgu2aNeHF9OQ4jG/zmw5c325Nu/
W2tCS1HGbGuRZxmgDc+CFB0EVWVfS5wEUkkKuWhMQQ6sRDUF9CdOu7i1iiyxk/chPeZ5aLat1dj9
9BzpE+mBQZbtJPlo9FbvIUO4C+ut4vsQZbNqHa81jdfWuCT53lPtLvndBM91cTSC9wkAJpk7xk4A
jDHfzhF5VZ5y6OUbvj5Fg+sljF2mq077HF3qkqjrGkTmu7QodavnRuQhdkY/gU/aU4ApJtHxMbVW
nYfN5/WnsDZWNBvBv8lRz7zhJz5TS5DrZ8SxgRxVjO2hD9OWTOGRP9jiy6nCXsOKmAfNtB/mkgRJ
ndhCl9D1L/nqr/5xuYsvoSxlnueZ0o9wsY+6Zr3qH/HZcICEcqcVe/Phs3kbDxitZHVwMKlSttJI
2qZLC1C1/DtM/NbuDDAp2gGcmU8iRabYASElOGoMZ3fdWC64nV/ywhnsEqUqecCDXMYHCShr3Fbd
cSGJdXNA2o1/zm8HwA+9NI/NZzn6JoZbQ8e4TPJTdFITtE1V0a/rx7+qExffQ6lflEuDuK5xDgAT
zciGd3TUHwrWJg95Ps5rl0zpwtrg1bqrQKaz4snMtvxOa4l/QinvrbPnfQfKTY++hrtZe01EM7XX
cJMexecT72xejDcggm3QNGN2n7zTW6cX3pHMMwtcdTWMnWM8YP2roqKqlCR6SRrHGe/PjnqHchyw
rO0OOWifCQnKpERJX+hhiU0xgtLkWAhHMI0W3zZm7LDC5VUdveCIkjZNxsJKLwqHS1uR125b7GVS
hwRjBy5rAobJEiVI0li3hZKAJfUYn9pTe5xOxgY9lfDCyHWR/VL3P4Xpzz1RwlSpampEFbgqLE6x
PY0nnd+RQdwKGsas74fAzUpS7NLUHCpSYhBc3QJ+vdr5kaPlDuNj1o8YI2HIfKpoIKI+xsjg2Yhz
hqA4HPUJaIr1nYBOneOtNpLc+dRdtC8hcN5Xx95leRirvpryhzZl9tWp5TW5xEEMlaW/De2+uq1k
swR6nq1e8rPiNIEji92/IquKmiGIAi/ydFVqiFWpq2P4UXHs1v5Za+6j99SXNlJqZx16iw9K8FtK
TFkptv35+nGvhlUL0hTHepGFlTzOZss4cVh7BiyE0TKU/VhYQsTgc52WKmIsSJd5ZLW/q2rFR75i
6HCzjdPugOjfkHKbWu//hqE/RCizLxse1qVUYEicASIwCI/+hpTByPrbVP8QoYx93Oa5Os3aFyk6
2LYhNpsbedw06W4cD1r+oPuMJzo/9h8vdEGQ0qSTUQHnrgVXpV28SzvBlFje51pSBSr678uRv19O
MxlilTSgoBCrvEPrNnQoRv43MeN9r8dfC0KUCvUKqZYTCYT0jSJiFHME8kdmvoiYL2qt9mmO5pn5
1Pnjfx4fCkYAhdWQE6fuKwUcZox1I7Nzht1+3qcSkuAltm+Tt6zYpxYzWT3rqGv0qOsaAz72ugD0
GuVd1fqH4jWbzO7BaMr769K+7uWqfzijri0wZCnOumC4PP/yB4ItFbKFprberd2BkQVn8UTdm5Gh
F0OPDDh4ylOIDeR3nln/89UzcBcW3NA2D3h6cjM7DPxn/BBg2zl2d7V73+LeGce2amQWhCgjk0aV
2Ewjji38fIaSdbYlGnNRuNhbDEKrz0rDwiuBnwVPozgaMdnmZV4+m9b45Ls3mvmUXjAQfJ3Maukf
kv03GYqfTvLlJtJBplWIHphKgsaKfKNenuL3xk6fa46oh8OcD0Ra8NMISLn3GCBwq37v4gsoQ9JN
lehXCr4gQviD0n/tCBudALP8OqerFaclp1SUjImPotHLYj7QwIwc71a35O1Lcu5dgSHwDI5ocwXc
10jyalDKbf8UmHeeGwNIiRWusahQ9mrKkyhqK1CR7oOLihpaafEOcwEj9XixbktELRDVAFVHqxqv
UI93LNOybKciPsjA9hnLTx74TPLtlFpZXzFuSP6u+36QoiSe49JyqIcMpETe0g8tnzMIUCf2gwAl
61kdhy2Wu8UHtZeeBEBeA7/RHip5q6HKEvDyVvcGO4y06p/Z4B90KQn3htwY/AyM+bX33mgxUcLh
fVK5/cRLpckQ8/mUFhbkL2KKrsi8pqEuR8PAVoAD1XwdxLrGloMzP5i8epuljt7dZP6bLqDoOB01
LSCFevT5Zz8FQgvXm0MSba5/ySwZ1z6Ekk+lMMRe7vEhRRiZgvggqjEpJgaRVZlBA5qmaijAaT98
/rjIe7+DeAq+b2lY3hokKkNqVg90QYK6vXHqRpXrIDV+HZwqVbG0qnYCTX5Pa5VxeatHtiBFqSiv
zOW+m7kJ60++AE5w8FFo9r+4FnRFIhTChKVAl96UQhZ6vm/iQ8Vnps59VDqgsljN3+uM/CFC3X1i
NGnR4r0d9OnMeTHhu2M3aozTWlVNC04o36xPR2yoNkBETA0zLzYFd8FKAnPqcjP3X/7NqaHtUEfD
o4gGMgj7Ilkk8t3oNxWEYC4pl9VDocmkihmStnpquqigkRF1MSzW/E6kC9O+C4o2Pmi11xPk4jpX
H3LPaYqY1SDEIjX//YKfPk8Ewctxdl72mLXYQlyesd+VofdWH6cOfE8drhnG9CkiY4VGZ0/q40Nd
aQ/9pH8AnpMhA3RQ8Je6Q6ma5xVB4w16nWqqBaqc1mN8SDW/JXHQnQQ53WdpYvlN64Rpc9vgmYpd
dMT8vll2tpr5oV2HgRVL/qFXPUb2ePVgF99D3aEoxJ0XqMPMM7IO/blWPor48bowrmgkhUdnPK9j
TgoQz5Qdq7IOfLaQk6xt3YHXo40qFmjzSJDo6HlWWYiOFOYj/kaOUoCFaOSdP+Aa06J3sgrqov8l
TPyDzvdPWYXNIsk2BmwGevmkFC5xgZEtgXHNMwnKlihYLMnrPBhG27z0XVy5AdPt2djFhzyqCF+n
REHKoeInOxBRVwDE2/DP7co3gtQ1xmrAj0Y1xYdGlLCopdRQ8/MynUFlRYN9o0I9kBqL7eQMSzMP
Y/6pR4BuFJRNr/qkiO3rEkNXwP66w8UBUvoLfkYbNTnucGzvAvVchFhqJx0nN1ZuY7wVGWFZdWyw
AKztGErgP5CW0IwvAaHY0Km7k/lE5+NaglFT72NYZ79wtJDw8SYWQltXRlPJvaMOUExVPMEDZJBf
eY84YvR7ipIkoXl7DrMWii5D0/aYxWJ8mLrUihvUqLD4NLm7frwrjqWC5JuClkdNhXRSdlsvEl0S
9DY6hJ8p1pOfPXmP0WSSTAcR3l6qflwnR49W/XWbf+h9wZItmCrr3K/4rosOQer02TY4xG5wbhOr
7W/QEUUSAGAOr7V4GdGKLyAIkT+q+l1QbjwULhTLnyEmbeGG2wDv8b/8Msrwi4YiNLGCk0ARaxKJ
9OJtYMpCNzgY98XFR/vJRj8L2GxjEH5ubiJKYPP8bealpotBlBdje/2DVkwQpqMg+DLmAzVQ/379
gxY1Roeu30Mhfw7qa64zrmL1Bcv4j0echGUis/gtboKLWghfwEcHeRD2Qf8YolII0E7lE4v9bq6z
QhfK/rp1dJppKl6RDIv6nVYh+kIjhkp0ENDZxz31qSXIj8hGkLGqoXovWJtsJbJ20HMfwKNONtwE
ilNWrcXB/VfVV1ZeZ/2DFExdwlVRBVmhPijEhwaDgQ9q+Z3RbdQ5U4GFRo4vvrbZXZLsSw2NSLqV
FZtQfhCton2dZDdIImDQJox3vnrRij7nhwXDMJT5ohYXofFBPGGNQ3QY1NxUlBcjZBjd1Te+IEBZ
wamShMwYIEle/djq46Yvh62k75TydyXrL4P0mGBbzvUbX9VdC5KUWhEiyEHRgWSWPMghiibYm5hI
1nUidEr6L7FCp9pcRQCoy5eHtTg56MxciFIdVIoot5NmUu0Y+SIHmzxha42mcbwwm4jPD7EVYtR+
0wlhxzCEq4c7NwxJOtozVJV6pqnal30QcFCgxZv0BCmyEbdmfIwBgcnUtfN1lle9CbwjA915cxed
+F1WOl7y/NQDx6Os3EBbWcM4krp3lS7bxbcD37DqZKvCuSBIPRSPz4NKGowIMfnRnxBACCzxXz1A
NDZKii6pukTPNsRhISixHsYHiYtJlLylrSnUZvZLjW0vA66fwvLt1wliigJzZjwm2ii7CjA/BEoS
3r6mBNDj8iEaJluOEttPOTNSLJm3A9k3r18cncP7S1YRHskwfkhHadQrLxtM9UV+EB+Cpk+sMhVC
UxsK1WrRmrVJW/Q9YrBxsrhE21SKEbmiNlZ3o+GHDHlde5lokxIUA5sQYF7mC1+8GSkzmjBu8R3A
v4bZMsWn64zSmyq/GF0SoOyKL3G9MOS4T3UjWembb/cb4Tl1NSf43QCr9ZKbETrWDwDAvlNMSQLe
eXyKtmgTrm+Sf5hb//EtlO+o8UmdRAG+BS6NuhFy3hakz07pnbQ6V+2r4B2ChKFsV53GJf/URQ9T
x2UeEOkPxzEhxfNxqqwRLVSYE0c8B7WAoUlW9+TaIxXQtIvQG7kktAl/v9PeMxp54BPkLGKNBOWn
qL5cv1R6qO//DvIPhflNLaQmrzhJjeeDbM0AA33ojsIC0IMUYiw9dA1bcmuPhGPIsCIMshJPPdVm
5NtKr2Mk4joSydmb2NvA02q7lyzvtkNzIybEHx797MFPajLxAKRSGQp3/TpF1UDLrwGVQUPCyGUN
E4M0xkFtio+4ywqijYKTRIBiaYabREs2wCtTgtDkfNSxxZ2YiS7j8GcTQoeQAvw0XZJwAyI9kTdG
yVAADSs6cELwmEUpUSPoxokzU1V0RSCt8OJAsJzJbCPOGeR/oy+X5CnpSjoeB6DDBCgGBv+8wiyV
ElOOQiDPLe98ZUkaq2q+qqQWHFPiJkSRUg7FbFTbtywEcBEScT4/MsRrzRBgERHm5kVdkwXafQiz
JudHwYsO/oSFCTzGk9Am1z9L/iufH1KldCS5YuRYVl0WCbUI0AN8F3o6vz+kOAacVVDz0EhaDRfh
uRkMK46ewxR9naiXIpT1+umcdj3D/qypCAmOvqxCjLAanqKrAcenxFIRpIJjlegDvFpWuDrrUlpK
ZQ1Lu3jgFso8nZ3temGsYw5KqDCOEqZ20vCxHUoy+J/Xn8OsP6/RoR2uQGwCzkdyHuti0U/hhaaU
SHCcxRZmBRYW8UTMAgZbc7uWvFFuVzMVFa8XyKFOsaOXj8O7nr+2llj1JOnqf3FTcA8kDQg+OtJG
lM7zK2zo7KMKqjb/5Dwsw1Berx/g2uNC3INfOgIOQK1+F0FjGCpOm5BGn+6j+sgNvhU2NeNp0e1V
XwYDO+0NXYfS5MHJdyLAEPF9I0Hyogkb0Q09fbTGMG+szMDURM1Jgjv2PmcPWYhJli5pgcrbCGal
lAoR9ap4Tbr4HBu6lfueZwZaP3tLY2UPeaWbXs2lppH4EuPk1w4GThF8Qnw15juog4mBuhCFPAfX
qBnMuN7qOlE7lXEyq0QwWorCD96I8jUdsLCknKHIXRiXyWEKSZEi1H2Vm9vrF7z21mGw8AZFHj4B
3QUcth46yYMwOSTI+AvdZ5azGvXW3gOieGgSAVfM02ncoa4LOeDBBHJFJofYI619s1aPUNetiFpZ
z1Cbq4e2oEdJk5whftWREjr44rlKZafLe5OZm15jCp4/RBcFJhnJ/+8iGyidkolanRwiEQACMVSK
MNkKP9gGXzltHrlyzVo3sXZTS5KULlM6rs6jrkoOhf+GPLXF6zlDplf9lyUJSqgNPlEatIYlh7bs
tA2QNUQz5AOgj5Wlv8kQ2ZlV3kybgtdyNBEXSL5IEJc0wFBf2RjAFPnnsrn8HOn7ISdTwrWaAo4D
RHuxDhw0neGxrVl1DUkzGXpnNuyzLC0emKL3cqnlTXJo8jPMj4eevqN6yA+cYrL6P9bEEi6hbvAG
upEw7fydVKPqaPftiuSgdHtRPAttQETu4fqBrZlVDTONqB0AW04wKMMdAwim8oT5/nLD7DKseZW2
rQDsONYbWz03GB0Vw38oVtDar62Ay95lcnLAEzGnYdrI/GukvAaZsvOC3KpGzQ5iVvC/Kp4wE/xc
p5kXelPsAaYX6NSClhzEGmgWvXLOs94ME+DeSJe+m2xpfEq12NQi1EmD3vKMkhU8rfkT2DmrG8i0
ox2Ynh2HGeo8YfJmvoP/Je26diTXde0XGbAtB/nVoXJ1mu4J/WJMamc5x6+/S33uPlOlNkrYc4AB
5qGBoilRFEUuLi4AAU/g4lxY6nUTPcw2CxQMyLq9pSuOxsLUaI13KgEkTgVvthhjWepTgYqsAnqS
/GhX/mDczwuGp+eviey6X9HPgmI4Ehh4Dwyi8B4NWV/HY459jfWTnn1h08/me1XeLbLS3pocG1Bh
E1SL4O15p7u8OHcZy2yUga38NLKjEZ4yy7yf2/bFxOQtS9e+317CtXQKAgsDHFtA1RLQv1wfvcxJ
qD1waa1dgP1y0Cq/akEzmTWpg/I22nGcYjiMud15mCZreWpsjNssb5Tt7Q9ZOZ5oFTQAsiSEhznC
XtaV1qhaXxQnpam9ofq59D5FNNrLKEBWTicIJlEJIDoatlEVuta308qMTVNVnBoDSc6xc1u6r/fE
8bTFNYzfDEzTtxVb3c4/AsV371i2rI41LrD2kzJAhX35onYHLQ9uy1lLxVuwGrg4zeYlUuEOxFkP
hybECrbpjmHy2RsIaw2/iz2KZsGnCKmGL8t2ekMXi+ntcgwukkRLqzt4IV+4IKs0KabEhPzUwttB
/aRUia85g9uli2RJ1849Bqvj1BvQGGW16z0kkTZiqqOZn8owUNR0k6VomzeteDOWzo6lNVDvji47
KPxCFZ5LFi5BilwfkHAYrXwtVOdE8jTsipON5r67qVW/aaEF8IQTxo475mXl0SorNmFOzbs+Wqqt
Tif2MmUs9p10XIKKaHh8397zlXvTQhUJ1GYq6OXJ++G+cBXGGDKdhllxYtFQbJYi770khkOyB10G
51kzYwSp784PUA4RZdVkVZNiskp+spffVjMfBvUw+njMbQdFBkwR2Tr4mwd3iIEJ2SCjwjBzwZIr
jSTakLDipDXNeDfEdhiEqqoBexhHAQjCkl3JShokQAR4szYC84FbIpjGvgrysWkDbWRoGcrV8Tgt
GPqmtgDo3l741dWw4KEd8LMS1E2ujaEjrFDnuSlQfS3LbVZWZGuy2NlkpZUHi2kkD0YYsv1toWsH
DBhMDuyz4a/F1EPbJWTpgMY8LTY6PG3yMM9fG0stXTWU6ceNWTR23OWgziOGbqBke62flidJNDIY
e9UcTOsxL2VHeEUXW0Wpgk8nR9FUbDRmJKLdEmGLK/NpSJ5AXzBqGEhp7G4v2co+YTgPQkoVFmXD
Cq716JIIiRRtxj7FuE8p+AwW15wUd9a7fT39vC1sZdFsgOlUhJgGMW1VMFuNFU5kxRpOI7tPu3PB
VInVrQkAESYe1vDu8LR8US+O+9SyLNdSaNOWFQ0yomEwZdvZ29tqrG0NmCnRds7fvKiyXEvJwNJl
DiGkvAJJ54AzInVzWTv22r5cyhA0sVjFhx9wTYAWQoorCwpQYgEHIOvkXfGQnGbzv8oIB3WGGc95
D0E9SgZkWjxtekECU7IxMnWEC0lth7kIS0hR+u1UHZrINeh+Kb2klBRiZIKE6CXUrVoZDQga5+2i
euSteh1n35KdzlVDA5TFRF7FQlqC//3C0Ia5JsRktDg5Bir1DR6JAapoumTV1gwNHRvI36JaT1AW
uJbSFlNfolxfntQ2/O6ED2Fsb8aM7qK82t426RUrACwH2VQ8E4hNiWDSHWkSghl92J+qto+N0YKU
PjaKXWJEsl6oFaWAQIAIS8M0ZVUERNQNnTBzxilOVAGrT/1SFW+kTd2hkSQf1x58KPbyKVkOeh0B
rLpePbNglZ1VenHieccnxfjcWxjjdsJoC3dUjtRbiDd2D0rn317KtcQ7BZAKzpviiYIQ+lpuPIU8
uiDFSS273RxngTE8OWw8juArtKboHFaaR9WzbSkSyWsrC3w3wOtwfyCB0q8FR70TooQFo+Qv3M4g
blR+mzCLWX+5reGqHHBgopsIiX5dfH9VSmNNtYYdjGrww6Avqj30zZnJ8HhrNqljCUFtbOofr6ao
BTS76hN2yvW3ejw706sWS7zFughgHBwDhKVoBLhesX5BvKraBTtNyiuzX2Pgwsb88fZqrbgKqjt4
QKLbgKOsBDOMi4nGqVW+q2GijNgWf7MdFwIED15W6tRYac1OjXMGwntZwPbSnKXVkLVd5xUsnCmA
UBwxlK4irWIpqdip1s7A7BLbxwstlDmiNSnIIaBlkAA3ADDa9Y4wdR4aDPtgJ204Ynq8a2Q/huhr
Un69vSmrYpDmRQ4eWWVgxa7FKLOuNnXfsxPQw9siaDHmo9Y7z6klHvw96hfiRIqW538EvTuLi4ti
trOsUcoBFtY7LqFdAIGbPEseETS2w5G/e5KxdnPzOc0xMGKJrBNtncOCqRLDb9V5/tdqA87zHh4D
x4RA7Fptc9GquYtROWPs1Ri+hdaTYj0k5r+/TK6kCJd9VPVjqTEUsnNnPDiBmWFURyVjx1lzsw6e
m6DHAmYVRDxCfpcYhp7YBqpXQFyUs42p8VjLWsVYjvxggqswwWRywiSEGCsOA0Ip5Z4PqCiR/S0t
Kq1OQRt6StRtDC7sVHnQOsnFtWKbnCsaWQrNtFA04w7lwmRQrrVt1s9o8TJmfxgxVaQsNxkarkIQ
G922B27mgnVeiRJOm9MAnl5TiJrVs5UOxwRd4426R87LU9jvuGW7SAtui+Qmdksk1/5Cu5AwtZ06
YP/p9FL7rDzatuW2IBnX5kpy+GTaCdYeNwvGlNgQVYF24fNclw+pdWT9a2M91Nm30Kkkq7mWKnSQ
YEalE5bBeTmudcOhCJtZAyB+aR9TVXcbJcZAmjpYDOLPcewaiTuWnm7jwVDUVNIiumaal8KF84A3
aqHpFfZSZ2+jrrkaebT6X7c3by2mutJQsE27i82YUq4h8mepb31XNM8GDbOKvljXUd1ZAbP5tjZt
yVby3xWt5lI5wVDxSI7mkUE5bSj9oer9yKol68e90i0RgmHO3RJGagi8RBt74xYARAsUxO1eVuCX
aSIYpa1ZwIlFWnYaD5tJEs6s/zYfBYGZEEhxCrcaOijbMnSwSsjR6ifZ5bF2l2Hz//vzIh1t2VqD
FvJKe76fX4xt8bs4OF7+CQiW+yY4lIo3B86eT0u7bXQSrRwhnk6Lvq1GA5lEpWvauzYK2yDUFCmb
PM90fNz/P9oJh7dw2rzJC2gHnDjmJk1ujoZ/wwVVl0SfNbfE8bsm2EiQizMECwBjXadFmYnM6BkF
H+UYY7JQ66P8j+zL/yhKuIlRpiGs6SFq1EuXOKMXxdTXGqSd9a9tt8/6JzbLMmMy9QQjVNS5adoa
MkvUsptxA1Cb26Sbdu53zDn26m9H2f+FgfxZUDGHFemxAqdsQEttm3VbNOre/v21dCtg0Ag08BDh
0yKEZYyrsgXNALpzbOI5p6fqmB2UwP5Rblv3JwGH7pO6MzCo57bUVX9+IVRYR8pGpR9sCG38KHiS
ke+vXcMYnIXUpQG0Ifqgr68qPcHLWTEcgA31b1p5VlV1ZxUvePzk6b+veuB99UeSsHihHWtanALr
Ytd+mUzujxq+1Sg2t1dr1eoupAirhQfWgKsh5BfT5I1j5U3mcWmPUfaiM4ySbjjOQpbU+uiYkMtE
4d/E+w5vUVPQjOlRQjEDDZVBAB42mjY+jo0qM4OVoIJLQW5W1d9xNoL7s+YcZM55nqM8NllurmxS
sHwRc6sPmttGP2dwKLMpOQ6fQ1Nyrj4GopCMNPp7MhUQdmFNEV9bPWXA3gwaZo3rqJiQ1I8lgBuJ
kHd410U8aLVVgngayAZDP495zp+uLXkJDYmYlR7YK2XE4l8+JWq+6AD25LW6K6OvaV/hcZkFGWCl
TfdFr180ZE2c6TQ/p8V2YDbwD1q1m5VK0v61ajXI6KEmr6LX6kMfnNIQqymgsFXcERQfzeXl9lGQ
CBAb30jhNFWdl8BxgN81ZK+prO9z5emFtYQxvkM8eVn82nlklPRFY2Mt9Rikrq25qdoHpp4H9pDO
vduwQz6pbjTLSJH5ebq+oSGW486RdsfNKbrh2XR4BDJBbB7gCdb80pWHIimCTqW+FLu4uooWEh6A
jPDjJxy7KdVYNkxcWGy7tvKAx7Qkpv3o4KEOL76gUQ1PynfuxQvLT0NTj5cYErLYQgQ9uz36IMtS
loKQieGKXohBAg0wTy6mAMSKEya07Dyb/V8pw5GrFKzGSEFeS0kb9Ef34YIaUtHylm60UyqRJLxd
abIGHzZQxSbPbgL6QQQhOcqehppBlTujcNH04LR4Nt6l/dbQX82WeFHYefGcgZ8EA1pkac9VF3Ip
XljJDMDjJCxwsChGiNv2XWF90pOE53KVHNPuB1+pQJfSv9LUDDq93tlghi9AGOxaUkqPj9c3VkJD
xh6JJQsYS+H6pm1Jw8LACTS2dfMzShq0k/9O0VkuX/SPcfG1KOGWm6LcVNIaWqcN24aYNhTdzUm2
KcfZKxK/pIWrjR77+e992KV+goepQqsb5rnIeWLWNl7KQXZ38x8QfQlwEehyQPSDO1zQqm7UUlUX
oANVFTtoB3XyFEUvkbGzttOLokhOx5rnIroOfw/6fPCwCOrki1oxY4a0JBrijVaBfSOclRmC22xv
9XaOyQxo0Lft3L+9jhLBIrbGbggzMU8IJ4bXO3bR6Ofaz8ncmtmnGCjQ28K4/X9Y0z9aii6TNnqV
WhmEjckvWpzDWfL7q0Z/8fvCCy3NASRtCx6PlNQ1jZfIjNwQr4v4UWOScHLd1eiA6vFknwUo1LWr
scFfY6vTkJ9m5BHH7q2IursqPrc/S+Wgk58K2eokDFQQjg/kgAFUt1dyddsIj/eQPDaQN7qWznF7
Rd/DZxN0s0Z7pFO0p9bvvHr8fVvQ6pJeCBLUHFLFqDITmM9m+j0YnnVKWdBi5iCa0P83QVzji1so
LeapXzpolH6LN/EMOrgEbSiSh9raVQc4BhKnKGU6NuUGeiFEr+20IhW0mYpXNLIn7ZnFb7f1WAtX
+VgGDqrHFSQSNdAyniqn0BHzYzg4JqZ6siBndUcuBAg6DIDLZJMOAdVew8SfyEs8VRKBvjfIfDio
FzKEy1pR7XwqCWSUB8t9MdzsAKj24cEJqt3vxs0xhbV326DxfjG8bz2Pel/Jpg7ejJ0i+ZLVDbv4
EMHO1SXNUzLjQ4i5T7s7ddyoUg7HVU9/IUMwcZBfNWlbQkZz0tHBfKyP2XcQvr61Exg4MV9mM3hm
41ZPyie6q/1eQkjwzq1za60Fw+8zGhfaAvE9pvrC7r3FLQ6gJSgqbwG/sQL26HIDzFzkpp+roHET
HIzGx3xzMPyx78tn/UfxQwu0Pcg8Je501ckAhMOJAABiENkA+iIjaa8QuOvvxAdnp3nSdtbeTna3
T4xMjLAAVqpGOoZQIMzNDwWGyI9vDchi2I7Uv4Cr/RsPcKGTcNEuU0OXkEPLzSlyuxATTZHMJZIC
zarV2ujDNzEJAoxKgtUaoZMrtIcQO35B455rKZ/bZtjcXraVVDvirgspgt1qBRq3Ux14dRt7k4C8
NdwR4zSa3wb7FcXXuqMeiPEyAFdjWVlo1ck5KkXLIiDWIBu49qMEpJqJEmLLEq2fttFCDHemjeZr
RVMzUFQTGQR4pf0WyqIIj/fw+30reD2DRt2YMIrXubH4fY1eIsy9xagEk5zHqncRf3oNwn3zMYtQ
vsmAozAklrNqphdfIPhEDTRpkdLjC1RvNL80Gc4j2+YHwDfsVBYOrq/vH20FA3KseMRbIoRLWsBS
Ev+esk9KCBaQ9PNtG1pzfaD6wDxY9PPizSSeBtsEuq9Li5P5NcZwUttv7S8smR/M6F7vukCvlc1t
gSst+QQYB4rNREMY5926tpxJN8GUlMeAoDiNcWhHUrgd6dIgGYYRhGJZAYYoa9ngkZ/s+7mMA7Tv
KTuna/v7MaswzKHEYM+xC5Xn0gm/M7voUTBHztqsZzA1oLPUZaB2CIaiR4cR6+khixsDKKXJOVMt
cY4Askb72zqtbRaf1IMiM8Z9feCKzKNSaQEizU8KbTfIx7pVl3idmgUN/fdcJlg9A/yrvMsH71wh
wB3MZMysHK0GJi4nvQkiEMMrqmSPVrM3HBvJ+3wIOCEFq+BtgWEbw7FMP/tXdNeXW5QoJ0SYy2e7
lbjK1cX7I0tkliq71MDUFZwqpOZZfTDLg6ntVVOW3Ft7owIki5gMLzq0rQsqqcZi2RFH1i+RHnrL
OEd+RYdvBlsSzynH72nW5xutAcm7UYCScpiD2zaymqS9+IAPelZDh84Q4MwrH4kcdMA8657zZfgB
on9l9Ie/yemA3IgaKEdgF8Vsi05ro4xU6FvkO2BQ543pyDRaXVKgqMHIgsZalP2uT3JiWFVbjwp8
VOOD0205dsUmN84xeaRfMowd+XZ7BdfCXg7a/keccNulU54A0Q2XiDL9ryZ/0cJhG+lVYBWp33WS
oIybgxiToc8NXT3gZLE+0BxMXVc1jo3dIoq3sI3yM2+nu5TuTZreA6f6ZSpNyaFbVQ+Nsqi4Ad2E
aPR6NefQroc2HopTVnR+VB+tHg1maAJB/S/OJDfZWnhiAHKEZiMQdKjvaayLV1DTZ/qsZUDBl3Wz
qZUqUEvnUGIu4l/s2IUYwUAwo92gRdpzMegRKuPtAKYTYIt8PVwOyUI7ibzVM8YxS7xt0OZFq+s1
VOMQbJ82+oT08vPU7VJQWDas2RkREOsYIMfKLcpXcf21aw2J6LXY4FKyEBvoeYwiqlUWpyHyWzPH
2GXfjKZt1yoHmJ3nyMZGrO0gGNl01IcREOnvyYmLHdRyJdVrA80TWvvIrMRjyTkpZSTIayZ5KURY
TmtSMZouhJnk9i4uNTdNS3/EhKls2xcyVN+qQrg+DXTroddA7FfRrKY0+tgE5tcqDG/QMJVgUUCA
aZuqTK1VUZb1zg4BDUQCOHtpNbsfRpglGTC7TFtmv1TpXgdkX3KmuYGLXgSNDLwHES8B1Iev7bEk
s7XMVQicL61cpZ/8Pv6sgoQsq4LbJ21NJRg9dIEtwGuRa0EYFxb36G0qTnN2KEGpq+6Tv1HlQoJg
C13POjoTQKXj9lxmwdB4Rbhnsvz92jG61IPreWHWaaZidrIGPRJzoyyZPw5PquHWLzRkAe2H59ur
tro9Fzrxv19Ii0HX3tsc0o6n4BQsCUGrZG97U2VjyoyNB9VtcSvKwQ40He9pNNIARn8tzkpHk6UG
7pQ2ntx5OYzWD9Bc6t2B1XdF9nhb2IpuSPsDwQn0HpLXIg2TU/ZlNfbcIdW7uT2hIzy2Qm+QDc1b
MTzUcnD7A2H57o2udcrQABEx4MpOKvqhTerV/cFUZAd2xQ9dCREWDuWFySS8HyBjQd9483AG2Tar
Qboi8eJrglBpw8x1TuAHVpJrbchsLrOT4byidhhHRqBMr5aSu731CryxxBrWNggwW0C+Ud4DZFow
dV2fCyXFqEYe94ZZkJYHUDwugyTulUkRls6uzExrF0gptIPJQCzk6vVjKgs2V+AvvFKCtk7MBMbi
ibWSXqnBltJk7FToKOuSZ0qRseoN3Pp2eXJa40TaNwWQMxXV7Migb5lqbDFNF0WNWDsSJisDrGVG
wCYDxAXohTjtgn69kR2bO2aghREVqSCeYpdSAEmV5qyVEWYkPxi5Rxy/H75GDnPDXPt9++y9E8oI
fh/igcwFEhgd2abgLA2lm6eoBaSbZcm2Cg/juK+VYxMrKPoNj7h1NlE7Iz/Tes3Uq57JXka1xvyA
82SBVuFoKr9De9Nn27G/Y0D1jtphIL8ZkhqKfkz0bdHtqYzpZ4UkB4QOHG6A3kgVqGJhyZpCVfp4
aQHet/08QfXEinY5pkqjxSf2MCXVdKtoDhRt8WxlcPFVg+qWyV02nrUJg5AXe4vn6v3Yyl68fK0+
rKVOUNFHYzbIorhXvXDS6mQNePMCpq3oZRRMCJK3lVF3ksLxysmnKvL1aGYnvNWD//1CSjQZTexU
CSBp+UEFtTH5jveSYz/IiuArHeZA+iNxxt8xnIFbENRrYWuYDfgWnE/xeBjinzb7xkCNU2KMVa76
zbgcpza6d76nze+u+B0nw6deb1zcfbaa7dCcLnkKrDgIXghBUzLgQ2jsEr5nhCnYAJNzRn4M0cr7
t37Rt0tqP42VzI2viQLHIzpiUTLDQGPBuw5hsoQ1n2ZQJJlP471upm45pZ7DZLiJdUl42KBlB1v6
gbbKWBJqVAD+f+2c7VjfVdbXWQZ9Ekcno4SE4Xi4I/4RIgR3KOIqbOxrAP116ueh4yn5D4Uyz4zM
O3v61W5TE9mEedhQ0n2Kw9aPw11Hhk2EfDC2E1gw5dT9eygdAbqCd0Oh8xt3v7CdqUKtploACVya
r1q4ScaDVX2bZA1sK2fySopwJplamR26BNEUsK12EoPkXyicd4qGcMSwFm9gF5vkTW1oly4EyLZr
D2gFLQ6mc2zo8e22i16JW+Dm0P+NRyL6c8X89QyCJVT3QUGHOiBdKhdoLkzU+gsZuA4xzpBQYK2F
oNxqgPXHxBrkyPVnczkVEfqAZQ0Fa5bO+0v/kSHcNLOaF2HdQAaSu4BMGl6abXDWwX/p+Le1Wdtz
mBWiV2C6gKwSLAuOYqisGHDQpLwzEjCQRzL+nZX4mF5KEKwqdIDgLwpImJedOgFS5WC65QGNA2iN
MGWzUVcXDo3ZIGxBWys6aa4dPpkaLNwAoFDyZGIGnoFk6kE2enzNlMEzgN/n2W5Q/F7LAK6n0ecQ
MrSvNv1RP9n9Sx2h51MSta6u24UYIbVpMzw97Z5j7V4xrBMdpCH44NVn1X5qZVHCSloMMQJGH3Hk
DVCfgrmVOovowoDcZnl7bxvtJydS73IL9ReaWs+aom7RvY8WlmKSnNeV7boSLETLCrhB8qSCx9Gj
yW8NHfn91gULrWuojcQBremIMFbnUwgA5hYzxZGx2JEygOF0Qcy4aHtn/FXdY6yE9kLU1sstfXP7
YK00TYD94o9A8dXRpBkKiAQtd3pHTk0/Lbs+09AqEWLgU2ai5NE6NToOlrg4RA2dMcK+HLwlovMu
GVTTo509Zr7isCLd4E8/lyghO1CUT3vJd/IjIXjmq+8Ujwx4VwmNwL1KC3KKnZe4Th7SEIS74TFx
3BZFm7SI/H6aXWo+3pa9tv3c58CSgcf6MBkiQ1NipseImkw8ATttdgftB1VRV7UUidPWuVf+oCUC
Tc6hDr/gCKcpZKy2Kx1RCmnBLlwHNO3cyaQ+eFJ3pD2S4hjZqYtioNdStk1jV7M3rP7Jkl0XOr5a
bR3LKyfkjcFPPndu6lRfSS878msPHD7e6P+/8gMxZze3UR6WPVpRimBovyFV5s7z/UD6jQJ+XGDA
v8SYGM+afTvckT57uL0dKx6HT5TGNY1HH8Hb/Nqx6Uul1HGG+CrnpGGPVsg8pfK0AQOvQ+ID0fo/
yhMsL6/GTFlG7EmXnNBe5JLR2EfOvuoKd0DVT/krcXwMMYCk3M9dq5coMZ0yG4sLdlJXoS8KaV3L
Hl0F8z4U/bmPWsnd+g4t/2B075wnvDMfF/q1xApejJkz5sqYI8q9Q4ZuxBQjUkl3aBTLr8C0R9hu
Zi9N2uzyUd0koe3Renkp5nAfak/FcqoIAR9yet+Vm9LZRIR+vr3layeQIJ+ECADVCYzVuv5CatWR
3STooNGHAcAMBT39ut1tKn0OrIXMkk67NR+MpefLjxgb4JNraXFl93qJSQmnrCwDTKvFFC8cdrST
keihbk23bfXfC7N2t3VcCQr5ngObzLkasQ/XUruOgYgJ4GBwJj0rNnOXaWcvX2/LWF1HdOzy1i7A
4sVMSanWaMWvEXja6feus3gzA2cpTWTDGdbk4AUANjgOEAFK8FqXsIia//DH6umhcmZXJZHH+o0V
yfJY/IdE070UJPhLRW8JiyxEoG3cb4o6ep7oI4aXDEa3nZowIG20vb2CK1EV6Kzw/EKbOsfeC7YB
VEs5dO/A3/BliowzM87q4FXUPhS6jOluVRYIWFEKB8cSeMuuV7FUxyHqNHRi0MQAvfvYByWYSivn
rsuSHYZ2yaiK1ypYPPvwX4GCCTZhl8+FBSh1UvxalE0eGy+a+gPDGvyy96bocUkNP8QxBxHxX6yq
hdojZ6LA/BLhscJyZ2inHt1RBsPgaYN4c+wXsjfEGmbWwbMLWRy024GqVNg7sDCbbWoA49nYTrQb
FI6Ib+vFt5feQF2JKltmhfmRZXV0tKx6ClI6PMZa5HxKat08a6BFkLjetTNvqmjNAvUGaK7FTGFr
D7FT5yNg8i3aK5w32jxOkSykXN1W1Ol4Fgv/odft2o7qzraGnmiADhnj3YhZhOVk++ZQHLTIwv/d
Vk8cv1WMg9k/Zt2yub2368sOIh3eegFvKvaTsoUwexptvBCiHEPfQn3w6znJA7WK8Woc68GD6+s8
AzO6/bSfKNqdJuZ1Fl6sQ18pJ3XRB4m9ra47wGtILllIfovPSbWYyjwxOYCsz90std1lfs16GcH1
2vnFzlINXIN8zp9wfqnD2r4cOd9oW/sLUB+BmlaOGyZ9uq374q4tHm8v9ZpAZLdgR5zBFTf59UY7
FniKhwGteG1qnYvxm6ai6/lsLM3BSjJJQM4/XvS8l7IEo1ocK5wW3mPVxnwmrB4qQTQbtuRSXLVd
jITEGwQPfzyX+U1zkRotDZqPkYMzmzp1tQFXTRrEMQ03oIPDENd5nHam2s8BmTQWWPniaC5jYXOa
aWFtby/u2lXDu6EwOgDlJuzn9ZeQspmtAS3YJ2OpQME7AGkYgRN7M0TZ5OUk7jC9wHkek26QOIm1
yxRhILiv0AZr4xVyLZhFdWykIVZ6IG8NMvWOcW771Kd/AXZG4gtjyjGQUrM+DIGo9KydjBAKAiuE
IIca2Q4Fgtrv5kj2kl9VCSk2CxhDFQSRgr+fB1wCbYWbzSTA9TbdOSOY+pu94d0v8T5rJx1ZUmCQ
+GQqeP3rxTMqIxxb3qlQNE/oz3cTDPjSi/kv/AlmNhGQ/sIykGS+loJucnDEDiiulojSz3guvHQk
tneLE4WSdMvayiFGRBJbf8fiCUdcL2MnMikqqyl357Vrl3dT/tOM/z3wHenbP2KE0z0vbEhyCnZH
lG715C0aTdeRldtXVeHpf1R9MGNAbDoCwj/r3oGLTvMYh5UPxj0bI+Xi4vvtg7tqAn/kiO9FVOlY
Qxmuv6Rt+AzrGHM/qkziHdbcIZ7sqN9ybKQpEtTBMVUZLhK4Q42AJanwQxjbbT3W1+uPCP73C1c4
zgpTOgb0ZRVuWYjB9/oDegjVv0CP42HwR4xgyxTxX6M30CQHxEJ76Z19E/6+rYlssQRXOjVNX0Zo
JjtpMXWVuvYi1ZY4zfVN/6OFcO5DQFIUo+as2JoNGscm9in6zEAZ/zcOxkFwgyvXQrejON4DsHMn
skMI6o1sQ/TvJENjDH27vWBrW4/IHNRmIHNE2oMv6MXWl1bMomwEFgrH0bFfW1Nx0efjT2knMWO+
LOKtzgnH8Ph1AJEW3WViVXO4OOAGtBAZ5o/J8B2t9SWGjMTKl2aKAm361yELAOAgvAdiDv8+ABHq
DPAOe8ThzCb0dswPC21dNQKIX8/2Y/Pt3y4jOtZA6P/OVonkkWB32VSDa4QBKNAyzLh8m8tTNb5G
oMm6LeZjpAA2Z6QqOLWwht0SnKeS68uiN0hQ6dskgHEHVaB5ueQMfdwpCEE4j/4HjK8xRFIRtbQL
x2kAFRlB7WGpPlWLTTNUuOBmMB5ZHm4QDFied7dVW4nHOFM1SBzByGojbSycK5OM81jEyMGDtTZN
tiZ5I2OYukC1eQrYbzIjc6ek9LJlPqnhvz7TkI3EI041lhYN29enIMlVZIFylGhwue4rAobocULX
qOwMfDxs12IEP2uUSWfQij9GkfhOi02HZL+lPVl0c3stuSO9PmvXcgRHa5m1xhb0X5/oWARZDdzt
eB5J503z86jKJoR+9IdcGB90CINB7CBEXFq9pKkyxoi42H2e32ttBwIECfncqkkCvwDUJuI6R8zS
FSFoFTB2ChFyeacvnHlY+Z4qQVl487Mhq7KvK/RHmGCIs9osFdUi3Iap+kRqx6VdfdZHWXJUopM4
CqdoaEmNEjqFpgsO7QUUYiNAOx4o0prSGyOJ65BoZQnhXT0oYaGq0MrCwzRvz5X2aNm/btvdmn3j
vsJkJwMgPYTf18eot2x1jEE1f1LTnfq9fXX6CASFv/83IcL2dO1oDDmBkAItwtb4pBWY6WFknrQy
LLZmUU52iJYUPF2AeAKJvuBtAbtOqyWrpufwN7kvMZu6+O0E1A83ymMeVOfDKNkiMZ/xQaBwlMqi
aiOrgMBhY7v35bnbRVtyuJtdZ3/U9reXUTC/D7KEi1/N1FHrI8hydugK9TDcMDgZX2W05DIp3Cov
wgszQYu5HZbTs35WetdxI1f9ZJ+pW/47B/6uDYwO9MroHuKO6FrOqHUtMeZsfu7UgYDZJmz8IUnK
7VCNjmyXhEv4/2WBhwU9DQBwiRcVM5chV0Fu+2y70XF4qO5Bp5j6hmtvtaAM3dC1NrF7pBip9iob
6iB2MImyxW4KjC3BsPEcsjf5fXwfxg9D0H9RHZ8GYRncNpBV80cC8R89xRFnpjUnrVNBVl8ejeU1
D9088ed+nwc09DP1wULVONu3vl77gD3+j8KFs9eFSACBl256Lt/C89G3QEwYoWE4R+cyEvCBIwkW
RaTnh4UVjt6spvlgFJDX+AhGvyaB4ql785Ed89Brgm+R91aGnozsQORV+Y9UQLmA5wIjDoo012Zb
U56xy3E8+qfzJsGUGe/JcpPB0/1Pn95kJNnrxnMhTQg/EgxtxO0MaWAfv6syr91G29A9LLMEdLjq
xzhC7R+1hPijKaM0syw2PfuYttwEuqu7u91bGFh3Utwht4OLUOfDCgoHv1LBv5O00OkrO9ludmd8
J4VP3SGQGQg3gFuChGsns5IYXgaCjpvYG77Yx2Tfve780ANGxLtt/GtO82L5RBorTHUEI+wMUdHn
qHbbk+L70nWTyRDCgbmN8yQfIePz6H09ZnevxN/EfvJiBkXlep8+9e7n20q9u4sbC2gIJxrADivv
B7iT433rZcGPH7W7P29eSRw8G346B/0JdA+fIn/nTWdvx7xHc/9LNhlPduAM4ZiHwFqQUOO7eK42
WeRFe8A6vN0u2vzaDTJSDvFJIxqnmKZv6oY0/QKVZ++r7eb3lm+5nDfD9mUVKNl2Co7EDPNOrWtI
ylw/uTP8aE/dX0Ry84n47//oY1vgGOGPQ0PsjKRjled1o+FcG9+7+1wP+m/DD7R6nEaXPhHXCnb+
p/b+kzceYzcD5cPoYl0l+cP1Lbz4CMG5dFOjlWBWhOX65+YUP2ibTf+9dof905ei8CJZIW3dmV3I
EzxMVg4gxEkh7/9Iu7Le1m2m/YsM2Fos65bU5j1ekji5EXKyyNp3y9Kv/x767dcojGoCbQ8KnF7U
oyFnhrM+kxlPJxSYaP6+oXQn4mvQq0D7MPxnhB4o3f18CuK2LeUsVnG2cCzMZn4mVJS5Gj66Hg3u
6LIw8NsUUydH7IyPNfOCreJTYzV5XNRkuU4DKlr7dRPwXzrfI8idnV7pxXXsg+D49VUj0iL0LI/s
9/uOIHmxiO3t/Hg2cowsL/LDl7NL/+ycs0kfqXn9upgefXToYQfbJxJkxue9z+JseRTOkL/LFTwa
wLxatvP7lo5vYvqfmnxzfXuHe05vdE5VLc7w82hw92zlsFg4u91O4PEOanyPCGfA44s2wUIREDHi
nCoGMCIopPI+JywG4M8Ji0RRD8CAF+oC3DmNiwlavKYdRP+8l8OJkYWS4KnjIsbbUWEnHRot0EkK
352Tei8NMyW4xu0xaQIL6PlUzQHVO0UPgvDFG7p0TdJADe3XaI3mZDHAJOEsuoxw6cvXMXrZ0Htk
0p1ufGXIoBlOa98/u8H3rk+POzx3LKflRXZxQafWRG0NkcFTs46M+X6+1+iD+fyi4elRaeQsKrsl
cUIcb+vMzA/Bd7CmtV+XiFWRbDQPq6d4KIw0dPNpMmva4+mUklNnyEZJj50TYm8rYJzIiphvAcEW
GvuQ0cz+8gzPaMhSIEm3wOTOV/BJReBX1OVUxVes/8hT2ydaReLPPbK/lm4qD7ZNzcP4+at4Dd9p
YQfmF5bGYOOk+SHQmtvAy73v4NSmrs6XOr8gEXYy1inJyTZcAGNGIfiU0ZgSmxbkAOh6/PmK1g25
XkzRUQyEGlO05mOVCCZ/4CLzPkiDHYgXxa2aIzDy0bqwuKyADRKQbOmvKlNHcIO2CQfNpgJV+20w
fpJlyt6zSu60uHSNCrIqcXEBs/kK/ZSmyBG57Wj4ecAgA7s0RaMZeOQbwSaYlJLdum2OUxvrhtyF
l5g6SQ6Qu4jqRP8TYAOBodBslejGFEhFb9574pGiJEq+vjwFImD4AWP883s4NRxVXQX42wCBZKir
FyPVcn0+qdXmKxtnCiBBJ9o1JcUkz495OJ1tkmms+ViSW0s+cZUU3XKNEieiB4jvjYbdY181Rc8Q
DCtbdfHzMmItkFzMbTVHmaRkpAOHrMA8wEbalsbmK6GPl/UhWKfP903BbxfjJ1HO+R3LmNBzsaLy
KNn5Y2m52wMcUec+jSEpu60FBGQ4s+5cC60uzZoR+gCZlLVmaJ4N1cYaDyISswHXevq/9YN/0eH0
OIorv8wz0KlpZflPnVU8TzbxPCMVFaXlFOY88yLd54m7rEnYYjVyClrNIlkdkXze5jSFEw+EJHl+
gvlYLD2iAj2uxm6typgupNhozXQ/t72zEbx1pmJ11PRXuhm4hrZrVi1Bh4kBm7s2hBmi32/2z4Ph
Lrm+hkrUQr4hWdE8N9fHmaGZ0nxKFpntUoE5HZKo/slwNqUYd2qE5gh22+xlWb8lVMgQO917p8+F
Nm5Qd/pIwemzewaUEqpelaPR0Xq0yKioXVAkvpw/kmvYI9o0t9NLybZaupYJ4AtBCPPb6fl5RcxT
6VvifJqiHgsi+XpiU20umgEaZkLD4jBkJzX80s/fj7ymajCF3Rwhqd6n+fZVLp/+jZZ/U+COqS6v
oza8goIGLQ+MzJmRGH6D0EwyYf199990uJNqUVEoRjMX8mVtTxGFA2PNXi5PsSUMjZi9uEeJ8w49
Fzvgr9GNo61vB0ZM4Y8ltHGEKYhhBf3miXuQyvE4kHWsajyWZnDMCUKhhiiHKaEZDWzPyJeiWbqB
vB+Tt78p8kljrIXN1EDHKT6Vu5x+dnQTbz1D4F4MPrR9KpxFDs5KeNGn3hW2oLP+nI3xi7ua0Ecf
dxUKHjIhR5xF9qfJeeyy24pJbVqYc/vYjIza+Xcnx8De4a4xVBrOmE7HI69UJZ/F/q/eDu9zRtBW
guQ30QQVzoHYHJfUI8WZ0ia5ank4uZFCrshK6fkZTavWaOPNaWLHJc0FL/XwE9qjyJmJcgp0yiw5
X4/B/Gr8CdfXRUfPyNjsRKHXoD3qEeKsheaWSamEyK3n5gnzjyQ0gFMwv2+RmCX4pb89GrylGF0K
P9DD6xHpzAjaFC0ExyVigjMQaorOJTdDTnsZzTvnQsI56nIi2JHb+MI9NjjjMJE7tR7VOKrkVFgt
fT0f1iW9wEvQDGwuX4zpZI6dMkZKsnlHpA/lRaNTolgzy3yZ1vhLabQP4XyhzoX1Y8bfnS/jkxr1
ZHpO8xzSslYWHdIaDMZYtLTnllC4R4SzIfq1qqtYAZGnS0LWry6N4LOoQIVdz9jC+isdk7O5WeyJ
bvr2+Ggkn5EtVHrBTd8MXe95LjTfjUL9Zsh0Ml6vUbVEG7LzEs83jzQFAtF0L/LMB0gyPFXMDjBc
jd+oNtG1BFhs3RxPnYXyQuWURnoQeB1DFoZVLPEPVvix+X7ccI8vDSPbvivjGQBuvYVkjnVZ4i2g
Izsyz+TLpR/3NZIHEmAxDpAtQAzdRGyFL3eZeZgoozaBLC/LKY0Rcq6tlFwMOKQepvqsCY2NxJ7t
44qM9/dJ31C1ODn6QZpjdSQlvpooMKb5FyYxkGy8rjDpyr7gdF7DlufUJ6NNTvCXs6HRxpIelMOV
voWH60ZZUpquFvqcSZ5nRbb2IPCeeLCMXyfDPSuSeikA2YiTGdOcThA6AAFlo5pNQGrrMNuYG3ej
zkUFf34Y7y+qmDRFbzS6vvmhn0QtgWHrw4LJoAhMZlTLrAgbloDQoVGUrxcH7NNZjAwgoiBiE0nD
gNuDK/mmzr02aoxAu3BRoRjbkr2WzIkDL968LjKivSZ2+pyKxJ3dMS8DWG+K5g14waxB6ae4h252
qV0F7KqkAKB4bSNuIOpitGBvnChukNgb9osaZkYZ8iAecpUz3EVUXy+hhsISQi5taVmyJS00EmyL
pU+DzcjOTNPZJfaZmPSlJUBPJvdFflC72dDqXx/AswunMj1XrLJVIfacwHOIbWzrwr5asgEQF0ZL
Caqv/8LnY4tPMESBmV3gLXIqfu2m8TmTZ8hxSguMSlgWEnubB9SUvff77A2UnqY/KHEaXaJvMPBZ
NjV0rujEifAEdlaOBKbsEZ96x4SEDx198E1z9BpQz5A8EpOAOtpx8iDsjBgSrT7bnP6q7bhNlEvR
HtXJObauSvKWX1TtSQlzhahle7UnmraKxhPAN+ula13GcWErWaY4bhN2gjvgAY5uat3/GM5xxLiO
f/Fy3IF8CPR5hPmmC8FCg4tVq0akWi7SzHRG6ohmT7GhYyjJwtT3GMbtMr9/R4MGv/8lnIrXkqxF
da2hfpUbo5Vypalsa6mD3qypMb4u1sGZtu1G8+Z+tYyoZI9p+0eTDcFXDHiCPySF8zaLSsK81USH
owKJNKbGxSQrF/sELnS6hCexExW5ht7uPtec55nEhRLMMIcGxUvhGT2/XJDNFzE14H39YIrzPhPk
bREdgClZIhgbliYZaS6mPy81imVAcRwSpXuY6M+1/hFcrKm/96vjeGzk1S5WRcD+Azn0n7rI2boQ
jX9qlDCt71KyjklX01d/E8zXyTyYFx+eqZmZZvhzza6NhLxgYZthzmJqiPIcw6KPWg4mEAFxpf5q
h8YKc1f1vfb4dD29ztav6GDQ3yJ7YxB4xcwz9lHK+Dfi1aPJ6X7mBtoFvajtcbxTYWAmh7XvKCbQ
vh/ORuU0uJ5NgbSUKG0w5BorWo8up+ajpv1LrDXAS2mlM9Id7aAlr0CCUgDAWVhqZF0u9shCO2Qe
LWeJJc9IIT3Kk8UoIHL8PMXgfWnpDRl3Sy0rSV6tq3CeFdQ73D+iQQVkM5lYVKYzMLCfD285nqLC
kvvtUbYUOqL6YiPK1ogocNrQZSXqeM25PcZOYGAR64bqH/d5GHrOAaLzNw+ciE8w+aePC8YDkf/Q
qy0So0Gj8ffvo/fr5xm5wTiVqhYcGB0OKdtW5IW6f+7zcHPoOJ8EM3CsgIsZRyDbcPY4ylGjQUDQ
HsuFZCumCkp7ALTRzymaFC87oQsycC0/6HGWt1MqVZFGoKcfWFYeWfKSYlPy3LMbS7cBpGeN0ZRy
vM/lgGUE5gDw6dExhbfwVmnpRTXhBOiWRYuCXi3tklFJIn2jFBNSV07iIc+eCWDdBy7uBzlO9PLS
S/UqADkZajiaaURJdigs02CSEj1+dvWaZv7TfRaHUms/iHLS6E3y6RmNNy3SUOlTbdfrGCHie7mS
H310ft4nxuwILzS987zZ3N55tqMq1qMQhdqzVxzD9GwU7dn5byQ4r1GpWwmbb0AiroHwXPwJovm/
IAAcuylmQJH35MfSdS0tvZrJxCyEQ6qlAOk27lNgqvPrlHoUuFdgNvI133fb9ogGd/tsNALVFf08
u6TeJUTyrJavMhjwgX0lhYaOh9bXRAo7pK+THhOcfShHdeZp7B7UCEO/dUIkF1iJiU51zH2WAuR5
eVCwetQ46xBNIs3v4kl7XC7Xt9I7ct/H6P2YUjIn76uLuQpX5KUxNjQxF4dindBk/YHcseABFx0t
9zq5I+maBj4+Y9xdSCm/N1iwV+WieFDELGcmykhNpnk0xnTKZIbKoNdY16kkEJLbUox7QsiZhUD3
sUgEsQiaGddWs/exOMYj+uZKgsN+L5eIi1YJWZCDn5B4e/ia7b+W+vFjKep0GcrGq99y9Au0SRtV
2BcaQ1rHu/PDdR7vL9uJE394SJaLAKIGzxWArqwDEfA5tyPpKYbix/VYknB7bpGQmfxxroWO1uCD
0iPBqbYazPxp3IIEXCoU59fbbn5MrON1iRygbZurxsjQz1whlD/o868Pga0fFM8edU7zz5jFVAMN
d6oXJzV/ThIzLu37tmuQQZweEoHou8LSmJ/G5doG6tW/+N0RWM3vUuAbtX6l3rX8qPNxZU5CoN66
WHF5n+ggX9joN0WOgo0GcWqn5Gi36/ywOxb52g03RfUwAZLYf6PBMVan1cRPy6g7BrM/aX0hurQY
YZrqvxHhlE7RIzca6wFMV3Ghsjy/ZBMzh/t/n8qg7wbQXkyuAtgEMAbSz0vqtKyrJ13a3appy5k9
IhMyoq6VkJGdGoB0ERAcSmCxhV43MAxEUjxIFBITrTa7Zh083vUF6RwsZVoVR+npzzbdWSQ3VlpB
Xop9/FCQdn5IqLO7z/FQhufHB3Dvg6JeqzyOyu64PF194sGTe2jN9Z/MsmK692lumLWR5TR5MxeS
UaBS5W9RnBXldm7F8V9GtXcOnKCWSudNZWD3HJ+e1tnqtSR/2pR6xB5RmwCX42EjoVUuNM5obg4Q
FgjUf1A3e9Q5EZ51oxGQs4vueMl2indogAY/zh5dNTOlC5xad2IKTp2d6j12OXG+jnW3HVdgd4kW
jtZ83erWn3J9JfNPn9pmgFx0QdPDYTcydqKXWB60Cd/M8vAJah3WsaQz2svTzH4NPl6Vxw7+1JzY
5sVsjJfF22HROF+LMaEvF9N8DIioKDL4ntzQ8LCahm3W/qlmldJ457hNcN7SZzraF8rx/vmKfp8d
Qe+98vxGGWHnLUxS/BrOHqciZJWh35ewc5pZCgwQ8TWWIpDKybWadkdtmp7kc3HS0+u/sNwY2Gcw
GmjqA0TNTxaa8NJ1+XncHd3cJ3o7r9WntDXuH9NQPxzO/5sI47N3Tp2il0GgdtA61ZrScUSmtDgc
n2PJ8B4qs7HQlVnHRDsKyLJv56Wfof+hvK/oGDrnlH2sBbGU1njrm+A6Cmijowufep5epYCPUnKX
aOMMsAFKOgsVEjdRG9jTVtfXfjDB5uLqij5OUvtZZGHrPBba3f86idl47uuAzYPNgGwBAVbHcF/n
T5siQUPFBG/ASKJnNHRZ+TpeHzvUFUaPKMAGZKEvClIsHKd2npz75IeiTjRkY7EH4MPwFx6xQZ75
cewF3QQNzGsFW1IBG2suvnYCizfUhtAnw8On57OwmKkduMzNmKDDJ37F+rcXcd8Ns2S/TvObHV5V
XDU6t3EDOiMHXt16++dK0Ifd2SZMHDnsHNFLMvSEo3EETR3sWQO4K6c4sufl7SVXJ0c0kabkvJ3b
MKmrsWUuBBr6+9HQIB2Y00SPPvZCjDnlmQG7N/drDL8aVknalxXtRE7PgIv/kwRnx9xZm1ybIoKL
v+iWxFwtNodWIO4DgvCTBucAeLnfjYAgiRle1IlzOier1jAFRzUg1D+JcDol+XAyzgAjPC5HRHnZ
oKGAGmh4Eb1twgPjHvLRGC2L8EWRml7LmBlK9kuByRRdOvdwu22VZnXBLr3ctafDdP/ffv/GYM8i
69hP0XUpfr9EQJkQWtkHgX1h8v9TIX9cxU0eehR8+YL+gAsoqORMgfFMz47jfIhuQnBOfNeDl3Ux
inO4iPBNf/OtL9EczkDh9ScbjM0eG+cAyMQdeoQRhatOauOoFpCqluwcwY0MtNb/pMTpuRqkyEor
oNRt16eank6vZ+psU/pnu7YyDFZdMfm6ha8m8MxFOsPnkceZV5QqU/7J6fXhQsjKNAPyKNDM3+aZ
MYeZCGBcsQUinMIkwbTy3SLFgAhaM2CYEWaQ7uW+yPEg2MgP/yTCKU2n59KonCQ3S/m43x4D4+rs
9966roz9ahd2hp4RNgCD3K6AsoA9hUv4ny8Mk0AC5fOq3qMDZlXm5Gz5duXMcKST/Yo8m+kco9KP
6DrVXr48LAPGCIgs1IeBotmPM+A30mUjSdOLMQ76afb4tMaLYc3Jg0ZXhflsbqhIaP/BEP59r/zY
bzkrde+cgFyeo8aBgtxyZwgUY1jFv0lwGnhVppgyZOlxIydhSp9pQgPRCq2B4vbPY+OUT6+w+KzB
Aqbj2rAs61N6sB9WJhu5C+hTLOhdEd4R99xetbOmtRkODZm9ztpaE1ySXTiJs0LlJkM/6MwUjQf9
DsZ+8se9vpdxVDQZKinHbllbVD/el/9/sJLfd8S9u+olwTqsuARHp3CzxgT4EQVacnayjSHsSvkd
0/5khTMlITrtAinF6RnrK5A5AgsjEJSYBx/9ZrohegAGyuE/yXFGJQ2U0h0rkIzlMibGGtc1nz9c
qP1ZOXt4lwsMe+sY9xA9bP/gL/19pPyoTTsuMZk0ApuxR9XXBURxhrax0hEIo0C7+B6fFPulVIzM
Ix+akvF8ujWcRtTeILGKz29X4JsVFgn13tA2bv1CPzN5N05WSdHbiozL1CCmSQ+ZjelZUdAhYooz
GWp7bsI2z9vj9FFFrGnNY/qpGDZG4l4wfiw6QuFVccZDnk4qLVUhIklKAsNbl6cFkA52O8FVDTQW
/hBFHtB1cpYzz2N0IIawGagGoE/WNqnp6HMshhNlq0TvqcoZjUDLO30cZXhLYrTr3t6S4yd5R5Yc
MRV1PMP4ENgR9k7ekxTOjuhnRfGnHiiGZG0069LCm7I1BEQEjzUPNxa4SMjWGaTjZKCj7UjmyPxj
vBpz3MuZKdLjgczrz0vj7EcZllIzmYGlJci9gt7Z2pNP17LNBN2C0Ouv3cfHWLCJYNDcS9IMOxnG
gAm/Ba89jcNIVQn/HpKi1SQ9uUTgzQ1rdO/3uRcsa9rExS4q1kDxhHmG19ftHGk9haAlaIajdByR
RjON/SUYPYKcKF6B4DBB+h8qhiKYRp9ZYE+tmSla181U9R4dTgAjFUjklxoHpzqK0TwLJI/93/d+
nXu6smkRa1gKxI7NmL1hMHo1Wch04egPDRG6goNGsHdknODVWltOgVWPInaEtAFKhaLExLA9+qbA
NxN4tTdKtQDsZMghbWHWP5k5QvIA8C4i2zdoGXq0uK6Ci9yiFdLFxehWsM0c1DzPZPchci4EenPL
2fX0por+//rlAzAq7fvXP1ADgSno8cA9S145vtQRc5aflv/rb30NHeuY23Mb6fhVRxvD3GxiI7Yc
RHki1gbyjT+pc6+UNmurStJxgku0MHfzaIKZ9AKj8FZFafnHpaXz4Rwex0vhgJBA6vmBxTgqsKGR
BUdBTSP3pSIFdv5I1lkWGD2BwN8sce/y9GSUhF4KS6ttsfIeWVOBDA777b37Y4z2CBSTbhRWKTtB
AxUNeLlbxFYVyhmNQRetI6peDKTNf94YZy6KSzL2whD0KgAGri3rf0bWMFW6MP5VFqDHG2ctVD1R
tGTGoDowM6DRif1CF7td9XJfBYbjxW8y/LBiAXDYLGRH6GOtLkQBmJgUE/GSJojIB3B9fpwdD2/X
6PlfQrc0xqbquIttfnq8vGKoSfjCD7q3PZ449/bqT9JJnDOxiMlTTqqVpa7gVWhIBwNsywxPC2HY
zX7yzkPCJ5/bqHIBK43bQlaKGCW5LouDjoUybJGe4MbYxd8jxZmNMpfqWA2gVYh+WPDzCWQ5OC8m
db6WOxG+wHASrHeWnGMxngWdpLpgzECtYG3FJhqI5vvSsF8W5qIlBwfhyfLjPovDfi6yUgBQUWbY
38m9LdLlOq2yCaJXGRiW2+xwnCM+kebExPU5GBL++mpuGT8B2eHH5pssJzfZWR5lM+lG9nTaArOG
SoBFIjpVN8ypp1/o5s3QbT52UJYRlRYH6hdMQb6pc4+Rj1b+SCoqFMdotQqOr+s5uVLQP242IqS0
f3AXv2lxMhQAsN9TO9BaPi0rg/WH+cTa2xVKDbCdJhzv+0c7nM7pMceJUe4p+bhgwTOLOGE2H2YY
FbCR/9pNNwJaQunhXFM51ktgZrNXfWyfMOG3Zs6waz3b5ubNhDdsGo6AO/aLv1Xy+zi5d+gyuwTB
lXnfeMlJDJFBA4f9VtiO0LQN25lvStwLlMdjbNsYwbQ9Ve8akaEdcztxOnj6zytU16hiAcJLwN4/
PLPfRLmnSDuXfyVTS7Mylmf0qcxWxMbka03phzrfecbHk6gvTKAOqLb/fNur6qxcdObLFoZxGtO1
5mzRTV0aV7sW8PcPz/r/86fx66SksxbHMYtlXvWta8yJgpw7vUXUonYzedh4f5PiTEzlNwA+OLPg
07CMLXPR97Ft+ctXJDmRgQF/q5XpTCg9OAYw7xzf2EWPohTacHbwb23U+Dl7mHQtLjT2QEL3raNP
kI8h3QL5A+HZDr/F3wxzluYy0kayVjCBBU4Bxi4TBwH2bCN4MW5w2v+sgZgP+iktM9mTm6IBmVlI
9DNm0U4tld9jUmEJPf6LDcJifK0k82SGz5i/2/bqZbFAXHQwTTI/W67x/v6MMZYTumL1XbqiHy6C
5sXCRPiMtZuCcH04QdW7AM5EjaZuGbgsu20A4jCbY+Z5BLdB5EIOh2jfZ8+ZJR8zmVeXJR1SDODS
0evYojtHBPHFLM69k+cskjZJ0pnHQuhunhsuYbiz963rcMKmd1ic+bl4UiWVV7AREiQPdyd0rDAc
wz1mzUgFVd2Y1H8AzOdhtxQiBg+nOf4+Qr4sG2Qq9kmzCHENqiXVzfE7XXiVwKf7h1Dwmwzn8ISz
MgyweAZagkwifCx4q/aFYcWZBT0AIkJUwhGYdGzD+qkvaXtF5Bsg5bZ8zdlgNhys/cMUeE4S+VpI
ZHEI7Pu3KBL5W3zQi9Xq7IqmplstcLpwGzLZwQ6oDeIN4z8S4ixOdR5nbcXC6tR2X/DcO43jHISC
cd9X1PgibYCtojP5CsF4WmZARNE34xf/ENHdzTe8z9EtHr+jYjeEu97RXUaS56sjJh1P6/UET34M
/Hg7pImD2vCBOvKLJhIQwTvF90KF6qyZ6AkOcXlGYy8tDe+4E5mn+17Tr73mXhQEVRiDrbXhO0h9
bOPTV/4cmQeEFEIoYpkZu3uHyFmRcyU3ySSBxF8t43WJ6cn19jjf++vPY7TdozeplcnnJyG0RKM5
cMX01fIQHlrHEZ2swBXW+CRdUCI6TZjqFcby9Lq1jg+XGPeIFJM2j6jAGRap3S0S6MlOK/tdlDO2
R46VnYnrAIWT4QQLLlPwCvB5OtUPsEKPVbkBS3wxlPUsI11kjEW6LSLDxUhB7f5VcLEs1UEhXad7
Qt8WqOFD90QuqEAHbqFx7+g67/8NyXKNSrf7APi4+4otcjz5RNylQpannELLWttAQmk7D6xq+Q6r
z8YdRB3fAovFZ+OuUaZ2syskwV98YmD8Q8CL6Go4Z0PNsFQ5ZzV0A03c7DlBE7ltsptB5e1JQEyg
zLfEbu9qzteowWsJXoBL8HpE3tRdrW5ljmX8RxRz/UPm6u/HmYflbTPdlzMm23VsjFWCfdGB6kTX
VaQf5Byynit2Uu1bjL2JtisKzpRPziWXcDK+TMDmsvmSXorNl0BrB6ac+zkHjU/K1bUfBQlzm+O3
NXrQQ2rPrbViWxDFvWej/Ew2JsaZGvKFBiuB9AuJcz5INkIHdFGCu9Q8oVxxfLWMpbKe5EZDu8x0
691sS9tnY+d8HaJ1gB09ZPkfrSOftqvqYNrN0CnB6j8AyIaXjHaPCH8EvP5DmvVvGbpN6/UEtkjk
ybVU2E36b2gj06h0QteagIpIXLggCFFdkGJnF3p/Upo5U5IeW1HnuMAmylzg0p61mT8O0baCqNxf
aLYjslKiuP/2jvdOapLogeqVoHBax5sxfSUZclIAZ7dHc4ERERhEvgWulpWqnjJYkYZiC8nKI6G9
tx82xR6VewEp5r/fcT5uaYEeU15Yh02D5+RoGM2UdOghJ2/IZJ4FTrZAABQuZxKN8rryO3CEYDIF
yC2CFUVQ0xFk1wCp/DNykEdo0Y9aJEkbCpgbY3vGlA75RDxNMEu6CW5tCOUzPDiBrg6HLLKMnkUV
o3S/lqhL3sTVPGaGdefJCs3j1PhEosZE1Z5lS8Q9xYPuaY8ep03udXQugwR3ppLl1dEfwz/3hWI4
6OsR4HSpwoBEhDlzSDpmgazXPwj6UHWMCHnZoFa2W/47KewR5J7oRNbCWe2yEyTzue1a6Joirtnu
7/M1qFY9KkxIe7I+y+LkmvrMre8MoMYJxGDYkvZ+nvfjvSjCqnWmStOdb0fkVhIQGFKRrPE+OrZ7
/BUsnJbA7GLN8Z8Ix1e0oM4BmSERT4NZhm+eeCe96eTZuWHZ8fPqD65GK2ixnALRRTcmL6WoEjdo
wnvEuGdXHeuJJP2PmLGOrPG7Y4j4GTR3PRKcmx5NQ133b1lOhU72z8jyI0AVuee3sPeXUe1RUX4K
Wh1dytiXcWqR8YrVSp9XgGERgPSghcfLzPtCLSTGWYPca9pWnoGYcToVq5gsG6qgM9RSXsazbT53
ytoSUGSff4893jzkiQRQPVAMgZuf2gTZYYKCiaPORdIuui7OLmAnGVxp1tCLIjoGddASZasoOa9Q
LEFYqs8bjL8+3edOJISckRiheSRJK6bFSkFGIWZPhCUn0flxhkL29eyiMyFM5v76utTpFf3DX8y5
C/CvQOSHczTfwsi76nV3nea6DmpPa+T1cYRAlDX2gMHCH1SeGM4ClgzUZIyS9P2jHC7R9khzL3Io
haOg1SEoBUBLGWwp9sWShuqHbOuR9uG9sS6LbiGvvRAutOPcpz48rdCjzpuTME8vMetXXb7Gn6Wl
QkJ3M/NJBJ4xnMjo0eFsitK1npR2OGCZuAC438QNFiEtnIMvSsYOJ2h6lDi74kuV3gQKk801aw8E
rnwIXVigroZ1IYLTG/TYerQ4s6LEcqyOz/ABCuNUmyhz4WGuCBZTYEwOJSABNYHW/fLeU++sK8z0
G2h9/OPBcZvvUQhB60BGl0L7PFh+6PHGmRV1qrqjqgW1mq5z4pkTG8uGBHo3XMrqEeEMiQaG6pxl
zusFVuKS9kteqjHxsDxxg31GX0IfSsQUZ1WutTse+xro3WaoI0N/HT3cvyWRX8h78V0oM6ZAwtrG
JpJcF/KOFt8Z2SDVu3Pk431yApng/XmgyiYz2WUMYVnOZJOQ6V6YQWFSfOcp44dSar9ppYodGrrs
yP6TjSKY6FY2d4Xg0RQR4oxEOtVLTctAaD0i07kvwNQR/TpnGLJAluQZS1gvp0A3Lef3L0JkSW97
MXqOcyTpWVJK+PmaNgvjakQVee8W+ZwuRS76sNWZIpJSdGzc5e/DV9EhlQeI4WaftUFTA5sdRNsv
mXL/vvJvEtxNuKOplM4SkLAmS+khIpLQvIiY4G6j7DDvG7vwWtDyvF7Xr4EhA7bhuSWJja146IZC
vkhwQ8OO0jdTnLWezcKmkFuQlF4jQ5mvHsyXBXXuExmOPRQs6AK2LGB0+TmTSTc7Ty5Zzfy+mLR0
DX8M/TIVwfwT5gDxDAn8h0ED0KPHuQ+TRo4rNup47N4jDO7IC9jN+ywNv6g9EpyPIBcXP7/oF3ZV
QBVAG9kWsxJzZBuRb8PDGoqqEcPeGLb9yLqsA3qZRyQDKKySdgwktKYx8UvSOQxUhHllr2dj5i/d
98UBMxq+lazlYLkTNbANimaPPCf87dRNLvUZ5LfeDi4KlnzdP9DhJEyPACf7o/N0dpm4DJ+UnFfr
M91agVE/zsl+/IFOwKt9wPBV9ChKwQzH3j2ynPzjsDWv7abX49XoSPzo2+izLSt4tQL+BkWyR2f6
M7JL9OtoHM+wx/DpScOtzYx2mz/fP0IhL5x3wloMKy0HL0vDBW4R2l9Q9lZfPgRk2E38soM9Vpio
9Iw6duUWZ4XtgMz3Pla37G89jChZHVoRQ0yJ7lFih9qjhHJVE2kxGAouQCarSkqs8NOzPXUuCq1u
paJ/JiXxvVmSOjvn0w7it0RT6PQzlIB+rfh24SF7np4J9rgwzO+zNd58GDstwGz2UhWIyLDj9/fB
SnzTVuJXZdlOcLCGEWWEoMEvIcn+cBAu3xFIijTmrFcGRJZQd7H6cZldlqicxbAdjjbfCSRl0Lvo
McQZjSaImlEIbLBjEFle4pHyEpEAYL6XuTImk8nCN+Tp0q1Oj6PuoZKtZibyP+6L6m9cC7k6d0nA
bnU9ptlL6W8i4I+0GnKErqllorh1uPrZY5izJh0KhsVEx7kq/nw2TsgkpLUtvRdPtUzHCvGxMdFe
SB/XZWeq59NUFOcNeig98pyR0RvNnTYKYJXjLz8k/sPCEz3lw+9ejwRnYzzs7NbKADKKuWKAPYVL
POUEK220xZtsHgzhUJaIJc7YhGrijbWI3aDRvGHfM0uPN8bVLIhDBYZNEtHizM3FwwqdmQ9aTwbb
+pCa2ARjpJv1a93R2YGk89UqM2trulULgBeEhijxIKB/09qeufOLKaC2S0hPYlR/Niaeofv6KGLw
lpDoEajjPGv0kD1Cp5O7mPsm7LclzVG4YykOI3WWzmJqOdQQpjqY5N0xr3xz1hWQ137KFMNYZx/z
KznWnx6xMsdVKAC2HfV4n9PhwONbTPnWrFkYoMPoeqOXksY8Y0tGuJpaCdJkAkr3H3bpVvzrnWnm
q9ihy2wc88tainXAq8x5jwjruN28pVhGbgi82+G8UY85zsqk6TTNFB9qnppPyle1yCKyEM5y3Xf4
pFv2uMdXpPtlrXRw+DABP3pX6HURX7Cj+/7pCR6Imz3tEbleZl0WMO229l/3f3m4xaF3SJzhyOom
yjO21KAwas1ofRruNcUuXPOSk+xJX6MpqnZSERqeUPA4GzLLR2lyqXBs5zOcPGLDXKH3C4k90dCM
QKP4ek4tF9dryO4nfAsO3Ztz//gEpogv38jJ1Jf/j7TrWG4cWbZfhAh4sy1YkqIkipREaYNotVqw
hCMc8fXvFO+9I3Q1hvViZjaz6Agls5B1MivNSfGCD7MNfc/wThyo5RgX21tlGlmdqPSU0PeXobD/
Bmq22wpwLOv63JhZlnYRpKgqoUC4wvTHeX37r3NeY6BB/T0ylfquvxgDvR3H7bCm3djtXZF459wG
rSRaTXd723bf7p/8SuMBzuKL/duw2Q4rLCWSLa2lgLM+mju8lKrB+eTNwi4/2WdSqPnNzk+teox/
naAguJYl750SHPigVkb5BNtvbG4HIT2vG/7h6rlm4kAdkgxJRs8zd5qW2DLBOSJbjMIkN8zmHSCD
DJIQYQ5LADJ0DcFG69O+CtKXKdzHvDcfD6jZNqtM0Numo/DWeOdtiGRH4/OJKBbTt99fii3TyFIZ
RgrdmXLB2qXXelv3xN7xxXCuLNtXVYxn2exkvMWG9Va3zcfM7lG/wzzXxcHJbZRHbn8r7z3EMtiK
mSLmJxUijQAZY5dgmiGwI++T17bF8xVsz5Slial0pldq0JwSS3Xv95/aJwpqtE74L99EbNuUNiji
VLewvgwFreSlx46+3umxWOwCjreGmO3aFb3baHWNQW7criuN6ux2ZUlWRmEOmQr2CTlPOfnZgqoJ
1EMcr8EBXbYYU3aKrAopVixZLUlCcuaB+t+8r9BFgn0tpqWyUz510veFbGF1CthCnMITnrLtm40t
cOt94jlc/sXlsgWoPf8njkH5zijNDvveaSGBThTuss3BXKk/EywutJxgnZJgH+w4rvFvPta3UCa6
6ypRsk50Ncn0sPFWnmBPT1ht/8VFePr4/tMovuUwCH++nHqlF+hZbkDO+bAKHbSMU0aqBrvbwKPH
FUiTCrcE0phjZoUtqCyrOITABu2QdP4NA5qUQJNGyvArcCsYp3c4pr8cyHxryYC9iJmkTjFhki8b
iPS2w4DNm4/hXnZEkOrbu3rD2yP6N6j/LZIJAWuxbuNBxAcEwcyZmI93lOoOJF8czZZd5l9i2Ndi
DEa9qaEPj5f8bnuxJw/5onJ7SejSYe44KMdYrjrPvp11FhRNTgW6Iszz3ouD+iPLSOj9KDuXoxfv
0rFPxSgT20Kli6owNxRtNM/D6HmwImv0Guyf77uVgsiA196zHEx/nyVVf6aeUEmhapawkpPhhFhG
HSccrXjIxT4TjRCLqI2eQgk2r8rkqPqo7L4Mpq97SKc7HC/Dsw0GQ0oriwYU3wDEG4z6Ja+3Te/q
62/cZPZt2IdKVGTaFaKco7zGTm2sHP2glFsjJk4Su8V4+d1phd6eHPRbTu5j7vP2T+CeJwMmVatW
STZCw+rudP9ROMCQ893d6x3cQcBrq1184huGiZ2XJtaessF+jaWrclWl6A89g78M+xQ8UJogA3xb
pcUAayaF+Wb5OKinQQZHptDauebWpathFVi6SqvNqeWY42KjuqYrBt15hF1rLFc/mAjqWL/QaXkH
GNV/lDboy4D/1v0v3XlEe3LkdZvI0+8/IxCemi7n8y3dt7l4xvcUWm2izgXx2KhaojMr/nX7LBer
SXMBjHlIYXIB5TgqgJut9+H90ldtQBt6UdosYIyfL4J3W+BiRn0ukPEzknEq9OGEeiB4ijaqWwXJ
Y7B5uS1kyULmMhjHMo6taokJZByPnjOCnyqtOa/mxfTFTARLqJ+1zZAq9MNsttU+fa1/oj8jOtuf
3BXJS355Log+0maI23dSbyaUrgFjCuE6dB7RIJSTOxqTBrrLOThqTixezYXRyGQmzBy7UUlGCDu7
GNd2ed5j8aFiKJoG+n8J9W02WyJFnQTaaZG2ORiYyJZaYoJ4rYEuO6EiGL3g6LNkCHN5jD69jDbu
IYE8JSHpa07iXQFe1NvGtniF5kIYnxhJzTD2MoQ03nGDaK1z34u3xJXfzhZJVq2GpP8A3b6CULRT
v+YSQ1y9CPvV5j+AOrnZVxuiNtE1YQJIZMivbD9qn+AZKPlkcoNA4rQocb8hA7/nQdBQ2IC6EOZu
HXC76weavLtASw76LYb4hiqjtizphiKb9Ek/00yRJWGqB/r9oNhR+i8Ipvfk8srDjOvz/49TnMli
LtoFAwan8AxZLxuDeO/VoxGkDyNqcU4DujZnH7poAtzbugeeQDg1bh55+WBnP4Ax1izDBN0g4Qc4
x/cQPIh4YQSIhg1ezLN0yeeHytirHp1K5VRBzgbcL9VrtL99Hxbv3EwNxhrLTBjDscGfz/FOEled
4wYNl+N5KZcz14Exwi4uS5BpSDgrdHu9r0ji97bq3L0WmKa1OyKtBk6guJj6mEukpzozxSkqyzos
IZGmI46eJ7hnj+z33BkonmaMQx4TdZCxJ4ZSPGHe24IUe60+3f5Ei95rrgzjhFXjMko58tY0qsHI
JtbTq0R+5QDjYug5l8K44aGSpggNBJBSoTt5gjmc7GLju8/rIPJ4UEFvxx/XFzEamqZME2NCjDC9
LDBnpSkQ1tIlGq6EwmcAQOScHDWsG2LYJKIVWqkqSirE0H6m4+gY9ypBdzlqc//o+L41YhOJ5zHX
QnMyqEbetnBQC2/sR5vECKk/x/9HX/4y2s4EMgAUxXIma5FMx7swQnb8UBzVydF5+sVTbbFt3ZhJ
YiDolIuplWU4RVwlZBvixzNYDSa0kGweRVSuga/JXtxA7qfu8i4yx1DYvGJpVmczrHVQ7Dvh4+Tf
7dfBl7Yybd7no/7ilqUwEAUGeiubesjZDGvLw0jA67ST7J2GlsXbNrkcgMxOk4GmJJGzc23hNF8y
5OnRYOeNmGe0bN/373HXvnYBj8GcayoMSlV6W451BlNxGke7NvaNnuLIq+JFdta8k1yExJl+DFop
sRyZcYuL4PSUx0C5L4+CBpTnNnjzLjeDIeqk10VqAuNFJB36lXCfb84/778G5C5r7pYc3mdTmeCm
F6QqPY04w/pdecXcl6qQ1iXPrl8hwG9BhRGYqr9Doh1QU3MzxItu+vtQ2d7vakzVRGog/eXsYrF4
dO9tO185EWyemnZv4uvuhdd5vOx1ZiIZfAlBCVqIWCJMW8cAmk9vQM0vrIF44X5Izh1XGXzJT5gV
rc8ajtal9K5VSwRXfQ0+b1+8pafZDMVU9feQAC2RQhkOuHe14ietL2CeciW+Wu32tpjFeA392lg7
hn2OmshcbwTGpjnJJjqP/ek+4I+GLh/W999n7nLWirLe6/j7teuAP5ouy+i8i4M51Nt6LAe4M0WY
e5yAhKIPLQhCk7vtZE/ROtpOoq13pNnuUPm/1w4jp23/b4DqWznmSht9k6eSApkayLeJ6GKdM4rQ
P02yjmvy+cllFVi0CV2BGYsSzs1kDlPFOuc+pJbXIDL9KB5OzxrmKlqkYtvnyo5AY80fuaQ6/OFp
dMs00dGP3NuVIG0WmsoYS2itEFtGQaYA/m+BaEEs2fJqbLAg50IyL9jltizanM9JzfuWWOY6x83U
W4mcTohUccek1H59toNuEyhcYNbofb0lirnPSotdPHIKUY7+XhLFKxwsH/GeMCTx+gsF1kf39e3i
SXZIntfrNTpOj/RpgxAG1a/PT3C52fdveEvtADQc37tsX7OzZzAgQsI/M0v8sq0SaEC0e6xRBF2G
tPqXh81EE50ImjWRfmOoti23skKilV3ZX8pjudFdjrBFPzhTikGcQe31Ws6hFCLPI7YeIZlwL+EA
c5uXnl4kRcTKtr9sl7kv4RT3pn6hosCCY/pHBTsposwN7wLK7BMENshtW6IPGPTHqD+NC7FYCuMd
3QbvcW5+ahFqZ7+GRSgjjrRcxOrco/M+bZTOs+yr+4+f1YhwJ5auoeYts2bAqRWMVpIViKNV2smJ
vdXTKn4wCxtZsSR1AoBiaJtyUIGVAma8X9ONU7sXXkS8GAp8a83mMsVBiaUsgW3hEwzu+xkbwsI7
xcd0PeqbdI/X5z97Rs1E0uB5BlnTOTUv+QWahxnx6rWYEgExiO8m2NYRaG8dt5uA82UNBqyiMMa4
jQCBG9VH8CGdUHNZi5sEG6jAV/HJyyYtpwtmCjKIpabYFzr1VB7a5NP95SEIQObJQR8O8BsM+GRV
MpaaASEooJ5AIYoyLTf/zIFegwEepOrltGsjuqx441meJtouHBl4X3mcGDwoNRjU6QT4TuEMbV4Q
j2Knykgi8PDToXfOsV3TzDfuHbsh+zQYPbp7Q9o5MNjpnYG5JKAOMrbSvQjq7vPqa4dSTmjrLjcy
5ThNg0EYLezOotDgODMs63CSnfJE5y4xfmIXAvl3MG4w8JKqeoSLTWU1ZHPcyoUtflYosWOFKdGc
f/Ym/DZ5NllbFUVrFBl10u9nP3uOtiBg3IO+aSDCHS/bsxxm/eU2TAY/kiI+VUMJyNoCs7yPAi/e
YgOO02QfbP5hhDzTjAEPzOReMgHsOrSJMX6Y8KTGCfIGx3j2bzKQMY6WbJYRhWEn240G6iJokHSQ
L+Btn+BKYnCjG2RT7hrYP0asrmlG8B/doViw4eI8PZkbN81k0MPIokxJ1XhCQQm9M6CmoiTciFt4
PTM8vDUZ8JCLKhdSBba+OZ63PSmCioCPSObOMy92XcwCFjbAD9WyKE49zu7ixyVBMJa4gmtYdnhX
tKS6OFVDdHK+Q7T0uYmTe6u3b9/qazPfrSNlEEQwrDJMLzATJHswIqrbygb7lHMncUGjtgprOwTZ
sTegMVRO3Mg2A3jUCLEEfe/wmZK4tsSATCfJp0yvcesva8+rbeuChfHgVhZWqJBgq+Jt5ZdTyt83
kd1gnE3SVCoi7AkJyi0WRq3A8Lx9ejUJdpdZq0+ONGo07FGbKtZg6IqJbdzXB+0sSqk7WesnI0c4
qDjlVsGgoB8kD4X9mW4/8czhSFu6K3NpjAlPSOKVvQVpmKohhZPYrxdEJ9wX6lJeci6GibinvOzR
lXK6Bg0CycAHGVw+eDWmRbOYS2GstIiLpBi0a/yDBv8EHG4gp0c1i1sgX2zAnktiDPBSp1LWh9Cn
QXmwnbDyDXPtNm10xPvhC28WC+tGed9q6YU0E3r9UTPLyLUivMQa/VZHpxeh311MeRLxQPrkGSFP
FOPqNHMqQLECUTS5e3QspC8Gcj6qJ0h7+cyP/84K2YkDQ0L2oqEfLvTjvTIR/YS6Lq02pDz+jsXu
qPkhMg6vAQt6ZJ6h2cWvMUK28TBZbGLzBXodI6JZTo0uelvcUPHGykCLcXhN+nL5ZRbjwfkPYfxh
Fst93NKb52ydtiWQjjXl+O8LOQMkYD9fOAHoYhOMqZoWXneajm465nbEJ0FLhOqMoBoT1LDW/zEt
cb4l/d1/4te3GOZqRFbbCWZfAL8w24WBe9DlPdNyDi8a48hhb4MqTVJr0iuId0i0i7CuKAHZIcHB
3VZo0fnOzu36IWfXzojREBApUAh+16NMS2Mwggce2Tzqc5AW2PByvItznHORFLVnIisNe6zMHCLR
2Awqm/et4p3W2rZbiajEJfCrzm0dF7ti5wKZW6H0vWAOA9Uxf6hBoxzsLj5HBO970X+f6TRc1Cnv
ugo6Hae7rCbWLkW0RPtGnU/eFiFp2Yn+ZYTsGE6u6pko9rD1lyMgy9HREQB6owDMCxytqDXfsPbr
5PpMK80UI11Oavp+dET7IbbLmjSBejDWX3vjje6F/X9shuVpx3hTQZN18DhB6PTwgn0ONMWcOtUm
u8sO4FXhtT4ubvmbGwcDHFFbJkUuUWs8ev0+DR2EeVjZhZrw6+fXF5e4fzkk+f52DICI5wgVaBXi
KB/J0UGsGRj2cOACyGJMYioyGNEtxFsiY5CX82nUG9VEKhnsZcNOc7W1ncpe7nPf34sazSQxD5JO
ztTIhFI4QO01xQAVhqeEFXgKOFC1VOzS0AErqQba3Eysqvz9jsnxqWjDVsU1Vv1D9WE9DW9Njbah
TfRx2+6X6oi/SWIChLHRBaEwNUjaHB+8j0P7+mS5v34SvPRBYp/bA9G4kfHCXcMklSRKpqXT4grz
wUIxLusysqaDjlzNi0BKux5sE2S6bu0876tt5f93lvOTB15L8R5qYCAHkA1FFdFI+PvBJpfLScrU
UgQge+H6QNdbk7eLc/8DW0C43H7XiSYGVH6TxsB/VBVNfhk78ZqiLbGSDDf8h+WdyUdEUu8JPDb5
defg24/m3vQw8lfZ4F8JNnhq3f7MS08fXYbiMlgoJEO/msEM3pJeq7piiEVUzzZb2a1VFMIRVYuQ
GHxZK7qIiSORggmj+28SmY/cipdkHLG645A/ojBsGOBbRToYPU+X1x3i6hd+omUh1v1NInM7L72Q
RlOYirQUuVWc8ECZz5Bu4S43XookfpNEcX12mkV+mkDym8GKeuRnH6bJkT9fA7sLrMMn/KBMCQZt
dIvyvJS64DB0WZItVIdB8QQT/l1wU8oKnnk5DEojo9fDiKc70Om4WHVvEHjI1KbVUWRlMClQ++ab
ia6Aj/zV8u10tIdNgGU3oMS245fqyT497J2elzZcann/7RcyH6GPT0ODlVj4hd0ahQmsqtjC3qbG
b11wBeJobGKbdyeVaHTXpvkBRsae1/e+BJ+//Qjm+9SZmp1iEccEOmuNYHgXNQnPJCk33KLn/YeR
z74H48DTNLLKxiqgLV7d/V5+Ox3c56/6g/e8X6p0/aYR47qHaUJoF0Ojbu04gdWCeBzV2nC33WhE
ITEGGysv21qYKkBE62OF8xZ7SmAQwouRBTa3arz06Pnt9zC+Xc7gifWefmbH+VDfpg/dAQ8L2C5b
0mPkkeaMNqHFSeAsvfnmUtmmF+EcyudcolI328t9spNr0ALGzqO68qO7EWkCbOaK3QvB4gi07503
n5Fz2XQfPGhbBJrvr852v6RGFI+WiZ9xQRERWRC/CUJvxJZVC6vXODBKA/YbFsYy7g1RmVt6Xovw
z7juYer0TwESE9xBt2VMmynFvBzkLlYbobsK8pAWzxUiRUiLj7aAcQ4MdNhQLiq4u8auh3VLQQbS
MpAxiWVfQcGSXNxsXdpTEJGPBy+uiIbWm/s8J6WDILXy9+vRt+/B2WR3CeiwKMLSRz1K9qadvf6T
4tVv1sZAWXUuJyvWceeAp0dUrzDjhd16fL/FAZEr6M+8iZFmEVgmcPLh7iJV5BRGxAy/Tk6UenH5
YwhJNDlCSrBOw1pf1HeOgS3EtL9pyUBYWVlqL4Y4fySjRFtIPPVTTdAlOpUe795wvJfKgBgGDvNC
MuindujiUDfCtP4dfc51QezzIJP+7j/sSlF00TIlWTPYxiehE7rzYOBU84tnkXy418Mf4sYw3H9y
fjM5zPkZoxTi9CDnxXPClCBLIqJ3mNolR9AiEswEMac3KONgxeeGnh518Nm6895ieIPbYpa6axEe
fp8bg+zIGLZaGEJMZ7eOd7lXNiHIHe/IzxU8S0GCdnvNXORbbrJk0RK/JbOjtqlqRn3fQfKItWiv
v0Iv+kzJNNo5AIi7hm3x0s2EMQ+BTgcXhmRRuJPds53Ab4WAGSxP2nOr+Qvv0/mJXqOV2f3Oqz7G
ehXopZDtRkIju+a+NT4vgcE7PQa/NSPUNLWCFOEB0dUbpqHR74L2C/u2fSyltH7ThsVrqwEDLLV3
3bAd+VfogE9brTCl3K0EJ/ikrS7Jw27Hkbrocmefi8FiUy7qfEjoGfZ2/mDedZ58bO+d6vlLcD5j
n7u+eqkE8ZuaTAh5Mk9SUxkQCFICyTlvu47sv7oPYBV37bi0iIsz5RgIOZ8L0TxpVBaWUr3XxFtF
JAfX256bH1wiYPxNLQZExCnFEMIJoiqn9eiW06S2MVhsEd3OXOHplGwmu9l9Tc/BvvC/DNo6xPEC
VMINXL7a1+w2YMtQbFnUfug7tLT1ny+8DrSlR/5cyeu/z0SYYOE41S1EdPZ1AzBe28KE0favAPyZ
9ieP6mY5dELeycTLWpQkk7kSp0wTzgNmVQ76uqnIsC1/ZdvT8884WLeZs+8e8Obd0IIm5ySXWmJ1
eSaXuRSj0aVS1UJufLc5NgckpJQ1Ehn2Hk2EnAu4kLL5TRRzHcRobJKzAFEZyQ/SPcr9+0/OFV9E
5Jk2zC3IwqipTBMiKmf70L8aLkbl9kHu8/KFy0/UmSDmDpi1mGudekFk0ARITJ5I9oWqEOb2aA+h
7DYmkZ4at3Oyg+tWmEH3hN2AZz555vU0L10FRdJFrE9DAQmpGVyVmZ0mRiyGmj7RZFSV2UpNHF4Q
tJj3UWQZrzEJ/1PZpVjnLIvOYmvS2+Y9hb0boqm38e2v3YAmFIwAc77hUtA1F8ccraKV6eVSQlxG
nPf3iTz4YJ/Oyf1zwO0YWnyCzmUxgYpwEeDEz1Q1vIG3x4eDB7prPwxUMJwgec6Nvxa/1vdRso/P
HIlfU8v/c5S6PZ4QDOGlfYj80QXF6ucu5uVSrm87FipnGrLvzFwJJ7wNDNzvhCgf2bQWJDfBrva1
uVm7Psb7fpG7kNyvCWUZ0vX1zkEq71N/Ai3ajwjsJA7n6y6BwPz30BBkZq+y2Qi1RE9cPLnNeeP7
TzH4e3++2Re0Qn7Zrez9oyFefS6TCWuEi5Jq+RlnsDkeYySJyev9Wg7Ce074xFONgXBTEU5NnUMM
bn8nYbVVMu5a+Uck2GLjW8bd7ZPk2S7L2G8oehShww43/xARugjNtVJ75fsELeB46hV2+gsYXnN5
epYiDUVGQ4ok0WSwzpxmj1ok9oaEeKwIYFYmR5DOYdqxHMlY2yjN8AxmKSadi2NO9dTDO53PEIcg
qr8bUzsN7F2IMbbV7fNcvprfajGOMDTKsj9TwzSe9mhQxMTo7b+/6GnnijDuTw7zBIRbAhRxRtmO
95KvH9fqB/beB9EDd7hrMcaei2NcYdTKempSqMFS3NxxKjW4eJHtXry3erVu3wPu+PgS0yKu2fcJ
MsB9SgcTIxJQEIXqwsH6H+wgopSR/iPdHWDT6vhATLcjuss726Xn0Vw0g+MXOYtkM4+lw8vFhzvG
8sZsIDrP9DkmwrapN6V5VsoKR9ruBwfkFGgw4EDI4st5pohBFZ3BY30eqsuENS8IYChVJQjObTpM
+WTegTwCu/l+7LGq+ZP77ZZq/vNvx3anK31yGUszwgE6nSvgyyFr5/PC9qXi8W9SGOgoJllr+gIW
8uK85ynBnuboUSTPIkHvROTQ7Vi88Jb+xT/d3182yZYJR3OslMbCeXYNkUi4mk60VwMVBNRcvzgf
b7FkoGBvBuoqKjprWKqedGr0etRO0qG72I74LNF61X35aJsej75vqdtUn4tiwKRvW7nXrVyiLs0R
o1WCoUm3e1hfJJfbaraIwDO1GCQx5bzF/owCtnF0MrcJFNsBbxnncbAY9c2EMOChD+MgnzsIccya
iD/1YH965QAw9RR/2MJMBAMSvVpNedbg8wywhSByD2dS2+bKeJfsdatzqV+Wrf1bHgsXdSXKzWDi
G6GepmykoHqsTnZVV65gOfFpM05uP5DGszIHxPpyhclNJXXL7vG22tfw/IbaLKQUBXZmKEiaHjZn
F6PuVQ9UoRPTXUReQh8zDqT4eHpCMdlJPQ30UvohOWKGbLV265Vekm6FKJ/bk7MI2LOzYcJA/VRU
nXZJpUNlkmwIpslGqulCvvQTx63zborBYI5Va7gqAr5CITuxhbHSIN4F6+d1XREu9x61oFtHzcQq
Wt4Zp+SCo6Z5ke12lYLsrCf+3d3bes1laVzq4ZtjADsYkwjTCalcSNuOCcGuy9RWj+Erj0JuMTOh
aIaC3AS4LXR23bneRa3SpSWujR3dK07thyvlqQjGJ5Uu3W3wqEW9DPUT5TMj+vNt4132hzPhzJ1N
0l4P1aKWEMWA3nj7oNsPiHafWuS2Gne0aXU+cNSnf+Q2vsWyJBtVLtUttmFJB60KiuDeHiNb3aCt
gi4X+UcF4NkBXyuWM58/hlKrhBIOGI0s294rCdZvWb2D/P+GS362aKG6iiQT+PHQtMOcp6aAfCK8
NNRveLKr23jwPv0kWCe23n+BKPX211t2iN/S2GNM5LDqTpezhOQSLcpF6/GDjqhmlYM+Ao6sRQcy
k8VETtbJqiZNgWbbbRo5+uCqMppoa++5fd9nWAvj8zzWcl5kJpHBsLQJC21qoJ1Ceq+Q7bs16G3d
0ZUtFG+cz2l/W0POp1MYIEubKiwnZZAO3uAXgertRc52be7nYuArOWWTkA+Q0AjO5bEFv2yGDTqr
DW9qcBmTZyfHvLWKOFWVrsDJOUjTJS6KxBiDRLc8nxx9MWSfSWLipPYM7gLtPEpIJh0d+lI9SORQ
P5f2yrzzf9h29hDsc3eP6JPXZ7OMmzPRbNjUaUMmDy2U3Lxv373DpSbYpEjsPIiJSHv1dwEPtnh3
gAmipuxUhWoLbXGummSLNUmeiw2d/t9fWrJP191H+XHbKhcLD2CF+B+isNvlY8mIlcqCTNHHCx3t
aYObbK3GFnz7XK1zm59EW4xHvyWySbROGQoj1mCmLyDviW30y09+vTp/mLxn5fVK/eHPZ5IYTEmb
/52nVoKVAhUOj6LzS/+GrqRt4VlP2tOvpwO2SnbPYyDEaBAqV/qA6hXvfUvN9NYPYaBGLlu1GSVq
S2B1aB5yrwCl3/H6USnFKXo5OF+Vc29Y/hIjapoyT3FDW3Tue+/tyiJnpO03AyINb61/oErHkbj4
UpudNQM+edMlljJ29KZKD1hwfbm2oKmHqeG+shXecTL4I59jSzQnyKrdxqNLIY7F3cU2wc1cEgzR
ST5I3N5G1331VVAKYbYGC3FR+rEcZ8M7aJ4xMwClyaquxxGuT3FHbezjbOsPDS4s98VIdbplQgwc
SWiBP4UWdAaRveqDNhGsa+lrBR9ZuPa/tVcGiNpQkgrFgLA0t7cb76PW7KryzXsHXampnfwThm19
BkIqE9aUlLtRF2GuG0SHeNclxLLhIYMQ2abbdnoNd2+cI7shszpfVK1MqEd5ccp1/HBOMfW1Wj0U
Tm0LGml9G0HiJrfjLRg38+0ntyv2umHj1i9gUCk6hamudxe4aW+7wdaX7cPZ/khItl5RUng3D9YV
kb235z136owTgmgMDEWn0Sz6CDC0ddCPe37lObAlmpX5d7z++ywUDnsJq1ulHt+x97boVVO8yiuf
B8u1XHRO4dW2Hz4K2+79NVpA/Z+9/fj0ePI7dKQ+x+DwAUOHP/niw33vYuN5bgcv4+CPnAf1YmYV
a1h1+hpCIz/bFZScW0OoLyJFKiHAAHO+Gp1z5miJJ+RkWFkv6wbr1jc7Xn5psSY9F8xc4bGPrVaK
roLFnUaKhGDg47gVLyBfWHdvYr3FaD0vJbkYFc6lMne5jnJLqkE2dEBm8PiwPT1lkS2d0E2ncq7W
Ylg4l8Tc4lPS6mBKopIs9LmrdtHaPc5yrbjS1ni7fY8X+0BnwthOIfBqd2qZQdgGI0hR7WXv8YN+
OMVOt7JLAz6ndgOsBDs59+69Yq8LN8DF1g3C83u0QMve5vnvYG6zGOPhXTZU6SZ2hKf8QuxqTVmM
buu7+JKey2HurhQV9XiyJuiLMbKHh9p+wtYr37BdsoZvo/PZqc0rHS/hxVwm82Tp2rKP6wm6jZ39
4aUoBqBhe83lSOeZ6LURZwYbtZr910Q37V7x30A5uDNtnqemAcitD8UEDad0inR8LByg9bDdZpjF
RsdubNG21k9+zZJ+jlvSmLgg7ctaj0NICxuC6fr1uvd/VOsdx/qWwrz5B2IQxUr6tmgjSTrI2Up4
Qj16iu1Q4E18Lw0I6XMxDIRonSX3hUlt7wWtSQ9oTVo9kcdXF9RKYBTa8Amped+KQZJplNJzmtNv
tWkdRwPxwzP6qx9qL9bQf8vNqizFrjP92CaMcchzTIBDHFiULK/YYEQC+2bQHHH7Di+WEHUdU0+6
psqSxsYe0qTFkgIGw0M5BQZN46b29DHEzvMaJfwUsQc3g7MUKc8lMujUSqUQl5KCqHHToIlYQMMC
HpPIhO12AqegvWiLM+VYgKriqesGaiQ4RbWwNRziy+0DXMSjmQgGjxq9F7BtQJYOQkfqrfYKxp3O
TrDw9h95spkgap8zQComMU+THroMtpM/lnbTEDpHu+Gysi1F9fPvw4BSG8VGHyb4Pps+JIiy1/fY
7pw97PaUPYhbCVq085laDCgJitCmo6DCVxk/qzcJCyFOkpOJDpInXN5EnuUx0BTHfasaV3PYeO8P
E6lhDqggg96A+3rgqcXAUy2WFggOcIiVA5aiySl941lYAyZ4BUJ6W/4A9dn5MbAkgiC6NFuNZgy3
/UF6WsvOM/W8t618MfM0Mwqd6Qkrq6QxkwJikFBW/eP2/f1hhTEMrDq9c1GRfLY3sX9bJA+ZWAbI
PhOKXsxgGWCA3DZ4yspu3Hjp/aZKCR5D//IgdQYrBrPpFEuEuJejQNQVugvQsXFbJQ4csW0usVGP
rZRCRJyS4ZeIrgm7l3kWsewZUTE26Ey1oVkMIkUXLJLJwPiLF1XowzeuvNWvx8T24RhBvmRjISk/
f7YYcc5kMuCEDY5qG0c6bjHGv977u8u9AIp/Xux3Dbr+NPZv1RhoGttRjuszFYPRTdD6TaTysFwb
uarQ5jXXUDC4JYsBplMz9OYJr4cDyPilp5CsuY++ZXP41oaBo0RuNCmuDQp9eJsct7W7HWOQ+ipb
9Xh6qPyvgB/FLIP7t0wGl7DjqAF/PbRCuvHYyKSNieHmP6KK7JGv5vjGZbz9FsZg0yS3etzmUJAK
2yar27dpMU2s/2V0ushg0tgNaZop0MXwPtBK/fS0KgKaDUffX4n9bjZH3GL4PBPHxC2VqQ7hpEGc
gGjiOLjVPt80L+BycTiCliDdQHGUkiOraN5k7EIc4iK/oBsDY7xO+PZ4cpDYx9wiR8qSh5pLYSxh
xBRBduogBaUEC0l9lbiKi314HG0WewrnchgjSPN6UC415Fz3yIBs5LBCPyzmfX/8wCJ1XjPoYnPq
TBzrqDJ5Ag3/CeLAveN4EeKJg/dgkA49LNvLDs0KBnmgowzk6fx2eaw08uhe7hosTcVIcFBsd/Ur
+I5uH/VikmX+mxjLOWEldB2f6Qcdne0BE/YE62DRNAREBhnpp3XHuXfqEnbNBTK+TBuNTEGNXUb0
IfvZhajviA5OX6gwDO72gSTbp9LOvcPq6Ql0+qOdviDHp9lgaD9ZaGR1JdctyL2N2hmPpW8JEeY/
jPFNlTYKclPih700aAOx+HyDS/g2F8A4okvRld1Y0aP2tmc7F4ni/4fZUHrjeaPF9MdcFuONemss
ziK9p2haxeAgMiCFszqA8FZ8+5m+6qRcVRi3f6lDXgsa7xTpv8+eAmo7jFpPbVzBznnrPndv2+ti
NnKuGANA8imPz5frV9oc32Msf34y3DtYa4pN89y0xJIXNAzLki1sowN7AHOKRiuJlxEhy6Hp1uBz
kr2WfjQzuzMNThC7GFHORTHn1otdeykwEnPYgGPw/b1wwGrjWv7JweQyB155WjFHCOrheNQKiBL9
l+2Hesg8Dq4uturMlWHwe9JajJ3nkFDtexeTBZRQgmMHyy7i+9Mw0G1Rgn4jggiH4gYWtq7QoMPv
gV18XMxUYbvaxqlSldTqqT173mV7iB9+kZ+0wwkzq1+XIEh93uf5G0j+SzW2g20CB9AoTh280nHr
gXMRWOg/IkSmg3u8jMdifWeuHwPHoWz2+ihBPxBjHMpdRKJ1HqO5nqAW6GPdor2vavIF4nPhkXYz
f3JscTGXOZfPoC6d8kknGfIvPjoWAIpoVsUrgOd7qTmwEfNcDIO9htYa4dTCXDD3cibRtqX1Eo5N
/g3ofn84Bi5yE2wTaQ1dkAbB1mySdSCVTMnJcyq/tddfGKPbfSXYDsC5C0vR31w5BjsqxOpNV0Iu
zAUYb771gfhx/uCJ4Z0hgxuX8X/Qu3HM3dEi2+5HG6gtutJSfDUwD/u0e4aj29Lrba4bAyUnaYxz
OYFuWHqwxbK/ksQ/eIrxzo/BEl0Ps6qizrIk+aOKCsh1cI1nHcuBz1/WwdI1a02Tdf/H2pc1x4k0
Xf8iIgoooLgFml5Ea5cs6YawvLDvO7/+PWi+Z4zKTFeM5wuHrxTRSVblXpknmQoRhJxr7vE9OWFq
YPYQ7pk21Du8vz7Z3RW9Uq4wIyE4RQGHPHyznmsSLD5MypUrXwUn067cyL0C1KKAzrb3/8UjZ03w
VKx08oyTvMJL5thag7Q0UTioZQFC8z1r8Rou3se4OYmxkhEeyHk2R0LMDtwtqGnoPfoAKsTuM4xj
fLvde6+7cPcxjNEIExWBSvBjrKTUJjxNL+c6zo57RGshUDcepNulvx+I1cLXeNE9chYmGebJKFSc
L1ozsD9WPWAPe2Ojy/912dUQuOjswg7qy5cq8kc81HOqGCWqG2ASs8GAgYSvffyxB2SOt8NIvuhI
N6kxmTBNpTIyWp1yAaQZZ5KfLCyeZxclInQbWJXzRdufwCHabi0Bd1tHuqb325G2jKZLAgQkvBOK
h431iNZwZ1Itzb4m7snGoKKJRhhRDWcrCsP0s6Fo6hJcavJnPpW0DPsJO50htG73ZqBBvRSp/ZZ0
rklw2qjFVSSrjQzpdJyb98F9EBjnzeBoTYB33rMZKFoKAqh5LUkG2jKQP2P+aYeZE+wzEtDbsqBr
cpxoSEVftVKEI2O11QfoNf8hILDZ47qmwAlDp4Ujxj9AAa/GeLl7t7IlAgKI4GWhE9LhPDbgyHq/
60EHmf0LkDND+3Fv3CH0AX6BgNTyyXzks2aJ89phNKUoc32w5MAwpq68B2oeVElUUdtMzdaUOFfd
1VWIvbLzYpzQLSg3gGin7WL5Q+sEZF9HjHa/FRysKXKOmxl9UaOoguuqLPqIgE7s0QRqytdsirYM
E20AiW5p0EPsiGgcFesv6JG4+/l8+a4E8s2/KuRlpcZGNOIAp10YuUwWL4TetnZ/Wx3+JaGQsqbI
fNyR1u5I/ZzEe2O0QsmuI7uSgSZppI7ilOPjZcYEhoh/XCjqycyH5RCB1hEDlup0sEXbHDZreStZ
4P1GmmMaGXq1VDxeXnSbAqYSpsjbRY/X2MoslPbNp4w1Pc5U0C5JWL8YI+dFfiE/C6s+3qBTNdvT
wZ4xXnQ4FbL1VIXW3cN3oaqJrpGzH1oz03mYFuLOgN1NC2KjyG5shXJr/ni7MVZTqhBICkYnmvvG
XtaqZbfXB6ySRZezQPJFBlHnbEc/+ZOShouEvJxHQDO6j8y531vj/um7IJzZLE6sGeOMRlPm2Fqr
QsuA7q4emm/a6/fL0r4Zj64o8DWDucfKBOyWBjNn+F31EFkYDn64XyZP0LaAzr39w4Blq1eil12B
qecLB7k2zrMc4xCj/Z2wGVJk3vmZWVntk4p0+PVnR/t2FR5Rr8ZrZP9INTtNAXeHMo/wVe0fosG/
7RU/zhamPtOk4MOnoC6GlSYAgn0Pdq/AbPm6s5ujyDMLTDA/QKsCenw04iWiqW+j2wcRnrTISvFD
bIls1CkadRY5LxBfJLvs0FhnKwosNbBoD7z4LkEQINJm4TlyBqNMklEFJMQikthyPR9CZ1nc/RXL
hg936Nz5j+rML3wi/ZjpcwkNQHxzdmXnscK+YQ2bwo8wVd9Fpkrgo/kdT742aFWsfOib5p7fwu/B
XXKbPBZH2Kr/D4rAGZBSV4KsGhdyDoLEl/Mz2b+YbizbQWH593gQi7B18rJJESkfXzwwan8GROyH
NUblxb2539PH/e50+hjQEyK9CdwLXy6oWKROuQEOBzTVvJzPPp6Zi93BjHd3ov0XgtCAcTlKlbXt
TNWPu/NvCw/lAdG7zubL/Moc8+WBnhVoOVjSIKDFI1kGovor3rYe8Fwg8i2b1dQ1KS5DSbKqnGgO
NUNPF4DJkJujfBtgCeot8yzLe8WeFGzrwa6eZTGQCEpIZFz45U/oJg4DRQajAIRwU6c+7Pf2Dh1S
yGCWzgpBEvOBnHwhs+DrAr0W91oygVxno1CN0jg2RI8WRixv99YXL/+KuOth+vKQ3pULMr9w4mwT
xGF92FyEkmaGPhoG6CdWjg4c6viR9RNJgIBPUcDAuNgEqDORJKmL7cTberYL0WsvKk8LZZSzKZMu
GdiytMgoUoz5oO6f0DniCJ24KDTh9znJKHVGcgU6tfuC5hHknY8pXqJ95/7YWtSx8Lhq7+xDItmi
YoRIXEyu4NEDc3ROVJB+Wfpw3PcjlqDBK4yHZbPsfrzz3b1ujdiZ4tnXGHywmivJ+54OlrDis/V0
tJIbkzM5wKRL6rT/kBvUs/ojxpCOj0uRCfgVr9caZpEWcRUYcEGqync+SapcmkoBouGxdZzoVP88
AbT+MhFByG5y1mdkOo3VRSGcty+Hyz+9+U6zPjQu3ZFbI0r8pdTjnsfjTYAeNLRr+TsBGZEJM7k4
pZcUvzE1kHk+aygp3YxI4r7degB5QoexIzgvUf3K5CxI6891bSyXcoUkzn07D/c3x3tMrUr769Ye
90BeEoiBUP84WzKxRE+qj4oZpnPr4+zgDRs9J1Z52KHXuN+p9hMABhZMMsH9Ldp1wVibnIGZKZkS
Ui+y0Tv9lxlCPoihMi8TMfiuJ1//H3dXqQcP6D5Cu4EKcX/77cvk2rb0KnS4m5EKpnFh5xnKxXw9
gzVjBxgaCUalxQNmY93cA4Vpj0SrtJb11MB3exa1v2/L6IomV/XspiH3/dhXHvMjmffXk/cKXIZd
4TQ3Szj28AB8H1En93Z+vKLJqXaUDqNqdqDphMdz2duzRb/LpwJov8uywQUpUyAvm/ZqRZDTd3/o
cOizuYSAAbUUPDz7WMNnX6aymbCuiHDaHgcqMLQUEKE2ufXv/ygLWf08p95Goecx0/HzC7qUkwCA
5nF8n2JvQch8suunZafGZYY2QXDYiiSn3+qQSVGrgiRma1Orm1++2XZ+No7AYLHr0r0TSuPCw296
vSLI6XVidnWoRIGKTe3fDz+f/6jjfsUQX8sw5qmmJILgXSFcaLBRtLD3r4qDEvLBEYnDdvj8ixm+
gFEnAcECSGhzYg02Ft2gbekG9VYdTcK3iEu+fgXZ07LnTNTqL9JpvrgRSmGjSjIoX72gD27pKzre
Wh6zXgMMWYqAwbaz8RWfnAXBLF4zagSXBhRagH5iFzKW8N3qj/sW43BYZBq8C4920zSvSHIGpK5V
AP4RHQxeYaj/pn9InWYfOkpsychYgU+SLA+IDtpZ/sjlrShzlqRmhZrinU8BStDz+RzenpODi5AT
/TrO3jP2ni3bCnaYHkRlAYFmGJxxCZJEL5IMqvj+uBTg2vNlVRdeImddaNTWab64njNaJ10XsAj7
W2t5+sIaQ1Gksh1+rQ6RsysGy6IgHyAxV2/NnWkXt9hUKsIk+AclQJQINDeTko8etVXv3hzFcqzK
iQqO3pA/zhDK4y186SnGzqM77GYUheLbaQ/9RZG7I7kBese0ULxKj2/9EWNQCLz68/I6JSoDbAd7
K1rcfdVRB9yBFrQwJuK8oSbl3sOyfAOAaLrD8Pjdd0HItYlEhjmHv4+TuzOfynlQ6TFMs/Pe3WOm
J+ucABhs1YgVLEdLOVqeNe6+Ri+nwwOe7X+GVnq3pB6H+Tax4KMEeexC7ndP8etzOE9hDiWVkwb8
O8lhGqzsmD04omrOP8jp30Q+lGYlQm2V+2gpBs9Fcii/aLVrHTCe+oxeiMvaJ2DmQ5RXdLBO22jn
Asxo71j8t6yO0AR2a3M8e3V9H/K0IlHSOsiCLFRR777R42WS9+QM1gEgdgJB2S5k/BKUj6emFaUs
zcO5zHFo6DnAP/TvI8eSB8cRRSfb0fKv26EQkRWhHhvj47AEoSvpIXzwO2BbH4KHu4hYog0O/+DK
f5HirH45pkoSxYvwnz8a2ycbbKEkRnZv2VN6FTyiKjRgHiK9RutKLLLNCyMXZF3h7MrQscwnTbSo
3ov75h4BWrNkkhZa+08L9N4CzSqSl+1g9hfHnH3pjaCZjYVmZz/rpwZ9ZCeEK9Lt1XfhqMw/+J5f
tDjTUkxdFSclZPNqaRd2JfSmHveA3tshgcQOBAFrImXjLMdQDdUUm6DmhL4l37XPh5+iAExkOHjs
NE1mnRIAHeDxaunDQU8v9gyWVyngWqjIdghpcZUorSDzOMqLZp9d3a5jrAMOXOlRlEOJ/OnHZvmV
uk2tr5f6xy1hcby+P7+9W4+YA399HRxgcYluScgWF1WaU56FerIIvYwQjyE3RO/S0hRx2fRuArKs
DONHoW/FVmeGaU4+HMnLuTy+vUsWcnwEdJjW2mNyBE9zQCcp7QXxS1Rz3ozpNIYNmEQjwGfkWNRU
2GOVFioShGY3o6VE4FYWSf7Nbqx+nzOQujqqWTOlCMxNZCDAHGkt8n0SzR1tV5RXZDjjSGGDfW1h
4xnBsHFGoRzJ9eVb2hwoYCsanAnsWeQ3iQlWsLLEXd5O0bjXX7EIOxric7gvHeHM4KYBXFHkDOCY
BD723OfL5Sj71sE7lZmgoPsxrCryZMtFXLoozgBGXYsdYGamoo5dO8tNjV6dYhPqATA0opNcTuoS
Lc78sTnIBkpxkh3oOG7o6Hg6RZom8pkC4fuQmpVeKdi/MVNsN36MS6d5fEDLqmh1rUjwPiKRFQmt
zI2hzEDiGU/p1VNvpZNdMVdozQXX82GqVnSUpBpYHIDOtL960fdv2UkarRzNI9W/PDRDlinRqSGb
2AhiYF0TZxGqTjfKPi1Sb8gaS0+OI7O0/scgaydD0twyU+w0y5zLusUJxF80NUPDMlyMXaN5EwKz
4k6udWOc+zL1jBiznP6xZIEb9bHT6II4htOo3whxGqXqgzIoWZN6rEnthJyK6DvRVQE3m0R07DlB
CVU3FP4F1tRmYmgLESUMcVg/WmVvBqfLJ7ZBQ8bOFgU7wQ0V06Ocx21U1sWkIZln0NjNq9MEy5DN
mqBouXEvsiJTGRQIdjXwjqkeonTSTJp5+SDd6WPhsIbZhvYaj/vL7HDivdwLCBnAwzINSin/mOP3
rMslw8y8thsXdiqjFFBYbnZlc/6ioACljpqUYXktb3P8to6HUs48ublLhtJmQW2n0bkyA7fRBPsM
ty5H+R+t5eg+i/M46UkfE1xOnpq7Id61lDrl8O9FGZuUcVjEBC1ZXT5ipTMBthX0fqlmXqMbrZer
RepKdU882vSBe/l2Nvmh0E7dQFs15TeFxDnJJaVPcy8i+7bNnM48RkAk+fdENDz6UgUoBprJH1oE
16u2eZx7QXTXVkBYBy6nIav2H1ChBsXJ6YrBPhA7V6dGg0wPGZJqz5Gaw7ucHP/g54GtY1IqE8CT
czffm0PdlUWRe3W4k7Wzke9p8QeaD7P8NwlO8+Gm6ZTE4GCYd3R+ydMT637+ARe6LAMDRGOySjgr
mWAHBylVkIjK2ZYILAvVbaIJBHjLuGg6Fsxg06Ns6nwXQJzLmZ/2oNLIujNEqiUpd5r2asTRn9y5
qRATbWCKjsXrnzUFWxZLownk3JuKnUmXS+nzr5dPbMu6aL9I8FUao28qmiZK7pnBvUafGlXbz5Fu
EUDrSVK5u0xs6+CWUzMZgZiZvFVODVaj683MvTHKjzGNbeijXOROOPcCxd8yy2tKnI3pZKmcg07P
Pdl6HQT6LuJi+ftKEyM9mxG2G7mnRTuJnptw12TnsRac1cbFKDKDCGPfPBA8VY5KLOfMDEsp9eb0
bRq7o5wfZhIdslSzYlmQ62xw9IkWpzZk0pkUSqA1nOgUOS2xGy+VRdK8RQW+RQOEF9apmRrHUa00
UiH1eeaRNkfxUwoiq62+AZRKcQyS+YLz4wsji99cXNnf5Dim5ikOE0MvQO6tCRurQedyVrs08K22
3tPqURu/a7WlTlYWuyzw6F6XnGbwTDWwYUYcMh0k0QksUse58k+fxKUqWVDEWWziBML+qsu9ebgJ
9cNlFdsQfJAwEMMBUgSzbkvdbyWcc1qr5szKzFMmrOYL7uX66TKBbR5+EeCi7CLttSFcCBhGY8Xq
Ma9vB9P9bzQWJldMVEatTo1UZ17HHvrgaWC+BRW7TIN/cPh/8vGLkYXRFRG5o30czAhDFE3vbEWO
2gfWmMzRNew8GIuqvVHLoHATXQ53WJ+CtjKJyG5E2+TYjmaK6QVFs7u8T+4vf5joBjk1QaWZGcly
wIw95NN3qX//b7/P6UVE2oliW2Tm6em8M7XmqgsTAaDdpowwxVAIwwIijZ+FnKUm0TuCiGhs9/2D
JJ8EdafNI2K6vKDQAn1G466uHxMjkBL8vhxiSjw8jY1IU0UUuEvo1Sg3/CkCNHVX21kEPBZR4rB5
RojmyV9pEB8Fq3BPgY5FJp4Uf43GE8nfmlxgC5aP/M3crEhwTGCyQc+nGiQ6YJFlpd0pLnmYWCPw
h1tnpRIVK3ixJ9yUeRx8Spo+rjokKFH3lbRvjToKCGwd1YoA5WLTye8GmURI5kxa7qWhO2c6waqL
5OdlxRCR4eLTRk+CeNBBhvaG1RpnGcNQhnOZhuCsPnCBVkZnGqgqjbMCVoLOktmjwr5fJrB156oM
RHBkCQwlCU67877TSL+cFVA9DrKp/NCl69IIZqudRWOrm7woyOB1DZt7GT8PJ+fUCDGngzyufB57
AMloouLR4g95AQbM9N8UuBuRSs0cjRDM+HP1MzcS9IIMx6JqHg36Mibn2QhFFEU8KZ+dQp31c2co
C09pYpH0Ke1Ebmf55t95Uk1N0ajJGN/W2GUxMKUHI/P6IO2dWg5/mErtzEmjWirWSKPJlTAnnrWX
gkxH4jP3snws9/87eez+YKhYGciJPzOYT+U8jZRlCCvLwfLD8FT19GTkz/NA9zUZc0EKs32gv+hx
pjqYS+RPOrxsrz3F5Y++F7iCTXlXfv3+8veVQjVKNxe6hN93lZ/05VXw65smAQeOagUwCtkHgtXq
17WupSoqVpk3Sq7GImsiV2khkrnNK1mqE0SlRINgfGZBDZBwFUaQe9kUv1fpbM3BuNObQ4o+duP7
5evnu9I+oh5Vw0IrgHFSBMhcSiknXTC0ESoiQ9qHe59OgdVPwXyY2dTbsib5Nkk0/QFYnRhPU4vY
jZvqrozj155JLfrWZmr3QRA4shmbh8RvU2ZXZRTZZjeKcrjNw9cRyzIF0PfAmft8Lple1l3VJsiz
es1qfsSkw8n8+7KHgqF7YMsoKN2YJheRj2lBjTrLEUkEvi3PaKcBrTF+vnzqm0K6osIdutl2aqZQ
UCkDpwV6FL2e6yf27TKR7eP6ixWgDPJlqFg25SlFNu0Z7ak13Wh4aGMBiUt8LCQ4e0z0eEiC5bSS
fDeWp5yey9IWliREjPD6gDqoFISgUnXvU/nU19ddvf9vZ8UlMVosqcYwLIwod8VsmfJpnnd/QIKZ
kC48CwA4jDsrmhdFzMI693zmX6uTFlmGREIL9S/nMqHNSzGR7GG7O6GIuT+rSeCr1SzlSCcHWrsy
FuLloWwByAaLiQVh/SKmvO9YUndmoFVWR/3+MyUStwqRW9gOo81tKXDZ4DD/uzR9wwvPIcy+ToYv
4G3Le6wpcuqZsmmYyybLPUYkKzGf/aoQxJYinjjVZH051JkECtIwHur+FrsrrVY/VUyxmhqgBbsk
fr18X1vm/sPaaIYpI4XhTjENYpInJvR0JMhfrAkYh8zJ36j/eJnOllygyI4KO3Ylyr8JoDoUs1FW
EMCZHcr4Jr3qZjdJBES2LkiD0GFrEAU2Hu9OpiyLs26msGzGDzUGFkf8B2qEAhhD8zcqGuZHc9HK
AzedrMdGCec4hnn2aqRVjVUUWejFfTcLRIF/Ev3wjbpGVEwr4BHMNDhZMNTWb6UZVkGbzdAq7pqc
uEEc7YjilUS+m9PWqrUfGRMlm1sGD8wBVhC1dxXh9Ge9quLCKJtwgF5V066MQ9uMfsTzv6++qybF
ZkdFIQjW+WjdCOMBsMRj4hlaqj/UZTC6aHEYT2Xb+6IYdyNuR4CrEzSO4rkCTzyfGQIKdzcEbEq8
IvLdKoxu1HB0e6V15mo/Gie/GBFqkMFq1Sdl1G3D7O/0vrPyMzMrq03kzFLMCKCofnfzr3Xi04ct
4rySJn3oW5KYfeLJsvkamr0VlZWlR/EhNgS2ku8ZXITpEynuUgHhiFVtXZd4STe5ObGq8BTNTx0z
LVW9kdWDX3r6mDp6tBuTGO4ncv6EVZMiNUNHNbTnM6uF1pPUR6UEvrqxpuCnkhBkaEdF1Oe5Ibzg
8xcdzkTjvXAyG11LvGyY/Jt2yLKjFk2PTY+GmcscbVLSFXQkE2ioQThKTJslbSjnxFOD3NG0tzCs
rWLU3ctU5A27qeLE/ibDWYG+0v20VJTE02dbNczIRrXBmnPfneX+PekpbEC1S9r63Af0mhSDa5jt
nipjaWVk3rGgs8lgHC9/1CbrUF2YcRMug9/yVev6XBkDFAprS9At7PuJFQuefjfcEkwelpVgv5OG
sRROZ+dUKjDAK0NnCYsOdV47qTY+6XV1l5HuGevEiUBANwkydQmOlpe630YU/aEKkbklXiB9CQvN
IbNVvGJPgJOMPy+f3qY5WlHiVFHVEBvrFShN06MCYOwYi/ak2NIZiv2TKw2Pl8ltVZZVFPbwH0UR
A1b3s+qhGykOq1hKvCEmM3ZRZvFOK7GsJFVJYLdj6ltjlbSOHPojgCHT/ojVYtWBljngGMLk3S/b
0Qlr7Ie+/F2bQmSqOAimUs3kq7JsUMZeI/isJj/hndmq5tpSuof/RoQ/66nrQnn2QcRCNEi9QbYv
E9hQT4pA18DDGGKC3zbB5Czty1g2Ei+eatOh0123VNKC8i7Em+XuMq3loriAF7QoLDkaPBBgczY0
90F+LGHbtFx9q+v2EHbN7WUS/Djf4idAw0AwiCgKTpPLE+Ki74mR48DauTrmLLP8Hkm3bplNYucK
en2q5yJ5njPsSNTTV2WI7WAcHQMPEINc2PmEZ6tW9E0bkvLpm5TPAlwpGh7qGMCNzUR9maP5kKJp
gmYAhlKtYXzIFLRDyhgeba/ruoEwk6+xUrxR2MqERoJgYsNMfPoWzi61PuA8SBCkXhCm9Kj3qWGR
ZCpPRlf6VjpLmTtm87C/fCubF69QrKVAUQCb17hLyaOwHNoBl1JpcWOXYYPsQybzv7fqFG0jf1Ph
jpkEY8m6wERIFu7N+EZvjrn/fJmRrZj2Ew3u+IaoMVNW4viy4SlCTKUg9iL1Txb89Amz66mxQ0M9
SED/vkx4U00VJpvaskxc4YcFk06p8w5dWB4lez07hf3X9ok0AiJblhbc/aLC3VNZYMka8K9ST4o0
BW0YY7tL0yg51GUrp07Uy/OVoZv1l3iI62PZjdI1qlvJTpIqbPKT/NhmcdNZRez7gvBvW4B+fRh3
tWlThPlQxKnX7PpbSeDPNtVzxTV3p3rXTD6MYOoRkluNVjnT+CMSwZCLLpBzYgNN1KZmEJwuCHZB
gN0E088m1CyThQK/JKLEuQySt2aYSyE6HUY3UM7zoZ8Ptfrv059PkrJ8xCryb5tk6OIA8jh2pyoo
Hd0/sjQRyOOmrUICp8oaxdMk40LHpKtQ6yY4szb2ba1zYS7j5t1MT3nx9bJ6bcrXL0p8u5aStTMu
H75cNobT3N3Hkf4nxmlFgVMtPUDdflJgnJycXMv9baE/XWZhOYzfnOuKAKciQdbHcRvjsORBg3U9
ZQDIy4zbmDwugUlAawubuy+T3L4fjeiGhuWlMl9p1wvZj8MJ/a1znzX7ufGDuybz94HpYyBviBDF
d7GAy01d1ZAF44nCRMDCHWMBMwiBQDZR0dfEvGr02NIkUQcij0D4VxCxosKd5awzLCcYdXiSIfTo
aBexM+SpNVJilcqYWzNtLGluHjoEoFghFVpD0lhJjpylRx3XzJqdqmHYRgtsbNt2VLRktZqTdz5q
Ld2DIQNT5/JFbETkeOpYnu9VbL3V+OJoP/ZLNxC+NypDS28mZwi/qeopJS/tWTdEqfDmHeiIFTUV
tQhsFf2s+1Ebg5VuicdZfSZwS/u2U+yKDqagj0pEaPn7ysj0xkjarEDchNYBWzPujBaZRjAJDm9T
91fscKYsVBCcpTrYScghsfVOEPvwM4h/CRMuBRkww9PrB3DJigupQedZXIOLKj/JVW7L+THJO7vN
8ATzmEe6E7S7ByMX5YPbbJkUbSNoosV72+fDK9KsbBB3Jp6i3FEjOBu9KXDKm1KHItv/KHAFhNQw
xoH28AGdWVijalhKRN6i4Eoqq9RioTdSUSC9aPdvNm5FkXMIU+5H5STDxqWhdCj1MLP6fmd0OSL7
wMIu9oM+HGOZOHOYfmkqUQX48olqv70IUSUliQF+az0/Km12KCqBV9103X/zp/EPQnXcIPQbwR+2
JwHiIrhlEb1pqW4Bfci5bDJEzHAmrgu70UyWo4zwXnMWpa2iX+dCqk5qyZyOOKrqBLCfy1++rVAY
p9BVBY8neCP5LNl9JBXDnODTi6rDjGG/7wvdCaf5mM/yS1SogNbz24fa7B7COvTCTtTVv8mcidYc
DWqlAx7/M302SIYkL4MxmGdrLAXjKvd5VY/vl9ncarhE/RrdEQqwncElZ/1MJczUNM5TD5VPe8Zr
+YgdmbOGrDFQ7KK8QgtdO8UWPdHhMWrnXdIT10/DAwbxLTR0uZNcHetYdscq8oZQ/3r587YOYf11
nNUs2zyLoxFfR5rUChpmlcnzZQpbAQ2yeWICNIEh0OMMmNoZalJWmAXK0mNQN7s4qtx+mCxyQHSA
fL4/5DR2LtPcimjWNDmTlugsLyRjOfPga9xTO0gATl0++jjOpPl5mdamHMuYdUFDhKnATXBK0tO0
jg0Z4ZOhPmdoIMwq81gE42vSa/ac62fa7+Q62I2h9hYlhSh444EvP/zSmvxywyu/xIo4zFgwpZ7a
W9RgyR5P91YxVfu+Iue2vQ+k0Bl1NO7WVxVeiPIh7K0axQOnC52wq100cbomYq/Zn22ai5b4bvl+
eRnMYGxpPOYfceSwHcJMw+HIk1tE19lj0giii81cHhuHFQPcMXSKcC+9QDFR68JEtltUqZ36od03
97JW2FlA7hsGzG7f3zFgrUu9IOLYeszAM+wvypwFk1MsceoVAuM7zFbUTFY4XOftj7H8UY0/VHW2
SI4Os+pKQlgp+3TXiIzLP/CO6T5iYA4Cb92fL58oASt6IOZ6HSlto7orWL405Nr9NNuzgp51MzsF
7VUd9QLrvalhqABR3VDR58bXxdtMG/o+GHDovuJlGuZiGtXuitoyWLOvIlOg0JtitCLHCTkaONIa
S7kQMQT3yVDtpfDOFM6ViHjiLPUc1bpc0A5lE7W2qso81/JXOTtlZnmUk2x32WxsEsMMFkYKUXem
POI7K4YKU3KQHaU27WjY1djdHZO3EoW8ORL4IBEt7vSwFYLl9VIPivJd3CCfa94nyeqQ/ei0KgVa
sRX8yCvGuFMskxE+ZSEWZr0rGSegWrpo97VT6MLlI9y2vCtSnPNSo54ERFJQWNDfs7q4SpQrX5N2
QVzYk/GO0LWP0StfeWXZCyK8TXmkWL1F0eWp/DbgOkt6rZs5jK7MQrsdftZRZQ+lgMim50R2puBZ
mpp4r/ys3Cw1C7ntcJJyyPYsODVx5iQ9jLnvtv0jSolWKxNBrWbz9lY0F1FaeRMD3WU6luiknlkf
M+Utp6mVqtkee07vL1/eJiEc3TKbjLfwD8u2IoShN5b3bQUXnY7Tvpj6HmFQOTsNCUyr7QpBzrF5
YQzVwb+en3mI47AN6qod4IfSILNk5amPaksXFQd5SIG/fDGaVxHTUsS0v02mkbjHPgxYxcFMnZY1
3dE38ByrlbKddcxq9PSpjklhzd/iJt2XaKfoZTfMksMcOMXERE9bm2dswkEpGP3GGXOXWbck7ToT
Ulp311WTzRYrOovSeafGCAIu3+fWASsy5muAMkmQHnPCGmh+AfRFiigIHacg1fdPvVDjF0PFJ45r
IhxDVCFtE41a6ulh6dT5KUNP12U2tkzlmgIXOcpDPChtqOMGi9RWuu9yv9dD1Wrxzqtg+O8ysa37
USgj2PaNd0e00n5WtslEph0gfEPzSWFXeXwqx+nYhNdqB224TGrzejRZU1VmoMP5N6wmtJAgCGCp
l+ixXStO3qC7SjQCKCLCRcKZ0U4AWMHhaeZT3jdWFO3SLP2PnHDOjPryYESqkXow6kySbT0/S7VI
czYFbXVc3M3kCYaByhrHRQabHapMwMMiRb/JMRrddVw74jaN42Hu4lgzZ0wW9nr1iPKqXc/JU9fR
06iQfVOU3wLAq1wWgE3BRq820ZBqE3TYfZa1XumlREUu6kVR5Wk6WmvUY1Ti5RCdzihyXia2eXw6
2odlAy/rcCefiZUq9aumTTCcT1r4YmIMexarpcBXbYobVoMB2xbpO+Flus/UPJTGDHODiZnbsVJR
m+qdDH885PvLDG1qqs4wnw5nhWltrlYwSrGp1QQjiuZA3ZI+12Hgjl1iGfH1ZULbPP1NSOMC+hYd
q4ZfYMytxILluh935vCUdLrgfgTs8GgTVdsgZ5qrzNMM3xoy9l6z2zCtdpke7C7zsyUJKjHRYof6
ovbbAH0yFWlD9SDzgnZGx5WOrUDfMJkgErgt6aZw7QjJUGoB9NFngUt7lXadDu8zTP3VJMHFlkH5
I+zke1rjZTzzHy6ztXWAsNiquYy6o8uYE3A2ZEFQEUzRVnVt5+xHrKB6IjVuPtxdJrT5lrumxJmK
zMAYwkCazItZwWxlCtExbTbaXQO4PDcgLLHLqW6PNEh6zGGYPzrdD+xOJZI9BKYXS5VuN5ka/IE+
rL+KsyZSFEf9OEIfSvXZYN9l8hXPeWEmgqTc0gamIZhAhI3RDMoxrwwA7EJzIuxIUu709rR4k6EN
BNqwZY0BUYE+XfR5LT3cn4VHTxnDtiMMBCpFE1gMGJRd8Wa01alRpF0M1DUrkgVqsSU/0AlMC2gM
rVAqVzmotaDN8Y6YYZByVq2wv1VUZssdtvuOnchMimgpn9lDQ1nLtGVcDN02L3m061KAkaEg4Pv/
R9qXLUeO69p+kSI0D6+kpJyU6Sntsv2icE2a51lff5a84+5yMhXJW7W7+6EjqjshkgAIAgsLs31b
WdesEGk+dOUDsCNLLGgHkVMhCpOWeYo8erEmeX4sOKAw3aSp7pZpwsHArL2PgCUzgd01FCC6Gaes
SrVaZi1A0FNmZUTv9FMzviqddQi1gwIIEP6vvTXqHA/Nssh9BvnAsck6+p8M0I4wtq+GqT4KIdps
tRBZpbB98KPmLkeSIDOVjaIhYzvnNCvio1gNB332STQ0/+B+LAuIbKTUJNFi3Z08xdEkG+jDtaZq
P1TGtyxWaJn0W6PiVYdWtQeZa4CWcbSAfF1qD3QyKSQN3Q35PHmjNZwMgAP7STua3Nh7RRSqMeAL
MgHOx7OeOc+8zTHudALQ3MxfzHqmdTfaVW4AL/B8W09XBeEliEBIB0/RlVuRSi2vDJxgJR01U7vP
s9/5tBd04+8fnZqITgMQiUhg32d7ULTGTJAWQxeFKoi7ALDGTGwwTpDji1ec5IUUxpdU6hg2Zo/O
iRJpq9h4iDQM1yv+IWS9kMJ4EWVuwzJcugD6XrjrgcnUhSdZaJcCYd5Gtm+09PYhrdkZJC60Ptbn
HcA4/3IaBi0qlw4eQ+9IqqfUSh507WXScaOXTlEXpAh6UonfgiEgaNDZ3f6AtX2FciClj7w17J3R
/MLKhX4oRNi5OpIy+42Hxr+Q/2BWxx8ZzHOz0VEZkTvIyNSSoDSumCrRso9/WAhq/CqyALhzWHxH
lKaoRZYgs4nl30aOVET9EFs8sMWaTckiCExMlMZRImd2q5srsa+KtPDmSC023aSXxM+UX6VY3YFR
q+bcNKvSJFECywEqiBB36ZW6WB01KzHRGxLMu1puSVBVT50S2nnOIyldPpx5q2mgDoGrBToGHaKM
4otaOqLLPii80HqufTJnu1g/GMNWiTlhyJq+ybjHkK1BCsliW1EqUS5L3RdyT68KJ/fbPfLDx6RX
Hv9eG76KYdzFGOsWCrJJ4TUzXkobzFW2Bk4/yWKZV1v2ZSXMlskYOoIRknHhDX1KpP53V1X/tFdg
LzOBlMELcNGPL9nDrgnFwuiwCL16gQDdehb737f3aSW6WHrB/yuCUWhjbM05QiesJ6EBmURTXxOr
nQFPcJJoPBijagtVeRAy/eW23LWIHzlf9AhJKK1oSA1drg3TN4O2NTSQbBS1srHKrNyUkdKRyG8x
YFQ04XoRaG3GUdZeBsVAC3Jp0ATs2I4ZG+oOpc+YiuXU8cLkNZtDK7YB1Dc6HQE2Z76rHsLBQtbW
k6tpo1kGHiOzOynHYublxdbQ3xj6DQ68JazDFb2YypfjHaW+wYMApiDF2m4yK3dOdkplOsZgUbOl
IkqpQ2RtwfRDg3ur1VzfGOypiO4Hc6Ry/aSrPLDUmkqDmMBABwjoAZBNvfyiegJ7RBAVhZdXWkXM
Wg1oqPo9585bcwFfpTCGUw+DXPQKdG4cmxr+s9aoHIIJ0vSn0uWo2fJbrJHifkUToaKaaLFj9BvT
LuRImvMCyaDfBkYbD4CZldFSpBxEMBgdSmk7yocpB9DbMnZ6Nf6DCwc2z1woz9Bo8tmS/+WMyyCL
9SyvC5Qu95O8z96bsiQcG17bT7zrDDxF0LyksnkOzCHC+MSuwqk1gh2lm7n27XDkPEN4QphD08YM
1BEGFlIA3ob4y5wqIvPI9VaFINmAqwi0nXiDXOqfJfqNkhojhIQPyAnQqj7m/fAPRwI8DECgqDZh
vxjPYw3ZXCDkKdGQ3xTESDFHKf4la+hIBM34bfVbcyZASOkqelgVEwWDy/U0MWjo2rYqvbhuNnEu
fJ/kH1IWHWC8twWtXN+4IVQFZoUqmsHOx51iMQLvUluAJaf1iVUKrtAGe9PA0yIebC37dlvcyjld
iFv8yBetNlo/Qx6sKTyzm4hffGCSHtGL6u/9BDpyPwtNJgI7Fj7rj1klhr4IvQYmOG+bTbCNtIRz
i6/BG3QTPYzL+ajomFzW+mUtvhhCo8ey9BrB3AyWeh8Gz2UXHXW0r85NaRfFB6C0NI9r0vgY650L
NEl5U2RWHC/KaWCR/WQRBcDj8iPQSJGnUdeUnlmUu6Ku9zmPendFQ9Dgh5w4oJ2LN2JMC1WLLu3i
tPTqRiOVfwrVTRDkBEzqxB95V9vKcpCsRliBOpligKD9cjmGHuSmkU4lUiOSMtvQ/updC0M82W7r
4dqiUFXXcHYQcoXpHtTOn+dJhr+wWsxcr+R8pw957Pa5KhG/RJ+fOYcqRy1XFodYHBUmrE5X0U59
ubgMdb+hB0mbp6Wlk8wdhlHH8j+0vmPrVBzV0h6psM+yVsK8a2u0SnRgWOamLYVkH4WWsFeLseFY
wMomLqeky0szjaGxPLl5LXZI6qJeEuE/cEetV/Zq1UVEn3XFzfPIIkbRKpykwdomQiCyaAaKQ+BT
vdzEsbU6IfPzykv9+kMIF4i65W9ua8eKlwLoHg3vyNSh85GlQ4x8TazHUK28sDmaoN6oLUygRfvH
30tBjsz8BFgCJcXoeqL5cV4Yce0pYM815meUhGvB+d9kMMYbB6PcKHFSe2mh0E2F/j8p4cAw1g4E
yAG8ahEtWTqbAWv7SW7MIapxK8Zbc65/ZfG/NHGDego9YYDJ4UzYR6bSSlrdKWWNTmZ9ExiCLVWB
03X+9vZuXd+6WIS4ZLlVPC1AaHypW3lRNzOYPPFI1wOvVt91qSZ11pI+4hFu8iQtpvXl7mjjMsXt
HhZovXgy4rfMR4+dfpcIb7cXdH02WBD8AI4Gj7Wrs2liQ28npcft/l2aSMt7kvN+nkkzlOB1CjpE
RJ6QGLZm2Hmic2yEJ4EJudRKj4KwwwKWeS7d7vbuXJs5nirgu0d4hUsHbLmXhwDAwtSWOj6/9jeG
lZO2fTFDjo9clYFcLbIGChSLRXGLVY7EcGDgBOoHM3oBdbEoP99extoewYf8VwQbYMt1E1SjDq01
J5L3LyCguy3gWlnBQgWHu5gFLkzWLDCPPJxSVSq8pBlrEupi59VSiap8WcZ0FIaZc09+hhSXb69L
gYx1lOOAtiRQ0Xh1T81pU2KcxXNfOTWG7Oyj/Cj1HEXgLZDR4yDP1VFEvdLTC1+hplr5uzET3nIR
wFSlzmqOx1yU9np5YIFAD7eBEH850C/Gn/lCmHfKjOUJymDnLVqtVMQB0lA7cv+zUlp7lAqB+NPA
8W/XF/ayrwC4iAivNLSPXwru/TkyFB+vJMB2stLN8sDGTAC/CWmUPNzWmbU1LvWDhVMdDVQs2zla
x+IulxFgWUbtZWC/M4q9j9kNZubKfkwK0yA6L6i7NgR0F4JSCLcELm3dYPa1SAoFQY7YeIryq10o
tjlQ6pXtu/h9ZvtyOTaGRMHvD2OExMPJJ3FwV0QkMTmbt6KPuOiwbYhAgBVjqSAWik5LmeUGQf3P
IT1BFzT05GXcRNLqghYxINdGnMPOPsmyRjPm0W+8UNe2pQFelHMnFHSu+n2qceqCy+YwSo8rHIIQ
KOCtxMLQiwmvZ1mMWtytESlAa6OGeE283da6VSGYQ7LkPReuFyakqgthDkwM1vQC7FcRv/SdmzYv
t2WsaLZpfpHBhFSCBE6pLkhbEMqI1EzjfQVw64gxEVMkOmH5SxkwtKiVI86LZVW5TQMhL2ItWBaj
fHWv+vo0ZS3YRx7z/GEYeDnjVaXDa1bBzyOTpzFOMDULNNMVTeuJ1X06+sjRjDY80ijLzu0NXFkJ
6sMGyrJLplC5Wkleico0jJ0XgcLBUYaq3zVtZPEukeX2ZhQOuBq8WVH5BgKKvbVaoQ19q1M7b8pn
mlrpSxGax16S3CFpiZ4Nj1OXPapzvteijZ7sJfNF799vr/RaVQC7ArxnYaPFu4919LgfUdnUlR7c
KX7uhEAWuLEgIyssDz6p5SR1wgCleYw22WnjlO1uS78+UEhH4lDDUAvkkljrbkuEhW1l9h4a7mhv
zSQVN7jeSalznmTXbuRSEON3pd7M/cA3ei+Jt3nqDqU7oLUnOAo670wX+708U1TacXGh2giuYgTp
lxdYE/m12ej94LVDXGFKGEBZe1HJTScHcS6NZjBYWlbmU6DPa1KOgeQKYlNsbu/rtZPBR6CbBg9e
vEZQN7z8iEjK9LiFBnvZ7NtjAAaJeCRCrXIMfuX4kJcFugeGgqIhm4AefT+ftAF0jObgxPdNsLRK
emGZc8Rc6+jydgcBKKZG4PGjLZ/xJRhpUDtJjaQGq6BWiYdS6eZjKKDXSenTj9YAK7c+ic1WTacn
ANEVTkDCTjhEohY0rejOAcUcQOEGu8hy7mdzLAzJ00BcNKkYhjWfy/SY/hxiOzlY8+OEAdNiT/3O
1ZJ9+4gf2kz+uf+dq0+JvxP1iPI42K733VzamMGyiL5EZP6XDfuyIZmca+goDmUvGpvSmWqxNh6s
PO4rqoVagca8EhUdjktcaVQCuR6IfJaGCRw1Wx7uOznt23TGOCOjJwpazzKrQ3ujSUBqStTKsovU
cKY5dmr9790xiraYGYLWQyTC0KV3ud5AitOiSSXJUzLBImaia14TtdX5ttGs7CrAQEBy4fkAblM2
V1SldQ/8e4BdzSNpJ/Z6LZAC7XikU/DQHkBFwHFK11aKOwzxIEBkC/comwer4nk0jXKSPXRXyqDs
08Gl9T2ttTo7xmMRmRxNXnmzoPplffKFocJ/Vf4ratQ14qKRPFG3s4qqBqa5kVKxQZ+PAW/WKUMb
zvjXHv5SJhOKiBgCWQ9mIX2SYZTDfWcXWkXBQX777FZcBFhioZXA4oGlxJQvNSSp8KhApk/yjEzt
azprrZTRtKhzvFvSpCoo8LqYG2KW7WwH4YwWtEwAdePtj7i+ZBB7S585fXBAXPE6Y3CZKYxCj48Q
JHmDHJNpj+A8c6W4NnbaHLlDp0Ycs1yTucTgIGVD/gTVuMuFgyh/HkGvJ3njZHqTHh4nVABJoVg1
Rn2IXmDFnEWu7TTQGij4GYDPgeLuUmAqKI3agmTQy/PhRxiiWRFsk3IGiCVoJ7d5nFChaEiV1Bzt
XTEW3AIwf9yugMGweF2pDuU6GuHzgBIUHHMc2o9Czizaxk0/cS7xFU8AAg9c4uj/AUaWZUe3sgyB
JqYZgOMpeGx7tLEnldPp4CJCbHJbZ64jTdxqqJ8i7YI+givS3GQQyroHIRwmAajhR6XXvSsLtcjZ
vHUpSBQD1Am7Z3F5gRYVswQP5AFXHZFsKrttUg48pPjaEeH1jh+CWqAwuGzrl2tpGNpiSI1Y8cw0
mz1R6X6rYdDSCkhKjldZl7S0CgN6i9LIYhVfJJWwtCROUsXzU+37OGhPk9aehN7/dftwVsXg1kfw
gRAdnGmXYlCORvk0zRQAbWQQ+IyBtVmyJduyEmdOEm65wi7DRsxZBA8wuFwwRuxKvedQ1IQm0GVw
wqd7AKOoUn2rapFm/b0iCBv889dLQ0UOXkNC15KhskurDEMOOwDxvW58y+eUWGhuk3m0Mddqhyo0
NA4ITOQuDZPZP1FNIw0E4TpIlFW0qJfTW6yPCcchrQoB4gqFlmWUgck4pCKqoc9jACFq04l2VRUo
+w1maUb/Igjk4DByDdUktiXG6pKyyLVKX8g1KyrnGeKeYM7bn397Mjh+1Esx6gRuHX1/l0onzrUa
Y8injoGoTSY6jWX01bafEAKRLq+k+PHvxUHvRNTiUBnBw/pSXNf6NTjdQsNLjbojvdE/qaG51f+e
qgO4m/8EH0u3KDsnfO6qASTUkeGFQuUtUkDC9tfpGws4TGTWMK0HoASW3sdKM71IhcDw+jZ6xqPF
R5XP+FmlJq8T7/p6WASBtfYzSQmnfbllaozyr28mBoqK700inAuMOMpUN5J4CYI1QRrq2bgZVEyb
Yiek1kMn+mUICme9sGgwgKE3QFu7CGZn3vHclnQ16nMARFPsRBwPaLMcuX1XzNIeOrBhmry79Tpg
QaDy3zVhAOTl5oVtZeFBCkmKf5SK+gQuplJoTlJQ4ZHKyYaurwpOAaP2QNfNvsWHCmY8V9g/OY5C
mgdy6NZldF9kRX7IzYZjuCuOCOAy4CyAMgXMh11ZB+L2LhMHRA0hKvNEkIIXA0jnH7ftdVXKUilD
nIkIjO26jhJZ83O5ksFMFJcVyRW53kgI/v766gNN/CdsG9uH2JLR8aqU2qDMQBDfGmlqxxbadlJB
VGilS6PzDytCCwioV9AHAqz9pUYUkSzlQ9MislOjnoIjuAf/h2FyKhqr+/Y5/BnuAQ58+fMvIQNo
d2fTDHtQXcSZ9YgOy9jV89C0b6/lSrvB3AunjQY2Q0QCkUVYCgOI+AKQHnldFpDaVx8xMM5uFFzn
hvqkFA1n666CcYgDIgpRA/5/eCPGeashBkDWRd16aepq1fZ9Sjb+FjQeg+pE6d8GxZCFxzHGCKAZ
AhERc5lrxdyOk992YGcTSApfZ+UWzTB3kuchrk4KYP2FB9kCdvSzgffypPwRyNFYkjtMnu5fwLaf
IWEm8KYOs49h1F9gPfCpGgDoANiw7wnLrLPC1zDx/njEhPPSoQMZSLVNiODeVgmWPupKEqN5qS9U
oA6ApMp5te9cdySP+eFHSpzn/ZYeXgpOrM8mrK7kMQcF9kcQupcYTK+QjLzaR3f3+GjQ+5bce2/b
lJqU9/hm+zyuJDLOIqnmsfURJ5+jF13YjNTZbh+sc/YNqRPOc4m7OCbyL9IgiIGjVM4J0cirQbC6
3eZRJZVNHLrfbg8Pt0+PnSt1tbYlcP/iN6rCjyZBh0DQ/b4fjnfuriXzqflBt78fHv5hJxFYwjnh
LbBcWWy/Ue9byJeorXI+LJQSrkHUh7Cye3mP4o35jbM0xntgaZfCmKt4QMGml5JKOb8cXl9H2242
u83GeqCnLf7iXMUsIPxKGOOqLKGvQPCyCJso6DMwjpuE9o44J/AU7ylXHHP1X4lTmGNr1LqfB4jD
sJvWnqi8rwgYGmzj6KEwihm5jk8ox/nzZDKGHqg5xoBHtXJGdiTLnQI4vUF8QmaUc27MJXO1NsbA
wzzK0hHD9s72a0HeAaiPnGZy97nztN3OAuGdHFPRuBLHWLcUC5Y0dFjW4fUo6iT/ED0Y2u018VSR
Meu87qNgAOLgXA22+xpS9V4EMSflXGFsY8bVUhhjnuqxwCw8LGWgBxEdF04RkIxOd2pHO4nwtXDR
si+v+it5TGhjmHGrCw3k2crdsT4nApmP24cHrpfiaJ6yHOEXJzXNSEfW8ucRZb/qZ57CLdtyYxns
k7SUVXHWK5xOMpFXKAEMGMPkfrz2tupk4SNvlihHv9moRrAsGcOxsJrjS/QRusN9znPqnHNRGO/Q
B0kDdBAWND28HuKzOti64KYvJaH0wNFsllGI1QF2NrygRUY2m5D1crQFciT+rqcxoU8DeeCdE8dS
2feOEcqtbvrYOFRJ4pZ09yHk2C+3TfUTLXlLGxh/EGaF2hYmpLwcX7uX98mxyFzuO7vWCY3sJ4fq
5C0l5CS8HY4H4e54sGl1R7cD2dr/633JIjv1qACVzLgofqSTbvMLTUYIrLY2d2t5GsN4jkRMzW6e
cDEPNCP2EO8Miv6pXCc2tTnHyPGF7NjhToqDpg165ayRg132BHn9H8kTz6tzjIydPTw3aDYdhkUt
NXK0zY1F3t/vzmSzwYiOkHB0hmcEKhNq5LUfJughVc6vY+BopPZsiwRALDvaQx8et/bP2zrKc/Ts
OOJGLmo5RCPW+WjfhdXeozQ3qC3dW3ZHOMf1mSG7YQ8siEGs5EZMl53EpeK/I+QuiHu3I4+bYBft
vJK8cW9L7vLUS39vdH4bVAOWZ8Md3x1Jdhx2lBv68lSEiTOCpjL9doaUjg77bCKuDq5sQoRnbQNP
mW64Ajn+iy0gNNNkgQcGWjLfvZgPVWBvu+0DT/EXVbt1XEyoUYdF6w9DswT0r/bsgjDb9jfHJHRu
qyBv8xiHMYMIux2sxUtmZD7knF9nq/HsrXIFASjDWux7rCJ7KXRi7qOSNuZOBW7Ntd4s3h3GORiW
rSJvmgnsSZ971tvii+XKPzuZyNtmG9Pb28ZTbbbhLzZTtIxgNvHZPiK4lWxXPDZu9YabjKcJnymf
G5rAdtV3Ux2hcgFR+hFWq6M7GH/fJdupIbtgLz7VGAa7qWC+v7nPIZ7TYIsJVa43ylTiPlFeRXp0
ZSekuwgvouxoONam6wmVyTPtaGnnR44z5twvLHWZnCddki1XWdo66kzPwjKnU5t5ryHuSTLuQ/IR
knY15EyLoYU2nl+pe3KQ89hyVvTZa3jrJJmQRGrmKVPGUjmX9ssRcLXuUTvN75RuAxth1oEnjhMM
sAOc5R5V/mp5gB0O7rH8bpKnRYrCyXVwV8W4ECAts0zUIGagL6/GnWvLztA5hDiz42xbjWd5y8/d
2kTmsVLLxZToy5P5RZMQ3x/mkoibgQLp7aCaT0lMtlvDNnliOf6YJU0IUjVDf86ymWC0LH1KRZLY
vwOXF8KtO2SkMIG1QdKPTc0mxRjXQzIhOO4oWJqEB7Wh/3a3/JHBhDm9JXUT+LIX53UYvzlIcZDf
9gPHQ67b7x8hTCalMrN6nH0IebXfQ9rQXUZ39+QUULrPN9t/fL/8EbcYw5e3pZEMwJNPiAIOx9dj
dqSNTZ+QRuRs3eIMrpXvjxQmotH1XMEoSCzqBXOK0WrEM9llU279PuOM+lY2E6nG7yfk5ajY0umE
N9j2J0fMZ1nklhjGEVVFP/rj+KkAzYflzoeji79eW7v9adH8VEVk8Oi0xW1muvR3/MxRjfV7+s8u
MrHNZGS+ihG1ytm9c8lu4wBtxQkFPquot1bIOKUor/RQ1ZYVvuKCnm08Gs673X2wccgb9vRp/9uy
f3OUg+1j/k+0A1T5glH+JFO+1EEhUQcQasx4EmHQuJec0jfxl3rX7XIHsxf8p3gr7f5+J1EwBGHd
0i6IxmJmmaOWWYHfz+J58psZHKhK8BYkLYb6xKVokWGOZK8wrWkbWTKIfwG7OSFG+suK9rLspfiL
bkIAUDBViLH0Os0lTRBk8Vw2D3EaECV3zOLb7ZUuhsWcJ3gGUUTCOF0AH9nueiPyJ7FoKvk8Jmdd
0kmEnt/bEj7TDtciliLsfwrzzDJMbQR4uKplhPUJeU13yNq/BzW9S88ZCU53O+nwKNBNvvW+6WSw
S4KVym7nNd7Jee43TxxlWl0w+CTA2ru0GLHEQwlIM7S8K+WzGiJloFS21vBw0Ws3tyaiNQCwYTBm
AoR9qa9pBmxZ0AaI7lr6ih7xkFgGGUqSDASJ2v122I6xrZ94swlXnCia7BaeBEUxQD3D3OCBKQdq
V8sQqyqk6Lf9iI5EboS+OHzmONGyCVIO9MlgYMHV4ICxT4OqsOAB7qr3/pvvCfv9b3Apaff2bcVZ
M/sLScylkGhDMJchJNXuwSDx2XISyU7s7aEjGPHo3pa29hwA7RVmduHYUIZmp8kUaaUiQIBnS0hC
jlXu9DKZAyRGFBcltJ6qBEMJ55NwHHXSb55R4rI5qrlWJAHMXVwgwUuvE3uAEyag1qovIGTey6fv
47aNSLRFgG6Im2xHIzen9nzHa7lbKd9hHBZ60kDUg75lAO0vtTXWxHaexEw9K/UutrbdoFMRjZQ0
fiw3lu51E+0wUopHR7dSgQWKFPqDNnkDOBC27i8OwOAavmSdkRh3+oO8q3Yhkb898Hy5vBIwLZCq
pZUH3QPADF6uLxNiPR8rBYLsaaJ29SGi/YnWLym503cBmYlAso8e/6YcpZB+w1SKylb2IpnIFj2A
0j3vDl2pKWLlXz6IcQ+Y2py3qSBb58YJTsfUjfYNfQ+2AjFOaUr6U+wUIXnQOOa0/CpjtxdSGe/g
D6GvBajun9OIWI+YsmZvn7a3bWglxv4iAlX8y52WOjSppuABOU+9nYfg6zmMB3UXaZwwa82/Xshh
NNbsrKaRAsg5xLvOmSzaD651Uklzpk6a2wBPkj1GSNxe3G010kXmGotbNQs6wCnPkDk7aH7oRbvw
P9qRYibm+bYsjopcNX7nQaKpVakvOivvhw/FHhoSuxnVdHLaK9TRXwubm6a9rSE6O08wHFIhnjNs
q13vBGekp5wGHCVcMUYQMQLciP4kDaw+LHGF0DRCWgy+dVZsheQb8CaO9ryZafAs3LW7/pu2aZ5j
vDw1YmjHAGMAczdJKIbPd7v5sXxPSd2SJD0H2oaH9r1ePRrIRRAEossEECE2Ry22Y5ABCemf58rW
GwCfsl2hWmC/82kHfI3BIw5gh1siultg0vC8Cz4WHJLMyyquR0EYU007541dvZCRiG8W9bzOdpD8
2RNj842KsNHwYeaxIqwY0KVo5mY14yHQ0xCiyx+yM9ZgsN/pCLs6H2cy2PKb+WZZVPQPCSKXdF8g
v8HR72tPYYHKEjccVg4uNjbsFK0cC59D44xkeUTuji/FY/AQpuT5efgWQi9+3pZ3bbs4W7CkAZW+
tEzpzLtszEUQ7lWJf34VnfM5pKgSvfICI33ZtEsHeymEuWf0YuqssoaQl9e7X657MOkBeUVXsqWe
YEbh5ujah6PtojhgH4/BNry7f9vvnfD0cTqdlH12j8zHA1h9yH4fuXS/f6IfvETZZ+n01icuNvDl
MR9Ec6D7Gj7RzsjL9+8WKhW9XZDX4ViR8+a0dyid93uJzs4WsAww5PHOfXGSVx8AlDZGxi5nz0Y4
cxRoco15Xqi8zi5mZGjbeTu8lRNJt8Wd8MbDC60eyR9xbHIpQ/NcMteWf1bNksb6q1ZxQMdrlrTQ
Tvy/BbGM2QG4EIqhh4TazXdRQ94rIjrVvqIWDU/BW0nGl5rKnHt2Jc8AZD1CfAT5Kh5ubL9TVJXm
mBe5ej4sGJCKqPQuIu4j2QDj5UGdnoFO4inPCpAN8Rri/gVoD0z/Z5Hvq/I0qR830aCe8YCT7F1s
AwpV2f7d6WMghdM5BuLmp4/bhvtZHmcU5kIoY7nAaPqS2kJobcNqGuKCy/2Xb+/c4+vhp2X//Fls
7aHfVgXMZp9T+qCDDrUkD38fclwunjFuzCnphbbCd6hIurnFHlPYH4IH/35Hptfc0b+p34Xz7aWv
3EcXK2dsVRZNbYqrTsVoWvJeKkTfgV2E9+JYsccLIUxQGMRykxYahNjW3bv+6xGtIOMGBUtO0nLN
3X9RHRbXFja5MdZyr57NTXj3eK/sBY6D5yknS6g3RaXhixYkzHfie4ukm2KfZ+TAiGp74354TQl9
5t1in7mCK+XE9FPA4xdQLEvnkUwZ6BzSCbt3lNx3dxc45+Z4JgINyHh43Bh0QzX6JB4mEuXk94Oy
u60hn31Ot+QzWU1BHTEPRhsX48gA9lwqZm5FzwgUj7uE3n8jTklOz0/hPnRQoeCc6ecD7ZZ0xjQR
DedRjDk75/41+tD3sMxxC3ArnLpz/80rdqeTRkMe5GPN9S2MSP/dc8YQkVfBHy97nhAUJ9w7bXve
6QKip0fDcQDg2f+evi87Htg2t2K4ai1fZDMmqUyNjtQRZAP6EqDs+pI+7cj84DjZ/YfqxUj3U+tf
sCdwPV+kMjYKRv/emEFXjOeim9tnOL+NCrjrm8HT55X8AyQh3QkCf2Sv0P51GR7oVhTnASawnXuY
z3fpsNukxJspdVD7ieyJ8JBeqyHwV4FMCFxEgdFKMwQe7OM7yq7QoUfTftTtDeC88vI+oEj2cCtr
q671yzqXsOHLTVYAGuJrSL0iAWkfS1dSd+lJ9n4a58ND+l5SPjRrLfC62FnGUo05KwxrhMSOHmw3
2WK463b8VlDr8ReQWpsWVb2P5+f6mGCXrd2DdmfsTCd11BPH4a+bz5elM0aL0WiaFGb4kATooqPb
78CjEsBPRp7nKfuS7AsbKC7x/6PmvRYqXewBY7kV2IIlLYHoynkBdvCYICauJwS84vYBwPvbvnEl
4r8Qxpiq6iv92Dfiss74vs/PXYHB9aQWnUS/0xNOamAlU3lpOIyJyoIiFGW5SJtpn8MPik9v+waQ
0oelAm3fXhpvI1kOIZA8CAFmv8BqjnhemKRHNTMmzyWdyAB46W1pK5D7i7WxDZZmjUkeSg2nZx6r
PaEnQjZkF7u7zQ/YaO5EtsG51lbALZcSGTdUhEkSJS0kaijWvbubZLe9vSaeozMZv9PMbWamAySU
tqttMXvi5DinPZ47iHx4ieX1e/KPyZmMt4kUrVa0HMfV2+Yec8qpff6MD+5NeyNs0m3mCrZg87g7
14OTL2IZlxNaWSxLCcRm5HA8HlWKeMjdmTYhP4g3IMmAfonA/bk98EKxxYVcxQVfBDMuJgUtajoV
EPzyekBI4roSPEzxLDhk88Nz8KrcPwl2TlMaU56uLud2SzTjYuI2bQZ1gOiChPc6lQi6Q3CZeICk
Oh8OfUJa9cH8hyfgV1fDEsllE9IpmLiqAlHW2q8423NGH3cb392cZCDYOKrLWyLjauIwSS21g6s5
HPSB1ijGL1X/f2lFuTBClg2t1WozCUEYdQ7fwif5p456tfA2kMMDT1E/oaY3Do2llBgtSdDFRIG+
hJ52l5wG53jsXmpPsr/vFt4y8viI+9E7yWR0TjpBOO85xuYN/FQRpfRn8v1/22E2RRkHgzR3i73K
jkRwnCShG89RaOioj7dFrcDALjeZ8UNtrkn62GGTYaECET/c3UgIiSjU9XncPENdf/NM5BojcCmS
8UY9sHWpmGt4s5RuegfeBHEH7MiWCrZlD4endAPQlPUmeA2v4PM5lOnWOTMOKY4DrU5bLBaM6jYm
ANFWsB9dJIK7TeUTYKmBEV9qb0Akw44O9uFp+0Tf3r4hNJnp2wlwrtu7v4JKvtwKxlGBPrkOSxG3
gH6snO8CXi47adM7FNmTjnC8Ii8CZKtQplg24dRg35Pf6OR3kHBzG3K3izZSRuQfb3DHW8NDMsPe
0g/k3uEob6922d1bu88ERHqYdPkUq7hUv/9IeBRdK8W8y61kvFKjFMoQDDjbGGZLfmxwnX44txfA
eSyACewyah/nNhrFGZ5PCw5uRRLQxd2HFC08Akq0Ahm6DR5h7WNMnMraiiR/5pjOskNXO4iuXl0E
8w06r6VL+aLfBVEMQr/zAROlvqs/aH7kSFhNk3yRwAQ+9aS0wF9AQhI+YLRg39mTQDWBvPwfZ1+2
2zqyLPtFBDgPr1UkRYkaLFuyZb8Q9lo253nm15+gz8VuieIRb+9Gd6MHQMmasrIyIyMez+R8AHll
Z+J2wJSieMKAvchS1HqN1dPbG0dHoCti1aVAfH5rXBmbOJy4gk7J+Nw6VdBDzQ7qTxOfIVtCusQo
T71dA7y8xKozG4FcmZx4Gk3tm6SEGt7J/7mUoFVkNvUSAep8CHllY+I8Ci8oHS5WUTUnF6ReDoiu
uufzGaCypdzj0r6bBDVsV7ly2WMCbT/RB1vUB1XXF6PUpb038Q8JHwZgeVTGcPGCvq6OJdFXZ2w8
4us/raXprv66iP2ctwmxAR4U16L6Wyy8eoezgYarSPQk9Mfp0QGOEBfRT2vjEWP9XQRXjIfn/vj+
x9i0Sa6QGiZtw0DCq0Lf6RGI63SV0EQki5Zmr1jwY/2/YU375XK153jX9VFdAxwZnS7pxVpCs86/
OK9sTFxFX0CaReKd3xTGR+MRAFVWqBpajB6tltzF0sxN3AU6/zm1d2BLs3a6AAycya87I37f10vQ
amH+5P4zdRNnAfgNuFd5Bh4QizSWpj4Ou9rI1npJzdPz8/NKo5mxXW3f6+3+MyCbn59jRBd7euZf
oFezO3EgneZ4rlNgY2pmMnbsO2uzXvP2EmBzBk2Ja/PKzsSJhD5EjwPHxQGwGx0MKHigIRlDEhv5
INSONvQlocejvqTKOx/5XNmduBQOsm6O0GN8r5fdRTHr3XDcn8ftQxdfR3Pea4RUQQNmFDud9j82
dZMLThtJp3KDcmgKsk6kR5hXfy1eEGgh2Pxr64+vt3GPTA86mOlADYaaOsiGJkfDZfOsKGJBOoly
Co5gn3RLkKkxmplaAH03EJmov4E4abI9pMR1UoUdx0QyjhSEfnLfS3fYbLhzbWSyN5raixiogkrg
AiD6R/kZ7ll6seOf3QWyJQJSPXq/teiSY5l9klybnWwNUUxlJxtGs7tKh1Y1SBZKdJg7p4qU+opG
e6OiG2zKv48XbTZLcm13cv+I0FFm2j4enaaC8SK/1JDvp6etcabL2cG5TXltbBKusqlaVUWcSaeh
pmq+j53N8OlFK01fYv+YPWn/WLoLWqtSahyQzGM6L8CdC2/hdtOcf5ZbYWfTdNeGJtFpE4eSV4+G
QlSC9EY3kU830dD5hI4R3pSotXDKZuO6a4OTYxaIaiXW44KFxIxGRD39+bvM+LE4gZPLB8I2TVTi
wQozhX5RVwrK3Qogc5ntPbsB0fWlgPW3wfb/Pt3cFAY1QNkM8o6wiFz9ZSchVX1hLDYng6bLf6hu
vWZ6TPoN/lod0dV8Pm+Mgb4lEQDw9PyymMmeveqvJ3ribQQh75pewPeg6mTGBoQjnxvDEtrFZ8G4
RaYDh9YDCHFQAQLAYLKiRcSHdRe3MMQkZKddeIaUpov6wMvSYZ8L/K4tTRZVbBhVC2pYGl4QPjMR
VYhmNvA0gNzCnY6JbILNtOBi5k79tdXx4rgKNzW+j5Uu76RToJE+1OMVWyF1Njyh3uORDPUmy/q7
VG8Zf/NuTq9AXtNjCQmgquiBtLpcuAtCQYBLCUc8U9L0zMoL3SGGhEzskdZW7OjW3361MOilD5gs
Kkj5ESbyonQC9tX5hKYGf2os1qNu/AnpN2CZU3Rt9PlK8Bcsz1anrzFek+mOY/Rz1AowXnaQIWb0
OCrrDXHQCJi9Ac6MnGxvbjct0bbSUwgEibfq0fplCf9FZ5sGyCFUwnnQZo+Rwe26uy0bSik7KKcI
fUusSDzl2JrSphrz/b3Vfh2P4kAAJlla+5n9dmN3cqXFheI56G5T8ERsKTLh0iVHS+vpa8D6P4tr
8fQnIYaxGT421c5i1j/KYq/Y0hdM7rkcTL19wuMLXEt6QxvyF3paj68XcXOxy81fCN1bfxe220wA
P3YGKOA/BlcmenZu57rPwKsRA7p0asMn/8TrKDL0dmyOqYVjaXsr6f2xwV+ujskBuzE4GWIfJb4b
NQx2GbDdYH326KHTfYttDOYcrz83L87+ZWMQ7/W35oFCNsrYlR6soMlKFz5ldMSTT4HaLdhUZfRm
gghu8ikl2MI7rS2Zk+qaYRcTUTmpXwWzKvwnCX1KXLZphfd0UIjU/sSpGdZHCFj6Wkd8NiMZ/5ln
OymAAjyOZbQpRSsMti3oepNDo9KmWzNRTXn1VDB7bzByj0TQMVsYwkwvABbvnyH85uqvXGSfpaPg
VMGcuJfyR6jWvOaReF1rO4czsiOzzh3a1KfH8zYXutwYnfjIfpC5Vo1z5sSweoH73Az+Mpwh2QOu
WJMS9UC5HXs6s8BXHJcQgnNPvRvjE/8YebHiRRpGnNQAG7+EEau7T7Lw3EMeM4dEA/PMJwup2Bl0
9+0sT66/XFBzsVMz5iTxNC9NR6UcDwre78b+kgND+M6Ldf3HIX8UiQwifGIecEt34cJeFSfOeYgY
dL7xmHOBpwFPv58PY7ksMzrGQBtpS16shUUe5/HmcOBUoC9JBTk7FIPuqM3UWmUZaBY6J1el5i7d
Zy+iEZiKQiLUsPYGbQygTGh8WNjRvzv2kd3J5ioyNZA8HnZLbl29FTZIe8n6uaSChce9ftqxKPJE
JlmV5uqU6ObKXQUI6QJv/RIZmgxAYbKKqPD0eDbug+ff2UC3DSYC5ExTNymxaSfLDu+c8lfNJ2oZ
kuYLBZGvPIaU4wvD1kTOFu7j+50+sTlxT2pTOYknCgD/Kn8EWztKdHNeIl67L3PcGrnLsqVaBAUX
GEHiJrZw6SnkYmd64xnyU7hCs436pDiGBJEK0AKZuIFRePoBjQQ//OsdPn4J4N5Q74CAFP7l9ibS
8r6J+ETGcAUHRejD14FFmBmUeuKgw2bjdQs77T4jPDE4mV82lwovbiTn1BVWVQEA3Pytd8puMIr9
Pj7BZZs+Mla8tWD3Ps66tTtV6UyaLHEw487JDn/sS7hPSWyAmD/8cMy30B8BXKh8jxG19nR8iY4v
x4W9PHuy/5loZXLC1CiNOKFUnVMqEbYkFUsqgznGT4hq4LAfG7vvHxkHi35VcOZDchzk7LerWru1
VrGix5xsceUcg6dk6xg9CQzgbKi4YY0PYB87gn7kAf1A73Ez1ozRy/Xy8/g77ksok++YxJTQKYAa
Fcc4oBNYhTmEQgx+S0Pd133zJzCqnPzYsvHY5n0j7cTmZEerHsNBmsFlTjrIwHWz25rRn5Pph+S0
3pH2QxTIp2xavL3p346WFRnK52evf54R5S5FtuNWnjpVqAsB8gpGWOD4J7eH5uZu6fSIdNDP8Ooi
MTWcmoN3ifciDTeQmt61HNlERonnjWhpm+oj2BR0k3NEX+pqm/Vq158yeR33QlcwTo1PKSNLqt46
lkqC3b64HIHmUbtl1o8XgRuHNhm6BmpOvF3GsQN8f7sBM7WthFbFKUecUu/hR41ug2MNrgcULf4+
NjZuojtbuC0ViH/C6DSgjFklTjUZm0yqaA9+usRmVPRC7bXTYzv3yTdIcyKXCd0ByAljVSeDqvyg
LnIlQEBC9Pi5/mhCpPzkg/TzyeuR0ZwtpKGVRTKB+8zGrdkpkK0Job5cxKBQz5DGwVyKAdnmpmwi
aKevj4c45zhGiRQ8yPA3HgHI7bqFXaulQQpbzYg3ODaWKVjtOfw4jf6CAGCSEc54Ed/SA2oogHp8
4di0dk2XMK9zV//Nh0yCv1TNlTpN8CG5TMR9oG1kx+Bppx5r5U9F45pk7e7x2O8zWuM8X419clzD
rGe7IYTJV3vX6dlf0/z42Nm2bWVgsysPCU6xTA/996nMSX024hM3dmLl77iek+XE4ewJQolHlATo
T6B75nYlOC4NURSQmFMEheQM/FU26x6yCgIyZq2t1IjK3d5/1zraNqtSMx/PxX3sPc4FrhCk8FDI
R//xxHqmiV5dt3CiCnF2CfpmfOoGemvy4PT9m6LZj3QL0d7sgGFWRtMvDz22yfQnAROGaa1AKYA7
NJhaNk2WYoC7kiN+HpJgGBP0lkA6MJ3TzHG7vq69M6/uUfimcbAWwmPGXGQR5LeJydDYkEEH4Liv
ifCu2sJAMcF9tpF4WwqMYVGgfPa8oZ8cgtgiWDSgpHM7z5AIKlIfOIPzwBy9at3lR7E9d91biYxT
RtWU8vkr31dEKC8NrweDYjQDGV6D9lNRaIMeZcVNdWEgWfTNtNTXfDqkZivvFEGHIk/hV0vx4hg5
TJ3tKMACOR4RBO5TeIerZA4ESxr3LJiKo3NmdBEVBIxVQoaaiJCQEoykWOUu7fFEi58idyGk+A1I
px8AQgUJujKQ57qTVlKqNi6jXPLOcYK60pMaAwaFOC5Zt5+VqLefA5in9fJ1yHZc/l5lIMqQKdpk
v9KUAk4R5IEumTFYCky1orUw9pOKRsp8Ds/5GUJJnEtY+VnUiG80vcFKRqyYIPTnVs5WU6lmduFa
fssGOuz9de1A/5Rw0HTbeLLpoEP9r4NExKnaOdRF/TcmAkNqX/c+W1cPnL+Pj+isu9IETVQBsxl3
9SS28soa8vaO7J2ZgHqHnAQXnqobj0a6GW9AV4a3gwGMXEKeDqIeWaFuZM+b0PxUPi0IbemVqVmt
u5jembkkIUfJgsVkfLOBy2TiuGPeExW3F3HGhh2XEX+g2VOtsEQqXCvPd83OjykTkfRFTfWEsSTn
pehI81zJtBYX3nL3ZBXaqJgOmRiEwWgfnobBPSovUO0O/HOFzuRs3XN69IkVzr+lwOzDjmThqXAp
z+mMtBnjoJaUQUN6pLld3+Ajk1lrEk1Cg2veWmYpOrx3RmjqxR84S4hbUCG9PfpxBuXLtI39s7dm
Lp6ZOk9lYLE/JZ7eeycnGZqqUxIyf4bvOPwI2J0WAMDOWvy/BuZikqCcooFEBMJskL+6/Y606+Si
agv/HPVP2guOj7SNz0h91/2RqX2w+JjFt4yu50Fn1VX+ojQL9+7MywxEM2jt5sZrTmR/45+rbJrP
xEPBeUxwzlH0bmg50FSh6XfpvKUG09ttDkaRbUOKeo9wlSmeu9TMXaNVSfrlHkJp5zAI+8wyOATP
VUGlhWtp9MC3/ub26ybXUtF55SCMX1ehhdSjgY+LCS542Gnps8OSptIfn+uZB7KCGwFd38KovYC+
w9v1yIuh7qvBi88Bv808Xf5kHaMOdIh6pjvHMeFi/BNbWJxAvHMaQOSZuEtV9fsEJ1RNIM8CYh4W
VRluGgY6SRGwjRAm53qVpEhGOO+AHcG76u1bvY7O7L9U/EZj8K296VmQIWjiBLCXsD8arjug+R7P
6riJJ6uIAUEpY4ykZIi13E5qFyec4mpJcgZ7pUsyJNq//j86psao6JGVyV7hHHT6yW6RnBt1XR87
WzArW9sgWe0WVqqLNlMvnJ1xL0wNChB5hggCUBb8NKkADELFCIKXnp3ip/LMrnpt0u3jmZt5OoJL
9MrGJBRMfUGrnRw2svWl4gkb2PKJWbF20aMq9djW3CqJeFzBXStQkp3qpTta7PJVU6VnxBJ1byDb
lYB3vDS4V2axu21ura5tTY5Z1uRBJA1lelb+tAX8DmFtz4Py8StTHeRLWdOyMaPUeDzAmTwrAs9R
Kxfd6LiVftkRrnxdUOdCovlKdvag3zMggFAuYbJuGDNrqCdsm1KPQ4N9En7yaCDIZ1fhya0t5uhq
W0b68LmA8BzJXUsFRKglUqDzUPBMLEW5VMxrXa6H0lDLdeMj27LpEZmgbaxHnBjQtH5xlnKl97sP
OUpcXuOxQjg9fQ9nidB4PgTMz56vS9JHmuzEeuEhcu99YQI5BGQQZB4v7jEcvZqvKCkdxtGG/Ay2
b9J1LwVK3/4z20pWv06O8vPj5Zl59qggeINsFK5CXkXm4tYcEFpCz7JlfkYytKmJwtFm7RUrr97L
61IvnrlnCc3CWhgi3vwr5ytm6bCNfuj2QOMDcJo1ZO8Qr0ypGIIgbmPO7zDeDgAwUKK5SP8DzdqS
ZueUVHuqrUxcuHFmwqRbo5PUpNK1LBCFMLrrTvz5y/wKXqJBj2wOjDObCs0GpkGVFYg3XqQ1DRrr
8aTPLbE2viZw7iEyND30Wdk4AtdW+Vka9Mwhbaeuwg5IV03Tk0+/olLJ0scWf5mY72ZZ5jHTIKUY
VbNvlznShMrJ6z4/N7rQmSnqiknCEY431J/8tQZVUU40I2Gow+pRYnC+WaekFenwDOwH8e1epgkq
b595gBwu3+uIzCK0vxQQDfJoEUEynZZP3XeS0Q4whnqdgf3WpxDk7jyriC35i4eOO2PlmZHhbbLI
nHWvPYCH5Eg6h4FBYZ2bbiKu4311aKTi7AmErSIaFW9BTN3cLMKeCu2Hn65Y51XzzPC9l547URfb
F+EbRSZJAmk/TTQwuJmCamixFaC8UwIEXKwbQHt4ncVTFKUwxdI63VPsmtNTzcR/lJDPfrxIvw1h
k0W6GcVkV3J5lEGiTC7OaLP2NV0BCEbZCWDlGrblz/AFtARKQM4q+U4j4r4P6joITE5ZOT1VVKsM
aDhseHbV672sB5XVJitteIogzM0YaWYWDvWeJeGQPikf/rOQGb7w5rbQo0NhuTfcg/incgwl3UYF
cd46xi5WgryRtaOCR913HqyKWGf811BbleEh5MyBsZzQhHR9sU/x5s72fZAZIaTGRY8MK4D3PfyK
t2EkEshUgPltmRtsYXIN7dsn7wtC4bnGI5WDP59a4DE9aWE671uaJ5tivA+vPKlflYJcqGJx5jfB
esdcDvUqzkmEXNqK1UHe6REZoS0ZvjMaGXi9GsmqWPnmUvlfGpdtuqwygOyILkHOwf2+Bq6+I28Y
D8RkanEWDu2P8ifd5/tq7ZkciAncU7w1E2jNHHo6mOHeJcpOWgV7lthIz58j8kbBdglJIhYaZOh/
Y+lrCGSZJa140z8EC6/HmRSkyl1/6eRh1BepEJaMUpxZpaRJ+TO2EMsvybO0wqqGprdk7z76ubU3
yQXlWScIhYuZ4Q6FWaJeIxBUtkFVoeoetMcdk9uLh8iKVvWCB54p09xYnpYjhYSVY/gM7I1j+Ora
jfQ8vIu7VqVlSeT6fejXiDtSPQg3qYStwb88Pur8zK13PdPTVoA2lB1sf8y0ZvHUd2mHpDPQQBcX
J4H4JmpyurBO7YRK7w4tN6mR2sJ6BKc8/o7/Y29Ck1lGgxKI+SYrIKES2sbx+B12/ikfS9rZiV4M
Ji/j9WnjuLDINpnROktI/cO+ZU9drudItOyrv2xAtT+KFccxkTb5Km2MICQOYUqi5ZQB205tjrsm
PLQnhlu1w9ahlR7rzd7lSf0VHBs4kU2oO8rCmGbCd6ytIgBTADTFKB55e+65to+0WPHLc9/qXofg
8WfUSVWTyKr5LcvmNMiZfaH861czrCKGQk4BiqzILdxaVdkmlnzJwV4WDSci9WvXeUT58Gy3eZGX
GF1nqk2jNQVpahWPZuXX9137FJEHJIcJyrOH7E757VW8KVe7In0DMEjMrCH4IzU+qYSVD8WCmiYR
vxBRzB7dqw+Y5OICr/ZaNg3LsxiuIwAXEXavq3Ctlna34CVm0n63Y514JXlICk9QMVZ2s2MOwWkw
2c8D6GxkGlvV2F6FjF81tpLTtxr0MvEabzUS0YRWxmdGcvMnWltQTsBVRV1z6VU18yK4WYjJAUIX
m9DH4vhx4ZrLrDgQidw9Pz6l9yRGuMkUpBfxIEC/xN0plRMZac/K/d3RQfmeS6dIsqRDHIJ/VTnL
vZ3XKyYzFbDbMEBM7PIKeVqj6t478CL2K9ZfUCWfydiMH6TgTYfPQcVmzPRdbz/VjfpGxuoruMJr
b9+ZLeI+RE1VAz3Y7QAJH4mlqgYQD2Gcp4hKf6NNsgTgnNuDeFqClRGsm4ikJ8kHIGjlLJcq7EFw
9te56XivQ/rHKQEwcLqFd8qcLfR2KpD5Huva09xlnoVh28pedQZGuPqDQIZBhhvJQtQfkPl+vN4z
ySjAoUZkKkAqCoLayRvQU8qmS4e8OgutrXIX9YcB57CigJCGhO5KkEqqukZehhs+XEivzL0Hb0xP
zjUnZ3HmJ1l1Lv5wX6EgUKHXRYmmlQpCI5+WpBb19EWWVt2+FH2aAGWQFra69NCeKQHfTsHk0KdJ
mwaOVFbnTO/Wp+BFgpt7V1YvKpLFB0XnF47YrEO9nvLJOW7EzM1YDvYcdgOxwZDf5QzS5QEqLseq
Xas15ULCclRpLOWkNQvedDby0jhhJPz8vUAmK64Jg5MyVV2d6xgFlczOREPMqdPtskoyCi2gJQdo
ek4c+bSw18Zfnkan15YnC94ntcyVaHs5B2ULJXkExUpM48FwWVQCv8NSH6rPJP8T9y9lbfPa2u3f
4op2748/456VZCwFIkKG5jwONDTUbz1KyHmdFCmYgB5B8BNY0EWdT2i+6wOinbOPH3V/lFDD8U2O
nqV1bKtGYNSktKQ1v3QExhHfzQjKbCIywSOT4iR+8EK/FvIULr0JP/pdkxtIM6pjZqRvIaY5fDKp
HYprxaP+hTuorZ5m1uPJ+I3+7r4ATJhIEECOGD7ndjJ4OfQFvozLM3dJDempRUKw4iMisgbr23in
AOJUroAXLjuzt8F3sXIilOSD7wqvrU1RoA7mXyC4u/NcKnVU8VeADzbt8fFXznlE5PT+85GTE5o5
Oa8FEqapSEmfUx+3a2znGcq0LkXU+NjYfbvPuD9QoAcrLovtOs37SlwMfdOywBVIQdokk/WAfgE8
NPX+Ep76tWcg9bdQr5o9GVcmJ/ugVpIQjEplea5CZBPxcPWcfRLogfKyMLbRt9wt95Whyd4v6iDV
YuF3bBroL7JtjVYtQUfW3kBfxBpsmlsB5FuRkYBS+rHt2UUcEb2/bdYgK7zdaVESNUpWN+VZ3XCH
1o1oMcBKUB8iZeECHS/j+0H+Y2kSH3NDm2mRB0tVAiL5NmEk0y3zt8fDmb05AQD8z3gma+YKAdeI
IPg6I6V2Zr7knyC3EmA4hK2cEDZde7vSWUgmzkSA4KoXOU7mNIkHc/PtFNat74pKI4GeuvKMAL4x
zN4lYWGP/D5IJ9N3Y2XiEmqnU30QN5XndtNT0ai/85ELO9NrKzcqPXpybeGrQ1KOo6zZUB9/h9z7
ujHYdYfezG4fviwh5Ge2DnYNSGbHapmKvrDbcWuFhMxtwJTnqH3zFUhtN8cGrZK+KeAN3TbdfzPN
V+Ym+6f1vSgfGKc858l3nUJcRf3KQn/hOMyupYiGoHE5ZTBx344JEXgwVJDmPdcaDZ2fWEA3RbgE
CJ4zwkFnXkA/HRL8U5mwjOtqpg+C+uw6hitCMbcC2fkSlffshgHsBxTaKL/w6vQOYQpZZBAp1udC
j9adzunitwdezAGtkgVa9wx17dN4rR7CNZ6M3jOYr0G5R4UDoBWGaPF6QX4en80Z5A8g/sjzs0g1
oMo7zYNpraNqeZrWZy4h+So/c19srbuGRkuzQo5LoUhKowlWZEEtoUtbG41XiilSu0FjWEdyO1q6
6Od28PUHTVZbCQetTsSkPivcsy/TNLKZduOHvq4GxBVdAjga0hlmrBJeaDfDhV/JENt4lfsF1ziD
IMHMCBqoz1EAke8eMh3XFWrTFPXZjlFoB5/VujkMlvLcH3p06CK5HhkxabZ6tuF2xcI1PuOXb2yP
u/XqKecIudqELFalQ1F94HZVly7c3TPxFA/JpBHoBvUSRZn45H4Qyywe6vosxACadbsqs53aison
0TEXttjoBK69pDbicMAbjxoHUHz4h9vB+A2nKrXotme31asL4EyAZK0ArEhASLgDj0G/dcGQotJW
t1BYfGz8Lu+E+oOIvg0gk4AiVZUpanXoUnHIorw5pcH6MuCIVV/OAQTU7TZduA2mG/fXkowqIURZ
kAOaqnw2Ue2kUcDXpzoifBtvspbdeQGUxLzqGPRrIGcXJna6Sf7XILj7RtgMmvcmt4/ss3xQFWp9
Ynjkg9E32Ijlgn+fNTHixlF6ByZnCsqBlHiUhJrfnKIYlV7eQ/PLv3Tuv4NA8yHgR5KGQvjkiSdr
HpPEftGcuEE2Ge0pF0LiuvnCOO7KDqMZQEiwNGOfI6sJt3uwlmuuGUYzhS6viq26Ujfqpn1VN67F
6YnOGIrhQ9MmX3NUW6XrbF+vPYsnLfzdwoacXjTjlwAtJ7IiymJgop4MmBvUckCw1JxQaPEtvKhU
tMiTmIFcku2xFrvl03X9ldolqh//3rSqIS8DYQUkZvAdk0lgo0AttLA7yagk+Ea/S6EOH+zr51B8
kcqTWK8bfifzT1JiBHuwvy3Yn7ocjHwUEUJ6VMAlDu2iiXkt8/IgzbuT73s0Z4B7VM+oRpXiulQW
Xq7CuJ63Pme0BZC8ChwH8KGT9VZbkWldt4YthSW4WrXgKDY7EcU6Bj3N8OeofilNrAd4wcnKKhY9
2lR/ndKQhYL0xZtXbsLstS3tCP3Xgh1yqzQxnIBkFZW5DWC4L1y1kVODC4F2zMWlu+feZd5+/mSl
pMJpmULBVFXKmkcPLEdQ8XOfQ+0nCokmkEij0cd/szs4gGpFgCmwQScb0/dEJ/S8pjuFql6VVmkI
tZ3ZzYYXjewt5V56cPdo6ybcS+810IH/jXWozOBxjUhEmwau0FepFHaoulNdPItdTQv0H/cOwXEm
DmCPAkf4zErUAnmYNRMYXErT9pVTu4XvGCf2dt9o6IXGlQgvgWhTnOxRGYgZPCw79sRmIUMzXowR
a/bJghMYXx83VoDgANAaLPQs+kRQhbw9CYwbCpnCqOwpGEzRiL1M97uSeMzz40m969XFabuxM7l5
sY2c0EeJ/tQdtJe0IOWmW5cU5eCTs1UZUrik2cTb7Xu77m1v43MLvv3uwP+aV3DxAkg1pkxvh9ko
DZT1UpiXtm63K0oAbDkUE7kRjjsYj8d6Vzz8HauIGBbeVRKB37w11tdyh7cIjHHZKecsJbfKxIgF
qDAFxC8VWg2Z5UFCuYyzXVDXn35efkL9igb9Kl9y8rPrC9SkLGMb4dk7OUrCECYpN35LV4BOt4tW
Q7ArmKdQWBz1XdCBKQY4UpB5dNnBuU+meJByEWVTnzu1PwgRxf6YnMSEqsxz/MyP9X0Pb5ii1936
AEYFkXstXRCHpq09/Ftk4zj96EYCgIZHwgKcArfT30RhVA9hxJ362NZqBpT0jQKce/UnKJ74dgmP
dZeZHM1hdlU0hoD/Xr67ytI+CTtHYUGAB54O8mpfRvaxw/q0bkCZvH2rdQC+yYuHRkrr+Pp4q82t
7rXtyZzHQslrrofTG3X7unwt7BzA/2pYPbZyh9H7HaIqAdqGAG+sM93OaB3EflspCXfaYWwX4F5X
eOtA4o6YKV2BhH61CsFcvD5xJDQGApa1s2Dgz8+x874nP4vUNneP1//9IMRRYJvBSk8RUo3iBFEu
O+xJb0D1m9LTx+7jctmFdKC12a5yPdoXK9t6ednvj2CBens8H3fFh9E8/CWUSTUV8od3nbMtAMld
WHInpTTKc9zBM8sFFZCDD5IckocC4RFFHpvhPVaSjfa0YH5c1anPVoDKw8UIErE7bqi4b1yElwV3
EpDWjADxLqzCi4BZOmrNR9fGaFY+d7xkVBIEC0NdaE95PKqhPf6M0XPcfQVaoXj4OEEEOOB2Uyho
TQo9seNOvGymkZG3qGx/Zq98aDbt2UdA89jcb1l+ag9wfLgytFGiojfxZEUtqWUWctxJTvchByXU
FeiNaN7Y0IivWnQBDJIlRHrnmJqjl9k5eBUlmcjhqpNPQkxkdytLtIMoTjAYbEOhERcXX8B3Reu0
2w1lQvrYyJbE/+7qRuNWQYCJxYJDwhuev52lvqvA7lHg6CBe8C6D7aMwJlocmJ9efsDQ93iOZjaG
gmogsMmjAvAdiQqwb2HEQJf2JFyATgc38vfj359Z8pvfnyzBILt5IvgVuL3/IgUioV933diqtLIe
m5m5rK/NTGMSDeWVoOkxjA+8Q/RerxfO78I0TcE1sdK7ec7g9znd0bUd9/748++KdVjzm++frHkl
9Q0rN/j9kbdQwV/tXtw0a+L5NF2wNXMB3JiaPC40oc2UTIMpZ/flG9IuOD4ey9JUjUHqVfYn8x1J
6Mff5388E/X6xV6bJQPj/78y4PdhXUvjlgoJetLIsFXRcqTXW/Te/4zcA8tsZQub+JdK9Mri4HhJ
C/yaCFmcEupjGjlwBK8wAET+AE9n9Ga3t36WgFQzwdHNOo1b/soo2hSFIo4xTIgqyJT5tNTnv49X
au5Sgo9BigkpQryapu/MkJHLsBtFnXbsLnnhaLppSP0UQNzMbhcqXzMH9MbUZFcEvt8pYtJDYuw9
tBVD9AlvLxGALtmYbAytQcbCE2CDzWlJibevlyZsvKAmF4qKFxYeBeh+wbt8cna8SGErJuLGrQdU
HQVwYAXq1J4s2bl7QY9tZFd2JrMFhQJeZHCNnlyUrsXPtbsWVuETYLT7JaaH8ZcejWgyZ0yYOUXi
Y0RgiXcWnqOz63E1ikkMiGeSlIYBfjsuCfCx7XYxJ7Q0T5MzIqZSkZWjzs8J2q7PgI+LpoDeguR5
6TDOeICbBRkP69VhlAFtLwYPhmz32fwKqWC0+kJwNHPeb0yMn3BlwpXQsRAw4JyXNzvXdvTGaNfs
wjU54/uvbUxBVgFYO+UAFH0n/7leRa+aviQXOWvgfzj7sh45mWXbX4TEmMArQ41Uj9Xttl+Qh25m
kiFJEn79XfhcnVNFoUL+5L1laVu7gpwiIyNWrIUQG3RDiLHNeZhrppEaAlyFcMJRvAjg5/sea+3n
Z89kaOlUVC/w8+1X+kS34wB59PsWlqIv4M/+bwSzm9gKFZWFcABT0z51sKtehPN5sLevu3xlwdcG
M3Mm5kBLLpDtPHvGsOk7l55XhrJ4OiB8iuojekJuEjV5VsS8U8CzDm5R6iTOZ+upzn8IIKcE+P8a
mS0JK4ea5z2MxF7l2/+cSpwc4cWvz1ZDNmujHjr8OsVLWXU3oNwxIJ60NoibIj/irys7s7WI0oRn
bQnecQ9qtc/v5d7YKDulXyXpXfQjF+OZOfZ+1Ho4LYxnil0KqMKfq623suyLbvfCxsylYz1kmqQY
y/s7UvNAfyBegZ43ixw1eH5+XoOr3uD75nM37fMLx2WThIUCt/s52e1P5ov79grtnuPHgxe8fd0f
2qKLvBjZzN3TsWr6JLMRWj7nG30fjOBxWxvO2uzNPL0eZzS1GEaT7lsnCQ5fz/fHsBTqX221mZ8f
0JoMeVcsz+kYPZT78/mFgfPBWTGzvNFsEKCBHlIFFv96UcbMKhtmGJNiZokOyU80x7zRNaa9JSOK
gcwZLnkwy80RdhxMI6lFYxC+utZ28BW8jMAE4DQrccSSo7w0Mz80FbrMhg5M/dY22eGtvo1WwMdL
++rSwOzEhG1kSmyEASBhvuo39eN3ehjWjuWSN740MjsmIe3ZIGQYkXPoBLaO9kz35FE5RF67o//h
nr+0NTsoaQ2+IyJgS90qQbij+7VwfnlJUAc0UQ8D+mLm9cF9BLZhAd2J0UYvqaPv0xEx0cpJWdpe
IL8wkEFEBsf+26J34VgY4WnWhJqGF9CH5jXfyiOyMW7lIicKL3aEXOf7f7GInIsF/DmS8POc/yhH
A6Og+z8nDj050YGKrTjwB3cH9OGz4f2RNp0rHtdW60abYfKgYOv5X7OzrTHQMA2l1NKgkeAZspO+
lmh/A8Od9/UMjrevL3Qf4k+7s4BPNcBrthbd/s3Gzl8Blx8w2y+QrI+5SfEBmOlxgyvw/Z152cn0
naenlxfl4fUr9mP/a/fn/nyr0/V9Y3eCqaBdd+o8mZ3skod9IVfpdB3CMvorizcC3twK9MyHB9dX
sNzhOUXNDjhiZ3XUS6+5v0CV/299duwNriYpU2H9/R3Wjxslc8M92Ufb7we0yr2C9zbxyu0ayG0x
1rg0O1ttqC0ojLQwG4IazPpTHiCkOSmL3J/bxcNzMbWzJRVJpctRAysy8R4nJlLh4BmpxCtB7GIO
4XI0s/vSbFkn5Rx22gN4Ealz6l+6k5F7wFc9/1nxofrS5XxpbHarZSxjkpHDmH6aEmV97mi78Ml+
+QWWsR+9n34LPYTrU9e3wIj5sSBPVJl4mCs3qSAuxBzpqfwEDWjkvX4d3n6+odSwcvEaU6h4s6dR
g0UpGAUeg8xcIwt7YmRW/z8h3sdHvjeRpDIdaztxgordtBTn/V5/GhTA0GU3K3zn9+8MhOWQp212
lc8AuWy91Lew/Q+7P19TQivalO5Xtf36+rPq85adD5L/gDUYQHXMgTiaGuV0KJAEan31uQoERFrO
dBtv4m/NftNuWyfah7/LreYekkdwLHrUQ9v2/v5mvcFi//WAFx8x20WpKGg25vgI7TEPNDS05q/F
KXuzTzWsRZv4WD+t0StOvuVmnQBUQOURHW94Il1HSHVvNlpVj0jpVrxyJ3IoF4FUtXIMF8M9TdFk
xGCQSQIl4LWZqrcoGvlqKBp9oAF2P+57HRANDwArf2XnLQbil6ZmjkXtJY0UJtXPgKmNe+NbuY9d
pd7aP77MFEBM1QHVzpe1iTyyQn+0FD9dGp75Gm6BlFUbK/3cBImP0+cSNA2sObRbMBz0i3BJqQCo
2TLwULM3WtOmCfBH5niu2toxhm8pex3Sba0b228iBzxZaRy9XCtZLQwNXVOoggOEh7/n8N1S6EPK
GZfPR9vw2234G9RB9HGNpXvhJrqyMvNruc4qruLddk6Nr+in1Lkc6iPjJhd/hj8MlBVmvFplur16
cdqnfhQwFxuGas5OXFbw3NTwHD1XkMEIc21jj+9tjHo7Wu6i0q148wrAdau7ofEWq5uV83474Gvr
swFXrO5EzZX+LHNvRAdEzbRNSBOn0vcV011i7ppMPYKWacXu7QUCu5YBOjMNjIyyPgs4+nzorMGi
gCYNm5wfJLN1RjoCuVn5evYQD1+NvUkjUIiJo2G04BMwXwDn3TLqhvwP61bus4VQAJ8DIsCpqxhY
1r93yUWEq0eRamZ2I87m71Z/HpvnetxR6Qf/IhzUC6+4Q7vdGkXkgpu4Njqbg0RH3KvogGdJMvMt
pfWbzuEiqE2IJqa7YfiQGKiC9hbtf1FvSB97BdSEUuKM5c9BP7HybWVNpgvx2hFff8/MQ8o17xPs
fnEea28oj2aGi5H6pETD53OkPA2OmlJvFSv1N7a8NQuiGlAoIMU0b78c857WCu/FWT6okWvqL2Yr
tpFqbNvqR2p918xNTYqHNAcv/6uNnkRBT1W7z8a9xk9a7hb1k1B6h8VnbdgS/dFK6pXQahr3vQ+c
rROP0dbWykABpr32UdlSvE26+CiV6rhyGm+agYGOxTb8v6mYrYCZDbEESk9xjpr3LHw1wfmMLCh6
8bNqI5GziQbCwdMAfsIUFIemdtXwJLUvqfLc5K+KupGj7yt7Ysk7mYDyoWkCxXA0rV3fmkYyVpYW
KeJs54kl/LKoMjfSM/2nPVjjpjTqTwZ8+GNj1KEvK+IopUBKooz9s8+tYiUJOc3zfB1MfeqZwzYB
yG/mKVNbEmXajuKcZyVW2yj1vRWRfMUX3F40hn5pZeYR0RiWJ1qOERsfab/l4bFXHFkDuPWn1H+s
zO7SzrqwNS8DkLTRCqmFrUwKpOK7VXyO4Q/yQy2DRHMjNFzH2S59oOJVHR6AtTJWhrrwZsBYkTBC
WAQFE3RoXq9unFi1NpaGOHugolJGr+C+YzeOsU9Pg6Nbm/f74114Zl7bm52kkpRmgiMgzvo2Z6+g
SOJwcxvE0+UWMP5tvxt+4b+7BCI1A9Rx8q23VmZbgKJcf8JsQ3PMB2kNVZwt+XtuPTK5dpD+92m6
gyBDnx5NiBX2SvLYZcxr6HfCfg6QKRrLPfIjoLA9ZvEnrX1SbHRxZBWa8ceXsdxmrfFgSeGutXq3
kp5aVu8ZEL693rvDSgF3IUSfRvC3N8CeyjuzEaAznoD11wS7VezKbrid/jR7XNv4O3ZFsxHqNj6s
bJWl+xoqyABBo+VIBpT/eqdUg21khiqJswDXiO5VtMbDKBpQPu4rloLpYxhP3Yh4+r/smAu7k3+6
uJhFHTGiZ0ScWxVyOtxL0PFnVJqrh09m7mZ6tumlb0q1jfgJsOI+KhwgHRIVfHKGF5OPIqNOZIBL
GH6yPNKVr1t4U2ApTIDqAB4EPvUvNdfF1+UWPN3IsRQNaMxJ8ievHvDihs6smu5VAPJ7oGMPYb52
IS0gcmF3IssF9BcFn3kDWC7pvZFGWA0j5puUgNeGWEcS4nltlV5ogysiyj0t96Xw2FRobT9V1Rkq
GEoyERujCX3UjiaesuRpoHj//IenljG1yyjoe0XCEC1314vGSQ8NjgotJY14QCOhUyUv2KsCnAIZ
L8E6cI4qpx+CtcerPbnmiwsCvXDoDLII/sKVNREsXNvtJuKUqGvHoDGoxF2iDTn6q0qu/8rDvGKe
kUql9iAgsZkfU3TpvdhabNnbjJPcPNGQomHPajRrdHQbwoqIuQX5o7HKqPzQMJMflpEqZxrKCgjV
hM3ATtJ2+oPW91nn1ZJSvxRNiT5+VlH7nYpY+6IDrX8bTB0f0TKRnctMbZ5zNkh+HoXQcdJNrXrl
quCa02k0p141dv1LOnTFI7ovwV2bmrbU+Vzr699qSbNfxRAm5zSM89Ixyoo+h9mo5241GuSkVXId
+wMHnYpbN0n8EWcqXFvIgZcBYUg/bNSx5fYW6N8clNGcZslZp2VMHS23h1OjN5K+iRNVOgB9qP0i
YSqDnZ0yTQbzdJI/80Iay4cykSC3NcpDxPwYpRNwsRS9dI7kJPsYTU5/9GZr7lO5Hj4Q7WW5w6sC
VNXaIAFnmWCIhdcWlIOiGE1OiZ/zrnuNapXL6MJHe69XGEqduoyVeIHkMWsLp+5U8gbOWtH5bZlS
QPnRSv4zTqiR7ToxoDEq7MA23lRSDGsdSVovMhqz8bM6tUMHxHH996SM6LjvMHnEMXgPiatBRMUa
TF2fBQ7T7kND/yR7C6148MzOdn2ipnGr9qIPwAlfClcZOG1RUCJ9vJFHu8+9ELHRS9dQECEWuZ28
MsrMxG8LDYLUvKNYC6W2OWSKBqX4GVa5sB0zA2+uCi0oANAV8NhiVgydeGpFLO7nIBbP3IokBfC8
mclOVmYiP54MuPDdUDMnxjbE3CcQeBZ+U4317y4cm9qzlZF9SlVUZl7JrSQCU15oGL7UMOWcx127
JW3ffTZU6aSd0uVFtwFpSSO2zG46hJ95LkoHiHXzRbS9LHvSYEQQjBDjQPFTbTRWDohBTRCINI01
rGQ4piM8O+JopEQlbeoFBI3mLGJJB17FJRn6oCeVy/ot0eINrz+lfK25Yh4bTcsJyicUHxTQxera
PB1nSQAFdHIkAiuNlJdRIsKx7ZZsQIYnIw6u0X7QCZY6dWkhoQgeOK8LTWlDzaFG+7YNTme9Ttea
n6YAaTZ8cKdM6lGIAPBQnQWnQhMZYXohAg2VOFczIaOZE/J1/9Kd3fUYObJwmF60vKPdEqyE125U
dF1Lu0QfA2IaG8gRu7HJDl1LkOkdPiGTvfK8WjI39ZHBeRMENPOenXEkXKdjJAcUvRCPXahDIqzC
Di6agT/RYjRdLRGyf3+Mt/sI/MlTSRZZFzRbzq+K3GrNvhXSGCRVavtG1xW7tqHdARc69SgaAJ37
9maR/t85BcE/QXQEoAc6t6/nlLeCYlFjOYjTxHSjSK9ONpc4ECdcWkli3fqhiRoaTCtw1OgMlKc9
dBGUmD2KEY2ayoFshMPeIOVPlVn9ViSgmtHDcXwoicLcXJHqzf0xLhyZSfbBMid57KlSOCWbLizL
EnQZqaqNgRC1a9eqL1t813f2M1gw3EEHv684cwakv7ZPKPp4khFSg1W4BnydV9GmyZ6oxlFVB8IJ
Na3Zd+B93dqclUoAORLZ5RScNIjFCIc8UAnKF0UxIULSEBf+EoIYY4Ksc8rRDJ50Gf4vInKKnn/W
iam7ncLKY9HJ0kmWx/GN9S0IJ+Ki8VB4zfdlI+xdWcfVK8A3zBnKIdyURVo/WBFlr/cn9/bkY0wT
5Z1mI7RBu/VsbqtErVq1kwNNDA+VWn9jlab/+yYl2Ds2pg2pGBSVr21UQ9J0iGtEMEaMnVQo6HnY
z8kvU+3s3f3h3J4HoFynGBFYd2SQ51IhhcYTGmuVGtCs1h3bYMOuLcbC1QUTK+dhyRSicxQOwBeI
G2M+cyWhqUAIESBxTHq3DbcISe+P5jbwxJRNlWMwIEydJTO3bOp2POV1tKCRk/qoshbt6dwgLyW6
fI4IC9DL0BGQ/woSufY48FX85RRbXN8L0wegFXj6D5jbJh97cfIaO28MDRX6QBEbI+sHJ7Shb5P9
knTdswe/BYmXPoLvSu43PKJuOezvT8A8gYojhw+ALAUKOCjk2ObszrAKS7MLMs2AXnidiHzISru5
XB9MfXxX5LdaqfelqQWpZD3KfevwpF3x6AvLjPgLqSrYN+EAZm6v7mB/4ArcHi34W6Po9JCauaWD
2idEReL+eBcWfIoO0Bo8HRftb2r3Yr57zUxZqjM5KGStoQjUR6gccl3fmFnbv/dSEvqtyrNNaaKW
ro1Io963f3t9gYZA0xBHTBJh6Ki5Xm8rFlKI3SSDY12xj8aQcB+7vEVgS/IfZSn9IyvBtLzqXwIz
SKPjpp4nikJFksfaNuQgKVOyM5WyPEShlW+sSOVPeRYWD1LYI/dKzXqtmDYNZba1UdIC+YKOohMy
AbOdpeah1VscQ83xhgyp/TykwzudqI27Hl2Z9nNM43ObgktDX6tS3N6kWFqUmvConC60+U0K8p9Y
WGA7DGq5nIIC1B6+0zTQSeagdcNN2u39VZ1X1qZpvjI47fGLbaUlIfqnOhi0696R6u+ZlW1arXiE
bqwDIspDEieHsoaESG8qK7YXjg+Yt5ADxDgROsiTh7kwjaZLLSZSrQaksApPzSIFFXGOdAo3shVT
t1cZUhY6AdvEBCmS5xJ3Axr30SZUqsEGUk8rweQ8hT5N4eWPz++wpEIHL979aiAoxVPcKUV3sEpy
GsP8j5y0Dwxt2FJW76s6eenH2Fd/9T3/ltotWPEkP8zQ9yijpST9UmtQZ/fk6f4SLxzcKXmHqGwK
OnEFXk+zNRCzSgVTA0MDVwChblL/SMvezUDtdt/S5PJn5+bK0mwvdWNUhGUPS2bsVxKozQC5iPPj
230ra+OZnU4AXAlEUHs1yDLuyfzECNuExr6y1zT0Fs4i8AE2tBPQ7K7o+iwBSfs6NwfSqIHW+GqR
gSOKOnL008CbE/JqprSWxFq0ByEfXKgQr7npx2O1LtJusNSgKz4N47OwUQwTyD/Gvqb1/shWeBOW
zgSemXjXAbGCfpbZ+8AOTfCM6ZEWGCkrd5FZvCGmWBMnWLilITOGQSF/CzZGaCJe7z4FjUZKlGdK
oLVh5PZW1+/bXIlGpyFq59DEGH0CybhdY00CU5B19weEpODOttmbrZt8JZV9O2iU8ievDowO7tB5
TMtiSedxk8lB26qjw9ux3aL4nnn3t+itZ4MsO0Rl8NKDDAZIZa8HnWUmblIhlKDg6X4k4Ymxbh+R
lSjzdr8gmIXb1CBcgwzFnPmLDYWUyfGoBJkKRkdIvdeVgbzeeBxk8RN8is/aGnny7dEDXABnAfIe
yAXDl16Pq9Dt3uao2wV6WY7PCqQnvKwMycEi3RhIPVnjNltYLaCSNAR5wH5glLMgV8a9oDHkRwM9
A8lMA92XxyFH8WrFb92aAZQVwTTA98B6YMWuh5VLTcbjVuhBrBdAWArkXWhXWCv3xO2mgJWJ7Rfy
PBPZ0uwkjGZRhoJpemCJsA7wwANjGULL57pt1+Czt44YGwzWkI0jaPCbx05toYxJmqdGIKFSsjWq
AveKXMq7Ile1LUAtw3ssdWt37NL4pl5i3IbIiIPG73oWQWoQFiVlRpA0Ovq54y5Nob+NbLDu6C2N
jP+waEhuoKV/6sfDE+TaHC2Hrhr72gjGokaZjI/dpmvZGlXV0qAm+SY8GPGqB0z32opdZXysURIL
zKhE4e3RzsC7lKor/mJpvfDGBuUPNrmqzilACh28vCorSJBYCaRNuJ7vSa71Oyuk8c5mSNyDVi3y
/9VJAUuFwABqzog0wU1wPTSqE8HtTjeCjFTcs+IYuJcMlZlBsdmKqYUoc7IFElyMbiI2mi2WNhhZ
o4e2EdSWmW9pMUhH8HORHVGaLujMJtqXSAPvBomgztar6bEQg7KKIptO2HV8An3jqZqoI90IzsTZ
CUwEj2QeliSw5RKxuzgwPfL18jvJweepOFQB7ztBlcHRildzNbRf2EoTZR2o3ECtguzA9O8X4W7V
2HIUjrIRxJkJWoE2Fp4eQysREXK1Mt+LpvAiVgGYAxTVnpmKhGRKXWeRwCKg+zgaWiv6p3RIchU0
Ulxo/4aSQAAMkSmkrVHQR13SnKPzijyPax3yKIFEoQ/f5Gb7WYlQXonhbwc1WcG9bSAgQzQxi/va
kUjwrjIJ1MZqfqrc1ja5htKUk2TtGjrr9kb4H9ksFYxOcKFz+QVqAmqcS2CttVncgwFZa3vIwkIl
W1+5FBYNgWxHmzK00JmYHUKltoyy5VgpXKPlex6axU6W5GqFm3JevZ1WaKJWxv5D7gBHcBbKtilq
M5QkYWBENv2wq8J2IIEgPTZ9ww9db8jHSIzKoRTS4KdQw9hkqVxs26LoXmol3+tpmrtyFkLsPa3D
rSVx/YcMQPa3tBqqRzPuiccblv0xUQZccfMLqw5tXzSqYylAxzhXaTX7Bg/0pA0Ds4hCl0ZIepLC
eDXy1Sad21c/DudflVMAuPH6n8XDnSlQLTXUMGC4vqBmJcfxB8FdDaLkUkp+15TUZ4g619C8IjyG
/m3W03eeGcrakOdwi2m1EDoiUMWOAPR0XnKhuQpWzzS2gtBKU69KZVT7pdhmnhVlmzo1wx1XwAaX
FQi4GvCt+WwIH5LCbh77uM9OeWa9602qHXM4/pXH5MJyIHxBwRusAdiwcx1IWem4zbrICqyODGcS
oYJIi6h6HpESWTkat5ciZE+gPQtNcSCv0FZ87S9ZN+Wiyio79XbhkuK3hi7GpkP3PZRd/1WKD1Nu
AzgA4jQTD2XIJEwfc+GcBy1qO4OaxYlaDwR4JGUEu97Kg+t27qbCAHJ4yHXDT81TthgKamAZRBaA
fwKdjFD+6OB2dEmEzNL9q/0mTgdBAaqIaM7CuQGzy8xVapldanFE81OIy/Qxz5IpQRqbbh4a6QFH
h2/u27vJTeL9iLoWQjEUMtCsNQv9YtksaFczeioLWX8dkAzxuN6BnyPuAS9jhtvrbPSUWLNfVFmU
K9YnH3l1rcM6Andkg+EfUEOYjbarQ6Y1jNMTzyL9lJagaKtUIbZtzD4zKU4eaSw3bmxnyuv9Yd/s
0MkwAt0Jq4hE/7zCpnWFFo2FTU/AM9ujo2kRtAWlMIygrgAeJLEpRtZ8ppUY/vUUwjAcFK5dvMJQ
nZm5qgRSPbxU4gr4pxKYEESUPrZT4lh5z1Zu3dvQbbIFbmkAp+GB0StyfTJSowTVpAbuOaPuQ69s
KjtgAmGaQhXlaYzl+MtCC9AhZAJ4WTNK1CfFFuXu/kzPgcuIKfAVk0YMSn2T/ufsfPZWFAN1UFWn
UWnIqy4BYiIbYgIamNAgV6ENmPZDuZFBPfxaGJ3ROwnoD58HynJntDNyQPOQuWGh/UuNxnIz2iBu
IQ0UCjNW/bz/rTfH/O+noi6A8gjSYXPvXSXcsKukqU5ZmOp+rloPJaLsbVVa2q/7lm6CB1iCH0bN
EUhmVManG+3CaaE4kylEAjJ3tJXEqwkH67YsihU/PB2f6+M1na6pmxjg+alYd20lsdqwTkiNR7gR
ssyreakiR9uQ4pm1ctq7pGSG2N8f2e0cgpMGDHlTADslHGa+H2/xIcepJkGtj9H4WtYZ5K9KYIHq
x0pQKAz+qzkdxVsZOwvn+ZaM0Oi0fmRdbgVZ3wEUZaK2ap3AVS8bTiLHUfvPmIoJKoYThV8AJ5sx
z0JVetPW0mCZQaRmUGQMZSvlwMbZcbQSmd/OI2jEJt43ACinLoPZ4cWWGZusTKxAgGvMRQNYnDiA
dWWvfRgba3T3t9vx2tjsFkBuLTZKkM0FHVA4Dl5UYF4WqfXP3h5PNwDuAGkCRgbtCtfb0WppPBZc
MoOk5upWGxsIzmMXcSfR0cLS99CbIQZDV32jkWwFCnTr8BGGIheF+syEd/jbT3dx4NowHZreiO1g
tIRXAaidiAQ1/PY8cmVbS+f7u3JhPgGSBmEjZCAAu5xnESM20D5FhBh0dT6YzmDIueQyi2T2Srhw
s0vAx4c3DtCd6IaYUkbXU6pbtYI3SEUDmWS7xMR9rXaK5NvAk94f0Zqh2U1NaksLS4NCFpRwCPJ8
0f7ZrJKVu+Jm2jAavBBlAyy4CnowZxskDIc2TkJBAe5h6Sal9FzKXbGSe1008hcUhZQ2qBamf7/Y
CU0s5VJoQeC04wlAh0bUJQ9yVJblivNdtANW7Ql5izfcHHlt2DlSRrZFAxEl4b4vIBCG6u8al/l8
X+NWx55GGAPoFTqj5pW4mBXWRJhoHMngVmiF7rrUCVO/MYetiP7RtcMWwHQAdquTkgS6ja5nrieD
aVRA/x1z+cliwq09kzHv/j6bSyBMpOxTKgJlORsJEIA9ro0M+TD9s02OkQZYshynka9RO/RH3Szf
Od5Fh3qwow+GB+thBJxuG2lj4lpaq3+TOxI9E9Hk27K3INibAp1lCFNyRaH/ptTWAH1O9YisRA3z
IHb6YjSD4YX+Vylk/s7FIy9MrbHEF7+blb8xtorPT/z7/XmZN/xO84JMN2ITE8l7BFOzeak04OWt
IreOwOEVbqiXFG3htuSiJNNsUbwTXjk0kIARteWlVpI9kBadURIjZYS8YBceqGrVfmjS+MFs2/Bk
Sgk9M5myF5sLvoNleT+OcZh6TRvJHmOK3Tlk6IzW181WJU6sAIG74lXmAQoGBWJVEygwwDORPJ15
FaChi1GMgKPr+YDX4VZR273U/ciQ5Lg/fWuGZkFoJQ+AYLSmdeTjESgESEFrTpE8Zvz9P9jBXYo0
IVLbgLNf795RLRlLdNgxjcGRRuLbZfKj0mtfjObmvqmFk4834v+Zmrn+gXRULmLLOjK7ewoL8m7W
GzacmCE7qtqvOM01Y7OFkkywN6ogOD1mGFbknaTmZcfWSHyWFsnGrQgOFDwXkKu6njw17xKNA6UN
AvyxdHutKPctbaydNXQPujkoK2s1d9DT5gNSAx0qWCqEWDNzMtfiUKEw1ze2cDJSdmhsQtPD/WW6
PbgoQExAb8VEuy4Yd2ZbIkPiK7XNOg56Nakgj2ZEIeS8Ysa/tRH4qqEo3qs/276dHOqQx8IVLbr6
XFmobHAzanfnzpLL2GsiqAs4SK5rkeYMNNM1R4uG8VelxvTcUzVV/RHNaLJL6nEM/YIqeXXs9EL7
ZGqVFJKnDmin34BkCjLm98d44wGJguIYmAjglyYk5+x0FZouRiM1pCNw9/UbNx2yg0KilEKdbmU2
b960iAoQ60LIYeraMJG4uN4jVUvS0rK6KADNLtvUD7VT/poa84vHau0mutkfAN+i11hF0gzP8Bv4
tDJ0SWgqIgrsFBgabj0Dhr/TG8hAy6XkMOUHr6E+paWokRXfRvxPKc683nF/kNawljfH7/pTzNmo
CyRuFJr0UcCkQwG9ZbWrtzmYuXvIEUrl9v5qLhtD96YBUDfEQmbGekYHI2ZDFCT5t0STfD588fic
QxWJi4/7puZRJVbTlKcSFvqitKkV53o1JZZpgI+PUaCktaeGB4HmhCFe4Ym6cSvolkf+A3cMXsJT
cHltxDYoV2VqJkFTWKcufA+VbNvHIDfvVt4YN3AiDAeWMBbQAsCBWTMvyW07DGNIeAW6Ih0Nk/a+
hhcHqzX62tdoOM4EFX6uGNGGREr2JGKr3QyxhVbC2OJbdNGoz3IPmDlVEGTXetQ+hQjwH7tSe6Ec
Te0AFPerKhgL02OjQo/C9hRyIyS+nh49RMNH0idpEKNfRt8rUSCMPSq/xZN9UDLP+Nn+CUNvEz6X
n/jm++s//fZlggIGYRtvaThhLM48r0rKMG4VlCiAm0H2zW1pMD6D+sUG5XcPoa/7xm4ALdfWbujU
hwSQ81qDtTr9E0f1PqkGTx31LdzMxrTRPjQcOYRIym9F/pyb48pYF82jTDx10GLYyMxcT3SNnp1m
kI00UAru6DUFiCxEIdPgDvqLnFoWuBuMJ8P4HjXfulb34hSIuvtTsHC0AYr6v0+YHQWqZBk6Mwnm
e/gZpe/mwJxQ8jiTXU1Zme2FO2HisQM2AxW/6cF/PdpYmDp4/zDacNj19ZcIQbzMfxSt5qrRm5F1
K1fQ7S4GoxlmdqoFIHz4y0F08arrS43ljdrFgZIE3CJuY4EFChhuo/h1fwoXbiBYUvEQAvwK0Pr5
A8UKk0hNEUYHfGOA3LI+5U7txgQSjO3KFN56R+TPJq0WgFtwt87zt71UyRbVtRi5LXXqkIBi01ux
ZmTeloo0J6zAC09ZGaTr5sXZVGlH1BKjJOh9EYQH4r4Q3Y88yWu8dOVmWVqkS1PT9rxYpDQvWcdz
mKrppyS50XNpH1mz8hy7aSyZBgQAMCjuVARe2rz6RNKhTWjZJoG6rV+0D9lHC53TmJvn+lcuJiqp
t/s7YmmZLu3N4sisHgw17WCPKq2bV14eowg1rCU6b13l9ahm5ykzhhYam7CSjH7ib4B2Uvzm2f5c
1YG6DXuAh8dbEx7ZRCp3HoVLZqSZITES9I58M7XiSY7olprxi9Vkm2q03aRs3Ub/sCPwnFiseRwH
6atG96jU7e7P64LDxDMKr0O8rwFQwPCvt0uNWLoyiyINzEflkbxbf4j3m3ryDgLD+HPf2NLWvLQ1
LfLF1hzFUNkT8Cpoy0OlogHJ/NXUndOLNf66pd2C84wIAa8OvHgnv3lhKE/quM6tPg2IlLolJDc7
A6xn6UrMc1OIng4BWhuQ+gcDxvT8uDYzAQOish3TAKXn5/SJHIDbLKDQw89KAD1xj2bQwdh1Kx5r
aRYn1SXA/1EAQPLz2mqsUykedT0NIrlzoIbmoEnZQaKG6yuh1qLXmpB/kyoL+LnmQaqJx7yCbZoE
H8YGJAzjsX9Cd6Pf7jV/LR5e3IeXtma3ZjWmQskl2OpByms7P1rnG6IEEKYyt1+5oJcO36WpWUDc
NiB1RJ44CVrf8P/TjwNChdoysDi4va5XR1a4GkchehLalIFhr+idKTDz/v0gATf7v0ZmI8DrUCGj
aBBOGpFDKvZYadTJ7OeoWRMOWJwr5PNNG880pN9mm00FGZJtZ10apGYBBiwpfZQlcAXeH87idQ8Y
FoIKiPohoT+zImpaNU2O8zqoXGybWME1aY+G1wDEi0KF9XuQNBnVUyP3WSlsP+ztNUHR26gNMTLA
fjqgFGDykGdnWVdDQVBJhB9MjNiTbOvYoHfcj2Xta2grwxM63hb3h73kpWx4D3T0guMTmJrrrRKO
eiPC/0fale3GrSvbLxKgeXilph7Ubg/teHgR7DjWPIuavv4uOedmd9M6LWSfANk7gAGXSBbJYtWq
tZJ5I8eGi4zNtMHjNzFjMG6vTPDCkYHoBoAHIPvQO80WxNWSp1WfB4knKJ8F5g8hgZTU5tz4+tdD
ujDELGQQUlrKMRd7ipjawJHv/F7xUsGwr5tZuKfntybaVcCANLcsXs5cgNb6LouSxIt6o7JLPw96
Mk7GuxpD9BZlyZDEYKsnba73gSWW/SoYamHpLj6AWbqJi2o8borEawT+WeR4l/LKMR25jc+rPRl0
+SZWpacqqDbjrKmIYieQlHEFbqwYdNNDmkF2GRhl6/q0LH0VEm04dlDwRq8t81V5AVQeKBkSL6wh
/zLEdjrda6WykqZcciYU3lB/Rm4PSSLmLVvFUkiBZpvH3hyq6i2UjoIYbQwkav5+ONBrRCoKGE0c
2MyWjJCHingjxXDQYSLIaOfV3pvqr4s7EAs5t8Ie2FTSer/JEo/aKtAQYf4oNL8K9EQ/Xh/N7JOX
z/BZaOuLrgcNFuibu/TZXuqMuK+n1ONEIzfrrgQPTtbb140secC5EWYwo9KWclDwqRemIJ0Wc/Iv
9reGdB1SYejZRvhzOYgsqKE3r5S4DppnMf0Ri5s6/rw+hCX3Qk0Kb0zwN4H2gHm/CFXmgwCigong
JvPvh2RLfUvNttetLK0G4LC4bAAvgKIYM1EV9ZV6UHAiSqDO/4Vms8ZUFPQlrxy8S+8kQGT/scPc
1HVTFlwvhIlXPoMjjXAh8SHI7nc+WqVas65418/SXVpWZBq9VAtvckFe2a9Lt+vFNzCLVjQpLTUe
34AkWP6B0pX6S38p97VuhSDSurs+sQv36KxuMrcdAzmP/Nylh+BVGDVKHydewXljlB2HFMq6zaZP
QJNdrrVPLbg7EqhIFajIi6NiyhijdSQHWiwkXjZMpFU/AwjPpZqysqkWPBJtNsDRovqPDJrAeGTH
VWHv1yPWUH/noZ7MBQ7IY7CIa8jWxeEgGYwOLmDXvonyxYFOq2YQcU3TmohFYE7TbszX0I8Lrj9X
UucOpbnvUWKG01d51MSahmNVV+GNgck39b+YMSw9qtdA8cjA2V86Qdo3cdA2auJV9c9ouus6sCSC
sTSpH64729LKoHkObc5wNQRuzFUEwR6IWioGhoI4WOpDkPsEppS6krDWTrO0NDgoZhQnHnygs7gc
kRJIEDKmQeopEEyn8pOBLkct/vuX3XxUzIjemZiERbsnXdX5WdfAiBqRQLeN4CiEhypdw5kshE8o
Jc2YrrmYBKwtMxj0lwxNBjtN4pMoSuy6jraJWkEe2uuKYBdSfYeWCPf6Yi098WAPPS5wC9zo3/rI
MlqPUy/gcvLEO/QOUMK7+VEHG4pFP7oE4LyV03fe/syVe2GQcY+Sj9FqlcwGT6KdWtzjZOe2tHKT
LBmZcWrAxeGRhNa/y8lMlInPsm5MvUm4TQaimWIJ5J/zIZdPK/M3RwjscHArIn8IxD/yvcyuiiEo
AhCjlKJthWS2DikvB6rh2o/pF+Q3x7WaxdLeOrfGeHzOlxWHvCmcsQuAL3+XA3Dh8o25nhydf9O1
cc0H1lm2ZioCIVQ4GTNI95OWboZXXI15b7eqWSRml+yj2GlKi1a7xLk+pfNRd83yvOvPLJeqJGWD
IaK/6VCG3mA3Hw0l+vv/ZoTZbV0wTVGgYdmGxn2N35KXCZTJ99dtLB1PaFbG0xnBP3ArrA2+Dqkx
ppnXtPFHgTacZkJfk9pY/5sZ5urgGn4IRy7LvLJRNnkebqd0fNXkeC1sWhoOQsAv2DpeGexBCNCb
L+VTknk9OpUJRaONk/TBXGhQ1rJpS7ch7g/AnQDuww5mNhWgI4BCCXnmGVKsmoIPvhRVWysJLewl
gO/xIgOiFIkhNoIYgtow+glnBHLLZqig8b8RTZRGgY4j11fo6+nLuLQKVCQQFyjeo0jDbFtNr/SU
6kPqxXRHm5Ao7Y2YPlWFS0vAL37y3W6M3rPgDaXnSlDMsV0LLxbHOpPuIJkz894wkXXs14U09HD3
gt9oeLSVkdP7kRmsBUtfPv1tpKipIPwDhA3dk5ebN2zAyIi/mQfGREc2J+s920GQjoCn18xtxUxQ
Xvk3k3tmknGWKQnGRO6jDFWPzuF3vc3bEQlbcivsqu0Axtw1PuCFjaCC2xUxDB5DwHwwR6MgFIrR
8Tga/TRzC/B3oTrFhbfXh7VwCoJPBZypv9eLZQqiaokOkNZPPYhroonXnVLBrKW71v/BNSsp84XL
EmEtmDZkdKKAl4k5cFuwxldKgt2Wg6yGdFkQg8IvztxslIdtSfGezNCNeYjQi7mydkszOSvLz90H
c0KBuaaRrBHFDH88Tfa67hf14u7vASRoPANyHTV+HCUgOrt0SKnzizIMwtCj7XsJQD6voCmS7jI0
sRooRF9ftIXxICML4AhAcHOjGbPPwTnWqNw0Rt4UlmZe7ZpAJvW48phb2MuIDhFCA8qL5ziblwUz
ZyYmiox6mHyXTdTilU/VQE3j79Ejc8fXP3YYt4i0EIGhjHKYptyrvmZR7i0u7gHvXjkdFzwdZzzq
bvPRCB9kAkJdUIYaZLORB55SW8eDwYoUAaV5AcFnlrxOXSmsLNPiDP6xCPTwpU/IjSCV6ECIvBLk
yDKe/2J8n1cQUIfU2b9wiDNL7HGYlnEu5D5Kio0PKFXPY4Dq20C1lUfKouOd2WHOQINWw0zxF3lZ
hQqeFFtKhmfkGnnHUm0NkQzyMzIAhMjQMZsJrWx+ouh57E1Im7SVfiMAvUqTyIHUuJmEmd3lI2B9
IFdFh0ijfhol8J/+8DEEw2M9rgU+C46DrwGQEQ0+ADGyy5j0jcL3MfJeqNc24x3oL5/H5g49EMd2
VX5h4Yy8sMUsZBcECU0F2Er4xk7lNymvzZrXNpxwAOuBheeged1zlgzi9YxK/ldagKVXoEaMBmIV
BmtuMiGPaefgVgAyCu/1ioRGahnV9NfOKs03NsBQM8wD03q5LUDw4w9ChnuAK3WzCBPStu/DWn3l
+7hmI6CDm2mAgXRnjHSNlkwUuXavKH0nNZSbWHqMVHkfDsMxzFrQsmib6zP5fbejUQCXDOrBONBw
Ll8Oq/Y52QAYPPPQ8k06XGbDbaCfuvivD5VLM8wWlKmRthwtMg/9CEJra/RmKm/UNaTd2mCYGyYq
/Tas8xJ3tWqnqRKRqEGWMqtSUhu/rs/b9+2FAc3FKVQANZSamQGJBpfqMd9nQBUd/aj80RY1KYcG
wwIYN1RXQoElvwBxAZLwszwj2hwuV8nnKYdiA6LxMAY6IEKCjRt+VHJrVnX7ie6p9cTOtzNzPjlQ
dkNEPLc8sox5XKC1Az+V1JPTuLYawDwtsHMVG4kOa5xAC6YQf4AHAtgHPALYp4YGfFYxhkLnJZEP
KbghfR6gPO1MmkLd64s2n8AX8TfCAkArZsKQuTGKZy7T2ldFrqq6zkNZ1uK00grTldTK/BuuWGDx
FZmfqk1dYizYrRyhlKc2LNbOlCftBgDA2OT4WnRkpTGsIRmEx+sD/J6wmkeIMAG1V4BnoUZ06Sih
Xgg5AtnO637K4p1sbgUNkm85cKJgyzRrs1kZ7zfH/LKHpAvebSgQsV1TelaoSaVjvENjFr9CIKrA
QE8t6IxcH9i37cbYYcbVVX6IBlIRdgYnUKCKIJ4Cq5ZuxNXC/qI3av+MiNlqEpVj0TcwInh89QNk
stvol2G3pLYj8/GTtxJnZc3Whjb//CyjEwRRCLEwGDxMP29DCxqyK5flt1NxnjswfiN7isozrrBL
A4j6g6avMHfTzyIyJ7MQLfv66qxZYA7DokTWMpu9oFH3KahM/UYBnSlYkX9et/M9VcAMhTng0QtO
xUqRsL2ie2hRRPWtLJN24/kdKUHd/yN4GiQ3USDt+j8aZmK7UqmCKQ1gWDmKBtQwzN4JK/OpdyR+
o+xe6reSrMzpoh+erdr88zO3mNoqEUIBq9byPxLpIAc/UmmFRGbNBOPqhR/xYxTLmE3pthvee/1Q
SK8rE/ctA8ysGOPdwD5OWTY7HwJgCyRiRmjKz2VDEgsdZrnriysHxdIRD+ZDtLcjBMe7lhkTmNFj
CXyrncdHA+F9XMbSGqvj0rSdm2CG1IRozo6DqPfEgfRbdR+tXPZrQ5jP3LOVhwpDDhsYQhu/iu0x
7u5X1mTNAHMNhpLANZUc9p6PDEa5RfNBFd5Ib/2pO+g3/P4xOsZmenfd6MqksbTuaRsAfqsFvZfm
lVUIlVkA45irK/i/RStg7wCh4Zyx0eefn01dGYHJIM2xNP5gigRggnrlLF2670BZ9ccA416g5OnT
pk16L/8A/sOMlVOTuV1n15GL18f1KVs87fB4gyCIjoIhqGYuRxPmqS+Cl6j3RuGVn6nHHWS5SEgg
Ia2b8isWaWV0S9HLH4NzxzVjsEuGttZmgybkkfjI1N5bcL70EJVBlm3FzZen8j+jg7Fv1xJNej0u
eiRDx0+DkOHz7e+9AbRKeP2ipwPhMRuj61Tr0RUHnyvruzyGLMlhjE/X12hhEBcmmAupKMpSS0Bq
6onCS5F+YLtWxbEBm8CtUKxs29m1mNDywtS8q898W6Ql5XRou3hZ2iBZ8ibpLwNUQ4S1N+iyHRSM
Uc790rW4tDMfbn0nYQ/BBYxeN3MdyUBIwsjGmgcsRD4Y0T+WmINu5tMQRg2bqS1iM4FQj5xzdiKZ
nD8QdWX2Fs48EEXryMpAJBhyV+LlqAJ+FEe9THvg5CnJ5Yn0yKBd94XFiYNoz9czGuyIzOGjCNLU
JiUcuud3WRU4IGAksrqRh2xz3dDSvAHGjKo0OmlQ22c8Qa8GpZdTOoBCgJJo2Kblk56/zDk6gf59
fI8UO0r8s2bEjCW5nLa0iPsokooBWPvu1HAkF+yyMoFZSf4a3gRavnNLzKAgCxr0vNwMHlQOwGsl
xaFJ63ztIf0dWTSbAVwBf1F9RGB8OSCQRwWaEkEhtZXM0uNtv3B5bjOoZErdalustfkunQ/n5hi3
63VIOHMDliqUkr36wYmBFY1PYmALgguk8l+Sw+C9dzE4ZrVG5DaNIcHglC62soInGVTpqXXd+1an
kFmpehh6Y5TaAbSNN2hQU03NMLsbPjuEDeE6m1vJ3n69/9mD73wOmX3V+4La9wrmsLA7pzHjY/Go
3VSWT1oiAAwfkg9w0x6MlU22cBdiLpH8mIVgkBhj5rIWACJo2nrwxmof+TUBDw7RqxfkFyX/A6oF
Ml0rDy5sa9RgUB8BYR147dl26amqk5TmPVzTqg4ledutXe/zwjATeWGAOW/B59lxXDQMXi8dCiCO
a39lzpgRAAMJShEkckBHCSAkutovN1eqVTlEkbjuNPE/GqFwJ9VtisoZ8syWevO6GzLr8x9bYEAC
1wGagNg6o2FkQErLeneSh2Mph6TrfySco4pIyO0BtZdX7g/W63/bm+FnqIaDwIrlSexkLlcmQepO
Y0KLh2EIRLuEXXSIyiaPLgNbwvDvIighPohBr+3SPF+T+WYOk9+fgKQw+vKQBfymd13KaSrWkdGd
7vVQRHJJJjx6sLiPdKrNdK0p76tcceYtX9Zm/r2Z95wHJx2zzdPJoFyeqf0pUcf8ZpIV7j7VWg5i
ZUmggoahLXYDhVykVNajFbSgbc1RNsxHg9rROIkeN+nQVFOl0Rx9sPXgZiwdqsW6SduK7mmkPyZi
KFmaOKrmpIE6uPPL3KwMKIFqGgiLpVp/q4WmdDkaCg7XQ+tPHluZUPDqODI/IgvUUCnIiCJV08qZ
s+TIQE+CSQDpT+ABGUceQr4KoizBiyjNn0DkfCdz71p/11U3jfR43Y/ZlN3veQZMD39U9LWxjpXq
bQ9+h6I/yb5tyFvoE24NAfI6YUnK/rMDexnAJE9j05uZxgGUuFaFY1EJ//kA3IgCBjyfd5e7tuxo
MGlc1Z8q2fEH3aVV6My6j2VhgUVtX0/bPNplKASq8k+ePhQUTKmVCsqJ5zwOVgr7Sy6ughgW0nQC
OEy+amxnQa6ST0onK2V/4vzXiv4cjWNSklolWnGzejcvnSDgWoJ6PB6KKIAzoQBYi7I+zGl/Etv4
HSgukmgqaEKjo/qz40oTsp9UXAETLC/2mU1mroN6EMtC7PqT5HM/Jd2NfbcooT8b7Iq0cVEdt0Y6
OBEI8f18ssR2FWwzX5bfdjVg8LjZgNAAHe3lYk9lC1o8oe1PmbyX421FPSU9JPQIic7WjgazAMi/
LvdCjCN0svLDtMbmsrjCZx/AbK2aZpU8zt4mhZytpBkZlNzxb2WwEFPQE2m5/Hx9g62NeP6gM5eC
/q0axyqWOR6Fm0FotlVmeApdSz2wrYe/t9HZwGZ3O7PD9VBMMmLM7Mg1GyGpLB4BealuI24gUK3C
Q22WdwqdWCGZ4l4f43/xqz/LyqZX/EHU+lHGINvUOaiqWdpItOnP9vT40GxWAsDlFYQQ2hdhKUbM
DNSvkV9rYEvLXip+0yYPOeBh473k/zBWTC1P6sxgJs3W0OZ2aSsKg0GM+Lo/9fmvPjqooLz1Ebjn
Frpf8AwufOezaD//zWSikQPEtzPLNvtW7Io259sOm5Ti7tLB1uEo0Bovoa9qcgbplI1O2y1tN+Gv
64a/OE+/bc4zw0zMWVaGnhZKj805gcXrHpx3jxOPSnOJMxDnYDjLlRYx4SNoVwXg29/2/aFs9Y0B
Vau+jU2oEG5j+RRWtxX/IPoUPKounrkAGRAqdiSRN/pfMlv99vqzT2aihKbq24EWmCtQk6RbHY/r
oN+03FrL09LU4EUNuryZnA/hHnNuhUNf0Ams96fYOChOaOfUlJqSZD98xVUDSNpaKdqKQWGavjeP
Rn3icuCmJ5+AI+5W5A7F8KAWB16QdjXKzrfD5PbSZmjXuhYXtgZK9zx6CEDWDCoI5ivRyBgKJTfP
hptNu8G/U6QtlI+tUT5WyhpL2rIxMJyDtxS3JQvj9qNpSLhMwT7MwaS6CaQeFOdETX7yaOHNu3gl
4J6/nXFOjO0fc8z5BsSpAE5ouT8ZpPZ819FGct39V8bD1k7jQVGgL8z3pzJtzIpX7TF/C3aBq0xo
kenXGK5nx7wyHLYqVnFlLzcjhrNXSLcyVeyTdd4V53PFhlRyKbUJJMMRWsQPPjAxota4aStv86Cy
arm1mvbItURrtzp2ij/weEbLKOLXx9qvd2LUHpJxLTu19IDBN6FNB6AgtDKw3XwgchUDtL/AN/ni
1tD88iYc01k1uhU1U+/H5KUTlF8I7rWdEjc15MFp/pe4zd/zgjYrfADAcxCVuTzOO7mkRijBZcvq
LhTvUUaDErAaBKYsbq8709KNOHND/DHFxBlxNRRGLanYHZV2rPJN+1whFTJGjcdzu+hnrVjxwQeN
g78m+rzoWHg5zASf6IhiBf+kxPfrWuBgmBY64Ywe0qRD3K652EJYMz97/5iZf34WbjRDXsaj7vcn
ftzo0eh0zb4wh7Im9CWgbk2PdA8RejCbpCMI7PI3YWWCv3pfvm2gsw9g1rIthbhOlXA4pdvB6U7g
8Y9IYlO3Mdvbo+JIzitHJusQ82S0brp005pQ/zbxiig2K7Wl5e0my2hWBaUqECtMlBD4Y0aRSB5O
YnozQJYY5WcehIS1ldbPcewi/iONfF89t01LpMn0pxuD3rcm9V+uO90XuvTbnJx9CPOkqJKimLKo
GE7KsSvIM+ZfuG+yTauB5dzNICSYYkXutdjs8G4VeyAF74XaaSezSajVVg4IBJJjiAa3/C/ZaH7v
PKD58cADOgTpGcZdEAIbehQNJ6krniOj+hjbfZi9XR//vKe+DR/tHDM3Nahn2ceFLrWjIsRYh3wQ
OFLkIGD1+chS69wu/BaEeWvQocW9NtcQgLrEhcvutRzJzj6j8XACV0C8k5opeRvDOF9pR13camdW
mLkbDMlPNaHC3CVU9qBRGuxLKQydQmmNh+sz+KVJ8m0KwayAYMeAojHLsKBTPq+jFlOIeKpzWmfc
ia7oouf2kXNCt3yGtzjDTyve8rvGHsdj4QbeU7IdHeOVOsG2tKkjuL2Tf4ZvimY2dIv/dvZD5KTm
WkCwFJwbeKj/+VbmBAC9I4qJJU6AWAwh604GAVkB/wDxkEQUkSzd+MF9e/g3mbgLs8zJ7qOdP1Jb
uDJXHiL+tfAfOmmr50cFCJDsthRwylxflMX1PxvnHLicHbVFogtJqKfDSeuicVcMQ20XtKu3qh6t
NW0uJWMwOKSwZpk37FNmcDWYYrMgqodTYfe71hHd/FawuJ/qw7y64Nf2VCd3m831AS7u2zOjzAA7
bphBzTnOT67395AWisyyLmSvbkKFhIUEXG0C+s7rRpdv6DOrTECZgYxLz0MMVewLe9go7QRU47He
QJipzg8gThF9ZHVtLls7NZbX888cs49KgSLS9FHUOvFKexTxbhgLW+f6lcPwv2yPf8ywl0EKySna
lsNJN27H4jYxdLPjd5FPRO0jeOnykGjCA7cWe7LKUL9PeqSoQUWHzkuFxYpmvpgIFCxcp4jfBJlh
asiZthFEMSMLh/FWGSaz9R0gE906DyyADyxZuG3yF6N5q7Qt9xZwn+KwB2WTqcprTxYWI//t4xj3
FmquyxMJWynz7SB2G3rXxiddtsZ+mwEVbEKrGOTcyT6mOmnBkGL8fWIXhb9/JofxdC4yIGfLYenL
PDAjsOF6iWa3ZW1q5Vrpb/G9hAFL0LoCgQurPsVJOWT/atwavvwsjhuVvqgcyDrc67vovyz3P2aY
B7ivBvk0101PMefI6PJGKUTWH9rsCPy/XaHXASGPiCqxbqXwNQUOoQOpUiD+yLQNXxwHqN6m0V5I
OlOMhJU9vjYHzM0ZcXKli107nEAxZcpJaOa+o3DFHUXgfX0elg/Os+lmLqPBLzQIt1PcCknhxJGX
GDdVFb+Uxq0Rb/Kg3E/8izTdZ/wubjc+pRZo83ac7lXGGlZ1adDodsaFMWvafZMFjfSwHZRixPGi
VcObHHWzHXmwhlIVvC7LlLVZnp2WjRnODUqX91PTGnIcVspwCm4a9VbiWwIeTRo5UbHLxLVywdJd
IeNkASfsTLLGEhjoYyuJQ+FjB78FxXsTbnmwDdNKc/v36yu6ZAhQCiR7xLkYyjZc+JwCtn4QIZ2G
qrKmEocYRx/Lut9MRXTU5bXTen4jsJMIijrUelHygVANczKMCd7nfieNp6nQ3IQ+9kMGtafO1OlO
MvZGKeyk6NPI/7Ip7utAPDfLXIKB0EqJEmrjKQLBAMTZq+dkrWV8yT3OTLCiQpMyjEXOQdyta577
7ljXA4S7nCiViZ6c6mTtdl1aN2RNBXT0ogMULcSX3shFfiVxBTee2hBpnATPPu1OpBu9p5sQlcK/
dRL07YI5CucfKIMh2XVpLNDrIQ5DyOnJ42asnU58k14LkWjJyr3xfU9f2mG3mJ7EaRTADmfsWu11
0p5LtJLdXx/M99fMpRHmKG+7FEpusYjYXxYrU5R9fscVI+9ct7LwcIcZqDDN1R9kU9n0NlTTRr4D
SvakDII56O+IfgYRlJb2xFkBIBxTty2exeiDG39kyl4bP0ZkEMqQs5SgRJ4q3oTtzzD6Jfv7etzl
erkR5a1YWAFump72YKtfmZbv/nv5vczcAygaKVo/4cQpbsfprt00VqcSoNjVYAUwuGaJWYAsUHog
5WGp1rahvk2Uyk6CJ7TkmHzMQ85pBa7zRSpzeeZgZLggkA5DaxmaPC+9F4PiwmQwMLIkPUhduGlK
u+4eBmkgVU8fcpCN6E7f8KRPJmKMJJZ5E712JPLdlt/SzhTytzgHnVmPktJWXOtx/R4nqzjmUf8A
hZCO8jDzeX0HlsWhEUfUQQTf1utqJEkJetIuiX+t+OTC/pqvFA1N+KCW/UaLIxWC3mjgDj3JNa7o
wRTQ5lHY2vhgKPeQyyirY6eGJOEe6kBBAxRRiruSu2tFokafsbKPw/hnpn9oaHmB+C99hpodRwOn
aFccZOUzWZmBQChxhPmyeOrkRHTAaGm3WhXtkHBNbsOxXUOCf7VEXzoI7j8AXGYmRFxKrLoLGJzS
LAGM7bQvCNJpFTmq5vv7u2y+33pPT08vLy83N2+7R6TYyGdPUvPjr5cF9pHHQWvPTNPBdoGVoar2
YHlUTqEHnAVR3cFRAMHKDoEbue1ecn1Hus/caaNuBbs4qjbvajFJd/HjKuvv9/t5ljPSZvpmsPZ/
62eNjEBXU4gnnRQAE4jTQrQmADcO99JsVPv6sBdS5Wg0xn0CAoMZJcgisYQw1qKaauqJ34UvhjNt
wAlxk9sqKIZXLM3XO7vAM1sH2OkAV/+Wlht5KZZGaqinghxHE8TC5vMxIL9kUlm33ssuJD35cd3k
F3blm0l0SICCYo7fWE4jDajoElTG6snaH+rb09F5dQ5Wao6mEZF3Z3tE1yQ5OQTHyn1zu9lszM3O
tl0SY/DW3X7lXl14EGKqz76GiX/CCWVzvijVk0Yiu+is5lGOSXSKN6ZZecMuRTZptwZtWjMqMfli
eDQULQdMAR6cP8zX8b1KbelJ8qYbqCJ1P1pI0j4EDyvzPl9TV+adJYjnoxhP8LDCvFsH6/VwdI7H
3HKOocmR14q8z5PuZFCsIsW2vrEw7w8xMd9EUhw3d8otJZsVR2BlKRB6zlMPXgm8UoyZWuvy9qnz
VA3GoVFP/oHeH5zaSyPHexIdw3YB+TeFX3epmXyOO22tgWbR6c8Mz6fsWT4NIiJID4swPAmWaBYH
46Hu3CrB+99ppefr076QZcIowS/z1RIpoxvg0tiA7v8i4lvssIxMXmc89hN6/2+H4OA/aZEZ34cQ
L1qZ2u8hsC4jrkKzOMJfoNjnn58NEDymXB8N6KMusaKK/Vi6xWZlWN/v5ksTcyhzZiKPIMna+752
4l15Z2DvxE5kc2ZHnp5QTdvIm1UoxppFZqcCiEClNOC002B1Vm8GG+6m3iePwr1oFQ4cdJMf/JXj
8asqwewZ8EACVGpAqxTt1oyLqkI1ikHaYJSg2O72oWnYlfkeWqA7NlOC8r9TODm5r9xqV7nNAWgI
Z56DzA0I79ynVrSJrYHcKm5NYju+A8kuScj89RT/Kt3ISglnPgG+aPZ7ZZseuG1rBo5vhtsKyOIH
ztFXRrToGWcDYrxRzeos4rRaO1mlE9w9Fsc1jO9XgYCZMmj+6WB3A7/gLG156RgayvRt1mnaqbVk
U9r7t9x96cQOZsyeNslraE2bYNe4wlPj1ETfF064D0nrtm6CRfTvRcwDuIE3/k2/fq8uHIGo1eD1
AmzlQqd3rHdRrqeRfoJSlU3t13qrOZMn2iQ4pZHpP13fIwupMWAjzswxewTmsnTKY/1EbbSmuqHp
aDbyQMSw3worcmI3tBFTE826bpft25oP1gu7zE4J/CaUawnDVF19126Lm4gMpEMH8VO17dzuxrev
G1w4T7/Q1gY472ewOnOdTTUUfeN00E++G1vSpt1jYR1+U62cOWtmmHy2BM0hZE1hBmHgZtgGd4Yb
b0pTe7k+moVqLqQdAB7//+Ewz44UWrFa1ff66TnfdiR0kjsgYu+Dg+pNLgXBvoYrEknNF2HN8PyL
2a0D4ioIMM/Ifyzj5dZREcoXqTLqp9arduqbukut2pYtzR0fkp/K7fVhzs7HGgNzO7IXMjC/Gku8
wcd+JfRdaJykyo5kghMKRbQgR7cduW5oKZpF9vkfS8x8Bq0UQksrNk5GaPemEgLX6jWSldAH1e4F
U1wJ6eYj7PvAVJDjg1gEx/bsRmc3UwM1mXbKcuOUe/GD+iBaa4pJyzP3xwBb7YcOmTD6swH1wG2A
DL8PPN6RV5x9edbw0IDUjgJSODZ9D1CKoXVqZZzkA/9W7cSP+hM8SLZ4L668KRctIUqYwTnoT0MS
63LCaObLVGt744TO+eo+/qlBfclBMRPksNObtuJ2i4fTuTUmx9EmahcpPjWQnpvhYmJFirvgTjjU
e+2GT8z6Fcp1kANfe+EvXHxzKPRnkMxNHqN30RcFmDWOaGl+kD+EX3SNPHXpgDq3wVyuRlFqQpR0
BgLasCP9m3KjH+vPwmlX+uYXag1QYkdRZ36NyrOTX66YEPkQccly/2QlDUlv+8eteDtapmI2nmDv
omP6eH0LLySKYHAWwEQuBv2FLAldync5p7cwyO80UrkhnqTKnuL+DFEVBk01EZ0MGADJhN6hSff9
+yoBwuLcnn0BM7fQLw2ghYMvqC2wwN8RzQ4d6b1x1e3TjWihr/8lfYzdNW2272cJcBBz8QyYEpC2
sNpoo15nAnhg/JPGT44vbqta2E2fXNs71yd4yQ5aATC3IFqbGdYvF7RWq6ahZcOdeKPcIQ79WU2B
tgHbU2eX4sCvBAjzb7s4IWUkFyDOjWSXACIajXkejFIClYAyEU8ph0M46evcKkDubosSlVbiTfnb
uiEND7YqlKMgvjMjaC9HJoaAx4yTpJy46Uaodny51+NtaRANiqY+9+T7HxGEEOIDD5hJ8DANt0pB
FPERUZqpSe7wwQdvdKP5D2VqTo8CKtj4/6/6rSg2hv7Q1yaPnqdgPw4QLPIdP7BoY7VoXlChvAIq
sIzQJ4hpt52tVgjMM9TAHodkLwUrCJ1vVwJGiSsUceWsi/btzpGh7pDl84syD3XfrpoROoka0ogx
eqbtNIqrTSiWgV3R0V/xnCXLujwTh0PCAlyps2ed3XayMoAYjKvVkzpwaOkcQE8dSGK5bQZMcqQY
mas1SX6nGONaoX9paecOJSRmESqh2MLcGz1XVwEI2FXAb4CTEAjng6I/2Sn5oySQ8pCFDi124FlW
48MU7GL9mBuJWQkHvjd5YRNy5gSu1Xdj3E+T09QkUG8FCjRm+SoGm0S3JTC9Ng5X/Eg/o+qQtb6J
tDNNX4LM7BTw2pn6XnzOd4p8x+uTE0FfvHdq3ZPwr+ub83sc/+XBIDRSkPpDcyEzUFUG5WE7IR0H
JcxbvJ9qYI9BK0erMtiUTTtaNQTAraSWum2lNHdtqoKmZ6weAjWjlij4uqkYvtVn+Wc2jxByE4XZ
SpkWEVH6P9Kuqzdyncn+IgHK4ZVU6OhuBznMizAz9ijnrF+/R77f7nSztS3cXQxuNOAiKbJYrDp1
TiqRElRYpMu0YXt/3LcAkBlrZwCZhngWU2DjSSkQe3Xy9cSVaj3Zgt0rfRA5dRskoEcPAWDvBghu
Sd5gGwXOGkLiwlbS6N9q487So4oClVM8BudMMuvcuhxA+aiavJciAhN8I+SPEY6sXPWQ1kZBB18y
VptzoL2Gwor3uU2+wLSOlzuYisGpj65W5nR4qlTyFe+7ae54PZU2vWB3vNM3Zuj2zQ5wTMX7kle7
rOYNce1gYRZzhuoG3sGQy7g2q8a5xMd15rtRa+gWz6Fc1Hu8Z415Fzh1KEDTs6vrDWTN5Z0YcJ2N
vhLSRlNh6hB/toy+bNbCydnPMkPCu9dQIA0JeQFE/ddDkrsGtM1R7btVLCPTFtVU5WOFzlq7diXl
o90CUmjGoI10DJ+fIKlUZ3YTRtFWH8U1hMJtkgBy8eCqRlkduhdwHcx950d8WKC73neFZz2gaXwc
//Dg5JkoGkojvLNks++tLLQk7yTIVu3bgObkckn49JTkv8WDKFG52KSQ60lIhOrY59g5SrTLFUsT
9opkGsar5voy1bi1dZxDK3YdkaxEbw7uafDiMjsqVdCWnac9dtSrB/F5H+9d6ZA+tugIlw1SN+95
/zXuo8lJ1TUGyO8M7Y1tvD5RocLfQSJw/Q1HqRdBjV74rqg/wHl4pv80coDGkaDYtToVu00snxvF
5j1TNKufySP/1L/K1jiYSrQXqGbJIpHOykuqm71ndpxlgL57zenMC3BvkOyF1JaKFpS574IpzThx
tTNIlqTt/KOCumFzEix5D1nqd8nfaI8cvH5lCpRXVj7Td2GIGQWI3XEKZxDrjN+4XioJnaF9q+i+
W/exlT+O5WsGslPf8XKqel8Nd+gKp2w/sikiknwIxt8Vb6qCowEXNChEyBzkGDoL8moQ5iV8YSWd
KXPONKI14SFJrMg7g2dfriwu3rQGERJLeZQ+USH1no2nJtpWNbqmkNzlvmT1MYihfyEc293UfGgG
GaASGW7D53iEmkMGod01DOc3a/K9yTN5BJlLOzmFzourHmvVRrMjqYen0D8aHY13YfRWQp18k8Zv
aGnCpQ268Y/sHOWbWDGn4OA3tqq8iYM5fqr+1ueeZCDD8502mi08tlGfVC8hUvUEb0OywUUb+jh3
j9CwP2uqDTps7Ycnb7XOTeJtmZ2AMoSmdTkeVM2Wp2NW7BPgSkPScVtfpwUKx/lrVpmFZpXDvnJC
7bF4R5PK/Ztw4QZHoUkFQB8hGnIrChvxanXj85zqu01sqyUFNr70tyDS7kyAtRIiho7e0PGYN2hX
s9D+VtMM/Vw7VafqeJTXqHGXrqWr4TD3Q5JBC6WvPd8dj6mMtl+7js0eRfSAJ3nw2oxUli2Zj01d
rFZWYuF0Xllm3FebiMOUypzvchlJ0wQUJwU1ao0oqg1SlSpLCTrOV2zePvkRGyP6h7Of6UPBTHN9
GNHeLclV5Qduwz9wuHmiaTgGvk7qAniKbGZIs+J6JCBN2QkImjsdxzEYt4a+ymh1887CSKR/mqPm
/Brbcp1GhVjKrRS4ua704OcKjQelFQen7DSB9mOdHWot0V9yoT/7Dd/sM8MfzDwdwQcUCOJ7rrYG
HfkkNsVSyD8LzluDet8+7TFC6BqCpFwE/xWYt67XCv1IWpjWQei2nrSpwsg0tIoCyl5rTlHbQdtZ
NbfNog5CVE8R95pUB6OyYw1w5V/3z8xtkRLFbpDuICzEh9OhG389ErWAfKOa5rGrOjEgTcKbZo9H
OKtYpqK3FZUNMoYf8UnZRu59y7cAodkyxEAl3LCAMCpMrNIBiyHWRpC4avmQGXbl7zV1k8dnzXMl
9XekHdOaeGi34B8a1ar12sw8/r0QXwYwBgTZzMSfA2j63vNAVice1YtwB1OQEmuopHwGuuN3wcoD
8Ca9xAx5DhsunmGCnMgc4q7YhWq95A5wQ3bU1zVQPAkUCKooo/KQByt37cJuRhEOkQjo+ZHEZbMT
XAaMb8hXiVsBEnGo85VzO2815hq5+vXMNRKKfQWcOn69MD5o42v/qUm74qHT6Vpi/7smdG0JWQj0
6wCMhNw3ckzXq6dVqZdLQZy4YzLt/Ogojzuh0o5eeyjdcpKtPv8oxk1HEVuYnOy93N9vtwlQpHeA
cAGXCzTLBAg7X5tPRU5uvcAL3EowK5FEPYlHdHzaXXLMqoiklcOv9a7c7pdrk8zhSkad84TOCNxZ
iyAWW5JIAhqwPqZJ+eKQZLo/w3kCzPoiuauh5gUlCbBpMQdqSPMBJHVa6EpBn5hBO9WEz3nK9VpM
71u6LepjLaEqB2SfIcFrsJF9Xtb+IGhR5ObZflQf/W6iA1pLRfELGR3lJ6gKk8wqbSEi/UHVT0Zj
T0fw85C2Jpm4j9cquMLthYccKYRkZncvzLpn199Wa4ooErkkchvu2M/0EiJNuSfl0bO5iRTZNj3p
KEmOpD5LrqGeq2HjF0jzQZUqW1ma27oSlgYK8EjNKpD7u3mOF/yQVnnRRG4lfxbFS1c91txZSqEo
E1h+SFQPTf2RqwymhFqxvPOg9oXwUmxFCNtZ9z/T0vabHQbwl6j94LK5XpU4L4deAD2/20oSwiGj
zZxKihrgcvNpE2llYiJIWHu/LBkFORM4ffAtcLMwRpW4DoQ0CGM3CXR9I3c1v+3bD6Hp9kAhTXji
RcZK5mYhA/LNn4AvD31iTJU5ZmPpgad/xKpO8m953I6aADp2vDfkmqTPA4LxOrSE1tLXYMFLB04B
bw9a8Pk5O8aEWWLfFhEe4ZGrqd10FMBwEqfodWmqacV3zfcKe7I1EFAJSLCAjo9ttpHanh81PYiR
4IB6CnQdon7lkllyztDk/mti/qwXV5sH34wu/yh2g1oggh6TdkLc/ikBuvDKZx+jBJl4UseHaCDD
SmlqacdcmmaCIdWXDIRDZezqhaKBmmXgaJQIgCQVGp67Wq6DdipNnX9/NjS88NG7pALxyEZgUxAI
E2/UsduMERpmXzypNAPJp9FQ4Dyma1v09padtVVkBDwKcEK4yZnlzbs4mHLMEe2qgp33uggR5qHc
TcL0BM3kmcRdi00fsepGaAsgwyK06spBG5oNV4EKQZ8yKwbG3m5r9VOLRgnUVly4TydxtaV9vvBv
NhvKTUh0o4MJDD7XQ21AjFGkk4DPke5bBWlXtOoRXXqoISc17dCaytdOvMbXs7j/sESgVIYAEjIf
jAfnc2WU5FGJXSOtTbD4Qjb5GaobafaCXLdU2S1e6IO+r3kTPb+8vxYFLV0g6KGba6MGSDVYtpmG
98RiEovE5fMuPHK5jhZqPUnOkRy4MRisT9kEAShF91I6Fv3Hv96LyF+g7gaEJsSpv2P0i7OnSH5c
DEWTuKAmQrftXlLMvrRkyLsUP+5bum0dxxa8NMW4Sm7IIB8j1YkrHtFzuX3XErvxrLf2PaQgELAS
G02YuyKmGpTC0lME+Z+Nf1JXq9G3MS0QvzqcGZTsZj1c5shDzVOa4jBJXaSnazMXBTCOxVCo/fcX
4JUZxkGXep6kUR+nbjpF6FLegWsqEPdgjxnWcp0L76irGbHBrVj6Ad/qMCU9i86UE+1N/4D2qg4B
CNpYSIGF9tAT1L6eV77obcoXhmfFGERisxArE7+DwjvqqrBIXcDNLCTcf45ufYzsr+hUEzsydYBL
erM+q3toR4573B9rwdfC5XQ1gHmAl7t3VEPAFLPUrfjMIKNqJJYfj5l9f54L2ZTreTJxhS/nQO4X
eeoWpuqd294EdZwIsU9S6DYnbuoXsdqp2WbF6sLddDU5xhmqel1B7ACT006f1e+UoDYVm/L7QJEJ
3lZU2lFr/PV43+jCXQGbYMEFNR0efN+JlosF5X3RB4dBk7pcjBflUPq/cGmAxL7tYhp2Iee0vThQ
OcvXAKXfgRLj+vEcB6YGwDLkVFnZaFRwfBSK2sRNwM53ipqhEHAV+3JLeQhwQJCAb5BM7NsxFmnb
RXL+MufhXn0+HhsyJHmlHIo8b3IajnH6KkU9cpCl2I3RdsSrpaqoB26ILWRRiolKXcuBqsPQqwBt
JaUcEqNAuwOt8XrkABgB7QE0OCawjIQQC1dRquiN3xx0SRV7iHM5R8LRUCwhGYJf0hD6odkOURUf
oRI8ZDTPVNwXstJkvXn/4ywe9JkiDHc4rkeUnK63u5h3ilIWZeIiz9BwnanXRPBBnuA9gqC2Pygo
Z+s0DsEV1VN0/6Lv9f4AxIWrCvJNfwfAHHhZ5rMIajl4RkebVuEBMG1D6N7GuxpSzxKNIVvyG9yV
g60DfIrCiQ3CXGXPtXbhNH8q7j14xVonzVPjY92x6ulzqR5Ri/k/DBNAaOj7gJIa+R3GxePTR2MR
TQm4xb7Cn/wmOnCBTEKxssPW7HpbrUinEzyhaOm3tFLeOe8hBU67o0aV0AGhe7z1PAtFTGyKKt52
w7YKEQ+QUiP8GsH6LfEX7kUZxXUggIHlxLvt+qu2SJ9z0yAkbj5uSnXfljGJAxvZQwmdzpH01fah
1SDz30UC6eL3EdTU3i6ENEOM5iCUN8utLr0aI1V79Lq9jdHTCPBDalYlR/q1kvySf8ALC898vPbn
h931WLmgCvsxMhIXNf/O9Fu1MMt09IiBJbdQbFVJkqT5pqq4Ne6shQfPjCMEq9LcrgPpi2vLEF3x
yliVsUoq72/qQaoBQxinByUti5WreylCQFkSmgSIzcFoxgTMhVb6SjWFcPeSINOhakcrMvJXFIF2
fFyuFVMWbxeEvJAIBoIff5hDxSH6DFuwvLh8iiYowbCjljQgzWpe1NFGtSB8iydzDNYutdlZsA73
0ixzd3p6EHpR2aZuqRK1PGvKseX3uo0DysX7YnDGauXZc4vxwkYHtS/yzijJAl7GfMJBKWshgJaX
O3bIUAB3BBmdXyKg7DVpxTeUSvRzgFgpsrjR7Gqq2TzuWUD+jWgrTn+EcefJK0Na8mdA04AEVwOw
BmIA15uKLwUubDkOkVNgdDuw1AJY0ijPIlcrRyjcBnshL33Kc2lIW+B5Vx6fS8kDCS7KwLMMhXMw
aV2bjzUviBUxzlyolRA1etdG1P7kDaftJMnJhsZJ/MdKr61wTQNqMRaHUVGeCeKRmWQ8pCykwBh1
sNwrZCgfaz4zDSgGeJEVdymt+JzW6lvXHNDpT/zUVtQarhEvxcJCE/4koMwXQL0PrGMPQ/iqJybv
UXD03XfjC8cQ0o4I0JE4REaLPYbc2CiRkAqZCxlcyklbv+7AmHE01tA3C9Uj4JvwHjfm5KUKCMn1
ZyjLVtWLWMrc5FA9c9uU1BSqOuTpSXj6XRFxjelxKWN4ZY/Zdf2UdU0VwF5OjoEt/5lbOp6+podz
fFDJWwGxZLeGjNrq7b1w4q/sMhdNlgm1PkVi5na/8UqI5X0W/Mw0R8kLEGpA3qXSiaccweDFD881
t/cwnMJMYmtAY1G7zwsrT1Zwpgvn72pE8xa4CDe5SVY9PEozFyX0uYegMDs+xa4fiBB81cMqlcii
PQDZeLBXouWT5R4axyTU6gL2xgHNlRukYsk2d4LnAd8cuHvKE1oc5x4aqysp3fTE/Ez3Xk1e7+/s
bxwF43vn2OR/xsEcv7RDQ3JgYAfsQVJCDCKhXExA9op999V+OLV5yAB4LcjOfe5/PT6uJWeXEsVX
9plrvM46qRTKed0JwK5gKKwOeNPkkTPscg/TD/BkDM1H/9f9eS/VQS7tsrxE4diCgyLEvFs6KgQt
+HiC08Szgskxpe19YwvPpytb7LUKTfBEDzBHXdt34IiNmrM3vg7+1ypsZimBdGWKuUpTPZbzUcK0
pFOK5hvkadA33O3rHg9fUskP0Y8eAMajt5bvXvZcf/cRW3ZRfB9BRYATPQqbvCRtTvkj/8pPu/gL
uJ0JausgZcmt8llUV7I5i875wjLjw7B9+j6ZsLq89KgKANpF9gBFqtXgeNFnzYluUMACVsFybVS9
ysmqD8Snwu1nRKRipwJaIcCPv+UgSKrNlZ/Yrn6Kb7yCp6JuG9EDspcpSohGtcZtPm+Z22P7dzCM
u8paIQkGAd85Ko5dYA1413AUmgxokk+A6tmnJreWNVvexX9Nzj+/8JDzkxjUM1hnSTkIkd2ANVV+
B+pYWCUaWQjtsYn/WmJ8kihOVWRk2Et2ZqLpkafeiU5r+hlL1TuQWAIWPlfvADRjlrDnk0KICzlz
X+2cRKfAhLD8QJqU0N3sdsBxsuk3zxREv2vVsQWIDq75C9PMUhqc5vuJNjtd026/UJNDT2lmz5Tl
22yTTZT+SY75r76wfDuuqXnfGy1f+hfWmeVV276PswYTr37XVhGSQMGl+kKlV97cQVCish978og0
vLlGZr7sJFDBB0oUuZ0bNvNQ4oI07PGcSaTf4NYepNxUS1xyE/rgn3T9tQbrYpOgbWoLL1Ul4FeN
Vg7OAt4CurfoNAI+SkT5nQXLaXLSjxlfpe7QkUh3AMVp6qNvAdmF40vHrzS2x8jkY2eSt4YTH0ET
XNLMkW1V32YH4WtKLaTZmn0UbrK1NrUlTwZuAmSd4M5mOZzrE9ZHfif2MZ+6htCghzRH/qIcM5iO
CvCANGvwxYV3rAy5EZwzqB2DPpc5AGMlyCX4i5EXHsbNBC0/AuTSI1rYnfsbTprHzTorrDqONGwB
ZMsYkkZkqjq1yVxwqmu/uoLk3Dn1iYHi5Kvw4ZWE/6qLgdY9KYpdvK0CG7DzKaTN72Fw+MLUIhM3
85SaibzzURoSd/GbeADJrHgG2d4sP/jHTy3cMUH/eH/oi/fp5dCZT+L1Uty0QYurWzXBUkXLnqo5
8BJHvkLvDxdts5Lkm/6UrzT2iUt7AQrhGq8hIwNfwdxqYTxqnq/BB3rQfDoYAkEFyAw785xTmSpg
AHUagpRW+Rk6tetFZOwsEQhv+htM/fUhlLftmu7B0qNZvhwSE7Qjhg2CbsCQGtscLWBtv+ytenYy
tNv+Lv7IG/SnpjYP1r2Wik/3vwMTLQNAoFypKTFRooRKFC+3kGtS48Hq44i2BQElSaxIJBE1hImF
X6y4SeZ0sCa/A8iL624AN1HccjAplNDmU47IB0ChZ+Vhye6vGytMaDj6iYeEL1TEAA22pXfJbn4d
lN343lgeShT52/1lZKP9/5hDngGinajysSqXDfjQU7mHvFdPg3PvdFvIXBKZKE5tK45shiid1A4Y
Vw8P0wDJNg4N6ikYBz7vD4MNvplhGGy2IYJ/1guImx/iaNuNPpkklZboYepalcTwvn5LNOTGefX1
vmEmsLixy652wlex32H6ybZ46S3voz0UT/zmvhH2lruxwsTgYF2KptSAup5eQzfDFFoi9uGs6P6j
bN+lMLd4wK5z45ccKzi2OkEVvI/XMofL2/e/v/QN6sUDfTdUEDDVlzNdYxZd2UbIFl9fVF6eVaC+
xy/3RZlw0DJGycJUg2ODqUYcrfF8nzTTS5/KwAL32ZTZNQSWSpKgfQFK363TlXbeeVs5Lug0OWhp
aoyHGkI8978Ec+/850MgeY6qsgqoHXPvoGmlGxsDR7jlnRrYVnAxGAAcWJ5g/f8MMbdEpUZ6BfZE
nGK758h2126UlSfk/7Kp/s6FCdq4AUJGcYAj04DGJcKpFWyNCGbwswPP6aMJDXB6f07LhxQpUlTk
JVQw2DKYLvit7EX8cAgF4JYhyVI1FUm6rxYoLg0cC95D1NhtuIZjYi6+fz7ahVnG1U/gyVHSAGs5
8M+Gj7v2zZc9wvlrp3TxgPyPnZuMZ2CoOl/JsCMZP/XESc5c54wueoznHRx8dP6P2iw6iUyNiH+G
dI0qYPFKA+4ZuEGk9/mbUnmh+BGa5+AlQh6NfJzVF38gzGNPUKkQw87mBpfz1nbRnD+8iMT+WdwL
o4wDTNq+ASoSRqHd/KhzgA4HaNzMdwA4KcreBwOn+CpryZbHeQ0yJENW4xrmFf3PCODekbNGZAMu
pGvXIUCorhcnAa5fSTNHal5aKbYar/4hlLbMd1arjduyL1FRMQPwWWbQx4qF5w4dlGKQb2MfEmk/
NOPYJt4u9VeuBzYLfjO4ec9c3Pl9FfkcyC/h11TFVrzUbIyz1zrSYHrVsceSPAnjtvD+pZLNP2Zn
gkg4ZcQ5bC4qS/PUm/rZrOfTyXcaiSapf6w44+c0KJauc/8y3X9jkdkH0hiI1dTCovLMbV68s7Ab
duK5NI1tuBJyLDuui8mxt2EaJkE5wFSdWoL94pmqqTgPFkRgneThsEbPsuy1LswxGfSsDLMIvRDD
gRPMcaLCZKoH7g+XmsVjRteyuGwHw806Mrs50I04BAfHcCgyZTtN7cYvAbsXiXJQwXgTHGtZwI9e
JVQxMiT+fA7aUttuwnVUSeZ9f73oz+amaDDpGVDiZj6pClnBvPBFDKV1xO6oiC+FtLJtbsMnFe21
UOrSkQRDdyvjmnM80iQ/F8bDO/BSFjziWmBx6xNhAPAdlD7wLwBhXJ+/aaylcCxgQPOzF66iNZgp
kcYMZasscyhJf4hF93l/2RbnNAsgwgejY5TNB3igZ20mlG8P0nsPUGdEoWVybmfM1307302n164X
U7owxHwfkW+goznCEE63SJtfqCxIm/FVMgUS7jRrsMJtbX9VFnQRS3Qnmca5//W8Jpy3PFu066K+
j8vkuwB84eDQJaQOSoUFFlXq04rKe85cQ0LdXuCYKKRpZ4IA/D6WzMXwyjpTE3U8pDr1IAOkl5YQ
mfUqC/niXC7sMGcvhl7mVMnKeIheeJVklcOlpHqr+MdWzFdiIbYbFef8ek7MxcAJSVg0vDYeBjsm
utXYIPxyYtLvdDo+kAm8c8b8h1YWKJNo7BTwb7uM7Co6U155qxH47WG/Hg8T2ZaxkcdCqmM8eCol
ke2pNWQ7V2a9bAS8swgYwLzCAsrLoUskv4cRVbYboDvGCV+xWXFbCw57nspfK0zsbAAPXKgcrMjR
W6Y99U6W2jJioET60fuWoaVUGpSVmd0+DNBSrOIamFXJASJhzqIc6CMEumBTi+3I+N1HjtY8FAY1
wFBw/9gvbFJU1XHY8B4SeRR2rz3aKKSyVNTlcPBiUr0gT5PsvVO1M873zSx8KvAuqjNXPN710I6/
NtMI+mjEdTwdiojHmrWnwjhMYWndt7IQHwEODcjXfMfACHsBtEXTDP0UTQctP+VP1aHArNJiI7UE
2OABKhJQPUjwXytmbz/XTDcCVhpsQkG9QcFoCBi1OMPs9CNHTtm2sXkrtyY8gjjrq7WlgI7gAlpj
97v9dNdW559f+Eq0A059ocBqLStUzPcZoHQDVaQXP4poE25WJjkHJtf3w7U5ZqfIc6+Y0sDcFNte
cJQrkFJVL12/857ixGk1zpIli5up1wNonHa//n/m2R3kxypEVZt0OjS/dbcH0DAH+MOGkFjl+DZY
ZkIE4GtFw5XvyjIuNyUawvIsmw5ZWFCZfy/Vt/GdRy6o7//cn96yJWg+I+EPyJjO+Eu5bhPcFhy2
SfsccS7v/QiqP5L3la/RYi0k9PAZ0Y4POn4Fm/Vb6fti1+hG14bFGEyHqNXMMgqtuAwJLlwOicS6
s8ucFl4CPoLDKHCPxY+uqVeIzoXb+3ceAbTqRGVuXGDbZKYECP6xSaZDsM0t1BHyYAMAa2V5z8GT
sfPoM8jOH4Ov+O3+Et/GbrPZuREOfUAgYWGWWEz5hjd87N8RIC4VMCpHmCCSQhoUdEptt5YRXrg3
ru3Nn/xiocW0bdJKhy8a+SM3Pdc/c4r8KZgNQp0U0xb5kpVLY3lhsaCQrAD874bMGbwxaa4VOYht
bbCYWCgNAYk8/9nKxCOfETAb/srtuOiDLkwyTkFvpaH2+2I68FTYgx1xp2w1spaJYBP72CtYyr9W
WIrmSvPjLphgpbWyk0hfJhLQaXN6+tWRDx+UFXin08QBjacp0ZXwe3GzXphmbmINDeZNzMMFNFNJ
QxnQk6kCU9AJLfH3tyeLWL6ZpMjsF0NtBCWHJRksvqJvqulkKpMd8y958g6utSJQoAfgiLxPi0LY
4qVAx3rbtCuOdo5Kb9z8xYTna+Bi21Z1pteDgU1keB+h8Ssenu7Pc9HTXfz+2f7F79cntDYGQTl/
y7R40r3XRDqJpRnLa29ftn7+vaAS+lbwF6jN8e68tpRVilcnFXbNYIPn6XXaDKTYNJvE1OxTRqSd
QOEIbJBWoWPubdX60nV5aZ1Zx95v646LYF3dKTaqBzSl0Fk5VhvNCulAMQDq0cqUjxGIhuU9Uuxk
pUTH1tH/WQARSgpo8lSh9Mp4IHASCrlfY6kbu7a4E6DmqNcrJmrqW3FEbhYo6EYjSDmLiQ2R4Jyu
JjuW3ANILNFrC+UrVFeZRUD5a6y7oJsO+WvT0vipesnO4k+tM7OH/k3cgwIAeoQQLN73pzXyBnXx
A1zYZjaapiR6JvPtdCitkoyA/lfb6jxsvT+g/31E2kU2AR90fPrzo6CvCl5BLf0EA7DlOg+uq5OQ
GvQpIT99+uG81GQL/jPCAe5o/Tz4dLAOD9WDaCu0cZ7dfq8+rcWUS37ncuXmgPrimLRTool5ipWD
1MKh2acHKPTcP4jfb2n2pAMlDqADSG7xgGTix6LOkjGpJ/huPzkqeZCCB63WNxzPJwAcT9wx7dEI
LmV1R3MVrDtaXm7Tqo1QHvIl+/5glrwOGmbxAgGoFC1nzOXc8J0wlqE4HcLytxacsmTFu956HUwS
VMzARgGszrMxRwJcrycHin5oZArsaHvIoCZwfwosUhDHDd1AIlhbsd2RfWIDjFCs5UTrI++gu+Ur
D0pMIINpYg+Ut8XtaKoE1JyJ1b/dN7vg5mAWhKBocxGEWcjheqcoAfhAa7HyDnYRWNNbWpJt90t+
QUgF5WynIONWfkPfD3iowK/EnYeVl93C5Qz7KiIrHHC4GRamxKW+1LdgBDzsjYSqO/GVe4h/ZJ8D
EbfGD+PYm/lLeW7ADl1vFCqd+Yc1tNKtkwE9CfQ5ZJ2fkTMsUhXARc8rRNU7+ClYeiCMMp4V7owE
GRKavbjyxPxOU16fmmtrzKkRmkIwckXzUKHOCXcKf3Jk5tYSnd5S7PAJFLB27KjmQJAWJC9PqumT
88MbwMoPAk3P/XaweFO0O4cHKGCyoE5l3t8PtycJAvBInYH4AUB94LSvt4MRTLGWx753CID8kMFi
sKbAtBCoXFtgNhzYShOvGTjjIDucrbzXTu4WVu12b4ZbPeTPmSOcg7Xs5EI0fW2Uucy9FJ3vUFHw
DvVTs59A1j5ZGY1JRtdgFQueAukQ8DQCDwQNYfbS1PsiSAcd759BBI1p+ZBaUvwoCzE8/f0PtXRw
DR6ivjCG7yR+h/MXLt7Lm77RAoE7pKAqOwbnbivtk+f8WPBE3vJbbxM8jAfFlff+yXvgDmt0uuxE
UVGc2SbQV2/MWDOWc1xI1W4oC4k7cEjR+eFnVnQkgXBvJdU0L1cmu2QMQQCydJgrUtnMnvH4UVTz
KfKPTb3NzrhdNqkPOGGGbv5phV+FdQfzvC5NMTulGasKHeKxf5Q8bwupSxB3lJxd1kjU+RC6jJAl
4P21Jwr7uGSNMoHOMPoF+Lowv+rlpEdmeFS3Mbwttuiv+7vmJqj7xxIAcWiCApcKC4pDKlLKoL+G
/QCF44NICzsxI7PaI6WbIGiB6LJVkdxOT8Z5TRn45hCytuevfLFj1bqVoxZNQAcDomSt/6JOTt9v
/GO4HYo//gSi2fDz/nQX1xXhO5pNUM8BI8O1xTEXPa3msK5C44iKWQ484d+j3Cea9zRutfDfhszf
M4TTRMUbPhTXyrW9PO7FZIqxeaYweU6G3Cy7jAi1j7TaVnKD9FkMXd+bKQ7K/BQlj4lW0BoyDjOz
HtoOiy8RUNH7S3ATVzBjYpmlEmGooNmDNTACggTjydu1x9gde3iJ+JAf0Af10G5n9WvCrS3H0lkC
NAflOgRIc071ejmCps/aIC7AFwkU9TH6Xbx5H8WpdTTqQ49pkuw6INxBckeb264JM7EgZNxesHxh
nPn2Qg+GZr2A8RLyIKk17JtT+lOlOY2P4UEJKILzcd9Z/PMDd+7QwLnGBsKG4LAvi0ACzNwjBuJj
JgTPZbjHFvruRz9z0vZUB4+DdxaFtW7NNTNM6Ctl/SiULczUf7rdRFe8IRsOfE8CfNjg7JgZHL5f
SRdHlleEMEOABMerdx9eWG39Nl5J6H2nXy5DotmGpIDeGCUEUPqxXZkBxI/wzu6CI/hpncLWd5OZ
7uqjsjlylvpZH3M0Mu8MczoWjyCGPnnI0mw2KDegSJUcDdT0//2BuRoPcwMkmY42NZA7H+vqtdN/
oA5IcvBmgsjwQy/dsTaxeSpoiVef9SFuSQcC5tRVkNu5P46Fw3M1DOZO0I1Q40IRy5KAi9tAR4sh
PcocpDZ2UuxEyoq1m/otvoKCAgskvGbpODz7r89qlQZoxs2H8BjkUI6LqfDWZGQcCYi9ISkypQS6
dZZ8GiwkHP6Me94MSpKjY4tu7k/7pgjzz0CQ3gWUGukXFjjUa8koBWofHo3hWVRIJj30PjS10bsQ
bOITkp9HZe0J8N2EyWxBBSEU5AHm9hfkfK4nLwwA8w/GGIKN8KDZ5QBmD7vSdpFsh49DtpEMWy5B
SAFloU/fTkmgH/AeyvWVb3CTXJ+nfjmM+TRenDYOAo29r07hUfJ/9kJNC+BFvfqUnj0wIA77tngR
C7OAeCC4Gjjl7f7CL9yVaPhGd/QsJYAaG+MvhyoAQY2vRcdYfdPBYe2BUVrwSPwjhwxjCNHOrFil
1rqJ64BLgGtBJ76IDO1NlyDkzsoiTsrhmJIcCRIQWdOaqFS0urNKp3f87x//RdiV9saNa8tfJIDa
qa9aerHd3mM7+SIkTiJS4qKFIkX9+ld9gQe8yTzcAINZkLFbTZGH59Q5VfXj8auvISte7eX7XGIG
voQLcDNijmFHtvLrPzZle7VXGCg+rWVROxRGVU2Q3N929QigDOp0MOr672t1jd3/2C/X5wYaAJkd
tFygnP/PF7WPxbCuGIG92PGVB10J0/eU/eUg/Cv0Xj8DGf5VpgPSbn8ShwWG0btW2+2y5mPpoOg6
gK3+379G+Cc7Gbyg/2B7pABTPMb3+OOlryZwomDMX3z17XJr61P1Mdf7JzRmTkA9o+rHVr7z8pvE
Cn4kTfkAxhJsOjDXWz28PkAsuSzP317Pn7BWqt+vrlQvT09xWd/c2errb1neuENSZuUjoCEUsKI6
XYdq7sMj/nWuf9vq+++1GcoUZqOu+p09JGBixvjPn/aQ4mer+fBCy62i5XAW5T1AtvQBEP3xLj6+
u/qrKr/cibJZq/++Jv86Bn+syB8pHJ0JJlF9hxU57strGtTkc1PYmgTCRedC/QUPiK8L/OdOArj6
vy/gz75kYLVbkxwfd3v5diFVPZRvujxffn47H58v9eXhPDf46665ufl+vPs1Hz/+Rlr6jxn5f3uC
P2orybdeuhBPkH0z9XyXVedvD4dfh8NjUzeI+eVLY8tjVh7L5tTc31Vvp7umLB/Lm/L4vabV37bk
/xcR/u96RP88WZlPki7f8TRDOTUfefVXvea/vN8/DSAsy3hfOHyAgeMN5hVwyf1efwWf2dqAfK2w
6c97s9wmD4I/gRhOavWRdH87d3/7ln8E+oVSGAdMeAg9PhIM52LWObryZkvk6DBXZz+D9lZDtgXc
8A6zP2gdDwqSAH9L7v72GH+kqMq2bacSPMbhTeFQXz4edEmq26G8QOKpei1x+CrsgY/D4dng/r87
No83x7uX97iqbr884QT+/Nvr//dNDJ8F+Dug3QBgGXIRf7z/1trCjxxqrTLCfMx5Wb4sWtXTN67e
YbWgl76W5A46QMpfXFuRBdP2CyhuJYgIRS/+8p7i673/x9mAs+3VZAGTh1C8/uNs5EHeuzTYxeUj
gNVjbc7draqDe/Gw1YqWKRwh4YJSh8f5RM9YIHOEzHWLYFlDDL+eDr/7i/mi/jb2//+sEehssPAA
0g39VzhZ//OMAI9QS6gY+JxKY4gZwhkXXEZD3Y4tORZRa5oo7aZj6DfTQKbSfCYqKs4QKpf3Qy5E
LbxiB0UjkDILL49u0cGF5FnX7Jz8jS3y75sSz5qAEHmFV4FW/bHTtyjZcx31y2XUX9cYbuvypd/+
pvPw7yB6/RC8qau6dYZS5Z8LMuUFm2yBD8muqO0r9DV2qFPRMvubgCA0Q64A6D+3BPoL2BNZjMFX
XJ9/3A+bjvQUz8H2iqwGUkcCI3o7/Io47MLXLvzeJbb/3NkmCEw5EjDRg8D88h5+00dQk1qYMHup
7mYHEeWaw5Hq26ym8N77gP/WYsiuhtSuQGkcg/IsRqTjrtDtww6o721WboRwn0uhRpR4MX4Rrp3s
TSu4Prog6rZjuO7qlUFEMa36jG2wo2kF5mxS2K0e/Y6tVLabDsKzSK14n6yjUMaP5w0MVZeYn9PW
07dZTyw+j5CjXivIuUK0PMrF/kamZVkgGDhJ7ce7dFwgWFZC5JL0v1kMJh808GgLkztMmC5uP+gk
VfrM10L6Ax+oi8A4Xtf+h1+DFLlcHM+m7lO7I5HgHhJbWWd2P5d+iDkEo8YhgdxWxrKpFgvv0/tE
Uy3PS6HAhwtHDuVMBVASrQEM9YUo3lf4AORYSJgZTAOVx2jPVn7CQ2DuJui0+Wk6bBuMJyca7Nt2
gYGDIJiFozl+JdSeMvOuabvhNKeGZ7eJC+BuICGhc4aqwfY8iWEGhVin4x0TmbG1HcPlaZOke997
aX7MiYxIpSGxfYn6oTAYX9rpy5RHxXTsCdFBKXxiXB16m9apHqDw1o1LDzuNkQ4QI13d/GuD9F9Y
p7meRQ23uAk3U+z7/uB5DGLksJL0PBoZ/ZpgPxQcVaICNJ5VAM0iTbf9oPLri97iNU9LKqRhEEIM
THcEW1W+tjkBEWk1Kbjz2UCyY67msKjBQ1n2ckHzBWpvQ96rwxR34UUsV7F+Nw/jg1JMvOCntCg7
iEnwg5zH1pS7F/OTbnnY3+5wJ8UXG5k5cje2YaUDEvlTPhXm1m3EhxDKCrtfQ6Z5cI41BGjPfDbR
ctDgnYDVqUn6s9dzDi8hp0XRREEs4nLeoHUwxxDJqZhN2+20wkF9LedpIWFdJAP71JKun0VsQUfq
g8VAkCHdQKbRipq3YAktyNfZjpfWdWYlVZdFMzRP6G5lI0ZoZtdZYgvg1MkwfxmGKCcwbipgixHI
hcf1XGSdLVfLWxCD3Do9uS2OPtJlSo49I+x3CqIktIpmnx7HnoVhlepFvad+XnAMOF7LYUyMZnWc
Q0gecqrh6m8cTOCDSz6jBr0sAZhrTai4BoaR7klUoRdjv29uLl63lmRPDkv5tBJTHAXelK/gEbD9
tNBLhZ0iB0hehWRHN45rE7/tCe+/yAAuA12asbaMtgJo1mo7rIFusdfKfFuzdyJdjrcKN9RfYEco
VEkzdF67nuP0G9x/QxkbsIkwv28W2LK1EPiDXNFYiDJfhAZraHPDW7gOZqiAVs8/NrVt5zCQnkO1
KGW3KmfF1IzUdkV1ZaudXA/fltKBkNPBDb5FQZanIPR2Pmij+8g4iNZJpSichFvJGgI3PlzvOg0u
vg+BPEBkefoyjqlc7yyNBBZq4MHVXyuSP4VxE2Si1hXPyPdM0MqkMuTQ8eERDKs1gYSbgUfkK8Y6
JnRDWjAHIL2bolCDikX6M51bBxEaxwp83yyTmERs5/BLDu6ir4E/ZD/m3CDp2xcNGyNG+PCquNy+
j24aWEW5j9NT4ns6XUTB0ZDM+xFCdg5CQ9c9hqBQRGa+CVpQUMpBZQhXJhKpavZ8J/GpB0nzxwpL
txysr5akTRxOHb/D9OsC0TPfonGDYtCVjsRDCPcQj3dgXeGyJgx7n8KErHAokpPdjBWBxOpHFhqd
wChh1bYsZk+KRm1dBC1SvtCntVdIMPuhW88qY/0bk1MeHPNVyfdCxcF8psWijzvZ1vEIgUYdln27
B8NBaFnQC2MF75/g+dRFdbBIaNujC+Nut7Xrr+AQeFyQMcjEZdknnR33LTAvxTgE98CDB/HioO4F
QUCy6hBjgsnVlizuwLFDzP9AN9r5Mg5382NZ88I0wAf49w0zqS9e90tcRpamT9BLNlNFVT6/7kag
JRKPW5pWoBTHIC/lktgjRca4N6JYASfzblvlOUnaBVpbtBvVMeAigxBCN+nXeUDX/RRma5Adl9S3
D1uIe6bKBosvHSQy/7Etahoe9nSyppICBIMXks5oVSRxO42XbRnpZcxgfIZAlON4kxkTc9W8tCE8
RFza+VuYSTIYipMQJmGLj5VqVGcgAyBaPH0VYn+OVYbxJSxj3wvom24wXUeaAcM9OFmn+61kE/xJ
kjmhMC2ITDdWYQQIuWLxvHzFFHT+rLljX1GwuR7XcwiR8LTg23y3IBVYT4MMtqcBE5r9YeIECZBI
C42Wzu6DhpAVhjnQ2XMwRmA0wvEeaHqOOjPCTC3qSfEGnsgelLSDM1Wdqnm1JQ3M/q1LCRahxUJD
kzFwyffYjkFcKQg8wxt1lNGBKYC4ZRuSdjun0wxvIvQGOUd6vvruBRh8MdRyXaCVaRn0xxCRdCZu
Oj90+ZPlBXbRKEluKjsSixBxHc2uEc5TTDiRnClQ9bC5q7ZYxjfaZQQuC8sWYD5adKY/JgYiJw3p
5u73lg7b2Mg+zR8wTXSFTeLcDbVwgTDlkrkJB5RjVKxugYTOdeB0tML6PQ8IrNpjfMpx7SYMO0QB
Epptnpm5wbsgD0HW+/Z2CVfJTvCYCbrj1hY2O9pQm9ecU9VXth0XcpgyOUy3HefBbdB240/Vp+LZ
pxa2XYYJzBTsDBSgZtl1HANS1MlyLvYkkXc68FQckk5BXhQaAMA9dRzZ8AADBvskEmO7Fx0P0/xA
x4V1r6kx0RdpNIXqPRpny21mIm/3cvYQeAPFbiL8TZmNAMpNWvSYkH0g3Jht8g7eV0hRK292g6kO
M67vGvYBv3crRgWpqCRyp7HLBtxkMxujQ2smgUwPCSjGeGRsGUpkndnDOoQcflcQA250PtERvGPj
0lMXQSP5eVdFxGo6TgqF2gAtn5d2a8OuJr6FeQPJtas70orkLrf53tf7so7dcWezxvgnhE+LM6oZ
VMDhNlj1vY2dZC/BJCEdFgSYCavdSh1BljUgh0KyQHPnX/SgbXSv8FS6tvkWvxvsjm9Rm4Xjod3x
N8dMJ580R31ZFpjl/YjDYGNVDDbN8xJ0+2dqCGUNHB7lk0Tb8EZbikLFcjG8dG3aQwh4leQ53ig6
wNf7FqmliOhPoAnsG7pc3j/LdqDdQclugmPwOqfsQJjax4qtIYNhxqi7vuLKQhFGBwu5wJtv+0yE
pbR0fJkKOPbxFpN2GeIKNn4BNX74cib406iTPxk8RqaD1Ov8WwrdfplyGy7NhNAIHdVEBNi1tN0z
pPIGtqXriKdo7C7R4/XKQldwjslS8T7v7nuMGoVQH4C8CO6QTJQD9eqr9t7bcims7U6eO5yjbdhh
piE7rHJJHWcFig9h/a/Q5P1TOLQ7mH5GfhaIalefVIvACHdU3PHIMor3SKUZ7v8gUyt4BbG/FHxh
0OYi8VVipsdtMBpWPK1bLt/GLWyPg4rQzgmK9DjshL530Oe/s4GyTzB9bNtKJC3sA2M7h98KRgDb
sHXq8ToMTWrSp8lwgt9ijheq14wd845MpmHTuqmbaCWjbXgK28ZyI/uKhMfPSVIviZndPZYIOTin
MzB1AeVFtJqmMbjpUlTFTboN01sbrUDAGUWqX+4CtiRlwDaQ6RYT0a0x21DkzTBrhtpugt4ckpE2
4XW6aqJrlDI7RJ7WHV0ioOmgcImcjawK+ryYfnmXY83jpWPQxu257I+2LxaDsIXr54LiS8/HuU/l
Oe1mPpziwCZRHZF5XJ5yDGZCY0bhzhLHpAtsX4PsbQ/wvIpFpQiUhbRNgKOQ7pppRLFAekY2eMCi
UkIVXeqQwmgXd2f2sSqVvsemR9ExJg4u3gHtJ9RYxrr7YJ0LvNcZi9CkbEK5hCpmmyuvYUZa6m7c
mxSRGtbvM7rtsNZKFVI9B+uYEgJF622Xgm4tUWkA20qcvotWLgtkViG9mfi6YUwyw5RtudNg3MuB
FBs6jTz/6CIOpb5F+RVTt5uHz0eaqOIBikrJWIqpy9CVWtMhK5NFDrCPFVeVXrRF/CdUZQQpY1uI
vmYmsxpUj1E96WEIfhK65gDYCishe2pmoSroUULO3GI/aWSpHPqE6Zw8LQKHqEmWOYcCTdBtXTnL
KL8ErEh55RN0SUowttEcmQxHJuoww/57Rt8GIhCJTW4n/BnsL20qHkAwQ80u40H+umof3YcD61RD
xxlHss8U5ZVA1tRVgg9xDmeIPAWBold4pjSx/pEQ1s8HEiHQIKJM+St2HnuxjlEAdYR1QR0WAmrv
QkXzw7bpbm7EDjoypOiwAPgd2j3KLiF9000DRwVlKby29mgQFclGBbEft6r7NUNnoQt7CCEjcds7
lLKbhXGAdQSuviAivJtY9M8w2sgAMnGkw0QPcPeUV+sgGFaSCYZvOA2wsUxCLJaMxuFXL+eQHJK0
Qxhklha+KbKdffp12Z8Nd4mv4xb4Bn6k72+xsjN0rcNM38sUhStWPQ9efCSS76GONWnI3GcgWYZD
nNURBg66MoR95hui9SbroesHc2pz5rOaorD7SkWbEDg+ZvJB8n3LmiIQ7KtHsQpMaE1NWk4j0iGo
dwv6AFaughyB8Ii60Rzw4tmla6yPCR8Y5FaBEK2NW1MOx02E4JNEGxVj9bMWYRkltPsaJolVNygm
dFgj+AC05DRAtYqpyh32Jq2YdJP7sAubLs6G0+h6nzeQ9GOfk7DyUQOMZqdoGuLpNMllGl/GAuJp
yB8HPlSFHQtkzJOUHZzs1MwPlO0mqakepD2bUM4f0EmnuBmXFBLtUkJz/XqF5mWykxFVMLzBWdXJ
ZAxPu9im4Qh3cBMfQoZ8l3JoYVcaijF7idQ8hOd8EIYPWdcjcm+KLA9zFGok10MQQZAD/nFQsNRB
xO70HM7rbTqvqBXBD0RzBNOxBXJ9oPenzJnWV26Yt2ukjECRHVkCkXRmZDyWGbYgcPatb7FcUTLa
emFbQquZow6oAQy/4ddtRzBtgDexLl3fkyWcNviFTSjGoKtj2YMMyAIUxgCMKosN1I6bOA03jozK
zLSG/00OQhd2QlSFc9KFcLQBKaHM8x7uJh0q5wkRaonUbdZHLak1ceI+LmQxliiOEO12opK4cnGX
9FWcdxh2H5ZO502r9wECK1JNGM6EFVGI0MfjxoX9sL8op5FLqiujpfRxG0zVIjI0EACvo2tPUZ78
IrsOvu5TasJDhuza4NIckhjW6aC2lypbTfEwsq5ogfQP+cM4d64ARrhBn8+2A74GfNUgR6LnLqIn
EafyWxFO+1sURB50DxtsvyO5b6hl4hUVSZJAoZ62vn0upgA73kUD7r887nCNrxgneA96alFfpANi
egHYasJJVv4wUoTosoD6DaLeDpLlAfX0iMkwkSzZZQ1TC3cEL3JYBkUcMXYd8EYb0QfwDGI+X5fK
9RuhVd9C/KNiW2a+xouCNCbruzkpUV4D7GFu3b9Tt8Y/lY8zoDcqjV7s5Bf4Zi7IjSBxnOAw65zp
GGYTesAdWsTy0w5ZoarsmuEDGpwlAvjSxddZDL2qypgQVABRCMQxx1E8tdIHAeoum4PeEw36oXWe
7g0l29jVsBuK44dwazdTDQgHv8Q4FKS0CdEXPasY8CDXy3sUpgIS0WQ3F0onzWuvAdGUnEHJ+VIM
Q8ZOWW6X8BB5F0eHPrBoBrNBKhyysI3tAY0eByGSNDbb3Y7A6o6OA6aC/i7rH4u0F0Ed8QzC03GQ
57ya9lTzh87l0t8sm01+cWFnWnX7ug8wwkhkXPlpNZ8xM+FYpyORtCkiDINWYyg5hZxuEv2gILni
1ezDZOHSMCdR00+8zxqqC/4LY+YTcsZcLhAy66b5W7AGBfLWZU3XOoJnKBoYM3ZZtYRj9uHSKwC5
YQDyrItAu/OoCZuq0YexbgK1pqcib3tfS7ABwlJ1MjzlK0qPpiiE5EflpaQlOj5QXnRdQO8nE8AM
bWLIp3RpNwSFGl6jMWihHld14IHMrN0snic5CEDFTmf5sTfQ8K16pFS0tJ5uM1B+HW8HTwjXMJXB
YahC2RGAyhIN1UMxzaDjT6jIGKxfoU6691liqhAhCepNY0cel2TK51PXtTsMbYcNh6vF5YAZdyCZ
GJPL5Yz/fdryqV5VtH3rsb90ZYUYkO6OlAPxLNhYOxv1N0CfZYAZmSAG/IJFhEXDgLsPCVYy3sIR
CiDOBpT0HjYKboZBa7ef5iyOFtjVbsQB85b6zrCV4BHSFXME0I6AKs+u+SdldH1HL5S8Ac4ZfB1C
+hapkgLXE0nMBIXJAixLAwtP5GvAiAz9HfIim8tA24UcozHHpdp7TPjX0O4g6oQUROoqxO78tHhd
yAd8wvJj7uOefazx3H5HLuZZxfqNM1mO0xgtJ72FnAPRJTK46UM1ucNu8Y8SDSS03mi8ThFEfYBK
XWVuKAAhv/q8xlA/nQ+pWrKXYQqHG9eJDOziMZlSONWCGvvW2W0YnwJhu5CUbic8KmlfwAdqGzA3
PW2b9+hUrS0MuIGnVEBW4rQkQtu9nocWAtY5sOEPzzfkRlr37rnLZPuRsj39nNp+Vx+DQoL5uGi9
pa8Rrmt/3tshZI94yg2apGRJcalBni66JWkbtd+cnne8MDWNd+HopK1UITpd4WhZaJrF+QTNUAiE
fJ3Bl8JmSBR9nRwFS6AlViItIVurXvw4OAQ0KaGpjaTId9RVwmgJzQS6ZADgW0IT/eCSbdHnLjI6
hL6Vzib1InwQ4l2MNuMPQ9/3QZ0iwcWbnjV/FkJzDF+hTrI/heoNBTKOVgEKfIwWyOxujhVswyiz
szzYWI5ZSfKARnWy7lw1ATc7Pa427dYb0wd5hKitWFAHSFndDQRCwi9AyM1lylHFHQekEnAxnG2f
Xvzu5h+doLMHJVwl5j4WBDoJMfMSCDZKRtTfhabo0+M3ybMcrJ1OJts2Ua9Lvtkbi34VYvVVYQLp
W7he5DL78W3xmeCAH3QGAi9QeHA/lzE5iW0l8mSsxoRyGayKwfs8cgDjZRwE+D/HlaKahGgCg33V
jve32oB8Rdqb9VA7HSBamVCZOth/x/v1yRK8v25gqIjQ5sjyW8B2y9K0a7/7uhvo1U0byCpsyOC8
FlaDsdn4PKNSEg2nCKc1PLva6QBx/K49giISf0ly5CpYN8qDmhvhvzE4HSOTXMe2tc2OMTLYTjsr
+rMplkTdbiFds5r1cNGss8FI/u52hMdz3yLJaYH0+ZCFAMJjk/6KSUYwWLeH2dl0icnKQsf0K4i+
4YcMltH/5KbL20/gdVv+hEsWF0ECrVcMJ84SqRILYTSXaJ2ji8UFclkFvAYJPgtOS5JowF0z01A2
bgFwoS2AeUW/ASKbk2I/IWrNpNoLuA39nq3e5W2QMukObMzVw8LDiV/azDuCPGZA2ybp1hBNDjZH
ouLTqPbnATnJW9Aj2at8lolXdNPR1YFis/bBTcELS99HEUESadqRV+xQyBJnv+P9VCMlcqy7hej8
mEmn04fChRyiIuOw/Ah5nGE01zsxlCNs/rITha75Q+6WPiv9YsIm6+FE3kZcRc3YIv1rYi33202T
OSu7tujTMoHv68+IDSS/WD2tpN49UOQD2qrBEyLQwm5ioArzc6qjDd0OLQmIlv2AvLcbZAJ0eqMS
YKehDFVJBHaFVXI/RxPtX9lV474RQYYx0NXCbWdatX+2SLT5GaMNQBoULssMsq8axRFrSfSGFaWP
KDa2y2Bc9s0WeGOlTpg95nxvaZlncvm6p4WJS5kKZF9symJoyQJkw7D+yA2wUjdnTyEgTQnoIMvB
/pgmupXAAzxMTVwWvA5A34MS05wt4r+C9wj6ex0q6WL0sKtBQyOZ8TQarJQclzZO0RT5Jkf4fnV+
VN9nIHmPvTVIyQIyQ5AVTrZnLgBDNaNH0YeL1OCZeCLmCeailvxWMoxNmYxT+CFYoL930RCs5Wg3
+Zwg10rqFfX31iwRBHgdVEhg9gczzfdVKGRtI1VpszOPJF9fc020MrLhjWU76nOZMXR9soi1b4OA
VQhXV8zeoAZvNgw/cKS1U+9qtlnuajuIDJ7eSTK/FGhGA64y3GOiEJiKqhY2Fh+eYcLyLFAH3O8g
E7503KKT14YTrNtaZ/2DCGag0aFn9nvX5sj8GRcY4AgBot0sqh+ygwtVf24XB3lwEKV2aFUA1cR7
RE2PLRokxQndoBQZTi+zRw844A23RfyJeR80iSja4ui0tXvyGvS47lE8reNbjIWEFYTEJV8Gs4Qn
S6p49D1bF3q/iGlEMyNE9VMF1FhE2jia30xB2qcwgQ4DNXvx6mk7EHR5LLToQz4D8xerAHi38XB+
Ar0t7RtER6QpsuvS9zVyjB+nHK4PLEkJL2e0pO42p+DOFwweDttbYdCo0Ulv5yqzoFNuRSJ1uaNR
87PL0Q4pgYPKL1kXKmBiwA+fIQmhXAMKwFJUg/YE8nYhsO4qFcinUU7YFm+a+fgmh/RbX04bt5+M
QKa7wi0NzDZM3eROSCptArwene0KrHmJ/tmYbP1hXFryOLUTyUu3AfKqqN7wfteEOHOcR7h1lYaD
G7S5SF61gsX2ZbBt/9uNxaSqTpkcDaXeZK8qUDqGVFus39D8h2F94VAOV2oRVB/xraP7jiUcXXHH
i2MfI4VAO6IFAVpy/jxPe7Scp8FgUyUwP9OoF6H+hkPu9WmcenjJw6FpeGHTAjHnkBWbatIVYlEV
iT393PsYBLRVtu4Z8wLDo8RjPqxd6rAjlmuDA/Wx+dCB0XfACLqf3rIFVSTSuO9miveLHCKgOdRn
NzK8clisKdKXmLEUzA0lst9q26Oisf2aqZctRtcNe9CP59VgW83gKryjzLii5zbHrJntlL6dVgY5
5Z1GCxIkEp2Z8G3eLHHqMZGWDex7ITbzBNtKfFWDwtkfAFVubbW5ePseJEqpg1/n8QNDE0iDaJfy
rEaeGcA6ANDAjYs8pDUd7m9IjBMO+6xBejceeuTALzmL9+krRk9XGFjN6KDLYxxglraSeTAdgq2b
p9t1KdBvzmJ/3WX9ZHdgCxFLTmhdRAxNcyLleR0tbAi3bIORDzPBHp16Ucj3HkctAWg7p/EPwLIm
/AJybTx/RbLZYdjCQc0HMDN+cu+HfqsQuMOvwOJVdjTbwkkjtDNYwHnLApRU+Gjg+jmGzNY1hIID
RqFN+khszpEf8nacbtIdqW0dwSv4a6bQIK9bxCjSKDEkGJ5Akx8j5ShH+Ak1Wusqurm2OOy7gUJT
MgCpOhZ9KCbwzPwEvCJ3+hct0IsCCNebtxxVGsVuz7CQFgOMQ4UDYT4FpVJiSHwHralYXRDeTEj2
50MsV+Dhpewn9UV16Nd8UvxxfjtyEvBqHuEP3MDOka7oTHQyrnc4Swa89OiC5PW84xfeIaYlxe3Y
Lj1cAgGlI560+WPqs+T3OnnSNoaGY4huPs+/UbjdAJYgK0FjGE35Q5b2gTv1DHwRjEWjOMVQE4EU
sl8SC9Pd2WigBzA6DpYmdRuC7BYAqTyAppwtDbYdAAK0rRPM0+1egVhvAxxU5QP5GOuB84cl1YBJ
MwApmIdIMGxzg+w1gVAY1y2EW3mCUaIWV66sRJpwVcVz5JG/TjR9IWGxw3tu9KgtMdAxBBch88mh
+isYULWYDOIQDw5seZ9g9ggN0FwNwAxp+GWIwmvLQ0Br57x51+alpjYLEbeL1FSCFaiGVqT4tAxy
oKWuQLu3AjJPf+Acb6bsx9WgObmZpauhVkL9l2iYceNT6UzQYIZq7G9mTnpasp2hQ2YxTJE1NkMZ
WyGg5ivYUp2PkdIzFL2r76WuBxnFG8CCJUSzd0arbm+CaOn3a//Hs8dt7jKoGy1oRj2mMQYAGeKp
zddHB2DN1SrVO7vRo5XDw5wRRo42EZE7F//D2XksOa5ra/qJGAF6YiqvzFR6U5kTRll6EgQNQD59
f7qj7jonbkX0rPZgpyQSZq3fLW1A7puhFM7jWlqbn4qoljH9p20vydBlI6HajpzLN7C8aqbzUbp7
9vVSiAXyJ1DFq5uGlTwnXQz/MtVOGPKEQZw/sly5/bF1G+B6uQrz6tOvRZucIRvXEN58qHd2kWY5
yrSLgfJKBxd65yj7C9EYyBjTxeP5AKwf689KAKfczb4zTQfXSdtu13bJYrfOqpmzY4IOYd7C9+CW
7ev+BOlKlYT3ns5gJr6VW6k1qb1FdjcyRyaJAIzycAaVEGBQQJeNaeV2YrZGsqXqMLiQGg+XXDOu
mPqSUSv1nDU5UD3Xq1n3bhXimugLeRUWCRMtx6pPxk86nOwpthmEiBcXA6MvETIwMDMnfGs/Vu18
0RD966Fx+iwjQoFy4ltbpR0YVpQ3zoFXiw6uraF/GZaosnGnjOoksgpvlQf0aWl/J0tGsW+YCWfK
fWE7llAz+hZWYaZWpCVuYp4E8rjpnb2t+qf5ysYeginw+7dJFgsTqeKwWI9TThO1s6X01h1Hi8+8
Q1s384PGOnDpmc02frjeOisyl6KenTZz8W7TviBANnMH4mxVRj6p3KTMhCxemgaiZpsGWAyIzIbj
BdvK1/SytF0AaxTHFa5Hm0ftGb2kDW7aAantHty6sAc1SfyggN/WPVCdJtEeRKfFZlBVa3peikw/
OHBZ3WnB0lK+TDKZ43eRqNy7abl28l9TGyfjrbtgXd6UsQjtaTFVdOd28Zgfs9Q267bNF5ek0gg9
yiW1NT5tlJXkVU3rKrJd7iQrzTfcQvHmiNgf7jxkavJ+lE4yfQbK59Zwgsx4Nys1DqGvacDoU82P
bXbraEpYSXQjE9lQtcuNVaVxcodeJJbHyUIznup6lBWQaUQltx0H9s4RQniYNn7jBe6BKMty2fd+
mErW2hijywiHIL9pE8PaNMis7LHvRNT+dnvBLIk19ZG7jUrKBmps6KzzlgRVE+7LyUnLI2INW+2c
cHbVAydy/agalyuwc2NlHmt+njy12tbpe8u81vlZkPHOV+eqSi+VSSltbTNnP10Hb/adW8WcyhFQ
tXMLicioghrYFzWmyt3yl7GR19/yDXy9z2wXQKICx6fnsgAaQLixWogpDm1b71dravcgOJfHVwdm
Z7yyN9B+1JoJykSw6jQ/TwzK/QkWYVpng/bGX3atXtJoM0Pl1ecpJzkcFrPR3sFppWMOoQiJYV+8
MsluIqcbvWPI+PXXuE0LInwqvvYxtLmHZ4el80Eg3WD3E87zGrKEK7vbAMyA76J8odGgQZ6wWsWO
mnYQ5CjynXmMuDokFzUaNe1dFSVDPJ6cbnL0LZsdPUOyNkH1o63pxTaL17vh3sjZi3bBPIVgRq6n
IqLTbFveRl0838q+pP1bRodopjFYA8sU1JJBT6IJnOLgLBW6ET/sgmDrDSHZqdyQXKlCLbQEOqWO
7ivI2GOH/thuGgoevRFzMjo79HUEX0+phwSvAPaBzUCnhctGwoDuy7aPys+qG8VXG/RzD+ig03WH
/ALGSZs4/oQoDhhal3TuC70ROUdLXwYcgOXQF/dwJ4052hbG51y2/nUvj8Ky98vGRptxiixXtA5Q
5vaV1oymXYUYadpwgd84meOxCNawLG69sCrXjQquvZWePH9BvtK6DKPBBLCcnLUrYWabjGLMCUL/
Wj0M9KFYsEO5a1PUE7SAdaLO3rRmTJ5Vw/Cn6RhimUUlgHcDxfK0dhFwjZxagRU4jdd3Tg7cRj09
6JMv4USPfTrYN+PkmPxl1w7P4PrqQSZ9kdL+DMtLQaiHORZ9q9dDTWO/Iirs/d9t6eXhBpyHqqZw
/SWAOV0jOMbIuIiMZDL+CZ1hCU5ZNLn8eHI/KuChpSC7Iw6d73ApY4H4TkXPwwLhtp1kqZtt2o4e
rzYT84WcjJkEFqoT9+QuUpJXOC4L03LtmH+IQnqfdGbqfm4Qem8mI0W1nREeuyftTuEvxwtKhXg8
avRWLGGV7aBfB3yFcdlfCDrO7DbJyyJjlXbjW4wesDvFC1KhHxrse0IhGLNsEZE3xQ0QRdCTftnM
YjPZLkFclrHm90jHzEj157HgKt0LkIUhsr/juV6ZKcpQZ+cwZjPiCpsP7npEUCbuZnZPtWtlaChf
eRcQUKFP4aqHwjsSAipRCLRJ4+1bH3BtNyHc5Z4J/KU4paLTHdBDNbbHtivI/2O74q6Oo7HcomjL
xXn1Ewd3e+zXM5ENSXgrhESuqBXDSLgLuLQQGtg8O0RTmXjb2aPgYIMNrdqPwkOVaCN4XNqrq4ww
8iaLPa3jwoRiMO7C9I6UBZ7OC80OdZGwp6Ep5/sc0XgLFkcdQSBWSRqGBmc2e8ri8uRI6aoLTLp8
lcgA6n0cTA5i+aGJwu3k1Kt/LlGl2htoBHaDsyKu3jNKiorA+H2LnLUEEtpGRdajOFSxfUsieqMt
CCdjqU1UQ+VXg9TFXkdNwNyhdRaQfc3UP+uSSbqbME7aTxOFCmXtMqfRyZsSvrO2w70/VsnvsCud
F5Q58eOcaiQHakD0d8OXAfuypVfXWxWZGeF5n5DnRAuw/BzjPmy/Wa2E2sTt4g2bKiqz8BHmws8J
02ucxqt2Qxa43rmGqmPZwTG7CPJRG++1GML1LU+AbhkejiJ044w+SadVoKb6MERreO/yduS2C3XR
310lNd/Bx5t626x9MWz9tsue01JTzTesrBtYE9a+H9JPHtpiGF7yLsSeES5wisdxzIB6l0Gk36Ks
XZMD5eea7hpyfwA/Bnb4Nl7bSlza2F9O/jpkSG6XsaXMLkagZX555XyL41XTdVYFxpnZ+EH6NUIL
na6DJEL0Gizh5RiKZkDuryv74jjBuGznBLjjqx19Ta+iekL4yLJ1XBL4OYmBMarlqUmXFqlXpJlB
ESu8JQff9bS9aTjiXiFlkp86ROR4rpNh+uqRUuS7PgzYXR4yY3MqdNxgk46HZX7qBnzMd16+DPlH
HJjcHHi2Lcfg6Dvv89DH0b7MOIe3fT2G9sZ0WapjJB6Bf2ewdMxosrSPzbEIY7kBQVjnQ1ylMjrM
RdVdIZlKfsXKTX60k2eZc7W2/qvT6OFb0DsMtu1hqcp9G6XTsp2KNXkaVFXmyCRpiA91VLoOJvaM
nCl0HAqWtk0qP71Hl1kMu3FOiCuj7Aj7F6iViJy9DlvNNjYRsfJCKSDtcWnE1xTM+WM55L676f0F
mLGuadXuPbkqvVNZYRHFGKcnYbwdYUCupo8e9MLqd8+0HkaRfElfjUlhT3VeFBlXAgfZnq64uW3i
MeFSCzIAaOoqvBggyfVHK9T4C7tPZS9dpcFrYjNPyd7RXpefC97C7zFUVfUVCJwh4FGcPLt5MiAV
vtZcoVIxdnw3hFk+7qN8yKrvvMAchTbd6bSz2OBJwOU2bnaRH1TfFdfjgzDCfiHFrcJtsobImHp3
DoftOojo+2T9PjyMnJwFTWHUO29udXXKwUBzS7ddKpcfPk6Gh0ohOfuhdWmd84A4WuyQ7RX9bUm2
4PqyZvCa2yIqQRQ2PkRvude8hOIMkpwOvyiDAnEYk8gykMzaVj04rtaca3Y11xbKQJCEWvsuggc3
rfzbcQmHdIdOcIJ+ysY5eA6VDYj2KDkETkhfIwZwZLDfN57y5vyo18FUhzwY+voUDlkT38xc0c4Z
fBg2lIHQ0PEMNhzdHbdjLg6ZF0KTZ7Rk4B1JNj4Xg6RTF2HQv5tcRctGRQn0r4t06iWSY+HuuAxr
glM9rO0oLHK40bFJeg73NVL3anGQlEewT/MBJbbLt04X1PFM4rDo7FafQwNmfG6PvXa64I7lGGd7
O9LDbzMXEHzT47UIjpyD67Rt8NA6JylcxHwj4jAeb6WmbSaM80WQQ/9Chzcxb0ODT6EX1NNHyieQ
6Nam+a/MBqm/yUa/KC42XhxwGCxZ+Z1HIvIPAA35Y+5iOt/KijB5rmnyBWITNG3VsYIrQ2QMYzi9
pDO2wX2dNwOVZxhatuEap+IwFOPC0MEQATBHlMgN4nW/Xw61GZL0ToiUetgziacemY6SF7tJD1cF
XxnFQ/IVOLQJrM96+aiCZrJHtVK97pJUSfdujlY4H9tCqlzSAAnMwY29lRojA/anc64cDYC8hZwu
0JZLKNKOwrRo7bUOL5ZQOXvduQo0IAhjMh5h5vhAB7Vx28jAuSR0v/2zAdcSLf2suYIhPgrzc+cE
znAYhBeqQ2zpcw96TPz6NsT/JvZJ7xdv/UhnvYmQ5gNuuRq4vWDjBne1TPN+tyxSrZDITCFBHpXg
mbFCZ6fK5mV0nsVM1e0EhkVh2KvTk58VFDFVOQpJCe54Tnc7iqrigKoz9aHxvUEbzaL7XJWdX7VY
Jv9Z2oxhULCW7TdPN1PALbMg8IZtHuQ7swUU8tECSe/Gy23DJ62mB0QsKaW8rbHhkhz8hCgMvDrx
2h3sMthbL9A0P2jV1vzBgFG5+0Raoo2mxjHFz0CtQMZj0o0106jg/5r9YJL1fcll8thgVtJUy14Z
X4DpsuZGOJ3N7lJnEeOBqz5YbwKh2+zJ+u3qa4onWTSIGiiuFlSUnU2eFnTO8xscufs5CLihvRfE
rOF8RPDCIZ3HXLNrRD5W1k4kh7RumL+SN1fNp9lFag3BY23z4Kfe1XSD+c7Q/jEtY5/WDndGWufl
Tzh2AbCHfoDdEmni4l7qhMjILYuR2wWNdfI5DmXzWsWwO9hpmgZAlu7VPQyVjFhJaT56W9Sw411n
YnrXoQuae0TQV3O1HTyz8dwl/NSxWJtH6E9qJ0vUcraL3aH5ArHiHGwhIREATWGHfcIFcp+jknHo
4VpEGCfaq8pZFK5J7pAmQLLVUzwUIDvtFeoYdTOcHawBP5g+FAIiAvxm2RlDadQdigi9EjUHanvO
sNFlHTpwQ5eUgbfuvqDeRQ+T1DPKyFr4jXnIqBeLs4nLdTqyB/RXqejid9HqLzNdvzvz98u8/21D
G33lolecFK1bbss5qR671CTfXPwgX7FTatSImYvL0I2TIdy1U4dDVLtd9aXN5Li3RehilkDPXjBr
MZPDuTJjyKByBHPhnT+aYvpWsonSDds3ZqoH1gK9i6MCmfMUOEiAlfTJ5C/b2ocK723yQVHN5OAI
ZwI5T2mGLw3ZP6JImS6WNxRPqb0aN5Z8w6On2mIIaNhvMYCPghI9ZPCuGhrXfE6DDzBYN6zWUxKo
ANuovDrvoJEo57cO5FGOEXJpPPxxiX4K9exfwCrGCXS1Hn+2Nokx3YRgoIBNeGnW31RL9t1Cs02H
TCmK0UMWI6JtN3RSZudFeU3OG90dF2NQ2QnXV8oAiqHvWm+X5hqvRRvkzUsno1yhImkivR3nsie4
352dDulG2j5h4GSxSW8WN5TpabITTp+/MOMgcG5Xr3H1rrRTutwPAH1UvlrJYCeB9zMKsGhoNmwK
dB5au+MHw7SGaDvFcH0pYTUz3FxiP9Jiys3HaldgaO1FxbSd9XWZmqwKfgPW8B5KPJjpSTDamMqb
bc1bsqvvbaENQ95kMDNXJECktYv7wCFtw1zhjXS9Fkp95mPWHSR8Jqr6QtwuhcTc7jVF8Npnfc8E
x8RDkxNl2QCaljnOxEiiaXqF8m2R59Sac1dBj6S72NPmlgExJac3T/KB3rx6iMYUXxE4VNdsQ4Sz
0z5ZS4Hxcrj6pENHQOYWWD6DDYSmdwsyMn3NlTubjZ3L5dLQ8hXcgWlqj+181W3CP4snK3go9/MI
V3GGUJsVMYFD+xMFvaJJD8P2ngfI9bWOCFwhQApfH1xZdTAMc+DiMkLbiFGiW/Xj4Eyq3mV1R7/v
SL7EPgx08t33JzwHAKFI0ZvAmyjEM+Jnmd254vpmOzQ9soSrvtM4Dc2jSFqBjxel4BZQU35EsYx+
tKLs+G/w7I+xFuKOJrZYtx1803uWUjBvA7N2+AemtHoacLK5mwTpIkgv0NwGTTnoSlKHCH8VUPNP
Tt8+OyCnxzfIK7H+wRapdTehXy/s90wSBk6tNMWXYhXjY1Y4y2Puua3YQU43/TFqpP3T9NhSNmU4
whwmNKhvMBjqDR8S1xQ3axWe3AEp/q2Gs/zZVCnWhbXy53CfR3n1TLAqHgfV+9N9qCDor0KACbpj
6JuXwOra25OThnwyW22JZ30y2PJaQbJLpMKYy9v107blCC6UvHAGO+jA0tBD7gOpXqivAD0SGThY
fYbye1G2GdpFVkRz4wZOb3Y6DCXukYyJC084rqfkMejbRN9wds1/yB0I+jvarCk/9k3YfljmoIVI
vcpueC1V0DmHoq2T+wJ0kru1ELxYfgj6ulkAjBAm4CNCUGUAlUeTOga3LsbIHs9TbQOzb1pwzPe1
CbNHY6H07gA6xXMlklrfljIC0x595Rf3Jh5CfZu2/lWdPUk339eW2h03UrX+xEYMc0SXkyLgVj6U
MxRx9pkMhpwtIOLwjx+D6m4cUeM4SPh/aqAw9IcnvZpEbtvaSx+Ilyqm/Wzl8GQcxqefQ3hi91uq
U/81GMvh+xq4pkemNKl8E9SKhhWpghxjpBNN5eSbqZJMIoxjxD5nLWqx3mKJ6ZInPNbLi99WSCFs
2U9mB1OejTeDinPLa6zx+mH5gEezdZk4u1LpHi1lYfx074mGywIdVXqCKJjfRq/1PwBeSiYHTWNJ
tPoQJehb80x/rUniW85RsYgNzo/iu17l+CnbymED2gBPikWH+sujQoJAHEBxtmik7fxhnGqCxJs4
FQ9wQH5wN7iWrhhj0XhX44DFJyczjiNa+Gonl84Gmyxp0E3PwBAdd8IKOTj5gcA6QT5mdAgEVf6T
NEbKxxjrEIK/2GTPDpjh/GAjI4ln8GlsWjB3B9ktrs6UYCqnRU7T4FQdt6LvtH8K/BwNWkVHEe8W
KD257YNseG2rcMZEN+EVgvON0/0cMKTy3A+dIhAgh91S2hmG49zUGFrzaap3ri6iiNM7bXsk+kwU
pNwSn4ppazDRreqAW0u/ObmgvVcvm2724BLhwP6xa7OdS48ubgq8/GRqDosbPPEpIveicsw3qp2G
4CUIr+K+Qjoz/qaJa4nRqFPigTYgpHXMvZ4v9worwbvxxgZT+kgtsfE9z/QvSyAD9Hwr8lK+bhLW
74WMp+JMutf8q8pxKW2QKvWcDyr2P8PWWe4rsbAIu6JT1WHuJ/VmS9u8xEW9AkiYfvmauKx/zQhU
oqtbanps88JRO1K6Fw+Jv0DgGyc2fAnTBQ1hqBP/o87V9ShgsnSzxXnXInJGl4oVQSGz3BT9SJbO
GKAH20m+Z7xZOIveQ+Im0FrpInsf07wqXnyUXDD/nKv1S+/Z/K1qErugVRynR7BhrViKK46aKRPJ
fIIOAoYPs7EJD8LFs7tRwI+/44U6czf4a3k/Lik23XXKB7Qu+ONea1LoUuS6HuEtDBtdcNosRf01
rirJNp1xUK5yNX4XbG+9Q0/afsWg7+RPYUicdzg6yDJojYi3kNPmg4y4JcCQWJYPJPZLxu8lwhHH
kRLzgioi/0CHhKw+VGtJwCrpHR/4vGZ9IKQ4648peqcMufhQ9d9X7nFqMFH5L7SaSb5tOiXL38iU
Mv4dGdueIzJluru1bqZTv2rN0oBFKliwQYQQGi7gg8B+nns8jPN9tXbBl/ZQmm5iRh6TnasN6LYj
sfKgH4oQSYEGD68BffnPpOua8dik2v1Dakfv7S0jn5bTAiXPsMw5u76CySvQ1hOltU6QemINsYko
Bb/bK6/zt3GlFlLTG7917mO9du9gYt6V7DPtBydte28pBMQWaDahRBqKSW/iIC9+su0nd4MdzMq7
hbgKvHheKW+AiPH5o39tqueAPICZn9kBAOppTKgNZWUucYAYi3NOER5a9NRRm6KqOWXmOhyit5k4
tvy7AwmfH9toLu9QS/kSSJFAI1YqUgwFRmlP4Ck99HQ+kaUQlkgmt5FXXkeeByL2tquKDa6AsJW/
roKqywxxII7rkJiQKr1f9O0VPv5eeMxqRJEQ+29V6EngcotL7KFzzdA/Q1DhLmuSa6iBU1Suvq/9
dqz2U9yG38YyW8gapiR7oBOsKODROX1T7oKdZfbaNTvNTrG0TDZeiNeRczUD+ndZ3e5Le5VqALyz
EFj/PeZGMWuK/Lhf3Pt2WLMHAnvKu8mNcGBvONV09dJg2JP3UWxal9JsLPF8b0UgHFfcE8FC73Do
yj5Mky36lHD4sTaM4dM7AFskspsmCWJjD4x5JfTlCTm+27uPyTLhrDq6uVc0uHlwAjbZs1zIVuhv
Ex8hMO0hTZaf7SO89GGMNQVfeHFmiF/iMK45dGuH4lTn/fdIRaug7UPktKuKWWFJb6M4PRQpU3Pa
Xac9jzTSMqHkJvhpFu0fNWQ9QkyIamMuTicD+YJGfU32XmcM5ZYoCFDwuzHG1eO7y2+f5JbuZk2p
MmAVAtW+miJt1E3O8UcXz9CJL0lmEw4FiPyrT5uTPfnlzI3JHr14kZA1iVdJgiltUU/nyoHbP7a+
YezzNURE7VuTNdn3dYl0c16Uyf3TCMyZXaTxRHRD2B8HpTesebMzoozty8ieZv5wG0cR3gyyEN77
ySvX2yGpwvSCtwinlUdXin8LGtQw7IndP3ob9He6owtid4UUq1hI9sAd2nlus6tpx1ZwtjcOyZp2
Iwh/YfespBMQX1SjxclGufBnYc/nDe22uWJ7PWMwTdOigJOu+0h2b4WyfrLuiolYwgwguCjfwllH
3z0XFQgnmpHPrlpb5hh7oJwLnCI2obopKWe4bFr8FDINN1WcLo9Bip/yAU6Ki4sdGbwNfsLkzYw9
fj8780zUAa9b3jihlj9t3mc/Kh7Aus8RgwvQBeCc/aSj4WeTG2pGExRgn3EDcZRiT1+2RboaPHOB
t36qNXPSk1cpR5/g7ez73Mbm0EaRNxzHIbXzfWs1eSsJQoKXWQLwoZfAA3yyqcJvSvaPYa3EFaGn
Myvwfu24Vm/zGL0PWklOB+KCynQPw61Pa7OO/b4b++55Wf7nkvNd+9b7sG8I53PoSww0bbTN+dx4
mxvpWsDxsMJr0k+BPaVdlX8QN1LQKkyNvMPIStaJCepuXwduGG+QWCBNLUIE6Bsw26k7cbwrzqxg
JvZnzfMnEC5Xb+jVQyIWBG3XFa1y/f2AB/MF7h5O2u9r52HJc7BanTWY1tNZTn+MiUZ6UjaQ2pcI
KejPgYg7UEEcafcZ5tCUyIfOnc4W4OQ2WUeU0pbR7MxNJbzHu518laCtzgZEEwJOtmdDNbbc574a
+GlZOq53XgwIii1dp/PWDMDRG+T0K13IQOrwY619WxyTIcmvBq2+F3fejJkAzsABrFPaznYnGtqs
LU2vQDSxlAiw4m7AUJLNRCxAxZWbbPD8budVmfmN1IaGL0VlSjZmHk/BsRviDCMJl/SxI1F03RMK
Fj5jpCYP6hrf9SRMArc9pSndEqI81lmNyO1tTPsAllgOwy4OAJnRywn9RPRLAYhFSoO+i8kXe186
Y9P7jmGzH4lY9K7yvGn+XHy4bgD0RZYUuxD1m06i1T7nSPjXHV1deGr9ZuxxAwA87lGZoGj1SRVA
YkEj5mLS1OGHujY5uzQkF5ivGqnmLIM1fdMixugMVRu+xEosO9zk80M/6/qwImvNUM1H4y98+6h1
cIOAuJPLR2uxAvOKPT27eCBhRl4tyjCjG/DGCpM6rm1372BvIq0D1TGKQVQS+EnVCrXuNbr+qBpT
p7dJXTsWRXctdk0ZkRAg3YR/SxUSa2ZCs156WvSfHZ4C3OmOKZ/zVYfeXpsUTAG98eTDTKIkPpQu
nD4LTA63nXBTj0knUrfPKshATVrRDn9ad1Y/Oq8GiQEYSmjJwQeWH3PY6BjUtbcPDUCW2RRt6svf
kXAgjXzY+GPmVpJxTYs7vpAbEanNnCcNPdCosNZFUe/f2EDDmgxtmGfnLhqSdSchndQ+mTzm6CRo
7G/da7bQfuny+YETda72UEuoz1zOAed4ndTm36tmWswtun/cEYbQEffcF1jDJC00qj8xDD8mDv3p
boILTR+7wSlCupLV2wk4gHqDjpOouA0xZ055ipoJD1gRxPl3/AEl+t9BmvEhz2w08Hos4q5ymKLD
qHrdPRDs7pmLmFMLRYJ7pagOKBcSVqypcAS62H5/FiC+3wnOmX4QAThUeyqJOSYZSGJy5N9ed4kx
MjhnepTZwxA8dvW+h3fqCIHANQMEUcxoi1KKKGcrmSlWHXRNm8SWKuABt4X2HW8X1WmS3nC8kdwZ
+s5VNkSYHgE082qmR+T3BJcj41UJKSbZitJv3IYA+f5DNjgtohUsxIXhNstxYuityyndPIP4rJgy
GTUWHswos+4kwwpfIvTa5B9WsjiD28VAs11xX4+nw727oxFd821Ru+MvM/X+YxOQY11v5QSmcwH1
90mfaiORclZmy9jfIqtpgm/u6CXQvqHjmCcAqVyD/pRFiUhEJTbZlQhc0L94EIIggUSptO9FPEc/
a04Y9B7+ol/jdQ6geUxE2CMitrjeGY3oHO03VOuhUdWYnmuDYPJIPI8ejtJQqXATotqQW1HqSqFs
jiQJmlaX003XNtiQ8ZH5F2szkUkw6dz1f6xtoO+8Fiz/W4yEy30ckRyKrV6XMXku1dindxKPJFiF
chxy0ZFmmmOP09b55gbD3DG/l7/2Useg+yfZa+h7vC4egjt84dBKOy/N+qfRGVvvPIEkJKQued5L
6RUZ0e/Co6ruK4OWx7k6IXs3G8WNg6qmOlts2tmBkxgpwKhdmkqpR+IFmjjJv+gn7XAkJ3N6nL24
H/aFiaYZVfLoZGfcxJnYqrlbcHDhOXCd2wSsnqCuVObpU1op72epnKw/q6RXCUJ0Sf+BqTf64kwZ
yRQaIelIcMqSuQJbiP0E0mxABdN/61auPoVprsmrmzwvxfiVCCptoAC87/uuWHr/PiSQLj91JeID
JlKQGLUJwe2YCFyXWfVBOIvJjkhyQ/Hc9YPqHhj6y0wJ7QfD8DjIHoXbyjsTZ2xBGdW654R+/xpM
KoKVngYwjtmUhd01Qx40j6Dk1t74EUofZ/YjhP9x0KVY16Y5oEa0obmQMr3+CpI5LFDhjuWP/z1Z
2f3PRGuP6EKEI6HwuHi9v9JUq7lxE8RO4wWZ8FS8eHWzb5Dd8YHomcRmdbLXbK0PU+eek9O43fKm
/hG37P63ONLEQ1EkmAbCWJC/vkIftbGykq/AGLuFfOtsT3jIDinIpTkzoWKbHf45TuCaxvp3YCjz
kZmoxFAQvIl/JaA6/Ky5jrPpYup+2c+akSca1dWe/oB5gtgG0FEwkvNY2X46OFH82SbKnMWcew8Z
joT0H5m2/zEvwvUkAlIG3MeCzNS/o8vDiQSdvOumC2zHfl5OZfNbZt+I5vrHy/7PbOHr55DuzsMm
7yf560mvxp08rEjTJXmy42u3Xew5voTOftzG7mvRXvTOz44NEQzbjvGND82/Zo/8lzf9/3z+XyG5
4B25R64ChtPv9NJqZIRpuMe9t/wKL+aAkvwEUZK7h1z+4wG7//WXg1lKxmF7/Pa/f3lcMHtPjBMD
V9R2ne5XkjJoczJxJHVAclOGCgPBHxpOUOa9uqqMx/Pi//GMc1Bd9Y8l/5/PAbxNiOvrvo6W/p/R
7//XTAE9YuqcSSu7QOY8ZP0BxuxS9s//+9v+rx/iMq2B9R1H7t+LCkrWtzV+hYsbNE/I92796bkM
Xv4/PoQmFdSf0sz7e9Z41Wb+GAXpfCG+9l1G7m9c609J7v8jFfvv38K2oAbB/RdLYMQw+Wu/Ro4c
RBIq8pOKD+0+e/Fb0v/jI/5eIXyEK9CTRK4bUjS6fw1Zc9UsGSXulf+HtO9qbtzoovxFqAIa+RWB
BDMpiRppXlAKI+Sc8ev3gN76TDax7LVtlz1VVlkXnW6+5xzQeprXdonpUcUpY6durMdbRj92WhB1
FeFDy7UGt+wQ5qc6eorcH6J/ls3hsZSZHbtZDvXUApAUjHEphIeq/CTBt6YfRhYrF2vHKIRn2Y9i
lCaxY7FkVs1BhPEabPR8KyVDb7DWQp1+zvWu3wdieFCDsyvvXelbyhjEDqxDmT7h6kUCfq2X9Bbb
1blH2dvjUPjwaaj+4Wuhj57ic/FbETNVPKQAPdCMhQwIP2+ScvpvJz8d29VSAowGwPmSw4OImZOI
+6OhQx6H9FjItOXXBvSvlcCzFAWe4OVQK0E7QM7lvBIeUsBDGqiTrfkac7ePhcweiobauwyjqKCx
7XYliOTQwgwGlIOfHzSgyIaAGRWC77LLGYLuzMO0HCJDwYgqUiiiSL0WtU0F3h+i+BDUW+Q1gmqL
oXobKC/WmL8PMvJ1KGsBGXMxkoOrvkWA9BYTzexRiPHRbgm8I8ZNodHT6Q+i3lZfjxJAefFB/kjs
GMBngUxQ2fWskssxQQf2lF//fK+vd4B6Y+C8cJUK6aBDqy/JRwpMyURDGZO50zRUO70w6qGNaoF0
aeHFhwjIpQnalDFYh2YgAL3pSwDp6Zi0jPqFinGHx+u73Ej6xmqiCqsnCujspm9so0UCj1GQ+KCn
3AFzkuikOwJWD83/gOzjnqMn9ROhYrtN1so2AVATEuAsYpG5+6xJGkpwk7MnKdQeh6IvNwN69g65
5Te2z4E8BYP8cspa6mRB7pYqCwrBUIFMVJHa40HQXDQb1vGhqJ+Q7DWAkxYjShPeXUM9SQtAaaH3
NjYZG0yTeKgEVE1wZxS090G2QqmECB1dJTJMw5GAnYlHIFsBAwKMzGH7pHQvQrZBSjBExqZRlxr5
7Iv4OJ0F+l0GAIPlDlKMC7lNGF91Z6Ooj6KUYR0EQw+wt+HYYM5y6F8C4B7oABVrkL4QssXjLbhT
ipMw+NYigHV0ArKMW32VA/dTTlzsgOo9IfVjlOWffy5Awe+fuKAAwERHSkhWoqNIzodjh/qdKCKF
yL0/lnBxc27uDtZwLYJaA9f2sobQfDjCHzIUbetL31jzXorsDoDdqIKvAPjRFjrjnP4fchGJqaoM
B0yn3gayvUA9TAGvGKX7Nn8HEKLFTZN6+oHTAIP02TcAmmTRud09SCwW26iCEhDMJnBhbw+swvRK
gRL+eOQAI10nmIbAm0Sjyk7yGW9yThK4sAVEm+DEAFPIrSStcN2y8wr+KHkE0X1puuEKiOHoi2JQ
VrME0fuop30keTF/bAAmsMdMKYd8JTBz8XDjVT3omvX4wszKUwky85dgRqNs9IDkAiLinj+SKjLi
GiAfRxmQ+EWyeiznziASZcoRSIQouPqEUEcle2hFQpsLj3l39VDL0bIuXryiNLVKQmGGHNuMf34s
kdzrDohU4dsgK4Ggg1ZoCUbZK6kb+KOaAVE1lrjPylW0czKiyJMA72sjS2K2rlCwW0vVKHwj3VcA
gx71TqDEVvskRDFrRNIQAI1emGz6Go3tQG+T1wAOMZo6/11jyAWT2HLttMChMGoUPUyu4/aJJocr
oHn675go9xkvbW4jRQy+ABALN57I1E1E70yGmRPCH4XuOX0PAWcpmGNr1eU+Z1zFmTeN2BbokMiz
QB0KNPMq0n9cVuU6nhfwwqNcWOSKYgfjWtR6MweYTo+xnG4EltM42I/P7v7oJjUCEnMNSlKFY3f7
3LIqIqDr6MejqnALgB0A7INbtMnaR7taJf5+LOzCfnirM2+lUVuKqX4Blq8dj+UX+tDr9/FbeObX
+iJcuJa0IqvWA/ahgZb2rffSvOTrcvH4Ay78NncfQBB+I26VZeXCKHfl8ksckHrQezoeu7X3JJlo
G5YMbi8/Kda4zF/3wTEBmau+qpxwhwYshvA7b4Ng9ZKoybou419k0hBXwiOgIKEhWB2PXgWsJoxT
bXwFXAxh8iYkqPoC4RnYcPVnhuFojIlZtTi+/Zsv0JFoxb0mIpIEt1/QExnN74AZOVYVh8dVviJv
u3J7qwvlFWbTf2MyGq33ihYZDfzax8Lnbho8HnBty8KEx0rppSbwxrBCvf8optWLtq5UU0/T52T8
0fLlf5J0uYVX++yj3l6XjXK505khYUwelfh1MsYrrsNQk5a+PpZ3r9mntBFiAiQ6ZZhH6lxTEV1O
egRcRqxw3SjuAvDPgIDIn7SWIWlWUSD9ixFfGGMYf0oUks7+KPEJdNKhUDKMan6F1QuI4ELMt3Fu
bhQxbxeZytJPsyu8EkvdG2ALiklUQiynVouyXQZ1aXJKvotD98V1CVrIbd+rduABtzX0TiNBznXr
QI/sHNn5ksU3Pnnl9COGtUGGUpUBxaZQN6knWZsBmZU/YmAhWOpt/wOaoQ7j8cAEeHyyc3cWEZDM
6wIIjGT6JiUkldG8inVLKMBFI6CZHfRJ5t1ZxsDyY1GXVCa9qmtZVLZrLPu8kOKIP3ZygxEvsMmY
qD87Epee0U6x74jImaEEFNaiPKGqtUlG6TmJx20I8CqAnUahXSXofZYBrG+oOmBDUkHE/BZ/8AAQ
7Y/1yQsEgBZy5WhlyCACzgKFGVf49jV5SdDNaBbEtZW2Qw82qRiK/654AgpmFUZUQWsvQfZTpxan
FigLemkJp4TIwDIW630TNb94eQzNJE5B7ySmnwBBXmWF9BvFwV2g+eu4zAiGhkUHbdgjw7bfByD4
HhEWAMlSsAbrlDMG1xMZcLfhjzV8CaOTSWiilVZiSJl5rhocBFlDBwPCPeQqb/Vt3ujg2Yo44ZgZ
QHRdd8uss8MD2n/DYgGMu8c36P6R3gqjgtkSY/ucKHrkqJUYl8jJNlH3I0jV0KjNO49FzS8MZAEK
6kIiT3RKIYgAfhRzzO8cMQbSKYvQUn/7e+BuYTr+3P+rhcmiTggP51nnqYWh/3kMGmSk8TIQjwI7
0QdyKjoNMHnzeFn3igU7CBcWmlxHxYv2+IAhFI/KAEFjUwGihRTjsgaZ1dLLRI/hpc+KUnhcQh0Y
KQqZnM8rG8UJQ5I3CICOJQrgP5gQC0wv6NIvJVC+Hi/qXodhUVM4gCY/ovMafVSAopZ1D5JSdGSg
ZwNziGvlCDBP8JfFjNKAMDlwt0oMwnRN1nQFBI947rfLimIpqkBVQo45qkcY8EXHxxmEUo6kvtTq
7wRdBEHwCsxX4Ks6ESY7RZ/Bx37/sNEkqiAKgbrWUCKk7krqY2Cw6EAOog3oXIeLk1gpnyj/4qIg
ilMluDICujYpKcAyE1Ca7sgRTj2P1hgJnYQkNcnT46Obe9HXYihrL5WYvgdXMzlmMZTgmgtOwHBF
F9hjKcK9X4o9m1wYrAj3nq7x5tWYcy6w546h+GdAVyQXvdSAT00TJ4r/oGPJkBLQqaOl+/RY8Nwb
uJZL7eKQI/8uqgM5eijgSom0UTtHyOvFYykCmbmT12KoXRSVXOzGRCDHNAOMgeaKYF5EK1tVIvs/
9YOCxaNuV4iCyj1gvIM1kCaTXaRGwXYAHgHjayZh1AMBR70uSbA9MAsK9RqlOsWMf+epxwGtO8g1
IPIFpI7hlapoA3G4sR8vfnpvlDhdRWyuw/zgZGlxLsooSiQB7a8Nf4vAE0euzPT6E8lxY2sM8njN
xi8qxhu8F6rzmK6XJU1Beg9hxq0SwORMi6m1SD0GheBwqTE+x+KxG4RtFD5pylpXGPJmThjwFJIO
V1BEIAu7fitQdMMe3ZSdfiRCYxeA+6iCUxGtAOEO7LnSKFq0nTRnSRRMFSO+UB6MXZ6Ja9GerGEC
c9J88EunK3ilzXVMzGihNPinpPmQ9QMmVA0JbVDoiYvA/dA6fg+4RWw5mA245IRZ8HHYqRiSAvpT
AaSwRknARfmtywUj5zS3M6qGqEQXRU1BzEvd/QyIjmjlEdxjhAkb9FLxFfzHNVrSMdXO++BSRWII
s8VvyiJg8TPfdatMhgBw4MIUacOfotnZ21Gs0XPreaeuIa95ucojs24WSDAC/36nNr2tA4m15IA4
pY/LLNnJwVHgHC+oGE9uxiihgQNOPIIzuCzwRG9PB8M2mIkSIu+EEUlLlF/5EVmV8jn7Iujd2KF1
l888E8A6Vpe/qx7D/N5nkW6FU4Y+T+W6BVCGd4pSbVEMycIFwoIu/Qbcu5mj7U9wWTS/022/ffPY
bMDsi7BPvC4p1GsIBh5tsbLonYDXhDnDAG1twI3UHSCksOo0My99ci7w7NBaKKl0nUZEk/mgDqp3
UnZAkZSCVdrv1U43YiWys+Kd0xgPjSWPWpoU9iWQenXvlDdTMQpQMum2ATkfhvctYIY+1p33aU0R
jSfoNUKyBvE2vNzbe4NmPqIA9CQ8jcPec2JpNXg7KfxpcYBR+NJIqLIDET9fDIq3jzukkE2h/wot
ADFxJuGWOrepgH7sAjC1yDmz6JYYDPSBXx6HASvQuDvz208VqXgGNIpA5o+a8JS9+u84cO1Y/CnO
wIZbxWt0o51dNKkztufO06JEUlq+A1csGAu78FR17yI4vJs/j7f/zlJSv5/SqUCSUyvFxe+XWtfq
tMLEXHARfLTN+z+XoxEFWV4F9lGkXVatLet0GIfwVHe/pLLaazlUUqIMp8DrOMY53fniWJMm4b3A
cYRd5qljSgu5q7nIxZrUJF3yfRYDa7RADDzmmVMNTbvCmCfDy7qP1US0A8HbgDqANkaK/vYa8wMC
U6DFjbvGBIuJ3S1xO1eYegiYbWt3zxOSkFwVp4AaCRraLU5kzCUGrcfvkLG2+hW3x6zvgncChlW7
vxm3YiijNuiqn4QcWK6bdW9FDppXCSu+vb/ckwgdRQ10VUz+0+2e6YGa8JwU8Lt6hey0hbElo7K+
vKO5Br7U9vuf3sAbYXRlCPlKcOWN2LbI8S3dJFth9VjA/bW7FUA91Xjyjwb+ci6d7ZvaFu0DjDMh
9xroVgb1XAteBx5S5/M79RkTIQnGWTB589RvsX2/3ENgulhZZwVHJL333Zd+co1uhemThbptGI/s
zuJebuH/zk4Tb8+uBt1vkXQhv6tsHXUF3dTXgaUy1nsfNFFSpht05fJ1mKupgCqKG2J1NiDqFpol
fRnEQC6LsZ75V/X3eiijB5SzpGlDrAeTZ5vQ4kz1RBzOYomZ1RNXd16jnhWwijFcnOIEKxvdPBYS
gtAT6Ue7ZF1HgXVClEYCDAbgg1tIck+609jTI8aAySk65xt9T1aiWSzIL/B96ZbIMFqsl0B5YyCu
B2gagWRi+ma+EW2PvY+s1VG6YyzaCHSvOK9xoS+S3hE/4X6b6UYyBBPYpKay149AZ9Uby2Oub/5a
IqMJhwzNrPBabq9lkYZSIPvxdC0b213HFlkVFvpIFmB9YmiV++BiegJXsii1QogL8kEwM+ymQxzs
yFEd10od3xHtzIrtxzpsVr9cCaP0Sypr4jhNTu1WTw7LQk7/743HTC2E0hglklaFiFaAXYubGNgJ
7n1n9baJuNwKfj1ex/wzUxQV3SNIAqASdntCgL9JOC4tePSQRw4AWux8Ex3znWuGDL3BlESpKIkD
9LwvQtL0wCrDtQD3tU7Xrsl6VUxJlIoSgGzMF9OaOrtdVUZgwx+0pG25zBgNrrO68GrzKB2Vg4Qm
9oZ80lG9JZmTuVTXGO76r1tHa6i0GTJNxoIAhbjqV6FVG8KPCfyup/94GyiFBPgPXQhFLKhcALbB
qAx9H5mCCTIpxpJYO0dppQZE96kbYUUNrGKMoRH4gGZ94hkLmlV+fx8QXVhxc64RFR3r6a3J+JIV
ivgmS/PMaHF0BcJhF6DkUMumTget+iiPYrQZQnwzhJBhm/yLZ3ojgzqYMQT5a6NdrjRghSyjNoxs
xa1YVndmv27EUMeS66C7wqDJdCxg6zV5GD+QTzDO/r78hka7qw1TKKvgAf0gGAOwdhcGBvfNegtu
USuErg6ANY5hktjUWCLFe516I5IyDqDkkiTSYGHiQTlNepUzU8DGG43FW+sfll6Ys3soB+uIbpDz
QNcYtY+CW3th1qqT3etX+Xu+6fGK1I/AAl8fY2n32b5pN/+WRXdbd+AbVfP6IivZt4BpfuqgjSqk
I8AZtiXP7kEws29ixGt+4z4xle2ktilrdSOe2lmQ85UYjryIn9R6bKF99PKaiwXoGEwfcR5DSU2/
8U4imh3RqYn9RWswfn7l6xJBEWIg8mFzAwOT5ZvclozeBM27CUBjhoafvauIVtEXigSiLMmUoa8r
pN/rKhJ2SYIpa39CvT/JCMHexu4ke+sqORF0KIkvoMU1Osx8q5zCWu9MgDkFzP/7hOluX61X8Isg
ArCsAHNGzNjS9+knJqy7d9dBXdXU9tzWNbNPnmfIvYwQ0vt8LZcy2GMvcwDDgNzK5g6AES+twNLM
cdvtYVe35DUwE+Blg6TOcg/1ByCorIpVwJsxEyic6QriXpRC77IhQH3B3qPXE7G1DD5fy38JnoKn
ScuCWmmRbEHSBoox/yndl0ZksRTV7NO6Ek+bD66KkXAD6ejO38qH2tqVW2ldbwNnsRD2SxDyfoC+
7QdEyma6ZNzxuVcl64qEEU8MN+BP6szlLiP8UOHMT+CKd6qdD5vvOpMaIQbZsOOES07u7rSvJFIq
i1fawRODWtgBSg/cxHZnqs/dcnJpUqcyBxuBJRI2AKna9KtuOQWyrjOaOtDbv8CjiAn4BTs+IjOu
MFpd/rcNMmUpQi7AcPGIbdAd+aCdUN0/NetxAeIXOFugpk8/qy/Qzy9zEyQWCOgLBBaMk5jx9G8+
gdJvnRuEgELDJ/RWbIGIwMp27pGsRjN00h3IqE3uheVQzIUyNzIppYNwrVI4cGLjGPLciBzxEmhj
aN5Cu0r3rDuMNU7b+ODs6U4DtRTlTtRKYfdb3Pjwy3tcstzULaYg1nlSKqUGP3wS81iYiOeU7SuT
MwEBawIWpbPAn71irIvximQqECgBw+KO07o6e4rrXTgZybrF8pKjC33h/asg9ObkqIgAcZZaJuF0
cngsUxjabytTfUqdwUJvOsuLZl4UyvWcyGAkzsXl9LetlezBYXQ5vc4CCtE6ZxkE1nZSSqmvJ4h4
FSqigSFqVxhTA+2aVVtAqbLJynVcKAHuJMPFzk0Vlwe84Mh1MU911ihcKQVKU2kecAxKBacKAt5L
Xgj4UmZ7mJSVZHE7wayOkx7QLY6ZzBMnW/vgpdCuqwKKQj2ZXqZ2ctfFHqrQBqXm3vtVW2iTxq4f
kOY7oOXN0cEia7Tr+FUprdEEP31rqOvGivfxHkSt/zIHeH33FEpTgRpd0+UWlyGzXyu7Qo7zuJRP
vMEyi7PeLbqGdUHBvAfcauqSY8o+CpuoE3bKbvxSLxoD5MQ2CEEcZiJ3ztm7lkXd8JJrOqUC/Mkl
DSg894tu2a5aa9L/qeMda0NdxvvJLIZ40MCMMR6rkOlK35/330ulrjygwhvQGkB8swbspYnEMYxe
yGpoZS2SutGhIrpBmmJDgZ6NpaWH4DSpRXAWHP5VJHS1obRJha4XgDAPWai6I6/avrhWO1lPHB8x
pH8X7KHNEiMLaJFFcxl1K2MxRoJpEP56reFW240Wsqs2Dm/V4j1oC99+fGSzXhtcRgV4DBIgLBXq
zJJO9ZIUDI47sCT+9BZ5FevVS2EJy2LLDTbwlpx8ly38XYZAk1vKLJ917jChnQANoRJA8tEb3AzA
QUpAnrbT8TI03FD0vZpAybLgpbOikznDfS2L2tyi0fi4VjyyG5aI2He62T/VRrr+/4iDpndGP4Rr
SZRLAjjAvpJCrEo9ABv+o31RnRAGVdvWP+VHui8WEooArjk8PT7M+7aNaSjvajep4Ad6Bhi5LVYI
FtBTtm/hk8ob1yp/1LVnin94owbSCEPm7Amij27qigJ/J63kXdcVolJuCOwcZ7SHbO3ZOMUl5qT5
zb9RMPqVLOoEBUDIBMVY47Y4UzE0+FOt0NDOcGLnLOa1EOrwWlkuhQhQhJc3P6lOuPVLGQ7e441j
iaHOSi6rbqJ/mfYtQu69XQP83UAXN+OBz9qf6+VMfspVQAzOe4KCdUtQ2G0P1UnceHaGTFW7lH4F
jHl51pIoD7ImHVFHsHVfasjg0K4sECPjtrNOiLkmyqYGsHEayvEENnXy9z17Usu96RrCrvj1+Jjm
8uOYsfr7flM2NQJ5SiZ4WFRpYdhmH9g+ygu+A+ftP14IShNn6QikpelyA51/O+WkJr2PRbHU4HQK
d8rpakGU/cwyoVIm+khY6cmmRY70MeynIBUwihaA9K0xW+rf/20XVSo2FVtXqCsfQqeSK4/ETGKO
a0D4mS5DH13GwKjlAaqFF5Gq1sACQPdMqwkAj2NpICgTdvvIQTPDVrS+anQBdBZmwz/OeGh28fzs
WacTa2tnHKAb2dQRVoDUTDAYQXabt/xI7GgzGoDgNlsTgmUTuLV2soiXrL2dNMWjFVMHWquFmJMe
Kx63KPsCKRfJ+8aqtsmx3ytwMsUXxmHO5Niul0lneiog2xE5xjJVYydY3iZfHFZHO99Xx7PzzdjT
GZ1yI4tS+eGI/mcpxOIaW0ImK0CWNjQaR2Y8vjk/6EYOpfX1vg+AxIs1vQEr/J03ObQFjKvVHzT6
Gu/vZAGcTTD54bqyWtWkmdMTLk0+iopOf7rNswqimuh9gc2Umn1SlOcojpaMA5ux0URA95KEaQVM
u0nTN1zZgAB9P4I4VNOT/6vsEu3yTb2fqvTM5or59fwtizICAPQWAbA8yTIvKVjfAOj15NlNqSfU
ZC2dYwZZcxcSvapTo7SOfj+eWl8TDGXTCCXZhUqFEUib49/V5EdRmaATc4IIj9ZYdE2KE6za7UY2
SRMlQiiRnbRsEcmjionk2uoJ3bE2WSDXaPEw4YzDm1Mq1zKpxcmRBMKXGDKFg3tKnprXdMXbovUC
fiSztNPXeJ+81HvR7pzHgucO8loudZAIRTJOySAXMKPgZ1hU8p/HAubcVcwF/b2blBkHQYynShEk
cABjnJCQVcvNN7wLJpbMTtt91S7L/LNJuVUu/9IKqwTfL6v/fE6/XH8DZd6BoCmkNSYMdrzprqPN
Z2R7Nr+b7BPQO6FGOwtlDHBsotuE9fLnemlu1k+Zi5Y0YJBrRbIDO6wd7duVuBUw0twarREbQA8e
LGUh2qUJdffC2HrWpaJshiTkBEMEk6X63H0CmdZ4eVoujygM9MvnzmBVoeaqI9crvWjfKwWUZLhI
oJJB6GUqy9H6LIzD79haARMFxhFEZzhaxNObzvj+r5t8+bQr0X4NTGphwCaDuwl1Ws4YV4eX5XHK
gnyALgnJ2xMrbcC4U5dE/ZVIqSRqj/LppG47iAwXQBZFtp0VQdwDOgGIFGgbEwYARo1EGulQLbkA
tFDydH9AHBFu28VhcQiMP39Ku7TBzPThmT+MezOZQdrXuBZJmUmxBgJ64GE3UatFe0W2LpDmqdfl
k+LkJrOiNauCrhZIqVvwn9WNX2CBvo+M9GL34l2eBnnjv+Q1Z+XW49WxxE0/vzo3InFqkAQQJ0eZ
MfJ7KQsZEi7W/NH+UUpVb0PwTbj/9zZKpmQHdmbivKYXEDul+QPaIYbM2aeOKVYd7GoShgsoDcch
xQLcAIXs0jcvAaOFlf9C220h2uALfrx/s/f+ShKlz6Im63SxgCQRVDSjqcjIeQSwiV/Nd8AyxbOW
+EoWpcB4pSxLoALDOgH3ffvUAa+ZEc0y9o0OWarKGyWMdJIduDQx7DNEBlCCdMMDpidLSTE2jgbu
lAMvllVfneLZIDGqHagg8sEQPXNwwI/5+JDmAlqoDU3RdQBzCneDzWIMYOJMDsVdErqL1t9iokhv
04U7ZuCA+9aDvcbXlpgnC4bcuTDlWi519ZWqS/VEg9yqQF1cAXy3ZxaYal9o+Bsp6wMoZRhXf67k
Q9AXy2O8DBN0QPK7fdEyqHRyIfLFXTfYidPB0kjwmqovkFlLgD7Y6e8skeKkJK5eOOYDgX6mTvOY
Ijr24W/fivSFWvULYUzP4Uo5RR9v0s8heFI3yirZBma58cJlbf8gNWKuk+dgIa/2mOo7oCqO/74g
FislQ6dKLp+jIxbG9DAGF+8ghUC0OdRDkWRnCdB/xQp8RsAoB/9d8ta2Av9aB+AjtESAQiO2IUH6
3IwJ/wpo7eQtE/XYMx9fAurV/vU1Gs4B073wumjLOPj4GUDns3NT++OCr7IUvNvJV1Xz8nNb8qzx
2Em1UWcBBFrglkgiEjgYLL49C71XwepcqdkZM7TSSgsEssj5QrBUDjw1YgESu7iMJVa0RSmOaZHA
mUZ8gB43CcDTVMhKBiES8qbOziS2wDBfhramWGXmiE8l2hKWwvAkWcWuVDai4KioWJdIB7NcENo3
+OsjkNGXAFypikBuuV26OPgDkfMmO3OOIuwI6Fclo9gWgJ8bDOw6WrlWlWSnoItpFgBAzL/U1eOj
nrt5MiCzgB0BrDMoG8pVkHyPqL5cZOdPONWFmfzOXkD/vQg+GXJm7hTkTNCZEphMeRrBKk+JOPI+
VuqiMo6FVuNL4YN4G7epiED2CUUD9i1BBrQlqHZLzxxHW36NALNRyP90mOuy7ei9ETC+PgG93C0a
XISxJ6U4+3JRZ+vz+pmz1tLWN1DS+H5l5Ebo6ci/pKmA5eBFXgE+2aSLrhyWsvWD3pOH7BwZY2BE
u3JTguchNeU9ODIbQ00XOWewdCpVRvlLKNQJgI4BuowB0VuhQJznhAZUh+eOzzuLKwbVII0gOTkI
0QwuSwdDbUF5FPvaS6d77nJseVbRgcw8bDwuHLYuYRTrDku8FYrQxcvHN7gu/6sPPO477UVdtFJw
y2EyvMyAri3FXfcCIj0UsfRMq9S9G8k6iBjdNoqsCMOIoAHrY280i6Fpwi1GearI4oeI/EpzUfoF
LkhMAPN+1WEiWA2E3EzUTNh6Xczrhk46/9XNifxaplWL7iqVk85im+assUm6q2fabky2gQAQ6HMY
DKWbm2CtQbysT3yY6ORSbHBXqS1gYCIDpB4mV3ySd3wOtyaikR27AoQugql8dm/FQnFNTTABD2Uo
fM1yImasHMbD8T0YycWgFQ2JTcDsVza+4J0n2hEVnU4RQZuXoi578CWtPfTgdyCeint7FPeP3/vF
X71V6phQk4HGjTY3ANleNN/VpS8aT9IiEOierbffg52uUCOtV5zxOzN+YyOMQ4Xhl8LMULjRVq3x
ZRjms/VzOplrjC1Z2y3UIIoFsfFums4JfzmD8fycms+5CdZo9GKs12vz2WE8mnsdhQcjogsAXXn4
dtruAQcvKUTddV+E4h08WUZVryL/6PcM03P/LG7FUO6O72ay1gBS9wWJBduL9xVAEwCZghnFjQiu
6scHQY+N4WbeSqO0j5cVMDwRpHmdNZj5SjXQavCTb3e73QK4+6s/X4Nu9OveNLbjT3Rk1Y5nXsat
fEoRCW1ddkDocV8sZYnu1t3iE+TvhmespOPxF7/IDQUOFQheTKCcM/yY6VfTd/D6PCknTyORpkaT
aFC0SfmPEB0isEU+3t/7J3a7vOmwr+45SDy8BGrFffHjc9EURlAzXhIdjP51gLI4AYggOASexK0E
DgxO3Shm3EviuMc/y37drveA8PtG/W4jWwPjvty7RViPDM8Y4iYUemrP+ELxWrFsuBeABRl9vZpo
pgYQJhaftfKrkxnR2+wJQTdNZkoF8D+5XZtLSmnkhhbSZPRZV8tEfRXRAPv4iGZ8HJ0HqBGUIB43
D7f2VsowouKppRz3ktmRnSy1rWasfzz0ObIixDkFgn2R0NmLoX1EFreCFLQrqVXvci+9lyz6fB1W
olFVu6L+5y4zVnQliNo3sZIy0GBCENjpjWxA0VjiwZmpGgH/FYOanLGBcxrrWhylsaqqkSq31LmX
Dfjy0ItPTuiPM6rO+BJMO7XNtbI5PRY596zgkgJqBP4SIJWonSzFQoxHCQuM9dZWwA8mA4DgsYiZ
uwcHUEAgiGkaOKWUiDyuajCGJt45VspfZVBuwdDZGH6Q2I/l0Ank6QEL+Geid0H7BYBbbm+FXqJe
JEZccM4aDxThX55qiMTOe4wi6YtGOfKZGaAfPfupASmwTUILhFumIplJuYx11s2ZuaLTTCEcFQ3B
793cNWK4ogg8Ep71eqnEjsCfOncZygytOKNFUC0DRQaOEGHWJeK/0oqaGnZhO1beOa2yNeBRDq4c
velp8CkWg1Ek7UIgPEOVXAC9KG1/I5O6pL3U+76oZd55tzgAUR0j5fijR551ZSxXBhwMc+24+xhx
/DPDw7/MozwSTalooZSVqu4g+u2NN18V+7UzwefnyIa1WKx0G5/wiaSoZyxrMBwaGFS1FIzpmPXy
1BmVs8kt68d5fOlmXuzNZkyX/+oAVE7UwdReeOcg0B1lBIG0zG+LXrCSsjarijA2f1YcFOsUSYI6
SKHeUijkmksSzztHIM0ldtDIQF5yonqTZwlDGc05FKgiCpKIgVQR8HjU0kgbVXUvad65WReaWXnY
UNFINQNDhIf6mFqya1YuuNfhVHiY+HMNyX0BSOlHV5RG9u5WjO+hs1eX5339PdTzBhsrQJQ54p0x
Dyy87UIUwBdgR/sJ0RtiugxvgMpB3gmj3A0wqMpRC67yczUui6d2ywubD3mwJXk3/FN4ob9kIQWJ
SR3gTQB95vYOcX3NJ0UU++dNYuxGQxDs4ft78xovG/O7c0QWCOGcpyoIV/ImpXJ1Z0PXl1se3cjn
Lly19QbAdtHGbxcqGHV5I3Ad5ESCEYjlsRX7oiVKmzY4CPxboq9IvUG/CtKx3FpNbTAgg6V9G7kq
Q6tdgmb6nV9/IZWpGvx4dPk29M+YjAWV3QITpcADNeBSf3trcy/8JtMca23/eTkcFk9bDn285vPJ
etttnGfpMzgEVmo6rv2tWp3RGQ6rC2r+afy9g3SfZiqq+Sj5kX8m8iYkRv2rAsEnpoUVM1TXQCDO
1gOgbEm5IlZ8GpRd8VIJRv9RP3GpOain3D8+1kKzpu9qw2RKLyAfFARdhSOVAWrvvgucYMu6I7q5
1dX6Wc4WGbBBReTb+BLIzOsqt8Cfqv8ptR3ox0Evz0yrz/gVAL4HYijyEkQCqPrtHQNUS18ArtA/
86a2luxqOf4ix8Dk3zorsVwX43Y848XOmcJriZRZGlKiJ7Wf+We1dJTCHCrMBqfD7zEwfVbedn67
wSomgrZggqSjXlCDrHYrD9juQlqIGLJPLOm53PuYatPtbh8bqaX6h4q31HA5ghbYiDHt9MI48mkH
796IrExsX6A4gxt8u8PNxCwNqkcceb0clRJdHuI69D46lBEIctppuEq0aElcFWzglSm7DMM35+yj
Fgm4OgBziTBFlNaSWwUUxCnkD0vZKH5AQB4aYAYWTDNaMOw+3Rpx0ZDYbOS3ACkPCDjqercj+E+L
dPDPmKhceNUrGKET17da/kSCTahMfMZmANZG8l7khsdZvGrK6itjw+f82OuPoK70mOsTHNnonxv1
udFMXXME9KT3hpZZwynyT8NQWUIWAL5rMawI0hpKSRg28FKepw8dXXwgJoC5AGgX9Q1RPgrxWOMb
8sBYJLEl1MY7Rgj36f58PieLyEJzuvEDlXf6N4ufsudAyQVpIz0p3FeyVnu8Ao1nJrYKICEO4wzL
1rY/ZPM7+5QZ6fJZGwUn53/yqBMPKlUqehnymjVaFsuX9BjZ9VZ1sp1i+R+lI+7HNbfcA9sf3Ehr
32g+MTFkso587o2hTAwMEsToMiBQb99Y6ZUNSeIqAFPnM+iNg5Na2qDwIt5a1fdJtPW+ubXI4kua
9XKvpVLWL/BloMO1kPp/SLuu3taRJvuLCDCH12ZSliWZluwXwnJgzpm/fg+9WFyJ4orYbzHpYu6M
i91dXVVd4RyXU43Lx9b9qsxCLYgx+MELshHxslMl9G+Inv4iEpF0Hvopd9YO7E0kJ9apO6+rGc2b
sq4yppiB+g/Fe0CQU8Bfq0SS7Vpearrla16tY/Zdwshfm5C5XR8s9VjJB6OCfKbEgF5gFHiCYDDt
Q45GSrPRPeKsuq1HZPCQ7lgigQ1sxndOhNQYk0UmBoZ8gFYc7XbL+RwHimDfqssVxaklpwV6577I
/ffzKzT8nNGqOMCy8dhAeEXEeve6xPKVLJcCFVpBlWrorwSuJuGrpbfNuYXHOgR9ndpzicNPHEtE
UZHH8AxG3vFMuZfoMbXoBq0S4s7uy1VnzA5YTBwUdytgZI3ywu/suIKAZNevY439SddAk0fsg05K
5bW5UsZ/siBkuhFVoKV5DGOYxXCHJQ95fEfq4ixIu7hf+fHncykT5RQkpkVOhJ3D5PgDLxETRTlb
ZH5kYRQuyUmpScR/LTf1BvCTG7wve3KsSaq/xMDRiGO9fGOQJj/N+NeJAOruI0aXwE352KkrfARI
snUe8yOJc32+zgn1QI0Q/VI04jQOt+1ePRq2kpimyAKLaeHE+qUHDMgmOzgzWjixEBhQHn4bwJOg
qBjpfR7bYdolWEheR28SXaK7Ic9T/flapqKROymjxQB7hnd5sDxbobKv6xW3sb1QBR9JyGy75ML1
ZtGCc24uLnks/qEedbO2kX+ocpDH9qkbIcoNpJPQ/xb9wc92sfPKFHgbLP1mxi9OGBFEezyMCED9
AFQ6yrDmiYfmlCCIrEYgVRkQPzh27XteGi2LVin3MPc2fdARGEQIAgwrksaI4keHV0ssmNTEJLa8
zgcmaJiibGyCGMZTw4CdUZQHQzySNTpCXs6jlvGD2GIKSfNBRebSRoSmVw+0LhX99VxhHrQSwhBQ
DmlJAO9gcffKn8RSV0heFVtgh1Gc+lrnxfdzCWP4DwzMDjYKjQ/ojEauf1yqTAekEYapY+sNjRUu
akL15cIAHEswnBd2vabmlPEhPkWnN64XWixAwAX+zNFZcSmoKQBbn6L8DYOFQVcKIEwO+REx59oD
4ACB4fMVPj6DRxJHJ4Y6vNgGFJda67RdX4GIb9bof/zxjZqA3kk9VOR7oQZfWjJ32ydOb0iAwakB
R43mx2Fw4tle4DteZiHS1z6UNcBTbIM4rPZZmoqvzbbNPlw7LBTNFMDEhiMVEHjfa4vjJaJst01m
8WaCYrfuGmAf6AOS/rQzCb6HOGskafSK9SMFKTcJkirvOxS1U0WTU9fN3LS55Qzbe5MAEnyKjetB
SET4To35hagQS7a1mUfDnJixCxOpgM1tJrMyfWi19JGUVfTAJcy78Op5xnNlfOz+GHYO6NgoMqCb
D0in94tCql0A3aeYQf3FD/nDiD6UYlctgfqIFu5wlsH+IfaBOB71fhpjnjww20eLE0u3KFM+z60y
RCy+9j6zxCh47SzGBMNUYjQ71fGYdBgkDkS16OFDA584Ug3a5tMCSL65hepaR3q8fMBSAgqRvYQM
Dtqq+VcMVSWaZKt1eCqpY/jTz0WUjznY0TeMNKf2wD1VgDPJQv94NUAla2lESlcFKsFq1Qozejpl
0W5XPNrjVJJqO1Pa3MoNoFav54AYpyz03Y6OLCZduDKXiEVuZd4S95poW0POCF28t4G24F6k11nW
tiHkvgvJR/s3UlKMAwVs4lS5FStbQTTrC8VCe/zokNkrpfhCIDaXFptVm1GM4kupEJQc1IZLtgyl
9RFxizOvo6PV/0oxZoAhZcCOR2ymgp4JiPZUoHLvaJURZq/MQ7SExQ8zSQNnHLKCwsjnlk2ADkQq
KizGOUaAxJFjIjGr3lZLAMU1h16fq7GPSfIGF4xhfjxRwBiDu/+XV7oxdIjhu8oL7MJq80uAdjgr
PAtIz0XLhiX+TibSNl6DJqpfyQaHpMlzizSc5eisQYsDewTCLR6I3KO7QtM154eKUlhpdfErtdbE
+hSlROZn5Ey4DJA/Da0EEiIatLXfGz40+0Uyk0Sl5fvHnltIlpNvoUgNcdsZfAJuuBDjJeE1iRqF
gkoFWB7vRSE/kIEPjSstWq+Qj7iiz0gynJVnvW79HDOlnysWmQjgaQBeyXT2sarqx1P+s8YUIeaF
5kaypuIP8HIgLwPuK4BEjHso+qxTBLsRSyusVBd8h0aU6fHGW0vtL052AYg+s1fWQbkU+gXrkga5
Z0rjd/JveMkD/flpP6bmoGu3HzO62k7v+XWTyyWcav2N0SkAnaHNlQA6F2EYsv8ExOwr1tUl0gCD
az2Xxhi0aXw0AgsdQKAJ3g96dDRMkYo1lXaVlYvgubEVrlejFBS+M6uccHsiOh3xKh46DRHg3WtA
3kScXQFfysr7nIAThX0L8+VAXUeKSPcBVLhwAVYjEafX+cbM0ExdgPHaJ/Wn3Jxdee3z66pSE/f9
+Xf9ZYDvl8+goRkTzsMTE/8cuQo85v1KitjWyhkiHm0w4Jp1rnNfAHZZgJ+sd0yXJ12qNtmmZ7Um
0RluH/pgI19IsdYEazSDV2bHaGnxbWsg0OUVMBHqdv8dsL36/FvZxz28/9bRHkZhkASMQ7dWQbbQ
SiQYPpBBH6row4C0p7/G63QnqKdQRSTxPSP8MSi7Fz5SU2TcPDnJ+hZP1o9Q3XY68ncBQO6vQyLx
dauQj7NH3j8Fk1EtdXf+nJH/2Ik9EE0NWPR4HA3Pr1FSilL4NpYzoUWYBlz1QO8XEdoPg1yLAaHu
aAJpMFVsqzNiHw3XvdTR7Yg4pZR5QWmtst11AuKzsAB34CJi5jqTuMd7eC9pFKWx4N7jvQLrMyJi
7LWPTm2NSu+1HrirlaarG2RsrwChI5GJgVXMyOZEpdcqrDWZy9n+vc7Hl+J2r4dvvXF/Shy1YsbY
rRW9xRvuzAM4uV8cQ4hyYY8ytYTCOd+KT7QDUujAAZjxTOPhGvjf+80Y3cqeQdsRU+EDnOybKdex
S0p+E1Q8YeP3wE+Hxk+AIJMZFZ+6Xxh/hiFE7zmAVEdJEspzAIDIUFg2Yb4M9/TysaS+yqVviCT9
/OQkdMPae3vHkdCkHTLg8M18wKNHxrJBDYl0JNw+LNL9vguOp7C97HQWxHch2WIK8TVYOeT4w3+b
x2V4MuNexazlld99L34BPjpXoOYeYw98gYK2K7xaB/qq0clTVOjzdhR11tv6st966ysYR3Z7lG08
ckzXpmnu9FNHVqvPYrmzVqHuEjT9HhZvzzdiON4H/bv5itHxM2HJJjYbYh+A+ZafpSIA07o3c9xT
Fw7HyeHlhxET9IXfbzbK8KmUF2lneb1uF5IeMor+fBlTx3krYXSl88JORDfPOquIALIlhITjcHED
02EkTQjw3OxmeWGnzu9W5Oj8mM5vgSqbdFaqvW23KBYkZN0dLpfth6vuX7PtK1y8FjPqsSXLnizt
pUNeufUyUk1CdN1KGGK5APFD++rL4uSTlR7vVj6xfmP1W3u+OVOWlRv4qHiUNR4zhDw1FCsjXLYm
GuhHD37/kWKOM5JnjnlSDlqs8XZAuywYoe6P2bf73o+GO5UiFz6kPmUEV7SIZoLy9/mKprR2KDJj
hAZNT6C4u5eU2lxad0rQWfiPGiIImDgX2YbUyID+vwQ9AIc02LtwuKRK9G6z65K2OObyXMTkrv1b
ywNbbZMVIOf0OxDvAuvW2UR4GDDB2Unn2h1nNm3cYFxXgqPAm3ZWxYMRPIpxD2MQMGaBu3y+oqnr
fnM6yugyCmXSUZ0EQTbgg2sFNe+k/A/OBYx/CHFhOtHNPPIflczyCR3mnVUHlcaEaKR0doI/k64d
g+b++cZbKSMn0Uhg3cxiSEGqaBMNj5PLdk/re+MlXdTk2K6PRyDl1Pr7J8+ST5pomM94vpV/9bKx
fb79hJHpRB9BbYOac7Ayl3VCJAVmZmsY+yNcldnvXrhDTDafoMA4LdBTEKozpmPqKJF+B6Mf5gJR
6x9d6Y7F5OCf/lctmsSTmMjBx/MVTmnlrYTBst8EQEXqi47fYoFFgPq9q4nOW8rMdav9Lyf5bx1j
gyFErFSEkOL5i4i8bZOhUr9fHgVkxK1j8/LFkwaxR42xdkBKqMNeYgZjxj7OLPUvFLtZqtT4mPuV
8RHlYB+VH8EKHeP/vpso4uHthwFKDNCP7gVTt1klOR3uRemZRSwYdiYvM2WuX3ziJY1iIfpbgM+D
tAYGS+5PLQx8nqvYukfvB5B+oZPt8lqn2jLYEh2ET46ar6TPVF3MDZdNZDfvBI+ra6CvikWQHPYW
R3LXFD+9YF180C+AX7UxKMcvlJfk+nxLp0ILBIngGIX7RE1vpKA0k/sllxS9FaGhp4t1Hk0BfnXE
O/kj8GeyN8O2jW875AgDHzQiQ2UkK+7Aa1I0bG/JXUyq8FQxqZZyhL5Q/kHh0lWUzc3sTD72bkWO
TtIv4ySJCq7HY2/dAdUYrTOqs/gAXI/hWCSq1Bh9D3P9M5OvDmTdgN4J0kiMVQ9X5eYqNGwc+HIt
91YfGEpoZC1N2iDRIu7sUaShN1WlY1p1+fwkJ+oPDEKGf1IHV3wj1QFDeqxkdm/VgLUXSVzraKiV
eLWufhlViV7ACZqAG/his4vnkifP9UbwyIzmYZ3RbArBrPLirRiwNQTvdPLucma+iuaAJqYC09tV
jpQokWxQjseDMOfQgARb+EkTM2wPc70lY7TkP/c4dLnRsAISYsiRnw8wWOtEnNBb222hrg1kkRb1
a2ZRuokpRtUzaM1i1K/O0D8PEUxEtUjNX1+v1ocZJzW5YKCx8phhxkX9e2ndHCuT2ZzXKEpvIVPP
yUa54FwVrLdzlZXJQ7wRM97XIql4pYOYON3W+y4jDQxBDHQGWXkrQdnwXGUmU1AigG7RGYSAGmgA
98paVAyIXFOXthiyXFL60dFf99cPAUOj++tyeVySsjAcarZH99HjS2jsQskMOTqUUceMUVlVxVVV
UrVF96xFCSBW5+asHPfoCAcZGCsFqgICRXqkOEnuuFle+Y2FiAaeWFSVK7OGJybxfvkTL77OoHFG
L9mqKMlpYdnEXXyuFg05SJpzntnlx+j7/lNGu4wOg1QKnaCx3jjC7QV8DmPgAYcWosgcqLnopXl+
x4zcrtifDtlcz+ZjHxOu4u1OjOygTAHptAsgXrYu3S9m/9U9Q4xBOOI7cfN15vdA89vtSrUj7gew
dr6fr3/6tP+dxMgi9gFfiEGJk0i7c1TuM2mmVj6hxfcLHFm+smlCyeGxwFQDIrVxMXi1HyaRSoe8
6DHKPJuVulh8y/osGcGgRPe+9F7y6LrKFd1IeRI2CCwLUkY0XqSa4miREqhhCAj3YqGEpsvsc+El
jNdROjttPPcBI8/alzLdNwH2liOXYPeBYoyrvXKL5ZLwmqnTxipdnWAR56LMidjsbuHjGFBy+zZg
BrnrGqGZEWuh8fpz9M+AAF+prr6gXhYYln2uRxPJ/Xuho6dSREl+xCYQ2qhCRQC19bG91qfX4PCa
rJZLU9DPIZLXMcBz3hEckooZSvANmUXEmnBK9x8yejB1QhMn3p9tyfThOjf6x0f5qpB6SNBsRfXV
145mvCbRZvOeCPoONpychhEUwJzOeP252/0Xj9w4JlapsiSJofzU4u0CvIsMsZWoGksg1wI8/Pgj
6RtdwpQ/gH2s1UHRDjO3e/YDhut/8wFVW3dR5OJUBviziAzRHfwHNsEjgLIz08ULJalnXV9hB8Lt
wTVnXtCPnvn+MEbmretkIaopyHcxamc3azm1GECb2LHqZzPvyD9Evif3/W92/GatvqxUrTKY0kyP
UNLb8vp+Cd6KF51Z7VQWjkSbU/rZ7R0ZN65I06pKIRJdCYLBaEv35JB6iAvwrjyi3WmziTQY7hUm
+s/fB+5bPM7N9U+kke+3eGTmpMCmQDI63HaAGqyHRgV0K9CrfIODHuB823WgSurL+QwwfkBI6FxH
dDCjxUAfSwnatXH0i8XMsY8hjREZ3n/UyPQFcZQ5eT18FLhZ9sg1wrcj/Xk0vwgMn/cCmw80429u
+dwK/T0bnujAn47c6ECvuFQUDHIBfbaNiFZutoaEuVNbOx7b44ZQB6gCuuzwLp25ajOa/meUbyTb
QNaxAxqSuSxbIl9ldGmy9kpH9YPeSGpWf77SibaJux0et7vleZG4UQp5uXbJPrfcBvEgMRsDJboX
LPHkGNrMoU682e5FjqM2xWWpIITIVLO3tikY3spe8Ht73c3ZzZn48E+9bjYzjP7Hgw1zS9ttvekT
st/HgDh1iL0xX5Byi0UCBNkT1GgWs3/uKEdGq1SANqcMN0qMzLIwbUzcRyCf65dUMJtHGW7nM4Ud
xV+BbKdprkBWZ2q+Ry5wURkxUH7CQpfHF0n9kk/vCeyYZv0eAG+wnlFbbvIDJAASgbpj4DMcHarc
hYXvx4iSeECAV0htZqpxDLZH+dVrVFDuLIPD0jXKNXdE1SLB1fEMNT4Mzmoh90PP3mwj50TLCPTs
5pNGTitzPDkvfXxSd+ADAKFsYcrJUurRP2obX2SHFN1JxVtgZismj/1G7OjYMSYXZRGHowA8lSaq
qfweealqZ2bEqM8v718X1cOp34ganXoiCUpYK/AbQHg91F/D45hG8M+q1xgTkTh6/MWsX3NowRK3
erdjNRR/E1QAMbFq5G+bM4c2XhpgQTX5yUtyZJfnynj3d8JKB0iQdsCYADCKN2I3t0nD3j/78pHH
Y0OXbXk+aqzKZndVQFsUw83V5ydq4oMCoJsXLUz0UCO9j1oyO848RR7CJmSkpCFiQTbKxu2X9H6H
jjRMdeiYYVnEKJ6tnesimx2letQFmWZpRZQ45FCH4c37L+gztqilEgXLig41vyyXlU3lKm1HO1aW
SExLofZcJZhhTfcbeydxXGjK4pppfDfuLI1iSfDj++D/5dcHSoMyzoh6tK73okbb2wGnKuhdLK5R
aVPYr9eyut4CCwsxi6tlM7fq8X0NYaj8wsIM+a9xhx1TJ2Vet1iX7apeRjD7qc3cponuyUGEiDoQ
TgswhqOct1dg8q3rUYgF1MQwgP7x4Swwot+Tc7eXK7JTD31sPN/DCRuFznmAiAELHLN2GD28VxAF
NbvWL50eewguRTSMXffHfiFqhYE+32RJVMvXG/Lrz/LBTnhhdNPzGIwATNAATjq6gXaAFwVVCZ3l
V6uu0VNJBDTRrijR0hU5RCq/AF5A4nQuqfjoJ+7FDr9/45JrlnVZL4NYZE51/HQKQebGd1RqJoR7
xBUQ7gWNrp6f5VLtYnLbekOSLdb2yIcE61fg5GHmT1kX6rUw9x7ozxhkGwc22v1yo7NrEK5ZHSlN
KzHERW2uVrUJGpdTqeLPVWKcaLQ7dphDnWtkmVJvQBwhXTZM3AKI435bxNLvw1Rwe4vpTvE6yyzF
M4LGnVHxiYcGNuVGzGCWb3af4YtMyRuoG7uqDhmPKY6vkJi6vhsKVb+nUFcXpbE4LT4DLTSfq/qU
KUQ+EKaYl1HukUeazmZplEZc3FuO7ailsrc59KP5a4qLMA4pzwibeDgMlKgKy+AJAZBEYfR6V2wf
VcgEdYF4Q61TgORBBSg8Ho6SekWN7izjFEHDt0X2JDfneqEG1Rrb4Fvho8Nk7SLPqxAJXidciG+p
iGBHQpaX/S1gtvIMAUg5C8IwZfdvZY5OtlZcpXYiLJjZtEBBSheSpHqUWq1zjnSohp4z6fD8QKcs
CAaQRBCYoUsDT5FRoMM0cVhzIVNb0hkmvyBFYmS8xivb2rKjJXz6c3kTu3onbhTsVDn4iJyWri1+
5WuYiQPmJhOpVPHiuKZdziBMTGjrnbDh928uCh/2QhkWWBuvSpTRxVqWX7J96czU6Sb3EJHB0MmL
ki0Gk+/lKHUpAhe9bKyWDsMXUQi2cpNkxLU7Qa+ynFo2fsQQPgaUa+UqpsB3c+RLzKAZI23FRQEB
OfDVho7akRtHhyqIdTmltrxWo31TSAckS2oVndljcs2uXEOi6/OTFCcihzuRo1VHnsiktQ2RPG2m
+Xt1pZgr76mpt6ZjwmSaFxCPWbrtO41jbjUh3WbxIQWObWy2yja036JuX6KdUgDm7U+ggN0xXskg
Quy2iX3k8X8roS4iKsHhCYfuA2P8Ymu4vRYlKiC4PdkMY7MCN/apX3GoSpbfPlBzVzGtZuXZDb9E
4StujmKlcs1SKAo1sjdiqrfS0ltlfg28j1IFsKvYzTFyTDgBbAuMFYaaMNs3xuyu2wo1khwlEz5d
96eCUSmj4vdBN4xUJe6qagHkrHNyCrzTGCPY53auF23COd99wMiIIPHQhVzsIe3RaHxHot/O/UWJ
OqrNSpzR/In5AmAMgP5wGA5B0PWnIzc3jKPTki3hjCw2MwSSgpg2BV2V4e9rIzdiM1yuZVd1jX4d
WbbRh0grcqptRHjCnqSPPy5gYEJQM35jKga8+6qRkQnTlgJnBr4K8JYXwSZbtM0O7bOUfqEA1Fd4
68o11dSasaUT5gb4MrQsAq5cEEFleG8GIjEVAScctlbci1BRWo1B6RwjpZxhbM+/PL9+ExeeYyRM
w6IoN4AFjEIwFGDlMGmy1pJKynur8TolvNjaM9o8UT6QOUYGXh0AL4GoMZ5VEZTEZW0ZbfoSKDpy
hjdCsIG3rgbYorQmuWT1KK+iSm8jwo00j0NTRKOGjaTy3UnMV0UBHLecWqQu+veN5zvwiP8JnDMJ
zJ/o+oMDQ5PL/X77ssN0QS+1lo8pqNbIow0vpOSQuT8s4ARRrASiMN7ShWZTapaZDk2ef8DE0/T+
A0YhQh35HgwyWsejN6BdGR+NftGca0AOvwtUVhbAdc0clX2vaRJ1a/ybuRzcxE0HCsDQMD2Qj2Lm
+34D2KzGYyvHcypH7zqyRXajgVDQ2PeE3ov7ZuO9FEt/tZhZ9YQLv5M60ryy6YFtxKJxaV0aITom
SLDLCAfultdjZP6UZNMYmy9JRVtrs1y1W0ud+YCp1/HdB4zuGfYC4Sk/vI7hBxgD8Da11n6yDlq0
TtrzxU7tMArfPEADME4PUMz7He4SmhKdjkYEivkzAYWK9i3uX/to0SlLSZ67bBMelcOsHdAdwHQC
nR5ZbhGhQly0TG+5kcpdqs8AbRRIvr0QUfs6n3e1jvFYwAj+nPIAK53b1jnpw+/f2HLJpTK5kSC9
zLbAo4Td5DD4Q8CqTjpOzRDKABszWEiuyr662W6OyneiHwcoReihFodLNRAe3MsPg0AM0rJDa5Vk
ZFuXIbLzi0aAtYuXbGhvHGHf1wsHRGy0/n8+5DvB44XnjQTsohbvKX/BMitHJKy8kfiaJKzqJjOv
t4nwAJM0INdAUyom05WRb1KytKLkHM+KktvUV175zdtXRZpZkTDhinh2SAvIkgDIkPE7LcMLkSkV
eAeOvHUgshMu/rf4224YA2j3qmBk5KM3ao0Gk4lsNp8MuIlMtDb0avoJL51tan3zjjGHlW5uNvpn
t2R03gUb6rlXN++r1e8c8+TENeN5CWD8LMAdYMpGhlSKa7rxE7azwvQA6EYl05QAkzZlq7IImp+f
9kRZCFQiN8JGepZjqJWWPAhbb/fiZ6gBbt0i0rFcfJmmjqlogClSwFxnz82swZ4wnXeiR5pWK1yF
Fkyms1gzQ1jkkaux/n7bFpgiC98Uc/VJLYUZCzZlLe9kjhSuKdLYLgXIjEj2JpGLv9wyu/TNnzEf
U491Hh3YoKkBZBIalUZyQr4sqL7GtiZIgMVaoop4cwBSml7iAVsg/rKNUpcvkZbtqaX08i28Avbi
dZYle3KLbz5j5BNr27c7t8FnADCeAabtrsTmsqv+ovN7yqqvmLVsMbwH/NPlicE8oTCjXoP2jB5i
aEHHHyJGLAA3MDpi3i4S7AJuXpf8FP6ukI/P1fevmfZRAB4XLKazHztQe79HMbUtWgvtHB/g3NP6
Df8mr9C7L6KdIARnlWPmerDMck0yrRNKI4r2O5AEAGiMeqkxwFiqkQF2PjJ3i6eX/u/LRn4ZT+CM
jtqytTyJLtaBI8g7QQ5Pz9c/7N+T5f/1dt94qbJRSo5Jcwix2XeWdaq3LEZ0iamlePtc0uRyMO6G
VnfAsD/kVp0OgwtVho12ffeUyZi15+Yc/pyIwS7eLIYTCqH27aq13qpOjUAAgSPdp8ZfT9AmWmL8
UOTU99UJNerna5u8rcLN4sZnxbZUz/xJvrCrrTFQKCbm0TMRuGuZpr+DMIwsfpVliKrKXGZt8gj/
yR6ny8WYk+usqlurFoVFQ7/RypUWe/35Cqf87M0CpVHkRpdUC3wiKKOT/JS2JrVnxjN8N9L+AzEY
ORmgRTBBOIYCbgsA+NRc21pp6qhyeXU4o05PBZ7ez+VMPXYQL/wTNFKVqA+Ao8J2rSUzhR7FmNYW
7JxAgxISY3DbReNwAC45xmd/OV9SU4CX1zXKU7bAG5nULh2Wf1PaaEaDB6kPt/Hmq0ZqxAlohldo
HGWPIuYrW8iB4YY5GiVL9J+4bhYcupq/5pTMzbQSTgU4goCqB2YIMbcpDDfr5uZEoAaxBQpT0UVa
HhrW07Ps0PVvQsyuaWUu4z7RFo/qDkYNWLyAMR46TkS3MYVXf4a8rF2gWcbTxJzECjrGSREs8/6b
LzHatwrPJZBcANfR/oqgB+cAHj+Tz5z05QMwxlA/g48d3xxBqBUQ16ALOPuNnIvN8FrI6Um99blP
iTf8FiQ6YNXplcuM8g1p/fExDyBmQ1FN5lG/u99t12Vr0No6NJo9aDVBmnhL7VISvdhndyaHMpVL
BRMA8mYiKA7QgzAKI+KurZ2YjXpLY84MQE2uZoVid0yKczVjAyciBXhQEPGgSCggTh5J4gKxz+0Y
tQx/WYIiUSvQAQfW2vA4+7KZuCWg+AJiHxAnkJ0dt+cofRbEDdPQ8CSEPfTysS0wIdZdpVUemApj
eLza/rZmk6pIppQ779X1ZjRnwuTiliKwHjLUGFwZrZVnszwI4JatUAgbra+jjrAZBqtSu56b95tK
RQPwHjkpnKHAoqn7XlloIatcNM3QfwEKHhpoJPkoLilZpeZztXwkNoCIW0nDqm+MQFEBx42jIxqh
bQ0gAgwrk+FXFchWnYVogkJLRTaYICHp1WSFVgHBxDRz9dppv8+/ZCrjePclo/31QikWSwFfgizM
8BFbtOmbL+hbL7TNysf8wVzqZ0p5b5c+CnPT0snKmPtvgQPepQb+abxkhvXVuqOqKhisZiLbR1Dn
0XYPan6z3X7hsJxT4WDRIHC9Kjtz5Wgq4M5mn0nDc29kbu52c+RVvEaqqjYbBNWG1q9Tg1+qkVZv
tRljw9LDuYwlMcCIBiwdqjeogN0vqQoKvgxSvMYVUAltlba3Rb0oUaUxgMHNyCTMStZVs97mWyNk
Jeqatbx96ZK2pkxajluROEPGhgQufJWacK4ArONapJKflnPL4LWKQbGJ4SWZdwjtYCpFBSN5EB8l
0SnQDZhnSBB6YZKGG7mUPFEXU15J9CRCWeU7CAObNkDzSMmofMiJp8q8QHdaztd0vG/dSBi4AAEl
oA+z3rERV2gxJyw4jildAVsL4LVrlKQ12B6aWwa8SIUaFdH9ha3TQNwkUtKGa75LWGebu15OaaJL
2RwBmXhKm32CMucauCesv4/iUsgvUiLVyUvte7mybEs0M5t5EXIpIm/RQwt334S8obQhx6yTtOvy
FRuJ9lDiY21xyzJ0htmxxuYYIw4L5xUhitueos4Li60rCK6k5goOieRCBmzkJPd8JGEUHvj8ish7
5Utb+pipKVsq4XZdaJe1yvdph8mpLgI5pWdTAYCy2JCudMFmOXfB5HLrAXUtowMr4cM6/hKECIMm
oCXnPe+K52sH3LfATih3h/Idnx7EqFH4hdSCQ+IgwYJh5LPLOYqwJZslelhIYYcDyFuvV+UmSqKP
GIByou4hn1d8lTLr5F98UUUOwOX6gooXVcIrzcqhKMF/A+CU6+suhtTD1yTw2SAjeYFBV5BvRL64
q2tJ8CwmlR1MmaJEC4wLJWhTlGPzWkHNzHEqCUTjhRgzRydpql4L8eusJJlQ4e+pEsdWoDBBqjep
UzvrIkfe8jd0GC9sVkUdCu6OqipReMePSdG9FElN/VFyZVmCXTJWXsM+7DrSgmuU1bMqChPNzoAd
rrNRouCLFF9qd2VOgcS66nxWNJ0k9PxNxSouaPxY3g6EDfKnlLe2c5uOt1SIfLUJ/y7jhwIAYs31
fEWRqK6TVu+8JAZDfWIX4LAt8kQIVDnDuD7Q6Yq4y18dkI9yPoiNlCY+pWkq9ZtYysCNE7JtSKk8
henFBRcHLPifJWwSQ1LkEhtQ/yalsywTvo4BLB/HjF5RORetYUVibJ7blAK7CvDoYK51WgZySzDL
rFCkLpooW0ZRw2QvAAgJJXTfd1nXLWyPKuiTILfoaOsVMZc/nEaS/Guf5KlgOh0lFqhLil6t13ao
dCrLerVrMKITcDgqruV3vQgQM9yNKlsxbicCUyZlK9oMizyMAaiUMcoXFUdCB8NQOYLWg47xR0EG
1jVAMuu4ezdPXWrH5DET6GEEe69TstcmBuOxdJqTmqbCXnMwKyb/NnFM6UBT6s8tkLcckJI17c9z
FzcxNC0DvRO5S0zZs7AqoxxdmHlR0pYYJEQetiK2rcsrNOKGp3BTL/oLlZnFm7wUNWYdyaq4LUD3
YratJqH265hysSoBAJHqb66BjIt/mIvlpiIsEFdg9hgo5DIjjFyTk7TowvNq2rIzMVebOkPxhwkA
H4MtJGxrg6a2BzKn11LZzDtz5IgRUgHekQfDAd4gAFobY+QVaFHiKz/gtkhayuF/kfZdTY7jTLa/
iBH0BF9BI1eiVCqV6xdGuab3nr/+HtbenU+CuGLs7HRM98RURCcBJBJpz6G8bKYKDb6Hc/jch0sv
8BS0XjxX/yUMjhwOAo8WQPKun6ssqEjcgN1z3/wFIt+6XXOO5PQv0Tmy0ed1/8BnF/aPLACUXcvq
2mZUOj0F97RCUXsXzqpEvbP3nZnk874kJpZjViWxRRbOAx2J1kESIYbS2kBV/JsXuPD2fTGs/3Ij
R7xeUSSXqhhNcjjK74M/JJwYMACH2RrRcViXz9Wntuk0qj7fl7u0kczFqUreJaOUSPs2McIgtQrp
JwHnJybx/QcuhIV6/b/JY/xvH10iuRtjmYBCR4qAz22tpNExPJVb7vh/E8U44Hygx0UfQh+5p+gE
wCTLBcT6eeDpEoDw0h4y/rXLtbzg1dnvmsiL8Ar84CDAAIfgGYK0oPiMLYGaAPQfGNO/jHSoeTOK
73djFAPFWN/3NcHABk/jOLfE/BCjY5UrvgOvWFJMxt+dJOqoScgY859C3t+w/8KxjoowJ+iNdfeK
D07fsrYKl2xSAcCDQ2OmuHfojInKlnJhBG7gYwPClIGTl3CZpsO6Ni7XX8Fcj5wLGy8bE3eviT9D
tMpSDIAuRGxLIpirwIlAteHgv+0bWbTDeAMPqZOXhqBmhSAxBERtXsHWMroi6PqADuHW3VdeRdv8
WBcPjb4Qf93qI7q88A8Cehlz0axxlJWBA6/L6Dsk2ipvwiGXLD78rvRDjFGUqlzIsk039vpkrqUx
ucwhA5Ma+m98x5M83WiSVKBcJZfG/cvMBrFQQ4LCswrkfyDVI8d0o/h+EuZaEDr1mG6S7CmQUXc1
spjCITLD/AUONAVBhaWPtBw3nYQONy2ngDA/hG1uhWprucMSNNt0WNdLv/4mZumFmHN11HmhE8r6
tkifpE7fePFjmy5pP1t+/l09qDyBGgA4arTUMGoTNxMqGyZ0HRLUZqG95ik4mDEX5/mm/shT3xED
2v/oyoIJZf2qSS4YXlHzB/YdWtZZJjBpDEA9mTWx0wACE1UAC7XI1Axtb+VZgslZlUlMdErRcpWg
JIou1JUK2qDafha+yUKWiG3nuvkWxgSMelgDiKONnVikrX+EfxfUmNSVWpo2u1b4FKLUSL8lZRUS
zSCA+h9qysVrdNeJ3FsNCvc/QWKSZsdxVldQJXyN06fEN4UwpN6hLMywOAwKjf9I5SaC48+/6ouU
rLd3ZUr6/JLZgnH8pv8/HKMByS41doo4+wbMLhyj/un+Rbk1MNciGJ30c6CY1LEWOx4aHbN206sm
4t37MubU8WodzFHIWusB8xJCMJUBOqGxpnxo9ela2o+WrhhNTcXcAnf9fbFLS2MMtNQGyiAOkAqm
wIjfVYEliguZezaJPSkZuIImAGBU4ZF0YcwM33me4lZV5nBlYVfaUSif5KgxOnR8poMZKxsd0MRd
Fa38ZkH0raN5LZk5OLfrG2nM6sxJyNMfKSstEhuT+nZLtF9sFvtmjczpVbqopjlyZU4e2ZpgesQq
QrQV0I6s6v1AO3/BhZhdGQhGCcHsy2RKrl3bXEqSUK8zrEx+52oEhxrCnvwd0T0NxCUHacYmA6Xi
P8IYS8n3chIISY7FNa0Rhgep+dCyVQlAtPvKyMI7/dcuamilBSMSagKsSdbCYiyjBufld4VRCRvV
38Jp19B3z4V7wX3q1SM6ofzpEi5YwvkDJIgnRTCYoi2FCSj1MW2EjCsyxx03pc+Z4KnhaZlhBPRZ
44+l+9CHCw8BW2SaVouWAYA1o2wJh5BtoADYZt4RX82d4GO00+MnZ3RHGUk8i8DuizujWcfP2jI1
x627ey12Uq0L55OvAoK0jpY7Q/Mh/yQtep7cGP6FVXGYtF2rneV+ieFKJvvuMET6c0uMvn/XQD6t
etb9A2er0jdbwOx63XtIxalS7nBr3pDs0I6eRYBV9zvQUMRGHYKsZDSAAGOVwGno6ICkKugqrexV
XiSvvfXwrrdl+vnFtoxDjr6/HKcRbkZAsaK9QqCJka4xafmm74uHcP0XI4fckVjC5v4uzB4IqpoT
NDYGxXlmE0KxILyWprmT5ZkxKIhOB8+IejsU16IHtkTM7P8LgepE3YZJfRSpGIHdUHs+ovLcqZQ3
INYbfLcPXc9EZrLK0MOz1DY7Yz6QRkKsA3pxZEfZ4fhCGzl3aMTcSQbfidx0xbkFzRAbN/qSRzs9
JYz3qMgwiFMpCjmam8lNFIeEoAyKCW/FNaMVkjP02TuIC50icz7cpRzWc/ZUyRfGEHJaOz7X5xHw
+QIND5xVmC04rTkLztweeT3TtXvjY6Dek2+RdYIOedAgPumbJdqKGScI36ODflORiIbGgGvl5dU0
hPFKCqfMQyPLQqOrFrZ2TgICHzD6wERKN5RrYt6EvSKlhVMFibDrNeJboYayyX3N/K2MsgeIJsmJ
7GyiSGJJW/Qsb4WyqAsn34hTJc+O1rwlW8qupw+eoa5HKz7lxnM3tTrFxtJA/vwi/yOdeegynUM5
XWwgnVQlmi5y4Sj6wbBg9WbyUhNB3n/EMKclK11SNiUWKW7TM/cWrBHe8eBpB6K7/EDsADSt7wvx
6+zKRFSEcd1xLX5B0S+sW5m2YMlEecSJRkAxJTvUGxaMClsG/rXlQC78RwTjkiieUpA66gtHX4vb
8AsIae67apZW9SBY7k4F/efSRNLsC3opkjmvsRLkIKuwKn+jfElv2NCX0Cw/012wQVVJ34YnYvvW
RHV4X03nvAWkf9EbgfyvCleFOcHAC4PK13H/lTSjUmUgWeSaPKitVqm3FxAlkLBYuID/g0wAOCsY
BSUC6/IpKchwIqSfnRqc26JlH2NglW6X8KPm91SFl4716TrG4K9NSdxj2F0augLo6+oqWsc2Z8ET
8kEl/yCBN6TZSd8TFP7fcIn1fC4CUmC2/1vy7wZc6iiw0BJhhGTl0JslEIqUE+qVh9H40M1mpy2c
4aSOV5ZGBlwgqHJBeAMPDPm/63UqedbkFZBqHAzdZEap+c1aBWO0VSISM++rCwuDBprUa1nMg+u7
gh6mXlQ4SX9Owu+f4Y8PAmiTq3eD7lEiH6rEM/JHFxgnNVXqQ/gHfw6fZb9tn71NNdixJy6p09L6
mXPuysYTCoJvUqU3oPsK2sYXnjj/vRh9g/dptGmjVQjIPQxrDquxMzRhwdbfxoVXu4Lk3fUJSLrU
a6KEL6i7v+7adf8moDorDqPUmdVogx46G1+EYgkrfjrXq3Ofsi4Kbi/yTNOgMXPuUs7XQas2jYOq
rpWrj62wFbXUiPuM1t73/YO/2WPQjml4lkUYCRAdsGiKgSY1RaGqpVMk8VseeXaag1iiaV7ui5nM
HLMkDGgDNQMkuQgGf9+bi4uT9kqnxGAYd6rBszLpKcA0aJftu2FplmFuPZeCGHsbVdjapIEgVPnP
YZYbJNH3o5wtbNvMevA+TsmxCTRCJ0zYrslVjuJ9gPXkTg5WUOI/a7md6UuoBjOqAEWAnwEnF+lj
1ooLgQwg424oneFFjtE7VB4L2Wp0+/7pzGzalRTm8udq15JMHktH41OjCo+BNSJnfF/G7V1SoNPA
CUU6kQfrOEsuBMCcHPSuYeUIKod52raQAKIplK2JuMbMQkU1osqNjLyNCkMXvYL2FRdZbR0lC6ud
21MVFwyDKNNvKmNW+KQtu1yRCofXWhor8ooPviI5NVwNvOv6UhL31rJi3XgyABiEKSJ0nzGqEqZh
J8bEK50xfx+9r6wQ0RlgSiIKbRh1kbpszeXHOPOf+9zW/3S1t6qBySY4Pr9WRDSVNIaqNWiiBJbR
Qe8x73//XFhYOuQypu9DehKQvCgysaoclVGb8h0pnKbU13WaGuqXL038FH+EbVgZ0TnXqC+tOX4b
R4FNpE3e7ytfWxHXGuR9CYrV+OX+J8m3xgJtekiVAlECqE9EvLa6TTNGdU80+LhD8VrogVFH8oKz
OaPxGjoGplqJpINyjNEBjCn5fdoVtZMLoykG2x4TVpG6YCRmFA1DyASoFGApmu7w9TqCptKKMapq
J4u2wvi30HUzDHVD9EeqSfFCdnbGIl0JY+5wnHmCmqpl7SglMcTm4Odfbf4TqH/un8301zCGHGeC
Z0mSUd/BC3W9JlRY+rb0s8ZR608OfShEx0yLB8Y2cS/yzwpKMffl3YZbCAYA7oE0ooSKBBTiWqDU
ebkkq13j+GQl1SHqD15iKtVbXYtU0p1qk8ZAwbCGr+zM76JNdsb0vx5toamOuqvk9f3PudUbGck3
OJ6gDxHQ2zap7sU7FifxwMVy0DhJeqzVH5I8hFq2cCPnZCC9CNIlDOWhlseovy9nMQdAk8Yp0Y0V
gAEvQ56p/d/mnbGEKd+BQ5zG5NnJxjzl1Sps8sYZ7RrxAVD5AIIIoM+lcPlWX67lTIu92DDMcSvo
Z4QcMiB7xlskXIXJqh1BvbJwpW+txiQJdxphK9pQfhXpQpIvdXKOYlHjNJKKlmWhP4gAWl04m5nl
IJUt8HCXAf0F6Ovr5VSF543oyG+d1LQjA6lmKi+keSd9vr5gYLG4kMCcfqMWeoj2w9ZBiwuw7sDl
tiH241K+nJ0Th9UH+fE0ps+LEwMfawADTc/KRgpbJ5aTfXdWO3jw9UYvMQMYPCf+49jkb3yfbIbK
3cZg1QSgYi/blSoboJL3zj4a+zBYH++z1JCKpyzIHtQxtjEsxLmn+1du5lzxpRocVBFkOjdzo2Ro
BAQnReu4pOI2ddwGVlsNP/eFsLMs/38//iOFOdi8LPsyH6rWScZ944HP2Ih9vM/yh3+Uk95QDl6H
sU89O/Z8+pL/VX07HC1PjBfsy8xif6mJwI2BLgHhF8X4QonbTHVzklaDg6ZGqrcNsPHvL5RFT5gW
CgmwqfAogdPF9mu1qdTxedIOSEhggFx6i07huXnpH+oj8EhWqhkDnzM4Et/0R6vaiPRbte5/wXTj
GQVXeDjNwFaHG4j5oesrxPlRF3GVODgViBvUxDeEbBdXtXlfyu1ziGVi3lHGKA6e3l+v7GIj1ThL
srF3B0dI+7UKNAYFABBp+iouJeRuWxSwoRgpEKe2DrAqy9ORXkjq6lTl66ocncEYzX4j7fInD7C+
PdrdU2vYYXT36Bl/w9X4dH+Fc/t4KXf6+YXcIAHzPM8Vo/NmHpci70nb2TO6/Lun3b34u2UxrEV0
go8O5hVWn+2uBmicYjxG9iKUorQgifGRhlLjgHMASYPxmaxCM9uTjbxJ1+OqeqvMj2o9rDhbdZCV
BqljabpWtnDjZi4E3HJMrqLagHkqGJjrtY5k1NKiy0SnH7rIQGcudbnXkA+o/KPwFvhFULw0NBf4
06dMfCkrOyt9Gw3sh8AFSDuSlLk6rtvsAWz14hJh2e1zgx6siYAP1QmEmb8x1cU5lD4QjURPQOMu
GmuNbMR01Siq/jrucyCdyIlqcyrfoAwvqav72jUvGT4y5nOAc8bmIDSSIUOL5KVTosekQ+9FShLK
9ytvk1VvAaid74u7tXtocJEILDwcHrxGjJdHND7kxjCUnaBU9wqX20CQWfB4ZjxJwFfwSKfBIUd2
W2JUTRi0BDVFXXZq38qPoYuq7WYklKySn9hJHnJH5Ggk0u6hTExJtmuw8glHTEKZgtEuZhJv7dP1
xzBaF7og1oxcIjvDI49pf3UnAFMKXlhgBP2matYEPMTn8QU8aEO9Fm292dzf8NskKtiR0FaFKhRm
9ng419dqn5GiGwDWIDuFzKHh05CER3TLa+lzHopUbbaxvxebbUS2ikC1kRgktkPlE6BN3ef9L7mt
VP1+CZ5eEKQgXc1mjTml0Ap1xGSi9kViUwJoUH2KvANnBEclOCQA+eBWSbEvduLW38pO+Kgeym18
Gn8E1xKp+Cpoa7Re6WuJGGixHhceklt/DGNjCkERXMejDEzN632KykrM8hBfN9RfDXAla/0xkf7+
lUHMXHAIy1/v78ZtjQK7cSmPuQkcINk6NYG8vl1p2+7B0YG///zhPH0vLEyaHtprIw9JAOrBnoPo
9KbLy0viieUoUhzpABZdAg6KYz/a3glDKoqNcdJ41RHa9Sf095UZ9XbFC+YCxX37Pv7R2j1nj7Il
1vaoPSrqOuV6Iwdfc2Fzq0BeYqq4fequv5RxGeqorFtNTRQ0ybRULUC2Pm4VeanZ4fbRgxRkQ9Da
DTNxM00g+kLvaVWnOO5gROVIdRlRxCnAHEjvl1T2qSzXmIKJ7CWP6LapZDpz+LgAzhKmWd7pkbww
8zompoeEaxUnKL6UHTexcpppZbZAsBzWdXAY0BTe8KcxWFjy7L5eyGVsgDK4QqNUtQLL91IG5xQn
nv+rsyMi3lWNTE4nkzAo644bomxUnCaonVGL1i2pV5LSL0R/k/G+UeYLMYz/jmKhr+p9rzhKrKyU
LlYNbci/SiRlY71NrCBu8oUna+aFnB4q5MxxdhilZfwvISlc0MTyihPn71EJKH27ipQTZsBpxwVr
v+es+5ZhboWgPcKw1QR2Cl7gayXJ1EiTRk9VnK5Pqey9KmK3Ct2nFANPfZksLG46eXY7p4ZbpODg
PIN99VpYEmCqDDioigMAR5VyI+CAsjTVFkzQTG4UTa2/KNooFyK6Y55kv+EUjCOKsqMCtSslgEeO
Tkn8IisBplYsFYrSWzqY16wOgPoaQJ8+o9Qu9Gk4mgS2Lr2HaLaqAebYJNZiQmHWYVCJACA3BMmY
pmE2QWmCsREjVXbSMN7WBaFgQzY5nC8GNHxVpJgXNBQAubmumxnjB1gBMDE2obFL0tnT17nyqoMu
+wnc2G3zEAdLqbGZ2wu/UNMAwIDmaHzj9RmFJegP0fipAnH8SSpPobiJ/5cz2ggWMYSuoPKAbN/U
hczoeJf2CcbeBNWRx0PnPY3oGOzI+b5ez6jalQxml3UPYHxBLatOPnZfvVB/cVm1cHVu2xlgYDHc
N6Gla/B22J6NchhrqSNwdgDBSBXJEEEzXFZr1wRY54droom8UU7BEWS65sA/Vx69v8TZq3shnlli
LyO1CcMAN75PAAjqAxY7CIvCrLwA9OKKii4SfZAWFj2zryp69MF7p6HNCB3k1+rB57XWaQOed1es
qhVSgSGgN0FluLC06dtZSwEQAXhIiLcxgMAYXi3H6ErUSfCqz4iFLEumJ914OHnU/qNT+2sV0D1v
gFra1hzONCzrYftq/dCPh4/np2YHuOtvH0D5TwD1el+vH9frt/PfxydAF5o703PedlvX2D0uNZfN
HcflJzMXJyddW1cD7nU91kYfPmvDrtMKuxUOAhpb7u/PrD93KYx5293EGysyyLIjYRghL7doDRW1
Zzm1hU+usGXZSp6lLXkI850LLPj7wmcsxERi98/ZTCpy4VdMlNtVmOJspPhdRpq3K01M6t6XwSIe
TDbiSghjIzyXz/O612RnB6CB3p5Ag4DhBiQoEVir2kQpZUVWT4kJkh8Ps8vb6gGJBLCem0vJhDlX
nQBRAmlg5Lck9pZHciNJcYQX2Rv+ZP26nTwaj9bjIah2vGKXabKwv3NXDNUjQGvhnYTryOh+UZOC
m+bCncLlqYJhM3+h2vIbhbG3C+ls2C4BsRiitesTRO9Fioa3WHVsUCwam/NIf1RTpl+apRk/rvlz
DIzCVKkVot/laa1t4reXhIK04/S9NDI4d88vv4SxYWToZXFsp7Uqu8FxpQ6x6h+0jCyo0+8h3Vsx
4xJgBt0fUg0rTuiwBYTomw7qgs+K6rR8ePu0zxti/vzS7Ji6cfzq3sATRXOKVDyA+eyPCUkssh93
GVg8XxpjCblu7kIBc1MA/wnwrJGSvj6OsfBJGuQN5uOBStAM21ZaZ0m7oFWzO30hhNkBTqlLMBlV
qtPDVhD0ogL0ARgaWvZx/+bOau+FHOaBqDTk1esai2m8HvxfWoWRmiIaFjzJ+S3TphEmZZqtmL7i
wgbxJUn1se1VB1BGCKke2mEtAMPg/lLmfHEdR4IOdQ0ZJFm8FgLwg9bz01R1BoLm0hdMb+TPWo+Z
WqRxluiWZ4/nQhZj0EUe8FVlmKiOp+/GLz4086I0hGopvJgzZsCM/S3O4/X+paG42DehbbpS9Qu4
RcATD6VNVfHG4Bdm3z/C7exRdtX10/1dnHkXcU5IBOAZ19GpwWg3ATC0l8eS6ujKMOyI4BdWHQir
McfsPPJpwBwJFiTOqCD4akHRLfOYcEPn9fW56YMMThAORkUqAa0UIhfWVuf7i5o5risRTD5FCzIx
5RvYEyGSqYQGaBkJptFOkiXamhlF1zCZgXCJn/7VGUWPx8CrIwGCiuIbPTR+AdzpfmHqcknG9PML
pRhrXvO0EjLq6A/W0mhroV9oHJ/dL6R9ZQUpIQXO27UIXR3auB6g3n0MOJJ2HM6qimSIzAFmLMLA
y/3TmVM54OogjFHAUYMg61qa6KUJmMs71eHEzLdaPwNs9kgi6lY+hsySwF81mf95X+YvBTvzxFwF
TkxKosldvxESBE49MKr3GuCiX8LVS2l2YJ8swOVRGAePgvtydToe34/EPNEBtHUPAmjrjI6KACHs
AOx0/6NmN+IimGM2IuHQfhnHMJOFXp/roCdGRBqwQ6BkBU5n2iq5vCBRFbG3N9twEdwxJ11LfNkg
k4+Riu2wfaksxNRGjR1BNI1fES3fQLzUbN9AZG/DtTv/ZAY3bRcwUimGFzLj9LM5QSk2KgaCAgOk
L+BxdIFng/+c0D4BMoOX+bU1wDnE07ViPv6bTQO4xpQUAfAeBsCutaet5KEfMg0RsOLJtujFAIJJ
srd8UDdiIyYHFTNT5v1zmrseyJmCVQmNfwAxYkSOJdd5vhxrTs3/HeIN/PoMVFhu+/e+mLmLjrTS
xFqOsX6Ah1+vLBmaoSuFQMPbjAkGPpUyM25RfO8qsoShNad5/xGFWum1qDhVykJROMT4VfkUyu2L
3IuvWiDUFDDjiuGDo9W+vziWLeg3rYDqtjA1eP2mPK9FejGBzCDRnLcaRLwlooQXZHPM2AgRPGDY
y4gPFQUQjl2bxOqMN9EC57RarlELuP8ls9usoRqEIUyMPLNzTamiFH0sl5qjc1tOfeT5Hx0P+n0Z
s/uLrhQVE9xwT1gKBk6LlKH1Ms0p/DE0UAI7gqcd+QYFKWXpOIar++JmlwT2HJS8J84nFrcafUuj
GLi15gDHiSoYR8vIRz0+3xcizl4DFGwkgjkY9A8y5kobfJkLhkZzSrDl+N2uqzHfuRaGv3195GPa
ElsH8o7PHwsVCTp5Bait2N2lY0XTdcCd+jaiKHPQnvPo4HZ7z8+pC7Ks5sgvdR7fDiUgh4UOXXhs
QHBE0wHzqV1fl1VZD5rj+gk6xSXbr3cdohdvI9amIhgqpjOMStT/xTloOAR5GvVCuXHawYunuuwk
AtAOSXOEDszOmlY/coBWWrnI4y0UNn9hjlhDfilq0sArURgT4EKIaozW7vFLQa18AE4+YnBMKKGJ
7JRuetAr63jeDnjbehoZHgDVR4wuxvTorX48iz4E2AXq64a/fXxsDP1fuC4auj7Q0InWI55NJSJ/
nioxAEScYFTPeNnPaqkVhtuL/MJ9+/UZbrYDHizoTtA8Cuq96+3wQXgGDDZdQweVRuNNBPhFwR6s
ih5QxVoL5iGgPy39iulDtskpATghUrqYAIKto1j4/Zvy6zTf+xomXBAmKOjcw9fE6kDlxtQB1ffN
dSulXrnpTk2c0K8MSUUiSsd4DgiL0H0PWpNqM2SW3IlAb+1tYCyBvQhd2dxOlzZoWzZzdTdUaync
kRAxYmTUwLKSgPrhb5MecJLRoWrsigPkLkI6QyWUdwKwhclJZXYqSBS8jZIPhtouLRY7e2+tjAvM
hUDaHnsNVqHFrCEAcDG5eX875+wOKsUoV0+BChJb12dbRVGOO+4RR+uP9QiwveBMJECXNQtP1Fwa
AmNiAEufeofQf8HcKdQsvMBPcWwl7k1G3yYQTw2uEUpyFK8SUDF0jP6pBpTpBCII6+eL0K8vmaq/
TAW1ZfBfk/czUGI9RibCa2qGxlL9ZCbsBccK2CkmFhxVUpnwqS3EWpP8kDiS98EPH2lf0cT7KNIP
XSksmSQLr+UtFgdM6aU8xisJi76Q6hzyNPLJe3tXsgsQ0VWdo/l4tfOC8oWRdFSOTX0XhJ2h97ab
bnz4hOrwWIsRYGh6IxYsaZCggCBbR9M9UoHJU1WYsfA+CMYIDr+Eo3lxitsX0j5FLlXGaB1xS4MV
cy8YGjgJ2mow4I5i7/SOXhhN0sQtl7U1AYYK2uBK0W6S8UlGEFLHT6F0EN09GHu88KtO/irSOew2
w9cI8B4Fr1T4zgeD0edUkCpaioDu7yoqiN/1e/LUL/FmzL5f0wFPwyboXWFbTvumy7xCSYgTb0j/
7npI9aEotpHXLdjTZadfqAnPJawnuLp/5LHmU4tU3S8grwUY45glr4r+yje+oR6UzPD0x5zgSQGI
wxhYavQoCYDzHhdCE5Y8/NdBvPwG1mj6AFSYpiac3j3wvuGmT8AZpwGIZgRT11eYUhHlR7hahqTZ
YwIoxd7S+A8+KE+lD2InlwqL08WTbrO2DfVlQDihWIOGaeY9r3mfL4MIut9BUR2pQP4l+8pzQ1W3
sbcuwgVDNzMuM/UDoNSLKAM8iCJz1wpwZHCZlxMH4IRSZSlHBT1yjte/F0adVHQETkm2uW9c5wqe
lzLZWj1y3Lmrehm2HZ3agBqyfaNfcxZAhuiR0NcUBg2wbSYYLh0MjJvJQg3/drwS9uVizWw2YFCL
yq8m+Upv15W6a/MeHaIt6PJMtVr5Q2XU1QFQnEm6k0WzypYGWCejfnvG/+z5b8fMhU1oei+slQ7y
Cz3fStwbkQyN3/AS5jx9f0HHZ/UJLjo4wlCdQ27/2v6Esq8MxC1xrQeBAuXK0CszhuscajtOPYpS
YURLpZp5U3Ihk3mfAY0rlRIajB1JsuRVp4GwGpuLgjU6NKhav+bPgvv3vk7NhSPoEUAcC+QjzG8w
yyRKWEgc6YgTKLxZp288uoay6HxfyOy5IVMKNFRwwqEZ43ovh7IR5KwkmhOGiRGIa7eLTc21arky
uCVmzd8I/0ZJoCNAZkZ+DOH5tTCVa9FXX8EQYErdDDfhhgcvOi4k9aiMGo1HzzocBh9oVaiBjSZH
P1GDWqsPx+yhM9+nXi6XJpuH545+x0Dh9pEbASgiaNOfv+/vyqyGIehEggQbcxPY+5wqVmkHQ674
qUNcaPAQ7aLGRLhkR0P/JyoLQEW/3Rc655KgHohuaLStonOE8Zt4IWtQjYZQUkk0jeA2PSSrRgdE
XAbnSViIQ2e160IacxZFXUZhoUChVZjEXPyUxe8BYeX9Jc25CmiSQp0TzHno9f41WxdmYdCTKBU5
H6afe0maisbqZ1ttmu7seW9xvY5r2qABkQ/wGu3D1EmEda9oACnJ0LPyGer7YQI0aACXNeRWKeWv
tVevymCVk1Xere9/6+wVn9r5ADMmIC/Gcud6wlgXOdcSR/AsX7GybJWcmtJQkAzw0c0snKqll2ru
xC8lMg+jlsheGPrTDQ8QX3sj9+6lkZW5Ncayvsqoe+vwOt9f5ZJIRskaN2vCeIDIIYqsUYYvXp/7
+JBhsNiLO0vmlIXhuiWB088vNCDB8saq7SeBW3ebVMFD5H4X3gn46GYatOv7y5u7uBNdIGwMnoeb
kpnSiFJVIuviJCDt4MqdQNYdR1U0HgLzlrw13IKvMZuPw9D0BHw2zdn9uoQXy+vKLkUZH61lIno1
yBYQyQiU86NkA+yP/pGtgqrbKTku0HMEvKOWnitj1BCuWmm8cLSTtjDWlSCtpGPZGEkFxsr1Tgse
EMlFASldKLKleZ9iXq1rjdAMLvb9XZ55NK4kMWcac3kMeAxIit0/NV/SKX4RSGPGETJa3MKRzi5L
BmcpBu4mcH/mhfJa3wPDr685qILAmQhtWQRliZoZAr+Uz/3tuLnZwt+ZFDRCoLY2Gc2L04zydvSK
ItCmNogg3KB3f9Q2avY1mi33HvVW5Odm9Az48/pzEB6CajAA3YC+jGYj9edBXYnRUmlsziqBWxA9
WMj/IIJhm4SKSC9TLkHCN+nAOzs+l8JJJpav/sm5ZKNlR8nLXiTp9V8c8IVQkdkHlAPUPoXQNgJO
bf+DZkOzzn4ajHagkLagTdMB3mw63gZU/vD4Idt7LYznJDUNAGPv8EEiGnGMpj8uLpZgOmbV6EIK
czuaMYj5dsyRRBO2Q4KSEAo4LQbXO/BaD0uV+7kQBFAuKD9MVJRozmR8t04Cfh9eMaSu3mre/BzB
aO0CJyd8ICfvJV5odZldGrYOdwTBJyDMrzdwFIowTsMKqfjwndQw4vJnVb2K3FJ3xdxBqXBO0MEx
jS/f+IpaEEvgmtGcnpyD0SH1gtc1Z1ampthf1xDs68w6Sq11aww0aA7gk6lSvPfAbdDTlwJsG53y
cV/DJxPFKh1GY6btwvTMzRR7IXVhGGIyDUOc1iiWNBOf4hF1k8cKKeclyzyXEkMP4z/SVKZQhBpG
LKLlWXPSimykbM9nAIMK38ElL6QfPnCwXKNUYNn8eBfGvpmXAmB5xm0flxbIyekYvfYVuNOrDfFf
tD6hrn5wu0c/A1uBwQGgvkdiOthFoCbgN9Pk7lhtARWxATw5aXFxT5jqBaAHTTkMe6QPwJ1uBsol
J80LqDiY93d25gm+WiuTZwRasxsAr0JzKtE/dfWKqJyBLnYMP+0wpdNtamGpTDSnl6CpxGgm0o2w
I8zudnpcgv4JZ5looRGm/J5w+eb+ouauGMG7ikgMgTbPVqJ0t2kGIEtqTpTJMm1jUTc0CbP7fILk
Su552sKjJ00G4kY/ddRKf1kaCNuWo/F+lDS1qzn7N4WaaLpAT+DLlJV/+7P/DM1PMFTTN/zuUVSR
jSkXL+PXSo2N9vn+0memNDHigjEnxCWoFQOK+9q8+H6HAXERnyL3ltTQRDMTdRf5a7XZ8OOm7SOj
c+oK4NxbHl1Xow8X3i7RMDLQeglxY85CwMYhlEBqWYSbd/0pkSyNfgeSGMerBqr277J7AgoJjbpj
GS6B5/6uiz0CHeYBgz7w73S27BLp2pBBtZBmQNUAucNi7furUVsPWFzY+5h3xGMYmREK/i3tR/xP
kf4/0r5rN3Jk2faLCDDp+UpTTiqWvFp6SbRR0/uk/fqzUveevauyiCJmDjCNRo8ABdNFRkasWCtM
XvThZWUBeNRx60OEBbCtWA2JVVuBVO8MFu+gemFg4NNTCRZae4t8R5H8parb4H31BdKTKV2Jcpey
S7jL/jsVwuVZkxFSQBOmIso+S3PTtt2+j8Frp2+gCNIPj7xHZf6qstTJy/24BqVfWgnUvlDyRmlK
BmKWu5yzsKzTJAjh1K0VUPsHnodhTr0enYZW0Rz1KXctLXXs5C5nbvSg2gVk0HbT7KF9xiNrn7Lg
amxQDJioESMUQ+Hg8kv6kORxNRC8Z2cwkRSHbE3uYSlygAX8ZnAh2CAAFhY7CtWyMlqIrTJr20Ht
dSexR6IfOZ1M/VgZmlO3d/EaAcTCDrswKqzv0MVtTQvNCuziRbd/8UIXUzcr23jBpdk8xwQeK5vz
5vC5PVtFZPv7yiolHF45AfI2B/G8lms10AnlawFX5/bRmGxGIGlR8x2THVgam6OcdNajYUqGQyr7
XyQt4diAScWCmqDAEN4xrVIXOWFYTSYdSb2lD5J+lyEznj/dHvpCsIH0GnB6JjILYDMSprdldaLV
KaY3Ra5FxhtCSe+6dodKQIjIMFpzGEureW5OGNZEyom2jYpEUnxkys8qPupg4/6/DUk4kraUVt08
YUhJh6R6CTWgDWlUyBD65n3yL2J39JdjmYjKaZZEDUJLYVnaaaUd5OgmTsmL2qFAKP3olLUNsdRO
eGGJT+3ZHtXAblWmRQFyHKV6z9DYMkEhtNG2Ld2YQ3tX2o5Z/2w7PAs9tobEXXRzEB4yUVZDVgh9
Q5fGSam2dhfXdqBstXmbpg8ZtANo56rKKSU2Knt7vXti9qFSXyQQ+iavKvqs17SXuH8RLpvvLAHS
wYoMLlFhYbVJU+NWb+2gR0s/A5/HrKNM3oRua61khhYucwANgGDUEYGD0FewVJRKzJJZstFlU3h6
eD/lncOSPYkfreHt9m5dOhH/NXVFRlhACGG0+5AGuXxoKfgJ0DEOYMBtIwuBEvyagkAB7ZpoDRcx
dSWNk0lKsHni7LnWvSJz9e4HafG4iI/hsM+ARIj3Q/5pSoDs1L4NWsRuW2KWpZ25Ahm5XkWkSwgi
NvyFi0RMmmSDmbHewInJKvmjJPUPgFwgRmMOm0xt1x7wCzkKNHij/ReJU67fqwj+Ta4JutAGgpUk
ugtyqarhcZKOcN+KK3fKNrKjVf7t2b5eUthE/wheo9ANVr4hmmcndUiRQoeOIA0YosyQbTooOw4r
8KDlgZ0ZEa77limTHFsRDdrsb5I82ZuicMCXaUAm+Lekyl4xr72xr68KSClA1AbEEagFWOJUoo9+
kikqE0Gkoi2RfpSxETShtu2jP1lxD1zKP59FvmpgfwKc8IqBpdeqCJwPiR3IaNOc5kO9l+tkrTbJ
o/JLl4IxnRkRnGqrggShUSM70PTOJ+p9CZEG00Y/k7ItksfRfjfon0mqVs78QiQFs7gvDCgPI10p
1h4K3MdtOuMMDEVQKsmBQtMNkhhOs+84TMjcDFG/bcLYW+3LXGiavDQthDp2XjLbkho7aFAdHNPX
xxFChLvRgyAUTbaFZ/2xGXgD+o1Z+pK+9l7g98TVfPOUNOrtGLfoh0wNGgBZxOebFJ1TDF8JEE1H
VdkVM26zGYlTVw3D13bWVnbTAi8CMl7Q60MbCQAXtpjBMfSKNXGBywPqMU8v4CcC1Pm36RoQvZHc
EYU+aNz5ofM5O/gn0uHb5smb7myI2xbutANue3N7ey+dpvPvEc5vUucq9KfxPcarPoD9M3QVw++R
SCXKh7ZKh8PzU+K8Qw4aUD30tMP5Cvs8jAE/MyyGw2RBZiEGsCXWt7X8Y6D2pmki6I1uqAZnRSy3
oXhCQlBTPZrjjFeT3rpT7MndH7nZmBnyUGC7bLfmGmvB9fOFyz2CERnNptCkkPm1ceY0LaKmoRHN
dgAh24dIiqBJ2oQrwe71tQ4bKrwvqPoBDbaEvV+SjLXDhMvABrN0C6KPZHxqy96p8WRc5TleXGAk
A3i9By1+phAyod+/tCBAg4PWqm5K9ngRhgDUWlbptErhJGhSVqWTnG5jaXQkZXQtY1tWM/qAUr+1
TEezXkKopd7edQuXL1qpVBusSOhwBIz1cpa1rIk0M6a4DgFz0+8oknQEwhctWzlua3aEa7dTmnau
ZQRQUqcd27jYofftoOHplqwQ660ZEh4UcROBfbaBoWn0ddth+TaK3DUIy+LePJs1IRyMSZlXdou7
1ujTn1aUAjoDeZbbK7N4oZ8tjS4kkDQ8WcCRj5HM1KVA2WnbEPvm9beZeGH3MJmb2/YWWBpwGCw0
IeAvhIQiLEc3EzkjU06D1JGeZQAfo5fR45iHFzCgM0dzzK0BgrB78xD04Km5bX3pJIKwjnMcaCBH
+cYsnZ32TBs1Dn+jgalHToHYD62QavEut8Aq9yu9T0vh2LktwdOiKZxIfV4gHBu2pvZZ54+1vmJi
6awj3EOVgzswTQTOxy3NKKoqNIDWtAkm4IQ43XhH1T1RD8bayvHdJvpy9KrAEqo4UNkVdqNRFyCI
mFugtXL5HsGJa2amJ0XSl4GkemMp98rwuxlWXkQrRkWGWBazuDKmigbdVAC1jBSrfdfIePmBHJvN
Gdp6TWDMlWgt6Fy0C91D5JrBZo52oEuHRXEkyrRpKHA52oFBmTt35smlxGsP+tr7cnGjnNkSLslO
K6o8kTGxYfG3Sl8s7U8t/ZuAE7Xi/4xHcMA5bUNJSzAe3QCs96DsGx/SS+P0maRHcE+Wob7i8Rfy
Bnj2nVkUXLGqMrCCKrBo0PHUs6OGdLRshajMHMPyqUKqFgy7Brkfh3zTKNHu9kFfyM9y8yAAAw04
h64Iu7XMjWqecpi3UNVyiOFP+a+K/FTDR7t6JvnOZqojq06WHtJJ9Yp/ceOfWf92umd+Zp45oqRi
FCAf4tTA7uijuTMHL4cEsLFy5y3dEiDbx39gYECcJWzVpNGKlIR49qFMBgGDaHt7JhdPAhq7uYKL
AT494X6Y4Aj0TocbixHNuSZrvTHWTbfs6bbv/fEHK12oPK0YXUj8YPn4r0aLB6ZEDBjaobatKifY
PTFzS1CJoqQh7UYow0MzSqt/MGtTRW4cfsboLNskpVvX7x1ZVQxdnNuzzxA2sYx6dWoM+Iy0UyHh
5HTG81z5oT9t9O3ogeiOAscCpr8asyKt7KEl525CrAPJCs3ikdylC2qtOBzLGM59SnYs/YC0FaC7
TpU1TkvcUl+jn1g8Md8iRCaPhZHzu7SXRCbI5WUsNGAg7mjkr722r21Xo4ZbFveMxa4Mkt5GTv0K
JQ4ZvJrdv7jOeOe2gu5LcC6LiOGimhJZmuHs0TPpkmRjV1u0ptDaU5R7q1q5WZa87rkxIU62lL4b
dMKNza+8g6s5QiXs3zjBcyPK5Zxa2TyFuQTXjnCDNo2XKp+ZCi5u8h7T3CVDuMtBuuR0w7ypCq8Y
s7VzxBdNvLSxeTCfMlRZQL15+QG0U9ssyk0aJMhdZpoLMI+HHgggoJBwy+9Yv+myX1Z1LGKoGMUb
U3r7597jzL54f4NKFJ2SmUGhhelnLR6bY/ZUu5O8qfT+WcbjP17rxVhoOeDgM0AssYfAwiQGmJOc
JFKv2Dg3g7HN00BXfs/Ne0Pv5DLbUm2A6zI9qO0R9qsOEx/MnEfDXs1cL2UcEOMidADfAjIAwoWr
MJlVoLyW4DbRYDE9R93eqsE5Bs7BkIFZcuwdE03wtZoEZUmeb8/6QssDrwmA5QVai2CvMYQ7QbGG
uoVPl4LknostjhtQaSPdggWAHEaQbq197Eu5rwybwq13a++WpTeFhVADCWyg/PHuFc5W1A1tkyqa
xLe9kaVeFG9y7an305ONBjqfKg8r413Ip8EguGXRDWhDd0/wlSM18yzNFCloTdllteQDLtNNEKRv
HYtuzeqvbA+uunq6Fhb5wqzwCiQ50SqsnhSU2fNIHpQOnMamBZSlA+qGDVgsEbe2XhOtEccvTzBA
cCj5E5BriMlsEsWROlcd7nwQ6pLYQZ9UPvvMAijbYXedBtLVNRI/vmEFTwIFIWiuAOqEsrf4dIpx
1EargclJAnU5pLEiyHqE+h0oFfa3V3Ph4rMQs4HFAVzyBsjaL30WK7vBSCRcun1p7S1kKaz4Ls+t
nWXELlHfTRCJ3ja4eFw43wsIN4DDV8WqZ5WMbT1pCty0hDIICkvgVEPfz2jsYytHG9kj5NZdaDX4
pAS5mwkGZ2DkNGRwEFV7ifKjCJ+V8FVdiwCWYmhweHI+XQDGOfPW5UxEoR4rapFIQZ9BqEry9QJ/
7hMVjgtvPlI47dRtw3ar5INfl/8cWgL9ljPrwjroJAy7toukwKRz7rQtoEp6YFRO3etg/1qDdS6u
OggkkIwD3g30/JdjjbNGgW5MBWtQAo0SbOu8201qjDADwP+sgiwSWc3DL8R36AwDcQAqCzxhJjy9
CtZJHdZTQt8eBPQUpfOKk802JT0VtHLQfQAmW+TNIhColndKfSryu3JcuSIXB25wbkwDfRUQtLoc
uJoOWSfFhRSMxtaq2casY89EyRinuVH/QKtrZbcvBD7g4YCqJZg4odGjCSFBa4D+e0TGB9LNhuzZ
FQo4sUQKrzfLNVaQRT9FMLmqjAsZCQohpmSjTMM0bGELuQoXe3knRfK47wHl8qysPIY2evbTrNQP
QxlNbgSI3spoF2cXtQ48XYA0QIHscnalKcqmLpKlgGLn2hmyBhFKVncdaFAS9hFl7yuuZOkmgjUC
oSF0t6LseWlvtodppDlWs83vaJJ67V/NcHWmnyD4YOqpg+e3vFZt5Leb6JrPbQormoITqVMJbOaN
Y8yVU/kd4FfZL+reHtzSXEIpGn4IAThWVBjb0PQ9k3RbChqDfhR1uaky8ECCzyf7RCOIxsKVku2S
PRTDARHB2xOXnfD0LFOidHmKtetMN2HxVjq1W9Iprly/jPnu9tiWPMG5LWGfpHEs05Lvk2GcnbgD
en/NnS5doOcWhHNeF8wsWDVJwVvEFN9w21jyJQBPb4+Dr7W4FwCWwG2BBCcydcKJMxqDkdxG6GXU
xnG0duH4YtF9VYN+ntS4QPzo8bbBxWEBhcbp31Fg+4ZtnqU6dK1MWg5aCIoZilSS7TIKHRhV3spr
6j9LjgsFdbRxIM2hQgDt8mjVHamUIkeQV+lvg3FfmD+itQbDxRv33IZwlOoMu7FB4jagoK+mfvs2
WzszdTGFhWN6sfplf1lrJbmVcZnCNh8tltG5h01b+Zt1fy37VPUftxdp0RGfjUt0g4YqIZFiYHur
8EFydkfAf6wGMt0hX9x8he9zs0YXunSg0IkKEDLwZGjVFEJyux5Y3FlyeDKzQfZmVZ+cuSjWGDGW
6sqIf4GP15EwgFSscIPnMVXCpqoAzvFqJ3JRYQTnlulX/sdrBfJGebdmcWm/nxvkPz/b73VLK0pU
QFrqwgY9s9/bv/qGgNzdXjlYi0MD3wswxsi6AxMkzKBVRcyyYgOlWrvzUnRsxfPP+oAOimIAIL86
pM0xsjczLpmJIANP743kI5+fVnbO0uVy/hXCqdPLyJ6lyAQEK//qQNNwYD8a+xXPD+DnRwds6DJk
Q7yxDMbYpco9vkTq7ud0jblgado5sx9EfgwFAEXhYGYyaMUHZaQBWIScKgUMNDnWs+30KVvxoEuJ
MCSh/mNKvHaMcLbyzJoBcYG8qAUmMuASDoWR7NAdehrsHumop7QAkbhFjrr21HQrGJulkwN9CM71
w2WbxMdsm1StXhR4/7TycZIiMDSseIOFJcXB5CgzjjHDBXu5hXvDLE1rLsJTayeuEodwCLjz0s+o
xpOuXQ0CF5bOxjMO+HRQwCOwF8xlFWnDTs2iU/5XO6CH+QTuiUPup8fxCY0Z9DkEC2uChtvN7Z3L
d8TFTQiFUy6zAeCQDKossQIQTlmi1r0ZncAGP6oeRx1oLeRAHD2+r8xNPaxEKyv2vl3wuWOY5mJg
JeyRuICS5WekZI40nez2DQKIXlMcmuTh9giv1pFruCK5h/HZOmhHhKPZERaWA9XCU99mfl1ou2bY
ZuljbWuvVPJu27paRG4LuCGuH/3daXC5Z/K6+v+2gMICVGZbg3aMmdJ2FTOyZkhw6NaYd2GSWuGp
ow/1oIK8EULFueLUa33+i4bw3MKG5DhkkQ3ZQoaqwYshPI296iXoN7K0h2S296Xy6/bUXTsUPnc4
AhruJ6j86fzAn+2MLJHBJztE0QkETc0A1clk8pDk8LS8PIxqfJdlwLahxR9tQdgjcvm5OtalvXn+
BcKk8ub6shvT6AT8xUjTvdQfWgNagFrupS2kB7PcI+HX7WEvzS8XnSR4YqJ6IRaOTLVqM9XOo5OM
xyXIGrQB5FF0v1rbXLZjgjEegD2cBf7zs9ntWzRw62MVnbRsJ4dfnM8EnBDRP+azxSLief4fM4IX
S2q03RoMZvpw8qsYYnopmNHS1m1r0Jusbc7rgI2b43BjQBWQyhY7C6saktB4hcEcm1wCH/aRxIND
oyC0el9/naQfaUJWzvg1PpAbhYge3g54wl4hSItpqlk2wVODLWwr7YbH5D7aR22gbo210hr3TaJ3
tgwLKXquC4IM+eWq1RXrx4gMESh00aRyH+IgHGn8KinbaG0j2vzNc2WL7w1Qh3BIrrB0oaRb/cT6
6HT349N0Wv90Is7Jdv5sNqf9Bn1kp83JefKfoCvgPD0l3ubrBUSHLsJJ7+XLf3j5fAjev0BJ6NyD
qOYQuB+B/zC7QeT/+fv4Zu8f7yZ3ZzqdcwCp68fu+fEPqNMf3edH1z+sLNCSw+d5lP8diODwsxJN
hCYfSBhoD8xpdpozryVM+MTfmizuSs6OU6rOsdqXI2yECWIfozMQ6IVrQcF3EHVtBlcz4nYAxMV2
YFAkGk0KOtIT0RPHKH/2WuxEKdB302+IQ89a7Cr5uO0rH3m5etixuXHBIOrK6UtjPBXQ3xmkEn1W
qgfM1/a24+LO8NanCVsTLTDAW0kNHNcBykk/V6AYi/ML7k48lzV4RjHdZ0hjFidkjk4pCPvSDEwB
KxH7kgG0wEJTlgd4uLEvF7AbUq0fShsnK9Ph2mu4qmhqau/2JC14Xa74iTcXNHcQowqPVqNMAW+n
FoK6J+dBd5WVIHxpf1z8fjEfQ2Pk8xj//ehgnaMc3PXEN9kJBQPH3H1V5otFPCN+k/IM/NXOqHnV
5KTVXiZ/oyxD1PAvoKKomJ0PWbmc2J51em1NmNi+z7WTVelkr9JhpXN9yfGjBoFKBMYHvgFbsBL1
RR+jyIWrOo3QPASKwB20YxP1EfrYqYNX11pn/jVEmY/rzKKQMhpM1cwIhcX5N+DIzovlvfw6PaRu
6rbuDwn9tHjmOezwfv/hj67/x3IPzs+dOq6cumtiHOEzhGMHUhSWRiqNTmp6L1sQYACV3oxEJq83
1ZkBbPhRmxIvMzvH7Kw7okbbEfoM5E6y/jBSuvr0q1I+ovBlGEG4t+0Tr9PBgBXFLrwEPNBK8L1w
gV3MmnDMknwY+tCQsEFrcA/KXgIoYQfmDzt7L7Ma/eilf/vELTj/C4NCnJPmYSvnGuYHJb6HyKZe
K9/ZNPKkcmULLgSLMAQ5clScwLIhksWpQ6vEUZdCKU7+qHtAMgtPJaBpa71chRKa/qHPP24P7bpm
z9ce+52LrfDWJ8GbaEZTJE2ZxSe1+UEseHbCIIcdKVtFAk84tfdg/fJtadwb8asmSW7HHmYFwKBh
jfJowXmizYug0YsXhQA8ujzjbdzIbRli7KNJItBITqCMzKt/zBbDh3tmRdg7rJCngkGv6dQnn9o2
0bdd9MYKH5TZt+d1aSVBSwFr6GMBBY4QL8Qd3iSsm5ITm9HlFZThgfYFiDP7X0UeOTb6TV28e27b
XDoX5zaF+IEaNJZyCTZtxI9oevU1P+yOZaS7UBr456aAsEXzMfQA0QrNT8xZqGLUU4wXYpmcCHN7
LjnuA6lZaw+UHaXVtNCim9QV5DHQ+I66qCEMrO97AtIDBmu57EtQcOwTXhscXqRqS0NyjHtIr0JI
13iUok0NjEWDzig7fhkTTPkwBHX/NUjq7/yXdt+2bjP+hMBvHb93KDSOCH6Sdh8ZOxMcOmyfKJ+J
tkbls+Q/ABLEfCHqxtNB8B+xMXezlNTJKZ7ZFoUwANmM/D4noIBcq+AvnSLQ8xBsObBbAnl0uTCU
xWkm2VlyUuI/SDAna2n6pX1toGQLhOB3mkz4/W0dT7qdYilsBKZSP++T+Vhn9xDUcYBJHBh0Fdg/
lp7EKUI6Cc32qE8j4BHu5cRswRQGzaJTYaBlSO2dJDkgMbpyehZn7syKcBdreBGhJjRg5ozEdnJm
/UGmfk3rb3H6zowITg6TVhjE7pKTXP4d86Nue6R4k61dZKSOVX4ka93XS7EiqI+/4RyA/X+/z87O
KRnUCeEcpo6EXpTeZ3LimBpYlIo1qtelLX5uSBgYG/UWOpMwpJjPst76xMT9f4rNdlNo3m3fs2gK
ZSjETTyFKmIV0SU8xtLc4jSxxlP6J7tDoVdy7eYtkb5um1p6loPFDOA9lUuKI/19eZxk8G5AsBNv
JSXUH/Kp2FmN7HCBG5pOfkpnT9VBbOxa0mscr+G4F9YOtk280RATwPEJV5WWaUMmKbDdq09VtSsg
NACXviYQvjCbF1YE32SEo2Qjkx+dOouUTgXkqZHcq9CrHmfjKdX2KxPKP1p44YEUB6h+1LLRnCYq
b01KrGXIrMenLlHkO5pmtSdnJkjuq6LzQznLfH0Y5u1IanDUVia9M9s4OUaGSTdorSpQ5izLt2nA
y5OZXbyysxZOJ5R/kPyHj+bvK8HRQLOMUITCCL/scNuC6AJp9T9My50xRyu4Sj3Ssk+oqf+8PSlL
c/JN+4TLm8PIxSWQIGeujbhMh7F6SdP8uQC5nKquRbFL7xsQoXP2Og7tUsU0ua60IUvMNDuB6Gfa
glq/dro5gZBmGEgAESgsRMBXOpDy6RB5VmvCtwvDhJYfztD/o+0Sb8FeVdS8zvvs1IDrPh1d42OG
XvXtqbyuIhtcMPC/RoT7KZ1NU2J2l52Gyakn0LxrkgMqz9pJfpYeeMg2kX/b4sL5gUF02KLXEhxA
YjYlkYuYUvTDnJrGSn1sFvnYWsQGZK6IfpikrR9CLV+jAxKNIj0J9CFnsAb4BJej4JYiQ6Z5DNqL
06D0wPFuzTDQAUKrDXObqCtZk6scOjeG9hWQP6GZnkNLL32gKkXGzFQYC+WPqgOlNJEcpYKgPdht
rJNtej356KC6lMsONYmbGitFOXHfcPs6lD8MkLtrYG0VBjsa1B6LhmYnlWYOstkjYCKp/m+McPYV
LCM400XwRo7ih50CMX5q9NYx9PexYY60qiK6OJQzK8ItGc6Qs5DTOD9NqN8MmL+Sc3eAD/v2nrx6
1PEpwx9Az/njA8t3uWSjNrTJwEh2SlOyaS0o6EXFKxqcNLojB5NsZb3Yk9zaaBKDUkgL9jwoUa8d
RfE58v0RYFAErpCzkYpocEIaqe8sTCkQjJbHqAfGLpe5QL870uH5z5+/+WkAsuP20JdOBldSQHjK
KSfECjLKqmFuZdgsJYuewFqHRCf2J92QzC/lNcTP4tHg6jl4NyN5j+vscp7NVIlkteFDnKHUUXk9
wisk/XiRPENSok3HfWyPTo03yQyJhSr6m4M++F+MWMGzmTOXAKolfAPEWGjdQBPnJOMOca0B12qI
8MifTPQe06qlTlaO8e620asuISwu1DTw8ENWH53FYpEETBAzHSxY1cHGItHPct4pY/mRKa49gNsD
ZPqDB3ZQ1f4l67nnTAyqGShxq/pKxuRqvXkZHeAnrnNo4Y3Ff34W4MpdSbMIWNVHXQ7lTQOBFkgK
ePM0h8hP6eDULPN2e3vs/JCehzCgX0NEBvAqLmtkar7bbM9MSnokjalqx48lmyKvjRQCWL0yr9wr
13uLmwGNH65LFawfIopHazgflwYz4G1hwxeraledyKZg8caowFIwvNfsLop7EG0GcR2wjK24xKtE
8PdAz75AdLwAtOkDs+JHIwNRTeZJ012f3uta9YFiWNcTB9XFbMwhN/R7RE8D2noPXQWuM8NhylGi
O3TXqGvfxF9hF5P/nXXARYvwzAQ4W9jt1Qza9rzDeg85KfdxmQzbNCPkoFL0Z9dhozpz0hJgWgkD
E59uHNOqZB5rY2UjQ+3zQYss3qrL2HCYGZkdO6WZK1UQepRxd3tVzt4iXfslddCGr+048aMIubDb
G0gM7Dk/Db4f5UX4DF0RVxYCp3U2GRk7doR2fqHJhtfjAtomYwIxBuii7m/buzqs3waBB4MXRicS
9s3lIdHnKJIkVrNjhOpVkT9Z7ElBcNQ3T30zOmb/2QxkLxXDlr63+yG66/Rf8F5zZK7cS99pofPV
4x8CGhBwcRCU0uA6Lj8ktPvCGsqWHSGYsQ/JgQ3vUP2BmnUduWEY+1oNZRZ6Z/fQm5agWtI/hJFP
H7LuV6j3myo8FpqxK5sPtB5G+B8h2nj69jS9GRLZDmvcoVf98t9fCz1LfAweKqASuvzaMUbKjmUj
OyKjcxhLx+40sDCbzpRBYpG9hGkHvdgvAz0nyA4f1GL2W6Z7ULTIjf1QHfKG87UHUau7BQhqdftZ
n0ZOj7qCfvl+8IqzimaBb3wW4npRWUZuGgby2Kw7ZmZezU4z6NVjQbjQrDJHHSBUoRxrXtYYme10
oRndKVMWU6ceIVQuxyh0W+iYBWuh1ijxS10BRe0YnWYdkpqOhd/lDQmStEOLZ02TAqAoycp/z0kI
9HoVdsnvutaHEJTbTXUc8Z74jNJGRu5WaZLR0wpmzZtCTVUABOZ8jYtNjKfgIUGRj50NvlXU60U4
1ZDStKeWXQVpaoNIK8sNx3ijmW5sbp8g8Zb5tqPw1ja0OKlAmF/uhAR5E0gmlXUwtbGfN2iIwP2i
D/FGy15U/R+WN/i205DDQwSDPiP0hV4a07QYVFo6Mqkt2F0rGnt6/7cgnyyaQJByb611f1yNjZsD
P4yGvlP0Gn/fQ2fXGZmnzghNmAMEjdY4ft7GwQa+PYFiLIhLGkESkFJYLzxARdI8g4yg6o5K6RjG
9JhnFEeqOZj6fJdKRy1leA9S8n7b5JWXhUlUSQkialBdQPzrchqjOVQbVKmlo5EcUL/eD+w44tkb
a6+37YjhAB8aFoSPzAR6QxQIJF3Y9ymOQ5C6jrXiMK/HgBwX+twQY+KmQFbicgzdaIPYfsLrTpob
J7OaXVMfICHl99W0EtAtnKQLS0LRN6+GomkzIwxma3YVaZYdaWB/JGatbO6r3YaY5nxEgk/N2roP
Uf2CHa27R/DsVUV4p4c52puT31mzVhLh4cCFa4TXRmDMCQwRsYKB63ICp0pLzbDCBFb3iNCOI/XA
F6O/4r3TkxUfcb3FL00JPqJXS7WLOpiKMnoYntTap90xzT8RtSIkWtnca8aEMEgiJc40HlfBXMQH
C7ok0ApwqlxHozjwbe3sgJj19jZfWLjzmRSzrkbYzSCYg0Utf45TVH0s6s2gdEBDcRT+vW1rYdtf
2BI2Y290kpZWdhjIAJvEg6v19wVeT5Ox8lhc2PQXdoTNOMat2WsZ7MzlBxAPYAZXNqRa2RdXKSlc
HhdWBEeEB8IInghYGaT32LDee5q/FVS5U16yx1rzpDB+Ugr09elzB1XHlV77a+90aZz//My7z2Vl
qw2h2JXmqz18Tfk/fH99D46DmdGuiHBcvBmNktIhn6UwyGzQUYxEj587QxnckDTVpq+rMqi7cS0z
vrRuIEoAUgMQUnCxCm6xz6V5GmIWBUMmD04CtP4hN6cCcYa8ZmrJgSAlxCNWZIVQwbucP8NoYrx0
2ihgWp1IPvg2EKKXbQ4sM16ID1mbhw04M+ty3NZz3flUDvs1XsSF48CfgCagWsjngE7g8hvyDK4l
nOI0CIch/qHGCHWyjg4+GZnkTlXTrhR3rxLFWFRIDtuAJKKTCfUUYdClmdnzaLM0GHso9CkUfJZI
10LzMWwGP53TbUKp2xlxoIBI7vbRX7YNoCA6VxApAEl1Odi6nTR91kkagLM5e0vsUt5Oag2hOFtN
3RGIdvBfEMmvbekHI8Pg1XUZrtyFC84VbxNkWFEJgNKLWG9kZpUo0qimQWn3db4Z51l/bvsG2CbL
jsp6ExmanLlqURexR+M0WutKWrKPaxIaK/gMdIsK681MWkhGMSeBPKmQd0vqbKt3bf8qKyEaa5B0
uJMjiW1NI1fWWocWthoaelCn5s8IkIQJJ6ue5YmkXZeDQ5+EpxKsdFubNdQrSmvTN7W2vb3aCyPl
GRQcLvA1gFRd2GipLVWa2tQFmoBbULV7EMHIPPVgDWj6KgdfT+QVd3WVGcXWRm8oNFaxRrxNlH/R
mT8setlqhmguA4VZnhl2zpAZexrHu1Q55uHsgi5pkCynI4abE+mkoYbe5updZ65dCwtDh7wIuqa4
DAwef8JMp23EIs2oq6BG5qwyQZYQlVs7tQ5VM3ZuknRPihT7t6f7qpyJ0X+zc4DVhlPXi9nRhKc8
WqWrg6a0dn34U6of6/zdpCcbcsVAQugJ28XTc6iskfYveGzg/E3k8RWsNthdL6fdmkq005OiDohW
/GVm6Cf6gI7ZJFu5bBeuOwtZDrQ7Q1YYmAG+v8+WN4w7KqGlGumwMC8fiVQU2xAkmCtxw0IsxHXI
bX5Q0BQphvwlgO7UtOMmqFQXJMw7ayLbOgmPffs6yGsgwYUti8XiStu4ffitJ4wJayrZgw1BOkix
d60joTP+MHV4MrGTvs19o/qk830BUdXc/EzstZW7HiseT+BBQJWJ7xqxg0KWh3Iy1KQKsh5t1OGn
rIbIQ+7hOz07Vp3bG/R6+S6NCc6/S0tpSqu0CgoGIZkGKP817qGr1j70JHE6VFww4OHFCgompCZm
udlbaQC1uU15IHegWvrSd61bAnUJ8HnvQHy7XivYXftVbhUlCQ1NdHgqio7OMgZoE8MqkTN/BItU
ir6vpKX3uVk93p7D66N2aUoINzvIRXL9kBT8eW0Se5b5lGZrgKY1G0JUKTWJ1IBVNEM/ZIG2+r6K
M9D655ZnlIy93R7Pwga8mDphwVDNGfJKttMgD2tnLvd1hg1o3clq6c7WCg3Wmi3hqCHlrhexiWWS
H0tjo49v7BdkbN0sX+upXHgUXK4S/5IzR6UDXVElOSyhubGc3RGULnaGHOOkRs9R1HiV9Jwn9wPq
2CFQagNZizEWR4oLCChT4C1VVVhBm9EuQgECG3Io3CJs3pN22MhT5GQh3sjl6+01vI6ikf2B48e+
w2scfaKXo2XmNBv/w9l59ciNJFv4FxGgN68kq6qNqlotL70QckNvk/7X34+9wEUXmyhiBljMzkJY
ZWUyMjLMiXNGOc0uWY2y5rmrTnrqt8adlJ4D8azLf24vt3m6r9dbpcdWppZTbrAeTKeufCj8pw+/
K3c+5JAu7Sy15KLXFYarremrd1ydReY0KXNkbXiQy8c8+mdsEUqdPHiuGY9mqrN1HUrE1djvLL31
CampAY1bPiADbteHmjaTrc0aIPxmlPzYDfWLbVMiLH6ne+P/m07z9VKrexGltaU3JUuN89eZoQAF
nVu1PwYl8vB3ZTqdNMsP5wFS4wpyntqLg6MpRlegg3z7uN+IIi7u+/UvWd2bKNDnzjBLPM99fRkO
vQ/LY+sPh+5D8QRK63t4Ht63B6jFUQdMK9crRg8g/+0fsWnNrw5+Zc0o/NQh2rjZRQ+/8X7M3yB5
g3Gq+5T/loud/H1vrZUlBxmV7cGusosVnoqoYp4ERMuxrt38DzSzRr9HaPK2V7Qc8DIZBNiD8bA1
gdjCrhIoVpddZuk4HwUjCNKvHLhgPt8p8wep+6M99PM5NlHQzf25OUzd0dyr2m0kgXgkUi/wUMZS
w10VgAQS7VNicsJ5DXXNaXzMvzGHmtOz+DOPbrhXAt9eD/ekoHSEVOK6VtxIUppbbZajUNFoiktu
PIZukaAk4YVJryx1Gatu6ZR15T85nQ+0rWQZIG/dWPV/eO4YPiFsXDLQNzOVIhnHVq4xcEMXRzm/
U7nTU/aYl09jNu4Y8tYz/nqt1WWq5YTKP97uQsMoFJ8z6b3k7DSn3qY5fElUkgAmEHXwSVdOSjOr
rhN4YicdfFS9ydb9yIYtDXK28bud7NVrttaDL5Xzg4UPJstVoGW2sj4XfZ1dgvkcLiqef03zPuwf
J/PH4Nzd9gObzwyKHxbs6hro9HUOF0exXU6yxGLiy5S4OSrZMJgl/QizteLKIM9C05Nq46DOv6e9
yt7WTuFZ1Oj7QelNFfn6ZEutKeKoT/OLJMN/nkdnKTzmFuqUXepJ9gGN6tu73VpvabQBeyBsMNZw
nibUtHhURuaoY/nBkB6B93hB8CHUfauAeqaDuOf2gluuDwKi5R5wtEiQXG9Qz3q57nI95xGvzMRt
g+e/U8S/fwnFp1Dbg9Fsbc9etDmwHfLH9VTsaHUzlClOjt8L3BDOHjOE6aPwjJiiQPGxjIL3t7f3
Bl7Bt6NciKo7NJVMY67n+KwsBCIlpOIyz0AsqOd1pXaZ6s9a99hqn3pneM7s4DxobmVoB8ZWPPVd
SEMcgGE198w+G/4c/5bih+7r7R/2glpahTSMdDCCBAh2oXFY3VknrOYgDLLyYhfJfdwbj01b/9Kc
6o8B/hleyQGDMxhn14V8qiXVa0hEIzeMCF8VvTwGjenJzfxeSk6UhHd+20bQQ7NSg1CMXwf9zCoS
0cxm0MxRKi+W+XcMpqdZTVwbiYpy9kPpQwEjS/Nszqnf9ZE7Bne63XkSxVqpv58DND8oF9/+Qct6
67NCXIkmowEYk/O6NtIkb/RAGsL8EtiBZ+hMx+pWcY6HRPWr8OPttTb3/mqtlbtu+kI2g1lfYgFf
6k70Db2agxeZn1t71NZ7+1pdvjyMM5vqH0+DFh00ZoHVj5LcHothJ1vdenoxf2beQAhSc1zP9iT0
2+3SwY01Awo8qV4BpihRkoRaJ5W9LpX9KNOOM9N2Vr436r/x/rE2gqJgJKmurwvrEChMSd7H+SXs
Gq+Mrft0aj47u8Rgb6Bcy023ZZq41G8caLRWrlpJe8kSgcgvGlj2RowHOR7edeHHzvqVhY7fmu5s
6v4QxHehGH7q+udsV11wubNrO4U8Tl7g30wmW6tkoe4abZ6DIr8UshJ73Ri13tSm/8Fl02ddSKTB
95hAUq5vQx8LQJYtG41m84+s1B/F1CKF+WlC2Dee5LMRqt+1wjjevhdbtsoryEsIDFB/Q0GrVr2h
11mdM2VXeFYLSAdhpZBZIRFOO057y2IwVGgaliFh2jHXG1QLjS80tAuqR1Zcu3MkuJUd9aAEk7Lj
6jaXenka0KCmZrSOgZlKMRkGXZYqDmOoEQYK8S6mUvCfFlo+G7LEsMuu9kT6WrexNeSXWNNhSP4c
D2CS052e0tZuGNYBqMngPRSYqzRZY2ovLx2iBwmu0UNvqX+GppRdszX3YFtblk7HVQUXBPYZ1Pr1
JwryspKrgLChkQYqRM9lPO4c2EZgYixXmQF8GQ20tRyy0fe2M9ZlcWnmvgwe8rFtFS+gwXGqpKkN
7iNJI0GWgslJfIku24nXSc4Pt41+40ApP1POR+BqaZStrhrs1VMTtX0BNOuDblPK7FwHuePbi2yF
AhBA0tpVAO051IuuDzMvs8g2abFd4tz/6hx69y/k2d77y+evB2b+3S+dC4XEzpO6VfB+vei6pOJU
dq4nOYumovHhwUd7ZEQXaSrFoUnuW8cbezjIDoF+V6VfmvhBgqj49r43gkGoWFRST2DFqrw+3L7M
mGDS0uIClM08WnEUHBpGdCB7ZgLL1qpjYyLZNmvVXrV966kARMTw5jIIBLx6dRnzeCzViH9ceK6q
n7XcDvdmOeoeegjDfdzai0Upyama4pHx6Nr0Bodue6wk+TOThZKXaYXYca9bh0EvEmZ3NM3BUS3u
91WpckStMatQFLnUUmo/NqWjHATB0INa1fJDWDvhoRmqyTf0SP5w+zNs2TjDQtqiWEQvVl3+/NXK
cjT1sE8X1UUy5mNQ9XdF4k21fLq9ykZYRatowSVx4KSMK9ckO9E8tnNZXrrgUNc/1f7u62D8s1sD
3VqGCQGQdjhaKiurLyuX+cjr2HCMVcpXzBLixVG+H2btqexnw6fysDfsvuGoaBwR2iw5Da5idXvn
PBrzIi0rdJC0B6VgfBpCr8w6l5riG9ldf5LR8rl9mFuX9/Waa/RiUWktBEP0Ndvhox2eY/lHb3/o
Mvk+pxSXaU864tFCfT+DSM2LT01Ynqq94vrGC7D0y5Z5IXjTeQKuzcZRAqlhXrgimZo9afwhyr2g
VeVvWEVTiINAJEADl3hj/cbIwE7Soh5o3qZ3SnKQgeNXZIqHvv8yZF+UqXPD7FOWHvY0QDciHTDj
xAKUqvD96+nJfjLHINBIGbtMFYdcb39qyKN4qRXLbl7ZlX/7Y27ZD2w2y6gZ5WWinuuDlKW07PJp
Kgmsurl2zViu3BCu3melp+nTO/d1aqJn1Cc1QsiSvBNrbfgdIlXiOgDwMISv585KqtlWEkt0Hh1Q
4SLy0EtKs2Oj3Q1SsbjindmCDbNhgpk4iEkSdEbX2ActmNJeqxqaj91XpWvdZE9Ra2NDlFSVZTqf
qQ7AUtfHmWQANnoQWZdE05u7cIJYvTTG6b3QsvTilCrIIkkNYSIPrZ2+1oYjXcpTCCDatB/fDAAM
2jgIu5mrCxR5FKmc9l3fTXfJ/B/6t/gapi/BdIDLWk82AKPvlGFKwUnPoxeFphtqh9smuVVzA0YA
pJM+0tKSXr1GkGjkpeoAYQgL6cHGyfRz69WWbweNG/blh8gSsPVYvT/Uthu02bHN9wTqtwxFJaVD
AVwBnbOe151MPUQaGzBDkMb0zj6J7u/tTe4tsEr0e2HPzF5l9UUUj6P8dSyDPS+9mNrKgQGKXiAw
nCNBziojNSop0vKAD1VkxwLh2XtIbXS/FHfqkXEtpXbtvabJxvOH2icZAIMv1LbXTARFVOdJPIX1
JV9IqiP5bMHSrh9KDQLbnYBl6/iYl1qmszAUso7re5bPlWxXpagvpdUoh1LMshdm8U5jZms/xCYK
SAKdnH5tBKacqqWo9PqiV43XzaovI1BhisSFmOoZvsednGPD85O3A53WVQtI2BoJDnflaE992SD+
TMcrHB+sTj9peGg32tnYlq/g7Eicltrym94LlWSZrCZtLmli1wfdqZ+GtCvvinjHyLcOcFEZW6A6
y0zQ8sa+Cu5mxAFG0ekNwV12HKToolQnZhbp7VcfdgnMN0wCtSNSGBBIoAmU1Y0yqyZKEzMTSOKV
X2Zn9Iqk3ul0bC1BlAVOBy4lCuSrYCvNh2mgMQi2SvTQlFhBcui7bK+/sWEHNmENu6CaROSxcn9O
gP/LFCZR1MZ+7K3ElWaomczc7+PTbSe0sRLBKhAZ5uxeOhzX30eiyZppDM9doELx9fhPW36RoSXc
JRF9e24M7ywKIMzWUJtaI4hVKa8KvQcobM6y/TQa9vAjrKlp3t7N21CGVehpAsKhEodfuN6NHKvJ
oISEMkXUv9OHooA5BE1JLWyd+yCB+WAc7Qp1YCEd7HZyDrdXf3uWuFpiUkC8OAyAy9erM0xelbyY
5UUMFdIxWWI864GV+UE5jg8IFEY7u90A+i2+nZoq8A7KmOtAcVQhRY/0qrpoQwhkdpZa5Z2QE9vN
FMl6N4oieZoFoYDd5EB5TRGY38y+QrqpYHjseHvzby86HxePzy/CkPgM15uPzXyIzIAsLlamL/Am
vtPk72g0daL2LGvPLW8k0KwGQxHEwrQuCJOvV2tFGg3o2SwjYWqZ+0JU9Xc8jDG4ep+pz2NZUtCW
ihrqnUKK9W/QW+nqu4G56cgb0gZmS62XalTCZqvaeXW3rGCZVAb2iQun5nz904TT51Zcy9UFsp8p
fG6T5yb2mmEn1ts6bkTPwJqBYSabXR130oRG0ucBsZ4Q5t0UlsHJCGLlkKWJ4UtB/BEmKnVnzc2d
UQ/lCgNPt9dJXz/JRaInhBNtEx1lScoXlcQHq04qrzbFz9v29DaMXoqvtOmJvwjUtdUXVvLWKAuV
xUQ5uUsTxIGYEYnYKUjdLnUOlLl3Ht8t50G4DmsKmReOd/XhSsJnYgCcrkg/qvKPSjlE1oMWwswo
9D+Juefj377AbPDVcqsvOHTCkWG8At+StO+RSLobze9AifakzLYMBbKphdLWZrJgXcvWk7CqrYJ8
hz8+DVl4FON0HnvyAzUDep7sWP/mcrz3C8UxE4Drmlo3SnFXTVi/nSqnOAJrPTvd31mzf8nT7wg+
kdtWsukCSbfwAsBZqJWvQtyFaLDRdaW6NO/S9J/OV4+N7ae/RYealad8/nx7ua1vRid36a3QyWUi
9fpup2kniV7oFQBPJqoF6HEINZxpj7x366JBvAaVFq8Yn25l+1EY1I7VTaQeKEoWQq78yQi/j7P+
UdLNL7e3tAEFYqqYSXXGABg9Yfzlek+KsIJISlUWow6LGtZdNJTHUfUYDow1bzZI8aqjOn2xnI9y
qiNRRvA2PMnWeYqPt3/Klu3gVZjFXoQl3xS7i3Ystay260s9HVTzIuJH0XyywjtD3llo8/l4vdLK
alIjC8ogsmoqv65ped2hdLPfRuwy93xfwgKObKbw5z32tI0uKEcNjQW1TvIy1BOujzpu57QifKgv
MwqwCkVfmBzvs2a4lwPDzRyFBuj4Oamyz3O1V5XYAPctnOMEk0vXjurHyt00OZx0WTLXlx5UH8kF
Uy1NfW6b77mlu2VyzpQPhvpTZrK8DR7TEnLXXHqPstdO3rHxjZeJLuIzCt8EC6ufocZZTY+Ik8+Z
81OOuacO3FTN3wmNNi4qThz4wMIkuAAvrk8a/Y05iwKpvnSqdWlBCcbqIzqtn24b7PK9rvNrnNyr
VVbuYCrrWY0ZDbskWfZgmh5MoS61l0Nb7Bjs5nYoQ3Bg9LEJeK63M4RlbBhx3VzsvjvIdgYDh3rf
auOf2/vZXMYyZZNZcbhZ12mH1IX1GMzsJ5M0h3FWFQR7nbWniNrCjuPeeGyXPOD/l1rs5FVeKMno
00ID21yiHgNIz0YSelEifYxbyGlrJ3HTGt6kYK+pt71DupMWFFDUyFYHGfdW0GhG0lwcgtTsLv4d
7KFoN20CkCEdFEhAQTtcb8wISsLuOloS3sRlrOJQEv3qiXNIy52rtLUSfVy04sjgcZrLXl8dYVcL
MU1J01xC4BRxZvpa+sCg8LFu/942iy2/hVgB+QXTMMiTrENaRyDBPYZDc1FKpXtOy6k5KtU0/yoM
tT01VYm4jKI/9rE1H2dZfWjjck85YcttLJjNF1QDmKDlLF7tNYFbtWEOsLlAbOebOfrK46dQOsaS
fqy7/3DZXq+1Mk1TyoMub3su26k3/9pPVv/r9nlufTj6XUjukaUyg7d63qUSxsMgnZtLkX4OMxRe
fgDIDJTPt1dZnM/aOb08Mow2EkCvWTPCzKgGoSnNBTbasjpp2vfbf/9GgM78KDAtFa4ZGKVXntx0
hGS2KUEK1HH5U8Q+v+dS+SAn/K/aju1D1mayi2rqv5/npkVJewR8AXNm7O3aFsJeSKM5MP2VdYfK
+W5Ez7bYaUpseafXS6yuVtNnXREZMvFBRtejgNNKphtbTB90pz3I8vtMPqj16fZ5bpn4Uoojl7Mo
4q+LV52g4s6f1RduUG/0fq//qB137jtPb8KdMf/NGw3/NkEs6Q5wkNV9kvswVnrbbC5Npf6UYlk5
9pYdeo1u1H7Ko3pUNKb/yzwsfBGCcuuywfn57/eL1jEADvJkGs+rn+DkfQgTEpXBVjxUsfOOBOZj
GMcnJVSeWnOnbLd8sPVlYDKReif6QJjO6solNEuaPo5bRH0zhLEMaKyyQNl507bu9etFVq4/FAVo
WTVqLy2i60Nymp330uBW83/w+wjO0/qkuwRCZbWMBBVOFHQVAbszymdVyb18sh5E4uh+VGqJf/sz
bW3KAS5rLto8CNyvvGHQFox6IN98wQxq6Dvgq2+VZvAzo74LzLbdWW7jQ9H1XPpyL3iXdVVfTix6
2VkgLk3bYnumXXu0glJgc9Ge4tZWFkCT3mFGGKNAcXud+WhB6kRN116sqKqYtvinSEBzx6Gu+dM4
O5eWcaajPUv6XdbJ2lGoefE0RFZxjPLIBvxa9TtfdmPzNBoggVk4ZoBCr9xOHduTsMZE8MoBOwtt
V+s739R2HM3W5adBw3T0UlkhE1kVOhx1rLuoibqLeXLqh8A+xPVjawkaa/dlWR5VK+bm3/9rM2JN
uKnJ08m81sybwrISmJWy7gLjmE2P+ZKVP/+96VBXlEljEXMkzVo5lCLIR9yM6F9Cys74UCmam3Sy
9+838nqV1X0QWVhrzdz0l2F2q+lL1/ql8n6gU357mQ1TMIgfFzwpWTlf6fqRU8ckyNoiHi5m+WeI
HiLF09rft5fYuNkvNLpQ7oPYs9c+Eb6QUqa3MFzy+ZzEnyuw1EGqHhwomm8vpC8eaeV9KYeDvqE0
vyRkq6hbTPII7boYLgtX2UMsa3+mqHrX1F8pjkOuqA05Y5FM21Cqzvwyv+uUxDP18U5LPlbJe935
3odep6JK9Au/bQzPOULxlV8W8HACjA68PP3W6Jcq8WX5ECOD2p7M/rMZm17oUDX5pr3XjfMQZQdb
nh/b6dPt3W0dI/BA2k2IBCKusdpcnMMuMQfKcLHixC8cHwkbVxifYzPese+tWtdSfcXz47UIBVYR
1zRlVWZa3UB6llHiH5ADfexr7UMYl+/b6h/4X86jZh1LW3PtON3xGovBvfmGZNJQVVL8hdz72iDH
WR7HNNWGy3QKk/vBNE4UYBNzcJvd+fC3kSUyflxhA/IPeqHrSCjus3GUE/jezB6IDU9N+5j4cfS7
Vv6ppH9ufz39zbbgZkCvYfl6NK3XUbKGKPtM24gU3hjdEfc/7hG9vb3JSOcCzbKpilKBXdtHM9dm
KPKlkJ01qk/9zR10FE8V/d/qY2J+TPShSAX7I8iM9UudiNkkbkworWRm68qRALlsn+QYLsU09+ZM
vgxPfZrthJIbB0hByVj6HcwSElJe20UwWpmYJ/JdRa/PsA/+UJxix39sGD5IkEVRVVtO8Q1VyigL
20xjotUOlhY/mxXLK638yWyjzHdqSGcRN2v8tKHJpUa28Mc59wLYKHYu4NZWX7C4jM3wejqrm95V
WWWXMlUYhNMPqVQc9ODXbWtc/obrS0bLlxk66ufYPgDC68Ok5xL0kaA6VlWVm8daTqujp0bWBOdK
V1o/tPV/AhU4qFzvPGtvrzdZAD21ZWPURda6PFJvGJQIreYSh9mdQU3GjM7hgntLw3ea/vH2Nt+6
TGB70KHAU0qnlFrM9TZVHTA1o7X9ZQIXeV9piEeodpT4UdtO95ZWyjsfbmNzHCfoSOCRRD3GKtBD
XaFU8r5kvbK9A272tQrg1JEQI3L1qX/QU/14e4NvPRgbfLXgylKadMrDSq37S+FYdyozXlHtWwCz
Ziw0DdQT02en2yuujpQ4AfgcuTC5OJQXbxIcRQ+1YbRFea4TBe5ScyzujSGzPV1J5sesNfZ63Suv
9rIeRWTmaRQiB+ZArj8hypK2EchldbaYCNTpu8b0Bmrrx+1drXFgL8tAjsms51ItBiZ4vYylCzuj
58gySckRcnMeYNOFID6pKm+2Bu13O2Xph36A+lGZJusxUPTRV4theJjiIN/JIld2tPwacEYAMtEn
ImBaV5WdilZnrKriLOmTOCpz/Lmwkk+mAVmLE+b6vRTAnHX7BDbOmecWQAHNNM55XewochGiF6mJ
s4YFM6wsRdDpRgNEWXO0Y0LrMYCX7fECUmBGc4B3ZHXYeplrMDuriDtFSmodkQAKgO12DLw6aSyR
H8Qms0SGaJqvUZn29kFS0PNwS00KfweotX7rRC89p93U2G7ezQ0Es6hga5ClZ2VzaKDWYqq7KOTI
ZSK52inZrPtYL78euS1tEZDlvX0Tzg68G1Zti3OjZNXgpmFS34XWnPtlaSFgKPpBorURFkfRmeUp
lUb5J2jJVnWjrpaOUp3ALCdL3UMSoyitB1Bc91XQ7HzOde718iuXFsxCOkaxZ/0903SOpqiwxNmC
BwSijKR5FlIIrmzMZi+0s/ooiS7zDDNy6BCZqAOiy7jzoV9uzatnhh+x5NeUQl6mbsnKrm9VOQWQ
ZVJHO89BispjrgZG6KvjvAwUB9ZIilbG4gv3O+iOETjF7tgAK23dYhrDX0MfaGDThrYmMlP6+snO
J8NrDCN5gMSlCGm12FNF+jpCHWxHkVn8iqexb70CDntSjD7UPkFTS6gla8E8H7KxCwRUXKP86d9e
HQXIERR3GsXPBdl8vcsmniczHab2XKpKeSgaoTDGTMbRG85uhXwJvdcnyrtCfIwHpnGyOtGuXvJb
WWYtmMv9IMxURBBEgnigE9h+GQbB59EqQV9K0XTXaB0XQZ2/I9+c7BjYstD6h+AtIHxZSMehrbre
dFg2cSUZ2FdpjQ4qO/GnwMzSu2KIqRIlyM0m4t89ri/GRC2b2dhFTRkp5esVLaEbTarP7dmcK9iz
LcKudtYRAoBw+ICdDSdQdO397W+7CpT+tygQSZIDE+aIdQkj7kOEQhOlPSPm2TzTcYyhQSpK36q7
6UA0KE6dEumnaJoiL5jN4r8sT7jNPV7mWdegChnKpbzr+NxmhXCzbuTDd/QZFFQ29D9pLvJ7U5eE
l/aN6lHW3QOqrHu5y+7pxBCr8SIuQPZVImjIdMrtQOrPpizij5kpUFHSZehg7dE8xRAWHrQxng5j
V3ZeSPR+FG0teYQ5HzQwQ15bqzXZ8xB+tfp2r7G3Cn1efhtJPgBW0H4qpd1rc5C7kakuZajOYUjR
wm4ZAOl1yyM7Udyamt+zTQ/ufZU52k4E+/al5I2klswYLiNzb1jCaUNVPV3F5tyjBzi6TSiYE3Uk
s5NPgc7F3zGBtwEXo0TwNlJDox7Op7je52x10ZAwgnIuwU48ZzrjYropJs82KgZD0sqIv942+eUv
XN1sJjTwjC+KHPB1Xi8Yh0mUzLHTnCU1mY/SYniUzfcabZvbWupOlGko+a6Hpen3DCDYQnHuxsDM
vVbptSb1qHhV0vs4yGYiPSnQhnkni9xYlj46bOgLURXsM6vTNOMZ+OCyOXX6oRgg2MCN5xK8P2G7
k2Jt2CdhlLFYJ0jFN7rKVqU4DdmkONfoyrWZ4VlmezDRve2AelVWeRLFHnvARhRLUEKFgf4N820U
T64/XTU0Rdp3XX/GMzlfQyP7OppZeaiy3PAjA405Z9QyrydsdVOkzzxKafRUY91AubIP9mjuNwwJ
CRXmm0ml8dfrwcsxKatAwPJ8ZhJY/xCN4XzMerFXyN/w0FQVob1EZBlw5XpIvKI3Ucex2p9TPX/q
nOCYWrI/SbAZzfdlAwWZpX0a9GgnQt+wI6pGDDkDDuW01455VOaisIamPzdh17sRWB6lzX/IIrqr
9bvb93EjXGaqYuE5Q0qKt3bNmZiXZOEiMPqzrLTxRy2QOvMul5Le8ZI2SJ7MpCs+pIFdOW6k4ad9
uRJATtumzv9ooZ4eB7m03JRn7Cms4vE9dfPvdSqUO2Jccd+kkvK+11B1vf2rtw4IWU+qsej5LJMN
16YYAi3rxioczi0DNYPh9ABW+p/aWFde1WSn24tt3DWKn4umBjH5Us67XqwyBy1viuWdGpvem5rZ
crMs+9OG6o+ob31RgefU2724b2tVKKWYZGUExSDjv1416czO6qp4ODem8VHk7+b6d5+d0oA4pD0Y
CGHc3uSGoeOzlpLby7DgOim0h6SSxrYczqI378bQgor0SwHlaZUeHK04FX8CROpuL7nuXC2PLD2O
l/eO/i1lv+st2hPDQqmcDWdrtuHKySf7vs9MpFLgoT21utyf4Hkt78J4Sv3csL8RZ7YHhVqnmzvR
yZjsvRHyDbNaHkHc3PKfN8B7BWmJMMnFcEYtKnmET7U9TdSqTyqO4V7K5r3hn631IIAFD8L9401c
bOAVHmTuRkXqeObPij77JQB7l5v3M9TKb8Si7b+/MwAjiWYoyS2YtZVB5a3TmigojucuTL7XlHCc
+Z/KmD6HZr2DsH4hrlo98tTegLPSvyLjXxM2JjxCiezE3Xky1ekT/JufO5F8l+u+8uVknh9DNXP8
qNGsT4y4lF42iOYJHbD0YMlxjOJ0bCS5O1XFX7Mzp5pxB6f6KNjYMaCC60ZJoLpJmY4n2FbU40DV
YefGv/RMrzfAG0d/bxlKIAtZxw+ilCy7EelwTnQrgaxA6rJ7Ugf7Yxhqx7Tvk7swb5vnLLbDu8iC
+1hRAawPZkGmG+fWsYq0EXpMU/NbGimnpk6cY+cY7V3ZFxOSa0qLnJ0ZuHJmf4jyRPIjpyPPYQjO
y/FCflplD3HfA1zt2z0KjY2vg2w53Reb6Auoxhr+OzIK5jR5O5zrFBk4MEnxx6QX4aeYdt1hGPom
dyOhfWYqefLaWRuOhTWNB3VqEr/vhvnQTSBLR9G3D7BTBw82Dspr6I2dHCM0T8VkBG4hx2jYabV8
SLpS3zHkty8/v3/hxF74OfBZSwj96tY0spp2gWEM52CuAiZfpQpWJ1RIb3unt3eTVQggefRxi5DM
X69iM44upwW+QG+l1i9SZX4XquVwzCy5962xU3d29dbfU44HG7PUCAln1qNFiik0Mc/ReDbzXvVS
2xreQXg1u3qk9QcrLSO/be0SFQFjj7Zxa2XYqaiigEAHmraK69IeTuWgwguJsQpOsRp+TmYoXofe
gDFaVqd3baudKjHu1bPfPjk0XLRltpjajcqs+PUJm3lnSvbQzOe+PRGB+TAKjc+GKR4U6TRVnthj
TVuKBqtLzXpQm7wUIg17+fNXdmPRVJqKJJ7PQzWc1Dh2NQWVv/C5VnRvLvaYQTZ3RwcElSJCFF65
69Wmbjlwo5vPEEN0fuPUQEAcSeOmG46rTNZFAnvpT/VSdTLNeceaNqyXQjozTEt2TRlxtdeR2gw4
Rs52UI/TeJ9E5775Yf+nRciymBKHkGqNAGwrLSuLCYbNRml/CCX34+zHYP6NUES7fRc3vhy7caAs
g3seSMQqUGDmzVIGWcxnJoWi5klOLkb3WU4nD0ax2yttJDkLRJTNcPoLtFe9/mzRGEimnDnTOWzI
XTSgyoc48pPUExQhdK/92raZ26hgKg1/Z+nlnq3sc1EKB02O1SwjhtdLB0HZt2o4z2c6rb1Hma4d
PN4g+4i1GI/OGNWuZMQU54wo9ycLbqWo7uOd1GPdpSQoIwIE1097AAaVN/xfmd41o7D4FYXqa1+D
T1Q+fNNVfdv1ADff3vLWd3291iqyDkUX2bXOWl08+3rmzlR1lAcjizzemJ0vu+HlSJMpE1Hb5D6s
KSFnZVTHsdTlM3WXdzQA7IG4zuC/NUgC229q1exE1G8rOdRV8G0LOpwjXeOyqL2PZVpPyjk2snuJ
rOETWtWxWxXSHs7z7TGyEgou6LqC4ODTXRuOWUWVEEOgnAXUt+qzXf/pzQe5pZs1hTunuLUpnDU1
Q6I6WjmriFVttMZyslg9o43YPhaNDZLFlrRjV7XS99vG8faZR8zlf08hbYY3Us5trTRWaEzaOemL
6kC3p/PG2d7b0FtHCUSN2jpIlOXSrwdKRqsocnmQ1XPX6x9VZC3kxnFjY/aabE9AZPkM1/ebpXAp
jHiRZYEkvv5MZBamOcWWeoaA7b0m+4r8Dg2TYzjJJzgaTg1VGwbld0pSbz/YgnYktaOoCCDXXj1D
UEYNqdP2GpT3ARSoNDMkpAB7eDN3LGMjm2OlhT2Xh4BQeA2tKZo5zJKc7VVmq5yNvv3Rt8wBdoVZ
HfMyfK/oKMHWErxPvYUwUarUs4v7idx5rp/quP2X3Go4MpoYwG/ocRLZUAm8Pm5Kff2gBbJ2rtLC
bfK/WvDltoFuFLBf2iRLDM0Rv1EosY2wsWehaIgfykniKp0mIEQJYBnXJ/yXLNTmS1zHQ+GTZ5DX
aEaTAUIGfNd6Ipa68TB07Sh5kWqUkZfJEZRRTtfmOxdpo1sHFS75zCILxaTPesTCqceoSkZTO1uV
0N0szaxTlzb9Yxk6tT8xA+IZM1avaQEiobX9q5O6accMN64Z/GSYIO2lpaWzclGDkVrd0HT6ObF/
at3CxHVXOPkxD9Qdr7v2hUyFLVPLMHGb0A68CXyIs6TYqLTwCToCt5//OC3sP90vS/nG07lj8usn
hbWoQPGPRYBpgWteW1id9An4mTl6Goq/Y6x8sruznHZ+QeRKj98f9mp1bzK3ZcElPuD/TcmB8bPr
BbsmEs3MI/Kko5Kei5+dl8pPxABuPMCBPr9rjd9Dmbld90FYBkWSxo2l9rFr1VPcw7n0DTdgoRWc
OxnqWNTM9B3ixI3DV/DYDtCNxamusasoWZuBEw/xkx28S6vwqMYGjeC/VfCNBHonXFqz69scBqYM
FJ7pY8gtzZVn6w3ILYNKi5+K/mNSfA+Gz/P0bjJ6NzDFYVBOs/Gn/j/SzmtHciXX2k8kQN7cSunL
KKurqt2N0Ga3vPd6+vOpL86pVCZS6P/HDGaAvYFiRojBYJCLa4GDnuwpcfLsV1a5IL9V9UtXKHaj
MRcKFsFuYsUu/bXu0fLqmn/arN0EUHjOI5cvVJGe6TimSuRKYcxYP1BwOxk8ayV7+otO+XihYAYX
lzQq4DOuQl9cxtPoTYzWlrGryT6q5c0mEeNjkoZOIcEvJJybvDy2hbgxvnjQHevRRoaSWlfyTeqn
tpF8EdPUEfSNB/32GO2aCp0wsA1tqG3ScG2qYHn5zb/17/n/izhBP+nSdWltekYwirHbBk6dvap5
tSuhgez1n63cH7yU8HO8H55vOCNE52RDs2wIZ2bxrA0yWUom9FHcyjoF1ZvUnkP/1NSPw6rGwtWj
gcWhgUtJghk2bsAl+1fgp2Vaih6qDnm3A30DjAhxC1bayxq6w5ULQAE39Dbx+Fnysqdy6P55scRW
igczQRJxfkm504axUfReqT0LguWE47iFuS4h+5PkZG/+8ykHvMi9iuoBSDsmwC4/pa+PcSWbofCs
ZVqzC1MhsMdBkx+9XAL8ptYqSmRKveLs119zNjp3vOaOHo2fS6PMwU5paMbCcwgg3knbUDAcI1Jr
5DO6ETGYunYassmVK/46wkPLNA/mM8hNWFueMCnXO6mQB+F5qqAkc7Ii1HRabbpZEeHz2rPr0bMk
uwjFWtyKgpiuVYVuuBYoYpBjs749xMzL5gMv71SV+olf4PlBbg+JzOis1AWPmZz2kL1zULskzSDL
MC07S+PPaapXh6ix5L3WFObKjbfMJtEQ4x1OkQjkDZ2XJQSR5iaNKVNM3EAcpG0mILWIzRRZy3at
xXPDFO9gulJ/O28AZi8/eNab4VAFVuzWg6IwzUXrf6jAO5bDuCr1vnx5/+VAolbNgAJ8SBi9tIWQ
V6+EbZS6Be+ZJlE2ZlnbXlA53YOO3jNxQx7eOcePBJFu3GSVcUCAg5rYzkALtaqG3ZiWP+sMAZCV
s3aVVfPTcL05gDH0DpfWwu8lpUuCoElTV/QsirNc9dK+G9ONV7zI8Xepah1D2ylk0s2+MR6SVPjn
L868AyOr0NcRW0AwXm7NTPLVyDNM2RNPagaPgzUzuO//MVTTwWO808K15qr7srPsq+0MOhcy8hr1
FKiy09Yv1hA5reZmQ7e7b+wqHQZnc2FtsSRNFdrWh2vGnczuaJa9LXrHYti8R09hMlJieZaVtUxx
yTRKPoRNmhMIVs7HZkmnSDpWd9ZQ5W49Y8sCqcu3kZy9tF3xo5pRmFxW4UPUhS2DwOm4UcY6OvHo
aNBotfJN4UXCjyBD7OH+VlwFVX4VnDQU0kWqhESYy4/rd8rYjN2Yu2CT8KLQCI5TQ/Wuj6PvQZ+U
20kdk7UCk8wfvchaZqMMKdD+h4nuatKkMiO97ms9d7PeaBytVuUjuJbCLvsUWpeq9g+m73N7CYKw
0ePUe6Cr8i2XjPLYl4355/4OXOEt5w8D9Jdbe86nr8gsRLPvjbqQc1d7NQ7KQ1RQZrc7e/ijOENs
h8ecQcGdtIp9mn3sahNYPH1PCjc8zC53vhCHWDFKFaGcKT+UEuSTL9WICB4TWJaEGpR+aq1dEmxK
baU3d/OTz+8j8H3MzS4Rz1Y4Qvc5+YUrts173Y5QU0PP7cjapO6jTDRsvZ+yn/c3+SqUs8cWF8ac
NNASXMYwDSSfIkxT7oZVqO4EJeLJW7QCc7rGGnDwKvOeTdGrnwHAlHOWSZ8+jfUMBi1cw/uuyO+6
9X5/KVcJweLvL2KHJASaDn1U4crgIz9HjQNMvSoBhe5xlPumrjJmHpXsGUgbXpkUouelfmhXJFTv
mZ4zCjf+UxyLcxzb5qZsUe4K1P9PS4urtpcqLQDJVria5RrmMe+g1HeG+tP4KmgbWpX313XDAy/W
pV+uK5QnvU/mdanJKzTEkvYS/PDTt2ktgbjxqSAAp9Y73+jz/1/aKaMpijUwvK5MmwWmqP5PScYk
+q9ygjLxUK68R2943oW5xYk2LWEkCcTcRIUjemul8/1tu+UOlFzh4mBGjyRsUT20BNPMwpKPlMgV
Qx9v+niKvT9eeZRKR6deySz8iltc5x54IM95XpjQkwL3XpiMc79rfFRO3JppxOIpLIHq2cNjaOu/
vTf62Ll5jHSbkcf7K721kxAjgAyZwV3W0qysj4LIpG3hmtlDIPhbVVlDda1ZmP/9h6NVByI1QRML
XTMJ2zT2cxBMYbu5v45bDshVDzydMTayt0WsIFsSExAZHCt/K70l6lFhODQ+ROO+XSP7mH15cZ1Q
URZndUXyJ0pSlwtCm3hkuCEvXV/fBeaTlLww5W0PxsrdfWvfPppZOETnyVVe17MZHKHJToF8uL9l
twwA1wBzASqGuuq8pR8+zNDoY8GDBzS+WTtS+pSt5/rzViy2ihMkU/LnFQm2fBEWkgx4KnWqyjXa
k4F4tmrrx34Tk+IzdCqGZ0k+gHsYtsPBqt/DQN2CNYnt3qnajSbtesdK2xV/v/HxLn7RMnJAtJPW
g1G5g9AcxFicfREOrz+duAbhvHERk8XP2S/QAXrhC7/3BWYI+Cm1O+wi8z3pH6EDvv8BbwT3CwuL
qyRK2wYkGRaUfnTE7o9uPoTks1KEROGaHNPN1VBiAwMIgJ4O2MJZRD0pi7Ro3FZpBIdaI23DOkoO
jFqtNSpvmcIpKdND+EVrY1FL6vWOzDGoG3fqJUelgxNJ22nc39+7G34AVeSciSv4/lVvDbsjXNpN
46YeDplCWBXHP4x8PEHev5IFXpcV5oqpBTiLcUkAvcvYFPU1IVZuGxdl9wephswY51dfFePViGc+
wGgXoyrvQRoBPw44K2/3r2sF/kB1HojNHLiWLJUqgrdZppW1yw9xTO+/RH7zhM1AA+W+nesPx7sZ
SQ6moqnhUCm99JG2DcIoAVPiSkLiMFph5/TuhXyNMPw61FMZYUFU/yiKUY+9NNPAYypnkLu7mRrZ
vfSWR0cgHaNi2TlaeKW6Uu27YY4K2Kylo/IINJbdFMZOlaaPlYaEWv8soN0LfXPtiO1b5Uxwtq7E
p+szzXTr/1lbTqlApjZMAVMqbvnHf6lVeEZ2712yyoF5VYTB7z+aWVyXUjPmlS+Njatnv8aoA+Hw
UJXfJOOp8zZhSKrhqQxM/r7vH9dnDqMUtLikqa/RJb38cH1eD5aANoULQfnG+NQ+Ru/3DVynbZcG
FkFKoynbxhEG5P3oQJdoQ3C2zzdrpJM3/PxiHfPP+HBxenFSpZWPmdDPHbV7mGtRXrFymG44AvBR
AhNPZnoby3eclKRFMeZe4ybFUQ5rRjgpgHqQBJUv3qo0/I0vA0iR1zERHiVuc7FxTUed1wz71h2j
7DcYRdAntV1NiMH0a2/iG4kuyEqTjhJzwNZcnbjcvWYU9V715dYNjv5zcex+iafqzd83p/ix+eN9
7Vb28UYF6tLeIiqJqScMkSi1brNrjmQeb+qx2Cpb7Qhm47773fCLi5XNu/zBL0BNRUWjiFhS3y2/
/DlZ8ffBX0VNzfHtMqmS/nJIwpEPwN9aUi62GoMgpDGt20dPDA1oiv9aaVtBOOnVH71nyNmn5WhJ
qHikjqXknzL/cH+dV7148hZKtxTXFO5PILKLhU6ih/oKk2KuZSY2CPFeVOzAf5CR+NTO0C1MSeZU
jJQHiAmdG2pwhfW4hqy9EZYvfsMimMhy7qEl0rXcApRqm8dWSR7Npj7UVWmLxvRtEteKabc+LyTt
FNNQauIiWMTMvJVrQMccEnk8BON/GSotxRpI/aa3fjQyZ9QffKjLDC0w46F1kx4W/8SpJGfQJtsU
PynDPvGPlf4lfL3/OW8dfl6ds08h6HOVpOcyWJlUwmSjho5Sumq2G7IvnrbWXrlpZ2Yc+FuNhKP7
cmmTbgXQjCitG0bWjx6dZzNAQTz6MqprajM3YwzjDv9rahFj2slI+qBWW7fYkRY0m8a0i2oHUVXb
2xCAQOJQNZvhW712MOavc3U0maCFXl7lbCwL+FMXSZNYsEQryh/D+Klps22ZhzatnE2fGFu4K+yG
3yB13q7oh3cxq1cgGfPK7v2Chf8I9VAhDskvSLrqHMnNuxasfceb5+DDIhffsY1Mq89UAjgQ7W0t
MUKAcMKa5tLVVMDfGPPByuITpm05hrGAFeUQfq9Lu/j9M5DsEJZnR0XkPra7h+6QUD6mivqVlnx9
KP7LfyIlBpFNGtk1PeDBif5bxaGsbfDiOlG8IET0Ctca5WzTSVujX9vf294Lpxsj90xdAVG/PCjS
NFlGrmAikm01ti17CDbV8Zc87BhQi37ER/nT/0ME+GBwEc9DpZWyUJ/XdEqOw050+rVJ26WmNT0Z
rowPJhbhuu1DcYhIz7gy1LekfAp9uzWdMHCKBhpk5agl+ikLHXUsj1nkPcem9ugjtK0N9ZEJXbtQ
O1sVRltTCBv/yIJ09dsW2U9Sks/1Jssvt0UDmaX/or9I8XsdGvagn8dKXnlR3HgQMunAQ5pSFYAV
NE4uP3BQx20NA0bnts0ncQQYY4VPXlhs1FR+moZPGYX7iRpgKtb7ShMPIMqUzb9/cfKHeRoZjC4A
wstfoCeFyLjQ1LtCXwHL39dybyvVL3VNtvJWrACawygU7LV0NBcrzWqYZmNL6slSKLNQWv85lWuj
bbcyAUZTZwURmI1xtMu1KDHizLIRDW45ldtIfDTk7dCch8HbFMN2DTh+44nBWCLBfX490VJbxNfU
agXYlNLBFeLO6YNor8HTQ0Qvm+yhiwy7jOO9uIauvPUW+Gh0EXErgTZ8ksYDr7X/gnhnGGCqvur5
kYfbfbf42+dYXB8klVBDo+sJtG/pmX1XWnmuY8nIoXYNayczqwOsBW+F3Gy8+KeafcsauwxrF0Xn
XaSae136VoQ/4LD4rofmfhoFW6+QJZYSp1C8Xdn/ttrXpkwBz6Vrmf2NhAKCSIoBIHFmUqGFc0la
EMR0ywc3FQ9tvtG/MuzhD1trTJw0+dls01+htQv+y8zt4P0C0N+tFHbmv7/crI/2F3Eats2hBnSG
L0TysTSEV3PI1zKK2XmvbEBpx2wUFPhXyZlRhRK0qeXgTlwCntd+N5VnXWue0twNYMVEIdDJ2z++
lW6NSVvb4BvpDG9mENTMZFHDveqKtVqrolo2uklr9Q4cLQdxAKyhCYr3JoTdT1EZn3u/ESCQkMtt
IEKo1hoRXGpSv7IPN874THMGU88s0QQm5vKMdwKvniaN+CWq+K3M/xOt9mxomtMLgHi/i9YKgvbW
Cwe0I116eiOUfZav79r0wHI33UjrsXAkfzioBdrUvYPItj0F2xSUCtC+sfiRql+q0nKrH63vnWB+
XmOzuuXjcCvAOjB3Jfkalws3M9isfNjy3CZzo+F5agNbVh6Mbm8a27GBgtnaF/34wEA1grGxLYY7
UX9upP8yzV/x9lu3FlMP4EbooevEhkXo60Bm+604jm6dP7QFuVWxYRZ8Anj5LDM19zSZXw1/hd72
ptFZYsQCFEMLfQn79YQJ8bQmndzCKLYDSstBeyhLW0RYj7HUTWpSYJRhboJZVYG1w7DWCnI3QAvM
JgIJo7M0c4Qs6/h6mA8V7FeTW0Zf8rZ/rH+wRQ8MmZZO2Zd24BWOIDoFikONjSSP39a25P/usux3
EP+8H56vA44MPQKcypRxIUZdvrtNZWynVhYnl1nm1NbL6WjBW2PfN3LtcZdGFh4nxZkWGNo0uUlz
ggQ+LehwbXtv5aa5ZQVm0HlkZ+a2WmoeIOGgKVVTie6s4pAbsp2k9p+ke7u/llsbZjJdDoQbuBMF
/8XpiXqj14RSdPVxfOhhKbaV1Hy5b+PGkx0WI25N3psIjDFucmlEqIBQpk0jukF78oaDLp1C4amJ
nqGkppOrbBQLnQq1WjmOt5ZmzXyBBCnAHssBF7mI5NDwsOrr1Wj308hAN0Bx5/7ibn0mOCVFHJzK
AMna5dqC2NCSeeLFzfn7FYQIwPdeRUv/UQTh9r6pmwv6YGqR5ExWloiQq4gu8/nbbnyK8zXCyjUL
87//UFsxvcBXylLFgjgCLSyhnlKSldz+OuGdRZFnuA+dK3xukVgHUSgblZaKMyYmRilELJ9yaW3g
9GpuEHVZrMw6TwwAcITmz/ZhJWHepW1hcHoyGEscizdRa6O7vslO0Ft9L1ac4HrfGHSDIA9qXeYh
GL2/tGYEdSexKNn11XHTVPukMzf3v/31rvGnyTOoaIK2uJLNRhdCqKMaEXBxAquXVNvenCCB+vfQ
RiY1cyXQ8OYGWzYghooSbQ7TmDsWSAGLx2aCt047hfEaHOb62KBo+5cph0L3rNm22DEBPec+llQ3
a8pdpIfnwjP/KDWzJE365f7W3fg4POIYpmMY7C8N7KUp3m9ZOmWx4XJT2gEadATS+xZueBsANjDR
tA9n8rQlx3wzqlo2NTmyJuD00semHF9qTyJq95ZdQ1nDEIjwQwt7EBfDk5XSqLj/A653E3QKEYhx
lzkWLTtwYV1FCJmFlhvAMQU7e1k96RUlvHAF/7tiZ9l7G0ZIrIIusFwhiBwvjFB8nGzZgifl5/0F
XWez84JgYWE3aacvs8thFOVq7GLLLaynUT5RKLA9SfvUZj9QsjiGnfLpvr2/CMfLVwTuMT/AGdJg
KnI5lJbrWhZXgiq4WtCodiwfaukk5v25MkW7TTsnD0Snsjaq92RNL8D/7Vr4XfQKiUxti0BoV8U4
Zbzy3g9aBDDLbGQjEU3BlV/KxBa+ao199BrHf8tOEDE9Cbv7G3Bjw0FzQb5GF54ZxeWGK77H0KYp
B2cjFzaT8CNulUMllNvQGxnnAoK3CuW+8iUMoXBDSkDqiFbeokdoar3vyX6pMyn2ao1pAy0ZJefO
EP70/b+O1fI0xNYc03ga4VDzZn+4DZqqrVCX6PXn1tTGU1jX7yaEoEAlK2MXaUqysplz8Lr4dpgD
0kqfn5jNrMbi2VsVCj3cSjOe4eYoWvO50Pdd1b2quvdZhyx8xdpVwYWghrrH3AOl5MK9erk4vyjU
ppY687k1vurGl670H7TKbgw0diJKVyp8xe3ahl6vEJvkVpxQ+mvs7aXNpPJyyjGx+Vx1k77Jy+ZM
brmvOo/CcwKHhGYxZHbfQ6+P6LxOTuk8YEZv6Qr1EmdS0caN+VxWGTJmJfQ1hl7vc1+UDmA7HpTW
ix6DWGj2cZ59yyk5OKEF25sWTPprbpXf4bE9g0byXE+fkk3ZRfVKgnZ1ScMIAT0a5by5enkFmTF6
wQohIDefI6Gx/XRSHL9NvxRp+rqyFXOmd+lgGJo5Kimykd8styIVpE71E9961p9Y72e0GabMhs5I
a94ZibHDV+UP1M09l+laxePqMmWJCqOUMw0qAkPLe7uuLDXo2sJ6FqKk30kVg4tM/ZkrOeL1gAJm
eEqTHvJuYDsXFUuNgXCPkXfr2RBhvx/9lrsG7lHrqyFP9c+ySQnSY+9bXyc4ZEq79cLYtwViTbEb
xj4yN20YGMkhmPJun1ZmvyZYcmsbNJNnL3xFoLuXdR/Tr0XImHvvmTFzmHgMIJuBPPb7le98wwxc
JvNcAqBhGh2LbdBztY1r2fOeAWIVDxPJP2QtVQyupvUKW59mzmVjNLdq3GvPkgJUmvF232n6tN0K
ZmRsi1ZOtlYa9ysJ71XMmWlWmNSYq4tw6y8TnrociliM4tRNZTl5UcNA2vtoq7x4vlQ7QcisI5NB
no3u6MhcVrOmm3F10P6aR68DrlhYW6+2P2hDsS3QRBONFDHqTgy38eTBxpuU/wyHRAlwJpVWoSTi
f435E324OsYyTCKQVsHZmur+d5KS4HehVB3GOhEZnwnaHyvf/Ap4hMF5c+exgfnZuniRx3qmtUno
h2e9/qUOb72UbAZGu9CSkScAA+XOExxB/UdFKsjtmVGHDAKaUAXqu2Vf1g+6KixjMzxnilod5FL2
d9XUqNtYr9FBHDNpxYGu8o2FvcWN3Oc4Ks92Vmk8lP2nUvgUMwSiUaOFcmxtduHvU/8iXmKNrAbQ
M7Md8C8srsi6QdSiphJ9RmZ31x2sLYTVGyTsN+Ym2Ui2sI0dwdn1NEW/yb/Scys5Wub0a7Doq0uT
7GPOd0hnmco1tcWaBSmqm5YB6TPsgXshi5F6gddyUrWfpZf8jAPfXMkM5lt4sWxSOoOJY7ALs/de
+q7cqqpQtklyVsJHaYICYjq/j/WwdjHf8NgLM4t0RyprtUN0NzkHgb9nKszI/AfJD/d5vIWk20no
freKeSikNcanqyjEhn5c3yILgcg5GYxYiM9iFm+04SFK3HJ4FqUzPSg7S571qFi54W99wo8WF47U
C3GjcjiTczU+CxZctweqyEKxq4K1nt2Nb0dFG8JCSvoGj9fFphpCEXVyKKdntaKg3oX7NPyspP3z
JK9xjV+X5/4SZiFHp/IUl9UlO5dZRVYzyXF+HnPDQSLeYR/DwbGCXZRGB0lyMqaJtIihuJVQNzv8
pX+CYkbrl54Fw26En0v/7Ks8lHtjys9G3XwvB2ecbChLDGsnB9smPUoJ2njiXgqTgy6om/vGr/f3
0vbiS1pJMyC/JGF7eA1QvEqyQ9r6zvjlvpmbm8sDdnZUtAFEcRHOsyhvzCgu8zPUszUUdnnt7wfv
MbIeqBhTE4Up4awJv+5b/fsQv97Z/7M6n5yPt9YYQiWE7ty5I8DF79Wr9jN+idzuQYU5CyW6Pajq
x3wnPjC6646PxXO0TfbTWfwkfxr3zU47rh3V63g/b/f//qC/2/ThB6Vz6aBp6/wsNcJGiC2Oq+qk
1VESM7uZKsfr22/39+A6OFxaXOROVYAQpjix8V394ouEeTjE6l0ZbtB/84GJtmuESldJCVkaWBQO
0Vywhwbkcs+btMg6Mpb8XCFE3kkCwkLyIc1W+l23rHB58B/uNCqB89Pgw0ZadWlaZT4VZ8WzybKE
76v4netq1pxu4q8wQFLOAsJ4acJDZILnelCeBa/2oSlvuk1vwYSvKLWybUr+WT3E4iYfEshSlSH9
wrxP6tS+URzvf8IbZ5SO5ixPBQfc/Ki6/CHZ6IVkLVpxDtWe95q/y8oTsySzYOaKpRu7SnWA/jG0
t/TJzcW3ywsatZTlinPejtCFDucKHFrE4Mj9Bc0/eHEseTuBFOY+puSxnBGx1DTWpi4tz2aWdLsy
EEUHTsZyd9/KDc9n4JSmrMh5A4u5CDl1MJVxFY7lmbb1TvP6E1QVL9GDEI7fJMH8MSbTvvS/3bd5
3YYkyfhodP5RH/wyQCyozc26PI9Cfoyjz2VFVaw6wTdvZ9VgG/Clqd1xKJxMEN79Kjzft3/rA87i
LyIvU9hRl/OInWwMQdpJ5dlrtF07NE6HqDuy5yu3xk0zc42F0jhNq+WN5U3UmaxCLc+BQEO3BGcn
NOZuLPTf95dzI1yCXP4/O4vbyQxCraeoVZ414yiXFcPwb1JW2e1jnrjM5a8M0s1/bemWJq0SHlN/
OaQW385v2zQOtKo6D3XWvKh5pH9u8xitHFmtH7tcLraRFHkrL4BbYQbQBA+OeVLwmj7KSCi1lmpa
nbUoOIgNhxsdJOkXtdVY+aRpNu+rdsr2QhKuWL6xuTNZIIJTJt0aZkovXVUComAWsCKdJy2Xt5n5
1pVmvhmy+EVjoDVsTAOJCzqh9z/p9dmfmwOok7NcSvXK7FofDkgMCCFNhLo+j0YFYkJKgs+1rkcv
963cyDeomvAuZpQKsBeYgEszWZmKQpiqLC4d40MdjPpJK61wowiaDxWPWH/Ky374HAkt89t6K+xi
3r+HlR8x362XDsWPoD4Eme7MFb9kINJjs4kTyarPSlXKNjx91Nwq64c0qP5xGkE2Gt3MH+JpqZMn
bb5NfAjfoKX+5wHOuYREdZLXNL0ZIFuXm5HXjTgXTepzSyViC3ikOUxRuiYyfuvLfrSyyDQ6s6Jp
FVJcRMmn3/JmgXRtrJvt/U29PqTzWrh4kUqj2bSckfOY5q7DlD2V2vJBQQwBKif9VyQHe9/3NSfQ
2xWIz3WswyCEGJiE0ozzcrl5chmmimBhUBNHay8F0i8ZdVtG1itjJarOf2nhLjCH8QaQAS7NaIRL
S1Q4DUYYq+ZcV7+74bPS/ijT98pbiak3NvDCyvwa+XAAMyq/g1LmzZnSHdKnUK7bQWl4Nkq5sp2p
MWMhmbFGWLP0DdIRmsK0lriPEc1aVvDGiok/q9WqM7iZ3imKsqJAHqxxkF/F0qWZxdrkpsimoTQB
tJs1XFCQIaWbpP/P6+DSqF+M4L9xrI9MuuT/6CNLu4tsdOqLIaFUXJ0t/TPi7M34PkSf7/v9Mpv5
a2LeQzJRWg3LgOardIaT2q/PRvxdrlO7Ak7aZcqWcRYk1ZiuUTV7Asx+3+pfltqPPjmbJXIAVpk5
Dih5X3pLOaVVUXgj4VrdRW74Ln/T38Kn7uQ9Zn8Mxz/lVIxU23DqY+KfomF/3/zSV+HnnTki6JBT
LJrbOpfWx0xvPc+jrYKorfYr64NjZOqbUtI2umqtpE5XyPOlscX1XySBHKS+1JythCLSToQpoLTr
bGTsrFMZIJiEeDwNA9HpoGaDoW8FOasDp2mrXLA1Q/PCvSdZ3Ty9XsjJwStrw3SSOGQ6Tg8TBJyL
rhang6wn4HyUQq8Tp5y66c/9LVsGEVYBAJQvBaqRrsiSNYt3pa83ydSdlbGL9gLtn308Bg8MIUUH
b6yytTvuxieaDzZXLcU8EAyLIxcWOUIsSdKfmQyUn8K0Ed7rMTWOetgHW3TEasJLMVFYFKHPVuJC
2BSFItiCHnUOzzvZySf5gOImtUZBkI8Rxki90tWJm2V1jn2ZCRl1puzJsgjll67kC6M6hPQqzlHr
WbYu5w+aVdXfEPytHhMlUuyBMuG21PPwyNCOdKrMeFpBYl0f4Rn9NbfXgX9xyy7ie9ZnSpHncn8O
e7U/UfZ5FqBS+KpWRbMNhSF329B7N3zlWSq6buUg/21FXh7kuYVE5Keazqt2CX5P5DGhj64M58iX
S7dKvGGnycpI+yiYHHIUcRcrjAS2ktA9WlOaP6N4EByAeRdb9Gb7H1ESZc9xo8gO2g7QcyZaTwFD
zDYKxOR23GfpNglK4mxRGSfUgEtYm7r4GfrD3mks1bN5EKVOl3uao4vjJ1S5rF0ndv5B6PTXKi87
h4HPrUB+aPdpo9haluUrz84b1wPdWIRD0G2cc/wlAC/z4yoJRPSQAutnm8sbfxQyJ/hs5vHBjOXz
4IHGknckgq/8wvvH8sYxuTC9uCFoEgcqmPf+nMnasxZ7r5UufR2s+LnuTrFAyf2+uav8d3Z3Wu/z
3DsdcXWZ8tUF3HeDmAxnKYocM1c3COfxrWMH9Ug7FxpHafKjUABb8dcEiq+6lkvbCz9Xs641KiMb
zp0xSnZdMpgzyRt0klrhR+oZjmx5GzQfYlut4z281/BWO0CmlWQN+nhr0/++bmCjZbJkmbpZkTh1
5VDxvZGLYQpVJA9A09Ee6z8gLlaeU9cpDjyYRFyYXubBCHWRZBujVSt1N3HAIoHeo6dJB62yqn/3
I2ge5xoNEo0GszKXYQxe/NQyI3M466n20gU7fVIZEPytWlC/vK/40I3towkHSTUlGlpiS2Lj3PAb
mkj6eA6b8hAGml2Zn8vxqDKYMyJ4K1nTSastF8VZJ6DvzFpHK7Bz41AbvzKA39mq6NcyFyd281Cl
6DDrQaE8sdjjcag8rSjD6ex76D5a7VDDmgv8OBy5iO+v/vpzznjJWXSCcMFdOm/OhzTZqiJfyaZ0
OseeBmc/yf/Wy5Vsc9/KjaSDq4hwBPcNQHmKAJdm8k7LBD+spHPsd802ScLmWIhqbhem2u/7UZBf
Rhr3kEL7/s4vFWPDTLyxgV3X3Gjd1O2lxDMeo9Tqd6ZXSY9pCmOcIfaGE1Rt5sFp2CovFkS+Kwnv
jbyQQgmhBQkVUEu4yeXv7opkNDszUs6jn26oWKjbYNNaf9TWhlheg35tdCK7QWN+54cbCBazr9N8
7iq7WCsm3gh1lz9lkaLSFzcELeWn6CfdyXbB5lz9QCVkV66lOjJrurxCLZrDKvVm2qd0/Rfep1h9
3EtKppy5/ux0W56kTbT7pZy8h8yJX+87xg1PxxYvPsI4VLfLcYapzUVfl7DVkN9nxWfJ2FbWGnzp
OldkQTS7gGfhfoCDLj8iFKldUEepcq7id/j7dtFYb5M+sYM1CberSVUO7izZxKN2xkuBLLy0hMp4
aTZ6rpyTb7pwMLblfoz2WbWjpiacptzpD5pkp2tk0zfOMHVQKK5pEFA3X8qaRn2Ik4aTdq40/YSo
j+poWvyvavUsjTg862/OKB30Wi+Xpsh9qA5xZZ7RM602RowSzVhVj1MTRiv1yRs+gd9RjFBhyTLJ
ZC8tqXKXyIMvm+dIE8KNZoTNRm3VdGPlq0pFN3aOiVMRwD5Ub4yTLVxdVOomDSLDPAulqtsUnNG7
8Ydo/89OzgOFWA4FJQi6pRVDqJWmGATznNZKdezIQkNukTb60sQ81//RFnnvLKcL3oAyCu2Ny80z
BL9IijCxzrUs5i+x5+fKTpDNgVDFcN4qlejVt8LpGAMCFTSPhoHOuTQXMv5mFoaBsC3nySoL2/K+
G0pve9q+b1NbiafzWO5U5rT1qrT9ytvzj7adQFvSX0ErX31LfgrnjvuSiSBQxItvKfWWFtZd4r+M
ObQXU139iSd/TWTghhFYxyEl5gXIvMGyLGeWkQDszwxe3O1K2F37ywuvFwVL4trnL5NxOGvX2FUE
nGEwH3724hozmjZPmWsMXsbwC5HkqKmu8DWGP7uGUy6Zdop61OK3InjO/NGRqydfFh8G3alMa3ff
PW/9EEYNcBdeJqCPF+4pSmmNpHsdvTRqdAjChCGaqkE3VTEyOw7XpuxvWKMOx395CNKOXw5VCZ4k
JDAzRC9lN9kcTECF3UYMoG3f/vOyVK6wucfABQJG7fIYEHOLuK286MU0hYdp6g9WOv2MzNgx/FU2
hHmLLq5nhGUsUNQiT1wGUZfZvpYmqsmQbfQSRsF5KL6l017sXttk3w0/NRJFUbcjyZUDRjkmamag
RWkR2FV+yKL/dCE531/59ZU3/xwoA6jnUnQnkbxcepa20liLXfwykvztQyTkFduy+sIu+uBkRVb2
aRgMJiItqtaRlDN7rMXBse+0/oGtDBxfq1cHoWd3XmwR8ulIsFDTm7l/56j1Iall6DEY6T7EL16f
vOUQy8Zmux3Fzpbf8gpdwXyP4l5F9tiZYgDX+mQna8+k63RtZtGjQCXSc6L1u5RURJQgCZqkSl5y
/X84O68dt9EtSj8RAeZwS1JSqZLNclU73BA+Dsw58+nnozFzukRxRPigG+gGCtDmn3dYe60HQtjn
OPGq5BSq58I4NzLbUADnIib27eXYuI+JAReVVQIn8h+rWwQmrsAkq5J4+M92tCgFlL+7cA8XtXFX
8ULjblAHwRlYj60PA7HWgEp6kWSOTpWLhJ29Kbi3x3IFAechMxbKcqhtRXAB68CsjA3V18wh9Xw5
c+TwWCPuqYTtOddOipBDNjQ5aQ9jBtK1yEe7tfnQpz9BW7o1gDBVeMr8ZOecX9W9/3wSnHf4dkvW
UV3FMXqolZrfAoJNw/ST5aMZXNQ/tOGo5daPqkSg2fdtYbqblF91DpHxtHN9bk08buxCZL2UpNed
Z4Iw5HpfhJmXj+CApXGajloAB+/tid+4NuGnWDxmxCpJIq6OdByr+SBlbeZlPaosVXSe5tc5iz8J
2f80HrAnNLEDgCVzd3lQe2qXfajqTGdeHBvh3AbjzibaOhDkIKHboJjGWFYHIpLmQUFuM/NqOgec
ZtB/+GMH77iQ7/XsbZ14wJfIpzJ5vARrvzVJgR91VZl700mEyGXQj8l0N+qeH7108kdheq3Evz/t
0OEBYmF4oJHWZMWAX+csAx7vJb2s2VHXC6gFK2dRfru9Ia4yupxyEepW8gQLo/V6Q5RWEUyFGuee
qry2MAk7IglF662FsbB+qeVqZ1gbL9yFuZVT6dexMadTnnuiVsDuMSm925Xtr2iCFD/trfpeMQPh
7/c8NkmCUIOhiVRd2dT7RvIX5Xsvln7NXXrU1BJhMi/6ayj04p3LnCwgECb9NOtgtPT9TFDTJveC
yGlRZpamw/hGu1lOFkEkCL69cn+4kVZPIeb4F+Ua4nlzVe3xczNWwyErvDidg0clUqOD3yb9R7nJ
R1eczeY0BOLooicvHeoSleuqlmXHEHSURoJkPKokr51Ck0u3FpTmiHSVQqO9ajljXOrnahzFRSUi
dOVB1+w4jIsHMWukO8sfoLwL0PvK9bY71txXx8gap0NZTsm5jsv4sakize7pHnhLpdlwfCYF/OfA
JR6E+UtSSempzsbA7juKjULVuoEgh/ektst7mfT2h2auEWQxuu50e8qWK3w9YwpFd3ORKxfJLV/e
SbXMa8MfC29Ss+yk+FJ+xOcfHc0gxTxmqXTsa6N+s9Jub99fJ+7ZG2ij44kDolgukkvT4WwpTaYS
t3XQNqiS00vyyZzPQ+SN2ilBArsSl+euPNLufL496o07nxeF5hZoLwnlrt5awZzNqo0LbzBN2qf+
6aPSM5Y7eeecbV0l7+2sHlBZ6+RC88PC86ujkrzlH0RVsA3/i7lQhvf/afdYw7fukvf2Vvu/pb89
AHxTeHX0zexfBojqrfskJfPI7rk9hRtPDakfwJSLaMIC2bxcvcJIAtBEVu5VcqSeezOi8mKaz9OQ
tr9uW9qcRBhjyTFBpX2lPuf3WZHmGYNS+8di1ByTQrmOzHLb/SDN/RnUWLOXCZW3Rkc6ng4ofD5o
0lcLJ1g9jmcvcEGGrlSeAyQlzfp7pL4OcmdraXwIsjtTS45m4RR+6A443LGt3RGV2olwH3QOXrYc
ua31OInpvd6j9aYBLzFfb0/NFVPNcr+SZsH9Zy2oBK4u8jY0rTC2uPBKd2nWdQCQFrWDox0cxHPz
hf4WlN/C2qbR99Nt01ur8t6yfLn+Rjebka8lhZe3plPO+rEpE3em9oPQ+LH0q4NYhf/QBrdzorZ2
OC1pC3MsRQz6XS/NmlUmhUpcFp5JW0TTZ06Y/46sH3r6Glsvt0e4dTW+M7V2P7uyyOtaZm61Wql5
GuCnk9LhydQBeiqzXB9gx+jvrTTbY5LdGeM67TJSc0K5uOBOHvNPs97Zk/RYVqU7Rl/S5OftQW4u
o8LFv0RtBsXFy/lMlLyb9b4uvNBHMLn6UNABnnwQzfggW9HzkD6J9V56ZsukztqB4APgjHblpUki
LbnUu6T0ZslooE6r7nIty2xJqVQnDcfpweq1wKZSL5zCcR7v2jAsjpWFCsagzLCT6tHPebA6t6nU
9s6U+vROqqrkbhCDoy+h1317graeCiiYKOMAUuCdVC6/trdEn4Qir5Q/Wj1NeFl2NlP6goNCCKBm
rPcAzls3zxJuwfFDAyZtsCt75lyms5CV3ng8j87fEiot98X7X1+d2jlNRyXy+XXFbI7S8CnJvqba
2fch4oFv8tQV33szcEuTThXv9jz+achaexoInCBnB/LeJGC/HFhX5tbEISq9di4PfvJA3uJTq1iO
GpmHSu4+dclP6HL08X6sX6q0s62Pc/owaalDqIy3PzyE4klIUIMb7qFEh3L7PojtDG3C29+5FfTy
iyS/qWpQ2lizBYTq2FiWOPKdfdCfwnokBE9pFEJEbHbiWk7vQ14hG43z6q7VtOlZjqfsFCmd5VKc
k/dWbFnvq2njaNLBtOS61xAXtaukLhHK0lPL4FBJd01l+8E5N+5zwZlfFGNCj/A5+XF7Eq4rmMs+
oUlCph4IvYiy2ifkq6Z2NvPSEyPpCMy9gDIi+JmGpW0G2q+6HDOnGs1vSX5M8tEWzOBpGAZnKGfe
YuFLAEmaWgV3pfC7URBT2qVy2bpCaA0HAUHsiRr76vNKdK50cexKbyiHb/iNliM0kDmoZtae5RJi
EiUxAWv1gnoQuqLZyUv8ef3Xa8JKUEmBhgu1yuUMv8u4tWaXC2ZelfCEzhB4VmNGBjA2g+6rRfTx
OFS6v/SWzGhFsrvv+r6CuszqlebcxrFc2pMRlA+i2gSfy7yj6M6G6h9HWS2HpZYFm3emJF9vr+im
t/0HEs5VRvPEmtVAj8WgKlWRfSRP94U2nvXKt+McJ3QIDtknRX8IfWeuVQcyqb0jtRztq/mCEJlb
X4T8fU3EJcFhVySjzHx9SR5S2+QfhUryXoLg/zPGf+2sHrM2GRMjtrCjZ78N/yk0F12Nl7T8Otem
A5rgYOm2ZDbP1p7ffX1pc0oWQvKFqIbpXd1tVdpUuZFxXCLAgTDgGOHPbLenYM/I6mUwx9Qim8zd
LXvBXNj9a+M/BYNp93XpxvFdlr4pXw3tMcH7A9blFriEws7bvTzNlwtJrAboBrQK3ShXC1lpla+2
08DjpKZHJetfe3GPQmsjsURchgoBGTkq8hzuy8MFrbfYj3VWedIUOgldKGmh2ggZnaPsMQyg2zMm
pxL/KfydsV17XZd2l7+/O9RimAygHbGr6w9zfT9KJ9U6xYaj7MG4ttaRHN0C6VRoD10D1rJCMYU8
yCuv0SwimbDzHUFTKrpTg13s9PXJY1A8ulyHJGAQt7scVD0KHYS1deXlSKpGrfpUItJuLL11Ac9V
Vd6VsfAg+5DJWvnHnRtn8YzWmwUCzUXogQiRnN2l7cqfp2qkVcuzAK/S58+zb4ihDhIwti06JMdq
KtxGhzY3bpr0kI9R7ZjT0JyLpoYrGElt+/YXXTv0TAbXj0qxAozLOuHgc9tp0yBWnpLLn8Cqvuh9
zvwbPwptOudqfmeMezff8hCt52DJr2EUVl0Oz+UcaHIPc8RQVF7fxAcjRJJBL8/T4JHUlqvJHXB0
KYs4Cfy6+YQwpz/vjHlrs9HQtSRNlw4ydfUBSkf3BrUgNpve4eelOgz4Op4DMn17Y732lCF1eGdq
+ZR3Byhus2JOJBRK+mL+No4xrsLvYEh/B6V0Pxu1UyvDY6RbjqhO9phkD02vOkFo4L+Ip0m7G8s9
HNbW2CnbSFSmqINckSR2SWVViZFWHkQmtpiKNnXRvsx3Znhr2DC0LrlUsIJECJfDTtQUwQYyL57u
96emlO1GtH6VaklUssfBs3U3kjEDULYsqEqL7KUttRKVaOys2jN94VCJpSP2ppe2tT1m5MrmXngt
CgHa5ip50sPj7dOzcfeDBLdEjg8dM+CXLm1TAygMaBprkGevhf5jMnY8lI15JONCW5UMNI8ndPn7
u+1TymI+inNXe/QzCzL4ivlJTp+CPfjQxqa4MLO6EUO160pNwkz9RXHVj93r7Vna/HkQ6eAKSIxR
Lb4cRd1MSjd3c+2ltMSI6WGCKBy5rf/BCK4nuXXqvQCHLo00ohGlJRhYb1ZrpwoR7KEgPvxtg9nS
kgLY5b9WVput6gJTmjqs1K5q//2hef/b6xqLGPUtigOsQpz1RyMVHFH5XcnfzfB/2VT/jsFa+0yB
GFXpgJ25PZs+NEpBbVvxqUz27tkNZMAyW2DuEDrgrl8n0oW8i4e4kDmaKVgEqGyUnmx+ZkcCgCDb
gjcZltv8hPcZvvW9ebq9IzYPzzvrq22XRnkyVMiVeqjiOIpCwk+HkrinTx9a6NumlmVfPWk0PPCu
08BDAmcd/OSjGvlFkzZsPl08KpWQngS5hyMb8Ec6SCXMjLK4qMhnTzrwssNt61vnS4EZCTwIzykS
WZdbH/RVIRW06HhT/ULnyzHtY3ueih0rG0mApekRgNUfkSPweZdmBClvOlkvG6+KJJoRq/5YKPIR
Fa0HTe6OViA8ltkdhEVnS+/ceFaOmibc3R7pn8j+aqJh3kRvEQFvqlmX3yAbkEtJZt14sHl/Lc0n
DZS9KIiHyUptxB470h9lLrjaINuy0eR2JVWPwqzchXVw7LVXKdxLjWzOPQEOLiu0XcBgLj8o9HWz
GGG49mjcmrXI7mlnDuedhMcyqqtRvzOymvmgmOjMlPrGE4T5NOmVbU7PSv3dDF4kEdaUnYXeG9Li
w757dMwwloUUBJ0ntCXNkl1iT7qXycXeodk6n0ts+P+mbu2GpaIQ44s3Xuvbav5qmbPdyl/y3Wto
eb2uZ49GU4Sq4Gxd+/u9WKphRyO0R5SE1pB8CMIzBEx2I6mHSduZvO1B/WtstUGjrNAyLcBYrv+2
rK+B+UYNWSGVe/sgbF04S+kYtgyQq/p6241VgdMwTq1XER+J+Y9e+9ID3BvGk5i8ysFDUny5bfD6
9C9wR+JMkC+kfc11OB8p/SxrSLjitVdONORuo1V2RRsEcHdLvEse4646aUlka+Be/rY1GR7fBR6y
9N6B5ZLXDcPmFARRUpDbSq03HLq4bu2ml/92TumbgUaepjfcSWgnV0sXtJMmzrpOwqJ7Gc/BudOP
hn+ShAcl7d1wD0d6dcpW1laeRJoIXTKJWglqzpP8zhnUyK7kXV7sTTNEIEsHA6u3fuyN3PJj3zJL
rxLIwxiDXjmpUd2PgSjYxGDqx0GJaWkg0LzLzLw4yYIsHMy0U4711D7wWlY2KZ7BDZfa9+0ttflp
YLuWqB903Npjs6DnTMLeL73QUZOf9fyq7/HAXZ38ZY7fWVjN8ZTGaK7FWGgi4skyPyrcl6lmo/r6
pAQ7w7nOtF1aW/tvXaUFdddgLS1pCIVMW41bB2kwJynMJ7Ho7ZrsYhuHNrdDZUh3t2fzKhRZWV89
REI7zGk7G6WnCT7klPrsO5FR7hXvlzNwcZdiBSAVpRiuHg1+p9XbgJNj9j5jNLPTXN7F2l0v0Md4
zijEGTvncdOWRHsfmQkJErbVOyTOsV6EsUDm0pgQCa6c0X8y+8dGFO+qIn4F0r8Xtm4uIY4FPRw6
js5VE7hSTnFnjUnladBo0Hj+06g/VYN0KBP0P93akA7NNLRLze0AeYV3ewWvI9llcpEZ4p2C+RYY
xuXk5hOMWlnNEoYqmibFb3oe3EJtX0Ot8MZYeOoN9R7enRd93qP3vHq1/lhe+pzoGSaVufIg56LI
JC0JKq+txFMLbZbwvW6sE4R059tj3DrzgGokFLaQcoPy9XKIcVjDRlSTehFTFM2DylSc0KyBSVBN
3DmP1weC00wzjEHBhk66dT2k76ZeNQup8tI5nZ3RqHT8mHZPC3nPymqTFrmg9W2kV94ou75gV5V7
e8I2tiQJ0T8UhASd1ClXJ05IU50X1ai88LXpYrsYTXtIT1C/T6Hi6P5xrI5m9pwK/9y2e6U2SJUL
+Uu8/IUVDK6O1d05tqoRS01E9FTLYGVCHG1txEWLxFI4QfYiU43WY9r+k8EdoC+h1xY1JBoj8Ef6
9A3gLpSMQV2+KGo4HupcfJ2hp76bUEl1BnHIjplQHStfxA9TxZdCDcKnZDIUSJbSAaYYtT9GtQlV
pyHUOxtj+fLLO2wZGQecgiucaus+pnmuelNJQ5I2Sn2I6/BAc8uxgIr8IxnHDmVrW+76w+3p3Nom
lMotHapViqjruEWj/SAxs5IUCEqGTi/CE9DOYrUTJ1zxni6LBr86vT8gQYiRls9457oLeV1AOVTU
nqw9BGH6eZwaB5z0QlpPIunUlrGrCxZEZ4MrotQcBPNzONO+iGiUGf1Q9IxVpD2tcEoyv0n6oRzg
CKDEXFZfbs/H9YWzfCiNp2hB4Jev38pEyUqK7lntZcmneXwI3nw65qSdNvjr5x8jeCcLByw0l+vW
cIAE42yZZOdk/2PVzo9x1DtdqN6TfXatcIfz4Ppmw9jSIQepjaQjqXE59blvwciS1KTqDCBHSXUn
xj5u1p7yw6YZSoY0Ri+FoHWhJGw5OnIj1l4LAZE7F2ZE8UcR72A92CNd3pw+Ylrq7KAgSd5djqhW
oHAaVan2Gvk+skQIs+5CerzS4HPQ7kze1pGk+gOfB23lFGVWl1wUVVUQw5PldZHwM1sUFoiiB1us
AV1IZM3F8rNY7cE8N41SCKI9CEwzvVyX4yvmIqD5gPyQ0Z18HzbZPrKhXSscBX8mM05J9/P2pr/u
JeZ48ub9X4v6OoYSZ7GQhVxnQ56kcyq4nxVHPU7HxO1t3y2c0YHG/1CflE+m4+9cQFuL+d70anv6
g96W2SywmIIvfNKs6nsotW5ZV5ltZEMO9YVi7hS7Nk0iMEHGiKsIt/FyfmujCvJ4ydVUyVk9pFyu
rUS3xCnIdpsQl59aX+mwf0K2DCnNslkvTaGEIlFCJEEyjd8iHG8nVo9yoruSdg5N7ViJL1a9p2hz
zf7AaqKIsLCOcr/gbFwaLYOG7GcUNp4mucW36q14m97iD/5ZcIwD3LZfZME19ngrt94RYI1Ewjjh
qKWsbJqh3CpSUTUeCAyAN60r/S2N6vKEQFkGwcOSRqd16XJUWR0UuSqNDU7oS5x/G5u7lK4FKzzQ
o30Ig9xRw72E07Wjj0kosv/QSuBzLBvp3atlCkmsTrVCDi3Q7o0vcdGdpJcUtmUoYv4hfNx5//fM
LX9/Z64J0s7wfbXxxGayfTRd+goSpCT/XitPkvxQktO4fe43DVJmpRRI+8QVeioNCkPoSqmhQqXN
x8BM0N5G0vyU5Hl2Zw1jeyhaamQ+mn079+rWa4HvtiRtqLMSaF8O1ayVGM5BnZltusVVDJtjYMSZ
WwRt6t4e5NbOXNqhFkIQyrrraK0Pq3Gq/aj10qmoDu0g57YR8GrctrLlN7y3snzFu7VTpFlKRCtu
PT317SjWDmr4EgRvalXvrNmmIR7ZBecFQey68qa3vWa1ftd6tVg5shC6Sv8WSZ9ba8/QxrwhLmst
rVyg1AGYXY4oKq06aY2w9+Qsng9i0uXPhh8kO0COjY2Ak0XkjoTnghNeXZB96g9h0CPYwD3/Bh7I
m0N0MbXwdHt5NsyQoFva06DGodN9FQ1laW7VSmm0Xh/lNiV2m1lTpD2Kp42HBXQuTafIo7EZ1s2d
vaj6kxVlnRfqSLkLXR475dD87gE+HjPaAx/LQW92Lo3NkZFEw3tbUlXrrvokzmSpEkJsRv9pww9K
9ixEOyHXxpbjEaHOC+EjPCPm6hqEVLYZTcBvXiNSFEsHTXaFEmRnh+Sg2wBP29niGztPAfBBIE5l
FvLZ1Z4ASmRNcqh1Xt5Y1XFq9Rn+IghSb2+JrcXiDEFMTO2UGvZqS2j+bPh6MnRkjKDf8uvHYtYc
5UWqyqOZ5i+3jW1Fy7RvcaX9QWrSx3V5mpqyF8Mg0gbPyqTxOWwzzbWEWvbok9TuBCJNJ6wsODsr
QT6mYiTf97LeH+sEjqzbX7I1bOpT9B7j/CysTJcfUqkxNW8jHjyp1fOTKoBYr6XR1dv8VdaTDxPb
e2eHbmTogduRl6MJm24v6G4vTVpN2TSWKvSePke8naBV3VqKoqNVJi11z7J47tpcdPEthGfem/Ih
CyySCSLtHKIh7Omcb3jXF1+zenoE0jxjP+i9N7Zi6SqF3x563RIcaJ1yd0yU6L4rFTrsuqa7l/pg
D2W08eaCMMKZALe8UHGuzFtVGxVZlg1ezkNr1OY3o3lqM92Z299zNd+FvrgnIL854HcWVxc5LZIW
8tdYTENEqvqv1Vvi13dLjxOUe8bjFH6+vcM2rgtSsPRFk6+j6rt+cAt6AXJfL0Zvhmg39wZrtP2J
rMye1PrGzaeSPaPhmHb66244xeg1DcWI0YshLu/QpqNCd59LX26PZsMKZV2VriKNhiBYOC83rwkG
r07lYfJqzXhUBLqAAzU9CG2zx2Kzcevx2iJ8C56SVt11qlMc2mCGt2324l4X7lHAaNyqlKsdx+va
ygJ6sNh9vLr8d3UWK32YKmhge0+ICsCata3uQcuuJwwLYGsJXmkaIZdxOWFVGAhB4LPdmqk6WBU9
C4YROyj77l0rS2R4GVsthvCBgBjg24krQwluaS+N7eCJ05OghI9VAWXiHL8sRT/ZLuevefjLH350
wx6B9vUGp2K1xCEmimA8iKtYR41SWfXTZvRGVOsPPQiozpWUnUdwaxqXPh+dpDQLpq1OrRL0oUTD
6+jVU4V2dkt7ceG05u/bu3tjOwDKp2CC2BLMymtRqaYXUApHtNwTgw9lGdvd/J/bBq6vO7YCPST8
OuIxhBmXu0Hq+7jW80D0aqMYDmUsquRQ9PEjSD83zxZZQiS6DuOgZTsv7pZhk6wm0RsIPB6eS8NG
o0lpMkcisH/TrqejPiJTJjij6EQ9OIV0jxV7Y72oBbNSdKqS6Vz3ZkWmnwxqH85eNXa2ONzpSW+P
0+n2bC6nc7Xl6TMiZ8hFsXSBrU5vQoqKOyGbvWK6y5r/hIrqJChmE0FpxY6pjU2+KEPh9sGKTty9
ystMZT4OilXPdG2YxzHtX+ZBdwdk/AxhPt8e1cYmVJGoJP3MBMJSvXJJyAfXZiT2otdnqeUYnRi6
dV3tSSNvLBCVMxqYObME9evsum+kSKZYo+gF2eDkqTcHlWPs8Wkt23m1QKDh4eJlz0MPttaUTqJa
aH1BEb0qO0zzByExHUSa0BQ/KQr8qpl/kMXvt2dvY6GgAIRZHrowmITWCwUu3E8STRC9btQQSmoy
mH7jYbYTvTq3iSXuLNbGFqS8CtMarGEolaypJHypUtVKryQve67RJqsMg0a+BxNs05jvcXBs2YIm
R9a4AskVrAEyRSdbZePrkkcmPopGtxkjJ0rCD6X8MHy6PYvXjC5QcUBDgEyAalFmXTPVKZPUxXXa
yF4pqCd/fAqFACa+2tah0CzF/0yNDbs91C3SUc2Lp7T3D2KYH+ahPHeh9FwG/VH0rc+3P2rjDnv/
TWuyzU6jrbUYS9lLyugwR+7oHwX9vlVPmfnWqe3eg3qdrFzSa2TXSBqyuuvuyTE0ZwquiegJ+l0a
ZLavvEZ16sKSZmTPifBG+ZUeyuPtMW4cfp4H5L4WTdVrxeqoqNWhNXLJa7MptAejH2lm9ZWd22xj
J11YWQ7Ru/SMkam9MTex5C3jKjS6uKQWOZjZCeTJVuIdvrctayTUmUeZyIfuvEtrGSmvMKl6yWsk
aOJLR/afaNgdWzdrdnbIxuFf4io05km84gUtl967cclaUop+oEpeVBsHLe4TlATiHv5z4Kx5upfO
3tiPpE5kbhtrAX6vS0mVNuSDNvmSZw2N6+vBM0wasfYq9d8kAfW5wbu9NTYCR/xH+osgDKQaisd1
ObqhNpI0T8EzyCTUqv51Ln4reevk0nTWtMNYCFCuQiOdPFqJ9dj7e9z3G2WRxX8lkctji8e8fjJi
o011M6g4f9nPKQ4+T5AwImtyFlr9vjQUewKSlNTKCc/pGEvi92acnEDvz1XhQTz4Fh3Dx/KFXvDb
03Ld78m1y5wsPFeo/LD+l9PSpQg3VQbJg6KtXSXFpvqxNj1pOKbm1zgOD6T+TQpVya/OsgPaKGog
2+lbD9d0I/6C+vwxpt/Mt/Y+bAMnsnwYgF9ghhbUSav1SsEcBMDHmC+ClwndpTiY3DgqbcPoDkFn
2pMK9Uo6nZpdzbONa8TAVSHPS/kcuMjKXZGqIVVbc5C9rkOathf6CpS6sFfl2DpuNGdB1wQNy9JQ
ejnzw6BJOVAm2VOrf8YhdrVmJpWhHP18j8ds4wpZfh+IOjix67u4iSMlNJVM9vJZcZMscMGhQMIT
2BG0OKV5uL2ltq3hJZsyLjPB7uW4smBUYCJh4bLYNI6VRlgT0BZ7HKEGtUdSFr+FIcz/3pNA5xWK
LQpVf1D4l0YjXU9Cw5hk4A7/aLnhApU+dMLT0HYnPd/L+lyTb3BoWLLFfV7inTVJiFqHXYu2vOxJ
wnwoEHjsYHfRA+Uwi5MLxYHj6+WdHj0H0XerjO+74Wcp3Q0K5CDTsHOAt3YRiRFIA4i/aURdzfao
D1I1y7PsmdPZaj4P/WtsfJr2dCE2raikLAyAarw4q1tC6ifLGFvoq8U4/Sj145NSZ8VJM9v/+Ja+
ByO5xr8zvUuXE2R41CWu2rcmPc6KhBvLyxoy3/XJSo6gw49ak9yPYvMpiF7y/kdpHdpOtWdLPMhp
66aZwf8brlHtdW1ujJ0TCk80TcykBtbCc3M+jHmcp6pXZCdrHKDvyWxtfIVh6va5uW4kAcH13tBq
kgNfU/J0TDCkPggDCJUgcacO0XVrfFTy5NNkvsA4UkvnXEZmak7/yRrhbzmJFxAZOWyVd5noZh14
xkY/l0AOVW/O/eAQtUV/58e16BQqrQW3h7txyb43tQbHIPgdiVU8ql5WiI/CmL4m8BveNrG1ckuf
Ckg8oJzEnatLAWr7MotU1RPzVntpZEq82VAI5xE19aO6XwXYsscSkkkiKqTXdGUvRwlNGzg9Xj/l
h1prXd14KzXVDdqdQtfW3L03tHzIO09N6sQk5j5g7iq4W/LIHkzv9tQtn7qKPUnOQxtAcopjuO4e
Nbs67Ue50TyKQRUy4QYQ6h3g0tYxv7Cxmi7Em0pDzGoNA+NhKp2wOVtC8iD5zXESz6UMrngun63U
7caPltbfd/WHsnsbxGNNA8zt4W6t3PvhriZUXIjFM9ATvJDpoZAbZ5nUCLEUa+/V35xYHikceXQP
wMldLt2kNRMxIxObprB05VA0vcnxTl528ybBdyEFR40EnoqVEUuHFkekoOb5WZumdiI1+JmlRmrT
qHuXJuvxPJhmzw0jt4+tmCpnCRCs4tOjUnRG+Wiq4V7fweYM8zrTKguB8BV/rmblSpH3vuaN3Snv
HvrmUXvb3bV7RlaPIcRy/lTBRugVMipW84Mffkz92PnfFvHdYFb5wKgDaCf2lubVSWln8TcVQsNe
2HFpNnfKOyOrTBbptCxKUMiA0+Ikjyh2vCDAc3vbb90j1GH/uyjL39/dI0UX5EFYMw7mqlF/DOYe
1nxrQVhxxMagcqZ9efWk+RY4G9GqdS+0ftTSDCb066x0hK6/bw9kww7VlD93PLyWVxwnPlxWfaTm
2AlhlmoQGzogz1gfiiSqnugl2xvXVoZnSZlSkKL3EzjfagcYZdPWsRjp3iB+lRu0b4xnY3jIm/w5
DQNHh6s2mfSPkX6KdTvTjDuzPfdvagKd0SHf42DeHDxJpsVFQRx3nSfs1GKOcyjZPJ8QLitehNp3
jfrZmvaaPza2C+K6/xpaHa+u7swSlAfbRQ9syq+wbf+9/8FGIXMDkIh0+7qOnlDFF2d/WUd5tMuY
3DrAM//lf9gs74ysdr22gErDoNK9Wn6cjEcje4BLZfjrdnO4fgHWkLalNA4sZWUFAuPW9MtOX44v
tXqb8wu1+M67tQEFwMoSioiUXfQrPsu+bENtIuHhVWk8PQ6a/yZAL+b2FYgvI81FKO4tWAAJmcqz
1JvmKZkTuMABZiXH27O6cV0RXMpgVnhvFrTp5V2iANmdij41PMl6MzR0tfVjtVst2zSyqNPBQwNq
b+1hTdEwDpXRGuTdzxBAKfKD33y8PY6t00Q/wH9NrMfRBWUiFZiwFNJsofS9K790Ka0p0g6Ofc/Q
Eke/u3xDKRzpdakMT6m/JqHpzv1b0Hl9t1cL3rOzdgYEXxfNrsNOc54H7VMWTM9lFP3qxR2vdG9x
Vpe9lptpX/uFwY6n13W0m9BEe+b37eXZMbIOG6JhSH2pKA0vFqk304/cR/eZ7942skzJpfdLApQq
MFEQdRy28+XSGF3r6+lkkZtE/vTAvSc7ejIph7qYLSeiqSKMgvAuNNu9pOj16BY6EdCpMGbhv6+T
hLPSpp1V5IpXk5EP4w8GxWd0jf9+dPS2wpZMpAKX5sqxUOJRMXy1Vjxz+G4AkhsoR0SPiX9uh0Nf
7IEZr9NBxIu8kDAGIDyDM3o5l2JTV70hj4pHAZVuzDg6yF3aHNTIcEvEEea233Fqrvc7Brlv+XcJ
qNckmtY41tSsJMUbxkPceTX9Hnl6H1h7gtvXr+Fih4oS0AQSeGuOfCWAcLegOOjVoKAcoma4zQJp
D7+/PZp/rawOVRkNGh0dsgJxUG9rzWmpNYwB3FjTznW0tfUoBVO4h/iPTPDqcU+brIpjyM48VRCd
DPLYqNBsX9+xsj2cf62s/KZgrCotaxkOFbTjkDzXCpI5Um1X+k4MtDec1SYXQtIcBSQPHrvP7vKX
sPrHNL7dPkhbO0BfRCjIl/DirZn15mmOtFbhIDVkbR7iLOo/LKRAO6W0rcuI5AUUpGQWcBFWC1NY
3ZDKc6t6nfXJDD5oNNm+WDAnlXL/KRCUyo7kcdyJPbYOLSyQS6TGXSSu8UNKVXZxj9KMBxHuwax/
QaY3Z1BK95OL3vXx9jRu7Yn3xlY3hOmPTRqXAntCfiqjr2p5DmvH13Y2xNaQ6GFYgm44uUhkXt5D
Qt+2M3KwqicP8T/aeJgt1E0fJT28a6m83B7Rlq0/NQuk0WhSWy+ZklZRxx2k0s4Y9d/0IrMD5WfW
9oe43Jm7jS3I1iMWxM8UERBZjsE7J0JWg0k1x1j3An+uz0OKAFacJvXOeK66QMhTLBVteEGXNjZt
rcCgxVlp9pTV3wqeCudbWB/qz/NLUti6bzuTHXbuz/jX7Tlcb/vF5EIaS8UMOAKZ58uRpbEPp04z
im9HTXCkF2F27j15j7xnz8j/Ie27liNHlmS/CGbQ4jUTorRgEVQvMJLdhNYaX38dtLvbVShswfbs
9MvYtE0FUkVGRni4TzaFzDeslEcwEq010u3AyteAaIJoC/HE3XNxOpiJF4+gjdbxXMPauWimr9G7
uFZfgE/3jmCXUIxom6ZE8SnYxSvV8BQiLkRmdwmhX/uQHwQX3NiqNA1o2hSI9bhvOVuPCZI8oUhy
kfSRqb4dbBouPX2mm3K0BopIBRVr4K5RA7pdOmSfVBXNrb3NpBw4/bZczC5s+zua9qmJyb7PFQim
DozQ28PFCclL+PlhcsRcF9uGDE/AtxFtD/KlhByM1Qp4NPLn8eb8bQu8jhCn9kefdnXu0pBBGzMa
emxQnxRGTPSPZ99ILVX3rbDdyLBsuHTF6JCIM6Q/SxT8SxM8ORss17VxpEq9nUXdQZXTVc2US5Ia
U688HeHkaIDPTuZRNO9t3jW9sjJYdq1muVk6+fPjuZw19Nu6CrwbYECTsyEVniQOQjDYnGdDuFur
ftLBFJda2H+Ji6crhqISSE/G3lXI0N+uGCTbuzhVnd5+EYiuEO6tp2/Fm/525MhzR2LKueSpffep
YWSEeqTfXuzyRFcLJ3Hcl4++YrJyYCWMgyJgenskQJD2jLxtlxhH5ubzeqCThYt8Ls7jBAsHhQ0S
gjNVaHtS1LuBX9Kdu8s+jHtkJGPmwVEtjzSXt3Na+YixusQf7GAtvcUrbgvKmuArXscZiaDL9fV4
o/xiYe8m75+5KRGhlLeqF4aYvKYmNd3uO0/vdDPR1ym1FLozWt2w353j6zenYBk/L2fQry1s1jtY
wmTI0zC5jX03FgdvsPl+nysN8bIzq4ITfiBtzSFA/0SGjwmX3hqzFwhMj7kxcFoCnXM70+LQhKC/
SQfbr+BnAm3bBDZOpOLbbQJnJ+275KNRn/Pwiy8bAmbAn67LdM3568fgttF+Hq/E/CyMUzF2jgFv
OTlMRTwkeDwngw0dYxQom0HnrDYFuzMn6WpuPbY2s6Hx0sK9BWYBjF6bhPKJxkHGyolYO5HV2BQY
9UVSfRNqbIEesH1sPrY241uRRQUsAy37wLRPIZAI59Umb8rB7gMJsOLKRx201N4fG5kLqEZiXrSE
oiMOmc7JIRWqWg1Yjx/siIlIHBekzg5cjemrDECYnqWhJBUKv6oMFWkXVI/oE01VVZeXcTazszsG
drioNTxmJwB0cIa7Ycipgx0f5BfAWDmz3ijFNjWDYQ3F6UNAGIhn7kLoPS8JFt8pA2AH4YEBwS08
xMAsOgW/KxF4P4K8Zu3G/ez4Sxq9gqkYNwARh8/Yr6yhPXko+nuheKn8Zh0wjpWjRqG81RIp4wp0
Dqvc0ePqM/dSXXJ/pGEg7MIjb+6qRwCK9zvqF2Mz8sTJDYMc8SFIFmxxv3/jUvKxRcTRfXemAy+H
KDgt9OTgUp7Qi6ufXxY2yhRHOU7RlfXfk3gVaPQuyJ3KpB/srtzUT61CYuWVZUzkU3zAokjBLGWU
xxf4xMmii33sjmbB84hx33qaJFWbpuHkwXY60NVDCsrVDMd3wGd6AJtWI3rQQZE37HPMG7ywxPh2
h6wZhytwyKfgrQHBtynLYyCzfu1VzGDXm9J460w97a2IMcAZTy9605IlvsfZ1b02OLmQhx6EFiq4
7Owul0gGTFTV0rSBKwv17qsGTZ8a0SIB4WLz7boA5x0Y7siMahW6K1utaBW+odXIdmpgNF54+I+m
71ZirLagsw6IxenbTgbtTsXEFT6NIx8qqB8/y3Ch3jJrAo/hcdYVVG4m10pROYFWNDiAMQFjyrDS
7O4lsh9v4TuSnd81vTIy2VEhwGCVzMOIRAqdpylFxtbClS1T3RzMbJespZ3ZyoDP6thQlQUXkF+8
DbtN9r5Zrx5/zR0O9Pdr0FOL8h2QyWh7vt3fApc1vKtkrO0q4ndQIx1Zros2NJjoR3Se5dYMmL+1
bypcSxJJXzA+XlXTJR3pBkBBNaLxpk29Spp0gTDkrN12DOnqN5+wNUshZRtGm7qDeG/UEi/hzNQb
CJO9RMFCcWMujkC6cmRRBcofIMfJdq+jAQR4HtbCCS61/JZlZ9mqX1SXep4pPosXoYOYRslCM8Eq
wXoIcc/6iEa1BSczuszpNIAwYxQghFu943fBEmWyH8msDdUqgT3lL4Wm++vS08VCL/63ic1xwXGE
xtwP8nSQd7ldcEUtB7GNXM7mVNRfcY4EkdTlQlw/d4teG5lcEn2e813QwIhWWp38EhQEVPtx87aw
f+Zugysz0wszbPKSFxkG+6dXqKK9V81LHGw976xK+6gzGsRg3PqxzZkXC5AkiPEElGORNJ2MLO0U
qEsPHmcLvKEdGnfh58XZmfv3+9MhVcC2dzWb8jYS6qAuLlnRP6OtIONNl5WjBALqAwSggMAbPrm2
iEHfD+g6cRvoKOgBkhAdEbUGN5Po+r5mtn0WGYHkdBFpNWR2DIbzhm2TDCH4dSLoDpIehF9goqlq
vJihQwVBUVbNIeacORXEa+KWCf9A/bD+8ICbANivGHAvyJUEInlI9DYCTYZK4ykExPGLftlyicVJ
TVtRAL2gzTEwyLTQJIulI9sgRDFiIRJfUi5RRb1HE0wJNABgdVbWD+ivkQcpgoZ8zrwVbdF15uOV
m4vSr5dOmLi6skljLUZHia1XgFYRZRVbSOI2A0VzRGI9NjaXkbkxNsYVV4EK2wp9zjQBZxc7TjdL
2ujRejD9lfrX5Gl1HJ54Uh36nWqyuretnwMSLSR476Dsvwf9aidN3gk15AVkKR93KntSGYMB7X95
lIRdHhnZcHJZo8tWKvRwo8Jk8zf0G+uNnOiic+49M0RyNlFPWrTE/zt6lztXd/VR43Pjalo8aIrm
qQzHgJoX/A870Mh55Um+cK3NXeRXp3QaK/QltLX6DGbcngTCTvGMRrMEpDLjcuHAzgbt6FmFBgHi
0vvnmAbVOMhiYaElIjXUz4mw9V+adW3F8KsByXfsTlyB2nEVbYJz+5XRKCebzFrSyptLPmDD/fuO
ycyGmZekrBNzdtzo1amCSt5W3SUDMahavD7e3LNh6YhfgkG8ANAkc7uKrBd1dZ8mnM32hmy5EJ6D
Wiyna2f3beN8l8dsoPFlYUlnI5Vro5PgzBnyuO/llLO9NYIzkNvJ4xSjE6LU1WNjF5kZLQl/zzpj
dKeg/Dc25U3f9bzrQYm8yjikVflNCorj0uD/t0RBv8f0ysYkBHHdrIwzDjYYgbJnOTHYxE7xuiV9
vxDdzl5dY+kMUiCg4ZMmT1usWSKVoAax1chyoi9J3rLpQj1zvP3ujreKIjr6W9FePZ2wKoXudodX
o52mBlgDvABtKrtMJuwJQlu+tHD2lqxNpq733DoSUlgrHAuVHv7ojHm2sKKXpQbXWX9yNa7RrV25
LXaoQpdvYEmN9AqRsHfKA6NpvgDJeny05vwjmltHEi4QOIOs4NYQX/SuVyF6sv2f0CWmXPmEC95T
Flr38n9yH17bmgwqReq1TeqCt4cji5hC8wnDfQutQjWIuR6LTbaUtpvbgNcGx/W8mkW59iWl12Aw
FBtIrq0E6S36+3j+5rbElYlpTlQduCYFhyFv11SMjWH30WyTF5XTvYU0yKw3ujY0CSaytmt6cD/z
tpQPa8ZVIXT74vDoR/gcsGa5e+jES33JvZp0vryw72cjmWvjk+BC7VLwOqUJb3vaZnCgmASMJzYI
Sc4J9bOFM7041Ekg4WhdCeJ1DLWEzERF02jtZiem3GQ7P30a2I5GlenXq3KpT2v2mpHRIT8SeiLl
+RtjXe0XsRTzmEffsB1D02dM8uiqAoqQVZEdu2eItSfrrnINNdNBmCSbw1Iv0WxWEjSiKCSDIR66
y5MDwpcp4+CMIh9X0aK6JBntdSiCG0K64QKLlXeluO5EXTtp/sL7aa48A1KHf6YnR4Xh+6Kq8G61
pW8zXEnmsMbxLHYMGfTINBnqoD0c7ObUWStncZV6JNrwW54lPP4wFmOJuwG0p8gePD5ecxfiv88C
6PD2BAdSGbeofrA2ClME+f2zspASmDu/I95VVIBWUkD0dWvAZfKsc9qCs9Ee3lsZFKUzoA6p+4zc
60KAPFcFBoiERW8VMj4AJkyWt0+lKnLFDrGozn05+qGiG5Qozw5dUiycGxQuD5R/QdMEnc7JAQJH
XhS6LcfZjmO0IXqItFRHN4nRNuHIxkD86hRli9RQ41RN72J0qoBUDHAzoNvGtbw6PZmjsE2fqXiD
r2II8QAAbZQn6cUh8ckIL9t0uxTbz4agyGCDNgZldZQUJxYbAXoRfahxdki2xW7fWpFCcpO6uvj0
eBvOegaU1CWocI1YummiDpJPoeflDmf7/UfL/GWUdev+kct1YmRWASAL2K1Yoyio/x6025xbuKRn
1/PK+mScjFj2mpOO1uVtnVriZ+6+huq6ABoJyeElNc+5F4YyNiMjdMNbHizqtwvZ+SX+qvd5uwdc
mfJoDdJIPrwJiQENCVKGSBcZxT4JV/F3mRsXUCilyJul2Upac6COcH8SlyZ0eH+8BjPbCxgbtD/C
SYGVeNqwXg4QdUxVrrfHLMKQg3IMWsWPTcyd0Bsbk3uu7uNG5tGSboPFzWyZ2BQZcSeXdluvumIf
uPuO0T1ImmZpa6b5kSv+z18wObpJ0fP1EAJYkfaoezVWAebsqBSNDtEZVEIqx902uUDAdEbKtjNF
LV7n5QKCc3amOR4JaSBW8BaZbDcQPJRd3bG93QvNRwdOdiYIFhbzjkQcrxBAYP/ZmMSdqgIMcT5g
pnurt4Kdt/bWpfFxdAn+WIBYPiHHtBaPMnnfXGqylAieKzvAPKqZQMf8nuvbLR7UEtdFHRAcb/uP
L5eklKGxVa1CagE5YuPeJS0pV551VunjLTbO3cRJXhuelvv6CkAgaJj1dj1YpXxQ6s82eYvkhZfX
kpVJsKiCdrptCuwiiFBC+jKvT2WsroYAOTe2ZszHQ/ofJlMbcbiAHIEy6XYyM++/JrOmlb7fHxOz
tMBxQp4IZvNdJfU6Ny/nP0sUBXPbFA8/wN40XN/Q77g1G3Ss1ENXFMAVeRO6T7y81GX06+imi3Vl
YRrcc0KH5lsRFmLS9lTdy1ajp+T4jM0ZkeBF22v7jlbkO6Yd9q1PEp03urVHn1Fd+ftKmE1lSZSj
SLJTRiDtUhr/N/f76Psmy8xEleQmPr7vLUV4pCDrF5mBmVrp3jk565haxsEOjNAsrNiEIiJJaEsY
M6EIOh5vgbmbGK/H/16LKZNQrLYacDXDYOvuSqTo3PiADvJ+OPTBf7LZri1NHKSsFFyZaygHxxhy
OU46hqyuPdCbA/X17qJUeUGUiGYwK1o4u7/B4KP5HnfkVYQTwpvEmvxr++MZKhUkJzHx1mA3x79h
0Tty+q7NzGhItfq7e4UiH7kg1UuhpqmX20UY2ux1hToOmiRQv0eL3+R7RLEUBMcbesxF8ZyGq/Ss
6m1xEIVLzHE6MBqg6Qh7qqwXVnumDAIGxX92J5mxRJZqtYpgl7diILnKv45GaGyu9P+jndHNXc13
47dC60LpHfFdZbIbHW1N1G7JnwUzc94ShDCg1UQ5Eu+uyXAaR/B5kCmyMCN9H4/PubWGbG2gDy9p
gntg5RwWXluzx+Xa4mRgg4tyD9fCYp6dEqkCGpS2EdKJa0lvdt5ekw5om10Y5dyiIaID/80ImUf1
8XYyGVaUc7ED1nbf6Ej9ffih5a6hy16HdImCZC5fAIqdf7YmLx0feWGVD3s822qyf2tV6A4ow143
pCWuit8ayvRIjiR6oM9BSIho5XZUqtc7Wt5yrK2zKq2tXNmBovTEbeK1RZ7QJUnM0qQ/yV51SWSd
t8Lzi3h40fS0hCtcWtXxuN1/C/KQkBsBwdH0bg/KYUg4EaPeB2/uWaHchlYWeLDIDw7/wqb9pQd8
ZGzi+1sFbNtuMS7ndjC/PsyP2motdWNi6z49abQh0fb0/Nd4NT5z+lpYnR3RVWRountZfm/ekSuN
0RwSsCwa6kG7IE3LH22nhpHGoBZQNWKy7cNYL7QISnAA7xil03gbiHd6ujZ06ZFlXFxWTq9sw0RO
X3w5YdcSSnNWwA7KoUn9CP9b1lrCICrHEv+gZ9fVFjzYbMgyivjibQxFeHz27bZhBt/LBuhfI6+g
O5bCErGlDqsHKx13o7Y+p18/jL7aSuuaqHQJ9DKetOnSQV0BXIxj/HuH5s+TTPXaFBn4cjAG7kvg
nnvG9AgIAhbO/JKhccNe+U81AFG5g2S/3Sj2h1hnoMs8Z5jQjFswNBvOXw9pMp+BLKQYEtIoSkL0
ty3ikRoVYKN4Rw+iZCCnIkkkPKnbjDIM+bN6WfBtcydvbEAfaybq/XLGRaO5UQzzWeFCenAvCX/F
ICS171OR+XGg7sQyVGxyVBxJmW041wjF4fnxR8zuKeQH0IOLsjXQ2ROnXiWZE6lhxdmJa4XbgWif
r6VpVS45WYbhvh82m7PyDq8Dpd7HlrmZC0wbzx4K2KCsx56arHPMCMpQAENYb0KyR9qlNYYe810g
wXQWTjVZCPfmlltD0gVpl3HS75j+u1CNRAgrcfZW8KAWRl6Ln4QMNCMHglJIQjU93yZUWL+sVo+H
Oo5kcnRGNn48NIByA7PMxN3nHfyPUPDAoramlnzk7nfV7iAwX6OBQwj0hl+qj4wb95HByRGS+ERS
OyTa7OCbS/cKV+iyuoT5mzmmeGijtx4KlaIMh3S7fDHPMnKaw0bc7PvGGKg/APi6RPeyZGWyPUU5
LTPPh5WhpO7m6J/DFWsIhPvmNXBh6vIKd+Iqbl/YzFjYLnN57TGTgBQd4NPolJrcVb7sQTyngbdV
QeviqheN26WxEYcG8CV5V+sFBEC7vwq08xgalXb69XjTzKCu4By4X/q1MWqd0lj7mcjFzVDxgJDy
Z+V7hGKEhsUpB/YNXI4roBBKwzGG02OzM4CIW7OTdR1Ej0nUFGahDib3rs4nwNbtNVNtV0VDVDRP
Z4qp6fiE2PuUnljkOSRd3DUvWqjnxUJ0cu8j8DH8SEcDWlSkPCYnp3HbMsRblkf4t/aJt10q2oz/
/+1Buf39yUFBCl1oo3rAYAFIl5W16HsUqUUqDdukuIgyaAvLvRboeb9Oh33VLO2x+4N6a38y2UhC
gBhsHB9IQNPX7lRKz06oO/FT6HwOn6F8VFqq/ElJTwBjfbzQM+Hure3J0cqUvhFyCWOPIoqaVVNm
hElP3WtergrApQ2xXCol3B9mWAS1FkRCwGgJlaZbl1HzVR9KOXLtQlhFAG2yDfjXlDryxVF+V7ww
EL+LCQQBoYPRJp4kkKgIZZmIOQt0YehFjWcBBhDshzjMMtJ7bfcVDm3/mbLx8CdVXHAeP56kpS+e
PAmGHkzrmgx0UAHdUbaUVwKg26G3lboS+rVLak8zuwEdMSN0d4R73slmcVyVqSk68WxfehXztRo8
x7X5eED3VxF4PUYNRMA50RYyxaTUkdoKSd+M+JcYgMaI9nm5ZrxQV7IXIdLbKKZpupT+uA90kOoC
fhVUPqAogBT87borWq3VNRQO7CEsAsuLo8+u8Zb0d2fiCViBeOXI9Q5Zot+3x1XcmLRi7Dq+x9ty
CYR/tCkL4ov7GqRUYeSYTQOOv7IYdLU2/fitiKw6PsdJTqTgewlXNVN4waegrxaNw8hGoyPkdsBu
GdZgX49529lnzznNdclY+5tsW+qGSgYjEYmwEMfNlJ9hEjsHdzHUwFFyuDXJeGpfsxLKdP05JSXy
wjEVde7Q0UOoS/9B7IYMNOR4UH1kQVc95bLEg0lRfHSY23WEWwgQxuwP+8nTmPpU5YjjkfpNxn98
al+X+M1nXm2oRGJmgTbi0ZQ6nVu/lyHTh8DD9lKCGlZP/BVIKLbKoULidlsZm7/5Gsh7G8/G9eOz
M27TyWVxbfn35rzaYOj5jSOXzwSba8BwnllsC2ZAwDaNIdIdb8HzLI2Tn4QfDD+AdZDBONmfTM8P
gr52NzFFq7FzLAwRvYcOkoeVFXokX6qlzR6lqzn+fTRcjbRSBzF2QtjOTl1FwL2mu1sBDZ2U9QwK
Vet6i/ml8et/kO65WdxppFwheoemEwwrmR5+ijQ6St1OouwzgosoWAgu5m5A5JTAgIq0IDoRpwJj
SYXEmqp1QKd0266hjUb+uJKZaTrg0a33OZRLcJg5B39lcEq6xQ+cNnhNgysXGP6edDzhEcPufJB0
bNrdp/O6ifD+WHq5L1md7CQkubsq72C1i3dsQsvaquX/aGSg5gRhCZz8HVE20/J1FQYCsDb8S8WI
a8jR6RUXEIm3c4GozDpm1Q8u+SkdM+JNPlgxzqpdUiKbudwkdDkC3olbFFykE7cbeWGasX4i2C3t
1tFXvXZNzOdS3MTfu4FrK9NFzNIuQnMrrIj7mIgfnQ5Nxo/8LV2jhL+UvP91pBOfA2PoigeHAth6
p89zx2O82JNhTCKd+Vb5ptxuuh7tJ/TMrDhUuI2QZHqKrr9necEDzbi7G9OTaK0rBylMJZgO0XgD
BiP/JGyclLRf3pIe+dzldWNqEiAEBcdGjABTW8A9zmflAiFsyGl+o6K5CL+YOQ3oHcHDCqrHQA/+
4giufFvNy26qCalgFyYEx6gZr558q9RZ00jfsX764ztj7hV3Y278nCtzvdA7Su9gaLpe6HvlzTXK
hDo79lhfVpIuPa+Gy4LF2f0JlmkFGXMJBIrj319ZrOvMz+OsxgDdhDSCwav74Ms/Q4aWiKemeGKH
XZmkerl4a8xuGA1ZZDgBQB7EyYapAyS52rDlbf2N3wx4QgT04JHObi9I6JyXFnIG/DXmjuChwbkF
iihx8nar1LDuvSoD4CM2MlYPNerUvh6xEVoMQ8ONVB39v7YT77IMXLdZSjzhzCkIjjwwVvU2F229
YROlPC3TVQVwRrYLeV3xLi1HxYLKH4KHZ5/ONn8i1Dcia2GV5iZrJAoD4wuSC5C9uF0lLwOauZVq
3n7RB540q3VImxULx4WXV47m0Cd+q5cK8riLMjQzrXWYuCvT09PW5hL43HEf9GewZaO9rtKdc6Nr
RPKJ8MoWhvGOnBgVffL+bh2a/SpZZDSYPfEI0sGVBqp8HmH77fA7Fz1XGo+rVyABsispdThSUbRr
nhc1HOYO/LWpyUzLjg/87gBTL7r+Jm5yl4QM4fYsgqfVSlxAofz2YE8dNigpQN8DZlG8dSbWkBVT
3CLEtSe9lZ/si7Lt9OZZOITGs0KtHUcpBZHiubAvF8G2C0KM12S1I8izXs6uueB8ZrInILf/9y2T
hVa6Hj6VUQGTRh+oTDJTErHc4lImYW4r88hrigDtQQ522ozVSLkS9uog2JX0FGgkTizX6BC2JYYf
2gvHZu6Kv7Y1iWV6puOdPmXh3HQ0rWgXkQ5fvs0YvblLPlWy2awy+kMXrM7lxKRrqxOX2qAKUQYt
L9hjar4n3M7ZyJvmmcj6ydjtCsKbn8NAvZVEyz+PBzy3eUFkhBe7DC4DQF1vz4nvVMlQhzJeASpt
Gpe0l6B9f2xibpeAjwGJRh6QFOn3MXt1XxSDz/l8icFFPcCyWkGEehfEG28h2p7p9RqfFGBRGbV2
kP2Z7Ea+clUlZjCUFm1e/Yv7is7eUwkmjmZFSLz7xgbFc/W7IX8Z40soiddb3MJsynPTef0Nkwix
lETP5XxVsFMpZdBuFJaRZCXCoL1quZfbVZj2zy50df7KkCio9bR20MwtMp6y79wBPXpa3lQxJJz7
hEPnRt4LRAoRZRA5C9kvPhYBmEkbFHtInjMlxFxdxsNxD5wEbbFcECGH5ErJdySLcWTKTqwYBVN/
DWgFOfRenTWkLYb6HTj5ej1wXQ3ZPY2RbIUv5ec0S6ITnxaQFckrPstp0nd5SoVEFhBSAGnk4t+9
/j1IlQI5TC7LVowYl2hNVzQAwb1A3YeSEK2ySIHGZya7f3gJtVhai1JKo6RKODLETbVRE55ZR1mi
+CTiMqWhGR/V0ExJIrY1kgJdkgSd/oA0J17xyUKfiiVy29YORR9t+BVjqkoyCusuKRvP3hj/lk6e
gqpbv0HHJeQ87OA5VwE+li5a3xM+Jcza2zqG5pqut5AsmykBXG9ZxIu3p69X5bJPUAq1vZ1Mvcsx
0N0zZ3GgbYiMyJIWDuJMLQ7mUNlFfzNO+x2SH62iiRYkDnan4e30xtzvw1UOwFBK3qRjStLPNKNi
rssRpUxq6Qu3xfxoweQIJ47sIFr1bkcrib7Ty10s2mKjN8x5SM/hi4gGnoKwa+wpRQBTVbmvu0O/
hFkbf3l6aY4ckv/f8vQGcVM+zgbJF23tjc9oSITC4tNd2lhlczo/9nazHgCxBfQJ4FMh2HM7SPRq
xoXbJSIew29av68bFPMXqgrznu7KhnhrI8563pdY2CjM/RbcHyCL8vSnv47p7hpKjM3q8rNS1i/q
4tt0dnCAMoocsM54Mo5/f+XKGWFges4dRHvrw8zjiRsDl7s1uvrtScRWI62rCONv97axsT0A8x7/
/vwBvzIwiZwUCYyEWgYDarByLA+Av7e0QalNRJlNycggnNNaJlq6a6uFoO032nw0tsnVlCsxNmAO
06mx338cTaCoSJsDh7O2Trtdvj4cNjzRL0pAXH3pWpyLnkb46X+t2eTUdW6QBa7HimM7wL7/+cB7
hIgGGnfWT9HWyn5e3+Pnw8YGsuO8EjLyHx36f+anaFGGy1ihDTD05o3bHccHgKM/KbQ/XiqgEq1g
YRfNOhk82BD3430K8PtkqrshLTnOh0sNgULc9xQy5JXRP29Ag/PHoQuTOze318YmcwvhncAdekmw
96IRbhQaPa2494VtO94B072DtYNHGbnnQXN5e+aSJnQrp45Ee4/U4ZY16er8Z1XTx1Z+E593VgC8
QXprlORipxEozoUqKfCQPlhOf8yvnCSQ3SBf2va4fm8M70kt9AMVQmI3dqgvpBTmIkQA8EZ+K8gA
4wtuhxgpdSzkDS/agfyV9599+hwznz1vPB7jDFAVb4grM5MxMgKUjORSgPd6G72mR5tTACRTTr6e
XeLhPIiE7JgzaPd3tAK3No2BFu0Jo2s6SNtqVAMef9Ds7gFmA6hRblTJmuyezONzlu8V0WY/mGPU
WnK9TnkdnQ3yQs193pAM1V4Nz0Ys7+38KnzOaanqSXalq7IpfLHOKkmMJlxlSxxswni93e0j1KRG
WjRoqE7RfhDGZrI4hqnUKA2FMJfBHAQarT/2JkSBLmim/euOdZSIQKnyx0hI+AwO1fiEbmFfB6ej
/XiK5yoNqAODpmjUEgRCZvzeqxvLiRmNcz1sLX3f0n2xSwnK7bR4jbbxTtp4Mq3p0onl526ya5uT
61mVkFWtoKANFyQg+wF2LPKBO+ZiYpsR65vsjCqnxooll9VZf1kY8NwCoBkIsBKgkABrnbiLshJH
BgL4W+aSRZopRG+q9ySAxadLDNCSBV1GwYWH8IvB7l5KkM/esdfWJ3es6DdDKqr9OPS9Xpy0V4VF
Sy5RA/oD2sPVwljvwbtwF0gHjpha5K6nGboBJM0c48uiHaNNpVrnFkjpEk/Rw6BBv7aqd4Feed+P
jc7e5ddGJzFQ7fdJmSG8Rcz+8ubsAbEi+2NJ1n/b0+n0mu52Aj3Q1Yq+LLmLmW2FXn7U7hG/gwZN
npziMA+cQC5jyeZ/QB7Stlatg0qmY6zHAxy/f3KCb8xMTkwqulFYdRmchTRk1hComFPGD2jviNVS
cDB6uKktGTlyLKMGVuXpk92Vw0wamlyykYskI1Xuk3WyaEE8cgHOdOFojMfuxhguNwC8cS5GDQVk
KG9dQTiwkNCU3NaGJISrezUGVrdevXDL3FdURjPQ4IHM5HidTvvEWklNpMJVG7s7hgdOF1bxHpnx
v2DTsnwq7V8rQ9RLXWvOC8P7FZm4G9+V4cnZk3wpSMA009qufHCKLXOp1kK89j0TaNOm+lT4P3FP
PSrv0AyTmqFnfmmfkWjEeJ5rkAsCt6MeP+W6v8/tvl6H/it4IyKeRjvPKhxSNuiaKHUUFxjDfU6P
aUSbnWZzwasaU0+PXVJExy6zpJyWPti6VtlFzk8FhAEgD9wzJFglnzm4SUrNdHm8c8VVhvbbjQ9w
ZrCLOb3l9ZiGqB+SBMg7STVaAVARviLhoRu76veg6Cdo2EEhvGJewTKCvIBoeHvxKygXW87Ho/Ro
KscL9erW0BwfhWJVaWwJjfYvZU6FCjzYOw5ce/gY5SwxRukZ6tPjk3d3Tf/uHJEHaHVktlKn90bo
9Y0yLiBnekcFuSrHJUtMc0s2Jt6rSVF4LzLY2IoWutKyLb90pu+c8mQUkwsIDK+9mrs4ZnFP9ORY
AUbwEmKLkHzrfD6esHsczMTWZMu3fZ5IDTfaImjik9KVEBnS+eCQjHA0N9stRy9avNBGODuFgKfg
DTyKEUyTCXEv52XFhjBalbVZO9Cy67mwM9J2XcRAA3VV95J47BKT1H2lbxwsihnoQYYbA87pdlPG
aRArSYOlC4IPdkAfGY8ulUPicyPOF9U2AYSQnSX/8fld9pc9FqoOLWEi1gvB5J3PnnzGZM6BZ+wT
NgnasRKfmAxK1AWG7Bg+6jn5MVYE8/Ei/xZM7w7j1bgnhzGQ0kHsKsy3mJuVRyQNNVs/WBeiXn1D
DUQZQgKmeh8CZyfVN+J1qKzSb+5v0+oentgG+4cDwi99ffxVi6sxCd5Lz69TxY/GrZdGq7B+kjjq
fbnZswadEiKu/x9lX7ZbuY5l+SuJfFeWRkoqVCbQGs7o4zkcDr8IdgwUKYmkJFKk9PW9TlRW972R
hY4uXOACAdtnkChy77XXYF4t4mtwSUQxk6rzzmz9zXbxr3M23AlkY19LvRRat1/zD0Q4zGZQif00
kzMjwIjvxX0elVpiy/2SNKJwh0QU/XFMKlNDysGL/DFgn120WzPs7LWDKCUBlmuRD7+P7IXEx+S3
HJj/biu9noNXf0kU4b+i/yumY3EoCD7kVJATd7iB5EHER6L31O17duqStzm/T6Kn39yg/+64hzXB
1cECkXjofP78uEToKmePaPepxcbNHufNlRvSy6OR3fPozREfVjunKdwFDa89xMaR/G0yv2Gk/toK
QHyIYIoMGroAzRfa21/Wbuc16ZwYiJ9e4/0rVkjGi+wLGsu93COAzZRgka0HBAlDDNk8gvVUkYsA
zQODe/z3/74g1+3hD4/Rv3yUX66HB7oXWPab/8kH3TzqbNH5tyBZN8NvvvOvPcCvbxRcD4g/HJ4R
rBGWzsMbTXAeZME319xnoyrgOVcnU7LTQzmcI6NhYvO2GvGb3eKX3elf3vyXIo+ybYnl7PuftHyW
783wtPknthxYUAV6R7z/Gf7zL+92Xfx/+KqB72XaW3F7OwxzyDNywIr+CUmS093Q/U5z8dvr+kth
3vS572QCeaQ4+jWdd6N/EKZ0MMLhpcbuf0hq91vbi59369dlA74FDA8CAg+Tnw3/H78im9YUUd5w
pgVHPNuTfb7jcLtGTAiYkcHH75xn/ttvebUawlYRYS71E/v+w/sZ7sOzFBT5Tzyuk75M9IEf8+gw
rvcoItv+x5zvJ5y4QfObvu5XPuTPe4nj1QdsCJcYcGv/fC+3bkx5s0IWFpm2eSFmtXsXYqImBQ2L
aGjXt5Utw4uXRfwY+Ol6kCG3pVpGWWVTP0ELv126YLD7OY3lQw+22t0mQ1ljg3hXK5eH//njjHE4
dEYRsr4Qs/7nj+sGv5V9g4/L5p3BmdgGe1lF2e+y334FzX5elmu9AR4J8UOI2f/8PsvSzBZDDdh1
ThWmRSW/h4fm/fBAav7N7jVSDrw6qW/SHTsme1sNR383YmAG69GHrsqPyKxA1c523m92s5/d2q/r
8o+f65dC1sggbKIInysNv5OhPyw7PbPaAdyh9C21aGYiUf5zD/23r+7f6Xd5/5+vP//jP/Dvr1Kt
EwLz9C///Mf/MkhRfe/Zu/hLYabv7+Yv8sdfnvS7ZrNmX+f/uL7Y//njf/z5n3itf75X9a7f//SP
Gqb9en0w36f18ftsev3zU+BTXX/z//eHf/n+81WeV/X973/9Ko3Q11ejTIq//vNHx29//+sV0vi3
P778P392+z7gz1CusIWhEv/P1/qvP/j+Puu//9VL0r8BP4Qn/5XfA7XFdb3Y7z9/RPK/weyCgLUN
Ej4O3eujLeSkW/wZfnSNT0Wfj2ABiLquON0szc+fheHfYF8D+gM8EXFKXv/uvz7cn+7I/71DfxFm
uJdM6BlfJvplzInBIjgG0bVUxqGPSK1fvZUzmHyEFjVBvZjJ0bohmxxIycPJLBdBWWifvasM+5T2
FvN0PEdkqyYJjfJHsur4A16QTfqmA80x+M49T5cwWVqvsGxMkakHk9wuKbT0xKOWect2vlLd1eSL
5wkt3OZQ4kg4uAd3Y5/pHEWHsvDQnqIEJqQ+0DFVDlHa2mcRqORiuR3FoVmmREZAZJPNgXEC68G5
1su4di+9RGr2MR7lBNudKbU/7KD0G4flXbpD0mNfsDUltbAdr5qc3To/cs+TGUABbGVaMy7vPBPP
dTcYhL2uDPuakV/Bpk2qeZlkldL1wwdf4bw570R92pRtuvhFi90LPts4wxRTolBDEAMJ8s5gkqpz
1yVziXwGvQuIao7rkp+TOenvok5QUrVphElu/DAjh67qJgVAYbW0XnpEKsLCB1YrwCwrmbaIAbcE
yOB0mxjXHnW7Tk9mUaTOFpodobAMy2BN9C5K9HcxBK4KxvSOkmQ6jot3gpDlR+CtD1ECM6ZEUm83
OfapNwsE3wvddil23IegDz9yzuMSuusYnrpq/KQGNtVdOIia+90HmBBvwsmowLqUe6T8fo1I6935
kVF1yGArGU+bq7ps4SACsOWpy83riofgUSl81SnzTNEL2nzqwrV7Y1gBB6aIqr2ZwAFlyizyewYY
zWapNe6ZBa71v9lt7F6Q8MVgSmtTQ55GeJUcST400WleFh19a5YeBnuTBDu/nKMhseEtZ0go2imW
aL3nHvFvVIh5TZ33dGxPQLLSJ8+BYdFraAWXnldBPLLAVtESQLVxyYAJk/t01Xkm62wOIN78oXyq
YW1KUSTn4X0bU89SsH+0HzAIWxIFC+ItXcY9UJeorWO6mUfqK7meM+lD7km9KXiyKgnf0y3NSk9v
7mB4Oz6ATZk/LHaeDgzznjJwBJrbRTfAnZgmr1i2EUwE4cAhI4L8Ye0P+tB203iZGq5+RDTShaBC
jiWBqPhk4Wh9a2iXznMtIST25pcZJAJo1njXlN0iQuz2lt0GLrqnqYyqkQA10pm3IBZwgMCy6hqO
VZxZkF/OA9gR2SkM+lWl+3n03HaY1xSUB+q8sw16/5DlGs7dTRJBIO2tdd6GqmhZM843sxrpBHNF
5GsDA3MNalvZrflHDv+zQ58sypS2bZCOElPaHEwDd3oonz61k0zePAtnwGxYIChR1rO71aj2PpZk
3aeeF9S5F+Q7mQl/F4+IKrI5BUTfZKQA3wfmrZK9birxYA4uxmNgE6+a+LgVXQtQLhese2BwmDnN
8ZAhyZvGEc/uZhay89QocVR0wgObTK7I/MnuMhpPr3JYvbPUNqqs1Nkl2yx/p5RhFOOw7Om64WJE
NC/i5PorWwu3Dxv3+6yz2X6egxb8xill52xCOejLKdtnoTcfe3hHlnCQ2oqZKSSzbHl2K0UcVTLn
/gH+6VfJg/XO4PhjyJj4upxpi1T0eUILtHH47LvxycdzUvx8y06v41O8Nlnh5z8/Vf5CJ+xYhV1y
RircDrwv09PrzzsIEa9/kG6DNWV4fQWP2O+Tm1ASQ0PaSY+dnY290wQ5/pG2wj1nKy4J9t7mTuto
LoMUSrV2UuwokMi4m2OC7zdau7O+zPfJNXEjVXl0ZBOD6ZFbwzukLNk667F6mEIPrRz5ghgv/v7z
/SUkfZ9tSvp9N+M3/JHmtz+voaTSPftu0McMgj93oX3SIjgFrnl0TrKLiNrom+Paf5j7lL/PyMqu
ICnj752Jplchmu3DQVdXDSk1YZEtK7Y+N5MvXeC5o6Ze/pzObnmaNuG9MAX0o+/gV8nhSliMvchu
bHAdaoaZ/cGsRy/dnKXnPEB6cDCJXGWfwR3KYeKnGrhIdddrDN0yHvVN9sspckTxtuwwy4RVRQyv
0LYremX0CVpD9PYqTbqjJ2T3PLMkOrl0dXttyV0j/Sc9do8rEQcHJhw8lW3dJnYPS9GjSM0uNOvB
RNGHyjJZ+pzGVUZncfLTq3Oxyu5sNGKhZ8F9RrfPC4MrbtSNU6lI3O22IZj3GwJJqngxWEzrtu7Y
pKcih0RuF5tE1Y3MonJ1WwaRCFKTKMv9Ysja+DxHct77LVoosrCoJCINipQm9DARLPHZkiFA4ARw
8zEIS2egTW7s+gL7CobrL5+7sHkzU/M1GWEjGQjvKZjseIuzJMdUYRWHIAgHJP1arO4UW7HZ2rxe
tqw/5Lojn9DIuSpst/n1SjGv0yX1zhNbvP0s2xY0uABA3twegxx9T7rG2Q/nz7ttTQ9+sBTD2lsc
WWx7nMEMOHuT289NhCAaElUKUORd2HnpRSVIIsssWBZzyrLzitz1suvg/Q+ntUKp9lMj6DVGqYGr
2zifRs0/j3rbK4KQe9IvZK+zaCvGoPsKZG8toEKEZRPSL39oH/xDuC/6VQ4Xk2Ji4Cf2wXrYjDfW
JkmH2s+dqCAOLb3YZjsay2O8LmG1ctLf0F4lY2EHV0lhs1r0oGHCF9Q7Lf7mCn/C5EF6fO+5ldQm
UEedX/dq2ZaaruKdr8zhUNTIUQahdU/tAqJeM+b3Q6LHx2AmtozS3q8w4sme5JSGeyrW6NANjQOR
D2l7FR1mBm1CkMLCNY3FYYG68qGh0RHVYMYrltvw2PUxOvkWxgC32zz0d3kfDDvs1UtbBKvnP0xZ
M32eVlgHFdPCzDFjaV5FQFvB35E4Rsga6lOaN9/AKVxvmzCwF1/ovpRdHFSZUsMD88Gt3MaRHgMc
0nUzTE2PI4+AKR+baD+lHdZrvLS3jS/G3eTz6XlQHZBW60lZGTJubyIX3j41yVS5ZJrLbaP2uCwD
Oa0RX3bMjYAchwzmSWIOzhHh6cFiv/rmjFRYkty74yB7YpnS7ibIpw3sRhEcFxIjhoE460rVevlQ
bTB6K1uSR2sFdTWMJFqWIvCUa7VWlHnWFSFp8xu2pRQS39SgVpTqIhnyp3jX9Tu5hl4hnD89Ccu6
co1QMZJspaVCCODbEkIWz/sQ4C2dUrjV+ZGt0mSBhNXZ9jugX9ikCMP349j2BAKLBItiDaZCA/cE
15WqqoE++17ZMH9QzXwtod1uJp13a6VtvuKFu/vc6h4Td+z/i6+3T4tb9wSzzIIwjyN7Pj8hihAq
uW5dv9NwIN8ylfp7j6RQRtCuYl0UHxhv5iJpGkACAbc4EEnKqvZqN6kYzqSMNz/yYWA16dO0wJn8
Crh6vgQTkw9xJ3KIjeTLyKauVq3vTmLq2uccJWOVhgk7EgmLm0ijANWrQVu94oWyVPzAif64hZDK
NzjKCuhibpfcPDY+lOI25CseIojiDtOE06TJ2+EhXjPAzZ7Drja69HOf62eO0v5Ek/kbJNJf/Z6g
9kqQEyU6BemjDXCY0XAjEHdRAYF+yD+I5XllKH9P+w2n3wYoOzDj3YRnrEDWH+JZE4OTVsUwA45x
cNKMhAXp/L70G3+rF51eBiHCG/Qiw164DUldft++AFYIQP+A+9GZwqqklIpqlMphmaP6LkwL41An
sI9O6O0K6gm1Y374nvEe34/74l1fVwSK+NOqwHf2WpkfmpipByfgX2CCfjwPbSdwm8Kmmvp8ORnf
wTDEX59WkZFDPELCykAYQ/aGhZa2j2/Bun3P+vkTF3G489Nuq1dtYEvYEW83jw2B1RmYnDuYLj16
KWrKjGbXm/o9wmSwYCMx91Qiyh1BMd/t7KHQHSdIH5ToijlaxFPYpuZh8QSw+JARqJU88E5hTcCx
2EyDiaLyVIUCi+wsqqViVduIiesU7/MUMdOuz78uJuxKwIqQqcFUBsrysDkuOOoOfeQ9dzI6Qngx
nprY+gcdMXK3dOPFi4NtD0EfPWHCCLGgFDl2kRaOgDQnO+VNmOaaedsjj6YtcGzDuxZNOj1SUHPh
4NqALsE2/7FpI++z1RgnLY17WIV5DzbVw1xmKmIdq8fZi/gzjcNwv8RT9AV91bxzmf9tBB/olEcW
e2E63vnOu9t8eYuh1d4iefdOgBpUKsXFsSPDegxkNBVYuB+dYzc+ruvnBpYCBcp13McARqM9y08d
WeZiauaghKnjWiX93NdL2Hf7RIchEPxexTc21uLRxpnejR4fwVMIhqILO3+35BvMS/utqWNBEU7Z
UJRn3huY5eaS5otDsJe3fG/AcHiJkE9aZQOyemLPJgfsXxSHpWpeoiQWtz3z7X4jSXOxiB26oU3m
V3D36quIoeZpcDGJb+m9TSNRbeuc3DHZwhWcSJjHAMWwl0RDRi3gugUPphCz0MHoW47NuWy9yBXb
Ooy3LFyH/aQcBuABuviy9bdvIs43MHba5cGtvbd31z4UxQocYWKdoPEezUfcxg7lW7hWfUDWGV0P
iK3O0x/twlAppYSVKxSte8IScyPxYNtOBV+SzQ5lkvHgxBKEPwPNRK2j49cVkVTlyF1XrNizPwsv
nfZ2bNLnHokVD3TR8Q3PFcAFZz0U5vlWLnSlZya6h2XcvIJqEu1E2H/OWEsOWaySSi0ZeJF6XI52
yeYia0fIcilh446smAzg27F6nOVtfPXcKExkk6eNx18mEoOyRDo49xsV5/dCiK1meTh/SDLEpeAZ
LvoQIPQwgXdHZQycFhpLTLFZBKEk2kNQG+EN3BjQQ6HayB/iqF+e5iyk6Nk5Dyslo/WxlTSAuI/C
JVIkLeo/bm7QouoaZh/pcWmDuTLIYXuW+SAfYWyBYyDGPnsZo347DL2ezki+6G5Nky3fVgdXyWgY
w0Pa9fRpwOS46LdM1E7G3quOiDvI3Fw9R4S6G7xu/OKPsTqlRsZvTPjNrk0Hu9NoIlEy5XPBYU+w
a00aHIZNmmoM+/Emn+FbUowq7W/6NeE3YQjgI1xUzftm3Zsp2W7iRHz38yU4U9tuN40NbRHExh2i
zmlUCSYt2gyPUs7pfIgFTL8S6DgQNEW/ShfB8Yc3Hwj0Mvt+Gi4T2qp5mxFDkTrxAPtr8qMh17Ay
Ss2NRiX34E0N26fMbBCcL1S9CZH0N7gkrEr7LN6na5hXvt/ODymK7HuDJuqQycY/K4AJJfDLHvb1
oyGVR/AQFDqG/AOWF2GAD7SJFAs9Dyq/JUm1tePKkJM18kfbzu6wMJHuLVC6Mk8Auuci9cp8QmhV
rpq49JOtreR4nf8gfh4piFThwrTjSaHM2c0KwjpcXwRkdUkSYnFFLikChH4ha2sNl72MeFsb3Yy3
HTfNrcs7mMi261AJMPvf5IoPNS+UgzLjj+QAtczwuKFcrkUbeJ+IRtvRTk5XJky7vbh2/z41/s7j
OEXXzj/mo68P+FztMXcAiYAh9Jd46ac9jTX70W+sfxepCnYWNjaHVA7zfkHqzpdZYVPxaT71BTa0
+CsJxwim21v2niWyq7kS5rAlOjsQ6G93K+CY1943a81ZTFsYBurgW2588aIzBbZEwAzGwSrz78aN
+19Fjhl+soAUpXUafzeAiSrawZ9J8swVZuVil2MmUoZNnwAYceoF0FLzYQSXsOXUuoTbgbyhCtRG
aoX9ynLzOaJxd2spGw9GzyhYktzJt9W5+DF0MLeIHXdfMqY0toY4+1jY1p6V5y+HDgcy3IPtSh7n
xONPy9xgc5VQqtrh2kCL1TtJBweAGZnCZaxwuMgW3XBBB+FDhSwDiJG6jJ0VohQ/MOvEeAbHCSXF
Eg78Xk9bWiE1jasCVi4gR81TehsRr1vPdsuZ2rckgh/gQGov1F0Vq3SGI1jLcJjwYDkbLx+PcYOs
CjwHY36H9MT0EShadwlUR9/7cIQeuPcQajbZbSqXNls+DwH1q2bFuT4BS3uOKWnOEIB5Vb96sCvI
qT1JxlRpoLFCDech7VHJoQh9dj+PdLkPh9SdZDMAF+sk2zfBiD2v2y6Y2tD9Ahzxhqdd8+DhtqHY
XPP70IFT1WF8VK6mVxfV+M0Je+Zw23ZBVA/J6O7weOgiXan+lqPAUZJ+ILLow0v8pxig6Y0nxGcd
NE8s2lDnLP5Swf7FVSmWSdaCSzYYU8L3+o0YXvc9Jsnw8KZngIb9s4ZAD9VNWPld+olYJNiAA52W
/kp38CCC53PsR1WAp6GO1rBKUKAiV7JF3GMfhgV1fCc4XcEkW7B1K4vCcVWnRVL9NHkZls3cXZaW
htju+m23cGHLFia2pzEKMZrSUP4J8yrHfCzbxEANv+wkukxMDP3lEgRABptmOOABh1Vx4MFAR+uw
2gBen1NfpAcX9AoX3qIMizJa0bxNy5BrfoQxkD6sboY1+7T2lZ93Jzk1+oL2h8OF3sUfS8p51VKc
6MyED5Ec7WHMvV28RKwMWQTy2LTF34mvpifSzV69dTEg1wgN0rb2vIymgBxs67LC07wrSYuBOXqm
HJC86S5W5MBUB41MgTER6A45fzU+PEXTNvbvOdfehY0eHDH4ZuI6M1N+By5kW+dseR5Yj/n3nDaF
t1oYYGkNdhTEeruRNO3DooEK+Db1qjmaLxv0i3hYAMsaM8EKdybyIoAR7dLJoj+K0DxPEtc+85Ny
IoF3in5+MyyHZyfWx1ygBGZLFxeoJ1HNjeNUXDumMG+XeoS/UMkSd2pM6KA+F+rWcnkMJf+sZnpZ
lPdNLdyrPBYutb+m7Nan84O/+rRYUr2W1G/SwwYPqMqnGaq6JPuAgm5CFyJeAd2M5QLdG5qjrD2u
EcKAVHOtx4dwJ8HJKjYz1B54NA+LirAA7ACoOfLBVvTXkm/eWPbe4hUdvBuywtnsrsXDXcahYvXC
u+GYDemN1vNuDuWrXf2kWPsU7S20gl3MPs+cIWuLmKYgGPvsxnibd0lHRkwtNr/C0OESc/nsEo7z
bQLWKiJyI3LkV0cTJgGihWfAGKWu3gbHap6pHeljoHatmpFqcPVxmbroOfXmLyYH/AYX1aykXupw
YvrnRnam5GuG6Wubzec4A9lmzRlAK+nvBuW/8iyCEDNC5gkx+bMkKKVGHblL2LK5K9Fj7vNIRSeV
mMeUKEw9XL/c9kC8I3T3nqpz6RhyftZdHi5vS5s/JQ2gDi75Hju9qTodNth7VXY0roOVTr7xPcu/
buDOAZcTAJb9/Bn14WfK3B0aCFlQGKM+MSO+rZjT3HZB6u+Mn4pL7AXf0iYFgKQqn21FMGm1z8dN
HCym8qcoc3ucmDAVM1gSacDsfr2W93kvdn2svkE7e2wR2tmMTVzJzn/cmlieOB34DZh5Jc0DXoW5
eCdZC9xqQD8TsAUjqyaej10Ed4K1wfEBe0Jxs3F+QvdDTzb11T5EJBfUqs+0Y+8LY8GJKi84dJb3
hyHvMSFCIXqmmib7CGXajU+6qUW/bA+zzJd6JVt+t0bht2hY+qcOBIej9Ma1TGDS8BBlI1wPBaLC
aWvaEk359EC3cN0LYb4wh2PkxlJbsfYZW7o99gNsY6PerPtwwMBmIZK+KaeCyiDFt9j8mZeou47a
co5v4/FqTpZ9JIZjb7cvgwluZmqgyHDuajF56jtzJw0WIEuabhf0/Msq4wdc76OLQL8Q1+XZ4Zhb
R78GmrqfO/bk5gbEeoz0RiOae9bilxYznKdxXitvVo+YoEFvMO1M2B5VklVDGIKgNzY13CbxCUel
z3GjK2Hae5MHLx7Fo67csetgmrqN5lvXOzgUesHHPMADGU/DgqWxt4ZflJ8dvTB7AlEF5ON4OLmZ
nhJ4caRxVGx5F947LoMCczNoDYA8VhD5woBjztEnjuSlncRrwjXKX6G+jM67T7q2jIP5KR7btUSS
ytFiwtiiC6wxv1Wv/sZvW+SNI+26whFVuV598lvD0JDkO8iib6NAzXWwruHRwLr5ljbyIDVryilj
cc2GocHEFTOs0GOVpe5jg+XYyZuy7rR4FqEQunlNrpVF4qGCIj0IREbaQhk61/3qvgwtBNFuay4h
2pFkuSbpjA32BjxHfZ5iMivzO4rBwC4b0xPN2vw8zgFD5xaJ9DOArqRAu4cggEbbO6T3nMcNdRxB
C1kPyLPbAUJQr/G06nuXxvzkccYuubchGNOkoGcPZCr6iOyBn7BjCyLdToc9EsgxMFQv8cjtB1LB
xmJ2wFOwyEX/zkiCLhx1ddxgz1fR6tX+PClktAwwM+u+EbLE5QDGBQYtvqlcvtEF9RdmtYM/Y04H
SKld4rSOcGdAR+G1yCOc3ihN4iao0nmqE7hsFBQoBVvSJ5b53WFJ3QIfSfM17jogChg+AYsojGFw
08RxMQgJsNyIaoQLMzaNJDmFdngMBrJgVAF3abO+xI04wV8CLmS+f0+QMlOHqYL3WDO+ICL83sLG
BCPODuxKzPU9EsOrM6DTUWzTWo1J9nWiY4CG2zf7hRP5bOSSnrKYP+qNHLMmj3ZmjJoycsFamHh7
CNWmajgzy9O0bFBar8j7FcGXRWfwXh8VLxOA7nPsdw8J7miadqQYWILClab7FQPPIgPwGrU5HPh6
OHm6rLmF18pjKgBGzOmCyX17Nc7fDksLhnxDm500IFhmwZtZHELjMSusFwXO8MT1C5Xma+7ramxy
jEhIUi/IK8Y6ju5bY9VO9jNGPL3/lXRsOHgkA9c3xdwt7doUpUNYL9k2Vqbvz5NeKmosOcqUf/Ek
hgxdD68brW8nz0b7uB2D3TaPj1kToJVOHjVJpzvqUldNjSM3k4xN1WjA1suAUxnbZ3TKBLKkLZUV
ZsvtSS8s3m3BKA95h7IdY3GA5A2a0JTIoYTc4iXI+XwrVJdcWs3Os5hNnQp6CBp3x2MsQ/960DRo
MCbeQfMw15hIsmLpIAXfCCazXcjvrA9XArAHw4KnK2JBGOt2BoP4uo1RKHQZUkcxAmfHPgMYDYFO
WiHIGfVkv9wkffy0bAupXWIfxghMED/1X+aZ+0VCVYz/yfbIlvA9coAn5HDRVAz1Gor+4tO4RwGa
92UQo1FJ1wjdzeClAugsGjsGuJcDz4xelki5HsQYqoLo+xaqZqyaEVP5gmy9XI6RNGl3dm5DYLUa
5z66YNYaTGWQLN10nDMvCG5GNbWeAgQxYsI0Uc/ju2TOLSx6xnh656rtgb/reYP2I7DuYQZEpOBy
aYF/4Yc2uWj0n7LuM7K29zjfm+lu8uT6Y+tcNtUYoSvg8AOIsIdhSKZuxxqxgD7nMAKR5UBHCTf5
ZPKCG7A6UBCSNW2/jMrS6FYncaoeQwy7UE1j3XfsxiVMmsdlanIUrjQceWXAPRInQdvc7HKMsQHK
J7khpYJ81N9L4k+YIXebBN2aAlNdb+01xq5qGgmoCuYhs654xtEtFDlMJpgrJm1d/CpGC5povgZb
hLLGxYGuUfeQ7I6BFIF1bGErUgRetlY24DDTC4YsvwdLIruFLemHG5P7bALTOl4WUvZEsL3uZvsI
liE4HlyNh7lpkFxhYdn/NnCr7r3OW7piEnoLy9DHWfq/iTuz5ciNpEs/EdqwLzdzASB3JllcauMN
TKUqYd93PP184C+bnwmmJYx9M62WVKUiGRkRHh4e7sfPccRMMg8AOJ6mztBeUj/+4VfGVo8CEtuS
58hp2239WPli9ulvxWtdAWRNakdjpT5SEM+PvmAWKAsMXTt9U8PWNP/pqkqex+/0k5XVX/ui0XEw
wVbwvb8DtZV2aWLskKfZFR0xcJXcjRogWS+iYSeNcgit9GCiuBKSTTTkLUWJ5FB3/GEWNdNBSvPE
rUoLOI9Bt0M5afuiGvKT18g83gh7T30KiUMK9+Ep1YLANeZFyiB7I6Vd7SpByQ/1YI27Xil+ZYJ5
H8hWyhupPPYFMR6vI/hv06kcOJZasBF8/KguFxDWBzPSEl7Fr15t4I8HWT8nCOO4ZCVHIAqRdxC6
Sv0+Dq1PbXP6XjTx75ygw22GaocWhbc3ihKMYGOh0Tlp0fessH7Loxkd2ry9h9sk3uVd/xIM4XDq
yHw9liU0vFpvVNsoFF/hMQmcMKi5ZRSBPHM1Ff424oGW2UEX5X8ZJg9aa5q26kD9ewjqg9cEAyLe
fcejqqTAUI5HinHK3rC4BK1RLjaQmo27xE90ogTjRxtEvJSzenj0JQ9Qv5bS2CBD28ED1g9BKlhn
06ie1MwsXugMiO2onfRHsHrWvi99w6VoUv7t9UiG96Hlb6wS7klfqaU9DVzFqapq3hIRFdigkn1A
wxQfuGcFkI5lBiGwRD7VNE8hIJnfJQUBkvbTRsn6fnow5VF0stjS0IYXZLv34p+xzvuzDrnawMI+
03U5OKk5mBvKq8/TkKZnK/Yo11ol0aDRNparpdHwLVeVlGAG7NORQnY7gqBg7e1AzEe6OUxr+gvY
l/wrsRItf2wsHocy2Xppi773AApgzKN624iBeNSitPg1dRb5QLtjondqQqbUERL1ewznEJXDvPgK
Yk07AWZsEZuicNlO1XGaXZbd1F58Vs0io8yVwZYP62ApknMprKJ2+zm4kWph2hNzRN8idL3BMgX9
Ua694YgDI7A2vSR2qgI72GRe1QdO1UpEXXXWF+JRAkob2UrTDuZvHn0Z0vOgdDfm4GV3FWSjuVpC
tOjn6pOg6fXRbFPZHQJB/2Klw7il1hDdN2OQPQVF9rdc+fKZQ5w5cZoIj3mcPsqGWRyqSlCfKXfs
ZCP5o1U0vApVdKd3Gq5wUtXHopXazg0lT3An3Y88sD3B1JxM3X9VkvwrFcXWHcNp05aicIg8nshy
GD4NMQU6dSQ3xT28N0tF+JOVYAdyy3DqMd9FcoamUzn1BzzEVtPAB5kckk0qRCM6iEkMLbDmSdzM
enz2DfG5s6jZiYm0o6JVQEjanwq1kQ+yItSoi1iyg6LRdjJj1r7v6/CLIaod4XxGnbEJ0JAaUxoi
KPx/lYvGuPf1FAYgqarpzEOHzAH/2RykIEZ8N5Crr1MUf1NMmcu7LX/zAGqegNaBXsj75wC3O4Gn
GoY/MKu9kCAKty11FCrwTz5waserLIP4u38hBI3sVMRPlG3cb+O2+D6hcUV6FolbrxbZGqmh1t3r
2fy66KteBGIzDlYT3fmaptkUxo2vSqyr56TXki0AhXA3WPImAt8zWum04bFsMzb5LTNCIjZr9XyT
gptt7oygzNStLAm/WtHUN+SJzIM8hOK92Y4qpw4L82AZfOkrE8iZ4ot2HWnwhlP17229GRtHmmLp
fsqbV7jQ+3MbS/Euiepxk7S+eqLIWN8rQ6nanZj9zrBHt2jD+FRWwFGhVvP/6EEIAqjc9M2wJaN/
N8qcNKt87rscmBpMIvu07O4MwXAlqwv2qQJQQ2kmiWA8C51cEUNMXa6JfywgF3q+LSk01CB6KKkf
rVbat5Ta5LFJXNqXnK4C6VBH0rPlN/dGWtylkFSQGcu7bZH6AGfVSoOaVzXajT9ZxV0UVQKwnIg2
IhBIbpWVVElRdXX1AO7QMjS9fV2pxb4l8cZ8AXSF1vgtlRq6XI2AdD6rFNchtFVRBEH5ED0JtfBN
aOKRupVV2JY2eDb8WxNXvfYlT7v4lGQatSoq4aGX1ich7rMtIM89JbjBDSRC8jwnUanEIlxWsfkz
CcSIDIrwtyKNz1PRyk5D+n0TV91d30fCVug0+KzHiechHJd/5uTzoZ+MP1LUqKYj6V2ziQkV7F6a
pkPGYp29rM14gbyBuv+Fl18Ap/8fGn0JZT+Hf1d5nf/TXKLUL/Hv/+eh+JM9N9WfP835r2L5lfN4
73/+v+P//4S3z0SeN+DtSH+HyXt0+/z1/6LbZfM/0IqiODKTG4nwN9Fe9C+63VD+YyFTPBPL0QmD
HDZ/9C+6XfvPzN0HiR5dMhZV81lEjLr5G7hdUf5DFwu97SJ4J8Sz4Wv8BLj9sjdfA4rEADLIppny
VaPCftmMoQh+Fsl+NZICbhLAHEHTVDtqn2S5fIKZZqWZ6uNwqmJaOizs6DJJjHs5nFdEg5FU5LPF
mNzD60AbyJSQUQi5d2it08vgf4wSG7kO3p+bSf63qWOenwpVNne8IWH72rL5B27lmNw6YV8piMDr
DUV/KUN9leL9jfz03TjQgcqiQemeSUFiBVLgcmIptbqIwPpx+3B4eUAJbY/4x3a3dffu/rw9PLju
8/m85bebjcM/7OP+7My/dR+2L+7L4ens/sjtg72zf5x+bfkB24P9sLN3L186m2/Y2Nunw27jPG+O
jrMp7M39X5F9fN47R9eF5enR3Z5fLfvr5p7+661r793No2Pbx7Prus47y/73iL/vhXjrWbo1z0U3
HEi6QZFC6dE978/2j627RQ7yYP/cbe0ne2tDDsr0HNc9Oe5py4fYnNyVNh1tYUIfVnphsRPGSmFd
ejxtkbHdwHdlH7YPrNd2e94+8T9WkV/ZG7SgbOe4P/4DvybScO5+v/+ntx+fVxr2Fnww2ofPs+jy
UkUamngAPro/3JftjgXY7FemvDrEbOTvOtgaHlNyMxuX+/jjF9q9D/bm570jrjFrKYuOtY9zWbRA
TcbYj/080I/tYXvGwM6H7Qu/cB9c53Q4nNncV/twPvC3y95jk5sSWpbtFnPen9399tXeuj+w++2r
e3h4wB7Ylwf0Ae3v7BLClQ8wcmyOtr39YT85R/ttMofd4eHw9Ofg23+e5h/66+XhNbRfJvuXbx+Y
7eHp6eGJ3/75w25vbWfv3D8fnWf+/bh/3jzv/3H2z/v9s/3ydDgMtg0Z0P1m//3u/v77/XG/+Xo4
7n8/PzqbnfPouGdns3l27b/uNhCqPJ7c5+N+D+/c8Q4eXyif3bOLwb5ZMDP/B0s+uw4j7h2md3iA
G8/Zb+Bicd++8Nsz/5lDyPeeHn/84Iw7v28fN2k+TreO29JfSk0ZTWzI2X19OWBazvPtAZT5B9wa
YNH0Z5JiFoxoPs/bE39zjnZn9zB7oo3tuEfXcfi/s2bQq8MuuphruTC8Djdy5hif8Bvz4Z3/4t8P
r9szhnLGxqB4ej0/lDb+7fz6iiXad7uD/QSny2G32212uzubrWYDTvjVzc+7O2wCwi3bud/vj9gq
G7l3nccTW2jvN8dH53RiNmz57UWU3jq/b63iohM67gyjy1lFlhDzOT/gj/D68yI6+O7SxqHbv3BJ
NhPBRR9svhBvtX1ilTlps+PkV+g4c17ubf6IX83fezjs7vn3/pk5ukfnkVPm4uzOULbxH1xogdgx
rhS+5Hjkbpi97nY+sw/beaKBvWcl+R7WceuyUqfZ7N39j/PDvDgPLt9zeyneqCpurMSSyqIuET8z
Zg/Clv7g5DJX545Li5Ny4nA5zor7XXA5fHBZyuJCSqOK3DZLf94+vM7OCs/v/DUvz/OK0ZLjuX1W
ljT1ui5JZGfZZTzBAxsx2+1pvtWxz3lj8BV4BhwGrhDPcWLu+Cu2k99yU/Nne5wM8qxHfslXbw8E
Bnv+FHvn17g2B1twuUT4kfz4+Uu20IudDy+EFRxKnOmbocwjHrbOK1/CR7BnG5u/nN9s7Nk/7hmX
r+Unftk98OPxafwofPPhsJmt8Hz+4XK+Di82PoXv4fDMO4RF8eH4fn7e/MOcu9lgmQmfCN/KVctZ
+7Y5zl+6OR5Y6Ps378Cs97QKvx0+e7vZs9+z/c+2zWfb8Z1Pzl/8VLyoc7x/xlfPy8RCzd/NQYBV
kWGfHf7zbWu83LC5uVylDVQiLwCzuUGAe3lvospl+WKbgRGUBQicm6KbGwmbze1RLl3ov6PMZAwq
0isykfzlKLlXF56ppLXtZZG18VoBluhsSF79gVoGaAthhfvz46zoiBFFEc5b1VTNpcUn0mQAezIr
MmyWug3NftiiMyZ9KnCeZ6WJcNzRe0tLOERo86d4F3NIrRmSDPHAWqiB/F1EoOHQFMO0skMf145R
LLQEeBUQnouL+60qyZJB9wzfS6wCiwmAc7U0g2laa+fWmJOWKfvg5fZ+XQaQbzOTREB4JhwEPKTU
hcewMqUs0m6sKCFn8lEUIDPp6jg6iy1tpJ8eiqefKs16vSDvjcWrQC5S8n8tmAz6nYCi6kO+q1tT
Iz2RJis0pVdWkqZ9FRUNQCoG5n65X1qhZ6aQpZTOw5rUcxjpe1J+zZ1K/9BDX+XGyqU37///Ovq3
VbwYb3GDj00+5XrHeKR5pmKfSl4hbKJOD1fGubJbcB7T6i3yVsYmFxYSe20hZvrcm6ABU5Dj4K4W
wumeLgl1d3uzrs1IMwEwy3PDOci0yxUETCBT46MhxWqM2J1yyrEWELiVG/LqfP53lOUFiWA3En05
6XIQBAHSWJoYjm4sC+Or4ndrsm7XBtNFUAAcYWk2+csppZPSQJIilrZcGxM9Qb1+r1eJBgau9X/c
Xr3Zvpb28H6oxep1k1FUtcTqkYt6CALDp3Yylt9GU4rvhiSTXskurgy5MrvlUhZapIiNIpW2noe0
hXQySFOj9jfjoPy5PblrpqGjU2ei0qSQxZk/yTtnWFtFUE1CAAgBEOoXNJsiRzAzZUU69uooM+8k
dIyqBiHX5Sie5oEbmYEYeQ3UUxlyfRt2ub5i5tccBbKkKukolDasJZkOGWl6TksazYQKIVnHhIrj
mOip909a1DQR4aia/+IIs3T4QTjoEIVauKZIoMQGf/IMxjb0XdK1PyGU/yWXsrH5/DZBzKQhkT77
C3Nh7nQI8RinNG1LwMDhhKpVymWB0qb1yoyu7RRFA0gfOVjAchczgkwz8Httrnl5dOr0aW26akIp
8/Z0Fq+/2ccSUsILp1jQpWhM6NIgAsEM22TGTJVKpVAGUnpkXoNoU0AWMKPAFbvQtZ3nxfGO6jcN
FGWX0a9AP9eK05KUD6dbJwtJkCPPuvPS0pEAizIDacjh0QyD+Cgmcrcty0J5ybvq7OsCBay6yDdV
DFhKYb2dYQQJxdKAprcO7SiUKzHQR29jcavOVkxijxTM/HnfHcgslz0aoRtayOhDesrNsdzofpW4
UD6DEW6T6FcT0oF4ez8+7jqDIoitYl2wny/1HEZZGcC7cRUNADqdKgdSOym0U90e5erU3o2yCE/G
rgDHVOKzScR0dM5BmEnDjLBLgfaO1s8ceg/39ohX58XeEkxCM2qKC9dN1lSFrWEo7VSA908zNOBV
Fqwht0eZjfXygmD1VPTgVJKsMsnYyy3rR4YXOkYBdEezce9Dp2DLDUgNtxd9aBHSKghfe1rFH+u2
SYeVw3RtWTFeAHoQns/6dJfD660/lCU1UjtJs+oU9Xl+KIJ2OketUJ2IyejwAIu/4pDWBl0c4Ayu
j2m0uBSJtPXe7UpTOMme6INeT+uz3I1W4+bTANT99lp/9PEWlz78CAoxvG4us9FDYaYlTUEcj1DS
fjRCO7Qb2epmdK0FuidAO/r77RHnG3Cxu3NRQlF4BYmE84sbslVo0dBqv6TBr85cHZC2q6SQJgvZ
8PnIk2iaeGauWaDlvtSritVpintdRU25b5MN4Jx2O1D4/HQ8DbW7ZCD2RaWVN8py68Y6z1WI52zB
KPqdEtPRFEfGo1hC1ZNU4opruXI4DHrSkQDmfFCsWFgn/YZhEgQTOKpOrI+BKcDnl6UiqC14awtD
717ojxMQICA9uyaGdcVILXEuJGGDcAwbC4djALSa4obrmV5Q6xlIifwgiTK0RLJWHvJKn9CmDTxt
5WhcMZhZ9JegivIr3GiL9eW1oBO79cSLkkePN2A1u5AowoZit6azfG2Cb69YCQVFQp7F4ppFPdaq
XxDxBHl30tuyPaRKox1DvNW+8QwoQBP601bO4JUtJflARoALfM5DLEatglKemoZRlVaXfTsJQ9Pt
w7w+wsvU3g9qDkjfBHVZwp21MvQHh/5W0lMVma4YBCv0hatFJSkraFAubB/cPy0/mUL53+hWaBmv
jsLM3mx25iK49Ki9L+v1AIbKFsPEkxwlBFrqeHI1jZ81FaZD9GPNMR3x0FJXOJ1qid43DkeY6Z4j
SW38ZNX0UcpRED/edmPX5oRzIQ41ocIj3L+cE30XaqgVTUHTRjYUdtkK02snyImxchl+sP55Suq8
aMhBU6VcnLlwigqzF9sC649HeFFG9SQmbXoAQl+vuJZrQxmcM1HRJSrQy2dtLTYphKkpmE6pUTc1
KO3dkJvNnV9CHPT51SM04qxJmmgRMF6uXgkLSjjIRYFinxhuKoFgNOiDcsUcruzRfM1wJbN6IsCa
y1Fq3wgA2oT4SrjNAM3W9LflqbmyQ9dG4RlGSg8CRxPBy8tROK6S6SezeiykTA7leuFX11qZ//mj
quAcNGS61bkYL18Ok9Hu400jAGRL777B0UDHp+wVK/tyxQQuBlEuBzHktAwEH6iUWrbeluas2omV
DilyyVpJx887fBEGWAQcvCt5JODcUcS8HElqhjLNJQGOBz0X7+j7Lp9Tpc8PFoQAkw2/wbC7bXJQ
+V0ZkWY8S4HxQeNJdjniVCZR0peMqPoWcyulwB3oGHM8i65+O0A5Y58NHUmBULN2mVjK/wj0etYa
jBCB0sdPtz/ONathI+EdBDY5vxYuP42fJWlrAg6m5RgwvlAIMAGb2Z/PD4IciqwapKsslvtyEB1s
cVgXWm4PYSXTjd9HsLzUdDjpK2fg2m4aMKNyk1g6l+fiCvNgGhGVEbvJomxwgJqBUe+FLfDvfQZL
7cpo19bOpIjCVYkup/ymRvDuTdcONVJuXV4AANa8U9yN5aHAhbqfXzxz3hsCLRks4HxW3o1iJEal
jD7uMKpTxFvaIAVgr4Qr0eOVubBsvKfwhmzU0nvEWS5AlBXMMSoYsaS3VEcKteCzCSPwP5AbkpFC
xRwvtXi4mVMHUdVs+3GopOd0HOAg8DJzxd9+TEPMwxgybxRKKWRwFvaWwnapiTBUAQz2wjthNJWt
VCbHvIckVhe7e7PXnuiy9jZlYHgn0t1HVNGK/e19m21t4Vk43xIaBjxA4RebV/zdvk2l2FoNVE/2
pHeytIm9IlUONOKlImyPfa/Q3G0l4aHqUHVZMcwrx4CXAFgsGNHJrZuL+Qt5oIltCvZwTCMFhg1R
B7ZfhHeK6qtOW3v88/Zcr1kPUyTfrSjkN5TFvrayMaSTiBdRgwDcfK1UW4Nc7spJ+HgrQA9i4KOx
IB6Jy2lJoDeHymBbwWdCF24a+WHMJoNGdCtYMaGPK8hQVKoUmUcOWcDFZYqIIo0UGiuYx1oouGOe
lKYtAmz4atWK9jvo095bmd28Rpf2Qvwhq8RyKu7rA7AtiIGp+6UCQWKWQuYGmPtb2fbTr7I1EleS
MpnedHE4FYGS79NKrl9vb+FHcyUryDNJJ/duSR+kY9OsFP2uJ50iJhW8ObrxO6mMVy0j51Fa9OG0
6lpI+dFo5hGxFl7f5He1hZXWPd1HMv1MdibIPFjLFuoGvctWdnLeqcWyqoT83HDYJ3ePcnkM6VsH
BJfPggCRUE2OmYXhjxK6GdWtYMn4UsYdvB2xGTSImiRJvXZHXLFZSkDEssR/VIOWdwTNEUacgbWA
ec0rt5ofg062PCl4yesK0vLbe3jF8SGcO2cYyP1zRIzFZOmjj1UITDn4ev2F5Fb8Inkg7Tu1ovtd
rQPtOYbGu7dpCaqbrUxPDvpkdV1C0qlmhX3701xZecqxsJ2SoAM5uST+l5MalgnaDu24hNiALHrz
q9dHwc3EwbKTkdaDmp610g8+fZWxCFTR56wZx3cptyDSjqyV9FPY2qgmOaR5njLt6J5Ylfq6tre8
uuBfURTee8tnOixfkQfylI7QuvW+dmOkGJtRsrxTE6qtsRI3XhvMQlTeRLaWFn5tUZltcBhIqsXo
Cai6eCwkWnV6CF9c2p/7l9sbd8X5vanjUpfAhKDcuzwykqdqo5ExLyMyvN9RI41fzcbodnGWJPsI
eNf32+NdmRqZelDH1EEoci+fFIkqhGk75vj13KCBI+DNXFVwFOV8z8oJuTKUScWZaP8tc2wswt1Q
Twu/bqLctka18sGot9AVaFOmHCRqqdmKS7/iUyGEY2J4ORAQy0RVNGR64rcCfUtpGjleHtSwTZZD
T7Bv1vLvZqxo2Su5a1YeNdfGJdUokt4kAPrgdNoGJl/4ERi3p0BsD22o3tO6RJdoFgZf+1zN78wO
kudPbyP4BEIAg+CLov4iCOgM+tEbAWqGuZXA9TJOeRHD8WgYtb7iWq5YKJABcAMS+WKRhM6lhU4w
yBkdRDi2VyMKn7STvBv1ztzDRhq5MCYLK3pH18wGiba5kiKi06YuzAaWar8cTIs+B3hxD7IwodTl
a/nTZIbJioVeuRVniQkU2tBWIgKZP8q7sFHVS1TcR5RrRD9M7lW6ld0I2qbt7b26Osqc9ZY1SnU8
Yi5HEWHSTHUNb1LSK4coomieAiHoVxJuV5dNJ86H2oZEzhL4A58x2dgRsosy0QY4ZESavfdqRHXN
HTVTLHe3J3XNKogK53cMQQX1hMWkxEmv2hC/JTTNc9dMjyn8M3StE70YJbR4nx9trtlaYOehTDEX
G1VkdaQrBYe7Gkv/mIWVsq1jGNNE5L9OUz+1K7O7smXoZOiz+0d0i7W6nF1syEVPkz3Mm11RUDQN
RLh+/BztnpWJXdk1hpiTYiSCWczFMg6FKtE/zjkeus6AaRkEgWvEuRnaYehVz59eRRaRvANGiKLC
MghEvXLIGshrbN0KNBjXRav8O6tmDjRPIFtMeUENPu8dubHBEdDIgoNc5rmn3EyHYJAzO+pgqogF
31VlClp1i6SdCtGoPQywFd+e5rU1RXkRV4wiM4oMC98YNBGasIJKjFknR5la8CZJFVjEVXkti78y
krmIE/QCVFils6DwUofdIRVjuMIHBa7VzYQI1VrWcTaGRXhtGTgrc45NZPLDl1aZQvGfBBCl2c0w
NTuEoIUvk+5Z8ELU5Uagv/lolKH3/fZqXh1Un90Kx0FlKy8HrVILjhhTQVaM7j87BBCC0p7+NdCh
cBX1Utn2daCujHnlecYzkKgabUJiyuUO1iaq2pECFS0vJcmGQu9oQUXwffSC6O88VdJXLRUrVxPE
6iD3Q7pyJj/G0nPpSZtfo3Pf1fLwi2puDEoCaVJrDNJjK2ejnQSV/5fgle15MgVvU0PRfxaKeuXm
++h1GJjnqKbNKAKSXJdLDXdhDPkSBEYGqgqI67TdFytWs5fbG/rRc/PqNMhDAmSbU+WL+5W2yTYM
ZSgoCKiDV38KusBtaNvLtpGhlq9josm/b4/4cUHnd+5c26f5CTjnwm6DJhUCsSKCSJsw7e3OkNoX
mJiKxK6oqWzD2vIRRRBnEGSvhK37+dHnKB6Hp9LlvkR0dkIuhhJsWLYIC3niGkJh0e2owc2PFF0C
NUkI0X3vQoVaxPS0C9Kf2+N/dBKQtGPI3JLkGrgqL3dVpxpBmIyTkIdYOfD3X3GhwkcfmOb20yMR
XZAZ4sTMJrwYibeDbE0Jt2TmWUbmDiPRHGFp3WgburTHYGVhP55SBTsy8evEaUxt9hzvoqc6EuJo
aGquE6hCf3OBuDBUxa4Ue9KmabJ856dj+bPojWIXjYr67fZkZ6O5dIaMTiod1CfBvrRMpjct/d4t
fb6IdFXRSSp0mE8iqKD/m1FMivyzvM+HRBEnxASkDaEcqW3rGI3qfWcOwuG/GAShTU49+FJSkIuF
BPEnABljIfup+AImHY78UBS7NaDWlZNPchuIHQQGhsmyXY5jETem0Jtnto9qkmuVdDpaUuofQP0N
RxNpuU+HpIDUEFiiRkbxijfZ5Xi1L495OW8RvC/KJunM5F4j77VJ/UH9cnsJr9kiBdm5qETC8gPC
JIUsg/cWHCCG0dcHMSpVh2TC3PjdJ4eirkToGhvtEdaC4ictKMXKUbji4QjjeK+Qzwe+tDzjWhJD
pyoSfEPhBllFSUbxiwr9PXnMwaheoM3VOhvW6/JFDf2xWpn8vI6Lo4A+FieRgodJRmJhPzk0Wnym
hLralIs/2QwomzOZw+i0gZ/U4BDj+AkMl/ZfOBwGBsQwq2hRBVpscBOGM1soj4BRKmtH4BMe4GgK
fkgwSK7ErovjzqzQ69JA83ESUblc3iGSX8DQq4yha1WBv02yQJ4VBPTNbTNaJvX+HYbcIVlEE8Xd
+Qi982nInaViqMA6GVGjaCxY0ib4meC3RAuhENXmyTTjZqePyNGK47gtqXY+em2zZs4Le/rwMRYL
qxZi35C2Dt0Qvn170ODFbpsSphpt0lxkA+FoqQHpamDjVlbg2jrrHFewFAbX5RKqpU+KMWppF7qt
ZYWbRklMVx7q/HM31dv83o+yWOYKwvMwMtoQ7RW/PWqlPm6gLIY5NezWChkLp/c2lDUnhU0S0rxF
5uv53Y6OUi2HwuDPhd+8nbZJGIvfMi9KYJJS5JzDCtZiXBv0yioaXHizRwLxBhL4clBlVEsU1izf
7b3APzcQpLuZpa7lu69MbX4OkJyhjsiNv7CSAq0sCPllwremN9RfpF2DbNcoqSHvpbzOplMx1rBb
3D4iH6bGScf0gCWAeJe1t3bkd+tZobmgCl6mIi/Q+Hux8kZHB4K6EoN/mNqcxOYqnNXZKHMtQ+E2
CWkfyWXJ8cPR75wRApmHqBws+A8D6hfy5K/40NkM3vlQ4BVMiVCCPBdzomR6uWPBpCayJyARMcbQ
wcBeabpkECMIkPpPvk/noTQS2eSxecLxJF4YR0FXUxXLloRmHgTgXplNvBkbzY0hLlpZxiuz0uAZ
kyhRgFKkwnY5KyvKRS+OUsWRxDyQvlRC0rYPEmlSuPWAytTNSmFrcQ2/TY0bEKQKUDqNDMrleBFU
XNLQ9qxiLeanwMuKneBNUG0JqK00HYV1D2ZNJ0oH5a5XtH5lE69YjQZGcRaEhHHhf5Qa39mmLFgW
gWcgO5imuROmRrZVvSIbLCK8WKq5+PjZs6CQ9GUbMR5KQMvsTeEP6L15KoRp0BAh/ZDBORwGzcom
fpzV5SjzZfFuVjAEW0IZw+pIGd2YJVDglhkkbvvAeuw6Rftcvpc9JCNKqhc0NK0FH/oKtIyEZQhp
kxsaNFdF2wLWzhCyTC2BB9ZuUNZUFI6hJq0hMT96FsbVcJdg62T9g+B8D+dymUPx7Izy4D2bErUz
uZXVz1WsmB7eEqeM4+RRiFT45Wom+ZgEuimqzsh8flpiniF5kRUrea+PcyFxIOrkvXilYCKLUaIp
aT0fdVi3MHwYsFu/2QmAkVYaHa6OMmdmKESSwl7GX3Wu9EFhwrprTrxgY10LdqFYrxnERyfC5QJs
SaYvEijAG+fGO/sjQe6NCloyrozO9ilMJm3bhU3nmEkqbW8fqEUky+bMzDaz8UFXOTfMXm4Oqqjs
GjSYblk3/t9T3KYvmuaX2zKC/Kg2c0RDSV2uGPy1VQR/oFBFsSSgnQunVUEcrYN3hIXWQ6ISkJa1
9UN1DcR9bRV1RaI+Pj8Q6JW5nBqF0lLtWkom1lRW3ydP0g65qQkQJWfepydEoZ/AZ25msCwyH5dD
iVMZjkVrxi5KsPnOqpN/KkVfq/V/XDV4ibhWZkIb6HqWLcCePua0Enmhq0jdBFsrGgdt6eUrHvaj
QVyOMq/qO9urFSluVPpV3UI1xq9tPk1uU2TDXU9C6SwGRXLOJqFaK3l93CvOLCkrrmiD6OON0eHd
qLkhppnUBBHNQpPX7vK+qOXtFFVxui9TuWlW3v/XJvn/hmNFF85CG8YwLgUeHboYB095hShVqhby
SQoiL7XD3lP2atB4f90+a9c2kKuSR6ss8zZfNkgOU10IwjDw1NH1ATJoOb6L4Tl0/4tRyFdTuAdq
Li+bnLWoJQTyNPRZ5K7bKkUO73cpraVsP16RM3BIY6vABhpM5tJMvC5AjxaSJVeBWG7jx+X0mGlh
gmRcTVUKPHKw4nmvbBkZNmtGfhCjUri/HDBoVFXojB7PaxBkNI1EfcgQcnMPcqFBJKIw7zqjrtPN
7dW8Yph4YQAujDq/LeY9fWeYjYDIj1R2uCriSijyo+ngwWsP9zYP57X+9CuLSqSP5iaoLFKn6sIs
YUQcDcuHBrduGj93OjAF6FbSI6Y7oW7VwT5Wc6TCbs/w2sKSACfhNicWeGJczjD3DC8IR/TB0kFE
vCCLoAucHGOqe6lCMdYYLPR2g67f+W0JkPf24FeWVwdvD3hozqXQHnE5uEqsX9dti+4OVU+HJJL3
oveNsp+UvPv79lBXTh8VKtyLzHigBhcGxBNbDQSZobh7oFGIBAk2+yHe3h7l6oRA53JrA2YlULyc
kCgVPsi9JnWBOvcbAae2FZAkOlYSyaFPDsWOcX9S5iNFQ+5kcb8NPBapJUa5q8VC+ZiQZXfhY+93
wSjp328P9cFGOHKEp1RKgJLPoMvLWcHMMLZSEUFHDQbLO4TTSBOvm3uVCOWrX/YmPPt9UcavhGex
vGKgFEtnb3LxVuSRSLhPVD5jPqhrXI5PhTqm0zMuN6OGw65sYVISOfnSJVPtI6SSqnU6IfeYTglS
e2ZVR6iQmyn0pnC6WiNcl1YoSimctZBZBn+FMagL9dAnZiF8CwyUmJrv3hhHWbSnDlQLv7M0EjxE
r0MRgQU7hJU9jjYIwIkesm1j1qHN03QUdqNdY0WV8tINhSXkCLoE/fz1wVQqP0sjSJt/pEYs+u8T
GozKfZUaVfq7jNUGXZ12DKVNJORhCSE1SvTpsS2i8CgakR5RBou68ccQZA2lcB6vqOwgWzd6LVJv
cddb+FfZ5DZORjl2IyVIzG/kjWT1pPtdLf62alqpvsZ8I2zXOV1WCLuGZiejdo9YopK4heWl1img
tSxxtCgW+mdxjDXSW3kTeZ6bUg6P0RtprOrroCpV9IDItaDsE8vyaoS6dCTRfpbJ2CL2Cz03dfR9
EfY0kG8oWygp6QkoWEpxXyEr0O+aFFAVgrN8AOjU51KY4aRWaaX2OKJa5OaBh04bmSIp+50UmS7D
rg0l4Pey5s2O3k+VF8I9yNjcu29CCzGQspXqkNcRolFuqoMh+SG1vkjzsTKhIfcMdSfoVctXzXEz
1GLZOK2hJRF69RDOpK6gCK31XfNGo34tEBgKWge3n7XPdR6RXrW7jExVwPvZs6R9oMjN8KSHQxPz
cvGntqQyGYkCzL+JXP1fjs5rO24diaJfhLUYwPRKdlKygmUFv3BJujJBgjkC/PrZmrd5GF+7u0mg
6tSps5f9NSQ/sYB2Ha+DOJEYsK311Q+jXj1GaunXNWU5JibCG7gVXJ+5LjaLwkFfa0kbtQSQvI6R
lETTKoKa55fd+htAipIEUfEYT35Rf0FT0V6RNUJATT7s21h5MbN9J1h+d6Fygm9v32WhkZ9hZTmZ
KoAUkWAdr6M7QUQYuhG4RdKBGElJpK+TZ8RMgpubpQ/j/WyLoG3fZ69xNUHTPLcbNxuAiI0gbLl6
TjovUu8PwxJjeDyLKbETyJiqHYMiKyvlqf6mysOJnQRhreu8xdBkJ9bSpdnHNSsqKCjvvUp293rz
ern/ke24FL/9BNb5Mzmcpj4ESS62jONnj9LYmfP2sHalde4astBYtUdp319qgTWE1dwlXAg4AeJx
26luGF8o40rYP7FCjYcRsEwKdnveuYW4DLZeyOhvB2nteytBxSswFJajJ420s+P/aCvRjs6NP3pN
n2R7TuDmdm6VCCJYpyrORZzunkbohwfGLigM7bVZ9v8CJRhRHXI1YfFJ3c46nTzh/2njLp1csVs3
rZy93d6xTwqS7tkeJxHa836gpykZPniOU9vFhf4IhtFAzooKByRnqHpiC1jJsXlSpfuM/2VJOVOD
5aupIL0Rhe4BhluyFkjENF1HMFHl/Et3TlCPV+Ncq345j4adX4KoaUCi8ND7YR7ctn4VNgu5RIBc
1NVcoQZhgHYTluqgxoxB5kkBvSMrly3uvavdbzix/sCAs8vy1Gp/0AnHRhJt7p8x76haKMiJa6l+
Bo5AqFkENOYGxPw+ece+2OWWbgmXxXGaLG7IQyK2anxoqsEOl4HIDlA0bjN3uiKI19uS/+LGY6Bx
mivIgzOnSHTjOnpy/kalN3XPTcTmPZY+nEi4CllF7f7zSETOU2+lQsg2U67rjROSXvds6cOXF2fu
xvpc10Xo3UwxWVMZJ5bzGc0AIYB2WTK1870+b+RXE89AnrqbhsVW3IW5p+4JbG9OXp3oe4ZmPfd1
EyVT8ByXQaOPyFqjQbvuVafuw37dWP+FSgD40fMn23/xmUr/bQ6rCWvuIkRy5p/FPIHkahLQZ9PW
/hkvtVPfTLbNgwMg3kVmumId/c1fvFg4cGiaob8VgU7qJ0+X0CDdqgvyh0GWxt5yxPVvu0SOhX+W
DPlXtJdx88jxHUeP8+DsyRtGn6E7TZ0oI4KL+9WeKY7tnK6wd608DqLJvzt2NccHPKllczLwmpJP
HtmOZ47Q6aF8HEOvbf9LclmFbAyOfA+wctbR/y7lSn2YCpolnmqeEcc8ammC9rWpK139bu0+7NdK
VNDbcJ4Snf6SF/HstBe5TeEUnZxgLIx7MfR2ZMbv5GKP/9bYbs43MLGhBccNVW4R2TTD8Pr0RmNA
aaq2NeF+YP1inaBCzV1RmDRJVAnLCezij+V0VP4ATCC0hJh/R0vjOHXaxcP0s1hfeHPyMcjK6V+i
UjYAp8imWTYFciXZQy/TnfXhOhCj3swtZ2dsxnMcrzXL5YD3hrtSBGQj4IJZZBp3hiMcX8G0vJNQ
HkIcDA0xzh6Z+m6mMXlgoHQ7eNeB6Uo8Q3iTZPxiCqaiL/kmmv+Ktq9iVNF61Vmw9O6LK5BkMp9n
0c+ioRibr2nZ4yfcWyBtEhLLzWPYbuZS8H7lt1r5oF85fYa32GWq+wMi1u8Tjp2nmsz8/yDAzs2l
B/L52G9b+Kg6p5j/fxO8FzEru+wXTuF1CyNi+U1xAGUrUEHSnIedEIszGS05lLgoBzfrd8kYXJjD
4VnBy9u8dG7Ej2V3QSS9dX4oErlyUtUTZZDhsiNnIBjqujpVIHRvaacsKftNvX+Ugiv7qp+9QULG
njb81fPcHEeg86cwtq48SactznQ7BEz0rLYBYcH0ow49ZB8nA1wHMprZyHLeuNHefYyWdTbk3DFZ
oFd+lNLWhP+sWFbnzI7boq8m2EEWUkcME5wyJCkICTIbKfnARMw1+XO1pfiHA6ibcTaExWwxAFLB
NZRC2ZVetnSextDhLlBGR7cLxcE3nnFx0BXqiePOe538rl1TzybTH1lFxZ+gMPk/xe75IzizxvCN
CAHYtezw+TjR6PA+dFWypUk8UZ+ShdOHt33eGP3YdXs7nT05Vf2V6VjAOS3+7Jk/ml314SCHSJRp
FUwbjVjHoxlOSSOPuY2dLqv4M/c/vwOKuyVNPZvz3AP/7JEtdpA75QemQ9twiVRRA4epXbyPZAsa
WBFEXBywLcM5YeVm9s+l2Af20vey+tvx05RZudXi5JcT0VTwMCDDBUHf4ulrtJfR3zSnStb8T9Re
yu5CAzdL/cotXkbS1/OLLGDSphHFCf6KKk66LAG5eK9rqGynyKuIrUmmJZxPPiQe5vXJrpO0A8Vh
4UNh201F4CrwggQuBEeYfv3TFk1N8LvRRQX8MhQVBBMT9VOq1WDMXRABazv0hY+pqS22yD10/J79
L7h83gVEVoPu59ekvjdGSArKCIpD6rP2s6ZzNHOYTXsp61PbrOLewzfVfbodtAERc2amQwhoBObj
wH/W11GijysFb30FHz4osIG30U1SY+M6xzVnONV60upvDX9t+w7JxHlr6p77pFJlCZV9SpLxNO+F
w2dxoT1QLQEvbje8HNe5GYMXL7BTfN3myDqZ8tfiaY+K1kl7bPU3Zs2pJ9dto65b9z7xDmEnC5OR
ygNLOAZo8mAHz/s7yUTdlnXXyHR2/GLmMEyqMmvzlYNx2135Z/Qc+1d0Ok9SscrSffIW8EtpgH+h
edPjAM7yoKd5aX/xWgJdxezOzRfmpSMeFKXs874ICb+v88qbzg2WJOtI9YZqpTsNULNQsX/hpwrW
074oYNAV9cPTyi5JdcxNOedpQTOuLuUmhvCk8eFoME0xyKl8zlGdd5E36gfj4L7JTfy4nVjVrE5I
kdMx8de1h06t8vPurbD8tqAomrOghO5BGvng1eJIlxkQPM4uJihwZtON/cfmMrLM+oD65tUH5lSr
ezVEs8v6l6BN4f0KS7GeiUQ01aWV8djfUKvQqGl+luqCsMB/x6kWKHGTkey5s52iXpmoN9+euxf/
qb7b/iPXRX1sha5v2wDj3cmnJ3/Yq0U/t7kAIujwQL0BgHWms6P99nnUwuHMbKASnSIT1hQFTp6I
Q0BB4Z9D17j6yq+b6Tkvqbf3jO6+gfA8t/7TyAKdPbJe1AM3rELuAgyMTYZHl2SqvJZxSTHY0pOu
MN4efAvKMd3ZVEpOGPCd8SSiMTJ/qjaJ9dUsNeXwvDrRca9X7qF0KluQdH3SFGUaCqHeq4KN9ZTt
Pqd5roAET4e1GXL/zFHc3UUMxdnf9feQnZolCVO5V4QA4JRI/jmjZ/45s0j+TTKgmV1hwtpscZaA
YWw8cZ/hnqvLVLqNd8wDOnJMLT9hkMZtho9t21hjKZTfQPlMdv+L8RJtz5xAsdlnMf6J86j7bKAF
+9c+q+dn1wljeMFhPA6keaA4n1hLgalcBTnGEgWl7GXt8pXXpduLv2Hbb7/CXeYfyWzF4+J7y2Mi
kk2DTBr9Nc1nAI5p9IPtOJZVNZzIbZjKY+ICZUvhBNq7baiNA5lyM58RcaOwdYSdvyqfAASyYkCA
HkB7RufaYRUGmabYPybYJ+zB93EL4VpP/ue2sU3Fwo7tPnoOj/0YLXF151We8w+xavu1CmhuJ3+Y
wo+1qKtnBZunZl+xnq6XsKBECpjZrKnFmr1eahy2UOu2svlnBkd8QhmqPM43a3+X3Uywy9Tttbqv
ykEynm3W9tutp9Fmm020Ploha8QBUy83ojE9bMjWDv+KUOZ/rd8XjwtX+ENYq/ldzQHz7JVv7Ssa
5vHGNINLrd/ym6ekuBg3q7X4P1tO/ezkygnh0JG2NoxQ1fIrGem84XDpma7Kqp82IQ7KB9drDOgN
pwTzZ12iik7rZNcFxmwZRGcmpO57OKNTpOzbi3s5BrzuHjuV0aHqaNsPhp31MZWRidBUcCzEDLWE
TY4bNMyIN9l01zuzZXna4DHvR2+Yf8arcp7PUcV3TdBkA0OrWzzQUssU8ZDlq5T3+RCrF7TP+nnz
FqQfGr8FOlSfDPD3iFcA4BfG5gkkfPANQqW+g3EDtxLYD4jNJKaIOY2miUGRwy1kwpG7xZU7RPV8
MiZJnrnTu/KwBmV7U7G+PV+NXR3+7VZf3JlKMPpzY6Ugqyb7ch0VY/KkYFECrZw0CwQTXPM8s2oY
jrFrIn0ZXNlCv5K9/A+yD3DNuc3rG7mPYMO2pZ+zMZjCllwYK7bU8sucG+aq22ld1f7GANWaW06L
oIEEqz2INfG8QRLugaA4fUFzl/Ph+XZsYt8WpjnPgfaL33pkizctZwSltBDUAAdPW+dfXVbNDbt8
P0c4glV4GteyjzJWZOYHaL8rwbwEN/AF7FuY7bgb7slv802m+j1s0zUW4XBkLtgEP8QnUKHrxsdM
2HAg7rHZIjj3fNovBon5H6eX06vEK/+3lYO9KeqlMtms6uQVMFf3H+Jf/TAuffNZBbt/1fExx4xp
PO2vYSJFFAaG/uDgbkl+5bdTHfP3QkQ/GAFc8wgzdvVSF+wl3yxnRpFpL5ieajJCaPY93BecntHw
AN5YbykhvZWLEUgEf1c7BXdRWI0fmKDkqx8JqWA/1vMnhBqAL6ZG8sympguJeAuq2kvHZYo/8mKj
SF5UUtzucLzH1PIl3uWLdkr2psxyS1woRYrjLu7B5lENYJnYgRA+UVe+i0CVMNdDyb8boBpE0MHt
zrKvcsih62hogdgZpfnfy244543Y7iCdQ/0ImfhCllReVGST6uLlSNUEJFFOe/WGBz9/8JYQyllD
f7SD+vup2hiwdpc2JHYwXfsw6rLCZxv/Oh7t+OGtVj4DxpWc3WJvH7t2jl+DwnftVaIL/dyzqPg1
45++Ixuis6cyLBOTdkRcvDkG7TT1uIHZ7C8H96leW66AXJGOyREbRo+mdaLXxe9p5bAIyxe1Aj/L
ts6y0hOO2tTXs1P5NzU5q1xhLeTEg9+64q2MO+Lf6BlyGtJYEgc1UbXcNns7T2kv62FNecXDTyG2
ujiqYasvPjwsrqlC6/vWp59AB2J0fa6HHOjwTgrCOReJexVPOvouGtleY06niqlXSgx3js0zYnIE
RbPN8y0zsYjVIQ563PE1ghhBlSzF35VMt762ek6gsM6ddwrClYq+nasdsPg4Tu/OsCUPIUZBjPQt
eSOpDpp6zBIiHm+YY3aAuEfQvUWj5z7r59arMfmv1F6gcAc/nf2i+Q0xKdoy8ML+DrHINbcyLmzC
VTiXT3Flhyht+rmMTqxBuCd+436ncmOPufEm8Y5pil12Ntq96RDUwXRbs/q2XTRjqedIbKO6hrXD
5agoq1XKWSQuiXLMenaKPooOYxCzgh4UHDISsew6d+v9fprrITnuRukb29oxoAELrJ8mwk6AGUNu
tRbod3mol7G9lBHDIbhRgXoL8n7/GBLjDAd+Q327mNlzD8k28XDXOm9eZ6H7z6SpJa5NKpQv5gr2
roq2WR3omdtfs7GifnDIWZiLp6RH9z2Yzp/B7uRLOb67PkSylBNALr9k7hXhIW7jwX7qXThT2uqZ
t0DEM7+CQ6lOZzj52j+vZRKxv1yOyVcYlAxFh3Hat/ctX9zfMZPKi10dxYuzr8Drmy35apauVqfY
bdsXgtHl69KJaoT4JZp3p+TWTR067j+7qBISlcKkO7ljyFOahMtWH8W0JPHRLHlfXkbk7Sn1Wunu
t0WdULPstMW/QzkhL7rGY+3fR7OuDyX4KpOSwNqZYxxXnUbm8Jvf2pCKQDT63orUjMq8z7KiDPUi
t42OTc0/5tCtA3+1iYdoOji7NXcUzwO9rK3tkDUoeuWR1fsG4w1joA9h1zAuvur9R1KwzjA8xpWI
46NHFg/FxjbYLdvLoEWZghroZMIaiFmoc2OfdUy1/3k2crD/8juU3iVItv7vkC+EmebRMvyw63ba
Ghv5C0oPALL+epKeqInj9EEZER/AcTSOvWqydt+Dh6Xa9O3qiI0FDbDZZVbsYUh/ZUZC4tU499vJ
86gxUqUKn9ayb0a0cDb3nqpx8Rz+72v3y/Ur6jZb7U4DprazMgMDGj42Nb6B1NilR3HTTfSLYDs/
Suc+XP5j290sKWKI0x9Cfub+0IxCIVj1SfGwWlJvUoQS7ZxXHMDbITCEp2ZBk8BZHVAi7uo8n54S
SfeezbZr3Z/jGwqzkQvHNOFs/PGSajoVubs+e7tM7vvGzOaMF796mNrC9Q4BARCPc0IyI/nWsPay
Ntw8JlSuWqgEnAkK3WlJkIxeGlUV+2GvitXNuq4t9zstNa1awDXYpPG8BObY74KATFHvW31TjrF7
Gft+XtMey8az4qmaUyPqGC46K9gFh3HJC1WyGFGkpps0jWgYFOel8OP9QP5wz+Ayr+YijQnhzrNw
yc2HbOvZOSu61Cs0Vf++i7bwn/IT4I7NVsxAvHmAojSo69056b3QO3xhb33eAtGI1HVLOxF8IeuI
uUsZNVnf9Li5LcFXJsZ24e94d+9x2+pfG+FoQdZuyTZQ7W/xHXOh8U+OFc/BYYAUkpbjtqP6uTOD
gHIbdlxy+eQ+eG7J3VRD8v0UqtwRJWWin3MsAWCfI5HYTNAfPCSmonJidWhUqePAHk9DW+ur3Pew
R8yGSUxK5jk7oRGV65gtjPUafsm9owEwMhiZy/XydzK69NUuG5VPTHlcJIzBXSiElkWns4ZCzVsw
9w9LSckLo37QV41W1BhrIdbhsG5q/fRy69TUextoPeiS7pU35+J5hFX+iLN4b9JgzhMUVqcdx2PD
gO9u7wIEMFUE85//DxlA6Sb9t7eM5l4AG38ReTfUx2Qcqm/Y7Fyn/Wr2z82K8d63rfoeOvI5aA78
/L63bcgRlHfey1pLsnlX1KdL5HXeVw6875WPyjPGKHRfDotpx79RKxDm930lTmuJVc2+MTkt5KRV
wZF7Tt4zNJueaFXhmPtFYN+wKYi/LZMJLrJEmSmtF1dUd0SRMk8q5mH93dtY2XPk72ANei8av0eH
QBaq9fBbEAXpZDSj8S/P2yqU3tFMf4RpqKzVvDh3dfVz0hil8seW63POttldbxiOsFqLTToSaV5O
bnhngl2GjGaa+tG4lnqXv7K994wICS1cue/iaOWwGjEVPg1xWw03Ux55hgFTswaHIqqRKQmwjr3L
MkhysALiU4LD7Lb2H9/Qz2FFqamzHjn1xd0UYqkm/G5LA4nsUZA7Ely4BF107QajPVJe0z3qnxiB
U9J69pZjz4ctSsCQTcNYdP9y0UiZtUYNtMKr3z1VJpm2jBF5OZ0S2ZLoApLSfYRgXDlZiDHrYaL8
HzkOYsXwaVVkCf70vkS8q8IEYKCbfk01Zx27R2sZ2SvJut93HFSVTBt3kU3GQ2Lf1qUSz4VbjSXT
33H8aHWOWrsS9qLTxaz9Q0jA6dfIzXOP0uw+EALceQ8DbpQcya7RoDV+hsKmat3xNUf5c86Vb5eH
xnGn5iYP531PB16v8MSmIfO/SvzkURvG4sdmmqjl/bhMSuxDUAsyrLzqs9Vos3AlRxpaMWrNmKjX
6sFj1XU5jvM6Hot8YqpvpPb5fq1HUTHWTvgIdlOT5L8X1Aqd53WfjmYWfWwnjuLMVoYnNu6c6N/s
O/YJ3Oo63fRxyJVjnW1ys2gNzAc6eCSzCbPzOSTTFoC4xHz/c82Rdtn3nU/51xXodmTMeHmGrLu/
VWZ1362uYzddPeyhbLR332G0ITyTwU1kK5TW4XWpozXCO9Awtg+KaLhqJsF/GTD9QEkrozrIBh0H
/5h7BEw7MA78zIcbFqpaOdFmkQ3vfKGdIIu3HGprphkferd2bJw/tZDM+gVAwhLmNYN9dOSc+Xuk
0H8PBMV1T3rz7achR+OdDwSBhWajbo+RrZIwk8M6zeeNSPhrBB9nSzseod9USyDuCz8XkGjjXfhn
EKz+uxO05QtmWPV3QZt9J6jTVWdG083LUJXB97h3yqQUPQ6aP7O5z74b5J1J4mEbj8GauF8Y1Ps9
9fKKDX+wFlJfObreXlvAdcG1pwD7HmYMIDzIpDD/4300A+rhwJy4XGtLiYfPhjRzLVR/nMZS3kxE
STBuMq38zv0GJcDt4vygxi3cTlG5LztzxsARdAydmIq7Aogxn5nJgMgMz6s9dcvi11nDb3fdup3D
LJlty2/db/Nj3+4UtSKf8iCzyNX+MWgDU2W9U/vOzZ7XYw6RegjehWeYCLUFbNxTRQP7FGnh9lkS
CGGvylF5z1BeWPt3XEVtEHUEtHSzizpT/NQBaZHn/X3d+n3N4b61v8XIeIxbuiJceHf76NGZwrU4
bWJu/kY91VFWtojVaS2KgPvMq/vneTDBf6QYo8+0eumidJxZuJFvkphC98631ttv9ShLATg1R21a
iyC6xxLc60PMPbwf1BwPHEoiWNidW4l+OBXAWepzXg9RdeNxfKA8q2F2jzIZy+dKFxa5J9hEeew6
VjCQ8zxk5X4O98yzCyZlV+/6xXfoHNKGsIqCPz7uh7D19jnlimTGsXDTfE/E8MoDEx/3OtyaXLOn
lITXoY6FQdDfzG/FV/nS7zsbxKZKSoDTmrMvW7E7EFrcdkN/QhIqHibYzQ2bK6H7Ihy1vLLHwuvX
LjmeE9v0ZjooGU8yK3CAMTnMY+9qqnj/PvAJcEDKqGXQ5fkctpoyi5ez9cY+dUskBpJL8EcRijjR
xJbhMMP9aVz/XM+snHAbRPlRGpqIVBKHemrXWVS3gd3gicfGMWVarMQOZXWLoHqJbRh898GgXluO
FMWXEC1XnUtJdIixPcmnXdfLrZVOV95SnYW3W+9E7TlY27XMgqDBR0PlgFrjuqs7HuCyCASYveDh
UUHQva924YMMflk8NjRdr4aegAUi0ZFesMd9/kfHRW9ZldwjnD9cHdWRUe940/eUKacGTV1ndW/H
hd1Yf/zlLlv3JWoRlDfA34MLq9XLV7jWwdHx1DL8Qrpn5jWz8Wg5lIbwX7I25X+W2ep3jfr6IvsQ
60TeE9eT+bqgepsHSvNDufbyfsbugSmMGSwhSas1jBxWqdl/IF+cRM1t/IiqjkNwUajl3CRzNGaV
Lid+ii3i0Z/Bicu0VZN8SXAbfSiQ5S/OEMVL2nit+WiJmXYPlVrFI/XE/jJXA//4KG7+SLmML9p0
TpJyVrsVG1b4TjCLyZGixRZ9yeJ42O70bvs0pyXpLkgNRMMjc/XRGKfuYuRHQGjwH9+JlkcpaFDT
KV6nL88pWuoRmqD+kDPWvGr4gJR0+eLflJSkYVaX69ThWSH5miRPn3zbtcdkwavf9GfuQvUZyS2Y
Cai2u0+I00CqhsQJUx5yvkA3wwcc8a7mPAdZ6fklxmUCwZif93i00p8zmeUYfmCZjiCjbtsYuZOJ
nO5fSI+q/9NmHbtDRbV839ZUnkcLd5qxFuPd5pBUqzQnUzHWHkzYDJmNtOST5Z1THfecC4bZeGz+
9trRHzQELGmXjdifPdc6SxqLYXuWha2ePLuC/PDcjSkc10fXZ/g1mEzX8dzdr3M+/Gqk5/8ZWzr9
R2QnX2YDZqu/Fm/re9HZ5vcUakpsPOAVNrAy919UYDvW623p/xKMudWla4vhQ63dj+mQHkSnGxlt
83lxWi3SdUm4L4RdKsZJDBOfwxBTS6Wgo6Tb0M7fK3sdf0Na0IJ6w+f99CkSChRId7epio3EbpXo
Jcw8NQWPZbQH9E8Naxvpsnjuo/E389gAG+uRK2X1gXGOxsPO638G+3KTqunnyZ0mWXaXvdftW8cQ
mIc4qU2ZCcQAJ2VeoMCZ10hvBHdqdafw9kfZKD1gHcXGHzoNSi4KBIRCEK8dYeuLbHLMQlNh5sdi
yrFVVD9G/lTKTVlsZ4t4ox+v7/0AeZtvuxL3/TgXD1hBScPN3VZeee6M7jv+2JJ4yYKAxEfdLfEh
Qkh7QUjs351i84Jj5NRosetYur+wRrZhBkQOsYoeLWQSXbmRzThbMWxQbrWPEOxp6sTg8yOrmfHx
gcfe3bICY96bUH5vDr6yzmUTjNw5twvzEfdB/hxQufA9hWL5dP2dyT4b7iVQFzewNOdiUy9uXgb5
NRmr2307EAFz4vHnMMOBx/3YBZi3mbquQ0G17o9oTE0fcj3YbrwVkvMkjeZi1oe5lsMOIN3m9+xz
rE+rF8+fq5zleHEJAblpa8bvVGtdzihSBh9odxtHXjQWl85nZR79tezOzjbg5jFS9Dd81Ak7Q+Qp
lQFywpMTblhaRG4IZ3Ka8F8vVR0exbi2Hz9HAp0Zcw6CuakerqLcNOQUMiN9H+LNZctB+UXLrSRi
JBl0iV/1yEoBlpgw/7VHNYS+HfEN/4Hau/WQ5F3RUwbJ8noPWlTrPscMj2iB4+M0CKt/6aTjwmyG
ZvN4fEb/WgfMmQixcbqavinUT85sqq+t26O/Ct83vkvlO6/TPtAIBTUxOtIoHDaF57C/WCxOTike
rv4rT2F1i9//y+RTPWR+21PhRSU1ebTHHhGPbe1cKq/Hw2R2Bpsc0tWgjlVMmZ6ugu4zrRjRYTBK
Nu8KI46Kj0TXYXcNW+F/tBjgOKF8rt6qXZ2LmgZeCcT+5GHyev+hR3VuD/nmb++Dx03Jwye3T68d
mIlgfApv1gm/V9omXfmyWUZk6FBbcMcO98YTjodSHRfMfCNhT72kg480k4twdJ1rfrgRf4Y24lkn
psC89mM67ALASed1WEsO2bx9HwMe582ful+tUxr/UtW9c2qFmeWZA3XQWTR3s5I4JZABofygIdTr
tW6Zebo/00N8dHEasR27XkwSNMwYmjKcslF4CLzQVtimIPmekfbqa94nfoR8xLs0ByHDjjW+g1Xv
1OimSOJ37KuhGLRGhxGonxEbLlIECgV3hZqPax/V/gmaDDJ2tfjjW1d52zfbViokYosp86Ga7fAb
CJaob/HzljcVp0WTRdtPJ8VcmX8EFpmySCPqrTeCRcUNG5GMrqN9qz6kkts3cz3+1lFPOjmgVdXx
/SgbRGCIhTs9AIG2TFrbOBhfWbHrgxsVdOUfjAbzTJG19gs2mVLgEzFsHOls7HFdXQpktOmW1eDp
bsVPvrBnR4F6gXjYl+qe+arxnnFV7J8UWyu2dxPJfHqZC82+yXEkUyu6EozvP4jt3t5M4ZuF2IAx
7g4JnTC+ikUQ90hPjaBdRLt4T8g4I4crDpNfatGJwgGmYgrqrvs9MbrHTOWUzqfAEtEe9lIH+RFD
SIIdina0OcgJXxDT7Z8XQC6W9EGvjdchi0cxhVTVEe4ypnvJ89wN8eO++JvDgHLnY7JtPZxx1253
+zrtSG47J8OBYcjyVOCNXpgJuXpAx4z1S9kxmjosXTcS44Pzj8JSNxZ9eAo4ckZX0+jHmEFcbGLz
PONFEUozVhA8NsxsyWXU/R7llwE9uSR1iKI26/5H2pktx41d6fpVHHUPN+bhRNsXAHIgxVmkSuQN
gpIozPOMpz8f6PJpJjIjcdhuR7SjLBUX98Ye1l7rH0SZNiFtt0zfwtcr/E2ENpq5pVofczcpMu04
FbQ4InAVJhNOVnUyjSpF8L+SMPbdJkAS9RJ1GImqipgJAg/imuXbDyIiBmWUjp4djxzv9A4p8lwg
880DGpCJAZ5riqRXLZZjuMkZupjIp3bx4KZKp/4KpowzUAixlrEFJaUua0Xgfu2Ww/qhSsrkCTCi
UqDNIA7fOj9IgwuBZJt+Rlgo94YvI5k1SAUrstGzRqJTKEnXPQnNaxl15lf0fy0AR1geeZvEmmCL
Torc3FRmKL8EuWygLxEN4sWk+XlxW1l5dd9jqS6C1zABqudzOp96Slw5qtiCBCMLF2B1Z3r9ZxYk
vG0jdD455AFuei7VcPWe44C+EcwyYLhKlgjCzHZp7zimps5RohhcYxEJzbYv3+8BtbE6Oxfz5pqj
kd4w2CHvO4SLZD8ilTq4gBxoCQLtKZ9HWHG1WwJyKy9xWxF/+wMksJ0oUNdzKA1IXCWiHo0uh4tg
bqRe4cmJukjzK/XluieJjv1viOZ292NQddwwhe6/BmU4/ZY8uiXbuLLiHxaXdLXR2Vh0H8rILNGU
iQywoCNppsOKp8ENlYd9A1mBZI/ndvyTunz2mhdGCPkMrfdvdG6py/R1M17neW+9IuYCgocusVZS
+Z8iYMqKYP5KonT6EfKeYlQSGid2mxqd6kRhpDVzC0/rHDE0kpcQsVbsfqQJ6QCV6hydznCmbtSd
BUA0y6cUwIko8vF9WnWXdT/KjS0aMnD6uFCFAGRR5Fcbs7CAWnO34I9k+uoEiD4vyxtcxcTRNURd
vNL8DPeAUOqTfEfOGP9Z5pzKJHHAjVq54OgH5Jj+BGIa3cmZ0YAtDOVU2IAC9+4azqfAIbWXeJqF
eftVBh/+VNCvedQwmnxVuR2v0jxRHqJEUbP7MupbtHOssBv3stkNX+ugrtE1nSoFXZ8iabzdmCvR
Q1soNdWmfoSbMooTFUZyF1RQJ9mMzQ0vI0HfhGrOE3GoS71y5YZds/GbcOB8tPoqu8jUQW6RZO5x
W6KeqnE+aErDHwewdn4W4VQIDuJpOeoMkTRGP8wcsMQOYlrnXXe8awBx4VD+MICVe1N5DvCpJbHH
lMmnvu6pARCyEdQLkIZGTH701eA9emT3v1B5mkur49CrHATkgBsYN8oztA/QHSksoOcyHLjIq0ay
dmXSx3RWIQKl+wFM5wPvkwKj4kiugcxrcIB6aSolp06gO9qxLCcJqBIKI67nwYYhjzSMO+rRZJsa
TIAvUQXkzg1xjjRpGLRcTwBqlG/yWIY/BhM0r5MkBlkuFMOqdErR9O6ySAVblPcxSS6t1iDe5kqq
fxVSGfBOC1XvrhakZnJK02t7G8ccEEyFIeaPcmhUL0DNJmE7GGO1C+DoTq7pl94lS0pNNnEFAY4C
jpLdS2ZjPmCVmD/3pFnCdkJS9ncrhcOPLqDdRJElUm/qSYgf6rFnnnrWw2tBc33gvdmXFxU8q24j
IejeOPxe4qM6WcV+ECIPQAzF0191HPrPY+FHL2kzKk8pj95fbTmkIe1Y1pwtK6kw2j64bIpJGtoc
OPBa8p9JQndGilOPGm7aTTTkDbPYgbUvZYc3kp9zG9KHI2UGnG+3CnJoG79qjJsm0oSBAzyRNKqA
UfS9KuLw0fJi644GIrWX3vMmYS51Dblt6gK8liFUeQSMnHevpBI8QGTwljb2rHxHWFXeDz2gaLGt
rTJS3RFUhAXiqxkv1UlPUdcQ53snEssk3KhdQIE2AduBSENqGrfzC1TjqGmnizqv/crx2o4qHzJN
8lXdTeqTH3O22ehYhrgM8VjZmlVBkoNGc/W7h4Z3hbtzI7tdJdI5D034BTbKREPnaE3pJ3Y3jcJ3
2Id8+WFE+dwMJ+lRGQwkYUoQmDLfj8QNo5xchoITZ9Z9E3uTZvNsD0glPElim4iy8NSHyvTkhV0r
AQ2fK86YILSvalQrpTP1VGScCaMJj8dqNtJ6o3p0l/JVBYC0PLDtUTGka7hi1Y1p+UCPDSkl3/dV
o5lcOkb9wPlPo16uR5q+0xD33hbIqOrvE6m27oUsQLfDsujdf1G6nr4GjfHa9ZpxrCFbkAFcyJFq
CXbd4JjcZCipuH5DA37DEzaL4CBGeX4vjxIAAdBjNXQaj+VEm6RrN+UQjIVbiYOkOuYEHdoZxLZ9
7ZRe6Dd9W0nR1gqsmJ0WWDr5F1DUCSCd70euRHEw/DX4lGg27SRInZPmEOJJ18YY8IVVyuElMmNW
et13oXmnhXFSuko3JXC0ctB2t5B/aG+3MBaYjFJJf0lxJtXbMZi8wR0HilfoaJEuuxKzWLkTRzsZ
R0S/iolNCkGiPiR7D2FpkGGUOFwIQD47UpORLfyWZAO26SEMkIe8GdGwKVH7v0YhpPkOelalHZnX
+nWp0YF2lGksABmbRYTkoupJYHA5z3iyy9FDI0U6STM1VTB5PQBtN4FJ9Cv3ivEpT6ToVgWfLs7Q
QarI1GUNnqd58dv0Op6EVHipGlJHJA+LNFo3jZGIL+SBfePwcMlITLvKvJUKpZR2nmpOL77Qi9eI
G3TiF5hkyq9ek5S5TJMA1ESlw7+gRBxMdErF7BaagSKB5lfagIY7PgYOcCB2lDFE4n2At0Hs5KrI
B+tEUXts64oGc9nqNHpjsbYuRsFv+l3P9/46ca8Pe5Uax0VUBXTClY5qkmRS7gQawd2Zg0O5IWfg
EknEOu/sqaa0sTPDsgJ+YQW5/5i2Fm0nAPYyyKksNu/1NAcWyyXk35YJmGK7Y5b/BKve3c7PP0A5
YgIzTBDy+g6SpPczLqglO50y8O5QBzMBMIJzyrMVjGxmvwhGA6RWQhEjjdDP3SB6p/5MKLshACsX
wWOgZg3vYdEqn1FS0hPKbVny05fKCjyEF1NcsiwK8qDTs+JRysECcNKCxFA1pI3tsMZ63GUXjy/W
qE8d2b0CKqSnaKuBxyGZBDGtJg9qCKvBoR+l/9DMyrjnZqqVbe75dLxZutVGbPyKxL8qlMKZT+dx
K0eUfDbR0FDQ1swJiGRgprczGnV0g6Ecrslnslrf+/S2x02AKkG5k/JSuK477tJ9nOfKhUmlRLZN
dOR52OdDId3W0AJ/VZ443eqhmTR2D8Si3av5ZIZfzCLMJMrzfmNcTY2eFN94IQjfBIuyKE2gQgSd
r0fku01fSM9JNlFRk8jro5+WH3WCzUMMhKInQZnaFSWY8T8NTEgtGi5WpnEwKBTJQNn6lOCB/4Tj
E9jSDisNC+LSVilg8th5O+I4e55dvdRwwhcAVU/kGmBjyUzDgt2cIO1jlcB+aAer8gumr57dxmW7
M+J+uBOEBB1XwfP5XE3rJnEr7c6HX0rfzeF1dBw1lL+QtFlqKkFarRpAK6kN8YqHUQKQud2LYAQV
BGuLWzoUlj1pqv+lGhJAweeDS0ta/nt0WRTpOWLGQCH5kNoNuNgrq5TB+7nKSUe70I18S3bIUb6V
pKBsbfrOFcyvTdL0mptF5rjLMl7ecu8Dwx556oPdsNZ+L3lBOV/8XupCiwFrMl2joZjZscf1v6kk
j02dYkO4iXn3hICtqPP5UMTp6oe8+WCubuIMDAx5FmX4Um++n5+ppbLA+y+EOSHyBQhG8V+HE1UO
nMqtyuM4S30KrzDnfGAdCXXJuM713D0fbSlFMUdD4YMFgXApbpSL4Re9mvV0uDNOYM38oYaGAjgO
spRhh4M2/PBILlbkDE4tQwQQJV3D7RH98sVCAB5Z53FNFx4yoHynAzIh4ZVA4jbicAF2ztoVGWTt
XNFXnB2OA6s6OGN9XoGAFK3F9ht1AZpIUUADzMR+1i8dr0e6Z19ARyggt8vGLc2yfLC0xP+kWARb
7iDy/Mk/iIuYOcxHcDe0GZH3g+pFCTosnlK1krsLqlG01M9/1OO9RjzEZzT0iuevu5BxqEctl0KV
vYb5kXjpg2zlsi3yi/NRjpcOUfD/M2XSDggH8876MCpCh4pVsnOUXmoutRn4ZqbSJS35/qsB2npl
3RzvCxUJFGV276QdiI7VYTgcUT0rFVipVcMN1lAkdqg9/gm1RtqfH9ip6eOgVkWExlD1XR6UPU4I
Kk1NjoSqJYHnwgRTKRYALFfWxakZ5LGIuTldJRw1F6ooMMaqagi5hLxSLi9Ij6B8wVIOHXCkkJ8r
Ksgr6jonI2LfLkK0R13PWOwBiUd9mbYcLkUg9D+9kdqa1URz8bIK4jskJ80VubaTAVUAILOMNaz7
WfHjwyLpDfCzccAQGzr3QNeDerpEyaKF5N9rN2As2rvPf7xZGA5tFlXV6PQdBgzBrpO2EHAqjRJo
dWMBcRrKlS93ajFaogV2gFTMUI9us7zS/NGcv5zUWfd9hqKCM/i+IWzahERmZT8vZVnm8wN7GBYj
tzbBFuskt9qEvBfecSX56WtIaw90aAxwZSquzDqbLY2Fpvt2fiJPHJccHcidScBSYHwttreuC4M0
lDnb2yrKTVZANatHKq9KGm3LxDPRJAi1q1lU7sf5wCdGS2AuI2z/0D9e3sgeGPWhwZaKIn8nfocZ
FNN4iL3wlsUj/SDFAZfZwzr0Vrb9qbiyRGaC8hTRl7OMfowfZfO2l33A0A7UV5rCvpRE1kZq5vxe
qiEsBVLL/3B+xCc2CaK2/xN5MdWdHOaBWXK01V5rPsvwzCPSIanbY7zWbn3o4CsBT5xwZKAyNjOK
xB289Jipe6sBUpjQxgMN62oIhm5bQfmsMB/L1uDnqwiHcWojO3u4FSvo7gbsUqLExXBZNq3hANbT
QOKr7coxc+LboTCosF5mp0yGdBiqTER56rWUNQPvzxUqYGWDVkG6DWkk3RdAlL/HkrVmK3HiFLBm
0XeMgTTMl6XFACFLo+XcsUVCloYrVkCRoLV4O1+EoXB+iZz4YhZ4Dwv7DPxskEU9HGAE4ZwKEgP0
0P9xrQYMU19qa2pvx1FmKwXMC8zZ44U0/TCK2JnYc5QYvAiIB9zGfQyWL4i6lUTsRJRZGY//cHbO
CtKHUVq4KmmmWTSlDfChhZRpIHWCz8opm0hqkijgWMhNoCCedRhlEINu4DmBEyWAkfS2Qksnd/NK
aIKVc+N4FWhIqmqiggo2fp7L4aR9DDsHOj5Q6gZQshNOQ5l8h9I/ZKPLVI/Jj8+uBQJyRIqGyBUH
tvxwZLSyVD/TcKOYetRWw1SuHNCRK4LDx2fSLHHJ4Y9YCUmktfhIMmlLP2TUUWVRiy+7JsKFwk9o
r0YFyscznbsYnz89LoM0jtxQQ9Xw6IGKzTx+HglpsqIUvMQCs9gW4zC456OcGJhhIuGpitylurx8
BvRo0vpVXPLyt0p6lUmAypAx1FvTaAOnGPw1m58Tq514+mweKeMgslyHuS57XTxb7gigz2zgG9K2
Jn/59ImONQk/nHtEF3VdXxyAA1dGn6c8boLSoGRGwc2HHCGjm7Q7P33HJy0SbejXqziUWPDk5+F+
SOiCXs6sHsdo21OyaacBWHpJBJp1V4LMe/XOg9Aq2XkZUNQ8H/jEPKI3RKlPUzhxAQQdBrZqHf4+
hAq7TUTvzhwgc9VRPK6IGB9nPRTXVKh7uOqYEoM8jOLpAepZsziogicfKHQUZ2AE9V/Jzcsr2LSd
o1bhTBaKOn/FEeXEwiSZRP9Qw3SFl/hiZrtQDMsSpxU711X/O/Qm7fvUWmq9TXIkSWw9Bjq1/fyc
cnYhk8idInP2H44W30y0vVAxtLugEW4iTUW8vCj6u/NRThyQYByQFJThdFnshMMoeTEgF2CCM7MS
M9tBnfSaWQ7AoKWYJKm2shNOfUEdsTXEJi3RRInuMFqrYKkFFJbHrzmEu0hXge8loYCsvmdE11nl
j9calcGdQgb/eH6gp5aogRokbiUm0qfL0o0RUhT3dQ2CAdipOwlZqU2OSKNzPsqpdYKFFYk5V5xC
knw4QGSlCkUW+FSpHht2DT7iRRlQKgXiW9Kd0+vP32/m/F5HSBftfEObf58PO35CsSWHhQiDKA00
4JeqTwtUpxsMtAwxrpVtfnJ01BPmRIf/v3wTo4AF/BQlCJRiPLgK2AvTjqlza0j2caqJ9cMEw2it
Cngi6Oy0wguLGZWQuVkMUQYOXUzweUZs3+iAQRUbwdvn6Odgde6e/35HVih8NlxQdJnUUZT4iIsV
OqRW4Ou0IWyLnZBuwq4Rr/sB3TArbLK9Z9ImksKyprdL3xt8Lq0o2x8Nmn8pyngrq+nEmp2PcRM1
ax3ZjKXAb9CDzcTwKQddU/kbvHEB8fny2oPj9Jg/hJl/jQ+LKNKbpBM9DG28aRp0u2pnSS3cH1XN
SRWruWVtCRdiTy/NTBDGLRIUh4RuNDHaicTPH7SWileEyAsICV5tkRnmSMh5hsqQ4Y0haApe9U2p
yhhQmOhfdrU0rCzpU1NM0Vvk/MMq5ehhqeoTHhHoL9qGppSorcEbMsa0XxnViVOW1Imfj+Qtav/6
4n4EG6wmQ8sLAeG88tmLfHqGpey/4qW9dkmeHBCvLRJELmKkyg8/JiLMQAMkruIKX3DXq8AE0qAJ
Vq7ik1GgknAMwJHggx1Ggc3kFTJOqDj/+qG5RZxIbV3eWPCez2/IUzPH6421T8EdR5TFeqjIsk2o
rAQSGnErgEd3jbwz7gt4wl//N6GwYrAQ1zWQ6TkcU1oPdWMJfKRiaIpb02sCupkmQF7wRH309L8I
RrWI94/IA0VffCZEbAISYHLCjgbHtsXnaIM8ERokTZJuz4c69a1IXriTEF42Ud85HBcoJlWvUyoY
rMz0HgEL80Y3uzWbzlPHNELI7FhuIlFZOvFmSaeP4cS6y2qQk3YLWvSCw7H/FlCZ2hYtHJ/zwzq1
MijyAVLENpKlOA/7w6mlNFDFU52WGSpamRNNkOKqCN8vrKyClY91PDaeWeSbVEwMahjacgYxXE1q
UNUzhxpYj1fe52Z1iQ6dvhersFsZ2IloJjZU1GPfHWWsZbRWETAQp5Wu9YJ+6aeW8BhZ8DCobk13
CPN5Kyng8fpApVrCBohbnSN3WbwPRR3IvpBDZaef/lzMRIhUkfuH85/rZBRaA2zjWdnZXFysgtDp
w4QmE5g2dFfVzq9uAHGuaZmfmLs5M6HBQu2eXG+xh6mew4kyQdZn3djdSZI3wyPg+l6qaa//KZde
8vvTw5oNEkVaEYqGQvYioKInVegHZOnoipE/p/KvMDM+aTutsnvnsxbXAto5pECLw0IWkJjIpo6H
T66gnVujGENVWc0cYBfQ0kS+2aczD851jWcrulokfNI8zx82V9kV8G46C0RfUrZXxhR512LbK/2n
T3dIFSJuE4TgdF8m5WYKtgewR4weRpNv0jh9m2ZYWaVHa9ZaR8sPFxLepgZdI0nGjGRxj6DvWwmt
CP1QKsfwOc2FYhM3wVpd/lQUNi0NfK4lsor5zz9MW0LqP5NswQlVCaiUsFKCKzXU0pXbdz4BPkqx
IxBOW1iUqdQpLPJl4wbEKbBygzBV3CulHWcmOjv92MfKddcW4AKj2gKXBwmfMwYZzfLzbTiuExzD
aINzKLJAFmcUUuVAAuYCHmQwk0Ja/5YBM95/cm/NQYAl0AYnx4DRczibEcX1QQ8IgryT9wUODDgZ
wfdW/Drng+dgMinzzT4kFO3ImQBgHEapwqyumlp/aeEfF7lwr4f7VDS2uSTbmPaQRkEow3xiZeUf
lWrmqJCaKBtT0cAw9DAq6ESUgAf9ZWgvrcC8SruNnHtOokfuNH0/P43LUNSmee7y2J6RHVhALXK1
EM2KybJGGMf64N+gpOI5bZ92XwTk2zdm6gFP4852zwedv83HWX0PapnkvDL7gZvscHw0n31EgAka
QHTqAW0Ic00U7SQHNvkaUGK57ZbBFtvOHyXDRKoOaij2WVdBBpl16pRk8+khzcVq+G5UQMl8F0dI
ledYrWGqQkHGA0YPZfDelADX4cLirWzwEwM6CLWYPU33PGMqCQXvsYcskXo7hFs+mxgybeAPsBrn
JT+Xqhf1tLaVAhD+KD9SYtZ2PdVzOluTsT0/bcdj4cqCbUE3Zi4zaYvlx4MEJYCBxyMyoJ6NWtaz
GEvP/1mMxaeBPTFFmg7R0guLgvd4HWyAU67dIcdrmhIEsq8mc8XhJy/OoyERGtmfkGnL607/JQ1o
RSSQf2fNCmPNjOm9P3W4geZgXFRzcsHZtFgCPfoL6tjRJaNljkINmakAEdyoryohLW+A8+bbRm/b
PcKysjOEkXyBAm/yyROY45BreX6OiyZaduLil0hL1NvTwPhuhTANSiQcnUGP13K2owUyBwFiQYdQ
prWw9L1PkZRBoth/jscytTZKqWiXWaaO1u78Gnkv5n+YUQA3/N9cvQXMgZWnuViIiMt0NJoEwLct
aEbgftIVUmvtjdb6GptYaKBCDRrMRQhPfYy5CGzi1r/QEDdx+N3WVtNi2DP+h20HQYdHGRmrtUix
qszM+qIYensCg3xVDTFSSLXSrFQeTkYhrcd3lh6HtazMK54RxhnZvK2ncNxr5tptE0H63Hn1Phaa
TnPTYe6jLE+SKccJQs4CTsUAg5EK4veVIk5rvcnF/nuPwlMZ3AjYDlx3FqsxNDMZZT4UKGBBJHat
xsmXAZWEbQh9biUpeM8tDhcLLzAGwzfC7E3RF2ejqqKob4zMWxBVjy38IRS5lN3kxXuUkPdaXr20
Yf/SShjxqN7XTGu/DzS3R9LKsokvkLtfK4TMacjiFyLjMxQwYzxuOEkPL1RIGxB/TZT3RamylLcU
Wdn4MqtpoN71JaZQ2zicUvkBqbnw5xQicr2CTjqxkGhd8W1lGtxYNy0Ov6KioG217J4cob2LmK90
hSyH8Xh+k574xAdRFpvCqya5Rbu0s0G2IUCs57kL5LlwyyBK3POhTg/Isqg0ckGRAR5OaAVz1ssS
1mw7+cFWtgZhW8hIWH0+Cgc5hvC6SONj6TdnYd6QoOjGOsqj6AXidX0jdIL+cD7KPC3LxWHQd5i7
f9xQS1QcWA6/6FKI23EoRbsC/WTkxsSExoPcFsWl0kXd0/mIp5YjVQMROBfXAm+Bw9mDtJ1JfQpp
UaHodz1IWv+Ky4JwAYlcu0vRqEOITdfvdOgzzvnIx98N8D3vOPY/NqM0PQ4jCz1dHKGKUAMx1fI6
irN8H1j1WmPleHy0pxRaRbSpRJ5y82/x4SUXiGWni0U62hD+HkRde+1U89Gb9MsOPRgUYJu9oVaf
A8pwvhFTmxvsoDtMeriHMeEw9Tzns9EuKyP1f4aITnZOISmh7iBYWwSu3NIC2tcZWjkrn/N4AdFQ
5SnJUuU5SbZ2GBo4TmBZMaFNHSC1MnjRJi+CcoNZEoSJplqraJyYXuKptFh43AFDWlSDRmnyVF9G
XQdJ5djBpFzfW2kruEMRF3topI9IBxZ71I2t/fnVc3zAcHTRfqQMj6eTIi/eXcEEtWqaFRuRSBKc
WMwFN1Zra1ug2LVywJwMBcYKiinvH8Anh3OKMFFvpAKqO1lCM9wRkN6Ibz3kvF+zZpYROT+wo20x
w1skVVdn+C2X/WLxCAPEbFODyKENCIMIFYJZRYz52vkoR2Oawe+EmLsLtKTNxfmsJJD6TPwKHEid
hSup8VtkSI2blkm3EuloRb5H4mFMZgQ+VVtc9pYHqHlCPgtKG7q1GzI6NKgTPdB+QWYzkXErInV7
fnBHU/iO7NcYmQlkiGL24oNNYyCisYQ46Vi2FwihpA4Uo8z9bBRKJvTc6Wiy/o6aesiUdpFRQoG2
4lrblEEHRdTTp5Vsdz4FP94IZC3gTQx0MLB6QcVysc4heEmYSIEzaT1PxMkIOU6dBAbfPI5sy1Ie
BNlYSQKPQlLb5bUyI8GBFJIpHE5fIhnKoNSwRcK6ktwBQXTNsfJGuJOQarq1zGYWwBubzfnpXJ4k
Eq8xkWzjfUtzTi/W/ZBkSBdkOEup996uhAH+DcTtpbcSRVpUiTgyDsMsFn5jKoUVRITpXFJBG5Tv
5s/J/vl0E9h3tftKFmGj+reyB46y0GXUxV03ylmc1CFRKf1uw73kPqbOZL95dmGLdr6V7WBlnGuz
Of/5h2sPhnyUCLNP17TFosNBv8/JnGJlBxy9xJbDWpz+Fq6KLE+i9M4PZtT+mdmXv52v386vjGVf
e/nNlmVzUvtWLxPCFO7Lt8zFf8X+dXn3ej7KysJYJkLJ0LedGBOk2YZ26/SbfKdcy+7ah5mX8cF+
Plx/y764KuAiE9B+sqUMVebOA8eeV+1lFxvtSsb6nkCdC7XYx2md1QaSn7VdblC9ciiqOHgDOaar
u6+759p9Qh/oP1wR2uLoVcJKUqP5U12Xmx+x8/im7V6/fVVWhnbihPp4Viy7Q6YR1WY2RzG17623
D1HwLWb7zSxGLGOtIfr+HD03j4sjQ0H2Q07mzTs6P6atuMNXa1Nvg5vwwrOT3epnW1uIi7MiMgVZ
Q4FrPqEQNbjFrMA1thihOU+hG7q/4ZvbaArZv1cDz+M4N87FmdH7KYL6JYGVr/Jl/S2/KS+VH94d
dbFqtIvX8TG7DG+VO+3x/MZbVsiOtvfiFIlVyKfwMv814NThsrYRSnXQtFtbnfNleWaEy2Y9NctE
reZIwl51egcikP3TuDYu1x4da1tvCavwmyHU8zmQwldER4EV0+3xAnM823CKDSbfrumYzhoce22p
6vLhsQ8VIRmleamWG7DyDuIp9jfUgW/xoH5CcPji/Jd7Tz7OzefihBn0OoAmTzh5B0iOy1TYSDco
pbnYhjnaBuyK/aWyL3Gdscc/z8c+effQa4QZMBPwQHsdDhXBmDHRemI3br/RvyXbYNtvRzfe1hfy
fq3GdzJt+BBtuXLq2EwzcT62sU3eSGxMxbW4J1TH+pI6OBDe13cIcu+qnXplrczyqcOOJoLCAxbY
HKXVw4FGKF9HY1XUdoWcvChBnEX7Sh3f2qxyo2nl9bG8nkjGqTCCNwL4QVtSXJx1ehPKXpCokyMo
jbJFfAmZZqkKMW0bp5XdOP/eHxcPocBxgiEAiA32cVkFTExZH+QOKy4PsvuX3MoyQLhK8smrYo6i
Ap/iNUBJmhbd4eypOF1jMImWUgPR9xYVS+Oy6pLaEUc5vY2KNH2CeindnV+cJ2YR6PAM4CZlpyg+
//mH7CtHb6GqC8wfcbAsNgi9ctOrTXqP/n2ysjqWnG9aBTJvOInGIMEknliHsbD3qSbLEEbHyLrM
cpDQqJ9QlkOgqdIo8T0mUtegIJsaCOFSQ66xas3p1+8qNKO6izLV5XvgKSVWRVVYmHYhYr90fjaW
uSjdVVYuPEELTjwckcWaEtBYCvFyHxxcEWK0gRXZxj8ifaaIjYJAX3Tm5VjIHPlhN2zOhz7+EArT
ArbMYkUDBV1caYivCv0Ix8KpGvOlBHnx1KAddItg5hrE80QkmYairoMX4K27LLz49exSZ8kTaniz
GEgARcnNxwixT9o/b+dHdbxzKA/KFtg2KoR898XR5xvikOYoUTkGmjWbphrwZCr9lVfg0bXMZ3t/
sUumOSMdj+4wWiVKNLWd4wmBZw+YgNpR6it24o/pZdhO+cZIvGQji5F6TdkkedPSUVo5I5Ypyfvv
AGhG56iglKYuls44db2fl6xfE/llfePnnvBVjUUAfVaDaM0FisNornx6dmeqPgAqGjszSPpwQw2j
FehRjD+8iPinUwp1uLdqUV4Z2YlvaIFMngvxgN4AKh5G8fuOPssYdeixYMGJZBHCwPhfr0Q5nj9q
YwxEonRF8WDZbIhHJTYaUB1O2BfZdaLWkhsKyMT0iH+6aTt42/Nzd/RUY8oYkDm3hwFewkU4HJaK
7U7WGAa2t1LX4VIksFpIHVG5Dtyhxhka4XitG6Itnsjda4Wu4U+/tnzTlUAWTNuoUPQ1VYzjmZ7h
GSAmZjI2ycL85x8OY3kU6wRLW2Tmp9C/jHJhuvCwdll54h8fcowZwREmGswfTjKHUaAP0zIbzdqB
k5a5ooh4ToI20F40NQFwhtYjNjvU3YUn1H9hvP7r5/B//Lf87l93Zv3P/+aff+YoRc04tMU//vO2
eMu+NtXbW3P9Wvz3/K/+v796+C/+8zr8WeV1/rtZ/q2Df4mf/1d897V5PfiHTdaEzXjfvlXjw1vd
Js17AH7T+W/+//7h397ef8rjWLz944+feZs180/zwzz7468/uvj1jz/m/f5fH3/8X39285ryrzlB
mHBy/usn/fuvv73WzT/+EHT971A32FhzGvPH3/q39/8VSPDfuQtM+JcoYwKY4OdnedUE/BuS8Xf+
hM0CQFzX6YhwqtZ5+/5nmv53/jKAxPlkn08G6Y9//1YHn+d/Ptff6D3f5SFOZ//4Y7EpKd/yYyiV
U+ziBIdQdrhUFIRdI3xtpi8S2n0Z4mW5ntw3SCN7T3KGB+JT4Ef5jw8z89fv8DGmtFifIuhaOOZg
D2nPg5tbPpmxZJdEZPDNy9jr3SLfGSkyqlOwBbtsG5AbsV9wLXNvGV8x7HUon9rCoGH4njgN1HBF
vYxTy26Ltdr68sBY/l7LcxABFD/1fH4vw7717Yc/r26+3scrJ/p8H37INI9iLLIAdSzScrJi83La
3t5azu4G0+SVg3YtxOJKxtQDqXyNELH9/eXRt688e+0+nhO5M6NYkkVH/d+jqDf3368f7yL3bnKe
Rfs/nK0lk6wcUd/yEr5Iar8EzmNj38i8xleW4+IlvvwkSzpAqVbJqI3M1xfLphoauExY6q6FWRz9
82kM5W5ut88AfUDthzut8L0JIhCi8jmS/KhrleZF6QvG57L99yjA/3VYtRIHyBJiUAiePCRW2eyU
yWifhzFsvmGF1WAqVYorK3n+hT+sAQDKkiJCMqBvQ7cb5v/hgKZksCDfa+m+68ThahJ73bYmL3Cp
UCF6WdS8Swt9WMFQKMtpnKPCJOfynLHENAcOo2LXmKl6EKb7RpJaBwiz6SZhiJQuRiCTK9BkfBD0
1LTJga1rw/N1lF/RzferAmmwoWs22CcaFwiip18EFHM3PNYUV2nLcouGrXbDiwCJOiNNNmHZ+G7b
YYuYmgAv1KzCQlaLDbct+tJF2NrbNVFgYXlRGl80rSr2tdSbTmz55daPm/61KERs786v1aPR82VJ
s0Frwzakj7xYRDA3jRThOh/RskDcWpC3tqjgdiuZ01EUlJqYZTpXZIRzxMM5HgVN8WJxKrewKmWn
17xuC9C5WomyeKUAHJLouUPZl2magjxejAXsNG6rqP5tkWypvmGcLFwmpdZ/bSkK7M9P24lQSFwi
BTWLsPHyWywaZD9TPIw8dYu1V+bGRH4a06bdAIdrHz4fiktd54U5UwuXofJ0NPOQhyBmgj6dOEzG
XXXKgi0eM9ZnF4NFoQIYJIUEDhTgkIefCfvSqfDQON7O1OENjiw91gRC8MltDpobaYj5P+xypDYW
29yr27BueqvdG54k/86gBQT4ZKnh78SzOMim2ii+Wsglr0FpFkmCCgeH0Ob88AFOQ3PzcHTotool
flCIa/goyNkYxVTf0ert4y1y+eGfjWZUzyHZFUYgUi2v3aGLvIjovNBJTvAZVWYW32LFwLkIik6t
kz2C6Pi1oFErafuhBpnuGFVM87OzfOmTMw0OmEe7xONo1jThgXA4YjPFuBKzKn3XlXm4By/lfy8w
MnLqylC+TCaPXHLWZmVrLPc6pZAZow46Y+bc8bo+DKohyptCTsr3uK37lAq0/LrMg3Dl2F5uwPco
MJh1bkBVNJd0MS5Ef2QD5nvcRtMvuHJghhVK5r5tjN35/be8lYhEhc2Ee0mYGT14OJ4oLwdjCrJi
3wz5zFVEYTXYVm2aG9suitLfkjp5NJKzKX46H/h4IqGdADxB4BQIJuDaw8AZ2tGtljfDXpKD8WWg
FOZkSbhWvzoVhePf5OalvgMu6zDK1AoN1FJ93IueV91oGIftxMIaVvK7U1FALOigs6HSUC87jCJg
Quob9NX3EtYA26YPq71QZj8+PWHQdGCIsdi5B5a6HKjK1ryzo35f5NKE2Hg+4rsRBu3v82GOdjL4
I4DGs+oRaFUWx+FYchMxMFVK+r3A9rs12tK7kpHlvsY+cnLqcfi/nJ1Zr5y4Fu+/0EViHl5rpMg8
dZJ+Qen0CfNowMCnvz/20dXdxUaF9lFH/dCR2mVjLy+v9R+m34/HW2XfZCU8yqg7UIBjUuBI7sfT
rLyO+qkafbs0o0921tGHQOSfelXRnBpP4h9Td/rZTUP71mEEs/PpXp40wJykZQhaIJlBhnY/PAVN
zYn1Qfr4OShnXISRH5QYNh/yxt7D621sEyhWXHILgRES1CpEk50XeTlo0o9KSr3QupD39CI12Wux
bs0JNDfMAlAgL9srYS2MNDW8yR/hw/1iRR3hQy9JtGvFYHsyh+tnoEnGw+qh4MLDe9EIWH7OsyKN
SHog3Eau+EMkDRdNELtxP6pKVP2Fnrryfp7LQvxM8fP9KkPX/Vy2leGCuQFoh4ps7u3Chl/sYIpX
XAro8kB3gBK42lHRaKdmKlXVj1gHPBlRDPeuilM6+UWfY7M9Nd1kiXOik8+eloxdQ63HHuqjiXmO
c82oMNHOsBxlPOCvBeaVKp/ylxYl00d9LI309MoDwM9FlYaCBjqHAEhXV+doO2lfGPPkg+Jy/i3x
fZTHWMeXOG51643UIzS6C1e86x3pULGd5I7a1IsbYBnfpfmAwsFCJVvtShTIanRNmsnHXTLEQ8Uz
jxqS3lejKNofITiztyVzvz2e9IstyqALHnehvKKtsG7t4A7ZjXqpTH6SpMPfmTfkPRLtAsXfQSv/
X5Xtrsj2vIKyNcXno612hGjg4cuGA+FZWHP1vHAInVPS+3gVARbBgfbcjSbKwv/DJEFcgXOkCs40
7w9GLbOxHWxr8jEQHG4OqtboVIjGwddMV3cyhjVMiVPIipJGg/yiqQS6536wWEM33BHj5M9Vh4nX
HOf9Vcd7+KORuJg+pGrp59NwqVEk+I7LWP3BHCnKl0Z2NOKWzsA4JO80HhX5kbpvp++kTVtn8kmR
BVAfkWKtuKokjpJLNVWxUumsI+yw6WveI4Z+ULqufWOo+d67YuuTL8RZinVQW0AS3i8HUjaJq8pC
9a3cxp2iKL13uIZV32qzic59a5jXStrK68DDT98AetVSF1xK6et+HvZiAwZQ+uzjoJHj5pmai/mq
3nzRsSL9jMtXDD4NN1vn9RsN7buFDWUSrcga7yc7NvDKaP+qfiLRDsQN0hPKOQ8H91+bj/v98a7e
WFneumT7FE3Y1OuqnzJ6YY7w6uTHmaqwi7ocm4/E7t/LWCCHZ3eL6WQvXkd9WJYWhUSkbUkWl9fV
Ki2xMWfODaw8fJViHaRbzWyaI5IQTnR+PL0Xl/TTQDYKaFSfyYNWa+li4G5gZjn7Rar2J75x5uPv
vAfY2RrF5nZiUgiSwby6/2JqEzqj1lWa380trnJoj5fqifI1evWPp7OGlTwtHFqWbAz4/gv/6H4k
DN48JcQU19eN3unPBtg1gTRi7JHNhRhInpxCJt8qL5nck5y7BD3AFp8XwMWtEx87masO5HYrS/zE
TaxXNnj+++sW+jkxEoXP9UMn9MKyTopaw80NT6BTlWaWuNhmPO89/jcuHGRS/v9Aq3jASzIPJ4OB
rBJ9u8NcNgogJYQIP2ttY+ypUS4XyvNa31LPWPgRNhppXABr2HmDlifeNSXRR1GcYxQbync77fSb
GMfiS2EJ50PS6u3JKwwj2fngy0TWQzMbGDUA3snhVztrCmU25Q6xYEKk/St+BJ16bBtv/My9YEaH
vPPUt5ESTgHQhxqLMnhbO79gY2/zsgMyvlB6UE9bpdS42veNZwvVtwvghCh+CiFpOovaex2vbtk8
QF44PYj6QBRbkxbLCefRMuscRPot85TnGF2CbS5ef3XxQrE1WDbEBCQZ7g+QMHrZeWPo+KGl0OD0
Cjl6J4xasGuya8QzoDKYPx4f2o3NinDGAgsB9sKzdXVmcauK6ybOHb9SJFS+yMHsZZrUgCfgHst5
Y6dC4DAQO1mCOrWG+9mlQKobfLZN35QG7h+tipPiORvH+EcbAas9RFZb+sjFRkR1zGP3kl9U7V/u
V65oSJFEd5i267srVFKrQHXbhvDfZf/qXqV8z0aSgkundc0nRY1M+72mYsR1da26S69J7wHJyUbd
+t1FKDNc9KyzcRHGpdk6I5CZ/ZVGcVOdBIG8usHJnTDCzBHLPA+p0f1VlknbH5OEbja+ieBdj2o5
h18qXcu/Y5FRvFdjvLt+GHPWGr6XaeMH9G1kfXQFQIvTQPXHvkK7COuLkqPsgGOyYso3cdZ0LqYN
rSmP2Ck76dFC6v1fcDrdn7xTmuptrFuKOOZSz/5qlBjtEK+g135OclF9tvrBdPC4VtT5UAvhDOdK
78zfg+fK6YgWF8omTamxJBI7wx8ozdGjt8wxa09YOSruZWSDyqMypGN7LDIj/EDbZKg+p6jYgj81
Blz3FApV1sVIG5EfTN5iGgalrh6eZwzJ/ta6WOk+pEnfvhukhRIIDA9MtGoS1mPuaMqvxYPYvU1F
IqdT61nTXx0Okl/rrsThBh1I7auRpMp/plY3f8e8vdqrlivzJ9vLa6yRR4ABhznUvQlTZh5YZN6j
ZXzKNbuNTsOkh5/aBH/dg2dG9uewtlK8Ssoo/B2X3egcBqw33ndqODg+cxq+gf6xwg94CBLELRvn
qXNetcX7vtRqccSqRwcvZEilPUurLP6WKu/xqyHc/NsoUTU8Y4bW/2uqw4RnLf+PxcpOxMA3QtX6
7UYauidGU5flm7jo1PLooFSLZEOV0TewzR4ABBZWaXgRReQ2lwQvxfyTOssK0+uy0XSKrqNYXDMN
NbwpRYoYZqerEoaAMWQAVotY9zMsrtTryD4Pj5VeCOMUNVLFgQgN1N+VFVneIdM06Rwzpx2KwFXq
/NcI2uM3mdx8wxLahVqhLWq6lt60+DK4Y/hP5KrVP6bRFdoFQDra3E6oKiXaiq7yQ4lUW5wykbef
am5zLnNcWP2MfRadXbXDFNNSDAmsVh379iTzsTDPEXfVn/8zZKMcRdoY3GJi+V9PdutB7E/q/Pg4
3m28DjxotdTpeLgv1Lv7IMQ7ydVwdDd9/L66v4ssKj8aXojzrtcskq1t5bT97fGQa4jUcnmQdpGA
UfrhHlnfk7CH60nTItMvdJTwL2KaUZ+NmyL72Gpx82aWZf05aqL+j9kZsjgAQNE+VUO+azCycVui
z7GoMQFqAAu4ul4QGA9Lqda630G7ft+ajnsq8jw+PZ7uRtKO4D89MKa7pFnL3z+r0YxTjymEUei+
LpShmrAHzbn9XbVHRlDlFs3xisidf2IH//c/j4fe+rgg6xBZQVkUbNZqgmZfRaQLju5PeYp8V5lY
01XATP9s1a5zBVj08/F4L6eKzgq2FGTXyISRVt5PNazDUkGCxPLnsMDaCgt6NTl6jaz7N0o2W/ZB
QaZ+vMQz9tc7+/jlZQqfBasPOo3Un17IoUE1Q5dSGdNbPUWI4FedY/wTJZmaYmoo8bOlql725x6s
F95/ceztvT83SnGLHDUcQxchMUo6q4PUTbFtYk5Z3OwE3z5/sN0Yj4ekxEPGiMi1zx162dqhVXC5
At5k18plMFvERFOhdt/wYCn3yIqbP4mjDQSapyJp8WrnSVMbMyqVya0e2rL1SUfxDVRYPAw3p8mL
3vWpWrf4J1IJxS1OONWlsEyhX8y2yf/WsR3cS85fZhxkc4sKFSVfGsNPyPhnZyFTcL4c8wSFgFbQ
+fZE672ZhGYFGK67vx5vxpebn7HYi9Q+OAAvZl9HVlNWap7dsIftzzHWg2diQP8uNqV3sVxcSh+P
93LzU8DDjoJdQEH9RdljGBLTTfLZ9d0kza4AdFwwe3Pxzkgn7ZqITDtMqiF2gsvGgmJdQkGbP5Rc
7dXbCjdgIBzoHvncZPl7Ehuoa3isnaNeVXfmtwSL+9cNMrvMjm2KjDcvq/vD3Uax7XSW8PzKqvUL
Pl1Z0IGwvzxexY2vRqCCR0mD6omJej8KWk28YeoeSJWaKlypIFdFjO9yIlVJ4NDineLGU413PS0W
EJTnYtLwYlrpOENG5jFJyVrHJd6IoUgdKbMYzZtRNsanqimlfZNdJoqj1MIwvKaxFn8QsnU+It1c
GQdXjvQj07BVvoaTg0+rJowif5fqJgIEoZHM/VXUVvcpVbshfO+Uk/mzCyfv2xyRGu4s38Z+WOru
YH8R1WIZl+V9dsCSSSfVtrrQH1V91I6dhmDiGZCn4xymyBpfK0LJI8lFfRlhUgtNctdbbT8Fq8Ia
k9bQr5vehT1flvgAU8xuv5pQk5RXv27x30WjlhCCiB09svvJNZPWKk6shX5XCNLtaLB/9ui67OCS
NvY56CeksoEl0S5aA5m9lhFyTBP9ylZikrPMSPtv6kjo3xlo48oC9A5T2eXqQtR9FZ4zxxwa26xD
f3YSZz7xfNDJhsHCtqIvrEMb2vJcu2P8NpnmYq9WsbVRFnAveGO2vbpuvuX8lTIIPfRVpUu+UpDo
9B9ZapTfdKU166+PD/XWYEAjkCsFH+E465duJNxIeuOg+ErbKYehSb0UHf5GvQ2al+ycgI0AAnCb
8gdoDHbmE6Lz2QlATajMoK8ofpR7Bf7ZGMOrkS4vIGn/mTgeO1FxI+qjkv0ElF4qs2u3JUvtutEr
NJhxwGY+6GrTnuzZzt+KDAubsh6UW6sV9s7OWY7VKmYxKPPjlkE6cl1h75DEH0knFF+vCxvb+kKN
w2PW4PRy7m0xxicbuU8Pt91S/lL00L3qQkzmqyvuS+uK9BEuGVyhNXwhK0e7QHRM8amnFpofVyF4
tCGypLwY+QAmf/aiSBzdcGq/PN5OWyeUlwO3LcUh5BiW7fbsE3MU46EXheLnzWy/KdJZOUY873fm
tzUKqTOtTBCK7KbVKEKpZ6t1K75sNsXOQdIeNE646ghnZ6CtHQvFkJYJHflFpOp+OvbgmZkVxkzH
ociVel19xA79XzOiFNxGxR5QdeswEqkpOHE6luzwfrjOS9K8hl0BjEaYJ9OoxHl0OvzP0uF/OBxL
a5+EHCwbmB3jfijXou+u93no94iNesfeTftPsFBMQIlFX4CPNWumlzae9/ogsKi5IGkORYRGwbLk
z3bIXLH1u5k59mGHVI3m5IdZm+1vqDRTHxLOnob8xpqylvgNwk3h6lj3VK2cWj/iRC6+0tZ40EMt
PU2xa1ATFXsmBBvbEvUvutVg6vlnTTUEYVAaWt54fp1ayfscOkzQ20N6fXzENt7oyzuOR/qC3wGb
trrZbWWQ6Cd1ng8LpJsPmIEbxbHXY3M+T6HaKpdYwWr7NjalOdyKSAzVOS6NpKG4Brtq59dsLe+y
qhS0KRggm3P/OSPwExJBUnK0LB/fuCLtzlGjRf/xImtPnmRNkKU4wcSp/XJEuDyI6PdjYWPcahJj
NT/1RHUzqX5dxklPl/qsHR1ViLunHKPVI37BAA3FgCgrlh/fW2OOrmGuuDsgmY0kgexqgUwCFKMC
vkoScspORTsu2YioM7qpblVfq74dgogq5zFRIuC/rU3+yfXanB5vgq1l5xFP1r+cXp6Q90sBrFg4
fcHYNKTa9K20R/QYXT64c8OBbxx20rvt4eB3LC9Q6tLr4Yyk7kvDIndVvPoW26Phnvhc8qOsJyva
GWzNNX/6zlR9SICAXJHrLb/mWYhIpSlMJLRCX6SygJBMnaYJsqgPv5tZhngxLexMP7dVS2U4zlM3
PCeGW6s3e7L7H3HtVostcG5HB6xcYKG1kVYUV7XrnWCiP4QgSiibPRmWZQVW9z50PuT/FlLfQv69
/80SIVvpDuzN2QHCro2jciBpNPDo7KaDyNU99bat8TAewYgK0g1XxioIlGESjeoch76Xtu1/as9I
EC/Nqp/g+PIJG+TB2uP3vdzuoNE0hM3gHixv2iX6PfsqDkfLirXC9Sm0UqKCcpR8Da2wUU+8evLu
jGd6m50AC5lfZiE8fWdXvNyCYFW4gVFdYmxkFu+H7y2RQQzIXBIro/WOcWWa5YUsKP7YzEa3Zwf0
MpQz2gIzJc4Af1uH8hjQcN9FruM3UeReFUwPb31n7hEzN+cElBw0HY93crb7OYk8QruwEoySxflF
m3ETL1pg3oAmx504vTmhpXtPcsaLZl1vjKeqj4E4O34eArXxICf4tT68kjPMyWXZFpElXL54uqzL
tuBz1VlMtuPHTluehKc1x3ZQjZujtK/PlRiKJJAck6v2hZuIbkRWMtaSBgh3HjrR6nRGB2k8zlOl
7TwkNj/TYg1FPxUpszX4oSxIswHVOP4cj981M5RguKW4ulktd66Ul6caIh1JGUXKhXbzVDZ8dsYS
CwjkbI8OqLOquyVa6V7UIpPH0St1+GrG3jbfGO9J7G4R0GWfr59IYWzoJdAnznRlq0GFRd+hyWdx
Lg0xHDVbvj5qoXG3IKvh0y5/Voe4zGAI62nn+jQD1Y89ffhPvIQb8TZE3ey3GlapvvMe2/h2WKQ+
SX0vXFZrdUlHsmuzXqldH89gNP0qWWEhYTinqZ72xFi2hiJg8PYj4cShaZW9O13VdQooTn8uZzeI
kbw50RgbT6VZvtaIg3NG7RB2yJJ6kBat3iWGBg2/m4TrI9YIZtPTJ3qU0/AVc+HOHwt7T4ZlI3rc
jbfKvDKvMeyOm9U3BmrDXSuy09gqcuecbe1GG8oCFPWFwbDmdkvSpokeN9+qmrH5LCvv02SP0yEa
q/Jimqn6+koLy0ibC+Qdd+gLnpviDg6Vvsr1nSGMzo7w+osNWpDe37hHRHlZFwBMoC5GJnw7KAzL
5nl2snsrFWQhJV+sVfVjV4MZyEx2ZFagMjlLQ/Vrl558Q4XtZKWt/u/jfHEjd2Z8qFJLdZji7To/
6Sr8tGGiu750UrP2Ey3K/uM1c2+ekE108mOh26L6ODVZK69uq2OC7Y2G+IKYhghq2gb04GWc7pma
beQUXLA8ZpZMD/j3Oh60U9q3o+FQfbKm+kAfUXuXtqHzq+8bIY804z0ksYyh/6M1Fo3xx4uytasp
0hAXKLRBW1/FhgLctt145Gx2q4jTmNvJEc6xcns8ylZY4MJdAHTktGhq33/5OHLMMVFoPjhZM73H
jzs9pwOwMnesfz8eaeNlCGEFdhVPeu5gosP9UB1quDNlHtcHCDJ8QJEE9Q6NboeNjmlu/zRLkWL9
4UXypqo8uT1N0gPvlL3u1sa6QqwkzVigfEAGV9GpNxKjCKvJ80svzt4jUT0chql8NW8AbyA6VeAF
F5z9i4ymtc1Ml63m+WGZJuFTjQSI+OR2rxTcWZIaZINgyuPHysW1vpTjIlrQJlHow4BASTsXitGc
2rzN/srz0E4CmebNO0Pr1L0S/kY8pAVOs4V31xPN/f5zTohJYNOesz/zDEV4VjsYnTh6Z0Ztdywn
197JETf3j0azHdwhq0rD9n5Ap9LJETMYVblpDD8zN6zfIYjl0imhgxDLcDxbCTkq/FXvKrK0uEit
29s8W5PGkoGKzGJWw7G8/w2j2WEdmdDL6lsr+zmi9udd8dJKvUNdokx05j/M2fnxwdk4oqTgVBKR
S+CeW9cTKTdIo/C4Tt3O6Y/tHCf4GXn1JW2nameojYgHthU4B7c3dMR1xFNV7JGtiYeF3WNjeFRI
jH/2cy5uI0gPfHjnSPsIKsV1DhWI4tF//USfj746mYY19WVvxdywINy+5YlnIjNRzdYhLqyo2Xmx
rb4kH48Mb6lkLmw26Fmr3eTFsT2XlUyDNot/54OHOr6eikPZePpVpsrecKuo89/haK6BpX96Ea/S
rwjDi2oA/BQMWgqMwmmyD3EU7nqd7w2zmhUkUbuKcisN1GpOx/McOWMNDsYuijMmYhhEDwnS7cFo
ZLxDJhqUn1Ori51jiHUK2jhOrX0HYIOanevKP6qMka1RhT50R+KweJfVSEcch1JvEtDcrulch3mM
PiUaTYVzpnf1m7DKZhRWuxQGDIlY9cNsK226IgQOeapv0+5XmsdNfLHQ6PprNObEPJTQ1+JT0usa
DiR4WJrHEvJfciq0qPpY9ti0nnrRefnvMk7RgMtlPJ/nrjcjf2yqSPuu6930tSCfbXcSvtW5Wz4Z
rcJFkwgpOE7f6pMVSUh5bDKiAG1veRaG+xt/lO7iNVO987BaHbunkag1L3ULAKTIL91HFXUI3dEp
MepM2qr+ZSJ5P96gD+Xv1TH06oOIixL1Yfynz7072spOYN0afal2Ux+iekn+dT96BKsaeSIlChSF
QKpoMgnAHFYXrR1jP2tM+9raRXbW42rv7tpaYdqfrC6PO8jQqzJRH0XaNOVFHMRqNp1TR3FPsRNm
VyRk9iLbKsN9WmLgAXRNaQQjSrQaKhmdXE2EjIJsFl2gql3rCxdUSyGi8St0Q3pulTldnVgCLAeu
s6dXtBFuqAcs4vtcmTDGloP7LMMOKRaOw/KJpyE7R7U9X6iOo4jcieTEl90Jbktu+Kzet8wWM164
A5SiFyWa1WiOM1dRrLXhrUw9IEWKNbx1nXg6tmqLZOMYdudYqtHXx+F7Yx/BQqX8SrK8AD5Wuzir
Cq0SYxIHwPabazGG0WXos+GUK3X6n7QutdMUlvF5CAG6Px55Y7o0NBEtI1FHsHE9chxqTVvKKQ70
Oq6CVqsh3Y1x/wmHsPw4Ypl4zEWm7tyVGzuKdvHTItP152V4/0WbXDXm3uvioOij+uzNucpjpSu/
Q+zJL8mc11eM3YejcLTiPIxV//PxnDciPfpXFJhg4rnI8q+iU+UMaRZjIhsYc23eROIkFzWfX+le
smwk6j3LK55aFlnmcoKfbduanozrTVkS5PNQRQfHnYYTRn3jDp9xazKUlcgRYbwgZbYKQVgLENfi
IQksCfP0UExR8auMq72q3MYhXLCj4DMwhATst1qzCL7gxE2RBHXsWe9qt/HAVxn6QZDAnyo5vxJ3
8t/Ve/pES00a3vz96hlSdqGHlENQdkodpCT/X8Z8iHbuqc3Fo/oHaG2xWV13W+ykxomJOypwW80G
IY+gELzMPNF3xtmI1gDCKFqjH7q84larBzuv0GLdjQNDml0E6bPyhmPliOoN4O2i2glhW7OCN0b1
eXH55Ql8v3Yxbbu0aEQc5ECDcBMMsyDGlHmnhb4Vs2jmeAuWhsO8vvvsru/rxiuTwIwM5T3HyTmB
qUfqx81wfXJG50REKY+aNu4pcW2tJuUW+HhgoMB+ri6kmVZVoWZeHGhzG/kTgEO8eJX+k5POPx5H
iu2RFpSfDiSBOs/9Skr6yahuFEkQ2fXws7LKhpkl4utIS2Tno20dMKIFRTIuWfjyq5iYeoNBjW9m
Ui4ORGXrBZ2O+bpdzn91cff98bw2B6OVTXGGt8qLLohXRa5iZGYcyD7q3nlWgnZur7qXeqL/NrIW
t8fjbezIJVmhp7poAeA1c7+OyWzquTSqOAihCVzAqU+3eWjt0+NRNr4Wi7eAY0AXEKaWX/Es4iZd
DipQG2nO68n8YRSWAShn6t72Akmmx0NtbH6E9xAr4a5GtPWp0/lsKFuNu8xx+zjAtMszg1TN8hQQ
Ut/6lYtj4wG2bXpt2aR/UYuzd0L+1jy5Njl1OMqBel3u9GeDl0alxY6Wx8EoKVacQlloX8JUpvVJ
Rdjx8nima0TzEomJjItWJCZIGt2/+9GgR4el3dhlkPN9z9qEWmymYoaWOh1wagc4W6J5X8kxzINi
Ievb5Fp8cvts5yhubFm+Kg8j6siUwNZHcciTJsRLrwhyvYpuZR13xzGKwgtCXjxqhnQvR9nYshQO
F88UHJbha62eg40ruVBDswgATS8FfxlaHyPV6fZM1jYSMPDr6CAsH5Lu0GrT6sXcWUptsbxyANEq
hywgNXXOOIrS7Y5bFYEfsUfy29i+d4MuO+zZDtLxIDKbxCkDaYxqe3LcJP6hjgpqZo4GV7LoE/uD
yOLkNKHl8O/jDbW5sB7X0rJ7KTCvAl2U1naL90IZmKEq3hSo3N9aiV3241G2lpWTuWgXkT0Qvu9n
2AnLrDNlKoOyFtZvMcworWtO9tODj14dhqh201MvM3F9POzW5GDakFYCF8BGeDUs27buvDAuA1Fm
/TlrneSmNLrcYYJuBAAkwmlI0eNYeA+rcBr25Ww7YV4FqgG96hC2kfGzTUU1HJMqggTyeE4bmwU4
DCePVyYZxRoJ1HRkaAO0nUCGNkJfriPFO8q3ww/awPHiEzpP5rFPlV5LD8k0VtbOmm7MliITVeeF
yUMwWp1EXehuRlzKAyWyenzQ3OmC/orp84RTd4baCnZsGDr3yDEugITVypqhlrFBXcaax7A40UbJ
1IPZhu0vVxO1drDm2RL+QISKD24KFfPYUL5Nj07cIfil0IoMd1Z/a/bPftFTaffZUVXqGBjWyC+q
YI7+VpIpOuZKZBOQrD106UaIJcmhLL1IDmhwBe/PDA53mU2tLSdbbOqTNVfD2673IMWKuT5zG+5F
gjVZf7la0O3hKUboW7Alqy+rWHnUxN2QB70Xdu9FalsfeV007iV38sm9JKOqQNtXxkw9iRrSbGDk
dvvFrpu0Ozq9kqq3GQS3TwfT08+PN/3WssMrx1qKxxWNiOXvny+77uYjaUYe1EbyxwpN763b9sPF
oFL37X8YiRbSgoviEliXV0aZ2mECXz/Ipqw6TajX8ajSoGrq056P4boP8LTgpGFL12HRnlpv71QZ
rClOmiLo8jD9W5bt/AmS5BxiPutlN0165tVuEdpfSLPVbwBX1ll21Dpfvad5NSxuCoD96SOtn12p
VipeCj8vaAwNsZYyyfvspKWRFR+MSW/nV39LFEo4zeClF3MKdZXFV1k/uEBg08BZomUFGfCvybZ/
obto+I+/5cvwv4y0lMTJG0itVydo4DeU4ZSlgR5RC7PUcL41FRCqx6O8vNsYhW8JOJOOL8Ct+71J
x1sag5tkwZTb4hv7RPXJ3bLfhkID/qDGdn8e1JKc/vGwL8MDwGKwP/Qh4fohLnE/bMZVnTbpmAQt
YPsvoZfogcT85709ITJzHYxE0y+PR9xaTijy3lLl9DiDq4k6VcvFbpl04pLIOlESKE5K7Wg7QX9r
OYHb0VmlwYDt32oUADm4bMgqCUSTRz6e69p5Knr3fdK7+IqoRvfFK6I9vd+No+gBRAMNsbz3QEas
Akyc8D7RZh6xSVrqhwy1zOvs9fGRGsz0BafY9I+E5H3T+ja/SHQBDrUUWbnzSbcWmCi36A3TyqEF
ev9Ja9eUrAmdHCq/xTWMvfANOcte9eOpoHZfUwXat+TsBB26Y2vQ3dKEBQHMzkmzJG+PWVQ0b5tC
YnU6G41ojk4WWRF2FHM2BPBF3KtaVEX0TxtV8blzdPF9sOv+A7SPoj11djMYVxfO1/L072b7MAMZ
1A71AgY/lGMn64vbeVj6pKgMX5Verc+1cM2cZ0qT/OgMD5UBQ6CfcET2Rh0OHi5EzrFK6tRE/sE1
9noES8rwYvLYx1CeY5pQgu/XuB/wmvDiPg1qRZn665SYHnKJVv010lPbu+jdAG2wpUH7Gfh50h/1
1Gs/vv4c4Z1JeRmVFAroq73m5WXUIVmaBkU4RDfDULSTVMW8Q+vbig8guNnKy78pC60myhbru1yn
lOxCNZ6Ksf+YtXp440v9k+bzKw1TlrRX5R9COoUuOKCrvVuOE1wVS8aBqhHaldYwDgkd0Ftna/bO
MdmKEOBJTHrIC/xrTW0YCsDFInPiADRnfeo9K38DZpp3Z+LY8XRQRReBDZv6vx5/tjW2579T5HQi
akiC9ILe2uPtLVXwnUFkNWN4dOdcP45jiKKNU7R/LBh5dBdNqK5WlE3egQeyGZ6beXY/NJWi0Iwp
I/f349+0FTGWp81SPl86+fr9Ry56LvV2GuJAyMT4J4vc8qM5QNV5PMqyIVdnBjoZ2SGUoyeM3/0o
iqvMIm7ph7jwKgNHtuM7Tx+md3ar7kkFbEwIDjvflK9Lure2EE0riQ+f4ibBWHlfNdDleI+k7c5r
dGs+BgAtKtkUTJEGuJ9PZOR6lyHnGQzu0J0AFNEK0OfmjTVIdefO3DiFGBhRsISj7CxEgvuh9Dir
p8aN0sBEDeSkdbP8IDs9fufMs/4LY7A9BsH2eLyz+VImhYlVbBmcUldmhztaydX0W5LYP8qpzv2B
ouUH6fbu8fHO2PpcECPoqfC8g3a72n9K7SEqn8R54LRqTxtbG5HvmLudUba+Fw/sJ4kKbDTW3KIm
mjVR5U4WwKtJ32i9XZ8qRdeO7lDVO2/5JSqutjr3H3EMbj57cF0xqNpK1nUIuiEGKfcb8XHjCHzW
8McejchacdO3jhHGH7u0lafHS7nx5XSgwcQVosuSIN/vFA2iMhmwmQWZHLk6R9ojEMO8Ons/1lP4
qxMg2nbO9daQbEn6LUgvUQxebU67NaYY6cU8SNQpucQjIl3H3gRnUeL21R7a0nwlo3AJobSreMLR
Kqdcu9ZdzgxjLsekLoI5VqqjPZTGtSrm4vx4KTf2C5qDpMbUsxZUzCo1tpFBhPuWFEErTOrbUZwE
SVbYRzjIe1J6W0OBWCd1NGjD2etsFb3F3lPUtAgirZx/DeoUhUfacfaPJOnLfx9Pa+PeQ6Z4abLw
WIQAvrrRB1IoM7VUag+6zN9po5xwXymE/mXRkyoPo65Vtzqs9qhn28OS9y+3OpfNqgjTg0Gw6qnP
A9R+yv7QE13qwxDn1jkeTcU6tgD7gknFucJ/PN+ttSWyoGhNeY0HwWq+E9i1QZdJHsixt09QjKKv
pWFEh2JU9c+vH2pRT6GkvchzrFMKJbP0Ebs/boSutE4DwtbZwanN/FxIA4jQ48G2YgwV10UWkcoO
b+/7ky47zZgA/CaBKi37u8hHTT+khoBSlrfWLZ1rw9fq3nmXIuG5R+/ZOvIcQdhlLOoCQLwfO+9l
HtWjRiPXLdJLmboCcKHn/pmNxDuYTRzudT+3PuLzAZcb5FnlBovWZjJxNQ0st9ahvMOeVJsE/arE
jXZaoBuXEZoIiClRliQZWvPZDEU0dYKMe9Br8k+CG8FbrLP33g//beGvrgjgxeRci9MlRJ/Veejc
Ho0JB6xPWMeW+RUWAGr/B6QMlI9J3+vqJZ8T4RzCEG24Y6aGVn8cek8LoibM04NloBCBpX2vTFe7
cW1UECNL/SQGYXx3kPZyDh3yPe1Bj4oRJ1YzF/bHCT24P5k5ZOnBdVvva5RZZel7diayq+FCAz2L
eDFAVyS90VzTlA5xxyxUkbod5R9bLV1s+CpX/aHZpaefIq2qPw2DDD9ngw0LRRawU062PmrYmqfR
8BaVVdFdgGwbP9DkHTE8z/oIKZ/cmNETQB/VOwmrGfpDpTaKEijhPL8fdQxkbrXs7e4olckrjnga
Zr8twQvrc2hAHMSz2s60q163QqOwNFPV/b+cndmO20YWhp+IAPfllpJaUrfdtpN4vSESx+FOVnEn
n36+6rmx2IQIGxlkBvDApSrWcpZ/GayuOswpEmeHLtK8KZydjob8AnRxcslZqvY54+ZBga7wC0GQ
UU//lAn2IMeIFxRcShVPn6Z4yj9yS3nLuzbw6EqFODMUzr9l70zzsWuN5Cs6Yul4LYUdnMthabOr
Zo4okBHWGtnBynW/OEXo5LgnvYztHFJ2bFrca6mlHWorS58X0AIF+qBz+4PbY3KfzGJKzRMC4432
Jh8zQNfowNjRcfHtsnq/1LL9U2TSfRsbelyGiztOzXt8mBKw98jIfvGdPPg+usv8EEyA6bDDAbV3
0RCl886VLnHYCsZhANJdmfnbsR2HMXThwvtHEqyRJLx08vi4lMPQYmEz2ujStlYbh7HOq3cK0tIr
jsbc281BwFg1HgQlqvaS64NRhnEhpH1s4MA/VfPY9qFr5cEXyoPY4XRgZj/KAG+xUEXP/ltTG8dH
R8AGDnk7fVxkeWimy5DUs0QIzi/tNPRT5NnCDnMQiWyrGLsjyiGVvBrImsuD4LGQoT/E3b/Sjswx
hCDsynCw6DcfWjmX+pPoFudTr0XJpXKcDFpxXyHl6+Z0qMMZkG/8fiCrasPSd6X2qZoa0z3EonYf
NdEuf1pZnXvvK10US0johuR6rWOqdZ1S2Xwc5tbpQlt01mchzcV4sEvLrf/rtcEsD6ZRDnt1pFdX
O9Ai2pQ+7QrYDnCvbm+7SUtmO02C8jGJmupQmRZL2UI7ORYi+HuIPevk+xPiOqiu7Uhwb9yzPJSK
S0kkx6uyHjmb2qUYZf4ICqT+MCXTfDVMHNtqs8kf7r9f20NRPaGT5wOgWQX92VBVcQAL9jEa++pY
VvESUhFyHkwtsnaKGBtXugX8FlgJjS4wpavXI00WULN+RRNWjvLfvtTm7wYaCr+eXxAqkt9SuwDz
scaGxekQJFlckF9YKM6HzTJlwcH3M+fvpHOGPQWwV3sEkDYpIVEwWDTsR1bLZ3fCmoOKFCOPx+ZN
kFrjeQCVN51dayKik0E6Xe2hMk61bkx7G3Tr2/HsU3RR2M1XVaFKgkoDzJA9Oq0IHsrObvTQZNxr
hRZ6txPobA6myqlE4UodfPX1KjfVu2Sh1mYaCNLlJqfX76Zzq8V7LYyNGJXChIJfAOcCHbsKqUQ+
xUhWLkwLN4P3gOCjvwIZ+N9LikN/yhYxVJKoX50d4T61CiTH6P0qI4Hbs46z9+jJZqke825OD63C
hWPgkZ1w5Prn/oF7VbPkVmGvgGyBumW86n5NdBh1Z/TKR7c1i68paP+z3Vtl+lAHWfdFDCI499gX
8OLN0yfg3Zk43f8Ba31/tVVxt6SpqPirYKtX62u6mltP80gjPSuy8ahqlk9zE7T/LHbl/3ATm5dS
L/0cQRMaVP9ABCVOj2o7jZ5mW1ja0dViqzv3g5zGUI8qnTbuSIJ9/2e+Cm75lSQMZHxkl8p28/aL
1EaajLHsS7IRODSaVZWnQojhDJFmeWMi/bhXbXm1wdWAXFBscVMZnqwGbAIMamTCgJhJ5I/EcMaV
NqhxsAratvfn9lJKuQk71Vj09unL0jkj5bydHEwixPMWj8akuUQYi4wxbIfJHJ0YBZuu4X2MpF+H
RC5U0QtZSfKmOWu+mXlWf9Dhy/5lOqk9H5cZPa7L0FcjeX7qtMnFCqT3sWxbd7xOo8i/ARoovhZm
BIJpnpR62mAq0x+k4Jbv1aT1zkEMERAHMx2MIuSdbcxPHPAem+d2mYYPyIf1BTTPEU92R6/qMiT8
camxgdX7CtEffRgyEC89eKniG3E0hw6dW6uJnxH2zv9s5siNQmP2x887a8gSrZcQMQeA66pgyp16
u4RVlbhTUjXUO5jryV2i7iO+O/n1N0YJ0FCg2AGAaA2Q0L1sWBK9KB/1ojO51FPtbVPKPZud19gI
9gM9FFTnKL6BkV+lIWmW4S0BsvRx8aL0DEVuPBH36Ee0OHq+vxEdksK03yVplz7VprN8Q1LfejfS
xj7en++ru1f9EGoSRICA/F7ZHLpjBHwBG29qLPZ8igqDlw2V09OoW9Mx9zX2JC/BznF49YgyKCIV
iG7xH0Uqvf2UGF4Hi8KEUAuJqx+xUw7XTENIAtsL33uI7Nr+Vpdt9jZaEm9Pf2jr1Cs1TYXvViDs
1cXP1hIcMlE9uv08PiFaPgDMijrEXoPh/f213RwKkA8IVEZ75YWYaYK0TwGYctyLqHdqMUSLeAin
fPF3orqNz8g9hqwERSxi+zVLl2witma9qR7nNqjPs52LR5F77smgMXhAEL5+0r2o2hl0Y37AHtC6
xNJOtVRWsVBjSZcIfSkfI1d236yhbs4opGPikZqLt4fte1FVXp1/aKXIEKuGGIn96vxTQCOTGNg0
Delj2AyOcXWbpgzrtkhPdjrrIaD97ISSgf/fSO/sKFJQf7mrt5cMAtpZqxbnSjVMaS85C5ozen24
/703Xnrw7wiw8IjBg11zIQaB9Ms08aA45twZl54mvxWa5Zw9wUWu/0qtrP2ygCJ+mPKcOu2iFfPl
/i9Qa/BqjQiicG8g7kY/7PZgSR/0CyreXCtm7j7pvfO+qOR06McSok+c+jtB1NZwlNuQjsDdWqns
3A4nXImIQ0fCJHxD++jXSJJrThmfeBOK0+LN3Z4WzOtOv+IZI9JM4kJDgaDxdsR2EFVQlB3I1cgV
z8CK4lPZiQRVfyfPvs5BMz4UshPewaqC+a+oy4YrPMH6+/1l3tr4fGQicSXjgp7R7a8wJ61oShvM
Tem26VMJc/BYjYMMOzTFdu7nzSVW1DTKjYgmreE9ZaEv0s9H5NwLtzt5cRqcJdWOSyBi76lbGu/r
r0+NGj+PEpLf0B5Wn9RMkIsZXbRxtThpvzGSs6C8kNkfnWFo7N/YP6oUAYbKUA+uutV+Ki/2Uizx
pNcEX0spz7mRL2dDmvJcw6069N6U/MbkFECDuh9wNHret+MVRpV70eKoNNuPzktU/TEE03RKSX4+
/foy/jzSqqEOyMSIF8Khx46u6xGUWE79i/qbEbm/XKPlSBDd0w1VpQvaWbeTQhrTSQKD/HduRR3W
QBzfFi16iDg1Jx9/Y1aofwFcp51Me+Z2qJnO0KCjSg5Gv+oeMeZyymPt5xNVaJMc4v5gKr9c32VU
Y6ChQshSbeXbwXJKZjrVouyxT+L+MPrW/IS4yrITimwdZezPWDzQX2S5q1HG1k3tDqTqo1Yu1sds
SfLT1DnLg0CiaWe3v4Yg8KXoU5BtkFHzWK/OVoTZYUwUWzzaQWfGp8yM3IniaGbjl9qQhYIAKKFG
axB+Q8ME4fI42a0Xh3neR280NK/mA6S3fm8DbS000EEVP0DR5Ga9XeihwNqulDQS27jwTk7iyUdQ
NntAO/W3rD8nRSd16kAjvEKGTbnh4sRuFY+QsItLp7dJaPtze3UGNzklPuXjVA7oRdnG3hW69YkV
+QAwoasUbNSf/3TLlG4BNonH9rGqsxQ2iY7Zqqfnh2LK64df37MA5MEHQQkgvF9daK2LpqyvvjBh
PyTiGZmNAPmc0/1RNl9BkmQF/FflkrXyciK4pltPpUJR0J+yNlso5OrJn7O1ZA8EvXQq5sHoTla+
UNEY+/bYZF69w5zZ+qCABgh00DsESr7azc0QZ1Vk0gioqDw8jS7meK3rae/xgP8HFQz972BMu28D
bYedc7S1X7GDQCZGPRlg/m6/J3rArmYFonic9MF96+GZ+1mRgXce3q2IGl4cH5FKsKoL344SFLVZ
5aIsHxG3jr9joxJ/CTRkCo0JfjZ4mikMplye73/Zra2qoLxknsqrd32Xd3Zv5H6XFY9O6ehvUXoq
RRgFXmeH4JPMf+4Ppj7Q+kSiiQg2nVI3WEK1zj+dC7dp/UXHZ+uRHwOp1kpHcSabiYiNm8Q+VxGg
/F/7dC8qMcSJxBXw7DmQq6Noqj5LMGv+hRZO/Zza+fgG007z1+70l1HAz6i6M81SoBa3E9NzEm7R
z4gJzU5zsq00PgBws0+JFHuMgtVe/P9QCmuipHwoIa32op3Ey6IXaH5FfSavebSkRx9O2W8sGxQ5
VUNU5gVrt7Kuy0bdrnL3kqBScF7ysj4uqdytE642xMtkVFuASj25OeTk23VDtHkSaHS4l1oWAttr
o/1jtrQgRM4G5Vg7dw8impOzMKcUDkGkw1HTvTcYSCHUb/faUddGI/Q82TyXWVyH0ZI5O192dSj/
/wuR0FXKtsSn6+Z7NABLcRP84YPM7A96XRahcTzpVaKfJmAXO8u+vmdfDbf6unibl6kex+5FDIPx
d9TZ1r9IwwzlQ183IxEqrfMzMm3LF8+SBYa79FvsI73aTOw0x1f3wssPoeDPPqOIqAhut1+mtk36
j+7gXrSRmnGQGOnBMWX8jlZysvO4bO1on/RaKRlQm1lnWHz5xK382buMOvCprNWXY5zge/ZLd8/L
hKjCgODjU6LSsLpdcTQcUx8Fn0uSzN41aX3zSAVxQtSzrt5LUJA7C7ixcQBnEbECLVKOf6svif+0
6EQQuYjYLf1TNCTBiXBce4bAMx0mx6kekLreE/vY+GrE5awl9hwbXT0zDyK4wQxqQREJ80qY4O41
52L2TrqDfNs4uqg/KA43gazCt95ukCRZhi6XCV8tFcEByFh6HEQdnxO/zQ/4aXc7r+Pm1H4ab3XF
Fnq/ZEOWeZfYTdNDk5rms4fqBnp4Mrvc3yqbQ9GF4q1/0WdZbRWBZEoPRgqXP5HRAcf27t0otfFj
7UY7k9paRAXhgx8HDoUI43YRqQe3tJ3G+AqBYQijdJQn3sjuaRlpWmZEYuf7M1Nlgp8eYHUIKB4Q
k/L8qtxNHcWfHuABC1ULWV5Q5I3nFdcuGqqPWWUY9SGvrfGb705BcVLqu6QAmWU+dfmQXe//hI3T
DvWF4BhCAcDFNWO2Syad99ePr71ojZMjkDrkDZI7p30VKr5MlJoUsYaS1kAb5XaijlmkhZRWjH5X
J95YIhneArvx3nqN676Jo64OjqwQ2BGvC+I/7s9wa2yUHHHzIhhAWmg1dp8DZhdOgJ8GJawk9EyN
CnOfJO+LdOkeAx2PG0QW9JM3l/7p/tBbO5dMAPISwEk0K1Y7N/LqqKBlql30Uh+PQb+Y56h0KKvX
07jzHV/gg+u9pFJlhARfcoJVFaBDo7PUpiq5Jl4dSOIdHCZRVi99W1H2MVM0JGScwyRQiAydoU0i
9HEA45NulqI+mlFvn5vJtZcHdyiaJZR+5vXnUfP9/Aj4q4kPi6E8Gb3RlnuepVvngAI5cQ0kBLRD
Vp/I49DpZbWk16pPcupbszksh7wRRffNjSzzmz9YxtdJs3FdSRPbf5Mb6P3tZDNb30rVAJR6IV26
NbTOKoIOyFCfXH1jAoXjN9FpJu5v52TZuWU2niLSbAT0TLRLAH2srs4sz2LdnlPMZALRu2GSxjgW
p73WLIekJCsAjhF04ymVY78Hldi44IhUDWVBRFLDq3R7Ds1RHZOh1S4Was3923LwM0klvUbhsubP
/mjtpJc7L9PGwnL06X0j5qfUYVaHYEpSUwRZrl2wKvxIbbb6SHftY9n5w84X3FpXPEEwPGEv0SBc
PfGF5/SaYdbRpShQDAt1rUQoEFv1Rzl6QxMO2GlUp8mryz0Fyq0ZMiKdFz6nQx/tdlVn3ejg6oxY
HBRd4h9zoVXAMlwjs0JvavYKVhv3GWwRChRKhpFgZlWwyrUh4bz40YVOs/YRqhm2krj8zkUIMqOe
3vRUW+uL7Wd1c5XLOGif7l9qG4eVSwaKgkWSqnA3t7NFmAclvSZLrlk5eMO/mJqiPVWz4YbjYo64
jwrfAweWe3mfhD0ewCI0glbs6Uiv20HqTUFDmmsVHijLvharqyu/yBfN0y6NBJ7wthod7WNjNGPx
OIA9vtZeDds47LXWKx5wa3GnD0Y+LD9SF6QpSDhKXQ9yKJvs7IFDfHQm+OZPIzW356lH53snb9na
Irz1MPPI3nCrWu1NvKLkTDGBMz+18VPh92BBix53YS8uf+O8UcNDDYLSBX4u6vv9FFQ45Sj0oIk1
bPzG3gl7kcffNFW7P0R5U/9iBf/lKwAdJKQGs0vRazUxcKpmHuU4YyWVS3biyNqhrJcs1jW2RPx3
Ch91T0RlI2QBAUANmtAayNCaAIlcQDeZsZ5eIWuVD63A9XEZ3T3O+tYoPEmqtqVCh/XEXENr9dFy
06vhReKaSqC+SYGz0f3DtLEvHIITpdwB5edVkUlK0wdK6afX0lNimURJ7/NuEWcvrYyv94fanJDN
4SchUVfxal8sZYZSyIKZphnH03nCguJg4Ewd3h9l4xLmLyc7V9LkfNzVfih0meuIp6bXrkcIU/Mw
4gzHBkeFWmAlLGyzA1WbiPP9UTfnxkKCJ6WYBf3sds8jCmdVsmNLmLEBYjeYbS071tIvdtZw4/3E
YVFHJwTcAJSG1d0by0VMdh6rrdcQLaMBeJClFM9Vo0eXquuSy/15bY5HDRJRKR409vrtvMakjQUF
ruSKWlz2sOBQdrEhGBzTOZk/6xNQkfvjbbwt6PqCfqXMpFinq/ggGv22duMiu+ZxQibAN6Q2l9LL
EGGZV9F0DiI/Fc9IOw8f7VJme953phpgFcWSm9I5V4QxaPmr7ZP7S0r5xCGKbbqk/FfGuZE+we2e
wXUCSKdHYJlx8Dh3QTWde91btGvdjw4G846csyvwqSL7LG07oQDeWM34FFVD/5y50LOOlWWW3Wle
Mm8GOgX649HMPNH8kVKncn9o5B9dOJZiItLFg7feeQE2PiXND+jpkNw55+vaWkddAqtJGV/LvBWn
IsmccMzS6hyJdLrostp7cTYOIuNxdVHzAJOw9phbaqMckb1MrsvszNXT0EZWEwrSD+so5IIt/Jxk
WfTFKZFJ+3x/F21carS4TJXoofrCs3e7az1rjAtUsePrPDRYjXSFeAAJYD4As9lzP90eSoFxFWSL
BO52KHZLNiYyj69ehez+0kz1O6kLAyZD2lx/Y1ZAtRiM2iPaBquhpsygJUAeCc20OixZWzxFMvbp
G/bjDm56a1akIrbyD6J45KyGyrFzpdc3BJdRQuWPsV++oO5O56wo95qsWyXOlyoEL6oaaS2+ptl4
R6CAHyjnN/M5baAX4GA7ghqM60Mpk+Q0lu10klGaHmWT6Gj0pHsahBvXjgrmiB/QpiR2WV1zbeuP
TaY3SqReDP/V9TQ8ttNkHyMfaVog+eMfvlP+iDI57OzUjXeDZAFGOLoR1CDXkNMlceo0nVDHz4eo
u0Sz5b73pjHYeeTXfV8VJPEPapXgpMDcr4eZZtFbE/UtDGtsZCdEq0E2mdOuTx7M0mq+Buacfe5K
bfjsdAP/BztLKlKVpK7rB42OtHv2OtQtHu5v6DUG8eVnYRXHmvO68HCuIgJEfwriVezRwHCa8Tno
vCQJXQnuMHRoPQ0nmfV+dAwW3WxCFJOa+gznM8rCoq2X50qL23lnpbYuSeXsCE4asSCW7PaMFUbR
JjgvYNrXNPlb+m7Lf24QL+caUd0QHq34cn8JNjYe6aLSNKPUTf1udVMloxcDdaB7MzZ0EgL3P89I
3yWN+1bG7ufGsP6uK+xG7o+5cTGr3E3p09HHeCVRBK42rZp8wgMttuqvbQQ+T/c76Ehgma7jIv7V
c9f+9QsFWxOlUUkliqRpFR+5VpnAS6uxzAyyr9ROukNbVngFNEtzvD87tWdWDzjlLrzMgA9xR647
027juLWTo8rRQ+FLD1pnAgds3UwAdJCB7Ye1CynjWCeG/CduljY6BGWjvb//IzbuT4+cEIgKeCka
QqttVDeFNqSSjW0IzSxDL9fd59ZzIuxd3U7uof42R0M/lYIOVVQGvN20Q6oN8VQOSDe2WXWWvfbV
Etn4MBv5uHNi90ZSf/5zatdOy2DbFBrGtC8OhlPHnxonyQ6pNcidJdw4iZA+lCELojr0v1eTKkcH
3duox/m0nLQreAP9zdJwX/nIxBz8qbXPv/HJUA3idoSLwbe7nZqwLMpDhYwulp63gDTKWe9PZtuV
PyxjMYPfOIOqUqNMeImO1joBKSw9HYhUcEElDeYdBNcyewY44uRHc54FFYvMNJLQwT1tr8m69Q2B
8oE3Ij0gu1xduoE1uWMyaxx/PxtOwCr9ZzD2+sGqbXn69TXFtok2O4V9A5zG7ZpqU+rOfoJ7Lf4E
y0NP5/DQ2rF+gYO1V9PcmhV1blpdqibzChDZJYMuJprBl7wei/cl4DfOHpJrwyLknvPl1hWjUksl
JKdU3ldbZfSCCnMHWl3C7r33GAYs1z6y9Q9FUKPZXXuz8Za2Y3vFHnz8OtJs2JPT3no1FJWDfr/y
1nkJqX46hnBMtWUsHXLaJIr0qymjqn9YqEH80NF3/U8mYmiP8VhYnwlgij0/pq2lphNG0EapGsa7
+vOfRg/oStG7CryLV87lu650pwfht24Istn5/OsbiNeYhB4+DhjD1Up7tUxShxbmpe6H6KHJrOUo
B9B/WHH8hseeh1Ak3WAqE689rixzJq2HAnBpA395I1xrOHTolB8SRNLCIW/2NuzGJmLxMBGkkgoo
bx1ix1BV+3Tx/YvyiGvx7nGWjxIXqoYMs46/zk7O69VUpvPdtfz6cTbb9Mf9xVU36Oql9OEe8TwR
69AlWgW9c9w1i1UDhTGF4x2atiuOA9zo0/1RNnYLODQ6bwA26UStoTCWPykVKez2+glmxSjtBBdI
czpnTb4n7PTSIlnPyGIgAnl6OLQ1b3dmUvp97fRBcEH506yublcky9OMieFw7agc/iOTYgw+G6KI
/GPR90XzI9Y6580y2emzISJLfFog+44nexDe+Dyi5g6wtJMoDGrj4DXXvJs946BhAFACjUrKP2tB
OyHMmmZ5doe21w7z2OTLm0EY+p/0NbvmpE3e0p+XOZr/DTIxJIc0ak3rwRxneURnoK0O49wl6bUu
jNgJKRwb8xFfN8S85zEKm6AIvhjeOE8fNHeyslB2idTDpC0H41ilbfGnsbSxG7YG0JmjCfPiv9bu
C/zqRCu6Q1ZWpn6Z3bT7W6ulGR2buGdX+ajJ/+Hm/jyFws3t6lp0gxyo4dsixb4paMRB77MOdI1O
D+hklAK2go+83HMWzFn+uQaGsifQvPHcA6wkuQUvxUWxLhrPzbBkvTp+1Oa0w4j89VWzMiMsK2e5
Dmbl7gT6W9uSk8dzjygJ6LPVzZISjUbOiN+4M+rehzowUNEUoIoGPdg5ZlsjUVkFdUqRgIbbaqRu
0FIplyS+ovYA3NPrqzg+IEyLdIaJWuCev9JGdP+S6YFzhfTzqqU/Szr5PJTapecwPlAlif9y5qkN
MclwjxlKkEfoxXv82c05Ui8AU8d7QG339uBJZEZbsHa02IaxvfLxomczqN13ONfvoXhfDvH6kEMc
pwxKyYWW1yqoKFN4aF3W0XYhRJr/7IOq/kbvC7qP3eTBdKQ5FHDbmFFVPC0Qat/EHd2PMOtz90tO
N+m5hEzfXa3C0ZA7XrDbCHUH9ArmqpqdfUhjN6gO6eR4aaglffNRFlXuH8a2g3TqdLlWHiqqgX/T
wc4+EcRV2gMoMeOxDLwiCUe/qp6aOEr3cItbK8z7pAo/ZFG8G7crHGEWj8kmRV4UhOOPOK1VB3tp
/E8lMt87R2OrsUUM/ELWBcdDoHM7luHkEq6nEV+xzgJgyiaL+3Dyg/pfbJ/Mp3yizffQLzKyjjhi
zohv4G7tPnhVUj37VjOID5ou9CcArFEb9q4l7JPrIIMBC9lOPv3y8wKmQ9U1PRVGrwPpiQOO7oWp
XQK9/JjnVnAWs2uFhT79ohqsKlaQHlCsYEkMKAirL9ANmRlEHliKPu/Q+xAlF3Ut0r3FV6/uantj
y6S0GAhkla3g7eLXQtgB1B62d2pPbyS01qPr1FE4BAZbL6ts+x8xuNlpcvMv45Ckp7g3ftxf0427
mJ8APgCcLIo4a+Cx0VNfrAKN01xb6UWz8wJPuFQsJ8AyxoORV/FO43xjcyskOQE1sow2G/x2zu2C
WkfRztolx9AwrKKhONiBlp5R9fB3ygMbQQ+SfTDk6B2/wORvh5ILr6jTW9rFib3qkiL4eBmDxtkB
+22toJLA5opSwLt1MkkrqBoUIOaKXFL1R1pO43PrTOnfph3lf5V2OZU7+eTWtFQPWuX/SHiso6y0
kibaKZF2aWN7xmMA70WzAzh7f2NsvC0oIRP4E4pTa1hfDFMwooyjpdTVcxzRZhzEDwNedifC1oXK
ztSfYfZnO19sI1BW3CwSUSJV/mtVIsN7xkZopqHBC/xuoGFtxtxJTpO6YYPIuX+0irm2D2mh249Y
pXvTIUtAw15+fepUV1BFNNUrZ6ul+SnpkVQvSzseaWonsXuKdS1CZbet3hZJLi9DXMk/zF52D/cH
3Zo6C/1y8SiC2mrQppWpO001yLEkFZ+MJLFOcScBBiK3dZy0pnyaMt8+oKM2hkb1Ox6fpLmUZsnc
FdlwdRXp6FQJtEq5B2h8vq06UR2NQPyIfGqhytZ950O/3sO8OvQYwX4jhY2g+O0SZ0ZnCNNso0uy
eOZfHuKCBwzV5527Rj1eN/crVSWFhEM/FwssIunbUWZTdrKjMQV/sfU/NEMj3oGibo8INHrPsrQ8
yIYCICCYoV9OhRiaQalnEb+40JZvhy7Rxc/wxEPockh6HVmnRH5rEb+aQ69yoj2pto2JqqQZbjT7
FbTMKhnKss7VIcgMjFYFS5gDTy9PMeN/zmTvf/F12dsPcWt5I504J9iLIjaGp8rsklkC81JRxO1k
+yWxBmwzuwsBmwXrnGJTiL4zxqJ5OrxpK1B9oii8R7MvP98/NVsjQ26jmeN51CnWEw96DEbbsRm5
4iPkqX1RPOmVLacQba3xbCyx/9Q0EjPNJYuu94d+8RNc7S7OK/Ak0klAKWtGS+S30QAvZITw7Q2P
edPZ+XGGpHQ0h2Q5T0arvRFZb30N5n6guZW2D5luRaF0W8UHd5uwhcL9vY+qYOcqed1m85D3RfIA
lAdpATnW7feIZ99eZjMbL0BxuEJkX2tFGM8Q098N3iTdoyEA/h+WSuRzKMmRzbAwx4rED1WtbAci
pI7yepmAwHPOOQdAhFZHvbZgbSeZOVz6UXM/+ZUbhJVYvDO4/+WvJkisj71djB/vf5xXjzJ4Ry4q
9exTnnp18qVGqRkEfH8Zs94bTloUZNdZn7O/JrsarVNjlqht3R/y1ZWm5H1eQFAwZ15zO7MxZ8lj
MVyCinTcMdP5pFM+P/3OKGg8OFxraFCpA/HT29R6HaLnfstJp1zwjxUQhnfmEu/soK25qOYC/Xxc
FulB344i7cKvmjQfLs3oO+cWJ8cHurZ7vYytUVSARlkKdURE7G9HaWehubiKkY2JWjuIKkPHz292
rTMUjGO1AVVFilMKkpH8bBVUCJnCko3K4WKPnn/uMaFqjlXkGu8Ly+N/etlI+YPqjPO8pHX9Hkm9
2j9mSyW/1x6R1vn+B3y1M6nCEU8pNr/CD61LBLXXJcIz5HJJtB4NJKuiIhR2hV7TDQ1qUyP5muZ/
74/5aqHVmOBFIYuCNUaO5HahO1EnQwvy5KIRDb/v7a59LgUiMPdH2ZwZBxzyCc86pNvbUfw6dZwh
RWEwhqd2qG0ch7I+lX/Q8jbP6C0F6c6Je3X5gyHQEVaBk6ojB7HmbMdTB57ecObLgvD3qaiS5ZJO
aI3rw/B9MhDhQOVWXmJ40L/a4VQD0+sAk/WSO6+AQ25KswooiH7RNCmUUGD6wZ7pdbhwNve8O9Sq
3exeNRZvK3BxZcC3JmmSY/tYl2nLBTCxfWqiYH7TNW7y59jY5R6/8PXDwWBAWxgHbDzBxGpiEx1M
r3PN5TIWmvxsjWbyRDTqpw/l2AxBONhtin4jMizfxziwn30EDd5l2RS0O2/G6w2rWkjEMpgE2CSK
q3K1pmVJ19qDdam0PDnaCUgQu2/3GDivl5ZRKAi+MPzAoK2OhUo1wNhJ69JliTyYczEeRmsSf6Y9
ddJfPRugDEh76cUDfaAWeXs2EOctojzVrcsMgzP0I4x556X1kedEw2ME/fn518fjEFLtB2dCR2UV
kfEkDAV29vbFdIsOU8M6W45lLOL0lBUBtvLAJvWdPHhrNeHYETiwb5Qzyu0Ua1iKXoIm6gXQYnIE
vzQcCoPuZq1Z+vH+7NSvvz0TwIcCWkTqFeRqVzfRT4+gE5RGKhL4YKOZNn8XaY6IAPTPpAotUdYm
j2+rOWdUU7wDJR7tijj5L4qyUN1V6nYkLlw+Ck23uuyQJ20LFIS9yxIZWtgHnjjYeWSckIKcdl6M
jcPg806AcaAp7AM0uJ3tPOOEjsSve1lqKznD8XGPCw3D0/01fX17I+IDsMAHRQeBaT0hSGEIY8H4
4zKVHl0Np3wY8dg9gjIX57GYtL3bezUtOllkuYymShi8iGsig0cXtaIsX1zJ+/w3TlTyDNrJXiy8
MYqJ1AT+UXTfFBz+dvGKpreCuS0KCAR59WzEaXNcan+P9qVuip82pJqLCQ/Spw+leLPrT+TZMs8F
1dGrbSB7jieWceqX4h9vMBZK1bPFTR3TSd55/1bH4GVUFUJQvONqIaG+nVvfdQbo06a4jk5a/ZVR
+X9EbC/LwrHK6gC7LKmIhX0KoNZwYut97tOE+J3fgJC2OgkqslgdRc2y58m2p+I6zLr/B6nh9G6K
PC+UcZQd3HRp3mpaIEN3zsovhd2Ij/d37dbCo9AF1IjFJ8NYnQ1R0DVDCay+0qEzDs08Wl8jz0Ub
CZ3Ag6mZ1VvYKlxCvzwqgip8dAAkZHhrJNeCq0kbzLK+LrBfPsSdbp6lO7WfWn3y32Yi/5HSw/5y
f8yNjQynkB6uh6qnauvcfmyjropuaYbqGtTSUi4xMkw0pJnuj6KOw2ojUyihkE7WxL/Xdtdj5we9
4RT1tYqi9ktkD9/nanZCLe3Nv+6PtDUfdjAZKrL2pPCrUCMxxLJ0aVlfZRR1D0EROw+LNeU7d+fm
fMAU/P+SfgVMTto0aWyEV69tRkxKiwhsoRUhnN5qe0CNjdNIi4q3gAa443Cl3X6gIXZATEmtutIf
97/5MstydDDHXFwqcH3xsUR9EP/SLM7cMK8DtCJEGzXph/vLuoqJ1Z3wwrDlOIKpR7/u9le0jlNn
VSLLq+dN5idkNeGI9Rpn962rTU57Tc16cK9xlqDYSdHG2StOr3Ge//8BAQV+JUqnICu3PyAveDl1
jX3aYoE7na0mki1iO1b5vhipuT4IULBvYrcZ5uOAtkP+xgSDr52a2ZPjIdODqjjeX5GNK4Ljgmqg
CiRBnqqN+FOwgJYF2Mi0E9elz7Vj2w/ztfBFfxpruzz2pUlINHXW/zg7j924kS0MPxEB5rAl2S21
LFuWbTltCIcxQwXm+PT3o1dWu6GG72YwGA9cTbLq1Al/uJIMXdjdv9nWUHowaSM/OFu0qnONhGB9
mnPTOToZMkrRMl/Tprmwu5mNcoEy5KW1cg49dJrJQBIg06fCkm4syqa5aRx7i/Ermw4vv8Wz9GD/
rHtj2N/FRyy6Xvu+++MttqW0uyVqNQpKkXBiTXfCR40Lp964c6hQDr0E/3Ll9F56i38uevYWF4UW
12atPN+06B+tPQ9wctGrTl5+tovL7PN6QALshvNqY1x60ZJk1SfR9t1jPovglE2hkf7zKsjc7UUA
bDIi0f4r/niD0WzAk+u37kQDzvlgePWMXfR4zbHv0vkjMwYVSy5uAsaxny9DL3bGe0l1p9xwzafI
6LKHpjMRpOysPkEilEbLUBjJNG3DUQ5WlNhiaT94hhJXargLmxPAMeiwXV5ob748/yHlMnb2UOTd
ifm1fjP5nv5E8YrAv5NP/75PMI/fy0Uabztn4vlSVVNui1X57Wmkz36YNGwiPuK14dRf2wQ6Dfcv
GSsnYW/xPV9FalosFQJqJ1oZ+TtngFbpuf14hbpzzq3n4t27YQz+YU0zQTgfCmeN7u2gwHhCN6uz
EKZM8pfVzfFcDBbgNBhPZOup6eotiIuwin44pF9ZzAzfrF5lRbl3nQchYrOzyNkX3+m/WCuEh+OW
qeJD3zVCo9EhymtQ80uvBw7QrpdJmhKey3NmUTfo0BLVCV2uMdbQ5GK9ttfO6t/7e389oEHQViGu
cKCefwUl85K0NitP+dRyRlcF8jv2OhU1byah5uzJLobNvJtnu3eOkzmVIIiVp40DTc1NhDG8/so+
vXy0/7pi+E10vHbF9Z2JeA6JgfubGRTG4mQGeq5jSc7IPp+jiZuPnMA80jju3+Z4LORXwvJfh4yV
d4gI2S8of3bN87fhjpMupsoRJ3QSlleVr8sTitzZYydVdOVKu7gUwEys4sgLvXPtQiNicKWiTZyg
lYhbXP5sjGJEcFtu8unl13lppd8JBJf1Thc6C2G5qhn+5kPF68TQeHC64SSzxYHfLY3Dy0v9nsM9
S3h5gUhYgNmihUg38WytqesFBhWVOJHn2j9rl949HCQnejKg5qyxHKT62vINvlaViTuwDw0xjK18
NL/AVupk0naj6zBhEcb42msm73Gg32IcAlkGdbLYof5uZplrxVO/OB/rcELvzJYKYN6MhPK1p7n4
4pg30rzjvcGrfL4b7Bb8M2Of6hTMtcRSZAFEaHZtMtHtvVICXTrt5HiAgnfwELnV86XyZcYwaCAY
uqXl3m7jWt4DX/nHOcTvWAh7MWTGxg1CufV8FbCLQySDoDr5VURPvkAYpC5XP315E1x6FrbZjmdj
FA036/kqPSpNaJOM5clTq5cytHaOtGGuSYFfWAXFJJosO6QCvunZs5Sg/PHC4Y3Nws7fLuHQp56P
fPM/Pwur7Gofzo5tPlcWWQ1/1s6Ys4q5dgeIIuLoZrNzJWP6q8rYSzYaDnQWyW+RE3r+xoQq0EYb
turE1HC9HacQLLwlIRdFU7R9WqyiP5Rm5XwzZXWtzPod0s5OLGuDtqHxzwY5b6VCBNvWqJrK01Tk
yryxVTa0OMvIbEN52u6Mj9nstf7RUbYqb7XvGW2S6Z7qDy8Eyj+zMsP3Zgi09rj2S/dGo3+GvISX
eeYV9MGF07hr3EP6+K0O+JdkpRHVa0Vj6ARdfA1QU8Z3I86WMNQxgoFhdXz5y/9Vf/JNkKwiZfht
MRGcXYx+5gmtO8zgJ63q9Uh+GHbA8OQYnvxIiPx1ZbfdY89Eazys6+Y4xxVM0zWo+4WrkKY9SATq
egLr+RBIMuxzsnYQp8Kc1I2z9IRshDXDd4NV6feFqPAeb93+Wkf4wrvGzoj9zqsGFnXevTTqcK4j
epYnf/acNclC3XoxSssBCE5g4leuwgsPyZQEcCAtp325s4Ah3Kz1vC6jyB6FeoXTZ556Q2/GffWE
p8fnOvOuSb1efL4/VtyDyx/FQ+0EfVDg5Haq29m0Y2tzu3dt2OY/F2f1ryUVf9V6dICB5u1e0Ngm
/KXxPJbD3EaNK06e7MQUC2xcPvRaARtRS2mGu/SLWq54Up3TVvdQvxtjMuYCTLHP7c+esEcAcGoK
cVJhuz1G7ZYjVrSst+hGOWnu6/k4yVakS+Vbt3lfT0mVt90B/5Pue7/qa/SCS1/4z19zVnmye3B5
t0NSEK/igc1pvFuisLkf86JKMyqs42iLer1yqV4IqwzboTPQTOYCPxcV6gt8XEluq1MddU7aOXlr
YB5fW/oVJ9v4pUH5/RoMEfxsTe/ny9Hjwu1EF3cvoCikcB8+i+h4FgntG7U4ZYPaHocaHE9rGuH3
l1e5tLN2sTtgn1Q2KIM8/8ioKiwz+qLitBWhcdRG1h/BE7fvu0B370Q5XiOIXjo2tEbAs+1H9S95
SX+gCOgjg8/o0AqftqU+ePkY3oA7UOnLj3ZxKSD2WA/vBcq5xqS5+AtWRkqc/M72Yq9dvjeuhZl6
5FlXLt+Ln8reQx32VSg7n+3NCqNKQ4I6P2FNr+/NwJjvMtp+ty8/z6W9yIBmh2GSEzF4fv6pIrPr
x2CmnHMrtU0POutzvHiicmsP2NVW3ckvc8dOo2xpgztd1MWvl9e/dM8zhaamp40IJew8X9oQIw/6
jXpD6BDZPH6heZsbMNtPxtaJ+bODL5D8pNtaiySk3z/HpbGqnClSFNRPa1mhjlo1Vdcnm1e5+qA3
NG2PURNZ16ydLnwQfinXAMr9FBHnJSkATe0UHWen7ym9hCzVKzowV47OpUX43ognBlw8XKPPv0eo
rcAA55CfQjX0N1khxngonfxK0+YcAbCHYSZlNKmgHexCzWd5Pa3YEvwJyiFm1gWnCAumW7047sPk
o3vhRcv2CyEsE71/s1BvpIMUWYrYon+li30hTuzzup1BjsAgkP/nDxsAEDMKXGZORl236VCiZTgs
+foad/kv2IH2h5f32m+RkLOccicUkECZEVfG+Xo7cT4HN7jngY5/o2wwQ8mg2vrR8bfCxUAL1GTK
+Fy/x+jDdR5Qyc4BSYzbxGzEndc7f91s7+iMIqxSja2U962qlKNAFlTFmvqDmpzYXAWOz0OlFzcZ
Fxs/rNxyivzg4+snaMaHDu0CCCxGrFVlYSfa5QIl0F3e5ChNVR+joDK6uzYLnSHuFlk5qaqCTjzN
TjGpKynOhXBGv9zH4mGXPkfv5PkXQI7cDeEtwgtZcWqaMQWBAu44aTb0a/ry27/0sVEqA8HpgVyF
hfB8KYkVyUxrFrj1Eq2nTNv6wzDU8isMNTMphWHL+P9ZEN0H6A605s9bpBn71VX5aNzO1hikuIm9
yS2XUtntp7ttM66Jx106uRTle2a+h9PzWcCmhDlOJjSEzDT7tHRwYWvqTV+J15dWAXxF4kT+wAY7
y0khI+2qryjG9I4cEtcQ6iaokfx5+dVd2hZ/rnIWhUwEm/M28o1byx5MeFGt9apXXf8OnQnx/uWl
Lj7QPoTc59u7PMDzbeH721JMeyTKZYfjDnDrG2Zn1ZUHunDNkehCDCQZ4Qo51/SRZbFIy9X5KQuc
IdHCMg7wf8sj5Ekbw52uuMlDaaa5XMsr5eGlbY9gEdNWXMAY2p1F2tEcbFgcnLBx2T0hOew39SSt
OBI87jwp70rasP99ZzHut+opo/p9OnmOz4lg9VCxB8h7uavx6PZWeBS0i49rbrUJohny1pvXa1S2
i4uCUXB3lvV+rTz/iAMjTll5YXGacZg9iHmbkrErvBMaJEE61d5wG9HPvXK+L2xSfCpogdGOpv4+
1/UKer/NDKOHkcOt+aYR/vDaKoLxozFFzvHlTXpxKeQIEdjk8ufNPn8+8kB/CvdbWWNSfhz9TMbK
UPmbsJ1+/h8rYU2zw2XxED2f9VU6Up5q0LkKvbYdE6uUbsNctVZf1JjN17Ccl/IAyBkcCUjyPNZ5
upE3bdBi/1KcSqt1UgRUxE2TVeNxtpv6gHudQS3YTvwCq8ZszkNsss/G7vDyM1/+FQCSaJuZOwTy
LAasS140gyiKUz+M470bGuIYuFI5cRjm/vt+Rh/u4KltU4mb9e5Xt3ba+3ZT6tpU+8JZ3dMRaiMw
tPyWs94K834UPxckpXsxQo+sgp/KsXs0fIRHmeYH/8cGBoZBX3+3QwQh9XxXyXp27axG59LYW5Np
vYwlZK+h+D4AOL0monghztL+BvPxO9lGL+75Yku9YVRRN8ZtqeY5gejU3a3CNE8vf8pLB4UZMghI
xEL3bu7zVVbV+qMn4W4uTdlPqQfA7HYVsGTiiTT2y8uLXfxcYOThM/0GmJ09UjGbfl3bELgK+A9e
ooeaL5dZTM2q2krnjWrhyhe7tCIqy3vqSAXPus8fr3GDBRgmxDWQ3YhgY+0+gruo8uwNHubrkHpS
BeaVgH7pw+3TC8DPIAwoCp6v2TYGF5sc81NVVhwA5UaArv1rq1yK4PTEySvoy+wog+erZFA16M+T
infaGEGOYFLa3nSwkY4IZQ+vcJPFzHhzCu/m5W94YcP45s76BryBZMY5FTCaaa0V2mRbepV1VxR1
eRDOHOAUHF5rKV9ailjH1JKmHnWA/fwRO2Ot5NArhBkAaqTuOiH/NQ92TOo4XflmF94mUhVUNUhr
Myw8F+SRfcUXZV5Nm2WbPpjLVie1ZliITHD7UI+Nm/bDMF55lXuUPLv56WXBKEchcRfKOtsoiFJ2
bd1xCQc6qh6H2Vpj37CKZBSOnYS+NFL6Gu4XWuhmOo2R+vdijpNBF2HvJu7a9M9f71QX/jBXeXHy
be3oNO8kk2uM6pR9ky+I9cerGYzXiooLeR35NjwoMJ+k+efYboWkE1BMFNYjwy5fWWPdH715FrsN
pnWsKGxSSzQTYMHiGjngd5fu/HXv1BkKC0oXSCfPn9cbrYxBbFudjLGoRthghtumUk9mcefAcO0O
eVVPjOimvEidgVLnwDCNpi44Gv1gFP38lHcG+E2R271+gEfW4aKcW9ldQLktHrOsHB6jLuxeo3Bp
2knThM127EKv1lc+3KVzQb9h13Lh2yF1/PxBlryphA2e9GQ0mf9QB2bDGLOwErvqgitb9EL8JFa7
PqTyPRs/Z8UEqw94Tu0DpSrbs/3WsW6UL/BEbuiy5ma7Xcm+L+2PkPYWdQWRDcrx82erRlU5QPaq
U5FP+ae5Fw1QrRZDV89aA0yfxwh3Q7LaIyW9oa4sfiFy0y2iscXbhUB4rpC3dEXroi9ZnNqmWh68
tbHyeMSW5vhyCL20DMdtT0vprf+Fa4KYIZCLk8VJT8Z6H44o0mg3uKbseGGXwLsEaMSHw/L9HPCH
Ke82+rOvTo3nTlvq5E2EKLLRgEhz6b5+ffmZfs8Bzk7XjsFhPQapu33U8w83YfzSiH32kjl9mB+z
vlmmOFSW/b5U7jwmftHoPObjYqi92mtTYcrrRvBR+2WVX5XtVduR5yhlulbr+NNBNWtL3MXu5G1Q
B/wFizKGIR6jMOtvahxDH2e4EvODaxb5/H7w/VwkrkbjP8HQPTfukCltmSpOo3zl5qN+9Ipwa698
yAuvGJuIvb2IODOU4rOIgjCEGoPRUaSfWm1J1k7zjZO7RXMaK/555Y46J7buPUD6PiB5mOTRPD8v
2japhwnHL14xru1hgjyQtJJRmdgfa09ij1nYg/o6YKjW3JsQbc2bJjeqOfbzgI4NyNI+jI2ps0ba
4A7KdvOmmjZ9eR9ceiXsOEYlJMl0O/Y//2Mgpk1L4R8P4h4Tb76/2YxHY1n72JPyH9UCf7+OXa1i
Z1uCbjpHew9uXRS4PMgTUpPWESWp4UemMp2M9qZ//ftT0fAAz77PTyn2nj9Vvg/WGyQxTuZQh8dV
OH460JBNfKE/vLzShfi3g9eB7NPvBIR9ttKciVFsvZIn2htfpSrDQ4R+X2zS3X10o3lKkGAV6Ww1
1ZXc/EJQgvhBisx0EeaVtScrf3y4bPByU3m8zboemoODYtfrFSTXv7cvyXa4/UGowM8+1zKXvSt1
3/VsDyycbjdhNIdiwQPIGK1/1L7+vT2Qrtytt2D98m/PH6gczExZZsUDhXlxV6hZJ51PiVOOq8XN
bhSJbMz66eXPd2H7RyQ2cPR4RNor++d99hYZRngT5Jly7dDdyfvsVWVh4lQH5RVAyYWNwudCYX+/
mSG5nyUBQ2lHnWVZ4jQvxrSdIhvB07uCYNokrbPA79iqelneTMBO/fd5HtrZtXC0v8CziL8rkTAM
4ILZYSfPn3VYO2XmtQmFx3TLH5lB+/sWTZLqg+VL2cZ94KsPiDrRlPQ04+F3xtpAtenIeP149Nzy
wR6kX99MUJ9egfcKA7L7PHdjmU1ItL/8XfZj8/dvBYBLIxtpi/OmZRm401gJhlYNiQyDhMWPa1Ns
t7XnbIlU5PcZFNUrdNSLnwgI4c66ozV0Pn8KG1xms2ASpzGQzhcrquXTWuuZQtctbqp+EPeKoRLX
m+mdXn7cSw0a2PVYDHMdc1Gck7joC60ad0dxsoO1qONSQRaN4apsVSLR125TbhopkV+oGw3mWFgO
plB0Y2NU6Ix3L/+YS2eCiQViDCTdzCzPyrhBOxSjgSeR7vPbMPYpSj6XudvaR9TThuXKl74Qxzjr
dKYw4ySUnQdQylZV1A0XEDDAAFpBj34dOmT/fs3t3VqUsXcC298eEOQr9MBGVpFW8Ah8wokLc9WH
nHvxygNdOmYkGIjAuOAPaGk+P2Z4dYnWGHw4bF4mbnqlgjJxliL4tIi5cGjAj/rpXz/YTvLdXU8Q
ieZo76/4jyCGrCq04qhSJ1t2Fj09Fy+wNHKanbC6bf6V1c6lzgjUdDJtpvOUGXhinzfxtEtfzcBj
/hROIbrMY12hxquVJz4KCLnNyVV92CYDFMHmMarnIo8zDI/ddO08Y73xuYhXGq75lB307FfFwW/d
WR9abQ9ZjNNB6/7zB0HzFRwsWQeA/r9GE1itw3pAHfHkgfY5lNHi3XmiwSo1tMXDEA3XjJ69v2IX
Q3Ym7SgEQB76y04aKF8DNq6uThniqwlpR5dUIVr92pmC25e//O9b/nmcJFhReu2Yy12c4OzSRNkI
CydrkCdewNqnxTghNO3vwr4xPHfzQ03Z/iWTfVvfbEFXktbn3QD+oJYCCT/dNgJ5TFX4r4CYL3dy
yaOfwJS6ERXNxYTTkM9znkLG9ud0qmZu4yu/f79zzn7/7oS9558UVqTmz7dusCEgGrRApMrA6t5m
MBNxoSZMQva0N7xaJ40w3TyV05MSQq33vpZIyxYwWsormc7fxxa2AEdoJw3s09qzN8lLHHG82u9n
q24+WKXhx84cRYcJ2dCnZlw+vfzkF5YjxjLI2RMr6GX7JvrjzJaGOc9yKiW0PYqQArHnN2O1ARaK
fDo57lZZV07B35cb55VqZGc+/6aTPF+wconrhvDA1ZRD+W4uAGVbYs1SCH3RoWpwpN38tnxCKrq6
kvns3/DsG2M9RpG+60fRRz57VIgYdT9OYjo1wmwPW9jLXaM3uHKFAnvaU6jzhZg+0umH3cljnuXi
viozcxIyOvV55xRHHy5L/kavgXeIrNUoYjVjdZzMxRJ8sYa57g+FhyF7inrBtMYqNKafeGpoeyeA
+Z+HxcsfmkwCz/DaHn+ZzlJTew//euiTWS9rzXC4K3IwM3YOkGTNghm27rBMb/tZS5AdG67DySIy
iRfpaKoOtfAg+taZ0vjstp56q7hfcxp4dvY5zPNii31JQpUCKTR+bShAranepvqNpfLh27ouUt1H
27L88KxpqmCleJNOHAE9I+FRChmjBYaaGYis/uN+eIt4oSHqHdvBK9Zki4JVvEXRSX4wtRKfg8qu
P1vLVnU3hS37j0VIi/hgldu2xbKbZ6xmxkyI/5CvKOrTSLvNiMNIFnPceDg8vp8zPWC+AC9SuDfz
7DOFiIxxbb7lpUN3cF1b751h1uH3co5a71BCXJ9vbAy5BIoGYujuhcHU8V5BmsrT0VukeDUqYzVf
AR13nO+TjEojht0zbz+IZQIdIBwu8qS0tiBKEAVrXhfKB1FSO/VivTWrtX0vonrJJ4g6S2T+3JY2
0viVt7PzunJq2qpYZi6mTVAODC27Ew67QEB/2mEx+glAJ72Q6TreT5r02n9F6b7eiHVr+2Sk+Apu
F3pN060MJ/mzyOzxM7NXchTFzP5pxLrGvF0k/0MMgnLWaTWs9hKj/RbgAwPyvknoMM5tAhYn/xXq
xnETmIXVFo9aya/1ms8Qu1U+0/9vw/AdSrCWBHKlik+tlzVt0gyd/DKgbSkTO+zJxleuuQgQGci4
A8YNqo2BxFhbrDYJ3kV2OhKxB1v+Z5YjDJVYFrgJQPn5mqcAwSKZkiotH3EFt94wJB2+mD6co0PR
9KI7TDKfu7jD4myMfaTSZRJGiMEmnbf1v5gyeOkEKOJx7SNdxuU6+PeGHkOwbAEzPFVbwkqYRIik
yhp/TKaoKB+NvkMY1kOPcIyh+I+vRBXKGi+9uvuYt0K+Ai2kbwytmu+r46voxhar1aQ9ngMyiZCp
fSyH2q9iQ9vTkrD9RYV1FESiuNu84D9rcrLPGwZpd3W1lMsBbg3mRdqUjkwHkxvmvmhbG4qJaNy7
gk51HZvN3L8aSzSTYhHk2aO1meXniMtTokZd5u9rkVUfTK/dvhZG1W+JVxbWmlR2lv/A2AZt+tKe
ZJkIyI55bOCTtKaZCHR421jD8tGxW+dt1IDqiss6Fx8XsXlPUe6Oc7K1q/9mVEA306IM5x+1a6x2
PE41ncsuDOsCItboQPvvmwrF4wAn87Sop3WMo3qbDP77SLQOxy5Dpb+uHsCQ5RZPVgZtlY597bWp
s/bl+gPyHke5j0qvSGtGafLWGFr3XjF9etiyIkoVFGtERTDiWmNwfe6WoNY61WkNE1bFClWxRMl+
fmc4focH3Bi6D+Yiqi9owWdVGkktW+wih8yIJ/y4PgdtIH6hDEy2l+8Uujhc82BgF2qcwVc8rhNv
LcdPRS77PGmXXG0x3hEckKlbBrSDPd1+Fx4eRnFGMFNp39I4PA6F73/0zWr+1fuh/OjoUSyHwZ8G
L4l6v3jroXyV34Dchg606nbM00J23gjaiQw9JdWPLPKbHEndOTfsG7cXKj86NeOjeMr77vUibFMQ
6dT8lNk2bS/tkjFjR1A5P0qzzIvD2rVrfxRiDWnqMHf54my6KtKQJhk+lTT7n3qjyMZElb73ic5e
NxwqI+/qGHbm9stgZLozCJdwizfLWD/hIay7JMoNddu5lNPJ3AoLoQkUI0Xqs2ei2DIa/RZ6YfUZ
rAJwqqkfpiWOInP4mudZi/GMrs1vPo3ZTxLYAvIFvS2+Sm/120OO4JgfR/OAPl5QslZSlSXg5xrO
mRdXWdn8mkvQOGnn+ZU6TNMSBEkbmvLBBur/aME4WJJhKYohITN3PiKdRvfRLMewecoG0x8Ad036
27ZjNTiOltEdtlzjKGcHGNy5lhrMFCHkoUvCoFg+NnB1SEqx6fRwytEY1gqUxdFCQfzdirfORmCQ
IhQNVF9vW3AIjTkAzhIYIAEAgiLv6LrNeqrNzMtu+rrZyZaBW/JS7IVef+IJYRsJ+nSWOlSzYX+k
MVC3MXggsG5jXTs/exVFr+EgwfQMVog1cavqUWNpKNdHZ5mae08UfRC7eQdOiCtSPKx2tz65tdie
atmyV3MMOX6FGcncod5IpIkdwr5bKoEapezysD26C6rOcdSMwwo2EfhjbFTKlfdOO7mnMh+Lb3lN
WMA5rihEslZT+9S7TiGO1QQEfaLBX98hw7O1jEvc/rTg6f0Nd7QKa4GGv2FErbokzI9mftBdMP9q
ps1BXBhpW/rIqicMmn0dvYYtkeXpOq7BDUL+fZs4mefrBG3E4T9PZ9KLt8YsimO1DoHilOXRL9jo
HbZ6RBMj3mpuywRX6a2IDa/EARKGkPo1lv60kVsUNV3oWrpkjUzoh8TKu1zG1qyjhyIvEEwxV29J
VokxUOw6bfV5kmPxX93Y85RmgQpX+tmG/5g7Zs359wxXM8STHgkG6o9gfbhYRct3jt1R9w9baI99
stLZfZcZkOKOPbH/hB1sFqWLysiQG24imy7hOobglUtUGCHscev6ftZ9st3a3gDW5OJDt27Ysesa
FGmM6U/40MDsn9JgydiTtT0s/a2As/afow39VhjaUdhouWpO8hBSfjJX0bSkq9ijFvOL9XHJ69K/
reyqfI1iFIJ3Pe5rQCO8bnorkNxfb9Yarv2RKGG+DfGHXkgKrPVQj6qJ3qCDVj3iB0DV27ltoFLt
raDGVmNHHnDfrETkLZfNwSxNOcRNbnLt4HZVBIjhSLO8N4y8qeOhq2WTzBApuB+npeGIEu3/09tQ
vd36lbrfcgusQkdaZvbtNujlZ2SN+U3vay/ivAzLh9pf61fF6gwfTFNxDSLKzuRBt32bxbVNhE0Q
4FdzrFyTy98QAomUMIAV5nez/0WGFSfM3DrnLqtUOPAEND3jrCMoJ5acG+zQjGKq49yu/dddBgsk
DhD6bFK3ckbzsInatpOlaImLnbN4XgreBUSORN/C5ohE4QN4GqwMgqzIRGzMa6bZfoVx3yP/oOKm
7Sf+sJyih1rS0OOeCZQRZ3M0zzfTwLSQyZkk8arQlf+vsb2xhJ9PEgsyUWHiKHubvZKto/iJ7emS
IdtZWO+VavInwxujz0Fvcsnnkpg+Vljk3MxFkXXHDgtGZIlAHHX0phujTrp+8Q02vDYYnvi6/jxF
5tTQsxPjLXajhb6VS+l8UN0oHeoPq3TiprOBB0ZjZ+mj2RougGgvF05K42Lgrph19uCGW0CV6zJZ
BdbjFegO+abECXK1i/lYMKQZkAMz2j3bDcwxRqVTfB9tvXW3gK+Nd0qZCBT1YL6frJ2+l3gdOmZx
5QO/jsFF2Lca23kmd2hTYtu0zOP7qGxaMxEYfH/tTSu/L7DgWLFzd2R7C9TYqhI4C9wkBsWOID1U
7pvOzTRTwbCw7ubVsOYbBXasj2U4jx+QSPH41aYnMUlaffOraKrqbvazWSQ6QEcxGdpm+dSCPBvi
wur9Gf9XZ1mSYuymIUYPJWuwPp5FcbBGEvEk0lQ2KVvV0glDpO5HIdwJpaKoDKqYW8YwX1sGEJBX
ZbQGMrYrm2TXmWz1ri3Luo+R/bF/wPj3SEEijahv0DbqMFeaTebibDHHSKa0b3PQgXUMyzz77ozW
8HFrVLekC8mH5j3tlUCHEHmXTqsYaJmHi+jijHEl3Mi2Ld/31RY9MJzn/t/8tZuP/RYqN67aKP8x
tE72jYGnpRIvbM0p8TO3YVkETt/UTJB+dq5Hhl2Y/juFbl8Xa6MTb/LGZPS6am/5hg+Ly2uyFjtM
3Lrp53SNRv0dIkX3aVcXMwAVOu5nY7PGX9TISkCSHMM9SKt1iAXZyzclJx7P7teJvjJg+jcZxPH5
aBuy/EGJtvySjSx6RgGSLeqqphNUE1M7x1XhEoSzxeMHz7OFPIqkxlA9zaXMGV6DAPDcROhG/sB4
p/vh5hG3hnQRd4vbot/KdKgM97M7Upsl7hLMnyloCWQELLCPIeH5XuTKLZPVKqciJc1r9vej0EYZ
Nrl+9Ra/bWL8TqgtPXtzvhZEgRY5pWlYUuFFsoMgNNWfy6ycf3qjAvpQKUqnGFiK8UDG7lG+jq3M
bqZWWXM8jsPCZ5ZeWx5wvO5hAABZHLgVl/WLKhGgi4egM42EC766y7DLINp0Yv1uzHn5qraXvnrU
FiCg2lD+xwK6uDg28xqB66+byHmFUHTZpGGv8psw6waRknc2AD7wZ2xu1ITKQrx0q5OTZ2e1BqZh
j1TOyrU51mqRiZn5e6tY5VzjeHd0/+EpEYp4XreSGpCunzzsl/bXzXCXIfYBBYmUGJ29WVqn/OX7
g1ulXm/Id5NtljrdN/WrGreNjrTfN9sEiL5978B68IlgA0C0mezxfbj6Y5f087yYCSgbg+vPEONP
kW2QviJjwyWcIne51VXUWjGpVfeUh2u4JJgFZTh/dJ3xTXJpfM8Wv/4qnHyL4llGI7Hfqz0qYp+s
y3IXKyT8NUaUVLLpP60y8DAKNpYuOHLvr+8rsy6/AStpH9FeUl87f7OCm2Wy2iFhwkah1Ptrw42h
9FgnxaYCwr8C0xorKhyKY1G438axG944JevGJd4IP5dGKEnVvc0ZagKVw1XDXe0lZrvMbyV/9k6W
RmTc+FhofsmUit5l01BFaWYAueIktB03s0vrPoYuTsZVAGg4TVW2FYkhRwcgWLh5djrPunwS5L43
kQqjr/Pmu8TxSFce8Q4577hpsgg3e2DAMclg1x2iLnPlEXWEsEqcsCCgrtmsPpE1Wvczys5j7Dae
RQEWWH1/rM02/LZk1frVne3hzrN2fTpsL9efhGv2Sjh4LBipURMl4XP/j6PzWnIUycLwExGBN7cY
SaWyXaZN3RBtpiBxCSQkCU+/n/Z2Y3ZGJUHmOb+tUgcI4N+yB/HzGh3TkXlhI/4wHyV+usfWcMV5
sESgFCtaA/CAqbyrxwMcSU32sZ2bZGsA6+2G2yM85ihhofX6c8Nmbi4z1UwW1vjAcopadeoRxcq+
Z2KJheRimoCgqBvl1yc7fe5S5Q4d15m3b/G9NW72x1rP67NTG4ahw+/rB4Zm1rW9pv4BfYTStB1r
F8BOHJbHXIjGr0vrkZzyog/c6ptNr8JlcF35uh1KWcTsU8CRlk5sZL6VNd02R6y3gZiIOBZZXe+8
HSvuBOAy7e5F7Nfdn0M7yadtLXNDZ1niQMVOR7KmOt7dKh1j4PFsXUfv3bO1/GyWxFDbOMfbBgKt
RvuOvXHdmFi3WWQ0g9lOVoMuV2kQk35a+SP7Rqin+sm2ErZlJrraOuH8g+fAaBi8NnXoDHnnUgvD
YzVRQeU7IVkzTWTkv7DTi0orHR3c9UmsvreNKV8345VlDr3g/qf4a57axMWwFzld/M2IxfAZ++bm
NHajzxKVW5+2DUtZqkqQ7dSfk+r3QpRjlfVyGrlhqjqeinG0vP9cb4vrnIRjybWyaO9Ig9HDdykT
N3kqvZ47dQKgUSdnH+PuuhyTfra6pq9RAi7JyxjOKwe0ZR8AG9HsLbkF2joURyAtHga4bie1+8O9
ylWGPh+4DH8So4MbLO50/83ynfqR4gJo3ng28ke0r8rP7FCY961xK76vag+v1iyt6IrXLXaglNbK
kDVbReG19GbzNYaWIR4fvdnX6O/AMpVvE7XbBwkH57x0679Bxy3rW9mrRyazfT33N9dcmggwnswM
o3meGWM/hyRciQiChv9I6NeqWchVI8mCXONPir66d00GPVeFISIVBWTMLtYeUr8kiWxqNm3pOoXf
H32IOymy36ACrfluoMt8SpPSDZ+6oPSuES+um8a6Wj9NFfR/mODcL6/fIQRq4WvavEaPPJ6xjOBp
luVw5nM5CPsek+Y4o1EupcnjrRp/C2/dY8izpFIkRyShKpajmr9rsDaX4b1qx4JZAGgxWg+h0rqv
p6/OpoMJ9qfs/+q54vjswGzjfIulxZt3mP5FtU79hTaHHdudVv1+OMo87369/eL58F7x1Pp/KKd1
29QodKHEYpbTZ09IxWNVyco9H62ufu9MjHE2NzuYUBKxjKVH68of1aaHX0fr2D/14IxvMzFNP61e
zeF5Q5L5jPE/+i1EVY7k+u1tk08gcEN+WI45o0hDqMmQ6f53IKj+pcgi+tkNpjcZiUUsrkyq7r9+
B+fPSQ0KeeZWXpI19loi6mynfQ/9kqC61i2Rk/jc/3aakJCcpHvfJXMW2MaYczKDsDC2yOU7lLX7
rYkS+bYGtbx3JhG1l6W37TpvSQjxs43LxKRL7dm0RbgUy6X75lfvpTXtFQyc2/zYktri2DSb7RVS
zsF/gxXtwKnwPj8PsZK2WXdi9DOQU3ssIH626xhuJkLvEC3fncqtJw61yovOA0nOccpzidiZv44Y
gX21HziION5EKUs419HRX4gIOVXsvaZ2D4ZJWie+rxvPx2P+vo+RYV9Y2HLuvNFsQbpLGMR0TFoT
p4we+nNCgD+kGK1isLiGWTbtYAWGdBqFTwHEwgmT9kivBZTJyoPlVW73nwJgAM92bGSYs/KGk4+q
0Mn8hQ7tfK/nBjgBDVuVTlbHSnyMZKukwTDS3CdBTytEJF33srYTdb/11oeSO1cmSVY103zdXELe
+IiNbvKe8ufHbuqTMKNGxv5emjn8UtAXb0OlmTGWludzJcZwBicMpM/xpKyEvptu+OEuG+G4RkTi
Q6+e9j4ovPBfJ0Rk43CKR+juH7DV6r91ci3OeBWvtEqeFXddcCarfHxs3WRln5n6+cERKDkusOO6
L3Yty8+Vs+OOydD0p2ZEPZF14SL/+aJsjkKWXTyT3RoCPVOGlrA6S71+TGqrQVk5s+uzjpb1MVkW
zNY0aOuvetpuGxsL4rdgb8eXXTjRQJTA7G0M/03/uI2O+9JqY4tiwusk0liq/avpQ+9e1tH+HoxO
+6PnKQ1IOZ62l91482/ZTOH3AYodBE2ErJuD16wfHfJk+RDRLzKzEXUba+WEdTfVvdMACWkdsEtw
kIrpaQRdnZ1LJ2NPt4AwwR54QPv2LhdK5tGR9yFgwayqAlZgiJhyoGZGDl2xtEU9OyU7l+OJ60hD
HP/zQKFUasXGsfOZ8/WjsVrvJQY5ZdxAhPPfRh7pj7VV1s+Zz+Kkg52UO7yQcnD6sa3/ixbPh15h
RfYytAbNdQHTGvNajTcckFPmiVDZTuKscrepaEo+DqyGCa8E1wz+ya4RO/zrHIdtwIf2Xk5xWGom
mYSBklwuNnoOBwRoC1FsZSjKp8D4tsn03idvwzaZ6eIS07ufdU9M6Q1csMeLi4/YLgK3N7rovKH6
MVgoZIEvZiCd7tjqMLPJLW3yeq+P5d4Oq6YsjAezlQ9DGC+pUFRp5vIWuc5YsgyvhOrsDZT8PqFu
jza+iDaZtzeACKmyJuns+F9tdwGsYFzP9lWtzhGkEbdnnanRYzxb4rJreZkY088QQ8fFVSuLwxSO
U59PfT/t4KeYNgrPGWwWQFHZZHIlO9KOEy2bUGzI9DWiTe64H+5exjF5MAFq4WL0vd4uqJ8w33W0
LgntdtGCGTiEykrpCNmOZ36+yc2WEMYtX3Q83nNp9z/1vHmXpOmmvy03WH3RaHLbU7ztfXMKpyl5
7rXq25yXBQihcaOpZs0I26SQDsbLVKwBA6IAYB9Pt+vRuas2IaPHhkXhb9n5+Osn7f2SS73LvOmc
YUgNySsySzpcKgT+Hc5XMPhMNilw2BKenWh0l5c9EOvxE9DDqMcDCDwsfMaYOi27rfoPZ161nx2o
u/6+p4yFlWCto/67xPXjnpwJmj8HFPSnO0TFTXXS0VzLJ38fS5NW2xENdxtw+swm6tOyzHvBEAwa
LfZr7/nK+cmxxUaTjKj2RSq2eQ3TTnAHPxm7E8GLlZAs4qVWspulwIfZvTNVleGdC4xfPYeTZrFr
42B3896Wxz8pgAJ/rzcf5HnhQVt45W2Iu1rYTuFx5DWFqNDrZnqhbppTd+id0xRXK7spzw9UqrMR
5SYIL174J2XpX4lbCpf75DZ0f9BpEJu/TWetijeYwydtWR/5vpRQ5on02pWjTdrNTFpw53mPkTGh
uLLt9m1mczEyiW1bTQRqyY0f/pVhMCZnoPy+yrpYwY/UQZXoAm4i+V7viYUKcDrcv97uK/PalaFa
C7m1bQKrOizqcfM15v868Sf73NV0Hz4S5Wo5Z6sRkHoWTQ/yxDk3fRnPmm06dUsSEBa40FN3ONu/
sWrAQdpyNxvDS+J8af7l+gEIbmpPHiDm8kHa2NClLY215qEOGu1lI7YEhlvSdbyMP3rSP4neWR8c
gh7mf1wk8ZbBNA3Oi1VOsZfV8ZhYLz4D20jCwbHqp6TcYihJ3vftmyPXeXsEm478nw4JG1GhKGyH
WZG7u12bPd6WR555Z8nYKkfSORdegNyXceSmWqvA/uvAa895LIDi77yt68Y7YFyM+SjtuTSWIHYV
5xSXw2UOlrHOg1Bs6uyuCIdSqkV2970DDlJp3242YI4NdJ5NuzTD4xApzv6OvVXl2zwgRTeEwfRp
R/Z0lyKMsO9tRzeATMKb98wd/WRhFSIW9ZoAtP07xh1OGfedWgoW1dI7VVNJ/l/F+aAfhmTiuYHS
Pky+MOrIt4ZoSJe7SZAzY1azWrmkc7flY65lkxQHrTMmK+WiP9320H6WoPg/Uh6wJbxUXdQsJ9Ue
IVtDQrd34Q56WLLZp800V3Sl7UUZOK6b14s/7T/auHdtyEl/Dd8DNTrRNYFLZSkkzTDzrIEPTiPY
8jFPpsQkRI+vzDTeApMpym+PXHRaU4e67Mtirrcg6j03hy+aAmOSy58VHliSamve5FOyDcEr/3Iu
RMkf910tm3LyY1kTkiHg8f+xOSka7d1qv8y87N9DQcB1SgFzbD/YtbG305hsTBLBxnwJQ2cx1tVh
1Y/Xplq4B9vaOsIcxccB271E3rhnwKaTd6VPxX/zWWfR2TULsXYp4GQ7sCaU6/Fd7vbUp2iH4hI6
YdjcZ5msZXmyte2PHxAPih9GN311D3AB66/EsoApw2eFRWdqJIcozBTUddU5+juwe12dDlMSEnpz
CU75GOO5vdZBvJinYY2sxwA5RXwHfBCOqTXawrkPwDo+uI1KnS/gCpzvYEhvLt8CSJzf+pS1REgM
M7td4zWrXDVt1yWqwj5tBGvjdTwCIoCpSXNegWDZJdw9wc+iQouoOn6D5rP2HXnkcjtEmfXhMVIf
Pklf5M2AUOfX2PeMuB48VJNGHuT2ZZZC2c9JS57dqdd9bD/aND1xVGuwAchLCBHGG9T/XlAQjtqQ
UgnN1RWxGbBbrbPCvVM3HWiug7jXevJKFObfgluKxY92qesa1ldDyxZjU7Lg+oirg7cxFLbOV02e
8L9mKeMJVoADs2MQB6gBhbV5wgmtKqezP4NNPh2u04jcQtvqFUuwJctlqHy1nhIkgPXbOpuZuYFm
quFkLMK5x07v8rJRzPveI2C8n+mCnHNXLAf0IYKO3KudYEBnNHB64PJsEBMaARYiFgUjOAtP0+7t
if4nwFYZZmKKy5oalmD96o8lFJjqu9W/G6uZeCON2+OfPJLkzU4W+0fJTwIOg6sZxH9Zdu8EJmy5
d5VwneGNr22B0lJ+NOXu2FhlGhAC/82QeQy7hYzAOw1DbMt3kl5QpUfUof3XrMoc14HTbyusTcTI
PTjriNwf4Wc23jP3FaGFlHbWt+Dc/8lu65oz6TVtn80Q1lHuDlGoT5MPH49zzFjrJNOIAl8Rpjbt
R+NjRQK7JoMWLOYBWavQp7CR0yfPKLMcqRYGgwcZnrSOOxUV1co9XBgQfcw/WBh6/TwHSf2AB3eu
zvW8a+8kwYEBAnQLNauSwxlQ0gxemY9u21LOSXEAAp5wBvdTE3rPNMBy1qfG8rZHAS2fnMXG+ZE5
ClYwC3rj7hfiCFnYVkuJ9TS003he0FNVmdd5R/3gwov1ebkS2XiJCZlCYrsP7Z4HcbSOmXR358iX
KpBrBo3ApcxNLjyoa/9WzB5E1aOh2Ie0+WGLAe+Stn5a0GciFqrXgD8MQVYRCmfxznsyzL+aYa6e
NLGRyF0En9shbrk/HaxK3+t6Cp92PveQJSWd88CWQv7YTOf+JjKgffWDbvysSqdHXKEP/3i5iWvi
R8fT4KrIkxSRL+DaYwb+JI90Iyr202vdqD3NHQVrnY2m8HwYa/jPEbzLp86Uy3CifS0Izrx/S1y4
daS7E9EGCKAWue/j2bXC1pxD1AIqU6KKghPKSVW+65VFOJ99/3b4Dzy7/Muc+WFhGHV+03SZBGcp
LcfNZb0d9WmMQ5Wc9oaSkte11OLDb3zeViHn8lcbJwp0wvjeJ1QOGq2GzK23ZQcMLEy1BZ9zhTEk
nVje4IEZSHjLOYu+K/C0Oivrefoi1MfucwHv8wTa1yKZCZfoBQf9jHAhDnRzgjk3O8hAXdqp7UmB
lkiu9kDIXxWCevf28FFLk3w0ezh+oQX2u0d/twWS5B4/g6tl12eRrMHPApuaKhx5fLK3JZhkfUGW
RaWa0aDS72t0IySYotdv4Tbtfxx0Nj0hkTH7aGzJ6R/kWyMe6GLjci/DUPn33r4o9XNDCxmdytZV
/nmuOVKu+yAnccaGRyXqpDyNHsbdehy7JUtLA1xk7lYRLW+E7/JsWlY4fvY41P5s6Km/WQlZzdlQ
kcUCIkyT7qUxuOrzMNrG7cOrBo12ylvFfql3S8uzpSfzqs0G2wOQT3bKAvue5G68wwtVVodHPa4F
TQrjyOqKUGPb1QWR0rrl/F/tF1LiQcIkBkXyQNll61PPqvef1LGBeNojiOYJqcN0f7juIrOQiq3X
fl2Of2WpzXSHqI8vgsFhTBUdFv0pbvehUSnQ2N5/h8VGHaHiduYljiVcdYrXQ5J9PLqqLlag1eax
lY34Xm9t1+aTRJ9fDNEUy59d59U/sRkM6NbmMGnQB/ark+2lU3KWUxq6XGxn8TeyeHr7z1Ju6HNQ
2wcHyqlN/1GLdZA/MIl1uSAIolsiCgLqo+ONwp08ctvg2Y7qefvXUX3pp6sHC5dtNnGvtMRZtcwm
0Bdxqv2G3NqE7DpS7rxx/L65xFqf5m2mUJRzqfWKlsJhNEWHnXSZCh0ebTX1Cy2qZTguD93grOEb
qD4ygcHIyuFpdynTtBMrvDpDJc0j59dt7CS1MsiCKED1UeG2BiGt7BJZESzKcDd0dLrkeogrwNHF
net8ctywJ5lH3apCxxiIb5fJhBIYOAg9IfnRQbqOWMDg5iFwc6NriB7UkjYyBg5gWgQrc7j5sXbR
fBHQ478PJQDAItBfzWRWtUwQop7etRaJvjO1cf4LVR2WxQyC/a05FDKhcXRqXBFjFN4Ixn4t8KqH
2EFM7ecwgsH7hCAmLLAjlP8R14e6hkoy5+UI3b45r6IMo7uaPkdUvJ7yXG6AcWKnDQ4bFRAbeX2q
GATjc8Bv+mVHE16uqlkice6QGne/1UzWfsosAaucimhwLwD71RUvuLXe+W6QtDclyzFmYW/Y0F1A
xOlVhuDhqTvEwHSqiR1zz+nYbFmQjHER33xf6QIn4FwCMlz7M6tOjVOvauvuiva4NcgqA4VbPwIr
O/E0D+2jg0S05z0DpyiwqJfXYd7nx3oJS6bFcLXfoL/0K6b25HNGQzHfiLxa2iDMNkJfc2z2l5gT
q00XqMk6h8pxvFObGOgJcPQOTZcByl4nMb9Gm29vOc07BjvmOoxxuiB925Aeq80twM1baDtHuCjA
QdnFfUv/B2/f7CwVVDzI1M9o8KT1ILxxFXkyQeRmvt2S3ebWrnV8Q3UBdrZMZRLmW2cHjx0qrvp1
l3zihsbeXq0ZuhLx2C3GGZ69Y5uh6dReJ2fPEuJWQ6CcVxsPJRl1lnDNtymRFcZfe1z+M3JptnsD
iiufmTX2m4s/Lhl0B1va1OHGTBt+uEzuC9iSBAlAkUBpmmumB6m21k+9kjDX9wMElzmprUB3SwYF
64czTZZ+2DsHfu3AGBI8AWB1+kSsf+B/WLI7vBxhlgH8DYUX3/aOjbYXZEd1rphYRdpuzUJPiTMm
Lw0rFwA01KZ9QZKc/PLQbzenZfV5bpKkM4gRPW//u+pk56ZrJ8jjCi0MD1W5VF/WOCf6tfIs2DZM
Q7334tfxjg4UuGd7ObxVfyKJbWdEqWjv0kkfYX/2F+RMtHknlsq9Y1cqkybSL8fauJoJtZS/Fuac
Cu+ItH5RisoU2AUujqTE6/X2HmPnWP6GwLqIwf1twdgij9G8HRSA2C8LkA+iB3f1/ekiNs01VKFp
++ZGu++DZATJj8Hp7N9TMkffPbT2621zm371Vdckb27ZIP92j75JHjZ7rLoXc3g3zCkW8XR2Kw/n
N6gO2rfRha79dgiwoYd5nqbkwRkjGAJ/0e1bgEc0fLKW1W3ODDilW7gtVAg9Q4m2QKqscmZXDSth
HpoARKnY1lD/TbhQdabqceQUVtIeqJmcWN5Lx1Gg94ShPTeoCvs0FOOKgGJgt33ZgYBkTvDVUKbM
E/1y8sej0ynC1pmoSArlQN/NLYmAhUozm4wHparzEiO+W/yjXLJo3iVglnRXL6v43slxWqdNMkOE
8ZjhWJtvEyoGz1zusNdA86ggryWvYJLtAhQya6c+lkwp4zRkhBTzCeNktOevwzSeW98UzutezHjR
3MwB2P4l2q2jtd3hPi7WqI78RzVLfkdfEa38SNgHIugxcUf13oGyHqedRonb05gAq+GtaLrsCNXQ
nXzEJjtiStaWhuwKVE0eYADnfhj8dEagooxB1unPraXG+X7TrXh35rFXmVbNbuWrQWcLp+qhOvZB
oJ8PqjCsE0XKvVcMY1WN182Zmvrej0fNPOppVJZ8NUyZg9j2p4HAA/Kupk6aszKNbNgm1aCYrJP9
iqOj6X7iVo4uZGaur5NXIwAy0zj+3oKo+4JNjN9pmQHUXt0SAf3hHo/UR7XPHa7ll22Qy1wYuAY0
muvuvnaMu7DWENavvuYSgpUkD4gJaJuXrOxcBMz2qvRpG5SXPAA0OlG+xrX65G2YTN6z1ENuOxvt
DJJZ81cfa43dYZ8RtO1VEH9VJnGrohGqNRnSNjVeknryvnoLgWoRdsgi2BBpzCNddmrGEEa5NX9W
RPw/jOKOuLHSoTr5x9Taz87OOZ9BRLjznSfW8ji3fuX9QueEjcHd+/jdoVd1fh6R2S2AUJGzgZzE
pXxe451DWsWaTDdt4uB3LdomOgNewHfJSomrF+0JtgTCobsLl/qCeDSq7CIKorkvUKUif1P4J++P
8YBjaELS9q69kzjf5KLkpRwkkiR3KvmjdrGVS1FK27/GUc8p681S/dK95dqnqG4431nIOWT5kOxA
rejC6bfDhfJh6lDNWU0gjFfYQe3FFL0zxhf4mfwRrckQkL1fVjLCuTKiDWvCrf9runj9se/WtF6t
yN5w5Vbafx2dYNz9tOxX918VRfBj/uAC5m8Ea/3ShwuONxFvbJ0Oji+iZWkzw1c7TsnpWAOWLDBY
U/cnxzKOwIqwrS+1ZQ3/yOxg3d1te/6UomvkCckVuuNGayB6Sb90wCw+2D+oP1P1O36a7YNtBIOc
ifck3w9uT9QPno1LZuY23hnL/1BXuJnckivHGSW8yKxsL0bG3LNHPjVoJz+w7kKb+VM9/cVL0C5p
3CbjfeRJmnrjcgWrUUcr7kE2eIqIfzUqi2s3+KScuPm+i1hEqYL4qNN5R66Be1ocOvW7WqCnupGA
DzH1PaZwSoXGIlocFN/YppFkbJ7lApConUCshSyMd//oK/gH9A5/oxW/8l2ktwMntH2E8ylyEXxn
pW286ewxrJU3fh5MQ0NIFJNVM4MRaS//Cl7H+roM2M8ACV23y63N45hdLemDRvEHNQ99DzWBIn9C
I4IyECH84K76KDoVW6oYk8o8kRi0hX8OvkmSUpgb7fsx8nvqtpvV1adaJKtXhJu3t5cuMv7E9xVw
UnRHt+Dc0bUROSsMGfOpYZzkcbDhNADbR/lJehbmLX4KT+RwnDfh0Ggnf+wRBVWKArwTT4etuqmw
whiNFnOJ7/Pl+gMn9DDpcj3NmF7UJbYAz6FkD9Sv8+LwzCk0rCona1smKGd2pLpi9AC5kmqvTUH0
tYtEpV6eWja1xyhaVJVH9VJFD6G3O388Q5AvDKne/POI5GA/K5Fs4+9WRcrNhEbrfr2pvsbcQUI5
nkHwYp2HVoVbiwEjji/K2Zrm8Zgc+ZdFeH/lVGvFGUeMeLRUuI7nzVQiuEfsnbwTyyT+RtuCsl9B
UG+PjKmiZm0n5TrtI83VjC5qEIWpEY5m2AUwFEHAVqBHkmXwRNoZ1XeT8LiakdIFx3lr9OK/YI1y
xKl0l+aBNOKDTjdG3fZJsWGchtUjMyuxppnTkhrFL8p4/OaKdFD/TPxSPLkaai9XfbD+ReGbfNZk
l5sHa202fe0NCuffXb/0Cu1APIUYNxN0yZGLBSRnJdQJV1RnojtKtYb/OPacD+MQ/gpZN5R+xjV/
tCl330q8JsuSIpTVGfyzta2+leMzGF4Bo8WXtLT1d0SCN6TsL2i35nrtf1v9wGxITDyl6/A9oSiC
umsZnBpTFzSi3uiq2BOIi5hjH2YQgyGfbCS2ONK91i9aJ7ICEPgj+jOYGuLN0bh8mFum9sjNgEO0
6CKBFlATnuZdQgv1x7lZD/dXtKKGyh1E1d3ZDqPyT0jN/Ou8liuGZri0ZxwfyKRWg6TllmGDDmfp
h325C8CxT224mwm1As9Pj5ltmH/UjbbcCxJEgvhmL9jMeQLOnDgI+vg3JmDvG9II9w/nuQ5vOqi2
OoEfTvWbU9vriC6f23n5VrebhI1BIVoWTW/2jYsnEO3FcSuXCTvcWStZ7geZW0DdP+VU++vZ21my
4KMq2T/WLs0E+PJKub7YdTCqXE+7fmh1O6AVRdjI0uTB4j1impA2klZxQNz3HmWBub+I1VwsB8Q6
BTR1Lu7YhTYaLYMzB8OFanJifIb7oBkm/5kuiHo+hdYNZlE6ES98oOETjTDfT3rAcTGp7U4NTkBD
8vjmlQYCg1TuBYkuee84Wja5q2sTyaQvCAOLPlu8cujoSeuOz5xrtr5YNeJThA2J4kQE/35HXL4z
OQeTWz1W8zosT1tyHCsYRcRTiN+0YhGaF/wqasUgf+7nsoxe+VADkCy2mzLbStv7KCWkbDY6gkU3
quukREg3cAAnNXK/3V4xi2uo/4fStYLoNGBYuG9bHvpvkU1V0YUNHXE92xUCuHByrPJn15oVoHOQ
21eAiOC4Y+GazdmCovWuSN0ZMcOh9U7I1DsepEa0j6t0NpSl6NvfgQwSi/uI3/6VsTP5i1yxxfMb
VeuUYcdy2VXJyazfw6mufqMRivbTSKJlwA5Bux5uKz9yT1P//4WTVDiP9w4Y/a+7jfOWooVtHvUB
bHmlBqHXmelb9WXcGuC6jYAlOdNvegZrGvi1BSP7cbKDdTyukle5yjtfiBdR9Q3uiohX+Ts38oCO
H1a/eqxROsdXROHCy9cWKylCRyjYvNyX6b7vvKbMQOjiHxOBOe0Z3x8zzNq3zXgXzU5bXx1XSLpF
GSsw10AXESJZgfelVQlnnc2dr8Yfm2x5y1y3oS7oFrapWTfsZSmAsePuGZEtofOh2XGW7O5YPdO4
J7lpdWcKcH2/LPpmA7seLS/+GCq0Sfyl+1Y+8pIhj7itcW925TvrpTtippUyijkiwgCTUYhRN86V
o7juE2+U4cNqIiwDEQAAx66zRY9bGx4/xRygdVOg7RiJvRIGLWltthm30ftLz3+HbwWXgeAFHtlB
QJgHkdlQ/0HhUUuxFb2Hp68YHN+yGSxXybkzo5IiWcH12zNSmjY+uSLu/bOxID5J0hrmsx0LpLGT
2j1x8cNS+Cctau+m/Qqa52XZSok+rQ3H56OfxfCN91eGd6VjbeYOEwRwcOevz3WECzaTY60Re/Il
MoUTOuXiP14fyfUx8TUZ5+Gp2jGj3yU7WSFIV9qD7UHsMcqVsvk6cKnOd1CVLE6AUYmwX3oriMeU
YLTW52lrji7vlzqQ+Qwl+kf10PBFpCw5Z1MEesRYdVTfFJp+83taPFohBFNaW5QIO8LzqCGwLqOm
wf4iCZX88rgc8WdE9Cbldug2w1mvvt5eFke2Ica8bv8ebcTZ858I+xizgTffx/i47bO9oFlN16OC
dyCzgYN9qPAagkBN3Dx9i4wlNW3o8EHLBkIDWK5Damxb4b+kjqoZktDUIovnfXKKnmTnO5NwfGYo
JQknDZiQZ+4vM6sPpasjTDdF65FkUPKxV1Xr/qHaMv5Wwd04jAvI8XPbX+jidhAVoVWWNZblgRRj
HBldoLY0KKPpNxwHFHwyJB7bq18jE+TLEaAVzILtBSG40xau9z/SzmxJTiXbtj90MAMccOc1erJT
KpVqXzA1W/R9z9ffgV6OggyLMJ37UlZmtWt7BjjerDXnmHKmSON0VkRjC0PwHuhNIA9GTXHfm5DB
UK7KkY5y7Er0hjIg0rhdJYdI28ZJw97mA8K0vHFGDH6yx0z9oqeAkUrzMQLsxViNYj8X2fSRr5gO
IUbKaaOMqTCOIiflCxhCb71WaAeLh8IdpvYuqOz+Ex/4krHXd8E+c4vil2jF9BupbYT7q9Im9FyK
AzOlbROjNGbRA9tsFu11t2jpXmOIc4/a2Mz1dgx8f97XQnBzYro/F+ibftMQd3fo9xYfEeXm+ss8
9XPMH+dw/h24YmAL6YPqHd2niiPhiF7F47Q+KM7ida02hT+z6gkak+YW20xe7MmysNGuLJec3RhC
R99wkJ0+967dfhCV0XwdMzmdUuBC0V3VpOa91JW1GFAHjDMpKSNocCUYfKpZfvxQoV/7Yoa1yjlO
FkaJhJqFmykvq3EPicqnlkkWiTypQVPJbhIhth53sNQxVAgXjiUiPXAMWqVQF6ggfybAq/oKpDZ8
iaZE+2p0OY2bTLKbPEC0SsWeEmVvbxGtqwcZj5hAiKOxEDHpxPKJRCJ2yHxzOC19TXp2COaHDdhu
8dhYY/lDJ/x52HejBUTAnVL83lIVgXMcXRAT9FOQC720k+NyqWPv2XBBcj816OgiPC9+5wAH8u1X
GyVyfKR+ML5yLqw+O1ZCHJQwivB7y6o37tNMlz8qDbXWBoFwMB6Bs+vfmRKAVLma6NyF5DC+Aw5h
LZy72bYI0qiTZN+4XdM851VbI4gWs/HTqeacGwh9tnxXSKDSu2CW5YeI6BSxr8oueI4AP/1iM5fO
TutSPPFcTOEkYNtKf+R04kbk45XkLjMPFgo5kdCyqvsCKdAsJkToJX5TdK0qsU/S5EK2DdHMUzYy
SbejUQtbYmsaIW0KC8YNfIkICFGLeKs7JkHR+2zzg/MFYPmAN0Vk9rtABtx/jNgVX3pfmnT0Czm+
j6M0SO8dRCi/HdlHXxqt5FvO+Lb+FEfnbgenLpNbgEbhJ1kUcX+qohmvhQyke9KIBxme8HaRv9W7
Y4cW0ozEdKccFKMcHnvqIEVCCukmaUfn6zSMdP7Hzm39Y9JxazEw3EWHkhARnaNRsxSMMTNax1mb
p4euaofOM7HPuTsn4aKKW3Bw5T1d0CbjI6z4K7SuoASNxzJO6HHCg9jZRhuXT3ngg6dg9uofE1aL
/IjciiAkTSRT85I4XfycNNP808Cp4I0Gjki6bh1x9m1fVAGZ85M9YyxSlKpdH7bZ1io5BXi5U1k6
shINUpwVhUlwtOEq0Ge3rSLYjRbnyyO1+ND4Njbj8FpYvdYcMCQ6j3MbZPXRAefwNeq4WVBYLbMX
xJj5sBlsHhzTwM2pMbL+p5g9nPmlSDt72lA8mFDe1hr0tMBwUKZ02kSNiRv+FJwCqpN7Ux8jpm+U
GRYHl7761ZqKS0KLWqDdtIMzWtx2Zv991mVCOwjE/z912myOZw2m+K+bSzujnOLoz/6cZMjlC9V9
WUKgG7RedclRwcpd+25GJEkgOsSPdznEKQuTfsDUWoAm7yoX+f1+IuR0PuAZzxG8YorZgHiU3wd8
8FTOld18d50s1LyOGtuHCptBvMHZHD21iIHjnSFK69mgHs6EmwQNAXMqIv8RG2GEXTOp3XeNkabj
EXslMcbm0pZBH1N90IyW6pSem264t9u04kvS6rZ75w7BGOynISVyq4GFXpxYqTh8uZlBJDIzMyVG
Z1RJytSSIEGiPPNPYUCLjEWpVeJYmpaNH/JPgShbDJ6UNtixthM27Xu7GHsmX4Y4iTNUSDsGFEuH
ws+gcfUjqUP3XcxOB+SFPeWbg0urvotCPzD32igpP1CPGMReggqJdjho5YvpzwbKdVGGGQEOtXxu
w4oFv+k472lZhckVsk3JUg7o0KU14KaB2M2JX1JkM0t50GlOIV3KQ2FvOxowFCF1vXjhvMaZbih0
A8daw4p1nG0xvUsNltNNP9FLG+w4Wk7TNUXnuXdiCmNFFG6jETnvpifNKL4XpZ42i6uEU+UPrjdS
AvawzXc8Z7YV29ZJ1qJXPL23AGp99ouqgaEQCuT0c8RicgC71dZ3OpeZl2CQ2Estu4wQAOGL6jdF
jKr8kdoDdbCgaKxPvkr85zaY/Ueddo1/bxXOLLegM7Rh77qDkW3myXCm+zKwAKCNrZ79JiCw/KqF
nf9pQgM6e4m04t90QCKCv3LUDhvVzj1Y7yqkNGb4bvYAOJv1V1h9+AMsUSiPpMCQZzhN6eRww4Vu
4GmyrN75YWVQhne4g+3tmn4fryHMsSPZji9OUkMLj60eH9lO1VW9rHKOuWkxGN1ZeYZ2lVBA+0SD
jKYFMpjY31mzVAjTUC2TjZGkXf6Cf6F7nuKufy+yomHZRpzeoKwPx8+1tdxX8IL0d3AVUIapJJPD
PWuer39gSmKKcCaR98jRbNvYB76C1yBrtGkbLqpLxKneDve+GtFB2poN85I2XrZ1VGDowSYheei/
ijb6okfDNbyhfN9/7QyFmpt7S/0StiXye8g29wVCKHvvTzTjYDAFeMt8EUS/gqozxh3ybzAuC//C
3MxIPPyDTR2mxfwv3M+2b4afAK4XH5Ix4uuJrLw9TU6h6zRkQuses01gbmJmjnOIOf/EezsRECKm
SHePhRuLB/qzbU6oOQXvd3mXIr6hZG2/tq7qm03ZiZqvAZ2PT3khYAe1OE42T7MfVe4mWIKQt42R
L47sgHPOXguM+IvTxNV8qGi5dM/8qeNLzWYFXp/aFFVUxxbtfsY6gFaSvczhcdn0OjNrbj6Bb6IP
lKaq/Nm4vaw3RuAoto60w4WBaAONiFW3WrsJlhjabSz8LDrW+ljSL+hqEi2oDonmyZzd6JWiv2M/
MRtTyJ+m0/l7o7LZ42gD0EQPOpTTFC7tKtjryQDdhf9rX+2BGMMgiOUM0A5vIqh+ni3+KcpJFF/B
NJBtX/dDGx8a0PchF66wfzLNXl+AACp8nGehqQ+Bb02v2fJFUq6IufWWheu86jXFTCRSZXIf1CoV
0HLc5ktP+3M8ZvjlnzI2CPLFcuJbAxpQBVtFN3xrATz/B/3AerC0zAJTJJWvtoGFIPoOV5oOh7ks
Rg/SkH1X1+QTbjCpBO125qTFfOXeb38zKIp+NlBfcoxCY0RRE8mk/OCYqSj3fd07UGvYoLcNhiEP
qERfHfnfwmTTDCONgtR0Sn0ncAmhRLG66VsqB6rbcx+6wc7kRpx9ozCr9th1lxKPQHlw4rqniROa
we6uFz11JU1VNl+wtN3v9NHMFEO9ES6bBIxnvA/pIF6hqukfxsZMf2rMk69NNhaPoRVMiwXEZxm1
/Sn/ieleX9zGBuUzFyrdf2Gmke5GJ8YZNxOb2L3LTJ/uUytLn7UkTuztjOY33tgS0cEXKBcBzjXC
PnGaAVmmdj9zc2Szoe28a8dyeBnjeG5fChp3eKDcuv2UUaNE/Wlb9he0FoM6IhcTFaqfnOUSVKm0
N1XFRfQ06IXWfKNFrudbc4iq8oE6R3FXcN6ajzXaF3Mf6oGGPQHJFsCdbAzfcy4xvxmBz2k0J7Fe
Q4/dInab9bhqQeOQ37Cp6DAVFJhFGR/n2Z1wh+Uph+nS0V3mXJhbHJtZAMfD5CLt2XZGOLXPbm4l
Txhj6vhhKFN7n0g9Q2SVBCJHCRxbwZ66VFVypOyXjmgFS/E9RDNs6LYRqdxDLOOILTos/zs0rSB+
Lju7jg8EWpj5vjbdAd2lMqsng3JgtTEinb8a04xp3pkKaTcKbJUeUyNLwzsKpgXnOFJ7EMHnzaR/
aVWp/eJ2nvN0h0K+n5zMQl05xbWzAf3YRR+qYG4OIhinbp+aIxWA2ewbNK7CLw6o6OJnA2oR2Kei
KOenqKoE8bDYZohgQ2AbZE//gwTQ0dqoHTxH9eEdkM1SPvZm5LubWU6jsfsf0xe1he4182a/J0DK
yPIyB59j5el+gO07HlCY6wX/qhl5QhGX06msp1zu045ta+p4cZggkuEGo/MCDtRxJDxYOOFLCtEK
/EwbdKLZU3Ye2Ged8L9CoBBBomty77yFeF7yk9YERAwdSjkL7lQYq3yleGF+4s7pvA7kwc4HYLSP
HFM9TYBetlSM5DfNn7lfuBwG6W4jeS44nWPqi8UNnOYl6KMURN3QGpJLBhN/6V98S40pTflM77xG
zu2hA3AJ7Drqj9cpmm8x0QaPlsKeKZZsBrkeJaCsO3Et8Tq//sALDD6LkLujLpTmUU/gUlWlmKuv
D3rphUpr2b2EQ6TOOkUAXlEta4ef1mcZ/DpkTkoZ0T2Gy/5WiujF9/nXUCt0Zo5xcvApd3pD3xvP
SCfUkX9a21oyZTb7GrwjND37rHHmXTngbm7l7G6XqOMbM+vi60RQR7j0Akld01GlMzqptOrOc+gh
H4US9pNTzuoGefri66S4zG8QwiLJ8nzSiDZwUEqNnVdiPfZIgAj2ij7OZ3hX+V1co2PkNNb/X2bq
X4Mu4NS/ZmqPPKYzGsHdmaRUSmSWfSqG2t7/86QhTV0BnzZ0CVR7BbqFsu1SeLQ6T8I23NO7b5+6
ZPABsWHhuz7UhXflMoKxAKiJtHJXJNsOcBLKkLjz/K428cLS4DygmKSB/q/jmLrQlQN+2DBoMa1A
12HOco6che8gbsRTMZvoQecxuDEn3oJyGQWHgiDw01T2+tcAXkQAbjPzfNCJB1VU5kffHbXxbo5i
06Mu6Js3ItTfknJJldJNAqV1aUgc3ucTwiSwRMIWajyOCN2n0OaaocVpsh9zJwCMvBD7E6eA5Oab
5g2I7Z8Mp/MFnL6JUDzQhbL9JpUFDJDA5BXNXttrjuElfo5FhlaDyy24zM3C6yUKRK/uOI+d6BI4
FdcUw77rOmwIh0R3Ky5XPv5g+vQwWOxUTtkW14Nvn3KssQgJMpiedF6VG9xl0qYTXzag3VLs9dme
UKcWiij8EjSD6Wy9ynoW5eafpw2gZy4TaGcs3bFXa5rhpkUUReaEpjVxXoE+oWWYQ/399VHeLtIQ
sVmfYY0q6dJaOH+JdaIlFj2OidYVyIBQG9qt1oemN5Rzc2MTevu9MZRLqdK1wCES4nY+lI7tdFaB
ZKjep8ttUaldRIQ3vupLP2hJlSdU3rEcsV4bgUG5de1aZO8hK9pOjQ3GYOZSh0fhVgjf22UYsJ5u
sHFj/+RNrZZhqptx1lnV6FGz0CjpZfRPiwHBHNf++6rS450jivLGXnfhqyMXjyKXQbyu8yZoDGl1
jhFSjV7ArazYpNkAYKobFiYSBEQzfIDTGn4f3A7Vr5lqU3hjNbvwfJUBDIRIJJaZNweW0i+jWLb1
5MVaRDCHM6R7WXfDXoCw+fdXqaDDs8JYOtIbazVhAicGBZ8wN2Nr/IJwt8PARe+XJTC7MdLFN/nX
SKs32VYaOJgum7yWQ+gL+i3nKXeLCSuM2XsVxBJ6tMo5/POnp8jsMC1+n0X3Y3UowyQW0G9JBi/A
XnJXZfiaNAuHAdXj+v/w+/jClznKxCHH6vzTw13HXV3hFWnQjfzg4wx+ZiX3pDCK2/dtq4zPE03f
H//++xTXQFR5Lv6B9VkIjjRX1KEcvcEC8D1YFWajqP+vGwf3xk504fWRRELIp8kiJp111HA1WUXe
G87gxU3fPkMEFYeJCJCPtHqrB+UHCBkj/ef1X3dxTMskvl4yM411aFU0UVY0lnZpj0A4owvcpPcp
zPhdNAJBwu+vg/KZ0JVb/3xP+nM0MkC0OLzJ9WM1KP5Zvd/WXj1A10KP0sxHh4rYsAth6f6+/iuX
T+x8n+VyxNWE2Azdcdx1IC7iuzwBqFSxw9ohPmw6/SmxGb+KrCv+E9BNghsz9e0mwYACo4/C86pL
a3X+q/nKhxDbKhB8reGCCoQuS6LmxoS5OAqJE6ZOm0Xy+s6/B6PJwUKObeVlxYh2xcUt8N6NHfPG
j3m7VoolxYhDM0ulwadwPgzdrklWUdh6wHO0+5Z0xkM4+tnTpJf/HpvEUGR8Og5KIrTiq7XSHWyb
roLfeA41tAksiD7Ccgc0iHa6pxHZ3+WgOZ/JIEq55Rps89cnyoUnCsyIGCLQicS5iVXMFiTH2U8o
p3q2H3YPetshfcFy9On6KJceqJSw5VktyRGzxfkDVdFcEBBVdF6YmeHBn7PvGHOzvbTQHF8f6cLE
57tmQWE43Sae5HwkugtDaIyy9px41o/dqIKY+jVQZ/rPfXcEndr+ewoz90HT4RCmE9XKYf18yLIg
FEGAHPD0WhufWZ6hAzmze2/iuz1c/3XG2zwRQfVeMg7TRTLa+Vi4+kI0McCNLHye2d0SOVfTPcek
s8FbYd01dl38h/91+E6ogLlnDdRfTXDd/76WMWF020FCy06oVu8TZfNoVuaiYUDT+wqDlpalihrt
NGWI7K//5gtv1GWXFhymdX75m8hPmaVOF0WdF6H0uteG0v7oV12Go6+hbgLOkZSX3b8OaSEjZx5Z
/KdLauD5U0a1k+dpFDceUREQGmxnTx+22engy7f5gCH9+nBvv0GG40hIUgrnJWdd1ZoHCpNhq2ov
NMLOA2SBo5PfemOUt98go0jCMFllyKATq3i0FF2x5Q9+7UWtOz+BzVHHNHARVy/Ilus/aD0Ub4oq
MhOVe4lDZXB5pX+VHLTKgsDfaTTTgaveNYVoUK3K4hDY0a0T0sWhOK0IRdo9lcHV+kXzBUVZneoe
iSD5iQPLF+yDw+LNCm48v/Vb+vOj/nckd/X8jEm4SdIWBE2E5XAYOt/ZWRpYjuuPbvl7/964l1HY
czDcUtngPrQapY8nw0DSZ3gGJxHIqbbziQcsPc7rEiaKEe+hO7qPZJ80+xFW4Y2P7cKP5AszbMbn
2ADf5fzNJYQdE0QE+tFEgHGXa6o7RYvZ4PqPXH/S/EhOJzZGCeyOiivC+ShAuRwrYmXx8sTGh57h
Ro30eSAPJnK3NrEu/5jQs4yHJ4Hpb5LrxQ3sfLxu1jic+Jru0RTU+y0i8fhLXUu4ctd/14XJSAL2
clJnINh5yx3wr3nfo/yZtNwx8bB06L992GiwklqKuDhtgBjcGO7Cy2IvNbmSL2+K68H5cHZRoSHH
f8CV2caKVMXxAy9X3qjZXPpRS7A6L0x3JQvI+ShjYMJQgbjphbqKvRmn3SbW0oJ7LDar68/vwryg
TGgL0jFJWiY66nyoOIbQAAt99vQx7D9L0lc8jFjDrrO68r9x6m9kBC9/+epbE9Te2LZNlE8cfs6H
U/XQ5bPOcITLwciZg+w38YjqY0DKwhZwq/kOaAV5xRlZG9d/6J9U+jdD22xrVBYp+6nVQ83SIG6q
CrkRtczAvi9zK/pC/9996TVlLwmhCh5b2AXv5k6rvphZVx3QtTuvlV+Yn4e2z971lMj21/+qC2+a
Kwr3MQojgmVo9Tyy0TCCKLEI7wwb+0SQWnMH0KL4iIIsvvEALg/FMsM+4VA1Xn2RrjXjz9cc3nSr
wzssaiQqdpQ/Fhqqiv/DrzI5Qpi2ZE9f765Zb1bErLNDQOjArwPgud2lWhi+4LVun6+PdWECC4Mf
xH7kcKheL2zVxCE7btTs0Q+fk0+BLfWPI83zxy6Fc/PTNCftxoJ9cURJkYXEU2FLtVpKQy2LAiPJ
Z88YSom7HBwiqi9SSrqAumMa3MpTXl+fWUpZ4Vhr+EIZbh3L2/RaKauknbwkDMzdaOL360vkQ8gR
MpSSwU/dFc7p+lO9NFmWcxG3I3Z5ex2s7IboGLPApqKay+IFMQRORiSwx2JIo//PoZYl968VvC3o
1wbwKrzZVHG0zwHnv88StDAbLdXN6cbUvPgwbYGlx6GVyPZ0PhqYW0eFyB48txmM+wE4/bGz0vT3
Ih4/BTOkCZiu5Y05evFpSg6aGKv42tfxlosSrRy4a3o2ppunETjesS3r6LhcY27su5cWWBMThMEN
a2limue/rwWfGWtTzlCI4rZVJtHcuBNYyjF3T9ZodL/6sKGTXTtFfqNScGvo1VoWNzXm6twd8cab
9AOCojrhCjRwJyZwtAYOG6RJEeuJ9vXGyMalocm3N/jYHFb49RGussuehnPCW+3rutjjV/R7ZHxT
1O9A3MZqS0xGOO5y07KHrYPE1pvwcsbg4333DjQU9GcdAXy4VbkVgGfGFwzbcBp9tantqiFoZzYH
HMEDXJv9v39plIepe5gu00Oupn8WZr4xQfDyqlSlh8HV5A7TfMqJSVc35v6lhYsRqBKz23OqWO31
eg+e2Brm2evrajoERdiciHopdnowzQ+AMabj9Z926VtbOl6cKhjwTRInclgRBIBLvd71XfNgdaJ7
RMvhB8+9KEzlZf7CUzCSpn25PrC4NLKznDyXLYFz2upM7QTsczpoB6/QRrPczW1kfa9dEky8FshN
fSRrV6oDKVNJtB/qJMTXX2H/QFw42l8GgAH5O1wXiQkWPcLO4xfWoHYlaWNkM2KsTw4Nfmf9RPCf
fa/Y3YgyBRFGzj3aywY/CSvZFiX6/DEGoYkyxy7rjLjpJuxfEW5Z3/qmmx50ewmLw6PT/pzbeYac
oJDI7HCTVK/TEEtAw6oaUal3QN3u4ccIMnCuP6gLM8JCBuhQV2cnY1KcrxZjnIOzWz5Zvp+F11Ua
qXYfJ+HwDY1LFR5cjFLt4fqYF77V5d6IJY2mE3vMslj+td6X5COEfasNHkq65gcKKfkda1LyixIW
xuJQgD5Dg2ZAbeZxUQK4PvqlX0yi9iI8dAUFleWv+2v0OqB0OdaMPlnSL5CDoe9tWTUOtjaOH3rd
vTEVl893depEemBTSWHPobS/OixA4xO9D1rdCzISCaDp8ilscEqGt17lhSm/kHW41LscrynWnv8w
F+4plqxs9CwICCHUBd3QkIhnZHBCIE2A14fz/BA3U/z9+hO9sLlBC4PiZNGiQZG0ep/zEDeObtPl
MoFnE3rgRJO7J4hG9PvetM0bPbVL788CeAs1DQTMm9KUBZhmqrAYeVU7d/B+WnCXVqSZ4062MwwP
Byz3jRX60oRdlEA08PDzgC09f7KqCINWhNWMYgZ45GObLMZZJ0wcxH/Zd3CQjzKXYtzmqvVv7OYX
ShMWsQ2C7HgaiVRXz4eGA5brzRxOHqtNdWJbSPdZi1StVlbskZNqnRzCmHZ5HWvzpuyr+sbTvvRu
qUnQP2UhNWl6n49PQTTj2G6wPrT5e0VAjgfG/8dMtsjx+iQyLo3EXQGFDtuTAKZ7PlJiQJrKg4r3
alCxexfGNiVGdPhavoNcQ29g485Z+Shkh2uWJJP8Gyqp/IRwSn3Ss1ygx8Pz94OvoHLuIhQcrQcw
mKrK9b/zTyN1/T3TpLM5ZtCto+xw/ndqpkFiHYxCz2CnTo9+n3XlPdLg4K4jjwZzbT/UAi+IEd9L
gh9hEwX5/JV6Y0Ea5pjgwUDknR91GSFMl5hgfzU66mNIvqYgVGM2ZbuFf6XlR+gyeCG4FhIt5WcT
voTYdWP5w9EaoKogiHXznjtdOp0U6NJgRxh2MsDTzCSU2rKdeHxRUgJ8b1lGH/ppin+MVli+t6Ig
+N3LYHxvlWlGmE1ci+/6ZEa//GFJ2Sx88r+2ZGWSkwKovb4TAaGau0xzppyAlsG8E3qT5V9vPFie
2+q5sgHR/LTMpYW2rugjg2mlm42zZ4XYRc2uBRzeYHy+Psqfg+BqGCRMyBAMqrLUjJbl5a/lny88
9ouUiiKV1KQ+NgSGqK2hTbg2Yr9ZlN0o8eD7xCEExcJS02dcwUQ/MCV8zGpK+c4+mGelsIiWhPaA
0RpQ0g9tE27KuRqjzeQOtbFDFlrW+2aACbdtiFJyjiopxsVePWMVCoRv/M5ccDQ4PIJJkklXyg9G
SbzSZkbU/OR3hv07kYYWHuwRD6IngHa/FgHxVZserD3zvOk+uANKlIOLBh4/QGtrRH3XE1TKinLZ
5zAU8S+iXYdo50BxHH4XIRp3j9o94TxAYOx8V+M58bcGSOCRnIsMH+Y2qELHvrGI/WmZrx46JQeq
ZuitKBjbq2/GbJ0YWQj+Ukc3G/dTVOSsaKFVNK9VqeFuVHqIfN9Pg/CQW81EJmtlmjSPZrJbcGb3
5lYjADY8tKqT0SFw9fpEpdZotjXtPR+FWEgXr6NJAFARZfr7os5bbQf22XmecaEhQko1YR2cIYnc
r8SFTc23sDR7yAIwMkzk3cTv3o0+IGCQ1nMebsmO1qEi4GWebhx+/pw8189iqfYs5QrqsGvpbgqt
F6xFYFPw6SLzp2W55fBfB5DpM074sHnWrcaiOhP1znBfdSPQ1pyqbbilzDn9lsj3sxsHogsLLyo4
1sY/1VP0tedfhDJAjaaVYXmiwI+wCWzjI/Uo65mEx/HD9a/vwt7NUIsYhsoJisXVbqa7dT4UpU2C
qUZjBtxeW4E7iiVJzkGLw/eFJlD471dvCn5U1xE4sX+6qxNuMEdmRMCCgNuROc6p6SAYHAaTpJ8v
E8fUW73QC6cwRR6T4ihGM4Yj7vnTDJuJ1u9sCC8TuO0FfpJj7RC0AN8++4ywfjhkevn++mO9cD5R
BgkqykEK6qJePh9TUfDr2zy0kABI9LrAqJYAd5UNz3Xlcs+regqqwZzcY1YPbknRxYWXyghoNpdO
On/Hav7A3kb1qJjQXHE6bVNKrasPZJ+Xz0IScbppyaXArJCyir3LMflj2CihrjyacZeLh0Rv+6+w
K6cTsR1+/zVKNQugvZlDJZnAR0BOQK4CcQ7jYrAlRT558Z2BeJbE7B2ArPZiIdbS8ROfv0akWxA0
NnFjdiN3Ea37Y5i0wKgEWabYruCUk4FRx4a/I2rB9l+UP6KXKMRSbArQIwe7hN2hv/HNX7gCKPTN
6JxpqJL/tJr2QzYDkCD4E3E36HjMelDgAPzfOpnwllcLCxOOgh2dLKo/65k3RIT4wIB1vKSzB0JS
JXnvoRHfWMsvrBbI2Sjr0pfgXqOvzsJxa7u+xR3KG8lh2Lkg6cj8a7W9KGh9X5/Wbxrv1D2Vy5fE
j2JWo6k5n9eYSLChkxXu1b0EleBk9oOl2mgfafZ8kpOc2Byy9ovV9WIXairezQTw3HiqF2b3Ipei
Vihpk/CTz/8GBwMNaLRYemRhF5/T2G6h7Rv+oVCD/ZnA+uCWsuHSr2amsD4iGKRYL1ZVNNWkTolT
zVkuqPmrntt4veYcv7FrlzuaoQRITuQ0JcMIMjiIBlJCZ3ljT7j4qwHE/dkYuPms/oZk0qcxTHUJ
Yda1DgkW8y2xTQDX0MTsCiHjW/W7C58I+nKa5ZTyLbbF1QkBikPqxH4nPQx7sYJ24yb7CjjYrlVk
7MjSWvLXVfSCagfymdKbrSvZ4ic7rjc9/ZsdwQjqGAFU+nR9El76w1jK0Vy4VG+5hZ2/f6MgG2HQ
NZtvV1kvklvpxu764Mbvv7Br8E397yirWcbZiVOBHjmenhjBnpPBN+W25udxsL730KrvmqEVNz5k
9+1ywS0a7RjHMoqP1uoVS5hloLwbhzpxMbkHaBluf4hgbQ0PJZfqfGdMkTwZTjdBxzCRIuOOC33n
eP3xXlhO6DuaFOkEkq83V2s36owlTsfxZtpg+9gJOLzGJqlpbqbfmNMXdkmGQsFjI+3Ecre86b9O
/omd4PlSJqtwEIW/EgxnG0X44D4L6ukRF+J46oBE3HFws29cOi7NIe6KnD3YAyj9rUfOILLG0+x4
zQyNL7fNfmuN0a1G7qVHiVxc0TKm1MrR4/z3QcWckohf7w3zSAplYGR8qbH4DD/447+/NNekXM1P
QS6xvqoTS0L4jsjYafASbpIkKr4vBe7HqEXfcn2oSx8GywIqOcSHhGGs6g9aDvKxLJkf2SjFXWBr
1auTZeZDxBR9MEdY99KpbxynLj3IpYyGFAnXEDL88wcZxKNIYmJePSmCTu411PkZxdy+3AO/ib9e
/4GXB7OW8uCfxvTqB1q1W2XkItleREw8J5Rigccb8Qn+lnXjA3g7FJUT1nT2lcULsl7KpiiyE6tn
kXHNdL7npghF3LfnD+Uc3mo0vJ3xS5EGjSX20qV3uZrxwDgSDnem7dmQD7Cqs2llUCgP15/dn4Pt
+ZFnaZ0LC3EvxwNksOdvCh6QiBoZCg/8czAduHFH5nu7K4bwnkRtkpXIO+vumVf6r5xYEKDSbBOQ
3JrklWxI/dW1EHpu6yyuYIoZscnND5aehMZLSB0JF01r1LvYb9WnUTqAAIzQzH/PGE0+9CVmiYNP
7qh2DxkLsj2k59jcGNR51EmBqVObuJOmscHtohlb1fvOz7RLbHGM4Db+lDbkC8Dlmv0f8cfiZ00a
4jvCatWPFuBxsaVOQ2BN0pslaZKVbI6hW3byFSseFdYEnkf/0oxpnN8nZGK8n3N7SA5+X86/iKWs
s5NfkJqwmwb0WVudhLfXAUwBgrAKufUWmV1uHCgJE69jpfkgNgHQhp9p4of9vpjiFoQLJ6HHpNQc
kgmzqtXvCLcE1mjomb7ppIJ8D3WkDm/sgheOPhwo3aX1wv2Qt7rabKNW14mrSITHiW4mX52cruCH
XoUYnCn0RgoLcxITEBo6bgqbnqo6EHpwnXAuVOnWN7b+P7N0Nb2QMHGjMpjFhlwLRvq2H6B36rTL
svCDqqwG+EoMJo5o5rF+VJNs9yRmQyGJ6WoWmuXuQiuMAUEJQc9VA+lUlfnr9Tn/xwG3/qPYt/mE
ORQLqmXnc37OCjCfaWF6Vjp1CQQXEpcfohw0ClPNDT7LmWbPacwjODkNIPp4m7n6rN3hkGrTu6zM
xvhgRRmpnzf+sLdnRiQKmOoMxUldWWJZfv7aX8mrQ/E7FUDEwqLoYcX5ZbxPp6FyHydX777PmptM
m75JVLEFsqm3W9KvyA/bWCSzfTKzdtRPGgQusWPpSkvgHG37HdHI9K6MjP7X9b/2wgJl6ia9SaX4
t72RztvEpRIyWwskHJn+ISEDdtxOArzmjafy9pRFMcBeGpC4cxTdg/OH0nfY4VSoC08fcvdr2gdk
ZSCnfSe4K0McIhcoA7k9gIUamxQUVRXjUr0hV3m7h5I8Rg8BAyKXKc6x53+DhgMfeFPFYsx/+cBc
U3B7MxPyCwT/AMjw5J5SBKo3vuZLj3iZDXzIi2l7rXmISthaTTtT6Jp7k1DjLL6jJ23e+EgvPWDE
rqgdUBmBV1ht1k3ThC0gMdvrFkrLBhVsEJ4G0im4MA1cgnfjKMixdkaQ3RN2EH83qHysd9en04Wt
lTMsykqC1Li4rUUXfgrVAdOQ5dEHIxAGjI77s3PL4L3FkSa+se1deLCLJRAlODclVqXVKklxox9z
UOleUWa2N1FsfD+3cXCj83NxFFpP6LGp2PFNn8+aiscUQ1QWHqfa4M7ndrChuFs9XX9wfHL8e1br
GXe+/x1ntYfnJCu3fCXLJT/Oh0+ihy/1za2KRHwvJYKue90KzeGIulMC9olq2H4+jDkQjSk8k73V
mG7lBQINnTfSHosB6U7tvCPhykxIVMpILRVGS/JsCo5/gVWUZXxPvilnnsBJyg6vK339HbX8rvKa
0kr752RZhmBvqv5Xafko0cOoauG+hf6sgd40jHzTLrD6AyCrPDkG5Eb0qPb+H2fnsRs30q7hKyLA
HLZkB1HJlizHDWF7xsw519Wfh/6BAzebaMKzG0ADV1exwhfeMGv9eymyUuUdIJJoeqOwK33Esgvt
mTAL+/DBGGzsGzBoDH/hv5JaB71CEupQ9zFFLd3EI1WMKHt4Av+45EyLt3om6Y6z43JvCBiKsflO
J/yNoPV1xc8ylfWTbgTKiw3M533DD35QR0eJDmEUyvjCNGPTHoTg86J/lyT1I6QBg3gCjcVPSqfY
qReh9j8xpU59HjtFJF9agRGES7DTETwFuBC5Tpk31Tc76e3mR5fh2Em+nTnRg4Eyx/wsZCn51M1z
FBxqrIfLE5JCznlQC6376eCD8gFhnjw9myZqbHd46IjyvVwajfyzQL+zYb5ShR14ZLa0nTqhfkA7
E0Z+O/ZJdqymqi/fJzVQWE+eDDv+rrY8fPet3eQoU7IwmqfkjYpqiFEMzh1Cm0HsA7GBEiiQt4Wp
UXWIPaaNMt9juWTbHl33TnqXdRTXPcysEG210dgNvppVYt53nYpiPjEPUZvGQ/5FMpp2cDNTSae3
TFSqc7BB22nvgjjRqyNQJ2xHLUTS7E9jSFvyUdT0Jj+ZaN6V38M0lRRXtZruTmvQNyCKk+kr6Qkq
PI9SFyC0x5Wkh66gGqo/NCLWk7swLxtarS3IFRflLUnBTG428UIm4GtPCJLQTML1mdBOTgyt+jy0
sTV+bg2pVd2Mlsn3sNai9qGMC7R2wzaCMDxRVpDvZnx5JtR7MwZ0Oq18ZxgmduC8W5Z8QgJWRjDF
RABryoEOHPgQRXPoiLJwd69MRU+OXYPVIJ1Ekd3LJV5inqgM9RsmFgGqVVhV0IPPuvkFqXpcLGxq
CT8ctNE0/tOcnso8nWuka4qo91KqAT+CoIFkbqVYfj8UtjP947RWnB+TseKzG4E+4SoYWYbkWx3Q
KDfDDSnGz8eRqmOGDqvpqpqB8QUdLxXrp8HuFJzpbO1HY1CqoftFwQ4geAunOY+6Nj+EaiPHh2KS
4vxOwcwqp+mAayw68k7yqcQM7MHEOYE6B5bGL7IBhu5oJ2Bh7qnqDvN95Shxe6qaniVoVaMVH8lY
4yfEfeXynI1m13gY4HGyrGgmYZyiOQ8fZaXDjBijYTyVYRn/hGGCN5WeofDjCcPso8M4DiFq1ZWU
IKtiNn3qBS0qPGcEPsXT3Nj1A8vGkFQlSE9qNDpyd7blQjmKxMFPhYKZ2X+a5K6x/gFajN+p3fZo
6hvTHOD+1qjmOZ6NYvGnoGwFblRvi38K5HSVn/Ddhk9T3BXvlUxVPhogAsNzjGm8P+KYohzmEv8A
2k9105z5JzR/gGmE8UFjEIpDj1Xf3X4GNkIUtB5An9ukwXQJV4/AFBQSur1y65P71tO9rbc1pT61
OXe9Wj5wH7fqUcmicq9msjEuMCRyDRpxcMm05RH8M2aNgDDrddf5SaLNHwIJp4mYFKsGedqpp4nq
Gf5dSj2+3p7uRqi8cIKoJgKYARq0qr1FRY3WqA69SoHf+z4LsegwMN31UGOwX8DvdTtR6HXpi243
iAUsaKFeO2vEFcIUPeUEeE7xFBkvY6G0P9GYjDwEfdDIbjrxE0xs7aFOWPx9rLJIT8A7UTE9IU+/
XGCjUtsqwEzK73UMMvRa7c5GaEzn2+u58RkJhhY6JzkjNg2rWKWNglnGNWrysbWz7in+Ve/nLMNx
Zei0tHfjJsj8ykQk9fj34wIhoNpmyAuUeDVulWhohOHs4kulVd1lfRe/6E2JlftAEMBeb9HibuJP
twdd/tFVwETvWAEApaGUAlrmckmHYcJAY6GKa7aoEMeVse+zB/s49eWnAPtA//ZwyvZ4C9uSzUOc
tppkLRitrkyo6XGPUllnBHJ7ZyaK6pvVaIbYGpWpAAdhS9IhQ31QPBgt5+1Dj4946g69FnT/NCEO
QSfwrwMap2qjAn8upfGjKs+RvrMXNuJWGOZkAiQdsqGsWxdNQVQ04Jjst22PKpU1OHgFAXTZg9tt
NPKha5F6wNrC7ekKOimMGhQQ3sm+AbhBHEZi0O8FlfZFhb6YA56BRvcVpOaHEzLJ8QdZinT1POi1
8YiAnT5/v/2dNj4T/ACAHRRLEUDVV4lQITor0MZ69Is4CJxfzqia6QGuu47HQEtC/VSAjN6J3jfO
nQ68l23oLNtfXW3FQpiTbZWIeii11n4b5YUDgYgji14SURPhPc4lXue3J/q7obw6ABjB0UelKgNv
bj3TVtMVjL20wR9S3CCfcrUGt4H1GTg8SDPNe5YHC2AutG6x6QhBUqOrbBxDo42qxYQLxYOxinBm
jPOcwCVEtz58N6EM9XGMBZjJhQ7wZGV1gS9cGlXKWxRSu3ShOauxq6QUUL5r+FKmXyvdkb5LXaSU
dykFgBa6kBpbpzFLsePIKZOHr5k9gPuNyn3Jm42Uk+eDCx0BAJktuMoCRZrKMY1eeP8DXiFBgGdy
lobt3UB2uHPNbeTYCy0fVTLTWBh2q601OzMV07hq/VJEimeEpkJ0ITuenMTdadKq4KwEcneKuXNP
EUa6b7c/+FZZkMPM2HTRkbtad0QTAUgoVqvOR7NLkGiMVvGvwBPoLcbOAqHHoTYQHbR4rI9avIS4
XaKEn+UIb4Cdh3Rr0RERo3uE/NzSILi8e6cEB/I5g887pf18MB3oYa4uTX1zADrW7GENN440qFpo
I1C+ScPXIHYKr/DYuhbG91jCaeii/o6SX09KVgQHTHSKnZbg1ux+s2IISUBmr3n8EYasleYknd9N
LTIudaPhMzgVc/h1wLxtL+bbCErgebOdYPKbRGGr0AD4ZIW4ctPBMe87r5cUbHsMpfT7RJFO1oSH
wKRYxkuNPuTh9oa6HlmVoX0TJ3BwKFEt6/BH1GcmM+gJWZl97B0q/cOiTeT8wvuxj85YeIA+jPIG
0FhCqBq4hGrqHgZ9+wdAH1voxkhwr5/UMMJv1JKIG0y9S15FC8gVIf22fgp5f8+kbMkzWM723YzQ
wZfbk7/eVGwkVQYjQpeQgu3qzo5bOugi1QS2AITTsoX+tYzLqTui63WaR57s2+NdbyqVIjXBjmLq
pJO/WZl/LHaWWlEN0gAqIOnHMcZk40j+/2839KN3e6Tr1+hypPXhVNUiNioYzhOy7QehdwJ3wKE+
YSebnpBQL4BSzvVfhxsMSroHf1uRUS1YXcNdMiMwEzE9NaCVNMaafT9MabMThKnXV/CiigKNGqwf
EvPW6rBgqV2ij2KjGD87tvCwPyt8ICuG7hFTO28gCZNf8E0MDLCAfFXugjFuvLYZCxMFdYBPLqGa
VZ2Q1ZPKsxkMo3IYqjBJT4ONhNIBt8zGPoSOWTXvx7xT+6X9r1jvC/ytpHezELDe4a0s/iZIuCAg
jdjA6NFrsP1BNDOpS5JqP2lL9erP2191+WqXrz39VWQHSSPoDCGmcHlY63IQM/Ii2I/VRXIXYZX2
IOSi37kSttaXEjLocz6ipa+FGhwnHipH0ixqqmP5SqKffsX4DHNtTe0UDccyK7ovcmSmXbWpyzNW
PPXn2/Pc6DYRuVHH1pbA3oHNfjlRO62MOMlim2ZmHNYAhSP7pOeq/l1HpPBDqs/at8owsqem0pqn
OA7tUxuq5uhajRF9C4diCo74z9oWrTJd+evgEo8qMKKLuARt/3WwIZmxak+9hCRCENQepZ/qNDnO
9FDIzfwgD4Xx90fZUQy61QsyxKJrcbkWXYhxYlexFrNs5x/CLKMOR/U2uwuo51BObYbmqyh16+X2
N9jYa0gc8d5CeIXRsk6t8LVChjmdLd9B/ORA1DM8BrQkdwLYjb22ICd4gOCSIKe5Oss9J7xzAna0
lGlO5gKYDiasokbtudD09FNTR8WDblTDI96V46toRL1zpDauZAfED5kLOR2X13KR/nElm6qcqF3D
6mJY1B1aDbhgFQL2nXBku7u9ohuvDUPRq6AvgijwGnQjQwOXp15lrmTlboDzO488hVH8DJxnBdrh
zjnenNpC71+U2yitrDaOmrQtVhmcY0WNvuuhWd+LzDFfs0DIOzPb2isaVQ0cr2g/QXC8XEQ6/2pK
RQ2IXBiBu89G5dkYxvn19vpdv2lL4K0ZVMZs1C3X/cNgNtV6UCbbN1pJfkiSUMLVNrJYxK66Iz8q
vVFl99we9HoRkWjgpWFaUMk49pdTM4Wdx+lAJUHFqQvRT9xDaI8bkEoG5fhfhlpoAcS5C0L7ciiM
YupAHhvbL+c4OqE3qrmRbsznPAminWN3/cHY83C4KJlwtsEtXQ6FkVwc0dyw/TqCIFMDrX+i21Pv
VDKvNzyjENbCvEYvF6nLy1FEBmYoGXXL5yYP5COQ4DBzNUQJsCCTcm6xOkYR/vYi/m6tX76R2kLx
x22KuS1KKKtBw7y1mrq3feQ8uydoWhbgabylX1pVYtWpK88SYZ7cqTVtFp64E5I3o3pq7SKdXAng
x4MWyKGCGbgpvkMjAnUCLSXk4SsTpXSh5Xc5liOiwGSBPCc72mnS3Fcd2G8Pq8n4qSY3BiGY9s1X
c4B/gyNPZPfDge9Ry0eIWs5PW+nQJcJQVHt2cno1FPFVqfTghuBcrIkCaU6k9Z2/vutYGiS3QMUv
/dL1XScnLeuFpSKCwurSc+GGUDzq9JJndvW4k0D9FrVZfYiFRUG4ohHx6ut6stzCpQoQO6Tdb8Pk
XXRNjQ9jSuvgwS7IEz1Au07uZXS23gb8XlvctWT8sxF4iLuvEVK746GTcO66g92IrZqMrG39UCej
pR1nacTLScF2c4+3v3EyQBqjSGdC02ZHrq6yTFhSReCn+12piGOcKDmGa/iK3N6lG7cKEelyZYLu
MS1rdf5GjFGdJnYMv1gsqbs0i3G9iIlSRZ2pe5JOyxu6+hAL3sGCe24tSc7qRCR403ShDOReopXp
9c40fxnEcixs0KbvdeKq2usjS36MtW5X/WRjPamWkkCD9mTo9eCaPIRaaoLgri1Sx3A2U6+bjf9w
n1HQB8QCRhyhh7VgWj7kAdJ/ie3bfZsdMbDW7lCP24P1bH01g/o9dXVSYsKVy6uldOTADCcivxid
Am/qrBSngQJzJSw0d07P5lBLjkjEA2Zw/dbR/k9qXU+ZkBoLMBRVfgqnYHhL8Pvxb+/FrS9E9PX/
Q6324qBm6PxhqEmY0MoHWHbGISJm2xll4/EmmEdEhcI21KP1OxqMcValYWT7vayMz+C1MJwk0cD1
kt71o1PTERFgLHZe740XSFvq36TbpBFXBLNAdNiREbBApMSExsjEeJJHvCPhEU7HBjulHYLV1lou
rx0yy+yvK0J9LjfTgD615ad8sWeBw7YH7Mne2Rxba0mdHX4AJFEeutW76mTUtuMBUTYQEs7XEpNv
BwtPxStRT3jqUfp4h4vUsKcrvrElqV1Qv+A6JytciwXYQBCyhrTXzyasPuJKCn1M3/COcyL7eHtL
bny2RSYaXDVMb1RdV4UErjEQYoXsoL4VFeQDqaH+lDRpeobcmT2he5LvwMI2yqowEH9LBhJYGiiF
Xh7tCZuJEF/CwAedEj6hN2b9A0RP+0z/3HmbQN4dirTjqRepc0jV3HypkzKYTrenvdFGocVKcxJR
fJMCxjpih3peIgtXhvelCd4H4/dkfBDJPA2HLJWKUxhKzSErnHxxEaLCQlqcRp6jFiGxlFJU8U4s
tfFwIFeyyIouDWl495eLohuIe0aTI+FtI2J/otn2vsTIzhviubmLo3pyCycS7kAuf769EhsbgJEX
HDiX+eKAcDmyFeWw2AEf+50ii9l1ZCmfAUFK869CBNzrkRmVO8HRRs2B0QhWuC1Id1HFuBxT7mLa
qbIu+YbQwcdVuHL2plGdUwX/Szltn8QsY2WmhJ+cFjSK1cGZVYZE8oImeKE7/i0wkj2YurNMdPV2
sxmB9GmkIEDcVguRUCoOhVNL4Lla42dk2AVYBwmBr0HBPNRNR/oRLiBk+V9ZstL3CRx1PLGcOX4n
4136XVWEId7yKE0C1ySIigj6DDE9l3Fe5i7AaNRpK6U2Fc+Rhg5jl1CKlVPXKVbgNUoiYz/Uhw4w
DrzqxXGAcfnYwm5D/qXPlNFtzQx7scicbbzZ53hMH4cMGJU7gLY27qowVN4wInHGOwVYMNCtcNBe
27ENPiO4FL92TZGphzTGoeMIUizqzjNkzReBnBjg5nExFO9Iy4SbzbWOi226GBYPsT59MFNED7y0
0uUJF/ZeeYdhhYnbmZFnr0MR5eYBE9bibSCqwTDSrpY2SCBheGXEIBG9ZsobEHx1Z7WHfHCq3Otw
sTPdLlQwqzOAWLzySg1g0qsIZ7Oon2qgauVUvBhlhOETVg54kdtFNqnviwTtKLDOGv6rSWrP9wWx
9K/c6NRffQgyuZpZ4+MY9vk3dC1Tx51A67SeDN39B4RY7a3J4/xHiCLN9yDMcSnEshR8W9In4iN0
IEz1bObaIFjS24+wGeEeJZaUnbAbo8AZkPtjs4lIVwYrNLH1j7lkmdHO271x8xOmUkCg+ggYfS0r
Ofd2qyl9L8GKjj/Pk2qCfmoU+6jrRbzzgG4NRZxAGwAcCm3r5e9/lGNqDJPprhJ92HXTv4BqlJ6t
QVR+jF/sziOz8VZTeDINEnsiOtVY/v7HUOlkJQEmdLbfgQi7S3EKfZ4TDLdu32Rbo/CELTUEdMmB
m1+OMidtmIAmpDQ8Kxg+WMPwlKlw+W6PshEREPQSCqBmBXFsXZNsozmR69KyIZMb2ie2Sf3QEOiD
sTOBErpoozQvqWNg3HZ73K3PxTUNp9mhVGyuy3d2NCp1jIGAP7bQPtIhnw56P/6k8Z/u7MHNdaQA
yt4gkZDl1TrqppSZZsQ6Wnhc32FiiVVqFex1MLbn8/+j/A4T/tgTEkTqIitkqj16m3kp8iRn0HGx
18FF/OuaGZkK7wkBPnQ4KruXG6MvajvFEZBkXOmNY0vO/k8rWcmP2x9oY9kABuiENstjSuy9GoU9
kUlN5PhhO+RHDdm9k1KWxc5R2lg2YjWKp7xVpAbrjkEniyDP24ZacdX3b+mYAExWNZTiQPDW4d/v
OYeiJsPgDgZYerUT1GCghtCRGsH9Cw6QkIHatMPk4uO15/e2EQBBIUc+irCXiGCt0RCaBdGPSg08
o6IieXh3gs0NUjvR3LmUqg4w8mD/KCKc7hSqRTsV+I0giJQZFD3aYAtBYxWQRBqaXLmg3olRde5K
s4Tb5xhVOqTNan5DGSPc2ZJb02UrEvA5kPBgaVxuFpFhv5MABvfhy6c/AXrhaDu0gTjQZsmepQww
BQh7+bkdGrQAb2/UrS2EJwYnG+msJfpdjY3yWtwvmRMIK3HfmYNBHGI01hNwc13duS63TgWmWhRf
llki1n85WMu5DoRVWvTXQ/PYaE7+bOdqtjPK9ZToa1ASp3C8CB2sd8+g9Rgntm3gO0Ct70BVt27f
RuW7ydr19thgQi2cD4THYF0sDj+rcw5SRAEgGwV+UVOePFBfnqPDUvGMKVFo9kdyhGb0MIU1x0Pb
5e3klTkO54DB9CJUXV0neDtaU2vu4WWu99Tyw3jOQQQRy6/1WmWUmcy2iJfYQYThieJd+gMxVf2E
u7BSISnYdrqnzmETu1mJ5enOzbQ5vI54NGYF3IFrM6zJLjHTkJXAj/veyD0csVEZbGJwHK4UtuXD
MMra5xAn1vjYjWi17bz+10cYYANE5OVZpnO7nn3ZYHiJl0aA8DfYM11ynEMhV8OxCBztNQ/TvRbJ
Rh7LPa8QOwGk5W5cO9o0TV3T0SoDX9bwSh/0DpKiySY/zz0+pr3SyUdDSRRPrezxPd7EWEfqY/X6
t2d5eWyICZaqn0VSdXm8cL4a2tZpJD+aRs2bnQk+ZtYVR7WwjJ0zdn2Sl6Eo+3FnUFxaL7CVtmZY
jqXkqxMWFHpCqmypufYfdhEPANuYdgbl2tXFiMNmXxWFvaxqMp9kJcOisSuS45QiRtRjjUJ+PmqH
2CLiur2UWxsI6jXxqc4TA9PpcimjnnZYIPTAR+PY9Gqi5qewrwvPlqXinUQZfe913VpQNIKw7KFm
xvu6el2RGoe1EoeEJXJTyfQixsC5Q8WLG+z2zDYkyMFLAuPgaqLxelXixD4OrWWjc3xBz3vJ3vJU
/YaEW1i/GoMw81OR98Vnq+u0j+1Q6JlnmalleUVgxyUm12Xza4Dz9aKVLSWind+msqyXaTe/TeP4
UIYCVrheBSO1Rcb8bT/JjDQ/DWOafpDNREUBF2HDz+MsK9UJ2nPxTZacUHfR2C9etNhSm8PYW4nw
aqlS0p29viz9+kctxTBKYuDXUba83AttuqgJNZblJ7H8Ovf5Y0nz9xw7rXE/h0p2JA75B6NucQiz
Ovtye0WuEwzWgbomqGfa9VemgmahRpqZU3IMFfOpL9JDGjVe11jZc1ZGcHsGZ97ZHxuvJ4pFYBwp
utgw6FdnLgyHVNLq2vGdIEI8zpGHY5Qp8j+VMv99+5ry8ILKovhGpWVdZOmrGWQ+WCE/tnLV06SG
bpXadTufb3NCEPP/9xxcOYWksUY0TCHGh4uE76pm52QYIGs/iFEj2bj9vbYGA7sDswLzNkziV7Ej
WkCqHkzk0aFJrQqCXXFAUsrALDrYyz2XK2i9LYkvlrADuSVuoMttKZeQrm2pd/zcMPr4rhv4UW4w
4bHh4lw1lZ5sxmAH1cEOP8j4Ru4d1o0rEvjegrkm+SDgWpbij5yNAohNLMc9ItuSONiICh6F1tWH
0hoyLxvHPdH0jRsS/K1JI3U5D1TlLscDbq0q80jO27fG+LSAS7AqiPc6hFuzgiQNmB4t7CWCvBxl
HiSaCWRAfjg7ZnxvhEr5IY817nu5soL+iFjX36MTdXjZtD7/17RdI35GLCJbNeTqh+n6ryq3zWOV
i+CJely2R8LZ2p4W8C5q3HDcrsTvZilHi5E96k+VPB4HFRHphsqkJ0doxP31SaB5DmoOgS5oRmsp
MFkAcdBmU/MjS42ioxhpn1A3M6RfVdSm+fH2aBsl/AW0hmk2XmPA/9ZVpSHGaVCideOnvOq6B69S
Tt0ky4P0PIuynF61ZhS4F4QNmiaDA0/gkKZqQxm2hXJ0tEsw8jt3wcaGRZt10cxdsmYW4nIrodlR
p3kI+TzTpeazkMPPk1FIOzHfxiDUZnguiT4N+QovLUeBpuAqbfpKpYaeQqXQl2YYy7eX9/pUkI0j
obIMwFjrLLENaqXXF1Bab5fVi2T2zozvV2yC9BTJ93gO9Z21u77cGBAJaYuk2LDpX1+uXYoeo9Uq
SJ4B+g9eOlPPT1PsVB9KePaumKPhCxKlheckRrvT5NucKkpJS9mQBEpfvX+tEnRaIg8WJN5pPoMI
qmhGaaanwuKik6n9PZMeex1eW+oqPIJw1C5nOqeOKdFXBHIZDNO5nALlrhlG669f9YV3BwhO5UXH
IHJZ7z8u615FDpKY0vJhQSEPK2vhY9GIH446lH+/fsxlkSth18PLXYsJWf2QqiNoO7TG1We1d2B9
di2awI2knIQcG/7trXkdIS1lXpTxqIMu9MJVBt5YQxKZwOSBICAen5hxc5xQJ/AGKZjupUSfPfRm
9rzVr+9RSq9gCs3lISJcXb1FaYHChWgrerKNYx7iErsV+AzVcVHQ/3h7ftcHnOAPixc6gfTRr1JZ
UDE9rutTcDeZcfQytGPj25Uy7llzbcyIYXhdISWgfL0OcmetQ2YQSeC70talypMUpTwgWoSHr6ym
ey2AzcFIIIFHAkqAWHK5G5Gv1rka8+Buls3s3PYVKrhmHdxFSr2H4r0WW6Zjzsfi8gLet9ANLsdS
MEyzc7OJ7qXZBnMXQUSzjnKfIuHTzHr3c86rcTqU6NWbrtxkqOj0Rld8L4STFMfQMgocEKap/lwY
Zf7vWJBQnXrRzyXVjKz8EREGxSe1HuvA043eyrxE1GBZJ82WrHdayDdT3TDE79bNRKJbSPTEfeaV
RYkObK4i6HUQfRoGB6A882etDup/xzlNAM+DgOoRPgJ2ws0+o8C78F8A3UsSfxTFWByLnl6oV41B
/c6QBGW0XIQo+rdCyz/zP6DtJJpi+CWSsLkDdmcoh6hwFJzexz6D0C6L9HUSNjT/v9ywy4JDSFxM
Pqhm/m6t/nHVQBfJiwBHqftgasMDrZ7CL1Sh7lwzV1sIACUnEGQoyRYZ+ipOkyMJ3ms3SX4LeOqj
LlfaIRNK/xwFvOl/O6FlKLAB/9MbXaP/7Qg+qWGMKAE0bXzUhkZ9EEW+B0K4OufLhHgHAOrAAQAY
fblPRdb3JiRsCnZj5pxhPkjHAn2OnblcvW4QE5fomSuDQ34liFMJp0kG2wh8movqMbC6zFMkNf4S
OH1yrzdTXO/sho3vpEAbo5BCDWeR5r2cFt231hTYDt9jDI5qaCtb54Dg242iYS8hukY+Mjmg5ARb
9CmAW66eglKZ1Rr8ouSLKKg/klRq3WEp2D0qXYKXIXWNYTjEWZ+NyLeIkaMSmd09toPha6Im06ta
TPKHydC6CB3wSerdslQT+8jBLX7Qe272ul4bn5xbCRIUmQbY9LXdsCLMZOqQ6vCtvEhe5KaPvyEY
I+8QZK+RuSwLBxL5JVyhHWLky0+ghKmU1aYT+NCjY7rwUTg6vMka2cXcoAVylw6TLdw2iFE3nnER
k+5CuvYYmyud/T2PHS160YpQGpDfH4wveDohCBEhL6TdpUXazC6tx846jjKX58MANzX1jMhoohcl
mFIDRn9uJigwq51xluJYaj0Q5en3YtKH2WsHAyQvYo4FNxyieNrRsPq6PkUaymqU02XAFoD6xS9g
hjXaHkGg7pk+b30Fk8qKiRMrKdF610hGohh4PlArTvSIy7ae77WgRjDn9i2ydRAWDhGgb4ZCx/Xy
KwytOhpFXwR+rUvFz97QoqdKySbdNZFZ/2vMGJ/cWlC02F4uxLBVEKYMiFnQAgj8LBlSZFWE6hpq
lj+CxBuOt+d1FakvQ9Gk49hRLgS8ezkv5L77QAvogMzxpHujCUs0TzP7OMtieGypaZ2lIq0P9WSa
/94e+aoux8hk6ZR2QJ7xFqxe9iFCX1GyR8evHSCObjWnxl2cUxFAcrD2JBslQdXMkGXJDXGEclbu
RJ5bG4eMcvkBLPGVPd2oCHZT3zq+UQTR/RiZwoO6mZ9uz3JrfR0oi1QIiG7NtVY/Eo9iMALJ8XWr
QZwNvcHhnBlR9nXhad1J0vi9Ga3W40H562LBsr6LZB7dOkrF6+tJKgGZ4dYd+MYotHPVaPJ5AuYE
7r4qzrcnuXU4HIeyNxuWXbRuZLf6gDbdsl8Du0kfC1UuHoq6t05NNexllhtfja0K65Wm1FKhW/7+
Z3iyVOdgaIf3iDq3n2otXARt8mFHeG7jq1G+JqfSaWGDXV6ddrMMo3nSES3TBjv9FarDeC4GFISO
VTM634SSa9xrRhGd87QKdnbM1gwpgBBZL8RmQorLGVqpZNsdnbb7quyNM5pi2gi9FjbN4fZHu256
IauHWDGq0aQNS8HtciATk6yw7ZhkWbTtcFTQ2qu8MG61zKutEWEqJ1di46woQ9V57VwbGeyKIn/V
06bY459sBDY8+0tww0tAqX4VZzidSAvaF+G9gEZ2hA5yJ/Lh6MTddIf5zZ5R+MbnhRO1kNeou1CW
X33eWZtjXY3C+D7SqvqYZZZzqvrZxBfJTD5qtVr7qp03XzrU/3ZOyvIvX1R9taXSg7rI0iJh9OUk
/bF9p7R00HJs4vvMBHE4KYNx7rIsfYOaqT1kovmFGFmwU/259htaBoWlzoYmtIJYdDnonJuAHq0s
u4dQUAVHatyS7RZ2GbYuv0fp3DoNLQ1lvKTU7oJJaYf7HHwdGLohCj9nGBRP7oyu0E9k01TDHfS4
qI60HzDbUJ3ecLO2bDtXGzgzbqtL4VmRJlNzG6cxbO5UQ35XtXM7PNBRb8VDGzVB55ZWhwt8jIjk
P3Y+Q/mRnNgfqr5R3ap04meAwuEXE+uVL0Eoj7/iUMZpLawBnrlR56g/AZhkXwvE68OjiY5B9GwY
WLJ0qaG/0pEWzxanB2U0IZuzh1Zx/Xb78Gx+R5szioQIcPK1/FLtFEo/ZgjEUaun/5YLpVPcXHVG
w23zsDLP44wTnzclKCDs3A8b7+ZCbcCiHWYdAIl1ptFKMVLgeXSfWH3WnbMhDUFVtqFuvJZp2zyx
4ccfQLHbd0Nad/IjEqn0125P/xo4wZbi6CzKnGjtUri53FK4gGf9qMXx/ZykXfqSGcQQgCuBKMD3
4o50e4RJhSdhoPMDNbDp/YSxlXzgTLaRx00zfBCDBgj49s/63VFeHy+OFe02VHUWkfbLnyW0uFqM
7SXfsZtpvo/LLFbc0mSzucCgi+aBCxe1wD6uDeXFqEpd8rSU681tjaURrpJw5zDYcCz0EksuPgSh
0MHrAjOb3KmXu/teafUe/c/BLl0VN6T85PSUHbwkLLLGC6fZfoqjnuLEbFay8DBmjH+mnd5zroX5
I++F9mqUM3rJCslv7MptFCfHVJ1s8xD2ktEe2ow+7VHpa1PFkIC78mTp1vSpbLRc94ZxDu/K0hg7
N48V+VtdxcG/eRWYz4o5Y+sEOtt8w9VL+wEuDqZ/VziV8xAUgspJNVZtcJpTMXxtRJRLblrHJQj5
UErGY94DGHu0wiqc3XIcwcs7KPp/nKJOSk8CsRy/gGH5j1EayuBKetP9yOthzr2SqkwIzBk9Rxep
qVh5SvR6+qQ02Fqc7CC2jcOYzFq8s/22jgDpEMKlYM+XpvvlZ9Z7wDeUfcJ7FTOzw9LJPibVHDxn
ma3gc2biaywVxSGeUGlNASD8vL3Nll203mULYkhZSuowSlb3aTAP5dg4eXhf6Bhg29JsPAYkT2+3
R9kIqtA+pzOHSueitr4657NNpg/zjFFCKgpA6ND2ZJTTWIu9V2l7qN8QfobkVF+uJ7Xg1gqclNc3
VZ1j10/6i5Yo4wEtxvr4X2ZlAnJZAJzcH5dDVWFPtJqE4X2Sjx3ucrJ+yAsh3H7o9xr/WwEOfUZq
87+d6SkpXI7VjFlUlNiE+lmRmg/opxZHKdCMN00q2ucpLtGNkYvMk5HrO3WTAuFVC7JPt+e7eVOy
SaHZoX+2EMYuf0SNu18cKQSsvTJbX+lkx+Q6dVO9a+UsQZETv+P8PKV6tCiT83I8QastxaEMtfFr
qSuS46pmoe0ZuW+9X0tXD1wORR1znXzJaS4sLujwnlt0+IFS/ARnIQvlj1bQtQ9osJn+qI7YJN5e
jY2NBtyVEjXFJOrHa5Yx14s9pxqLMRrpd3WIrePcWLVX6Km42xlpY4YXQy0x4B+RFt6vA4x4Kb6n
j4cQf40byo8SqsP3cprlr4Xa16/DbGXFq5oMJVqftdzLLkTLBEXarKHM4XSd9YpmbPJRIEGWubkl
pO94dA6FV4heedMqB4ZLXNT14MraKOkeuq9Kf7DNaKZOJVXNaSh1FYa4Q3RUc/3CfO4T6wPGEJlx
r9XwAwCmNjhLR//H2XksyW007fqKEAFvtgC6exozHJohJVEbBI0+eO9x9f9TsziHjUE0ggxtGJRC
1SiTlZX5mjXu/qUhVuaPBeajP23Uxqgl5VZ9wv/xlf2wNoOHZm4ME2LJ00/p0jQ/pTSpJq+CWgLn
AoFQAy3bONVOWVmFHRn7Un3rbKVSXJT8GwwCU634QIFJqv7pbKN6BKLUaS/ROmenQu/W7rHp5vRH
E+fGf0kUTz8PFoT53gRN2nLQpwVxl8xlE7OHhQfyRIoZLDoASmPERaycRssvk9k4YEPsxGcgACRn
r21AUDC3S192DZJyUp8EY+VUj/2KuoFZtZX/2x9E1ULwZsFhYfGxiWQWgGocEeY0oPUx/I1AUPJc
OmFyLjEYO8jg37bHBa2DCjM6JnDNufpuv4gqPFp0RpQGk+Q037pJXv9d4Ln+JaPf8jLU/fR+auvi
m9KMSf2QyPGEpdGkDfVp0u3w3/vfvXOwiNtY0NErAVGuizP+y8GKDdDqY0PqR1+7fbb7FS1dXGPI
U0zrZFSp+o9j5ObBkoordbN7bFg0ImygsQrY+nbQ1smlsqmUOGjQjD5BOoHEgxrpczS0vYe9SvTl
Dz5SNFzpBApK4Wa3IjA9rBFfGaRJQi1RKJm/REpp8cc8Cb8C8JhXV6faqB1EyL29y7sC1KINLohX
4u2HEqEQNaM3H8SUNRJXK5FqKnBX+XT/+97CCNlRGFPyJoS4RxlsM86S8u6z1CUO2jhEpAGw6fhZ
1nNkCPtQR767jvIPElzdH00ZztdurHMkwzu8i09TMTVe38upcm7WsTlY6J0bgl2lYrOEQhVyApus
J1Jhw7RDzMNKVbLnSbKmyxTazlO2Zkc9052pBvjE6eX0vJZ6bqc6j0ezrOomDtR4lP+1WlU79yts
2fszvXNcME2gV4oiFNCyLRQC8/fGWR09ChqVa2DWVj8ZQm+R08ULM54VA7Jcvx+ZcLXmH0q7vPe3
MiXTXGLN2mMnXBp57utmJF9MBeCFiRjLwTW7cy4RFKM3K8yOKJltgiCi2Kkk51MS1EsnPY6pPTyv
SSotXp7rSn8upUodDk6IiHWbUAA0ATiEIAfQmtqEghp0uBIpnBBZy9t3DZn3S2fZyyPes3IQ8/p6
NMzOlujkptJwur+YO7uT+gnlKfSeBc51c2pGdTWtQjYpF9dacdGt5OvYSNUHtWn+uz/Q3t4ENADT
jiOK0t7mGCwZQLJRHM8KBcr3MMi+ycBKDpqwe4OIIicqt4RUjsHtAcD2ZtJWajyB0mEDNCPrF59i
TW+PaMl7R0CYQFDUpEqMP/ftOJKhlEnc8zFDP740tBsuYBSss97nSQtjVa69pJ3pcdyfwr21AllJ
ksupgx2zGdUskZfDFI9IIunhh7aeCs9WcK4xq+XI4vzVsXu7JymlQhmDfs0VLX7LL3ci7B+ti8w6
D+BZz+FZHbomfY9m9fC/VjdwMICKhMra3Ee6r1FXtlx6Vf2HGtEd8NFr/DVNR1wRrCSsv6FErf2Q
o2h4KfMezbKiNJD+n5zaOkrG3y4/8mhCeloG8Ypx9uYZyxHCKLlY8qCmLudWQ6icsKKuD2oye6PQ
uxSbmN3M6bmdGtsZSEGtiOLjVCZ+ilDMaWmy+vS7i81pFOBulprbeguQqoeYWkXfYC2wmvmZDZ9f
2lapr1kLc+f+UHsfBGcCdj3NZ6gamxjQtHaqdtOUBpYEL6POu/rUVsWRCNRrQ/F2SwmhXNHmQJFc
wPdu583koYFPQVIEoLE0kQ50qu2N6tDOfo3ccOw2RYyKgDKO4zXDPKaMQPdzLQOOcXA8MWskHOch
ib9I8ix/q3N1+FLiQDFSkBkg0nLRgbOcxq740RS9ggNVEyEZGAPLiJ6cKomBHgPS/4/i6/zewKLD
9OC+6O91J04+NYqJmBOqkW3h2lWhzf7aKzlmgX1vmyfsMDQA/XGkLhe+sVy8JF/n4oMRjnYOi7zT
W1jyStF7dgt2jvJxoSdeVcv6X6tWQVkfHYNokFYLLyY9b22Ejwz++v4yvg1KEB0p36CSKFjM23u5
WPqhiPo0DeQecxhX7Zu19xCqsd6HPRAHV61npT2NYLeOME1ig2xXFlECoZqgQhfZeoK1XdujX1Sm
gWJXRu4nWaz/SFszVAQ7MsO2gzB6thannE5w8awfatQ4Rx7Tb4MjW4rPR5GEcIXC0O3ugpIBlldT
ubfLPr3k+lqf1KrOvMrKnINbZm+i+VQk/Hn5mwD9boeqwyWeJG1OghkHERe0tPmdDhIYc2tsXyBe
4Ww3d7+NA+d2psRJ8EdhHdGhTWwbh17RGiqcAdAl5aFbYHXJtDpc4NKSD564OQgKb5MSQbcgnQQ4
CWtx+7pt0jiTunAkKanTMvTGcIk+U/vPH7tlKp7MXm6uutoOCAWRKB5E2L21ZHLZUXwyn7upMLWg
8BZ1Yuwyzx1PgF+FQZCO5Ut+VGDfi302nSRODbuDL75dy0xqePcUrGWIQ85ptsv6oXKK/iCYv00q
hSgVmFAg4Y5JmL0dJV+0lYhhZoEqUWLOi+IS0u9w5QZdIDA3Bwn66+W8OY8QHempUJyg3LpVFYtS
VGKMCgBVpA4qshBLZD6kQB8/23HZhScRh2bfiDr45vZI4cVtm0x6GgsgZW2S5F4pYbf4YE6Iq3lh
nDiPqRwdKe28npLtjwSKT5It+Kpwim7nZI6Itai/ccFF+WpfVrBPwKDowKA+3+N39aQgGyifmqEe
3kfhrPceiIexOiVDnX+WsY38Hxbqxfpoykl1pePdC8+mVsckOEmtkwmHM/VlYPgwXHO5rq45pSop
wG0hHz3bFrL3ISo+86kIzS4DmJuO3cE23tlbHFdUfCzeo6Rtm3vVpLyRLAPLoJRO/lkvdMfVMEk6
EFfcKaXAAxMSyNCYKWNsiQ2LGeN5gQHSte1m7Ggod/mp3kZeJBfze+5j+dnp0orOVV++K6R+8HsK
7p5lDUfe5K85yXZJ2d2mIFgIU4zNB1O60YpsWuwrUiaafnKiMa79Ju2a9tlMKmdwJcqC2WPmOFN6
KXoiNrZeUpY8dOncGm7fO5NzGaY+XM6aNmG8VVgIrmQI3xoYLYe9/USNfRn+k5U26T3Ul6hcFnSa
vsiD0eUPnb3G+GRFLXyfWRrl6lM92GN9rvps+l7kFj5omD0p1TvbXp135rqYut/GZvshNaT0H7uW
jBiGhp4V/Gdzxy/vi2XxpM6aUldCxuArepCG9bDGejF9AjNCf23BAaoMxmWogqlLBixx2WyznzuL
8l7WVhwSLIegfbCxdi4gmrSg2qFUM8tbA5mxQUZnnSvnqsqNc2nUonFQArYsf1JYdynrGj8GGnUw
6t5GY1joLNCQcPTboqTDSiB3W8m+xmghuKkJjGPKispP6oF2x1Dlnl10odd3JEUy7axH5Lvai9Yt
R1jbnbsJGSqKdaCcIOFu70KUKouUijU/BHqZPzXZ+iypc39CGcV47gd5xr6rsM6GcVQp3LmYGJhq
FtaNNGS3M2DRs3e0WmxwrHXOYZfKXtpgBi/EDS/3s7mdehZBy+EzhaEFBaRNQjOX9OJ0DM+udjb3
H1HYwbY2tQFju5220iQ0i2z9mCYj3mJWI9PqghQ2JJ+HSVr/1VSUGhpXC2E8uVESyuX1/q/bCW3E
bujI5AY8tbbVy2VGKB8usHO1pTY/ZUmxBto8FQej7O1z6Ep0NajqqUzD7RWBKlBRLIoN0TVNJXoS
IGg/w09pRbN5cIJ5yCwchY04OcoKXk1aNpEMUU7mHrwixbTtDZrmOc61uKfghjBEn8oaAN/JRDE2
oyHhGIBH7MnSwev3NQrAxrh8n41k/o8g1H/SLYUWXJktCuazsdY7J1MJjeaB9CNT/dCqx78XYGc0
YqxUOveLpV5Vp2yid1k4Sxgrj91Rev5Kfn/zNWRTAMmottL8vJ1H6o+TokaQ4+uVyAXAlCaokSIk
5jpKoT8tGv59EEKjc10p8uMcRmrrmsCEPYhi+vOEMaTXSaP03tFm6bzag/wSLd30AC5E+kfTu/kS
59KRzs9OyoQSH7cauRn41K091+CsVufEYJGJK/k1XYv4MtV68V86z9nnpJCUT/d39M7RpgUA01I8
t0VYvZ2jOGsgm/SMB68q/5FDPWm8ahzaDxHv8CNKwu5goP1QkoGzQ/PrdrAexXac20zpusxD6lOz
wJ4St4IHRNqM8/3v2mnXMhCktde6OOX3TU3MMHO8OM1QuoY4JZ3npZC8ei51f6bLcpEUa+HWWKFD
QSt4brW6/6uYstJTlVp6jCIeyfd/zk7g4LNFOZxiIP2szVasEKpDMIdppj05e8qKqUK1GJp/f5Td
zQPWkLNmguHclhpsQwYcEpeksznQibpZ85NOieMSAevw40o9gt/trSfcIWCcgjr3th4IZabFpjG8
zoU5+AY4kZM0qrWLssjvFwExfUCvhruM5xlTeLt19DC05jwSn5Ys/RPkWRktZTu7OvmYHITf3a9C
uIPyE/1tddvbVvqJNuGQSVe9HpN3g+TMV6pu3b+FElsHtYujoTabFNNPJZ6jlNOOQM2ZNhaVC+jO
X6Iw+W11dSrDqCg63Fz0ZXhh3k6gZQ/zpMpmeE2xRo3dYdFaD9PN6WG2iGn39+HOBSbwNDzDmD8H
RvXtWFLbqymYCCjx2RCdOn1Nn+NiTH3LWP9thvg/vVOmy/0hd2byZkhxAH8p3E7lamSzsTpXxUyg
sZWmOr9UaMSO5MvdESZh7/tgiwo4Cu8IKqK3gzUCIiIvqMzUtlk+SziFPmZNpz+WZofK7hRN3NGr
dVB+2ftC8ENQFsSjh+TgdlD+cu27IbQxGJSzwIwHSlvVqp4jY6oOtuVOHBGuajQTUa0nTouf8stk
LpgXKl1PxluNUu+v6Ef6k9aHHhy7xONVaZ7uL97eeEDaMJZGvUlgEW/Hg8UcDmOJAEU2jOk56af1
59QZX/W+V4PEHJ2Dp+POTAIPpGxGG4+bYWtVlyhJKeWtAK/EMdrLBs4JBf6nFzQwjzwvdodCT+z1
Oud9uDkJc5XAr4QVERB8pyesepZnChTmh8GGE3V/EveGoqMFNxWtHIhXm0nUGq64ylFhXaGHelpg
xj2gFyGdIipoBzCGnf0vNGnAZ3LPiF7J7XqN7RhO1gjpDxPo5anuquhBSST53K5Rfmo748MsVekB
WmH38+DDwhwFr4DB5+2YtVxUJv5E0nU004TXskphO3WaxEUKGhzK/bkUc7XJHPnA/z+YmIBfDoDc
FTk69It0TbsyOjlLmX1cSYyPVJdFnHgzjFALgDmjUz/Y7I4hzIUzFeUn+B/WN3wBjeuEuJU/hlAH
SEUd7UODz8NjH87OX0qT6ZaXrBqIoCb8bfo7BAVxuVJF5ibnPX/7xVrLYz7VSM3qRc6D3rTywImc
I2ul3UUUhw5ABmXBrVyVJKdWlBZ1FGA0g7VvDurCNuL+2XGKP+juMKe08egLCCL1JmGYAIalTQPq
0p5jMHu8NR7ysXi5v092DwJpCWArWKncBrezhkKB09ohzIsQLyp3sRY8scwMi/UUgdwxTzpvyOJv
98fcm0M6HrhfiQyP3XM7JmgWZbaQzg30JeqAFquVW6/MZhbCJv6DoWC7wwTi2FGzvB2qIl7liKch
gA01z1uWDLuKTi6uIdpx5/tDidtrexRIxKGwgWYUidftUCjctBUSrkLxes0vw2DLyLAM2Rlh1dQv
hin9ygPM+NJH8x+UK18BSUIOEarQNrBMM/UWZKRJzePauVTIcPlWMiwHxem9iEJ3nySM/JVy+OZ8
If2vTIbNUQepikhIK8nXTFUz7/4s7pXAbcgEGotGLwjs/O00WoNCE9BBL01qjTVyka1qAEP20H9d
cD52c5GcoisI1Mpc+223jO2lyFdDlLBmFPMpEPeOj0MPgEhVKZXkbIasFyD1Qj1qDuztY26P1zwK
zV57s49VdY1n+LLStRzlJVjtNv/hlKp2Mq1Z+YNjSnoBVJk2G0XjTb6GYlYLOCGXrlFV2L5A27iJ
KQ+Xui/Hc5YtpVtUVXpAPduLDfSRAAqLPAPg0O1SAIBz4lYGlSSF04jcpIIaMe4Vp8yQPpr2Aqod
UtQfHFgEU6m9g4cS1qSbMVWYLCqGp4GlRPpLVrWJhzJ3+2Ox1q/3d9rOeaVIBz8D8WMef9tso0hX
pe5S0FBSiWYSHAS9fdSSSHmG8OeUbmJExYvZ6/V6QW7l6H2xc5gckQTDnuFF+Ea/1Eqx68HaOQqM
GYymq7Qy0D5Ed+WD6dwdhxIcLV4BR9hyPvUqNOOmMyDNt1k9uaMx4eiL5+v3359LXtAiaaNrhU7o
7arFBcISqz5SysyNJqD9iLzVAmaQDmAYIEPfe04EaxAHkaNX9d4HipK2eMiIm397BmHImF1IsbUd
ivETLJgGVkJ7dBXvVdC5RJDysnlN02zcDBNi5mItDQzWOBYqsGvSdLaP2LWQ9a2XlWLmVNbWqUid
InRhMEwzNdx4ok2yaoPlaW2p1Qcp7N6Xg8MFdkb3k4tnc1Iqe46MtIKMX+jy8tzxyAfOPR+VfXa/
nL48DymBGaR0fLu0Ro5UYg1G8gqKXnmYqU8HdjlXfmTCBNBySQU2WETPwENm14mH8Sr3TuMPk90c
FDV2fwlpFyI2bDA4i5tUZTIGaeTQ2tdcQtjEL2Ka2tDEjaTxS3OxzAcUiQbkHOVmQR6MCtipRrOl
PWs0n203k8wpPfhJe0sgnN4gbkPFB7d0OzfFWoUIgCVsPkuOT0bfpCdpbo7IIzvXDH7s/2+ULXqM
UFm0i5GF12xJ8nMLLuVJS2flLJBsB3tKnNNNDgOXiMAEQorHw1YZb17KUOsazCrMDIhP3NTRwygr
GYCMNvTrNf1xP2zsfRm1bcGLQVaCe/R2/hzerFVeWXRKTBj/cotSRF2OGNKMWf77dxniLvS/kKgW
9N7NNqYM0CBVFUlomiXhpdO6VEJav62fxm41NPLPWNHczIjXv+5/4s4dSkUAbiYUMdLCLXqywmeq
z2qDBxJR7NIOUhvY1hI9hqmNFQaOe8HcaUeJyVtTeVEuJhcUulKipbu5ueMatjuekWT1tVTqp6RG
i8lLYqRZaICUPMKgUg7BYEez5qZa3P4YWhtPO6txuCO0NOSilzNd8uEqWMtDD6I/cwd4yMJGu12G
kx3n08dldSTQCG0GoFBJhjl1sebATd7QZrASxVok5x41pH8wWswirx3N9qvcQ1D40DkAxfoKmNFD
Wre25Y2EsOggkdy73sX9Tj2BvBjwze3esqS4Tpq6prIrxRU69rOVPTVL7ZwbK6XAW8RddY2dzKEB
VCeX+4u+Fxcov5KnIdtHMrtJlXPMp2HlNuiGq2pyGhqtvxRJeISt3jus1EPpa3IjofyyWeSqoLMu
T1x9UpPmD4bcysAZ2/YS1gaWJ5WWHZTvXm+UbXT4dcDNcW1rHIPBp6N/alUmZeyu8IQm+PtoBq7F
nxxXX/BZyoGUuWqI7JeV0B+5P7W7Hy0YCdz4FO63Phl1bNXNAqmIkFE372fJac/JGqme1GiGG+El
fxDi34YooLSMRT5KcY/r/3YbSU2XjjESMle5HPEKHnWEgACv01PMj54+b0PF7VDa7VBVCuTESYVS
tG2V39dinTwHcSWPjp323NGtZo6LI+UgsWa3a8qgjsNDnFvMAH14O2hDhk17kzWdU5X5DB3QacBP
TnYS5qObm131MYtoKzlSh51Vbv62xa1g/FGGRldNOJK9wpl/qVNlnWGvszrEgaYV8ft4Xssne2jq
9ZoCtAwPdvDeYsJZEjILFkwpYxMTurGbVGkt4yCLovxZC7seP5dw/pBXfXpwk+4NhRCTIHNQhabo
fTuvsx4tetrmQA1Np/b71MZ0CLGAU5ehg33/SOwNxSCCiwUx6U0KLLd0uaMeAmWyJNLjokj5z04b
e99atPnz/aHenj76kQDhSME4eszg7VflQyEtdBXAAPP2lDpuC0ObonMWTpnPA3k93R9uJ+VjPMAy
IDdAgChbyb22S5ckmlDPBZ5sfx7bMnTnNQQbKhXKaRyGBdq6qZ0xgVh8jK+ypxpbK2/OFO2g+PH2
NjGBaUFQhTAK6m2LAzTzKR7rkR8STn36wakMx9NM3qYIB1iePi+GmzQSOORyND4ezIGIMNsT+uvQ
2whUZrkxDksWNKssd+B1uro3TrKRZe9WG8k+t27XZHThp8P+LJRWCwZsV+pgyEP53HEx98xeox0F
jp3bQLiskWDwrqQUun0YzAO9opH3eaCWOFWUZWdeemlNzuk489wr8vpRG7vU78fRZtHa+JJWk/wH
W5+sjm+j1i1wH7f7sdMVHDLYI0HWG5YXlq38VRmG3jNxOztYh72tj/Yj1y0PQQDJm9gxylFDCQm+
TVavf8O4L2XPRg/Gl7raeimpJBwEkN35JYFh+6OHA6Fg821arI8NiWMchOmQn9VYobiVLIXmDkpo
+pUW6iejJW5VqhK/NxoqtZgRte793bf31WQyMP/hHkJm2KTNKNbbZRdBqlKa1P5Xbnvz/bhk5Rmt
nu5RJ4M70hvbHZAqF94FoISAKt2uqKWkaZg7xE3FZmsZhZx/WqS0eLQmKf6YY292kKrtXbrCcYsc
WbiIbTtpVTxkWo0jdFAMCBpY04Q5YjljXFcO6cLTdgz9NtW1T38wrZxCgfykuL/liMQRmX86ovrT
OuP8da7j3i2lOH2ejJCeKMJH5/vj7d3yuKdir8FSomu0ydzUpi3kvrTjwGpM3PgmxFqUYvy6mKGB
On+xYiQYZ97Ca9kt8+Xn/cH3drI4NxRKAQQJpsPtmhpjJfRbMcUM6YHhNhgpaF4qymRzh/Tmei5G
ZQjUVrXOWAZM76A1aZ/KEWP4g1xO5DKbSEopEzo2BDBxrWxOlNkYc5zPQxTkJJZuDjv+pZ4k+SDJ
2B0F5BmykRh0v6nL2Mywndt0iJak0X7CLf3SoFD498Gc7lxIXIdgwhSFyh5X8u2catQ9mkG48sil
tBougBPKiMmaYB8r1zX4VooRgWzH1j+c3DzDZBENVRdqRKtTOe5ZBikO19ZdHDaji/XoEHmriVc3
vhCN0ftDOQqvySrLpKNLXUzzdhlQfiLhw16GqvlmO+SiiZ4UCk9xU28cT5ri9Smd486+JEOiyw8p
NjwVqafa/xMV8mj4lj3Lj0qY1d+ifgifzCq3C59coPptIwLyUHSfWTeqwvTxNzF+gvKel4YElEyK
pvPc9No5RoDnp5pX8se5XI908fa2CspqUN9w2AO7trna2SqWNKL5HKjQlwNDDfXSHaBafri/WV7T
su2MA9uCQo5oJFXnzYwjCyPFVMGioMjT3HYnVYu/xaGpf+lWtclcqQgRN4T8E31TB0uZ30mLVjwg
bdOO3gpJsnvWliqzTmoh3iSwAOevvKwn+VRqUfddm8L2f01V6NiYGrndokIzLv8gEmR9b8e0ly/K
zNn3TTttYMqvRfFS2SFWoy49Hbt/mFD3ck7VUGE2Z8BbtN0VQ4rpPM260T4svb2s7qJX1SPoPidy
p1HJXsqlVs13cpwONQXZIWovKuCEfy3+J9n/+hhCM1DbNrJOXU2ydIJL0UQvB3O6s4nJhGmDoVGM
MskmE7bUNavWpYfSKS9aAJrbfJ667shiZ+d2om8og1IgbvFy2Zzy0UkqQK50YOq0kh/bemoezTLp
gnzNimc4cV+cKlT+uf9l4pdvNwsvQegIvAx5aW/KCv1Yd2pRcQgg5tfeXOjFtaEH7CNAlRyEgp3L
npuXzIJeOrty2wgGZ5jmzQpKZ2mqH7Vjj6xptrxgAOK8DyOnHLz7n7YzHvqir08KcGRcSLdBcwnt
CFBJAUQg1BZofQIycG5yidJVJGnt7EEClNMvvz8ogCD66xCOoZWIIPDLCxf/3rxZhjG89omknNZJ
/W7Fa+eaS41mY73mBxnbzvKJgp9QzRaKkVvUaGMlHeQVOhVDW01k3pGI42Txhu5ViZYerOBOBINJ
y63OjckbbZvIRLpWR3Ij8B9Vg6SAjCMfID3t4ErdWTco26gG2uBuIUdttqSmw9qtTRqtrUw75dyo
1ClezMmJgUA77Vqd6raKTP/+uu1MJNh9GAPCuwt24uYywEnW6FD2k67NpDfoD67SOatTGoU8ew9m
cWcoIXpJZoQ8v6jo3W6RvFvSGJUrACvNWJ0tHrLvxlqLC6/JDwPXa19zc74Bc9GbosQPcHpbnIQe
aErqquWBhSBzeRpDBaqeucrG6BrG2JpuwoPyRztYyb9JUQwF2iLjnNFAz/X/sixt3hFx69XXWvi0
pzpTEX+eo9g+64ut/AWfxza92KlVB922AZ6QNPXdd2VU5Z+aHZk4qVTp9GLjsHXkdb6zFdGYpVNN
rQ78mLaJlfo8UCuYpSyoE6dFBX+p/RCPkYf7u2JvFNRlAf7QE7PwRLxdKp2byJgjXuOGvuYP9YQm
iqMtR1WxvVFeIa4iVWXPi3//S8zADCxKbG3MA6B3/VMCN8vrqv7I2fFoFLEtfxllaBhmUrs8SAxA
BdpsxmfVbOQ/2Nyv4DDSVco01mZdgOfDr4ZsEtSFLHmTRuWITlx11kGDHsQJEQdutzZlCFplSFIC
m39TkgA1MnfdmmaBEkZJ6/GuaE+hWdifRsUsIl+bDOuMJPCDZmXxwXP97RFmWCEHBPOfwuL23eqQ
IZryrGfBWuolZk+J7Gr6uASxNCwHz5i9r6SrQCtLKCa8UZOI0RAreX/ngRZDdLvEXdoN59aa7cjL
S4jNP1RrhEWvF1oY9PMCOfP+EdgdH88/Hh0U5WB63G6bpM0metLMcl8b5aO+TtEzlVTZtTsjfiji
OX2G1iafYZh1ByPvTjIvKnqFHEHi8u3IvWr1CcBsRl5lZfVwj7e/GwhGRq6tYnV4/zPfng7eylw7
wpMSJq4jfswvp6Oc6nzokPgPEp7UuM8v8RNMveG36w8gxajAW6DhECXbyrikWjnRXC4h06KMViLC
NhuFDz+8q9wxbIitTdyH70xKMEftox2eGkOLHYvDLTt3WxRo5agcOi0rggphhC9h1c7v8jw15VOB
vNSPuDfGj31XWj7S+8NjpklR5iWJ3b4g1aL4fVeoD6aN5dgfrLF4pmA4SxJD7/R22iOwzCmSDznl
zvpzExfWNTZi1Ue9NP58f4HfJtc01RVhCo1bBohO8e9/WWDgxmo/mHERgAnPEfx15I8LvGbXyevu
c+sM5dkCDnnQh94phohWPi0PwfPGjmpzerqxoZxbREVQjlV9XswIEQDFmD9MNrYqg6X+XJrBuWRt
j8he3pUnyiBH7eG9nS3oZEIk6VUv7vbDE2kKIbVbWdBSM78Mja15KQDfg/Oz+6VCggbrT16dby4x
SbcjRQ6NLJidNv+I3erouLI6O6mbK3UsGE3T8lT1UXyyzaSo3LI2py8r9oZHWOi36SPIVio+zDi5
IzfD7feG6oTsLR54Aa4r2erWmjV9rzP4oG6DcuupVLKjU703w1QwQTorwFXgTN2OSF1aaYwuzQO7
ktZnfWrMACPj9uPvb+BfR9ncrO2Ah9BAGiIYzFhG2dzlj1MH2sDLptBs3CFLxsxr1RGK9v2Rd78P
ISPKl+SroDRvv2+mZhoVTcjSdo5RBtC5QnQrk2hw/PsD7S4dNCbkgcADUpS5HSiWJ54dDnddqKvN
2dB+omH0HSsw1SsdJOLvD7YTEOBu2CKBhDhKDnE72NDLc2RlWhpkk6qmn2mdZH+reGqo7zPTCi9Y
JVRXWR7mg5Ry5xsh1aFjIeICMo7bW01fdBrXBkLs3QAUelx5JnhhSlUsUbPuUS2H8cP9D32lO28S
JdA9wCuFDhZ33Gb9ukbvFYnEIWjG0vo4V3r6oxgNkDfFotnVKXWq6oEXAZL7eSwl7yh91c2D01vJ
iTfn4Jtzl3zu1phmD/I/B5mUGPvNb6PbzmuSe5Gr4HYVKBaMddJSGzfLiW6AOzWT2jzZUi91pwJ3
xU+rrI7auSmTPP5fh9BSfy6mqNc/35+jvVWh3wdrnjCNDevmCKNGpGYMnQQ2sO13EG8rv1bbEVhf
FT3F1nDI9VX3vhu4P6wCWPr21ndgJFrTykE7xdYGPL7isPbHZNGfWnvtL61l4nwSZ8gVLWrnYfXT
epj4PmZSpHwl+RwP9uTeUSChBSdNIYFarcgBf7kbkXUfdJ3yU1DFGRXYfNCl4mx0zvJX09qJPw56
d3VqJfp9RT2GJCURHt0avqlikn4ZN0KcLMwKumxRFBa+vpa539pnpYCUkIxPY+980FKrPLiTd6IZ
qTQ9LogW1J639wPAJhAXo0NrTw4RIKl769lZqyOKmNgw231NUoNaKbxCiPebKY0dtXB4zqHjaUiJ
B4WkPa/KEvpLYR8pd+4NBVCV4jq0GzqjmyNUAsCprBVZJ2edIAI3fYtpVdY7IdLBIwaYv39S+CLR
nwedzo1wu2aNBBe6i6U0KOQZo7kENE4P4OHBWZPvKziw378SBF5FFrQ3YWO43SLpWulJq6aB2hXN
lba87ZeT1l15yGanNDS6y/3P25tMtgcyqLTquM8361YidzKoEuONUxcH8RSupx5dGL8Cm3v6g6Go
hfJ8xGXnDTEmV+ZFSlD/DqSCjKleS/WUzZ3yd4+N1MEsvt3ztB24bigvEN9oI90uWtdFjpPWcxYg
tk7yy/v4pPawJO9/0E4OKNh1uJEC2yVT2C4WlAGTja8yDLq5Hi652YVHl36qnchGfECzPyAo1lws
lDpdSZl139Tb9uBaf3uhiN8Ad5gCG6CVrUT/nPb4JSyku4YxsGGI4g/zKC1PKevtTbUzGy7xvHIx
LcNAYEmPKNJig9wefDE+QsVQngRRbpNWyH1koutmkyypXZu6ptk+ZnbXniL6kd4AUskd63X52FtZ
cnAydxcZgC2FPo0SzBYh2CvdgKZ3wewXcX9a0ei+dKWu/fauFeV7wX1l2wp3w9utxBOuTJoMKaY5
lkKv4r/yplax/KhrpYO8c28qheYU/VvSaoa7HYoPRYW+rxkq7KuHybL6c2/MtWvJqwO7a5bPoD6n
s9F3xu8zyfhK6HgAkYDKIdx0O3SkjWMpaQbJYWQ2C4iuNPy0Il3Y+VLbAia+f3D2Vo5QQ1cQGQQL
0Z7b0eaozi1cpdMgRHtZczHbsD83dt8die/tTij+EXTlBYtzC09OLBrya1Kl1ACGdjynCO99sdGW
Ha9lTqFuRPIs80C45hFagFp48IB5G1qFjTDZBaGBcue2V2GgMlpUZZYGrawWQZHNs9/bRv7Qr9rR
hKoioG1PIYkcEAQF3AVIztsZtfQxr3unSIN1XZvsk1r0M14rWrRGviLk8P4u5npERwrK2MSEp5O6
+BpgOg0aGYpkbmLrdQwMEreAheKFepqNzu4e8nXt/ulntYYUMtQj+n5LaJ7rYpmTB1ketRCPaT3W
DkLablwlR+T2s6hgvIFtqnDamm4c0yAGY/W+GnUN1xMkrE4LXi+npEnmd7YxofUE7+0/u48B6in4
Gf3+JqWDjzg2ZH4aQCKF/iVZS/tkiAwD+VHgh/3zvI6SZxWFdRBe9o4CKYzQkhEJxvYJiKBtXPY2
aIYia8arYbXSAyJi9lGRYG8vwmrExoitSHXk/zg7z924rbVtHxEB9vKX5MxII8lyj+0/hLOdsCz2
Th79ey1/wAcPRYhQsgNjIwGyhqs+5S6bW2wd3bHSbJSB61azw0RN7aDroW96eewcsKZfphZ04uFK
IQIGgoNw/3beuBsn+CoTwcRa909ar2sYu1O/nEdtDFfDXcLX12l3t9Cm5i8eYtm4uB1wEDMifdIi
KV8N9W+kgZbx1DvlaD7kmlNqYUtlvPFznIpy3ytF5bxPh9J9VkUPs+n137I3zfTTqBpLVCxAutuf
QgE3VtwFQfAE7lDomm10TTLPOWf42B189u5Q9O3o4TGiux3KBFwCPRS0b4Wf8xhqudppTxMiYAGG
HDSBX/+wvUXFWZFEEWQLSbXcxn8chgS7C9VRBJlLb5XBDNLpIc4AInhpZP4PbOYR6nd3Ufk0CtRE
p6zuZhfpNXrclN3wTYkmPfcxNMkfjN406zv0eVcRTBUVBFSr4s9LmWTNqY7a+E7MtXFUo9mZZ3Bl
FmUuEDOS0n375R3yG5OBmBdlk3UOCm3FJQR8QXY3llPz9heDcrwsmIOXQT5Avx1LzweWGn+RK6hn
6s9e1p48B5qd0OCmvL6gO/cOnVjCfugVsGm2tKt4as0EYjHbp1rVS1F09TlSoyOayt67BC+IlhWo
aiB6W1CascyweeFVXG1kPU1/Efn8P1yJtB/gndx3hlZWGD1MkV4+DNVY80AZtL9/otSdeSe0vusv
vbeow8lE/P2uavtYDac6m4TmG9qCeapmIqwcZCS4rY81hpC4Htc5mUude28/2lLrTVY9Qejhvnm7
NjiTc+khG3xVbAPj3gaCU17E4k7YuXVwtHcOG0MxXzw7QFO3LlHFmBqjPqX5tUI8+UlTht4NWlhK
39NBmc+GGS3awfHe2+QyowZAKTGb26550q+oaRQEuaRty9PQme6lUeIeRcXBO7++8XZiMqmE7/6O
NSlIbmqe9VKtI8RCWkJunL5XSi+7X1thVxfCYvMJJp1zpcnZnGuIl0d4371NL7HGxNecaW/bE0LJ
CRxHwdgpoh4n/J/cU2+l/cEX7k2mtJDhruC65DG43SmVMWpRL1trXlM0tg/GyUJbXMn+tVczO0jf
97YKnSRp8EUtC43r27EQ3MwQSe9zXL7s7JTqSf0wK/HHWh+rsHTc6UCZZ284k0YwnMbfXIHNcBPS
P/UEyu5agogLO16br/EA61kxR3EpDOuoibU3lRgfol9G45sKsvw9fzw7Viqc1jSL/LoinR4KfYpC
tmQZloby9rYRKvOk8VTooP5DTbwdCvsLhFWAbF3VaIwetHpsTllcHHWXdz9ICvmR9hCqbGkFoK6H
wXSpJvVL7AQzJdB3Ve2Z/orX35fXD9rLIicfRIZlSFN5HpXNCyrGCqhUnYur2/brWeFepA+WuM8g
aotL13XiPm8i9c3FRgblYNEQk/fktv9XAudrmlhwkTSEylasjbxl9a/Xv2xvFwJ05qmkV2AjYHa7
VHOBsboOk/ZqAO6Fmd76ldcs53gZm1DRyoN5PBpNLukfe9Bsyo7aA3LJY5Vaj3Ve/MwaId73HL2g
Rnrz9PrHyf/cJpNDVQOoP4R8UtctOMbTF+gWZSyuywj9YAB/ECgJpNS44gS8PtTul2FKAm5Pp4Sz
xYBhkLuicMxmNBXFO6eGnt/pXdwHaZaqpzaZx/Pr4+1dv7DsqRx6JKoUwm5n0tBXzyld6hue0PIz
mkv1NZIyy6+PsjeBFKJ5qXimKTJsHxizqwpvqJBgc0fvZMHOPS0UBO/iQW//w1qR4FBp5E+pQHz7
QS6V2XyyuQ7jTE/PVZQmRqjM63xCDXosDgbbWy16kWwLwI8od28KbVW8Om1scBcqiQp3UUumIHVQ
eVZXenZO1R3BUfbuDwrDkheDoh3Uu9uPA4ICIaXkGVu8ovzSFn3no66bntO6U7+oWEme9FQ5wrDu
DEq4KPGyNNXJ6DaLxz4sWiHL0ZRVumuVI6ns573dB4vdx4GtFLgMD2337fUtszuqRMHI5gUbZzuq
o0M9ddbs2pUY5aWkP5ecTsw5bxPnAc2e8ryulfb2fQrSB34DNRteU2dzGurRW8c6axl06cS7oVyT
j5mWirDQZ/MAObZzJMj7eQlIF6HDbsvhupOY3hjhajc7ieaeIztvnmPBIbqvbFKbg9RiZ6Nyn6B9
BZkMiO52DWdsNHIjicjHRe78aJImuoxD012sdFI6n5bmdPDo7C0fGTcpGsIAVGw2J4NJXMtxxCAQ
tpwCigcTD91M4jsj0cdzCVY+MFU8ql/fMzLU2dzTRKS/rzGpur0Fr+uNO4w2/unXptTq9/AK3pHG
2ufUwWbTSZr0ssTlfJmxevr8+sB7iynvUKm0R+F7+/ppZTsIwCeUFVH5yoJeM9EBLibITaNtR/9h
LQHRYL8LvYrS9KaRsuiEDEjHp1fDrpI+QDS/7oLaqBOKYRVMq/duyUMfvv6Fcue/mFqLiI/gGazU
VtYHH9ECQIELS062NGyvzJ9cHJwOFnBvFOxiZWEYCQtME2/vt8xuYEv1lLybwqpDschyYz2WB7f2
DskXZpqO/IWECtFl28xgFudTjaQ2qD6NICIYwR1+85paed9yDLNAIGZR+l3ZlLWvQRAK49i0knBN
AZsQpfYHFYb9n4OmN3YIlFdfMNK5easCOCPhhQHeIx6rIijx4n7U1tL+q9aq+luJiLmfaUpxl9Pe
CgfR9E/xjITk64u8/0u4Y7gpqPN62wJW4s05J1cjoc6F1QbLbKaPVqakbGk7965dFPfvWq01z0tl
Lc/oJqtPSYvZO3YrvXEwLS+uLEAAcL6pjsrXh27o7V5I6jymSkFiaAvN/IiPwS8x596/ABWTwedf
HPmYvdh7m/Hk5fJHTIkVpD6ifoCQY67h6F3q/fK3t+pH5sM7wyAIQ4+c4A4tsO3eQzylwBMZqQy1
qpQnpRHALzzz++sL+eI+4tGU2Rl0QG5D193GCY5ol2kYYHBXxQ/DEtCa3MEOdPBEb33G5EiOBAVL
pT5kzW5nTY3M1sh6kt1hKKqvfeX2flZWnuXni73+h7Eo5IJ65qKlpyK/+o8VGgvupiHH58yt7fVT
7QjrOcnqKHTm0Tk6CfJ9urnv+C5JnSHsJ2PizrsdizlVE8sEJTvyYI13PF1WHMILtkM7zW0tVGw7
1XyrHGzdT/qJZnITW2UXFsBZj7oeL4+l/DEAVGC9S8D3VkUC+EGp2OirXq3OxNdWX/Th30LU1d9o
5dWPc6ZFZy3vmsscAyw9EcSNSNOXg+aD9D3SS9/bWjw9hC6SjQBk6nZilq6tXUUDYwkzPf5raBct
QEy5veZ5vBzc00dDbda7ggQ24h4q8H+L8EgbhibkFS/eKQbKX68fmBfhipxhgLlkDDI6elFRNqBK
dZbHUEKrAttJjLs5ydJ7b+7FpYHCebck8QHs7OVNAN6JfIhWPVK1pCu3MznradNnZVtckzkClhrF
1ucc1vRRkfTlPcow3OiyAyQj+E0RxUhiJMS9rLiOo7uc0jg1nrpJKcNIKe3HtOuO+p5740HzkW1C
Ni3h0O1n6aKpjFVbi2ua1Jrf1Vr0pE+JeIcjk+3POoCd15fuRdCHMDtFbGYSYiT12U2kKcxOepHX
xdVW+uxXnzU4zDq9al3caKacQ+Hj3rKW+WvqAj8/2DZ7S0hsSxRvSeXj7WVe2rPXd81Y8DKOzqdB
wbW3V7Xm4AtfnoPfsHmcNVH1ohi2+cLULGxaHtyxU712OBY20Vng+fhkqOIgat/7HlAr0hpZIm23
cWy3pIuBrxYAfeBc9908a4/pXLsH37O3Q/4cZXOuzShJikUv2ZFWr76P9UWc62RZzrY2fFfWQ92Q
veHor9KCBxVkgEC93ZDZ0GG8aXvUfpe6D0pslTOfLnv8kNpDdwFOfBS5yDfv9u2QZVF5l0CwBvG0
CS/tztDQ+obv1mrN7NuJY3xzV8Uj95mjT0pMe2XRluZKFGpe6tw6LKn/rnG8+AEAHYDZUlonzr39
4hms8TCLqrhO2dK3Qe0QRvk9hEktGOek/Fw3QuMqVb07xYiGq5gH5bFZV1B0wOT/6kRi/6TwJCBW
z0WG3qQWjQcb7TcM68VPJEah64AYKX/c/kRXFxaQZxOOVmlZH2NRIVuMRPrn1S7GR2h1611Tp/D8
8rLC7NNVfSrZRhCPnfuEft9Revwb5bn9Ob9/hzRqldWc259jqVk8pv1YXvE2raHE20XUBpkwzCuO
3zDMh8TCwBVYeLGclamqq9BFCazwU83I3aASuYkZaNTaLq6iMeS8SGmHzhe1Nn1uYJC+c6QgBUR2
+PJBpdvz4jvFWtZhmrhKHMx9qx8J1extQrn6VIrYhu4WfZI0blKlnl1cPT2yTyYKLudhWpLAGdz2
SY/y+uJhN+Ev9VRSqWqPKn47h86iN4vwobTmeQHnhbfkQTHVy6s7tsrzpI79WbNy69JWixcAXTtK
il8CzKXaLGgNKkXck0Dqb1eQE6eUcQyop6SAi+lWJU5RbD5SSjnNeWZePOGuD+VqN+dhWaeHsnMp
5TrjVLaB2ujZ+6FW209JhJvI68/Ti3UAuMWljdsewFjKPJt4qSptyLYgdO5h4XxrWrN4LxCQ9cvU
su7aui2ejbVdv7kqtOw4R8z+9dFfxDUUs8goaaFISUJqBrezUlejDcRitu89pUpOVRe7zz3ONk9M
43wudIgb9RpHB6/iS0doGg10zFGugh9LqWJzmlAHX91Mzbx7z8Sh4pHnpmuCbhKmeDAtZPkp07tX
5CGG1Ldbt3k/Mvm2D/U3S0IxmPEz+0pV7iIUxisf9a34U8l2fqfa1JNWs1sfCDL0oyj7xY7lR9Mj
gVv+W3JJ22ygOOG5yyukAcYm+SsD/3oxnVicO4rmQd+Zzen1ldkZDp8QkwavDWmQU3q7MmCWu0iS
Te7ttZw/Rk7XBUVjQKJcYuVvt2k/vz7cy41AtYOeE0B/h7dw+7K7+NGNJtyZewTqjd4XIhoe6Wh/
U/LIfF+Q7N9RZ+gvrw8q1/nmVgXJYEldJVIpuq9b80GaQs0om+r3VFyWe9ds3MBcxHKaJvfI0VhO
13YoENrIBcuwhZj6djrHoZrjqJvZcnbVd6ELiCu+Mxc1+vX6J71cNjgiUpkcFRkmdFtiHC1OU6Sv
Dhz93MU8E7a+M8S4ka4p4qN1c2RB9PL6INeS6DB4M1QMttuk15E1LvTOvbcQHfngiaq/ayy1vIut
urqiczL6ilNV75Bmph5vYNj1+ue+3DZUGTVZI6MYRJdZ/vs/Uu7GzD1I05pzXxhq9NxGbf7dIbhg
VKu0flRxwrPtOc0RivvlxmFYqPVAiOHzQYi5HXbAJDoWQOfuE0dZL6DwhmDUMu/MFssOLqudBaXe
T0GBGhPs5m0gEhcxZhfGiEdKo36JrEG/n1LVOcOeLcOxnvOvr0/oznAUFDjzEiBG9r2pMlVQ0zHO
0zkSdjsVvjqP3ffJFem7uSpoYE7LUSF+f0AuNTAksu+8uYsX/FwBljKgO5XuJ6VBqSkTlfbN0QaE
F7T239e/b2fDIIWg0p5CRBE8ifw5f2yYAfYWKa3m3Ucy8ZvQ1n+3iEF7NhQH72BPG+5XFUGN1wd9
kQIC/eF4IFfDlUqQv8mkBwrJjru23n2PcW58iUGI1r5XJA4QWS11xD1SP8oPKy+1n1XR9kdEqpd3
D8PLAo3kiIBK39w9FOOHyba5yls++ry4hriL+MiD6tfeKJD2SOBlh4Mr/HZm3cwwBnxtvfumbcy/
GtcBJ5bGR+XJnZNHzg55waavSYNhs36IdZnxZKP/AwS5OzVebYVVZOCHQSv64OTtfNDNUJu7pYg7
jJ2VEYm4FMOgTun001CLo9B+dxSQP5w4uTpbvHlcse3NWMHeoV+bUBsW/d4Y3Ch8fQfujgLaBwgV
vUruk9vFmbFBmRQNcSanLdZ7bRYTigzrEQh7b3EsSeQipOSV2zZhtFjTiqbt6fxk5de1j/JL0Wpp
0Dj2dHDv88Twi28fVCJ3aRZBc5J7cVtzxCh40ucURlc3uc6zUzXxt9FQ7GdtRQXLHwyR4MZRpubs
TxUiX5hSunr+FTXS4b2IxsG+VkuS3JujOaV3YsnpVJvULp8TJc/+FXrs1j5Hei6D1p1L8ZTaOopd
yGup/1OrxB78Tkv0j06PgWFQUv0DJZ+N5lPiFvniIxCV2b4gpIVjpoCLcPpkTQOvT0f9nGt9o38m
KC9UH9/ydcQF3HMINPNCzcKqAV2Nk3RalFgPVfZ7exUl2nW14uQnZTJ52bxBc3+ZrlDrMIcEkfmi
nc33LlZPnd/Fq7f6CabYyzuCXOvB6tBTJKl21Z8VPPN/k8RwPuiJiKMQdJmX+DaIkX/MNi8/4k/f
rJeS2/8ZDHJUhZPtTLWvDoowghG0zF+ZUlY/unEovGCypEBKPtbRBJzfST4LN1rXsDet+mRE7jTc
RcNsP0FYLccPyP8Zn2rrtzVEFxnfst5NOz9pDet9XibI6U2DMce+na0KikJa2jwWMwTuYBKK+JFG
iPrdlUjLzr7Taa13hruHf7DrKai75vA1LL8051YNBt1qngGHak0Yzb1eB2ZeNOb92sXFL8y6s78q
mmoN8PUkpmaQrkPjW13v2r4tklHBusV1hiCr+AvBNqt+pqqniLCJam8MMcydVVbKVihU9LzC75YW
6Gk4ISn8gEHz3D4perF0H7rYUP8pq1UzAtGgVOiPTbM27/VIiEtmV0ATYqBkiq+uTYvAVx6PwbSK
KAuarlzYg+5cfVideXJ8Cye09k7R9ebfFf3E5L5lSNZDLyzhW6mbee/trNbV53G0KeOQnXSPXLg9
vm1TUc/+7OTOT5AlifC9bCyyj1GcpNWBCvDuKaQFpiLrzv+2fXs7bTR10Z30uvTx9KAZXQQvtWwP
ssS9e0XKm5D4yGxti8FcuPBnIB7JNR2mNNSmfD0ZArfZFheeg6d6byjwABBiKHiDcpYf/Ed8AL45
hf6DMKCyKkCpSD9Oc5+KC6lQd0B62BkKFVvKcAQEOzV9Ve+qycqwloiyHr0JFEnPdWPHj0Y/em92
fyRMla8yYvXAZwnvbj+rt2wgpU0c0x43h5O9qOJkVVb+Uyni/HECEv1m2CzRr1TLo6APgoSs9XbA
vOSlq8Yywrmwm8OCZnXYcMzeXKaTw8B7lQJHYO23gJg+aZ0c5ghBB+FUmCMUEngtfEl3arn4dWvi
vo2d/9moBIfeugy/4tUu76ZaH4K+fTtHnCTod1OY7ECGKHLF/9g8NFEAsayxe9/ZNbz42Eu+5zry
Ub3jVj/MxbYuxGLV23cs1WHp6MkfhEab6C7iHlrzMnPvByqqISazzXlc4/piD4pzcNplcHX75rKB
ZL+RZgYTvsWu4erT4rFQ6/caavE4KsRzlH5t1dq4m8qkS39WU1S/+ZDQjwRlRXFcGv9t4/W4NPNu
7kbtPp0nN2zbFP0qvbNOWdmM4VtjJAIwKJuEYuAbEba+Xb3IdXFZE6t6L31Evo9x1H8lTH7zKNKc
iJIXGEoNyd0thKFOVgX9LWDzQETFuyxf3B9Oah1Jzby4l+UoJBwAoLnEqHLefksxCiVyFFtcR2LJ
U2q2w5UcPj/oQr9IphiFU8fNTCwEsX4TVboFA6dYWly7Jg3maM5POvIrpzzFGwcWoH0aK/dgt+8O
aeGNIHmgMA82i+RUFMDp1hVXt5imM562xalGcSOk1NveO6uDEoOZLQfRJk2R7c5n+1FUkYIkyATR
sridz3rAY8NtaHFl5ug2J9iE9llX48gO+mRJcn+Za+dfUaIhchY5VH9fNQvHPRtVVGeBTfPti05n
Mw4pcKZROE9xMfgE6zNhROVUvjD0rgmTAYYrLKVKf07TTJvh3FVEsTp9GHFWusl677WQ0S55ufQ/
8sbu/tEyUXy1vCXWL9iJVd69in+NeDR4w8wAMyaTeMGb9V9231rd2e3y6ZtTwam/q62ic04R1c7v
JcCw9GK4ebeeeyPP0WCYRhqjbWU592SOeX3WvGxxQ3ukvv2gDB2RWOxABgotM0+9QFUmBOYHEELR
CWMZDPA0IuAfhafP1UlPigb7IrQsrTB1lV73W0xXP3VQNdG77d229OcpczSit9Eez52R9HlYOWOb
+MrcV5GveDbCpGYeC+37jF9sFdRNhwpYjCzN31baplFAkCP+h+W9YeIA5XnflNpt43deXOYPneZF
7aUlkKuC3LS7hOq62f8tCi3Kz4M19x81UeMBVFYpljilMS+5XxmD8Tit67Q+GDVi0E+eUNwxiGjv
frOm1CZWT5w8DwpPrA+Jukx56KK/2wej2sLSNYeo+tXDVQLqjYxMEWppJJQwV4360fVyMQalOi+m
n82x8c+aF8UP0ffGg72QCp70HDNM33GyuLnLRKfeQchQe3/AGAq0RKn80u009V2ttX4sk6fciVHP
/wbc2nxry673/GT8iM8FMpOpeZdHhvdpWOshPU2ztmQn+TxOsO2LrPSTNRv/YdGbp8wYVu29mq+2
fXL1ccg/gIyE4DI22MaFja4sn8d0Rt2lyMfxIr0FjJMZFb1F+Sn1nt12UZqwY2IcQFhrjyKNniX3
5YAsTOAaRv0jzwXDolBh9efOW1Vx59iR+U8119iiUbnAJWJMuAzRVFmLDzHiatG5UeO6DNBfGNKw
7IaYLaAqc7v4kzZ3HyNkSSQvtDKaRzUmOfL7srOccFIjA83vLEVUYF6V/s4e89W7k45I4n6GHPTc
KInJabCnjziVeU8dkhWfloQ2710d93mKGIidf6ETmS+sphm3p6Z33fjSOUb3I6YljS9riTL1z1hf
Jy0svEYjuxKL1VyS1Ks+F2nXCn/tmyoJQM3WU+jWY3E3p1rdhjzP+sdeS6z1HTZR3fe2sr2/nTKp
lAeYwmr/kCQxKZQSp9XDlNiJi80zJnoYNRm55ovB7Z9bYeTzpasnW7ksEGiSoEMf/wuA3Hn65HQx
U6ln7HDOJ8//c0VM2X/SZtKtD6uObUEw5Mje4ixT65+jfu3/ihJ6OhcTNaPPddU2R8oke88QBFse
IVIdOEebB6KsK2taI7qoiHZEXwddmB/I6Y4ckF4E0vIZohZA8ek3rl6GLX+EXaNmpNDBEJDL56YI
aJVqgd0ozcfBrMbL6zHCi0re76HAmANWxiV+K0lEZMCr66DFJ90bU38a6jbIW9Ez44oS+b2TcIaX
Kj8LVF++vT727tNHk4z8h+AZgMLtZ1YpJbxuAGXVisQJkPF2qK2b8yl3eoTs51QoaFNX6o/XR92Z
XAlvBJ1DkV0aWt6OWiBfqVXTCoWgTt3HHGKh3zhK9gPToKNi/t5QoPilHJCsVm4f2URx+3KWk7uu
pghw1egumlGUKO8XyluLlWwXyurIHJJAsEE3W8Zwo86cc+Ta9FJ7TrECfWgbfT3ITna/B3AjUiDQ
316YK1l9TedTBR+mdUkEajeKfSuPk8/9MLcHJLu9oeid0bD77Rq4peVEEI0jeLLomqAG+rTMufUB
Ews8N3u86I50hV+kAQRDQBAwPobBwrdtcjs7dcqh7A3MSHRH8BKr2XhyLfpLaVOavkdl4qAS+/Lr
EByl6UB+RwmdNvXtHpzUBNZxXwo4M+z0XlGNB1GYaxAnUXuwMXa+TXY8gaWS5NAi2AyFu4lSIeQs
rkXcFHeNKMWpzfv+0lRqHcSmOOxFyyvwJqeiIUAwCz+E2qxkBd1+G5gSy+7TSVzNPs2XsFEw4IC1
aOQfCiVb2390TRALYaNEf6LsxfrJRZHz87Ig+gS8c3buBkdy9V4/9C/vbXnHAJpFrBLa4bZhEZlJ
MSYmhDIldxFmX7XoAw62w8f/MoqkJXEGJU369tM9oyUXEi4l3EGvQyVuknfEJuOvt44iSSWyFkFG
Tvtlc9RbFW+TeELmRLcFOjwGGn2G1h5RQV9uUZIGukokdcjog4S9/ZbFFmtF7R7ZmFz5IbqyCGel
0O+rIZkOZk3uwNsNA+5IfocUbeFUbEYCPVJRcVvia1fbwz8oEFaZ7/ULPZBVB0rmL0A0mw916Tj/
M5ZSbR+Iv+wjr6uXG0RKZOFZQsGBEvw2v9RGoxFTUWIcI2yMxrQkPptKlYavL93LSQXGy7yiVYo2
O4We20mFAWQNdZlgdmZVKDc0y6/cwWS7TI03MyiZSTA/0pkSWgGo9NuRzGxauzFxxNXIo94fS6rP
a9EoPuToIyTQzvpJ4iQJD3U4WR67HQozDvD3DQKeXqUOMAxb57tnIf6KcbD7V1XZ9hc+ebyv09ip
fQU43kER56XKsfxWWPRsIv4ARH77A8aRHVTVPLNL7zTzpShT20NDQfXqk1NHGMoZNCKdD23k1Qjl
1JoIe492CpyPyPlS5MJFWqNPbMePNcU6Yti8XPLfsrQueALqldT0bn/c7HWe0VkULsw40671apsX
Og7KpYL5cXDJ7cVT3Aj8jdmuxurfDtUUw8K1wUJAyZrPbqHl7+wSPf5pAuPiJxFtjqpDafL1Pb23
/Aho21I+jxO8rZj3mW1VNJxzSaC1Tu0SgSCaGvuCe5l1QW9u+qLRw0GvNrloyXoQQsql3dwdnCUp
gfg7oNtKazjGlGNhTDDXKFb1BXCo4seZ0vtRYQjhV1qiHpTv9uaYTyUsAV8jERq3c6xOiRopPTSF
2bKir2MSK0Fjs8VEPxVPQ52tsuhxpFq7t4f+HFQ+uX/kAwgoUxbL0MJY26q6WEObP0xNrod142gH
q7lzDxIb4xsh3xgQ3jJf+GMosN3N4DYo2Y2zTiWESv+zGomj6G4v66DaJX3KkMiGNXM7ipHgXGij
UH2lA6h/hAFVnLsRTR3sv03Nr+bCvmTJ9E3Ruv9QR8QdScKJkOoDprcJh/q1mokFaYdk2dg/eNOc
WIGDdsrRku3MIw8JLycQefKbLR0THMbc22rBo7am2tW18/g593r9oI63M49EqwSStEG46rdoIc0V
tj4V0s1qKMqAzqwHCVJbqaI0+ju3zvQAM18Q3+DF3h6fy+4EHQDwbfYLTRvdgn+djvTf0xjJUdNS
ohPUSTcc4jU5OHI7Uyl7/KQcLJkkRN9uFmT5Jp0bDS0tV4MxODnaTwv88MEoOwebKrlHKRv+Fsdp
c7BXBNUGZYjia+XayXjSmlj/xxK21/nFnCNQSyxfz/dVTDbw9qwKAoAEnBGlk1Vt4p+8HNvK1UGA
9BP1Iw8F4DBd1jqc8Qu8f/2u3rlITGIcfDP4VJO2wO1UTlqX5qDXULCq0+raEmeXIBPj9KxEpf4f
PgvgFcIbDqirFxoOAoN314ic+GrV8RD5XNT23TLGGX3ktMTJ7u1f9ltyl6Un7diiJ6bW8lol7bAJ
bXjxnMal3d9EVuimypFw8t5+JM6gdoC2v8e2vJ1EBCp7N9dXssUyip8ouC0XxZj+ff17Xmp/cajo
bLIfgHdBLNzs+sprrckmlLmSRdSnzBDth6kWEFXbyTgheIrKR+R4lzRT7FOUTtZlLpc3w1/4DYBz
YUvBuJFRxe2XJqkzZGpEuDqp6PDmRqNdjEnVwibuloPdsjepdEHkbaYRgm8TtElJPTUrC9YvT/o7
d86Wyyzc9IABtjurnG+Ah/T9KFZsTjk9GJrEMAuuaq3pYVJhSFlhw+07ZZUFgzrk4ZRXeVBla+y3
y1B8aCLzzewiOatcY+TH+L7xRNzOarosYx6rqETboqrgypsuMMtq8oG65AezunfeqTzRBEQJWLpr
3Q6VKNZYD10bX4Grtj+7YXH8dp7bH0t32AbcHUqGDbSM5cHYnIrGwc3WakeGStXspDf0x405NTGV
Mo7Aqi/pmQib8OgA0MBPC5mYzb4sywTduFwrrsMSrWEpZmwsC7UMGqxWQqecDQrFluo7tGHeRekA
Y5Piz8VerfXg/d0JPynfgEXkMsUjYSsg51pxrPRGD6PQcBO/i5YKk9NMufAIu58KC8vq12+FnUlm
PHrWlpR1gdN8u56qgg22rjIe9lwFnm+u3j+ihiLeA+GKDvbOzoOIZ4osZEgwOa3d27FGE5Gr2ZZs
ycIG9YgpQBeOWu+VvpuKgn9giuyi9qvz6fVv3IlpgCHDDZJWORTmNuOqVmXUdU5IP9Z9dkqiJAoz
Q82fjbFTkW7NOho5g/pc5sWRsNfO7MqmPJcAYls0geWM/BH7zkWhQFmwEPbqpzm04iQJu3HNTzPS
yv/hIqJ/AHoeYgW5y9YDp7OXBuhEUsFKT8zGd1J7PtW6Np+z0rZjn3o5vBm7cpDzAIcVVnMz2A+N
Zwx/vXm2CRy54lF5RWRi+5jVipXGua4gRxQN7VOiCJwHhOuG5DPwY4xY+ajayRLOM+S010feufEZ
mYEpKBNHbssGlViNpbbJNJJC954IzMynvs7S038YBa488HFeFi6n2zW1lHp0Zppo2GTVduih5xM6
KoTV10fZ2znUHv7/KJs9W8Z5w0NJkVWnL/RZU4fprMdL9Eg7ujwYaud4kOrKkX4TLLe2DcBek7qT
CaiYpuInlN/4iw6nB16jvt6bWQkxvteskkanPbxZBUzqAPwx9iZ50o1lbFXSwaspivJkQPyiL0Un
QEoI+ClffbBF9i56kLCwP6Q4l9TruF29CqmVpVOQsQINGid03eP8PuuF+xcFH0GEhzJY5neApkJ1
QdrH773ceLTian2CJVMcIV32VhnRLsRCaVrxdsvX4I/7ITNXshTFQ3RmkXp/2LGlT2gAt7VvGtPw
+e1bCsG639QF6UC7iRI0VHXsxlVlLblJvi9d3wQ9LfenEUOvy+tD/RaJ31RRKExR46VsJNU2Nxef
kjZFFkFZv+J16CigK2unPVUT33aeaZKngdEW2RDAiAEpoZeO/XeEL1GOu6qh/ujXYRKEUhUqcJal
ic9dgaRfgEaDnZ8KZew8v81j/n9vLRaks4l3Gw1pNzstg7t0p1nHhzPwEk9JUeNOMq6dqjD+aZJ2
ys6qFXWDjxY0vffXP3rn6ZYgMwDXFMxoVmwuBoqTs+GBs7guWv2jpLl5TrJoCuGepiEuDW8GtXF0
/p/TCrrIQBw2e8dLnAY0MKaSWurV18Q0UWx1TCVMYts6qIfu3RAgPqHJ/w5JtuBSHa2pKTFGSr8t
cA/guVHyYVKq9U5NBjA4kxPTaWlTO5pDQHHiy5vnlWwB8V6p0CbJGbeHBIDEMlt1itxKutpgh5p/
1KWJT5ZeDx8yzIAProidM4lyHwkKQQp34tZ4XpvQ0s6Be1/Hduzfe9Zg/tvEU/O9HpXh6MXaHYvH
mgeLtjGmzZtPs1aRDPhXX3vHmh/L6P84O4/duJEtDD8RAeawJTtRsmxZcrreEPbYZs7F+PT3o1bT
bKIJz2w9UHWx0gl/MA0f/wLD74xpz9BiayhOPaUqg/4L2cL1UEWAsRMxGY+j6KP3szTMJzPM+0+J
VKs7p3/jHSbFYK9Qwrfhrq4OQoo7oVwGNHWz0UieR4DYFxAo/2GdluiCnBl1IXpxqysG+FMHXB52
Q6ojKgrNazo6xWx/iNrh+f4G3Nj+/HlKfIt4y9KFu/50kp0GbVPja2S0auwh4y2f7dFMzyI3Ss9K
89zTunB05VYPjvdH3rhSlq4nvX4ydtLmVXTeWaIJchWnBb1Pchy2NNNFJHM4JyIULlT0PY+vjZWj
aIRIps6LBBhFu54pzeIpkkpQ5J2ph8eyDOZvIO2d1/uz2tiKDnBVniCcZKgJr26uXI2iGdBf/BCg
/u8niDK/SEPTnTW52gv9t4Za8ihWDf4LuNXrCUmUEcmoEFobGrM81DH+SRBHMjeF47+zVst+Wz15
dOKW1xXzL8teM3ukqRsmWV30+fREGs6m0OpvKk5bmYffenzKxyT/2BtNtScGvjlFNgkQcgI4qD7X
U6wHxZrDBFm3LAJJR4lu/F8ejO+7wKpf/n7dwG5DJF1aQnjeXY9E2xZssYHnnCWFyTFRQ91D6lb3
JqXcC7K3Nj6X/tto1KzWZWgxvLUMphjdoCn3TAi0P7Igkz3DCad3Vk195f7U3ooJ69WjxABEHpI1
V+FqboWYTcCQqAdhsWB8oyusfq2Bmn6UgYF+Nao8+jRmdYqjh9VEvRuqgfqnBHzwakO0kT25s6QJ
Gb85qw5WXxf+iI/1hLlthOJLKHJx6hKr/4E5uF3RKqxHuE+jUeeHRi0N3HAL/a81C+gHW4SUoBOo
C3HxX68VnPVeRz0neSg6u6c5LOW/KrWKf5ZW0vSePus25aFGHQ8zC/1ZG+x2Pt//pFt3yaL5jEoa
9cZbO0vDHq2mRvl5no3yq2YCOSvTcNwBo2ydOu6pBR9B/xvdwet5QhoSvbEAJKRmKkD2xe15jPPP
jjPiPaiOjec4sXq5P7OtEwd3HAgDxHhqbqtLZUajoQ10kES9Jf2EgqQ8VWkSXTA173YqJlvHgHsL
GQao9+AYVi+PHra1PvYL1KaWze9puahmTQ6I8apV69dAxs1wJ4i9VXVhqdgdqIPzsoK+Xz3eYY2c
GiEr0ZaRWF/ofuOsarQZkGxD6YvfilmUBmBsKfnQTqL4mYc4T551oWr/S8ESzjgImPmebcXWAwzY
Bp8VtjQq36vfFDl9wcMMPsWKmuoDB3XynFgSh0qydVeuBvFFa6XpmGWcqPtLfbu9FhGMJaQn0UcM
frXUrQYBqSx5P4QzZJi+VgPYZ3s82jXiMmPX2R4yl9HOnr6dLoMCuEXsA4gVIITrPT3XpDFJghSp
FIjiokr6z8FMdS+bMcmTosz40AalcVCdvtxpwW3gHhgZxYdFKJvLcG3OY0+G1sQDotw6nk7faJ1m
hjvEmB+51EfjI+xpqNlJg+eYEI40cBsazpegbcv3dTENqtsS+Kle22fR3oNwe5vwy6C3wGUi7bnB
gCnlWEpZR/Iq5524aH2in8wGkuL95b492dQVCCeBIhIrKPrqNrGKhH5xSbzlBLnx0EupHXlVFkuq
2+lOvudavbXOFJDARFONWNC51+vcKXlsYz1BBBvF0mOeUWB25GzEJKrCO0TWplMXlvqjjgzQ8T/M
k07Tou5D/WUNkIKoARWyA4oFkAMAfQ8Zpal5x5B536PVbU0SHBTNcdQsEUxY/v1fJY5aa5McaiXB
XhjlfgRlIvaKwJH0g51JBdfZFNhf6qCtHpNZc/aa5rcXKN64UOyQBFRJb9aew2ESmonOCj7U2tR6
UxanH63Qity5HJKzrqbRzqP3hoi5jiOosKB4wenB8uDm7IITmuK6hBHf9lryFKtiKGEGV4WAmtDk
8UHwOjUsLlwEby7tqnIzOpo/rNRp7aNld2PpQ2qYmpfFaF17h7ETdNpoiIf3vTYL+2uP2rM4UjRL
8qcZgW0uoA5oyoF6ioHHlZmOwVnMQ5wuvQPFOUR6qySnsXZa7Zj3oETxXQ6K1iWX7jR3Fn39NJh9
ItxmDkzUwlQleMwxOYi80p7Nr3Sr7dCVo7pYCCal/hRUXSR7IEv7CkEBUb5kVoyi5jBKWnl0yjqP
j80Mo8C1soaiWcjD2LujnvULckdDn6ynHCYx6biEpgIvaXb7btJGz5jM/qcBblU9DMZo0QFt+oxD
HtuT5RXtLJWeaojFS7eV6MnMcos+czz2qelWs9Grh6wNTPukdnGEhQxOSiPnN9KrBynJx+7Uibmp
LwRy2ue8qOTuKYcgUR1qXtdnGQRA7HaB2aMQLAZF24mbNzYhzXgOAShRHrC1m8hYhYWpVjxfaVUD
p6Db4k31oL9P+N2/zNDqP90/3RtFTgQmAKODgyd2pnN1febyNg7iHHj9gx7UWu/KZWsbMD/U5hc7
oPoA5Sz5XMadcTGi6R02QT1veaH6bdS2O/CAjfcTqDD/WfQMERFbFThypZyFVMfJQ1bih+rpzrsc
Zc7MDeRQ+9UXcvuS9/gV3J//1i2OOSAEAHqHkNtXg3YobPAoA3+YklA7UOcJjxLx+LkehNiJDzaH
4tlDJB2yA1WP6y+N8aBRx2YG/MGZ8xMPRuOhehM8tqW8s6gbm2ipk+NJoyAfwde8HslAQmDOY5ye
ASEamts1ZvJC1meexWiLn0Yt71ENtl5c3KUwz3sjN6ztkoQ190NZ1/DWc6swXClAf/4YSFxdO4/u
1swW3Q06prwPcL2vZyabnUnfRo8fZjlpvIH2+KFTauEiYduTTU3jToi7tWaQU/iI1tJfWSfqI67w
0WibSHDIc3UexqY+lGnfvnT0mo9/vxMXSBNJM5j8GxXHkIe9lzFSezDlrn8M0dl+UCqtPU6Tqf+H
nUgjlwsGqT4cyFf7o5iAQmbJyFcsCv0otamOnHHUHCMd/sHfz4plApu5hGLkC9cLJkxz1KIK1esp
H5FLlIYxuSDmFgQkvPiO3h9s+WOrBxWEMwA7ikV4gajLNv1X/FBleEgEMkFSjpL5T5pV9THVldp2
G2Oc8R8etYAujQmlFbaoY34O8dbaCz63bjE6GVTbyaepwy07+F+/IdZxRctlkwtcs1NPmx27c4E+
o+cu7OosUBx/T11nDyuzeY0vZx6E2qKKuK6TWXLDE8hT/kCJ1aI8VtTSe8kZkMCtojp7hxqOnb+E
YNAad+rBl3qoy1efc1nOCXViVHN2lmLjoALgJzEgMwRksua2j0oOATXGmwEFDuQIEcl0m6RUXSNq
0qMpgj2KxQa2ZjHWBPQICWmBtqy+u8MjSZxO9BapieqKyRkvdYe7ZFJF1gH/peAxBBXylM4z+P6k
Cx5mG7eR+/tv4xqk8cHTtexCLvnV/lN6Q45zm8c7ybLuYgVG/NHJ9eB0f5TNtQaqROOI3IuO2eoh
aei6Il6NrVRii/4k27lz0utI9yobiZq2twvfcioUGUjIvcaoKUG1wI102mo7EezG7QhMzFjkpoE1
EW5d73W0BMvSQnTjYZzG8GBRLnZrI509U433im5bx4op45nA3cj6rj7tqJoEA3PFUEYrQUSNsv6R
zkv3bHZxdyblbb6Q2+Pvff9bbwxL9VnjOKPPQDN4NcNQCKpzVFN9pRjNwC1nO1I8TE2KU0MRovCg
faMn1FY2eo5/PTJZHp0sUgOLQuMqMKmssDV7kTq+bgjrpFZF4TuDNZ4lHT5rgu7PCfv2vYrOxgZe
CCIU4OgjgL5ZHSINtRYrKhg0VsrwBEAmO5o9lYT7U9vYNhiG89QRDFGjWWs2AOi26WGhOJ2Aaj1I
dRIeGl07tfCN//5Ackz4fJx9+sVrsFs4zxEoRi6gCiyEO2qN+iwwitoZZWM+QKABeLA/ZYohq6+G
vmtgBbiwPwSkZqcSVv3nIbUW0/d5T95v45oD+gktCvYo9UTNWJ19ArsMABqYa7Ow5neFE8wTV7mi
/GzVfK69RHFqcayqOXiNF+0Cr0ja/oMjGu3X/TXc/iGLDh7dC1ZxDVey6z7qO26iBzQEgkNpl7HX
NHSyXSpAAYy7Vjm1UTV5aozPdR6PqqsGuvn7/q+4/fJ8Da4EiqtEhNxE1xfQVJcG5i2V5HdyNR9C
fg86Tbbp1ehp7WzazQnjmE49yWEv8bpfj1Vhtxj1oSH5KRLgXAJhnWhuXGoBslk00y/Q3lVxLiNZ
SlwrwOn7BASveagbGzbe/WlvvAAgD4molEVlmMd+dTkwnJMKwwhpVbURIOqyMl8TtNbe52HV/5NI
Wnyh06O/TFkz+V2J+PQxlVpdc7G4QiLr/q+5jbquf8xqESpFJlWdYdCphVy8RGSakH6UyXpXJ9Xg
ZZNio5AEy8mxw2d89aad07e5MGRwgDEXDcMbdmXdVlrXoz73kJCFHIjKUmTfwSn/xGeB6CZLK+f9
hOHpCT29RWROch74FtKezdDt3YkVIuhT6u+LCremXe+PRGczhmYXPqSGJS65YU6SN2dx2x3vf+7l
NrkOchfLRSr94ATpZKyDjFJYTiQNCtwOfYRvZCXgII2yO82GGblokkkf74+3dcZwNoVrg83joih8
Pa8IcZ9Zd0Zut7ySDu1Yjedm7juMhDVnhwWxNZRBXgeWAuQ+JdzroQq7Dwt74E5JDCl2Q3poh9Ce
EckrEI/YCVA3x+I7LpJa1IrXcAorMYq8KNLwQSRRC5EcEKLRyiNQLmOvu7U5FPVMynwLMmBdKS5S
+vVjZKI5m8nRR8RO9M+5OfTvyzx3vt1frK1NCDKXIIkHgq756mJoA6nGRSoJH2q9H456FUgnK83y
0/1R3hZivQeBEQGnQTGST7ja61oeGmUwTIHvxN0Yn6xYl8XTFE1K+CwMpfsaN2mmeLk10+ztq1r8
iOHRJGdEoIrUi0qnNDweiCkGMuckn/JpbJNT2ON+7tZikn+NmP7NbhWMZeuVVhOnWLSITD83PObz
oZ8n6oRtZIZ/Yj0B/8ZbhGEM/vNj4pVNhhW7aCVoeLNlxJFH58T+U0AMJwQ2jPHZ1uQxcCmCZOOH
OijZzjKalMIbHLUgLUoay7qEtlzrXh9FZsGTmmkntC/yGi2+zmwOvRhH50ham/Y4JoCUe5LV2f6c
KOmYv5taRyAWjSrlcdITIz+02FldMqvIgWNYVZRcZlz/vpsZEv1uUHRhcEzHPp/PVoY131ERJaqZ
lVxl9jvKb9MlDNHLXMx9o/eaVIJBngap+9LYWR74kdY0v8jgnOgoyVX6pNaiRgVoyBF2gbEnuqMA
s40uESh01Hih4JduK7fhK4kBOhBRGKuN26oOigZFoUyIG7UNpaFY0ssfVNqxAbu/bTbOAeAbHmqw
MUD91qlxENN9VdFn8RN9yB5lxJlnNwtBWMzUdqOd870EQqstihoEEtZEfkBiboLMpim1sGjiB8cM
4yPV+9FFs3s+5LMsjvDiD0WeIX5oRXsD36YMAFXYRCTjYNDU9dvcqWWnNZYdPehymn5J8EP4OihD
gha6agt/zFPeYlGF5s58N15h0gUuNIBZgLpvmvjYPXZ1qlPIjMr2g81HuaD8/mHQ8UFIHP0f+nXS
uRl7yt5lV+9c3BvNQJQymPYbkoCkf/ko/6p6OMas6Lno4gdUPAsH/ae+OmOhRNmjEzAC20bvywfk
LNXWRRgk/w6sp3vuNIf8DcnU1B2VRjvHUTdc/nrLAbJhw1EW4E3RV7/LysN8jhsZkFJpRkeeTlK2
pBsPI5Xgnd29te5YYDpLlkovfI0oj5EHU+ekiZBSi00InnPnZU7+W9bC0k06xznSDN1rOW+cKMgR
PB9oSyxdg/XbnEx5NtjQBiGXqycuEMUPEM16l0jKnuj21lAENQuNh4SYZP96hVMB2osAi22t0Nw0
6LQc+kbpT2NaTOf7i7YR4RBncHbJb0DI3RzdwbHBgug8YskUaG6ZOeG7oSt7QT85EecYopa8c3o2
hqT5R88PLXPNQQ7venYh3il4u9khhmBVdETn3/hEtyc8ORGiXakxSjsHZmOzcE5J5GCaoLq39ngq
E22gaIBMdeyoPNHd+Fo0WfkdmK7pzVyTrjFM03+4mRa90iWBAeaDVur1JDNoPZY5OuSOcd15Ta+a
H6SpGLxhbDMP7WPhjVX11z6Li/wjwSrg6yVjWW9RE4k9uzeJ6UajRMgvpPRmeQEHwvoPS7hYTxCj
vunpqNezU8K2NFFMk3ytnXHnMXn6taS0cYNupnMZZ9Lx/i7dCLWgsS5kHaBTUFhWZy9IgzyxxCj5
TdpU3y18mj07NfY2ysaxI8ynL0dvBdXO9bGT4n5OrNSW/Kwt1DOm1oVXzoXttWVj/P2xWyYDAItN
eVvrmsbJ6TKHoXQ1LJ8GCX5FrjnfkqS2j9hw7qkQbR25fw+3ulASEPom3Vhy98iJ3SgylPOkFeJg
RJl6BAy2V5He+pIAsLi6DOrbtD6u94fQonaygtHxJ30eXJQ1ywcUV3Wv6yXxfH9rbA0FUAP+7IKa
4EK5HmqqQPVjm+r4eNMvcymri16NfMUObvfOUBtjMYoDsowW5lJNux6rbThbqRVZPs2b2R9JDfBa
7nXrIe2TVnGBBmgfhrRx0mPmGMmvRu+awUXjHSNLGJmcSF2b7PkiCm3x+SZ5Nl/l2JnFJ6sddXHU
8XKRPeThg/qQl7NsPONvpp7tIjW+JrooB88ACfMYZYX5apWz8RW1TmJ305wz7b2oJSs48cyXv6pM
yxF97G3xFJALhT9tAs/JhQaA/1Y8gpjyRlWJ4oMFQ0N2BymwHbfSIYC4SO0L+yfS7kI+wikNv8cY
hkxuZgyy7ttNIQ9eEMv9t1RNhu4M59X4Qj2OR4oMBaV6LUJETpeUMHV7q53o9E9W8ienlU1z5P5i
bMSc8KXRM13y14VYd70Ws2kmZlwhQR2pqfmYDWlwmBSEzpceCMkHSbMEJON3BuF25+xu7ALaAegh
QHcnGFi3W1qFAErGNBdPCqM8DRiFHbKopd4zGePL/Ulu1VvolIMwZzgD6NNqd4tKEgD7NMmX8Nm7
TOS2MLKkdCK+VouLlE2Sy+M1eE1k6h/0QvuBPEv910UJDFUAVeJVANrRMFe7Pse0sDMKsHa5qBzP
BDXrBY01f9KQ9Np5qm/veUDaS2jA40UC7yxP+b9C2zzXCys06cYOyG1ciG6lS5bW3Z/7X3VrFMoQ
PCUUj4CvrT5qDBTFTgrggamFlVk5DbrfiCj43/1R3lKs66wItSLADswHyBoI5uvJiLFGLQdQE9A4
u/uIlnf/I+3H2fTQPst6D0Bzi0GahTYmyaz4jLb/fJ5iWKjxrJg/4IrG/yRD4wANlqNPEyL+l4Hd
/Pn+r3wrYd38Sno9S6ACfG9dXijo/IOGIjoKofz+6Cno5W5J0Ss9B1o3/DBRr6s8CShA6DpN376C
N+h7F3iF+GGSZIt3IkQWYdTbXgcORO3hMM6O+rMC3oOHsA1TwkXVeB5PUSgLCk1SWadu3WvtJxz/
4q92kw+Rq9Fcu0zqmGSHJAyUpRBQjt8dA8zjQTa67rmiE+kcNHOuercYxyo/AFwBYqSERmVAVJO1
H4KOAMXIrDSwhudG+zMOZWS7Al16k/L4lNSe2o92QG20jF/raHb2ABNveNf1t1zU3N/QoUiqrU4K
BcRMtYshekDFvH0oKXtNmFBE+Z9essMLGRoagyqkxndTEfaUEPL5Uz6nw7FKJOtg9JZ86q3O/NBH
5uzfX+bbO4te02Lkw2daWCSr2zLq5njE5gYRfbvtz1gqNhcjwK2nMJXs8PdDGRT+iUEpPWjrDWVL
Nk28DL0YIXXyQc463COKOjhmWrqn5rgxK1ozDo3/t47QOsyQ6DGlbYTISW7HvaeOc3FUgSN/HLVy
D5yyHNbV0gKUJEEiAKDWsVbr75zM0AKH7G8uku9Kp0XnWTKEZ+dac1DtVn524B4ccnRI3bgQe2oA
tykMn5PjSYMNGDDvwfVVoqRGbXcZdeFGS+VD3jjiAOm39kLHwQIYFgYYwnpPJ2dryoQ53JAQDJ2b
yzgcrDyVUK9+GOXEPja0X3xhtgtarBuClyIIJsAeQR6co6qkrFB3DXjc+3tp6w6FIkTTyVi0y8m8
ryeObs0wOYEaIMosUg66k+U+XaDA+TPhNKH841Bn6tyevocvuIvjC6ZHvIkzjWvp2BS6+jykif1F
nQvjjz6UA9qGVk/tfh6kvQb9bYzNj8Qik2ge0R2QZ9c/NY+0WihJQlgggSU4GJITvYwh/6dXTmWD
e85UWF/uf56tFVri3qUOhdPrugLt1DrQKKsJ/ByfmhpMAiAtZJtjos5qKZe5Io5VC3LOPDaXygwj
+bMSt7q9s0ob7ykHnrYvHRm4meufUcQyuVjaMHPNmTwknLJnvRDVX3MuSMkMVG8p9pE8r/lUYUaI
mbYi8LUU481DI1Xmuc37yTmCRHFebdrpO2/jxvUC2oIyBc4KOASsO/StEoDzbsPAb3iBamLqo9Ao
F4xZml/uLyTliNv7hViektYbi4tm0/XuMdI6SONJkBCOufJKZTs2oA1j6eDF1Tj+ZPlnhO2B24D3
rYp88tNEiX8O1G6Kg1RUzQ805LXahdzm/A5MdJxdXTKVJyMdjGcMTcbBbZU6UbxZkUe0GXNJbk9N
LxXGw6RWVM2slgr6b6WVS8tTw2Hk4Qqq0EFtf2xesK7BT1SdxgBUVapWn424pahKkhTluL+QSh77
vu7p+ged+Em7BeEidZT0T70y01xqKqd4luiU+g71LBIWIenOy4LIeMRATFEO5FBm+cT9PYqP1HrB
NNtdkmP1q2SgrHu9nj/qhNySZxdOCsk8L6TmEqcFOut2USvRQVIbHSM1nA3PDuzP7COhPwBbtZxQ
gWhsZzQ8NOwt4cWdKncYVVfdh1oWTU711KJ5GmXy5w6SxGuHyFLjSpHUP8VZXYXunHMne/MIgK/M
HftV00iogEn31nsNuNMXW2lLG6wK4s+HuLRq/RRBZwNVPicjgjXzPNZu3vQ0uzCYDBtP8F16dw4x
RHInEGL/mMmAFFKB7YVrRybaMnMeZN0BJ52kO8BCkDOkUGYHbs9YZlB+1FBC7yativ/BUMAgCf3P
ZOda2cg6Fqkb/KMtSpAOOKDrzdgmmSGEGmKsO4mRmhW55UtC5AAKdAhjyc0NhQ/Uiy7NTppS1RWO
AHZuHyeZWvtOy/n26YPSZdA3AmmoLjXK69/SN8KwaUkavkyN+ygkNf6WIXJ8kvMeLcbRGE+o+v99
DLN4kNJ1I7uE2b7untiOxSpJmB0raR4eCrwBj6VZq8dR3rW32yB2XY+1ynkiQTpnGI3pTyiRodqk
1zq6W3o5GXRlIRS4ptaEv0M7K8YjDKEpfR1g1P4x9L74qkbNlD1CSkrbnT1we6e/tVUWLTCatuyD
689umTkHf1B1Pwzs6UuA0UXpkgkUf88Wp7G5xFVLxW2holyPAzVPxF3ea37PTX4OTLk+wL2HmzHs
adDf3ubIUNKW4JEmluCVvh4pFiY63wl2PB2A6UMtjORFyJH8WHdG9O3+db6cj6tgcVHde/MrXLBs
N08V3cW46tXQ8StVepn5kA/K0H5y2hiNwVkL996preGQOFveKGZorQvqSqGXprJ4QpM7mcc5ErpH
fKN4ThJonp7Pe6acN1+S6RGEQu+kpk4FePVW4a0RGYE8A9QLrPxz0IsAu28J49OqmKU9fYSbGGcZ
DDIWkDJApzTar5dN78ABZcgO+kYax8GlANlkeFmh5sdaNdvOm6d6DN0eP4uQezvKPrTdXOxoOG19
YEiOdC3ok/IurUK7WaVBgtmp5ds00p/CSbeycw/OsybdyIrHikv90/0d9FZEWm8hlM9opyJ7BkB9
df503pMcqJHjR6lttpdaabP5oNHVgxnMzdUD88Jlo1BiAw6c0xXaQRF98KstBtUXVgd7ObLT8HMV
RwOIi6pNW7j1mdirwt1cE6wOeFS6DQuCEXjU9epI9syDKGEPW4Nl/KQidfzb6rW/VihfRiH6gzwD
/pPo+XoUR4WthgMHLrBFPX6vckzerWACdRAikfT5/pffmpGFbDdqEWxxun3XY5WaMwQzbH4fOY7x
SMzcPcZVrB7uj7J1hBAl5NZbcNQ3yHUCzjwnf2JXJ0PqpbjHnKn4Vm7gUOW9P9TWAQJQS5XZ5vSw
n64nZA4tFow88n6rFHLoWkavfauIHz52XR58zcBJRBgEhQ3RdDCCKTRp5Ew7GcLWAeL5Xsh+wGuB
fl3/BgUbKKylJtufQCwuJqGUjiCDtX1CabmQZB+L0r15bywk7Sn0ThaiPf2w1bwnlMDJFlTTJ+Wx
D0WR1xcNCwv//td96y+sDirFWSrRiIEARVs3jfRGsaVEXozzaJVVCZi4ZmrP4LOT1xxFAXFMyK3t
g9LWrcBsyUTiE5eqrHmmSAOoZ46NsvbwRpGM7w1WQs9dgEWKS4U0DD1ZmcX03kG3JXofWFH5TZSG
kB7nDmUsb3Ks8Fev6zlRv1TMJ+R4ndaTDQy19EBabKlwgMAeqlW0zK+GMvgiCiv5ZXdp+oo3tmYf
kJ6Z7Iuq46zjDU3df5etCdQLZjo27opJXB7MtLP2elEbWx9ZWvit0FvRj1xHFlVSz6lUtVwZyA0/
6aYEBa4pgweEAPcc124LcrDMFOK4hSPOaV7jBOB3ppWBkqGPRpV0omNVkDEg0ftaAvt9iIm1Qq+g
7fc09rXxYW7T/Emi6PFBmGnim70Dk0JgcP7dQT832sn5Nr4DctHQyRd1bGhxq4dNHnrbSgeMzyy7
ac6KHLanotekUynS4nR/k97E0HwGKHcgzXnFEJFeHb8im6LGlDAqn8iFPMA6jtvqUXKAlzKfDTUn
p0VV7Xh/0I3zZ7C6vAtQ9BfN4+szz0tpzElFcUKVzPKfQDLmj1M41v9laiiSgM/llWSlr0dJtNYS
cW07vlSiipfAIS+9IIv05p0Fx7LzE6kt/6mTVNlT+9+4VhceBnB3kg+K5KuBGzVrqibpAx9sNt0u
RziHeXQCbzKT4ki0LD+IMXOOQgnHF6yC/xoIzJJSbyKaRWIJVdLl5/2rU4Iz8JSif+8QzRqdXwkn
9qQkyy9Z01XoOynZu8bJu2PbDeqpygx1p1GzNXvSMZ4wqq9LKel6+Ekxk0ypY0JO226+INWgfTC0
UubTW+gDKm1xqJWsdcmhB2+05F2A+Nbh4SUhM8SQgudzlTYw38kOiizw9YUu7AoDWNshEgmmDoUl
t9DX00r8TuYhYtOl1v9qI9IfAbQMCgrOszZeBH3c70GgExEVehw+j1Cxq51Xb/NHLqa/C1AJ8fTV
j5yaFI/tnjg5TabmEvRSlR7sZKIMMWjhsBNRbBw3ClXwAyiI04JY0y+scBylJiTnUAH10igWxh9z
lLv/3T/Uy7quXjtSCf46EanDfbJ6VItIyWRJKm0/TGfzgs6X8jmahDjJgS7Jnqj/muXF0UZdH1rb
0r64oV+lmmiqoYkcf0iL4Nyiap4crbxr8vP9ed1m4Qy0XMIq2DVSN3NVYZ9VJDaChCipUAS+Fpky
mTaFl077jrWXVL46wdT/bFUdLV6K1eKHmsU6HiuOTu3dKuLqIbGquP/7DXT1o1b3NrabFkaUtY2X
ZTOdEK4PPqoYPB9rOdjTN76t+SwfgKt6CeahXKw/AILKVlNWsg2sIejOQwTsK4Z+61qlU11ybhoP
nonmcmRijENHanRdkaU7m3jjxGAuslgALO5NbObra6Xo5mYycpa71EX4pxV9d8S9XHyxzPLTzoIv
C7raybR/qXARHC7C56sL1MJKxBrC2vRtq7Lmoz62+qnG+NF21V7V+ncI5VWNq0GSv5SOFnyKhBV8
Shxrfj+1abA38Y3TC5sSvPpCIwfptFppxaDYGAMv9Fuj1Y95EJYvcxtZOzoyG6eXo8sSI4dJyrxG
js42DUmjIQxHHGv+InNfXgYMpp5jQrXQS53O/Hn/K288E6Q3PFKLkCpv9Oq6EEkurFAubL9sQXK7
1lDH37PRSsZvkZKDStNLJ/oxN1n3MmbQg70eVde9Q7S1s1FUecMVLO2DG+HIpLXauhgsH63M4TsN
4+DcNBUvhd1rReIG5CSRC8WwmOmgNM0jMIr5YbIxLNnJxJZm1WrLoeeN1wqrDPF8LZw+zQHdtk42
fCeiQhx2tuYqxpAeEwXd5bzKxMepmyXPQEZo57neCAAZdnmnQazctvICkqwoywLDV/OmxR+ID+IO
kDEOJsIoJ6VqqqOdN/OP+6u/sakd1h4E2CL3IK/nS0IIcL/OTT/vzO/1XBeP8COindrMxpWxCNpS
IVrkuIDvXV8ZJJYZvGqmJmKconN5rNEOn7rpJ85vZn28P6PNwUgjAI0w5s0xDZJw8SufKEYneekX
iLc8LKaqB6cd9J30YOvjcQ++dexBra7v40bOzSAzR8OnjgNkJK/EaZKNdGdL3rLbltYuZwNa2Zsu
8OrzjXKuDcGUGP6sj3V6tOVikTLLs+QlqJVEePWsJO86jNpSjyJx9B45ZGAXxTjgIlzIOaLMf/+F
KWNyaVAYWSKN6+V0rLJtsyllp6pl9NhTWirdAS5gepB7W+8O90fb+sgLTQiuIbJSOGldj0a1Uh9n
uzV9iQzfE/S30MHRs9P9UbZ2DU8NoEGa6CYIp+tRdHyI+qJkFFq5EAg1Y/BSvZ5OQIK6//L5qJAB
rgarBTfheijUDCujKhjKhjLjZrge+U4yOocgbJSdoba+HeRwGFBvQO61g3oUN9Jc0TT1ZUvKH3rG
A3057jmdbd7eyETBel3Av+Ya5+dQLLGhhXPk4tz5JbCfDrxgFmJwZ3NCjVcBLvuLwMVE5SifMwyu
yyI9aPpAWev+Mt6+ntwwy1W2KMnS51992zakp27HiuFbILue+jRFamkQZthjrGzl79RJqHtB/daQ
XNg6J4HeCEWm6+U0QdHGIXGbr8Keu8ClWoRYoIGdQpyzHkat26vn3m5VhCQgA7CoS2FiLXFHGb3P
NTu2fEgN/SHJm/BERck4Fg0ox/ufc3MovhjygZAAQJlcz00bZQ3UpmH6mWTmMLllrM5QLT3VbSLv
9BBvwxBmhfYXIS4pI6Dk66HqXK5UnIlMv7Xt6CwHY3+aRP9DiUf9mCYWRdHIDhDPqssHp5KwQ7g/
0409vOgEL4qUoHjYRKtLVk40KQKTZPkj3kWgJMLmFU8t5VHuA3yCa2U4dzDNwLE0EoJXWhEN71GL
qT7d/xmbH5zIA3lfmnpEQtdfoYe+lxh6aPlyq+QnFcKHBx45uygqGIL7Q20U3kA8LtY3wFYXp811
OlWCeoaHbvoAwdFQRQJM/SdLoolMwpY+ZcAqzpKRO69NM5r+/zk7r+a4nTtdfxXX/x5e5LC19gWA
meGQFElFSrpBUQkZaADdSJ/+PND6nNUMWZzjtcuuUlFiA+j0C2+Y5waLeAV19Hat9Omm963uoPKx
eOepcv71+qPZvw+m0zCMQi3vv1G46JSe36x24fPqPPMxKdNgfCK6F/bbyakMLbI0y+v29uqiYeYh
W2bewjSSoLcXbVnCTWPN2M+Z6j0RNk6HSlZeAqtz3wqhNYO4dUrbKR8IsYd819X8emZ0bnOw0GX3
C0Sj3/5cGlem+84AVXsr9aYwb7uARvMHJycEDxVm6P612Y4pGKZFb9cvWRUMTeQONspxmhMsGO4A
xSyeKEV3Uzxai7IOmmfVxpX0DWlFgUhcO0JRXyW/PIy4alAQM3JsEb3ltHgzjFOfhgWU+TkekTXn
OrJb9VS5WVHuYQkALMtqpOmiVEODLGp8VcsYFgNdiQGF3eU+K8yR0r0WDFU49EV3rZZ8SsIcnsQc
ojSPhB0qROaDn7f0UPqhQ/ilLBejjkwrH4g9gWz7YJHm8VvvtKMb5WamsljvFP+yz5PsAfG8Tl2X
eWckV2nS6eYOnzuw5EMaTMOnUlm16cYe5XHvaZ16I9039uAlO2EBNt/Nfr7gDoF79Vo9AhnxcQQq
cqO5mQpnafd9RQz+bWrrWY+A3Ltj1Mym3e7yRqHL1KKx2b/VK6FViHquy9e+cxo7hn1SvZcIpWvf
8PRu79K2tPQYpn/jTMdhHQwhQ+Wmuv2mWvCriTrbmm83vpYIu1E63zxlOsmD4Q5UeNG46x4dtxvL
GIVhEG2GzMBpwfY29RCBMoR/kR/RxwNVLxp3SzCkHyUKek7YmPN8W3cwSA+uYP28gxVcP9HlwFzZ
nqYyC9GQMz4viakN9zDIZiPsDayub2n1WHfO6K4TCkl28UMhFio+ZWlVLQcq3NMtWklt/bCyabJd
njpmERZjuQwU1dz5GqecMdlPazt+QhLGDOLF1KZ3RuI4N7peap+Chf+iW7wsXMK5V0dqAUndkkg5
od4n5RhPclmRaQiMhlaCyr1sjeC+tE817dw0sm1hPfSUHsYbFwU+NA0X3jG0amUtkbA63LkyDpiP
3tTIJzn4yoyDuqB5oQMiUjdl0tfWodRyS13lo2p+eoYnprjBcftbHaiyC8vA6a1QkADuV+nmTznQ
lq+1h/9r6OoVslGpNgUf8yHD2MSlTqzCdFTzW01oBINFIfIhxGsAlpPq3NzY28BNgz1Kh1jMaGQl
8ZwktFmz0TOoIeR1c5QYfS9XpVWLhIe08zcFTqk/5OQbXWwYYv6o0sXNYhiG/oOLblszxm4/W97b
2UhqO7LyRDl7GuxwKHpbZJL0TBn6ozUgaHesKjdtb3poGokW9a70ltiCyw32L3MsXLbFhpLsbY+M
dhqyIEGnY3II/ZRlae88W9TeDXKA8mMtafU9+UtZ4bo8qCR7Y/SF4X7Cja28IloF45+32QBgu6vm
Sd7MZWol956Z5/2bwhFeGyEyGdw4roFzU6oFyxsR6PO3sVipTBHN4fNRGJ39VmSl1B9WNJICzkI0
YjhKK/u7QdOljCDRBvO15Q/2eKAXOdzOpN5uWOkNwKsWnzqEJAFFy4cceNFRJmOHaeIKcyVMLGME
DtcXzeOEnSMsDFutE5x3KmYPSgzVnYa2e3I1JqIcd4qSUsqiqxcH2bW8fSfaxgB+vvDFOmft3g9d
2U6fjEwl1S7lfLlflSw8ODia/tUVfnePrLK0UbgcdAPCeSuh2lKXWkIUrlcv9KX0Hjxk0GxISLan
bg2B9MdbaIXy89pr7A8r9fs3vcva3mdcCEBY+9KPdHfuighF8G6JXAsLrrhBTnB5xAOrXPapBcbu
pl2NHK+SdM7bx0wbpHGwoc2/zxRo0j1z6wd33PaLitzMHe9F0qZzBFJxmt6IxQMfh1SNJ2Mr79cS
/QqU98IqX4Y6tDs9qyKvrcZuX5Wmm+5FQzzNHWeoameZiOL3rTLavVPjcxbl6QgQbSxN57uyZ2mE
jTIrROBJ40IqeSzeBe+w0Fuq9t0M+OWboan8p+f11kNVk7nDsWyKH/nQTz/00nOLWIzp4MFdyVc9
ntRiv6d+XQBeNVYd5g7r75EbeajjQLXLl8DokvejOw837dwsv2bfnWkcV4v6OJJ4c040s5QhBond
42SuFWazlbb2+6o2mo+eNYgvIjHy91R4M0xZykrsUJw08KDJR/+rU1LJxYi2ycu4QU/ol+vnfXed
6NnYHg3VtFk8jZl+3/pa2R1RU87vVuVPboT9ZJqEcgzcLEK2IfuIzLXwyEpY1VGhe7U4SkCpRUzr
211uZes6jxmooASDCOXpIZLZ86/Jp4eCohY+VT4Mxze9TjYQOr2D0HDlOumtXTWiDKHaZGi1L7KP
k3HgPHNKb6VAK+XAlIFZfFvPQ0NrT6bzGmlNkX9fRbLaO7IK/G5saQ9fx7Q1xOMMUO8T3cxJgx/V
ohQED4aTFnclzTuqRWRHH7eJlnPDCr5O4yK+2zit2DuOolr/soxz5+yTPjHwa8gW3d7JTjR3plf3
XyxU77jlJ1O+UVpvfqagINfIAbkxh9ZIAhO2Jr/vINold+NumEG+hLJahX/tQeC2IKwNYx+WfZWj
VYHmGhLibtu8ndZ0dihI15WKkkFPjsSS3meXbK+MKOEmH/wGLdvIX7qhfyCGNLlfqlxAJQ6KoI0X
TVu/N96oO2Gr8DWKeyMwSR49d7GuZ2n6RYyAwGLsZq2a9YM5Ov3VYKCZFWttMWa3lemt7/qx7ewD
GCzWOMin+VNfAfKMlDQ9FWV+UFbMSEfGXfYAhkEjOTjmETCIO9zc1uUKWTGu3zJN1o8yzXjLALDv
u7rNJyOy3QmlxHmxai2DKJys7o9GDl3/+Hrc+7z4CFN380FGXhOHj3NuyjiyG+ysNI61V9vHUivU
FEu9BF9oLeRAYaon6c2AKvRtoTyju5CBvZB7kHg4eLdvjD3qLae5BxR2veJGM45BFWxRWpo/QFGu
Q+EWlwRTXhgKxCKaFwxDnn6uzc+BXFea5CxGu3qK07lMIi9JhqsF9OLu9W+6ZfxnmQR97a2CBguQ
bOCswddaetpmU+ccm8FydgkK+/t0qtO3r4/yQhFgE1ajSkeREyTUWfmolbXSVTs5R4DN2hrChxKf
Zs6k91Yy9XsXyd7vrw/4Ur5K/YiMdWsJAaE5ey9wqKY9AqU8csZ5GzigJ37HGnl9BBpM5aWbeieJ
B32kt5zPEFoNWddx2QzeJYVP+k8vfGMfrjT/g2HAvJ6unJrAeB0pDqHNl2lPAmXABGuBHPcDd+2t
Kup7pZeRbMZxjNza19ewHIbhtkssHSxTg3Xebkkhz2L9geHykYvdfzIHjIPCgjJ8EdqpPnZxr3MJ
cbZaLf49nR48LVa/orK2CU3FlVemmMTapny001GbH6emM8tI2I3zGRMIm52t5eUKCly4KAwnRDk6
StzF3tZqiDFrLwWBxog0DNGzyLVdaQYyuea3JOuNsLejkVDY6ONM0MYABz5M/n0CdGJ5N3Sen++0
sRb+Ye6q7KEX+mJ/7Q1rtjBbM9EWJwIz0khQIkPXJeNGSONKBFod6hD7kkMrNWx20V/qr4NgaDch
5M3R7a6oDTVfgRYwkenIm5m+V1drbqTrMlGxnVvIVPuFrhkHCq9zGY9a6rj7PJiNJiZqaBRyK27X
XnWzR4yammYh7kbXQI4DTkJXfPRQi9NC3+nK/Ab2cSd2nrAF0kFYb2MfZ8Hi+GiT9N6vM0j5qHCl
pSKhinWNUgvV9dAdaNNTJVn0h7n2x+oNWGzn/eoERRtlAdzT3ZilRr0zgrTFQhux9DRkCTn2lRjb
9WmeV+NTgj4Pd1ctRHqrGd7QhLRgOKztuq1RR8nrvD+AfeseQA+lVEKElqKdh2cM9ExKwlm4JNrq
05xKhbaTY5/LyEPsiYxeOcUQNSIY3mqWX3N8ctjLvSY73jsq28X60Ai3UmlYB+4kQ1mqqrurk7zr
fxVr3zy6eu4SYzv24t/khp/eormJvyIJR6kiACfJddeXIsc6S/ORa9SrdritJ3NwrhbNJbqHZF1/
CpqqcyFgmA5rn/714zgp91qI2QwOw2IU0KLrdLmWldO3ocidZDxMdWGssXT96rPKYUgiITjaWVjN
pfVeOSL4Qi5QvJ+DzrxJ6Y9pkcqcuroVPmjSsG8bLbiC267eVPYCu28qV6+4QlZ+SKKhpJy+l1XB
7VoD2m1jzCmVCNmeOkpJnenflRlqRIB3G1TAhi5tROSOdftk29iese2q4Lud1hnny7gKe0dEotMm
S1OIJSgKGGtkQmFx0Dtsx3dKb+zyVq9MFxX6akke7bpea9Tq/fwzgZRXRW7lrB8Cise/xrXT112X
VvOHcp2FOmgQxSWa2db2O4s5L/dlP7rv0lVuDAvdk5RLGqe5E2PVtfTjHOsHcfKqvVmmQL2fGmRQ
wxFysr6r/LwrIeAsnndIfJVTFKmxcNi3wAx+apUrFrgpsz2Fo1VbNeL7zvIOsbquiTIqcWZoIfdf
HwPR9Id8qIMgkshFt5G+BKkeEefWzc2cg6+KpkDPmSwlIWGsgbJA42tWsstLkQShrrldifdMZZEC
4crMpGrO3poyRQ/ASOYbZY6qiCjPzzUEVEGn1Wvl9GHMe59GYGAOH4q+9cyY5rvrRoZDikJ/plLh
irvS53RIbfPgdOkcJ8UoEA6DapdFMh30Y9lb87ir+15TUbkAyjnOZkoR0xiT4oHE1P1amyrrLzTH
frdMTm9eHL1+d65gnMGLPKuo9o47NY5y9WOdtD26vJo3PG1qvF1oTFn/PagwIED/xGqgphSBVkRc
orOEENQbd0p2JdQRTx8xR5yD5t++rnk0ap8QNQEtY7Z7emHZnRxcxUZFgS533vWWtXwzxrko48kX
9ndhEIpeaEy8cEVCVQG7shW4N/Xv0xHboJkNZ12to5O0cmdMDSWziSJKgA7ThcLuC0MhR7RJluCC
szFvT4fa5PDypBosNHqdhOLhpKpDiWHxsisV5MwLL/ZCfEULi0AD3Ttkbc5REajHYnak+eZxHcHv
kRm5b1ZpO/92cxyBUahFiPRswG/jLNopsB3rqi7VUZLQ8ze9w+GUm7V76ywwuEZdF9FiVcbT6zHW
S68Gnuk3QJKGkr6F63/g95DuSjw71/UjXfv6ZrC78tgG6pJOz/bop9sE3DfAKWolhHE0W05H8cEJ
mza+WEdYh/69SReHEqIcHsoytT90XaAn4ZIBxLnQ8HhpWHSdwDUDaQHje7Y7ZVrLfM2VfjQsob/V
8gJie+Xk+5ESnx0ZJXDIsA2Ksbsw7vNImQWBmCVHA+pKvPTp68qqG0xvYHUOvem/ndVskDEu9d5W
fnM3GYl2YbznORXjbaQEoHAUOaxtkv+YRDtDQHMSnXXcAnfeSLax31n5vkrar0lQu59JeGtKz5xQ
r6+e59sQoAPYWvCn7EHskk8H1ooR4qvlmke3SldU1hwVz2bpU6PUlwtDPZ9Lhtpove6WepA4ng5F
oaosCie1joCj1riqh/SN5Na9R+e82JcWHezR9dwLG/+F9wOpS9eTfY9m5Ll0xuguQ6vWQj8KRa1K
mnLY4xmjhc6iX7KCeGHNbCcZymdwtmiKne1+MWZtjlGAfpwN6XaRr6b6W+BZ8g26+UG3G/zcuUBk
fuHlAA5DFeCs2bTXzkbMXTVgl2itx6XkwtedLEevq8n3SvPrC0fb88Yn+oD0jiG8gS3A9e908rDU
NMfWUcYRn5V1t/au+W3TsDvAGLSve/QqItgaPdIMisoNOr3x68v0hW8LpPI3Ap97Cenq0+HzrKy8
ipTuOCI3uOtH7uTSLRIyp7WI1GT/L7YFzqVQFjn16F0HZ7dTXdLerKW+Hkez1yOxli16o/l4dJyx
ugClez6J6EAxwoa/Nsj8rdNXG+2+racqgLdI72VnjNK8nRoPCe6qvOQ38fyUYSjWJzuddJz+8elQ
84jCjwltn/Jca3S7FeulXSKWpLmSiTYcUK73sd+WU0P9WBjZJcfKFyaR2IJO7hZdIGdzNnxdDiTb
bQtvUqb23tPz5Mas4MLawajHIAmWq9cXzfObEfY7YTu9elYss3n6upWB9g9yedZx3XpIYC2H2BzT
4MLSfAH4xDAw7LAF29AH5xNoeA1V2a6wj7CDVBFOzjDcB03R9ORqU/MTbGpzvwyNcygzJN/DwC2E
u0l7mAhaW8WX19/5+RRvF5eJ2gCf2CeeP31nfy3Rt6MJdMRRsb0NEg49zTTVNZ1P7y1NzgJ160CF
vl2Xh9dH3rbgaYSwQS/wAkUbEQjdeVmwq6DdUuOBJQX46Tjqwxwvq4VFqiPU9WZHGimY7a+P+Xzv
mBssEN1k6GD8//ntJeGCGHXHp1/Wcp9Qyj6a+uDsjG64BB96YSggF1sQyR2GfvLZUI0nZV5vjRm7
E3dJ7su70pAoqDSauXv9pV5Ytj74e/C1AQZfKDmcTqExyKEdDEItk45AF2uJQyfMaWvjwpH+wlKh
kmpTxIX/AP/i7EylvthojrD1ozuTSsA5gYSyn5eiMPd+0YkxcqQqvi3sWNq7Q1NeCilfes8tsGMG
AbMF5wwAc86qvMbP5ejMRXsL9r+Jl9HULyyR30XNs3VJhsF/nN+s32eHHpRblbqLcZQ2h2s4oN4M
k6RsKGTQc6wEafoy6SH0MfMdp1aAGkVn2d+RrAs+B66wvuvlPH1OanYQIjVafac6ivXRnG3q5hN9
y69+1tf23VRkWR269SSK0DTU8C7o6eKHuuI2O1ooLtxbnApPZeY7X7QUMbIdmhkrms+Dp772TrHe
WEMpNWT14F/EArO8S4jIF85fohMAw0z2Ris/m3Cn8NuhZOkdLTwXKCDO6KZrKd1fagkR/DZ14fw9
3zJo24LJguxMzGAHiM+dLuQCSKgxgPo/jrPbvQugZx6qhT8arTdfiJ+fFXc3oXbomWSTMLgo755t
T8TOap9K60yhuaDvNyTGcFdp3mzerSVndhT0s7xBCgEfBS3Nsy+65Wpt6IyBfU+G7d/OK9CXEI4X
wn+SRrgZFVPbt58LO1m8uw5kcNQDUX6aE2zif/ROFdzqkxz0OfS7zHWpjE0OWoujY5QxyhpOdj9k
s0PvvBeqjebNXSpKKzdJ4Z17+pd1CVZsDRE4lfu50hFxNUXXz7E2uNUQaRsrKsTtC661jqtheqVm
fX50NDMDPFu7vKCsfT+Ns2ISzcM0TcPemeW43NlJTaVmQIU2uLKnILceOjMtSEPTsUSOhbBGHKlb
5umhpQDkXgHXWfDO86llf3z9FDu/DpgQ5GqBOXKIARU7Z0Wg/lJp7BF1zH3hHw0N9bKDlSSquhnp
wY9XlFLNz0GbzeklivCzpgND/6Z+EFUBlQO+erru8HUxbU1zx6Pl92kZ+ZnA2Cib2vSr3pbeGGWY
m2jXrkT8+mhIzfjEbkV8va5WOBn/9lfYliSR8yYXTMxz+iieKgDH01I4IlbfRwXV57AtB/NnYINr
cEUtItsb0gsH+7OIhA8Q0EfCWcVmcCLY01ExxKOyKVp1nIDLjaR2bnBv1BQeEVGbOoR27JkSd7Yk
rf6mnlMIDF3aSTfWCjGA3DFSJDpe/w7nRwEtJ24zFHc5fIiSzj3esiYvcoQ1l6PdtMF9qrTi6OuT
Fa/dUF4Y6vxaYSi+9sZQIBIhENp+/kcqXXFQkC5NK0GuKq5sWVfXAhTe4fUXemmUrdBDF3JTc/DO
1lhdBmuimaN+XCtVx9laQrztq0s8jxeWMq1H/IKwDSKsQ53u9GUcBKkmv+TIzmFQbiLoOrp7/rDz
OmXEZrmZ1kNzafPuJtA6985omunCIf58H/MEjE8I/ZIwfjsNoHfsRT+qqUquAN7lVx1E2X3uJd6x
tPolat10vXBpP6vKbpMI53dDLBNRUng6fW9rRIyvmhAvREUDlI6ZePjVanCrs71qZv04irKzacRQ
zzbMhRbcaOt8g8J18CXgZP8yOpb8NXrop1x4NOs8bPr9aBRJIatuZOHz1LBKAzQ8MrkeK6Myb9pi
crcGmd9981b8dEC2jPWMkB3NqHjYmjIAg4K1Oepjb2cRwOu0icCGIl61iKnJw8EbavOqlwQekSbx
rQxd9Mj6yJKU86Ikm9xHyxrcOewFovKxMrvhwaUuPEc6SI4veA0PAgXwbqRBROfiaWLz3891VvRh
skU2YS+7ugn1VJ9+YbiRkw9Ir8hDR9IOCSvQ9g82evtfdCVFcSGSfelTkYVQ2GKWqIycbUXbFUke
yGE99o6R3OlO493WRYrfh72WwY8GaN4vvI1Vv/fa3v3w+gZ94RDcFFNJdlEeRFjk/BwIyFUGts96
pGaTtztvMZ1fZYpmRWiXNQEIiKvkvitUUUUDZ2MTbzHEYyVnXCYMW5Ixvv5AWwTyZxzKusECDwe1
YIuHntnk4PuEsl0n9SNEwkmjibQUY9g1mLUZFhLXocxKel8GsK86XmwrJ7jUNetCsfiFc5hqBgwV
ANUbC/ZsRmZba9Jk6aejaPsCXIO+7HStTN4TB4oLJ+QLBwdTjlcpCS6KN+dHlz0kCdnFOh9XelD3
nSxpn9ediKZU6NcNB39cl8W/APL/8X3+z/Rn+/Df33P453/x5++tWPqcnXb2x3/ei5/Ne9n//Cnf
PIn/2v7p//urp//wn2/y76Bo2l/y/G+d/CN+/7/Gj5/k08kfdo3M5fJW/eyXdz8HVcnfA/Ck29/8
//3h337+/i0fFvHzH399b1Ujt9+W5m3z179+dPzxj782zcD/+PPX/+tnd081/2z3XT39aPvzf/Dz
aZD/+AvU99+NAHINxyG6BgBMOE6nn79/FJh/J88kHyA74rb8/aOmRaT4H38Zf8dmFm42oQT2zqya
v/5GrXT7ieb8ffMnhny4yWV7zl//97lOJuh/JuxvjaofWkoaA7/19JDY/KsRQcUHA7GMzQb0PFDU
ZvTVS3PVdhTZ9sorP1gSFer6V0P/vZoh8DYHVT01zafKu/W9cWe4FFYwUcedFSCDecjMfqfPy/GP
z/evx/zzsU5zpe2pCNc2dgNqlGByzukrVTsnPnj6YKd0HyoX+WI0DTLYDZmldlAdLzYAnn0GEi86
HNsXQOeCMtnpjQfErhhJ2lw0m6tBCzu3ceo7nBHwrxyxt7DC1LL7Ho95GpQRGUCBbVjZaO8pngN8
NJJhbMIZPbI7UGJ5H9Ypmiwkn85ARUoftLdGl8nHDvP4foeYiw8SEL8fcOWzbX4W80o8mI7Z+pgV
0vmK/dCcHpJgWUQ8+v5UvG8G6FO72nRW0C6EG8l+exN3N1QKufpUA1JzcCe9r0IR9Ll/Ddya2ayK
Bt63s5ryXbJVNNAvrda9mA284vPVTw+aC2EwrjSFD3wFfH+f1anuhq2wAH+0VTMd8s7pnHBWTfGY
OrVlAczIDMqTRVNgQwRK4UtH5g4RYSA0EDSVwfsaZoWEg4DqHeelvUkzOnOAeXCQSBkFKaFuCGkY
QcxibBsJEBvKT0Set373k27OQqpmXXBdwtISUV5TPgkRB2kBdabTcj9YvhI7dDH5vPYm3BiuWtW6
IRostdylAKqTEKtHJ4uUpjluqOuV81GtHYHS3PrgomnZ04SvJkNepboo7gzCyEu+q6d3DasXf68N
5gQFHIg0BO3TxaSpIq/merF2oG+GI+j04M6tOl2ErWbYGtoaM5BSrQjwDqiUKSI4RGjzv76Dni9o
ymTc+pAHicZZDKfPMJip8Cs4M7u294AlV7nEr2QDYBXXq9cAnYEfVTthMusdcp+eHwz71x/gLIjc
6sw2X4D5IRkALnj+BFA9tF6tpb6b8sn6AIR/eMA1booXVfe3Cow/GMK02YPoDaKVkt4tPtcTbJ26
oUiakV2P0otef6btfv2fIIBHooUBe4wmn7mJBXB0niQnnuaKfNELI86MpHoT2L26B7HXf/xfjEJk
SqRBz+uZ0mU6p2ZRqJwMwZqbmyVvql2VrNbu9VHOFhnvgho9LQsSKoI8GGmn7wLXt7WJJ414xAHq
ehWudl109tcu6wArAVQTe1Gkyw94Spi61Hq7PLw+/llytH3M0wc4W2EUehDYSPiYoi39h2D0nXeq
l/ZPw05jTKTtOwgln7ka7FjY6RAB1rik2XW2xp89wRYD/ZFr+karo85aGvE0G788uxFxOwD5Kag3
oPLpEeskS4isbXOhZ3R2O/0el2AS71paVDSpzsbVGjL1FJ2UmEWd7hO7TiKsWBTUgaG69ujnfrvw
qbdS3em6ZY4RQcNPkgYuYqanL5q3Wp2Yq6vHZoATuObjzj1AhfyYVS4+I95cHJ2qDN5i6jrerYYz
/1zc2nvvVClQmdcf5fkOQrEM5PFWXSKAPefO0oMQqiFkifup8r7ZrdbfZ8ZFWaDtfc7elx2KhvLv
agJc3dP3nfzWsFoxGjGYjuIDGkHrsSln74OD2H9I84zSb5pVyYV+7vN3swmo0N1EA5v05LxZrWC/
wClgOTlCcs8CutqtI3r0r3/BbV+evhtnIbUhWvFwSJFeOn23tk2dhenUY0pP2X6u5+7QjpyItVFU
X14f6vk6BfgL/wiFEDj4xvlQ+G5vQIBAj9dsnN40wdR+0uZGhaXQ7F0r0ktC8y+9Gh0TWpxsDq6M
7cj6Yz9qM+3vZvT1uM3b7uCMWkVUORWxIiG+VGQ7ezeOZRTQkBNCr4/AmtDtdKzMc0HQlqkLcWEY
111qNK4KHeG036wl6UbKImbZhwY2lzDXQCte0ZlqaXGknVhua0+AG5RpNz9MKTDZHSJT0P7mnDQV
LUqNO/n1mTj7Mhvsm+r4FhKgdUVadjbpKpU21LjC3OUVwp+WXNq4lMW81y3wz68PZW61rz8W2H+P
5aPejlAeEiHnuDVjVatqysXcKVfpXycqIdDbE2f4WMCKWaDw9tYcos0LyJBmh4VeTOrb14ZXTEvk
c5FjbynLckZSZA2e6oLDfW+XCTXyerbsD6g66E3otoNpx3iFgh1LjKUyjq+/xAvfixoyHs3ARihc
nmvqlSXwZKAU1s5YLP/WrCz/ejX75cYbS/Xu9aHOzprtc/0WKqKiRM2SsvnpQmq6bCh7l+vZlplx
wJJxfeusyUBgWfR4izZ68sGhTvH29VHPzprfo4JQQ3Fho1HgrnE2qi+nYdIJ6s0+lW8CJYLYm9dL
KL/tt5wtBfATVIBgimygmLNRElFPtZh9Y4dgbHXrjsr90WK3lO5yidemldTdvnQmLNGVHXxQ3VJe
OFFfGJ/+A3VEFGVhq5/DVja6/oB7CodN2tz2vXUjTPs687o7KJg/a2WrsPG9T9wp31//us8PB9Y9
kAUUxzA0YM+dft2OrnDeTLqzq4U17sq1H464w06glLt8JzXPi18f7/eFdPqhgcltWFEExxDtOAeQ
tcrXOVhqa1c3+fCu6LqkiUqwtHujTwDsyN4Ys4ipmo+ynI0JFCsQ6KhIMsSUSmto3Cu59gZyobCG
rnO3WNuDUnl+cHpQyNGIi0CD9LRZOTdzii/uARedDolSOWIRXhqFP114oecTt+UvXO/0jugamGe9
QxQU3ACHHxOfXdXfBq1VvUcxrTlu/Us4h3lm7QLN1A42vOMIJ2OcOF7/omf1Q2QmUbaiug/OH9N2
5ELOKvyUSiEVeB1TmE3Je8+r/T5aIGLStgskJsgtTXOqELQaKno6rlVEepurIHStsfkIwxZtltef
6PmOpXYDeWerAiA0c/5J+owQTeste8dPncjvml8Q5S4BZX//lv9ZSAR5HENUP7hBDWMrDFmnK9dz
NDnARtB3elkka4h2v/OdrpAxx8gkeva+5nB/yBvDIXeUaK1glUzD5zDpTYZMoKi+0Ahrq9BTMyLE
OIhksIuKHCCx4bZwf2y6mo9DWa71VQtnLA8DGinNfh3k8vP1z3WuHLG9CdQjrLlcgGGEH9se/SMY
CFJsopvcNncQ1vZDCrLALNwpNFTtfl9xiADcjivE13yZPYwaxk4dZIvCTWjgcLQboKhHdt44b23o
mh9ff7TTy4VvjFkpIuR4pfNwyJqeLe5AY4KXsvdipC26GNQV96FJ2eatnxrOp9fHOl01jGUDVqH6
7iHCQuB+fhJp0ESrjPM5hldrxSOS1JFjLv+mzQGjkBugw7thuyyOoLPzLshsuPmL8mPKRwgFzJO3
o1AzHmhgeZfSvm0FnqzQbSwKlgDYAjLAZw0YKND6KhgLdvfdylNxoKoxUrXhfUdfr98h+gFFc1zV
XleBeZ1Bxg+DroSfqAqx70AsX0jHns0n0TphFZh1XPxAZJ5lCx6WImZToc2cZ22/W6gsRN5QcVhJ
JKpfn85LQ51tT1P2jQWogg+t2cseeqlDqXBCpalfLsndncYl28ohqKVIgUIRgHaUDU/3D3zWOkiU
78YrMhIPo94vn1ovxYZgXvy345AacVk11oUL+/mu3UZFBZ5FS42ZiT4dtV8asAsjnPklnbz3pV5o
YTDbxTFYB/MK6x4/QjMACH+2tDsXsYVbjvD2IXPz/sdo9KaDgK4zvlvBFf77k0wWgzT9VhWGt3i2
addmLJDBlh7siznYi06u8dyraY/UyP9h70y2q8aybv0q/7h95VBddCWdwjY2GGwwdDQMGG3V0pa2
qqf/P5FxM/DB4TPIzu3cTsbIzAAdVVt7rTXnN/XdH9/kLRKBhjAxFttb+/waoFRo7Kly4QasjX60
0t69xh1S3GyiivvXD/X78sDgeLvVtLvRu3sni+RK5gp4le1QPf4np9QFo8LlnDzneZ/k56PEFprP
uMvsf0sBe35CkLlla1uJF4vZK/O9mRvOZ6AEWJJQnK/haAbqLQ7t9cqHY3TmjTn5kP/74EjAuZi2
wxJ1KnHvAczaIlVevLqWuqRxrvYp0+O3bpW0yNBFcEh9x/lIF6PcV15XXrDRzx5TEJPnXAXPNzV/
/RIcBexEkaOZp90/ndlbG8y1R1t6Ka/7NSm+9W4331Sz3x+tGsW915jtvTfp6q7t1bnwiRde6G3+
CEBzi/b4Ld2jgJCAjUODN+Jo8xXBTdbHGV7APlfDHVtDtXcKdS7A5MVT3gSpeG+Q/58WAC4oCM2f
Kz4/TbkCBjVpkVHrXrTC177yZV2uVqLJP079Mh/yyj2XfnHm8KcQwFI3krEsey82Wnd6u7pVuvMm
L4XqJqp963b5zpdNEJWdl5QRu4Hs6fXX64XlehPhom5kW8UeZPt9v+xBVGEUeTB3XpwAbdkL31JY
UIvkekCT+/2/OdT2MutU3TTHnh9qsZdUZSjHY9ggU5xViFFAiyShW4pzPbiXz+rvQ23//y9ntWpp
XRcah6rx4EcJnbRd1sK/ToXfxP/FWW07cXp+Bj3zk5WDtFDXZt31gNMsMl43Kaw5DdZ+NjL/zKFO
5gX/fj0R82wKSdIX6Fg9Py29bSbpIwKLR6eSIS0Th+TN3jqkmuqunGQJ3hmu6PfGAOAHyIK6cIBG
3OiAAT7XVuNeq2IRuz8/fQvnBBs4JpJsGp//JIHpCPo5a5clZvtQysEBtzZbZJbm5vH1Qz0vWf86
ezqDPDtkfDCNe36ooGx9zZ3ZlE41o0RbuPWXQJfqyrTSbm8sU3sG5LA9j8+3cSyDVFjUqhZ7udNT
SxdFXQD7KgZb55HnjSO6Mc1zaZsvrXmklPIG0qdDDXdyAWer9zw5bkuuQ5O87IUPpMatDmJy9Khg
t4pH1cwPr1/Klz53fx8U+d/zSwkWozI7VK7xuhr9ZTet2o1vVO5utOclCobMuq5sq76x0G2eqVpf
vKhY8Bjn+5v45WTn4Iyp3misZtxEO49Luy7xBtXnxG8vvf+M/6mwiFHbtMTPz0/Lyqq1PS5qjnSV
VHGoKnqqQs+DLvb6lXzxoUSgs+ng6SaeSpZbW3qDBF0Q5yOFnE62yLVNvP11n1tdrKZBXbx+vBev
3y/HO2mT6mIhEzjleIUI2qjDpxKaHO/MWb34UPqYfUi88mgQnTyUI+j7Bq6+FxN+vapwbv12Z01m
dyjbZSBQoJquUQAx1f7zk0MZjT6ayBQdmPLz25ZUowZohI9hX2rVezBdaaxNQv8vLuGvRzl5OIZ6
qoxsbXmvoQscyL309n27nsN5bJfodPVgJ046Ku2939VU/Uz/qtZ4xQiGkJeLt4UJIv2ePo8L47Cw
sbKO9iKTgtCTnWEcSnzrZ9bmlzaWTDZoLuKsJXnvVNxbSPbMBWU3fKCShUvr6C262TCTNK5iH9JW
hIsigzQ11N86x1sfEXMguGqZJ5zZ477wQrK4kR6EFYbmvnmyiy+DnCjbqvbjeUrVlSKkeZ8AEYK6
aNgfX3+IXnh2A/ZzdOa47PQpTt8Qw61LDSpfLBN3/jaWklY+7ai+b9ovkq/4fhxz58yVfuGt5JgO
5G8UzZSj22/6Zb8BH00joL7x4zQDkS3y3LjETXtuLvbiURAMI81DHcddfX4UD7DhusjSj1Vf17Fv
Nj+szjpLcN3+lpMHlyEqWkg+fRvH6OTbkPVzOpRNyvWr5+IjmX8YJieLOWq49i760ZTdxV1j1vaj
VjI1Q+i/Vs2uXR0wDgMQyZu6kub1DLLxnEb7xTv7yy872QDgxVeLa/AQZVaFHlHT/WLHo+99XuFO
vmVMUNxOuWH9+aJEF2cbZvPFIpvz5N5SkFiuGDlqR4vmmra5fVWIs/PrF6/6JtilRYVc4TRKvDcx
kVdwW+JimovDWlrZTZfY/Y0vqvVNpgf1gdK+2RExrl11tS4jTZ/MQ9Gay0WPEdMJta4715l7YQnb
HCvoU/m2bd7B58+byISnsZkjr32Z+p3ZjsnTqrXeriDsC2SYNeIm8pt8P/nYcwZ4pGeu/Mmc7ueO
jw8r7kiXZDMaACefocEdhDWTiANY00IhAgSjCM2h1G6ok/2brNSMh1nZh7wfyig3E8AnjoJUOOvt
BSE3895JMvnUy+Sz55UJoUGY47ogzfd65udvMzeDbgMNeTzTIXrpNUWct+VEw+3AV/T8si2gq/yK
dPoYbYsVuaknLvQkOecbf+llACbN8JJ7BOf5ZJnrRN0x38x5TZFIQ7yZtDkMvGTaG1Y6H4J6MdMo
bbQ/TcRkQ8wCh/kI1wYpHkAdnp9dXad57gXUNr5B+I5AyrOTnij3+dCm8esr+e+7VA5lMRczGQzj
Mdgu9C+r6pS3mgqQt8X6VFfv+klBmMqnEVeYIACt2sGmBdg/wB/84hUjjMrXD//T7vt8JeQDgvzA
3QZkFHcnl3hq1VJVfprEBRpwO4LTWzwVmmJjh7bQvslLM0hD2A/uG5io0twRe7w+wZVrs9CuxQqm
XVeVH9tyzcmkHhz5YMJ2teLEGfL0oHej/ZgB6RmjeU2SYW+mtXnjk+GEPc8j2HyXerp8T1Vg3m4d
ycceINcaQfttmn1V9xKUY9XNb2sorM0ff8/oH9IFYirBg8qz/PzKE03im3VOqVU42bTrGy9/L2lv
/nHDcqOrob/AS0qFdWpRaZWT4WEsaLpJxfSmXoO9s45PhVnNZ7QQLz1JIAuBkBBRi+Pm5JX0kRMG
veJIaFPbCy+3zHtdrdbeaiXdPW1W3Q+Y9rtJc6xzw4DfVwNOkrknsa5bQpx1cinNocD04NAu1kDL
EfAwt/2OL0l2sPTFe0jI5Tl4btuGqe/1+zFj8ZdMMa9Y04xdXiHOQv1+S5DLdPv6021sq/fp000z
ARUPCi2W+JOv6dA7E7q7kc7P0jsWo6be/OAi+7xjT2XfzE6bVmggjPLbklrkeMvBRyS5+rx+Ef7P
tIsqVy1nEk5+X9Qot9keMg9iaWGL9Py5yxJXBG6weDFPZXNT5kMSKjWu3w27aeK5Wwk96Kr0nFJm
uwWnV4LM1Z/SRz52p194iaelHTHQY7Copig1nXpPWffdmA0/OnPRfysXQWqx++VR2FhOoAaenyA0
0T4A6KbFne6Xlz665LC15vQ9C416k/lZDhFWTOaXcuirvQJ2cmjIjacJ3OXvzbVqv/mdLb5DPdPf
uRrZDGEJLv3MsvvbZ3/7jTwYvPfIQNm2P/+NSZpqokUoF3dOOb9TjtS+gUFNHvvCXTd7cib0Q+uK
+Yfipz0s5tofXr9Kv70yJz/g5LMvp9oXjl1rsVIlsnIR3K+jONe4+m1J2A5CIBabXFZ2hHrPzzIH
e5oPfGFiKP1vIOxcFqVVR7NmvZHOeDXYznunl2d2Bi/efeapxCPQUyIk5fkxpw7ItatlWgztTNTh
lJK4Tk6qpMrtDqAntIfXL+SJAJUN1HaSqC7YV24l0SklyNFQKkL3S2JPVxsgO3XivA/mMlxyW/6Y
x6r7it3RQcQHPH/p0Au61blewot3k63CJjRh9mqfrDOMAVMCs7ibdT3bZMeJ92tllMfXz/S3V3g7
0V8OcnI3Zx5mAYdPizMkr1hp0475qu6Q4aPaD68f6qWbyH6LxJnNs0VR8PwmLlAR51TLtdg0S5Hs
6rVdfTzWvn5Iql7/BBvb+vH6EX8/Oax8wfY55kuCY/3kfSiSIR3LRQbxGATNvmgFpPgSY8A7bemT
M9+r31ZgythfjnVa/Wk4s1F2dUFcA5K9Mvxyucb/X96KbrLQIjlrFderU51Zcn5/RvioeBv+gAxJ
zJQnz0hXrKs7CzOJ7Tzzrmy9dt8YUCovXr+Ov/fPIWbx6lFgYRbCjLjd2l82lJCA67ls4LkugZnf
9KXfe9FYD92da/VvYIIa8BW79mIhju5DW5XVd3gdZuQy074EpSyunL47V13+vgw9/0knO5OJlc5f
zTGJy8BYwkCMSP2FzdQ4m/Dfo+ut0kMFbXAKm7zMzrw1Lx2cHR5TbLZhCG5P3howmZmsZZfEuQx8
hHxNcZzxy31MJMmQkU1swzX+v4lbbq7nWA8IULnazz67vLM+WCHeW5SqlDHP78ZkVAsOjDHdCWvw
r9JNhRelc7OqHdFOuk6Fy6an8VrnbZ4aM5EZzjDjBMmmUud9MwEQpL6G46hwOtc5wN/MLHwwevkJ
ZYv4xMD1XZNYoGRaouPtnegFjklRWOQiB0nTMUZutCXbJVljPwilAnHYcmsQYjS9fEfspGWHtWZM
t7Yz6m+VJYsszPVKwn6kTm/CoNfIhOx6f3RDBizIoVVloTlqMdrrYSVH6ztmivlHja/gTbAWfbAr
PJl/mumRyLBmqktnf17tD1a7NB8lybGcT7t0Hx1wjdfJ6M01gQRBHYSd5fCfNYyuJQKFv6WRoWf/
tg4z1FbHHQiHx+bjZvhYGnu+BPYIRWRI5CJIjJramSZ4NhyDquycyINcTtHrtgpKLDIbg2Rs2X0l
RDFNY7dbQW9QQ4NOr1W+G1ors2K39RtxqwFkjSo/L/y7wiLudQQs38k6Yn30wRE7vnbUuzRAc1Er
CXa1XSvpmfcG4yHKIY/zq7rYRx5ASi4Jb8l9llpMGTJfb+4MkWLMPyhvKKt46IjIDmvS9ASWJ8BT
O0MUgRXpCeie2HGVISHQCsDwWqd7j8Msii8QTe0cEH3QlZFVknOGR8Z32GyrAiBtRdJMxv42K/rI
IKrnCeu1ftsygH4SU+ENoQ6rjxgULU372MegsH7s/Sqd9i7U4uLYu3Y3ghnVhzacZ2ZBcWtoLsBk
5bNb65Z+/EAIMF0So1SejNsewkZoFh3I09ICP7/zsKCtl2yZ/YEJhF0KMlsWk3APYaXaLksN1D/D
Oms/lo5nYHZGg3aancp3dNYkjcvCS/oQE7fQ9nmZDDzq4D9ufDCYdlQqXZqRaHCVy5apUVO6pNW0
Qlu+M5Tw8nixvPR9Z7HwhQYcxncjakXyTggB6Nj4W+BBCCcqHpY6ZVcwEvX8ll2lfztAMf6ACKEF
xNptzVRl1sa7pe1wbffmLAHXWs40wp4m7G0/eWBmQwPxwBj2OgyXkDvnil1AK+azyct2T6N2nHaO
SR8nWlNXXmRS18cwdxpbxmyL5q+MJsdHK+j5ixgAYiEknXy1cNqN6wcSQvQPzF/NLw69L7GFtjRL
SIKkvKvL3pl3dMFHG5lo4rqxqbItXqhdQAfTH8meBitZLiEwwqzvy0y8S2xzHi4to6out3T2+tDz
sffDxhGzjHWhTW3Ifixnqpqi8e7AxqRvCO6Y32tkVn1Zx8J55/TeII5uLvAnlknhxFXim0VIAmR6
bWv5OoeE1XjfJhWkFs/fBIYB3oe5hnge8ir2F7xAhHAJd6U3LewGcrDVq3ipLfsJI/Javhs1K82i
VOTadCRMwyDMglLOCreU3OxCyKL+3BGf89lIUutjrwFJCfVOQp3zIO598fMU3vFiJi29ihYacFRV
U0KvNivqIaKJl/I9GRx2SdIShym3pjt3LsxjD3gcl2ZgrWG7XiryIr7OJDHUoUF6yoNw9Gwh1qiQ
LMCOI7/CPm7vUpTwRjT47vAArcg1jq7jLd62MCiSI1Qh7vXUde/NXBX93vbzuY9Jlqjmz7TJLKKZ
ZoKkdksmzNs5S8b5wEuR8KszS1ffiKcozahaUICHVZ713lWWLtpwkdiQKPalpBUVGv3MzB0s89CE
5pJ4WgTaundBoZcFHE6hmjLSh1m/3NqMhObRJ9YO/C79S2sXqzoudlMZ4biB9OlpUdyEuTvqS+z1
NirEWbUNaTmZiUmiJpTSRTI6eF/GuU8/2g7hXnTFRQLnb1Q4uJZZ1/q4yF0giw3YY2DlqI2cI37+
CRKhm/sRbo9CHY3StT6a2qgSQiJcWV303qjaUEfeBOPY0jfS8UTu017pSQVV3J21gxC9/sMk3UTf
2bNeqDelU00y9HP2uJHq7Sm5B8/U1++8tSkKyDmeDMjNsOHJtlOfpbvU0eXFoAQYhV4STEYA0ToV
eE9YB465UTTZPbBjVX0finya4tafszqs3L69MhRZTCkJqvd6F6wP9pxiPGAFtdcws5Lsk2tJDLv5
hPPhphhwJu0Ku67zr9CoSjjFJm5phBGB4hKqcuGhA3UeFmurgsjzYN2PWh9UtF/oSMRlkcMZWk2R
fUHfN9+sVT4V73m0pyYWaWvwSzPtm7RtpS4slTSPOkOBIsJIvNbhAMCItYOI+tW6zFTJRwCQ92Cw
8AaTTadaK5wdoksEBIjPB+jsi7t8yqrB+AhjmhikNCtYJzT2IY/klRBKkhWS5BB47EA07MG+Swky
eujI8aFSt2bKAK0frRFCNJHrUS4L8cmqPSj1UHTq+wrZkBl3zWj80LpxeJqsdfmMHXrixevs/MpL
pMeWAab2GAYrgEFQ13p7Be1/rvd1Ag3qUHpZeeE4vbuEc13b7+iflF9MT5g30iEoK16WphnuLZln
10O9WjIGf9nd9PxbSciIuHV3OlCmr8IySInM8rpyomUZ2c65fj4+mQbUsJhADPdN3urtF9VIpZGC
YBTDblwG/MV+MztXA/mvw0WWrd1wsNtC85Ei1SZyF4U0ObJHwfoZrKsj9/hq7Ftb1POHpPYXeSAq
3IeWv9qTH7sTwAS2cYo4ZDxFbETwBDQdX1JU61DOSO6NF8TfSeRq4/JYDAQDsrWptD4auS7Xmteg
fvYaLOE4yctmjLp8vkxMOTGgqp6sUcxZ1Ha2dl1ahLzFyIBCZ3IxL2c8QnxtaB2NBzE0xVXpt52/
14Mp/0zeqxqiUWllFteyVWtUDrb24PcGL6EziP5RLsvsRCOFu7ODfeJf1s0WniA1Hd+ogVzukUyB
AxmPINxHfm9YVaZ5yBup91+rmVToHWInM4tsv0qYVszBZvik6exEVdcnJMCAdbq0wHnpcQ4e/grA
uLhBqki4pz549vuSQDy6i8DSUalw1mAp2B7bHclF8WS2JYa/seHzTRxDM6B51SaScmbSencWGUlX
fu7rySHXUIyiLUuJ/WLlJ+YAN4y366qmG0hUyrrvdjWrH74OPCesU7e6DvBeOGG65bSE5ZK7Oj1s
X6siShRpRdJcZcKGCH/1lpTeNKHROakiS0sr2oidL8tZwCx/2DOjdO3YRBbcbQWNea5Z/dN/9LyQ
wG1Jh0NnY0+347SPXEnUm+UitBgPjcAzQh3ThgkR71cLzaMwcYm/4WFej1pXjkffG6Z3zup38Vxm
yYfMbbQLrffWY6BS7321Bg79aMifzjR1OyAL+ADgahzAyJrRVJO0AVJAxXKd/DAv+pW0ge7+z+tU
ylNYtvQkkQadtkG7dVynZNDJHQmYewGWrK5tYzWitrWdazeAbw/qPr+ZnKC64EyqSyL/pgsPxCRb
VIxaN71yxRk11AtNCEZZGxwVzwVa2ZOxcN+azNPHMoiFyhgI67l6z9JT0suurDN1+ouH8l0eaXod
6NVP2mSF69Wr1xdBPGzrYjUkX8tioxFqvty9fqVfPBIPjbVlFm9+qOclaJAVONwzOit2PjexbJgj
sk17HywUGa8f6fdiF9LAL0fafskvrYemksTDefRVKuG1B+IQIUdt0PXV8ZC1pu1E+kQh7l4/6O+t
qo0BxUwZirNNh/vkoI6aEtGSNg/nVBrwFL0izvQb0b4xkuScHemFXgLHwkpHP+Onhvf5CWrkgXRN
zgn2tSaOpC/1H4BIGvt+UPWuLxo/Wtvujiy2/NPrJ/n7IGNrWeE78pns4NX9yW/55dJKkL1D71VB
zJyjeZv5Sqe1Q3dgcE1iWSxnsD+gcNHjcszqOxpM9tsc/dEhE615jYCHmdrrP+iFh2obXXC/eXa3
S/H8Sqx6XfglUQwxBsbqU8WS1Yc+DrYDvdU/9FxtHV7WPqTaG1ISZ/bpyU9uwtbcpKVsmZP3sSvx
wnmEvf17UvcXNejdvxfTE0zRyX/9ZxbRM37Rq2yj7XjffqEi/XX8/5fUos1P8M/Uor18qr+J/yGB
97F+/JVdtP2xv9hFDhgiVHI6Udn4ZHnRWET+Yhc59r/Qc9DZpOeIjMJy6Nz+xS5y/sX0wcPvyerN
tPjnSPIveJH5L4Pk5s0PgDsZuyT+oT/AFyHm5nn7+/MI2AxLHq3qwOAgPqLIky5fNxh0I+oJH06a
jMWF0sDdRIvttwQy9gV18wJCvAfn7cwlkdvd9NmSwlaHaSiA/Cd8/qNmpmSLB1oBsMYbvZqB/aTp
gawzw94jDy72WT4M1W5w1unYDGZnU2EsPuVH4WpTRLfJfSR4jp31IEX6VvZak+0B8FOApi3mqCgx
WwovQmpWCHKEqF6gdO5/BH5ffRzbijiYPGkH57h6iT1Ho2TTsmNilugHe+m19iBzMCr4tkUyf1Ao
Ri6nfuzniIsvPwPIAhSOA9S97ZrZunVTAHjHamny74W2dO8LPSiIXUzHaQMMEQFjDpD++3nMtRuv
nubjpFvdBjvolqfKbHQzruljfVONKR4GKB7vHauslrhq6BW/sRNDsyIigtckanrHvqeFR/ynTeuZ
HfKkVd8NM3Grj3pKLtFHWk0kpSYa5tCdb4zWHWmk7DRTz6Onp68OmedoIkuqa3cmh0eRh0S9h0k7
e6dXKampRYAUM8Q3p7iLYiQoi56U1l0XvagIE5D4eg+qlhkBKSLtLrGGdd+BY+tZpC9W3u2lt/jA
qnJGXyH5suam/Vubm0ptPTgj73t1ibEMRIZqy7W6zAzm1YSRqY6UowrTDAgmp3hbt2PP7TTdqo1B
+eUiWkU9fBfBbIKxKajnL9CoyodF1/zH2pzs766o4X5TkC8f7VxLPxGFTRNMq9aRz7wNkjQcDIc2
ki9XUp7WwSm7e2pYQII0hs1r2+vsp7Tu6uotzBzb2ItMQ8pAGOGc3w8oMOx4mGuHj3ll0Ysx1ea+
hfJSXBt47eowo8NE0lTZKve957WSwlsjYAej9ta/nOmuxmSMthVxaF0q7sASUCuF5HNNc9i1vGzR
6Kj2QdZkn7FBTuevZoOQiG34nPVxki3yAWWGwcRa4l6WlevfNoKN8d4aQfjdGkhlaBcHzaRd2KU9
/ZBDEmSXZQ+g+XGQy+DzJiSWd8U8iQjraqEbH1veRspay9pN9jVRxVSQPZDJqFrn2qVOKWlGGjgp
CJ/16mSIur4riefK0zQ/rGmTPTBUEU8dbSlUl67XGiFKQ8pjaVlTxQ2zmuPspPUtLmt73lvMQXik
Ch76OPPsdQBhw1hz1861b8WUU6OINdjEPzQoVC2PyrC5dnLf7PHQi/rRM8BdhZNtyQ/FZBFnISwJ
MsLWSn+NahXY3bUSzTDvTHrBRqylOmjqsdk48MSIt1RQxLQaZqtnx5mI1MOcO8RcilIfb9emSx5a
kcqNCz2QtJXVnYzJulL3fWXnATJX2XweuqQrSWLOAClqdWF9hZzVHDJXZl8AIc/Fjqgy3iIquyWm
avb9KBvFcjBErw1XZpMn93YxDtklwjzGe0ujkhS9cNNlET2EUfDHTd7ItM6nd0vZIjokYy6xaVUV
BSxLiXOcNpsTwEarJt9ArFkAxKT89o7p6hbU+Qsk58syUfOIEpe/neBQfyh3khjgv4RM///r/X82
YforX+/HsgC89/1/LvrtH/2zDzh/8v9+wL1/4REATAAEHMU2eLv/fMBd41/IUTZ5ElMypHabPeqv
D7jGd18HIIaqeUOHe3ytf8EPmv8CboU9fZPLkbkADeEPPuE/PUR/f8E1tpL4Qzacy/OdpKSBhWq6
KI/F7LydxUrqtY0EZl6z6yXVvXfU1+qaqXj9wSNT+YGEtCJqsnXaV63hRkuCmQNZcnDAjZztRj0x
PhYSxvIv1/SvreGvIMKfFrGXft3JvkJouT72vk2n0RLVlWkvLb5qSf0NMOGapMck0iXagg4ZW2iM
C8Hy1no/asLYm6Ag0CAkZPlxPmkMgs7cJyZWc4tggYPX+POuZIr7/swv3XbeL/3Sk/Gy3lAODwE9
UZUg6bGkkiEZhojwvUJ800tbXLn23OzGlRSX0ElQ1Axd35zRoJ2IMf6+iyf1AKHfSTDSsWdAZjp7
lt4p1gif3/kdHxIphuqINL2MxDS1jJYm0uG7JDtTkzyvzv5z7G0D+qzsrEndQ/tSHFd0m3XYumN2
m9K1vtCI+oucKdDfZ1a2BOHgeefcHM/roL+Puf2WX+qxMWCPpBlmfmwLVe2nSsFL9Ovyukn072du
6D+d1snU3IeoWOn0ro+jkYorCkuxA4DZ3FVoeo8Es4tdzvINSnHRI6+t6iM7i2Hvp+tNUU4/3aVx
YNfzdVD0X+vOtfdNZqrI0IzkzE3/qVx44ZE7RfthB2jq3p3yo1nkc1T3WQ4Vo+n3JS2Po0WNeEno
d3GZBkFFZq8r7jDFEC9vdMGuUXrKy5v2IWJ/72AVs7jUJ8O8aWm3XlnQmS70PmAO3Xl9WDGfOYOE
/6f7dtItqPopG0rfqY9rMoNgD4gLmOd8PNSt9+H1+/ZTsfLSVdlKlV8eDVocacn2rjmWZKyDubG6
UNSMjp2yna9QI7FXk1lzYBrQYOpf5IWSXXU5VsYY6rMybn2ZLTshhfO2KTpA0WIsPg11ah/TVqij
ly80crHdRMmKrNJCiL2b5wbIgzBo1PbK2BXlEnXM/3ZVkpj7cVjrKzr53cXcsudrHU5ZMoG8slO7
I4+HsFWyOJ56OFvXZqr8/ZRK649EsH+/JSdre744aw4dpDky2Nejps0ACrjAS/V28favX+5/Wnl+
6yNKzyWPduZye3m/x4ikx+C0KyKE1Q3yzk9TIj/DdKrjyfK60K+s5cyNPunN/H12JytuqyUK6ITd
HAsywCCGO7ntRhMtDCofMT5Vo+/V1Cql54IYWQqcwK1BkGsAcCzs3NnRjytJy+cMJP/4c06WYKQl
bbM2DhcbAtGbaS1G9oZ9Vh2XxSHNrrYvaz+llwlPn2qhmXaaURC53nfzcbSrc+7kE1/Wf67KqaN0
rJFbVrrRHBFKZORswLQtcA1HMk3uO4u0gayuut2iE7JC1ra/W5HlHHx/VWe+Bs/7gn8f/2Rlpn9n
a5S15dGfRi8yKMfitCm7qxoxKltUqFevP3j/sJKcyq2TxefNArx0JEmjOvSL6/KxxzOiG93d60d4
3lb9+0y2M/xlIZHlRuVpg+JYEAEUJwjL4rwAhtw5hiK+L0c7jbjlTKcRjS5/7Qvrln26NM65qunj
1Ud8i8t3mvYw6ZBXLJdMZbRgjwSh7gnjdksvVLIsr8pU9/N4UMmM/MgOyiHyKeF3hdtKl2FDcQ3n
h6uTDdhCytEvrudSugVl1KJ/QySRPHZVYijECMRvFUuvPgt9TGkdD83ewQUjI9bAAvGPw2IaToNH
GOxSi6A4uEnmvdN9JfOoCRIAWoxLRj1cZvO6V8SvWElpqh2REMFFufQ++4/M0NZdWSWeH9K4RC3k
skU7uCi+DHxW4ABA/dH+mHDTvk0dH0U6Ybv5VRYo+hKzW9VOWPem9mmxZUHDRqvm3RB4TfVm6eb0
s8O+4ipTBKrcjEFt7Bx3tq0od6o0QPgsSW4lgCR3owDkmbsTbZ3urblJh4MpGvcOHE6TcWbN+kNL
cu3blGfBzkw03zmCLLVuO5/KFtqVZr+RuRvcLT0uvZ1hJ1nLQZcayetYmTZiSSUfKMYmUC2C0wvB
J69yV/mWdN4sIHAsbeB/pIg/Kqu8LHWIyWE9ZwY9FCipY2SYKn/M6YTcWVlVvC2ovC+6mqmQk5q0
amDxc+fx4bQ+QoJWLNTW9pQd+6WnM1uDJAUYnsGUXovaeHARaFnh1BZ+EU2GW7x1MdRolwzb+qeG
fIgfGF+CK9l5LaHE6FN2bBKaneE7I6KYjLSEqKuHZIwSR1VFZMjZv6v8lbtsFFP5nvjzugLzaPrE
R2WV+6CtWVPQLLCLTbQTMCLyRqN6mEhCp2OxZraxY6TLpFWYqVYdg1lYDznhTkfLL+Q9GOv80Shc
91uFsKUHOtAs0MMG3f0GxmbV9lQu84D72ZzTWzez6i4iWpwsDBDebDhNcl7eY4CoPqZmU6dgi81C
PxadgrNvwSnYC1cYzkWdj8FFQdST2meT5HmURfeQoQL80DtLYIUYEAoZZm2GUNIliRRLstDVrT3U
bBlqpSMq8zP8C8oGJxVnA8kCobHUZTy1jhtXgUDCIYPginBwFefWmuwMWlkD/SXowH5O8RQmab5+
Dhan64hcX906MpN5+NC18DpDx140XGOqHaj+bXGw50l1kMKC4TY1eKzhWPg86+WQ/nBE3Q6h7Uxb
H8/AaCobMh2gja3dUQuMaj/3XZu/nQbD/TCIWT1InTT1neY2PIY8OWnszBYfa0Yd+W0vxM+YbTf4
2vCqdYRqS+9Dotr6h0bkxjc/HY0hFsvoPHUwdbPI6BRysLFT4z1JUSZDfnQPX4exH0Tk9Fb91KR2
fp81fYnYkBagwoHPCDeE2bEYYWeo+rHDKH+jiIr4tMxK7U0I1Xd0TVpizJEaXQx+k7S7xNESAmcR
Ifi9v0tn7AAhDZjsB1k9LbYV3wl94bSX6f+ydybLcSNZFv2XXjfSMAO+6A0QI2dKJEVq40aKEuZ5
cABf3yfUWVnKKAXDqta9KytLCgHA4cN7956bz9NDbxSUu6a0aF49RhMyqQLN4c6sClJVVWzlwCJ8
62Xshile08y5UIUe7xsUjBQ+U6Opdz6q3QP1J512vZ17ZigHY3nLRFv3u7lL52VNhpR2JbsFXgFz
QvGJ4s/EpNnXL3SO5uJCr6V+nQwkkTZD3EMRhNH0ZHcpL34Qs39lgIPv11nboFDSENUMkUxujIav
lxfZ7JxGTS5ZavDzQpEhnjByb1nNRZIzT8Da240zOT5BOwnx3anIjVwXudK/FRFltIDzpJPtSzEN
bw071nLj18ydQY1KpAhdSmLXs6iIW8nd1lVBRspJ0JZevJX1QTGotNp+0UVfvI45QeAYPkxywETR
JHXgZhnjuRtHKZnCmTLDpBEtsrc4dq6AUvEZfrzcnljQjzXv/XxIRGutw9GA8L0Grj9DIBsxq6J1
/fgShyPAb5bYYwxcTd7YmHE05SwwHcLiuwpwX2+c6WKf2PkcGyF8qeKl8Nxy1zROG9KReajaQlx2
OVIJBcjrzHM6HKt/dxNH+4RyVH6Jmb/c4Sha1nqvq5s80q7R9S5XBbD9UNFZDt3B4cWP0jzz6I4U
1X/tho7ZmiWIZAqXZbUDmtw8ZX7CDblaynSt5fbynODmjANDTyN2AipKMHMR24yWMENgGspGy676
vO0Qjcgk+0F3o3qq6Kv4QeeOrYaQZcyoPP3cZWgza+RSkjl/aTkUVGf4qXd1MY3PHuq9LFDUxPem
SYVhReh3LMF18hFudZJjxtDTGsG8iizo3sjq+pAH1MI3mfpuvE/kkD2Vc0GtyC6b6t/ryf7zyVh/
3yc2yhqo1Lds/PuZCLrSivY5epCgWqxzUZ+nBu5hz/jLVnQaiq5ARVPtKOu2NM1maxel87z7+LM4
Ern88w6OTlLJYlZi8cxyNxWoLYwyo+clqM0PTjTTV6q6z7mTq81ioiKlnmOHkySbYmjZc4sqiTeZ
gd/BJxg5SO0KATy7tw2ZxMlTPXrGVjP7Ah0MmVmp49Eyr1N2hypbLhrb7270NrXPjNETH+ChSfrr
U2oBR7eN36Vs3MwQ2VyxLUo+hVhL3ifShc5c5cQ8dRyKEnlLgjOxznbJaNlXEU28VVuw+1Ygfc98
4icPcUfvuyyJ78qtKd9ZzhJvWhWjwk4sarNQ172Vx/ITTk4635WlaFkUiZNU/pLCnzHl94/HxJGf
5a8xcWyp8mqtFyMVlJ029NW+lvO8NUUZ36HaS+6bqKdfR8HxsTQgmWNFdK7TpnDulyZrwhmDz66W
ebH9+LecOogdnazLNkokyY7ZTmPXHPi5TkdKd1AX55UWGkWVrj0x/ylHQB3w+0ieE6/32AhFtcaD
iMQaMfgWM5wb+SFKPG1tgRD+9PH9nHq9P03hv37OtLZk0i/5Lh1UekUTtguclJC21CTDO1lmY91F
1WE7I7p9wzl0mxPJcmXU47mU3RNryDEN0IshGmd+k+ycOdVvwQrJ64nI1met0YhkU0W3wjoR8erL
eJsu0bz5+MbNE2/y2O0+e3OOWNpOdjJNm3ck4aC8EqwqRuyp+mqwCtcJEPjJJhibQj32jt299tQr
Ggb5POpbt85I+ltERxyNt0zFGopzQqPZRi+IH2Nsnij90WrFFTvOa2wW0YOWFxGVvTivxBrGhvui
9SwsuULiSZXOkuzQ7PIcNfTUcz3c9y8vtrTrtGL3ijZpmExOlfGhUlzn/XqYVEeCT8M4Rh1ObEUA
0bx8j7u0Okc0ODFwj/E3S4tbz7WWaCdKt3hxo2leE/2CM6dO6zMe01PFvp8LyC/3N5QgB4qGa1CL
sDZz5mb3eeZpVMcpjWaGS7a4b8V7za5/DAOuC3dKy89nxs6JevxxahuVEH+em17bJklcXnQ1Ggi9
8peXmYSU65oN0dqxUBaEGoObfa0ZEexrwANiHz0iXFV6xEzVUx4CfKgScVPOUlqr1pmHXeKoYqNR
cNlZRWKQJMjq95bpfvEMY7veikFH3aGZBQ0lkwHGjIwi59rNDQAqvSv6/2yeO9Ykil7RzEKavpPV
hPsS7fqm7vrlysJESJxKlj43cR6d2a2eepxHSwzEbquuQFPviB37bln9/QHTxukwvcm10dh2vsq/
2hFetY9f36k579h+qbspUTk+HapyiK8Mfxju9Yo4YBCYEsNJUm+GLhabXGSvcvG0ZzQfejDwrd59
fP1TX8fRGpKRNFSTwZDtbEK8whQg1zqhnbgxizw50485cYljzGVLx8WfxjLe0Ykb9jIxYRUhK7rM
3eJcNOiJ+fNYibf4mATqQYt2vVXgWlcNFrnGya7q1gBH0+AXaIi2+vYfPbJj6mR5CDebhR/tOJp3
oa90dy9gFYdq0r31x5c4sWM7NsvGXjnhyqVpWlDOuzMWtJR+aaHgwp+0lT1Wo4+v85Mr8JtDk3F4
Z79MXKJvnElrmbgM6ZaXaT1TIEylFthoTa5LzdKuB7/LLjp9uDU4Qdx5blGsPaOqn4bSNF4rVeSs
Icb3ko1wUFZ4M/1ef4hUWu7GwNVkvcvjpgviKPuyJIm7WfqcbOFCJzBPA5ozD1G20dp+G1cHzVRd
OOuR7BbKSmN2ix3hW8rkRgEBD2WKoX43Vni6dC9ugqFifzm5cXFf8nrXMmvZ7eA0uMyGjlPe3Ce4
TikX90mz8Tjirz5+YKc+12PuNZHwFWIGkz2AX1NNQe+eBri03NAl522F4szfxq2p71pNyc3Y5NpL
1DVDaBW5fuZUcmqsHx2rqhEp62IZ0a4rvAg3ylJ+XkzMl+agGxglMqoeeFHH7x/f8M9J9ncj5Gg+
9Bq4gP2cRTuA/vq158K7sWS57OqubfcKG+y2dzuTs01nkhkElirBoRgWJtpGmbg4mafqUcSaIEc1
a3EKtfrGVhMaxcJevrp0Wg4dwpRY9NxccVhEiYSp5sxndOpRHZ3fxIhR2EuGaOdNU7e2zFIPmIhm
bE3OF+x4yf2SUz/6+EGdHBlHM+l8gAcVNXHsZsGJ0bbmbqvn/fzmjfN4mZDUdDG6WXcZ53H8WWVF
he4r7VZNQvzsx7/gxGH4mNiVZiJJNL3nbg+CMHIetbBIAMN9/K+f2uPohwXzl6mi6VoxgkmKdpEB
znMxjWRXLapdY2vG9DVN3mWtTSaisiUl0rfBHAh+6MwG6zAd/WYQ6ocX/Mu1dVIXoKJQD9EdWHjV
MJUrEigSQKZme+b+Tky5+uH//+US1PRSe5mRz3vzbD5b0pyu9U5+63zY7iEn/HPlvFPComO+kz+T
FYb5JN5lHtqPRkzzvaWW4lK1fb8yK2lufUjrG5WjhyQ/LrkvzQGrsptQO3LrlCYRnRM0stq8HiPP
upgds1x1nnsub+zUsz6qFqAttvrZZ7nO2zK9lybVdmMxcxpSjvH08Vg6dYmjKSyZ/WrAtJnsiDUW
258BDTEIk1t7sM8xYk9s444p+R2gAnAKCZfo0u7CUwYyHC0TG9MpBDa6xCRXyhjWdOTqM2vpqZs6
mmyQuzZL7ffJjteHq2syswuGbBfaiFnP7KSOYnH/Kj4cs4NRA0ejnQvOp54WP1DhLrajaM27vG3r
cI40azVjePzMdZs9PfZ4Z06YspzIX5Abl8Nqsg1sl95khwskmpVNKllIjaZfte10rg77+w/pXyJ7
B9HgvUi0hDosvk2hnCycU2/eVC49NA8b4/bjQXTqOkfzkXQbzfQi5u/WmB166QW0+EqgR+YwHcbF
v5li8o9nDgH77xODAPdW1Y2TUGMcyHUfpzTQpNDWRAwWZ+ae38/cznEQVUWvtcdjVu1GIljWSy/s
674p5/XHD+r3A5Psor/fAO5/9NiFKHctJuIAPpKzliYrhD/TtP/PLnE0Z2RN1VsYfstdWka07MA7
3ID1vcVfoc4sr6du4mjKiAT5Me2ccxOx8G/rDCumqNrlbhyLc2/h1IA62uloMYlyICWLXdTI/klK
vUZynRl7V+/qADVov//4Yf1+V+IcR9Tw09tpyKx0h8zyMw7vmyjt3MAAzb0aawkRwz6HPjv10I62
JERaqEWhit4RPgqruiR5NPUag3ZELM4M3RPyjH8Jcesjs+z9ekx3aYqMDxKmvNCnRCM+uST4SXWo
4Q8dMZM+xTrJDKy7ZEFctAX+V0Jxzu7LTzzUY/KwHzuUBUqO0XHV1FOghN9jq2kn/etU2O6Dz9Ei
AVGQtvvRlFjfwR6+Fl1lfHWGrq6wINvWt37W1IXIHFrnVQmXQMuglYR+ZNCO+fjV/2za/etGBpPv
37/FSksczvjodq2hCTLc6J9ne0AeQdii2WbtGqSKHSI/PCAEsO111ixCWvXDRkSDCuzccVbIt2b4
q7xLBcKdjrrXfBkiw9/2DkyasZDTGv3lAhZDRes0SgFcZPFlq7qrZiy6oOpwZQxElOp0ZK/GOXK/
uLE/bovIyjZD1F7yGpvt2GsYM5PIvJn0bmW05yaK3y/LcBn/fv85EBOzNhgtSCzMfWpMHFZEivZW
bzkxLuYPbak5wLfYQj9+4jCV+Kd/98iPpj/UmnHmT3G6U4vQET0PlX+ZNEQOwwnJcIFO+nBwU+Wu
CGuYCddGUo0DzRG6hWvLSZIVZ0hUPz5t+RajgmgBGkw1y6pKgR60sHMJf2Q6Mh1tM7ZwbDBB82xD
HJjqa5EDgcFcocltn/nd3kw4HAT4lab3eJSgXGKW7jun0cZbqobW59wywP7BVHqPmzI2yNEdc8KJ
u8S9BhkOzUf03RCHQDTlbSE0p1qNmlCfoLq44yqq3WrYaNE3OtFlhR9CmjdlD1Yj4OxFnweI4QUg
sDpdiaVv8OdDq115s45KPaHTNa3B9ERxMPtevhuWiQaW5mlLvsKSm3lr2WFHCnz4ut9dqjmriTQ4
sI2T1b20o568+r2PmBIDiKDng89p5qct8lU3hukJ29qn3o3VhTPTCuwMcVtHI3aqBVJuYLcxEI1x
Jqk9nDrPvKqweuswV2J7DCRwkXrN/SXvQ54bVzKNpBPCIJbDCh1Su3GbKn41vbajBSdT5HoOhv94
bZW28ez0jXmRQ+tdx7HfNVu9KKlXkGFspUGmVGuEfi2bnaVxO4kibiL0Wb/iO7IfLXhkckjx2lvl
9L3S6378hHqy+ZR66YgcwRcwHtARiW+N7HIrXByRE9luW9WqNFyJPaWeCxgIVtSqm15o+XsJ7/Q5
nzmKBpoLVwgelJ0++WmCrV2Bifiiktjxwkn5k1wNWNwfe0w6aTguUf2WDjOfypLlgAjaaB73xpTC
hNNRLIToPhpzgwpqYEgvJlwb7GglJVlHU8+zYVTRhSDI/XEQtfohTN7rFgdYka28opM7+PMpoKO2
RPpgz0hdAltZ6YGT5EiILVE/EC2SzUBqrLZEJjYkTbrhWOLgny4Le9pmyk4Cyxotc02kt22HTuwl
14p8VoPjmtLvVRQvHom3WKsSU8SPkQUJ6to3SiwSej3p1n5cFlJTMqgx5boqBAK5ptPKN/gpbhNO
Qy++Kk9spE8XPcQFNd/5Yp5x4OXC244QWyzQIbYKU5esXaxieXelCEvINpS2mpd5TKLXTl+SjTbm
6aGUFaeh6Xa6uBhpWVZhQxrSulZ0Qi5UYkCOtyh33A8egLQdezy6iz7woXw9tMBtAmZv+02QE/Wo
yQ4zJl+Fd5GaBmjWrCx1wsegiZFX5QzPcmjGS7oOsBpMv3XSkI6d+BwlnQYypaYlQndLtOknys3V
tkw159vozvWKsaAVwSCLhYJf1iSPQym992pwMlbulETmcBJdd0hJLSuU0g26g00v6iVi1pb1daSm
JNtYWt7dRw6xUaFP8cMJl0yQhtv67UC1H7tDFFTx4qBXGVT2oOGYKwJKOMUjsmjAqFMW+2/gHDlu
ZjC4iAUEgsXFHNu5XfyDkL/KRjdfpV4vt+gR23itCeksm4aK4k1eTCA/JkZagk1yMZhq6lHDYZLj
8GIrNWvr2dJqY5VbOAfW1eL3G1uX9QO2GSTfo+5dZZYi2TcWRf8+jqQnwRDzls2cCB3RiKGQVNg2
tK3FNnM/MFNGg+hHiuVWr65Hu4OHzr/nh+Yko10ru9S8GIalttfcOsrMOm7zdyFGNawKZQxkUBTO
CzgCnakr62eeUDOO/t6y0aAFBVQxnJe9P15OC2nEAQIo51YnvzEKRNurfQGLBp6KSJx7vvoGlWYs
mhTskxhmkup8FVYLZLZtRCn/zXHGa79oniKdVLoVqSbicjK16HvB3zMSEEwFcPaTW7vwrG8yjjQw
TWldY4J1TWcfIbH3NlbMPLUWCzAQ+mWOd19PHbylSqf02U25Zwduw4IKLmoYCX+HtfMqO0KXYWen
Ee23wgAHQolGf5YzwONdX8jbJrG828IajYekoqML6SiuAjBXLkMxxUgL4gqaO/q20r7K0e4w0Gsl
7yY9d+zA7mvjxavEUK3hNDJuO9ncdtLsCa2eH9GEHjqnIi0ftGzRUqSrcfeeT+4h7xnxHOyoISu+
5iLnx1XEnxlkz9rtBWXGAug2Q3Y115WmginxddiffTZ8QvWnPsXEZ30lDq+bt35vaebazZy2J7Ar
ISw6BZgxByzpOmKXKtJ3JY+AAMC8fJuSdnxY2OPd1IBjsJHqEXmkZamaZDVpUhvhTk5yB01thoKW
VSoKdW+KAawkQ2Jta4xp32K+3Rc2Bq0JpokQa6SMnTzYUKN2CZqyyeDzCSl6eq6e3NtDScWPrvlw
hXbACRDLWbiDTS1AFHiVjG0N+ssxu0//LUYGBrsGfzuWafEFaQk/DTJY/eXjDdGJU45/VKbwI7iH
C0zEnfRr7164IIfgjSehKRbE3K1nnzmwndqQH509skgvyD83vW0s5jsBz3KbgQEPoJzIIHKIWYiQ
SP5Ht3ScmFP4I2DCypRbvZ3Gqxk5VcikqDamryOyRzl6hpR9YvN6HJOeShYYiPNiC9SnC4zE+Gar
vLsVTPv7IgIv1Pks0mSAizP1nhPnt+NoE1adqYwPF2Qpr+8zZOo/qBO4ey9Pvn386E5UdZ0DW+HX
sqfS4Z3ajiO23khVsbQsfVUVcbZxE6N7610PJWA/5qu66Npd0hXuinyS6e3MxU9szf8l8hANs6tR
Bd2OhnqIHEMP5zHGC4RtOTQjfVyZo5OsYUNydGNB2wOw1C9Vo/BC21m5sogq2mT6+Prxzzn1eo+K
GNNi1kU9Knerq4oVOxrdTbuU3Y0guJX4QdKUpZ4QD8n+7swVT7zf45AFAgA1MUk72jnItsMqB5jk
WHO/Yct8rjN6lAH+V/nKPyqcDFgCYyvme8dsLlagquZNzfcXwsuJYIsjPKvSReHGa5Z1VcroZXCR
0qUTOEzTXOaL3GQbKP022i4Kz3jRCXktCRPccLTBxRWJu8rO83sCUr61jkg2H7+LE5VOxz8qxlB/
zwavoEQ82TC8FEKqsABDt/k/4+bSe3et5X6b/Ma6ymfb2VWlUa8r34yhainn1jKg16GpacNe2uKz
HTsgOPraWfcJD/nj33hiJvWOniz7xT5zzQyXkJZmTyYmuZVVTNFFwkq9Rw1yLkjhxCjxjh4FHFmd
CAHlbaHplOs4N/NrDlXjqjaT7P7jWzl1iaNFYcklYMna87eEHFF7FO5tPs3o58l7P1MnOnWFo+Wg
SwvD0midbl1fe+xTy7pLc6NEITefixg78Trcg/bolwYO8IucjjEfE7HZ5lqBLyFcqzI2WKKrrTH4
52JrTyxs7mH6+OU6srXsro5hQkZZ/Ez1Zg+oGCNDEb83STXvM7f3ztgUf3q2flO6cI+qRW6btzqG
n3gnB+zKTZVHd55ox1v6rCRC9Z27s9wB6XuXltcYMK2waiNjbcbxtLLYNT2JXPwAU8lmPemzq1FO
xlNaKAuDm6VWJiWBtR8hAraBMbNOwpDBcOGuzTxx7yx4z5vEQ2ng0pVBrVV6e6WlfE+zXaw1evCb
xiBlmdyP/DYC8Lu1vDq7luSth90wq6tRq6d17OnFvsgzxBE5IBn2jsu6VCnxMdhgVt6A4pgSDIC3
pZvPDLQTfVic+39/P02Up8jHcm3buGW3NzhgrZn1YqjIQ7eyJcmHwBFxmWeZdtElvf4pNgxOIn58
jsp1lFb915TrHr6BX0ZIZkYNwLZCbkfVCQuw6ZLf0iO34C/i1Np6htuYK4ATwkBp13WvozkWSMLc
YeuD3OXoPGfGCqyccyNSujNnpqsTi+0xb82Kow62oop3bd4Y2zJhR4GO0Vz9nEH+n3fxX4bOrHga
eLEd5iNO1c8/+Afnwv0DOpsBL8z2WauMgyf9T1DVgXPhm1AwKCACO/4VVOX/wXmamCmY2DoZ3sSv
/IW5MP7gD0xC7wjQcBz+I//foVw4P+vj/5xiAFWxhhiwslySejyb7Mm/j1kHPJGblWMcxiRTGFB6
LK8Ef13ZddhOLjROGAbL13Ex7EdEjQZiH1+kSegsTYxPZurHzyoh9yugVGh9JUgVvgvfQBeQlaU9
zNCk39VSC3NFrvcFgPf6E/1t7Ei9NqkxqKg/XFq1gT4jssboUwUm2gu1csnuh6F3rnAVemCJp9Z5
mrKEckq9lJVC8VwrsOr2bOeoAgGBh90CrFpFuqgDk0rhM8We/oYqBCj1Tkmj3yCP4I48mXXPhk5i
Fy1QC9uviXTrtbWH6L6p5TgG8WBl36MuBmPdIjmi1D5lLWx8BZRTa/lkWz0G2DW3Bw2t40Li2Gpl
6V02pnTwiuJLjFZ1Xrh0O2wutjbMChCNq4zope+i4XrsASSzq4JGGoxRMd/HHPntLRXS7qLQfY2y
BHmcty0OwXwDxxOzsklNdwwyj+JDUAz4/1Yl1jl5eC+Fs68X3dxFEYCLG8ptoIEjZ/JeDKeXUWhT
ydJWEqgjClRsTBzovTF1ePYKKy2WlIT6X9N2KHnIpNlBR82cvaWcz3Sq5CcttSN4ZB2pbwGKXeOT
VsRRDprb965tfl+0wgPrDGFkectj1OI8CXC8+HudBHXt0G7yU46vyOQDzY5NSPGq56ybF5p4c9vJ
isPadfo3Y0LIHlgZWu6dqRfOZ6dPZmoqWj4+qCz3Ruo93WHnOjSAT2NYzubgXCRltqyVSiSmEqqb
1/B+aJDkPYQk0mQ844ePgq0IJEXXMhgao+t42jDD4TsL7QB0Mu0Gm1vrQpwecZCG1awh+x7s+d3q
qur7uLj6D1IR9Fu3nWlcy9K0arSygGHCWqFsW2fUIAEn2FrPK2vm5C12Va8CAK0zpjK/G6FVy/qr
V1YxXAl8I5h5Znuhu+OCr1ocdb3ok5as9a5ErqP8FNcZcNf2a6p83w1cRROrMsdkY9hZb68pVboX
Ts/SQd1eehDMo5h8bTwwVHtcs6rbt1mT+Q285xwzSex1+yGJPB7kmBf2GqmI42w9c8wX2oyDuazM
zrk0UquQa1BS9YOtF5YfkjKEJTc13aYMp2QsOZZF2JW2VZuO9y2xGOneI9pnDkn7pE7ua4v/VpcL
2JvWpoAaCCj67s2kmZQaEw4Xt5SbYPZibszfe8Pv2stWePFV7WLlCGx9mvSt4dbkQQCp0e2wXngX
B6xu/YOCfUwmWS6f8aQtr1rFqw/pXbsvJfR93p1u1y95rKGPrKJ01Fa6AnQGet4p0qBZBLTUWcbT
g89BMqW0Z443Y42xM2DHMnx1qKG/qgyDKbGhcQrmXJUQ1ZZFe/UGx7FWhFCJ976e4BRE7tQ94GX1
+73F9BevaSWOn9MkV/eMMQteSGdmetiSylmuc22icA1pXqM6jzf0yefkWKJ6ZeACn0Y+uBm8mLj5
sjLrgcCjWhgXg16r6Wa0k8mjQOv5SSincegv3ErwOOwGHHtYOAeS9GAi3ocutLTuA2EamRUjnWwg
ioFSTZnk5FBU08q2jeFS6XqV3Th1l3jrFoZ5shp7dEfXqYoj+xZzqP6mpQB+A0mejr/N88UFnpXo
B0We20/TbUMYGMYhq9azqwoLbwkpo3buhlyb+/tqoa4e2sRSSQINXNv7ZBtaTHc3niv9QmsSmsHt
UDiuDJbENQYzsMdmdqfAK9h/UDw1km7dzYP+6C2KKKYZAZYWlrandNINNcZ3HFvwMkw/mtsnz9H7
/HuWw2QJ4EH6hETwXqFkN74/bzMKPcwSc25/IbfTvyOjL+kCYfL3q2IyjbdDRNEbPbMUi6esqetm
VqJ0KrBF/6B4Ngt+3KYUm7TpvAnVe+JOq26O4xtHz9RFByrkOUkLOYTuItLrBQCVsZX+OMJHnH2N
dqCq6m9RHy3foOe1t1WTpV9rEjwv49g1vkg+6G8GXYYlVL0AFsikQ2IFdi/v3VNqeLQA2iNPTMai
D61D6wkfkYzToCZHoYWMIiGZmpntf7HGSVSXLsUhGoNLwZm86VsiQv1mKVglmHIGBVIO9HLFbEP6
jLWssOlWiEOFPi2sly4VR2SRn6Fc2/NOdbXzVCmV00CZhvkRqDVjb8zyKKK5ENGDs5QqY2j2nEI3
WdGi2uYgxwNsEA43F0YC0BowoczijTHS4AyyePJg6spmeNJ/Mgc0z7Zl4BhDktKhIrwyGOgxPSae
6vxw9gQ+lp4I0p7lAmZekAqZXS2CbNuA+dhda060MMySyvwKTpAmaMWEMrL8Z/m4gVPvfHUjp/jh
RXQ4qKK4dbshKTJ9KatqenLM1AEEIXX3DZ1C/2CZFlkQNK7yIsjNTrCKY4L85lWa2I+96N79ZM7u
RDNUTBj2iLaudQ6A/Dp28vu5TNJq2rLailK/LOHnPQ2pJJuvi/oGUSRd8x8ZSqQfox6JH4Zd68xO
hX2DR82tAgSw3a1TYvTHNlZd0z3qn0u/4WyCHb96SDqnyYIF5xHyZtswYb4btbcDeUfxo6QEc5X3
BFMEbVJa/drT0QWuOFr0Oyk9a1gj0iusMEbVA4o/tvR3V03LDJwvBgUDakW2Kysl10mfRpGBdjfN
B98a7AcUzBG6OFwIKWaQVNLDjWr2XFPqP/SdLN0wEVmLY7UmUjsEWKgfcIbjs9DL3jp0ZgnnwfVi
JTjZneWGXg30jG4Yuj2aRd8OkjpPbwY7ysebgjgBY+XAgn9kRdGzfSoy48nzGlOF1tTJTdy5NHUm
VKz2ao59M1pb3jBbG3Mq4QmVZes+9hZNti15PPZzS/YpJ10rzh6WVK/vAHskUTjqGtXZKcryKyZ1
oI7CHt8LUJjv7GbntxyuxVd/yVBB0Lvi1UHpAlPBUdcsQ755D9dVXXd85q7s7xJPxo+0VHwZRgPb
sUDRL9dDqWXZg0oHmdFSMdyXeUiXyzJKnGbjWEqIi9oDMhC0kMSNfZdIolzoXRpPTTFWd2iZKsDm
dT4BJMU7vLJwPl0aclDxqrVLY6TDC6AxiGXjERkB3iHoDVKt1bKkOUXP1L2AKEZnhF4Erq8u7jwa
532XsWiatEMx0Ndy61sjc+Nisj1YoJ1HG0Ke+jKIqsl4Zo9QxEjo2SSu/EZ0X+Ie6j8MV2T3AXzM
zAM3L2huIqDU0p2QILRCzZamB6V/EZ/mciHzxPY9BdO5ib9UFmEHAD9L2QZVacZfSm1W330vhS9X
ZmydgtJwEN1k6F8uyeSM7wcavPBnlfIeijrFNsAaH90ktCcPZul6Bo9bTnjRNepQWBvrWNwsnkHw
RcpnVlqD9myVmmftUs2CzV4NqrzQVEZs0ejMzj4DK/aY0jZjgiVAYCFfppO3dKj5DaqUdM3G2YjM
gDKIRSV0iGkR/f8xuJ/37//zX8ahY3T6GPx5YPp5Lb7/ynv8+Sf/OAhbfwhf1y3P9ck/hEZIeeLP
g7Dj/6F7BvMD451M3Z+n3T+Bjy64Rx0KpE8rAjqzc6iQ/UlsNv4gH5j//sCJJL7O+beAzRx3Oef+
7RxMWKNrcf41LNeGtn9U1I1Ms3VTMOvQXxKCf2pzIUXBNwmUCPLc9eONb+Q17X1dIrDBvfilcMvp
0omkMoGW4Z3Z2akRPSE5Ysnskq5cgszOM5OsCgAkwFgO//Ows16nHHE26RgXGMMVjQzC4IyEHZ5K
v6bagoujQNFhbX2vQ/hte4U+raRyisvZ881Xexo4DTrsxYfAWrx4CDKzrbwVLUjTPAgYDvrIFEhI
UCZDfQtmQ6/CuaZXumYBa0lsO5A2qqSLUjb6qIFW9HrIElu0wvPC3G/tN7Y2wGVUtQCNHFw3q/dR
59EtJJ8nZ+eNFzu7p7O7wC+MnLlY+35HGoZVpYKTueXSBKahQQ6T78dPpabUstHbvphCI57EvR1N
8oc9DNGjdFT32FoVt4OnyvrSDlH8yZzMCSZKPxTrwTLZEY0/wa+onoHAummjRauMLSnBUeR1JBdE
lclHx9Ki4ZIHOm81rRCI5zw1z6sGecpdnVBTWzeak1CbmKuDi6+6UtK3niz9f9k7s+W2rWwNv8u5
RwrA3phuQYKURGogNesGJVkS5nnG058PdLpiK2m7ct+VVHdSsQ0RxLDWPzbtwzj3dUq5iUF27SnG
1oms7j49hdsyL9hX1SnyVrS28xQtObgpMdu0vQR9ti1LFSdEvmTmBtDAjDZLkm7dpwxCGMMVWt6I
3Bl5CAP7XZJwQghvdArkbZyAcF4ymepb+xTZiwosf/VPQb56vHg4gnQJ+A1IFviMT7G/FbYsQaeN
JA44PkUDL8/RpS+JpBKXTi7ig6clSZgM40VN3BMmSAAFUcNxPyD8JNuECGJblNEH7S/RU3qKKJ6m
KONVYQZKSxL5EmNsniKN/TQvTLdplqjjWUge2OopApkeSeKQ/ZrU3XV+ikmeW7oUdiEJPzZvXo23
bq51SnQRRMX4mdlyVM5LxQoQMWCnyA5BWpaI5czUOUynmGZmMrLHpVI/jSkOsQtNpmp8blJ9e9v2
XeED3I7qqN+TWm5UbyQUmvGO8lva38qhtx9zadBmZUXw6ysNqnQ8q2rFvyWiKWhXnQJQQn9QahVu
lBLMfFRM8kgYdhSGrxVs+zychYYeXPU+0nXXklpAilCTEgOTsxvH+0Efhkut0K1uzT5FkDrTHoIG
vStQ01PxNbc3PklC5rokP4whVm1QvqH7H0kTNqmiSlZRE8f5pq1iQIR8irXuog8MUp9VBVmUm2S5
HNEtGXRWkcPS75uCiFQQBsOoVgpumxzL9rJdzib52ry7jP6ASbe7jR01Cb0lXaU9H+q0uWtOu2qb
tc57PphSrBmwlFeya5JrJ1LZcAsGX4WTyeIrEbK9DN+34TEYroAF2JHHZV0uT5uzWpEShIzGmhWG
gmW7DseCTbvUq/KZGqm5Ik+kMZ9x5bKVV4YxvcJN+U+qLoIP/JbFJxKPTrhlbNCWp582/KKFzQKZ
Xzb/ZgEBSJ+s650t/OTdUEXO2TsBBjSWkTMVmJl5VZ0wheKELyBHtN+ME+ogAsueCPdM0/g8YJA9
VI6JOdKJNdyz6DbBLrITjlG0tW6vlAJ4oxxhurxMil3SLt1LfW8l86K7ABVp5ihFHnRCS6YFOHFO
GAoFfNmVcUJWcFuAslBrw0jlBLbVuqFl+ZlXycS6GJKutpAZFr3i8URbRSf8RlugHKYMfq0t60pZ
TSe0ZwL3IdYLBChuEKaM33EhG7XPqlvgIpSibHFFPqrsVWga3HSBlvzeofwGbAPEqTihT6OdgUQ5
J1Rqiqup2tp1jRSK0PTqUT8hWGY+v+cLqoUxlhDw5gR2TSfgSx0bQLDuBIh1fQQ4Rvs3QBkgHCL+
NGq0T2MwUJt2J1jN5+s60CFkvESpP7FviovUyu2VUyUgsmGcTZthGk0GUgxvd/KE33UUON7qJ1RP
PSF8rVp0b1Fn6oSULRBgdEID/RMy6ESwjy4Bc9yb8wk9nKLKPqegVQMlxQ770J+QRnFCHWErrUvG
WLDIoc5YZhWhW65/QiuJL8ieTJ/Pd04qnYMDf2rDLflPC9J5Qj3bEwKKNSK8UwhQeOyJ7AH/yXn3
0yCAIPog404lFX8qj0FOqgaZS1qIUqg3DV5sRVbSx46K5k8u+X/0CXMjM9t/nxtvPuru55mRX/7n
zGjafzCV4apm7qIKXl3Svv+cGW3IE2Q8Di88kr45Blzbf0LC1T8IFbeIDncIWls6vxer3Z9To6LZ
fwgyN3V72c++p4v/i5Twnzm1pQlGtegWBw4EhGKI/TI1hpRkKkEdB16lQhmUhTFv6cX7nSPv59n0
z6M4uu4IQVIx0+nPHE1dDjqoUhB4U81LLLa3pRO9grVcEjbmrKOkv1FE8fnDt3DzffL9MWF8oZj/
moe/H5OyFIRB4M3M7Mt//4HLzO2SrZtg/vXgIwhQEccdA7vz9zT+vY7gtJdjzsD562PytfztmLag
IprJHhjtK4M7tEkwFbxD16USPdL93FLPEMwuNFm6+fWR/umMMouaKvSWBDP8whVrhRFZgd0q62ls
hociR10oAjWFQ+k1si997UyoQ7uZ0Bb8xvzzt8/I8XTIPUs3Sb8Htv/5vCK2E0Yi9crrY7tHcyVb
7TYrDENdJz49kL85o3+7Prl3DE2omiFMmm2+ZjOhyayDRpOYdS3LWJVR028yDQvqr8/mPx6FI1k0
6Ah6Yr8oMGgMm3gbm7XXQUxdEjtOT0Wol96/O4rBlrf84Rasp6TbZ/lOf7giRV7SMRL5tZe2KMHx
JCsbXSMz8tdH+fr9LEdhQ4X1lLz9qef7+SglD/smT4PG69qlCTfThtuCituLstL87a8P9fW0cSga
0MhfptjeEvAKPx8qEUZrgJ003jQ5pLEG6GGHrP9dLNc/HMXWDUfnCzZsw1a/HKWexrSziZJE6U5U
lgIxSvje/LvU4X88iqPqKmQ2a/nXPAmkl0VCZm3jDQr0VZPFlHN09r9zuJts7Wj6NUmoBg921vUv
n2Ui0ZpZLAb5rhyMZ345AsW3SiV/83hYbsIfH37U4FGhvTwcdJVasq8mYr6EusfPqgK2NkjfGJjO
dEVNngNpUx1p07N68+tL4YtohU/mcBVQ5MabSTMptljO7w8Xd5gVRF8QgeGxMeDmqJBjdpqCHFNX
4wucxK+BxL88t6HmTaHR0PxATAvFkr9LooL+X07ijx/eMjSuF96OwC10u33NNGqkNfdWn/XeEOgS
/0aDb9FV+tnKz0uCDspkbZAbLnCJxVLfDEntZA9+mQb2ofW7gCU8HYKPCX1peqGn1dhcViMgwBOz
tGzRDMK7XBDPEAKNiqzm8d4BBkbQw3p9VMbF3A8Sg/A6K+Rcn6XxUN40hOz2m3wo671aLF426OOR
aie9TO4E91d2Fpr4h7YRppVoNU6RHa77zNRbL24701qrLDuNV5GJhbFqGKjp9ut49nBNzPIp0KoG
9W5oUvlLRYZMjoOhNNOuSajx7Oh4pBXYarN+hUFooA5nKufpSkuo+1V2ukhae48QgTbqgCDdfREV
LE00yLNgNoZa3CPzJysmUpvSc3LDR0pAGd4uJmY/Xie0ON+VTqYjqujU5jI3OlESO1QmpGHZWWbh
OVluXDOJLNonsY2xCXYahQZGGlLUVKRtBkQ8mgjgxdBZj41VS2wkelvbhNuOqoQwCYVNlG5j3IBG
mcXKqhW5k7zvqDuauyReq4gLN4XSsILkAU3EBPdWbAEi0mFPGqkUBr4mfaY0qBmto5pZrGrNuPwp
ajLSDQnFM2Heq51wrcoox/PW+M23uK0G4I4s7ALPUMfgJdQa5wj+IF6UkFjrJXUbucUok7QjI3FQ
B+IqdfihKNaG8dCU5fDcAFx/zjLn/QyL8NRVsn6NoDX9dRYNvlj5Bb4KsOvRfJIwcYSD+w5pDaVs
rP0SPEwhvGIr1/Q0lt+SvhThWcyNN29aOP2U8H/TQv9BXudFQD0aRJRlckn6BRc3IZ1hsxFTwdrQ
64AoCnUqV3Vl1g9NjspnSxc8+g86vkqVXEUfHXMZmgTU6LjK1qR8+oZbjn2UQLqG2VZJYuulDaLy
ibXCfCRnCg7qxu7N2C4OjkqC7mXnaEXXeS2Zk9vIjwaWkVB3jnxlulwLY0ApkDAcDS6Jts4DhvRy
8KjoXVxPRLHEO1tBrL2lemDON0mddCasnc0mrCdGBRDVNexrQ2BY1zLxpXBTOFKyfgi8mPdBGMTa
ZV+TY+g/J/ZcXwcBUct8N4H5Tv4D23M74hdq5pa11HaGUaERp+pflKEz4GZKzTrQ60Y+L6LiiPCX
fshvw6EgG4yO7vK6KHREBWWrgbXrIeVNK00L+zuri00oLTt27hJgUON8FF1yFdaZJGSbTb3apClm
iktB+POzMvfIP7R21NSdo4SY45Ta1IXnKy0Zkx2snFiHeWhc6lmmfVhROdugSpZ/MZi6ni5B59O0
MbS6RWrhQBSuFDT1TXBZxZqmkGI9d7TE+5qFdaCwfZpidOLzzDynsaANlbBZqZEhdlbCU8trbHhL
j2QbcN5YsSd8Qmo+VauOyuvPQY5wqBOPmthTaR7oL0LD6vd9X1fTBYIvQsH1QanZ42lEfydMqiJI
RatVeWmUZfhW8EKbSH21QyKSjNH46GSfPYhaNsG27nT5PJGE/ZLQJfcwa614TuexsrY+tJ2GVCMz
kdCHwXiLa0cjd5zSgXN1xuu8taeYCUONCnx2BnERhjtZlnxOBzG9DSRHHO0QCHtNBXpbATGMyG7w
7hkRhWY94IjAY3GnCifCoqmQLImNClOZyxlWv2HCqSqvCzJunpS7YiDU20BqZEaN+cmalkJh1uQh
nfkSd6KbGYFVnRt9J8561D08LrKwekwbC+ehZQ3AxFMpiw9amAjRS1Jbc3FCa88Gbc1PWZ2Mzipm
zijdRNFTzHRBNABxyom70RKJDM9xpMst17IlYb2r8XVWh0ZbpXpLVwDJdn2z64Q6HckNsz+dvMIY
FktmgVVKCIBCcn1avhk8A95Rdis4naRiHvSK6mYo4UVuETiLfqjnTeQBXTadh2c4vHE0HYDIH60Z
aD0BCHcHKj/eurZRlgLqyIm4N7qOhovYwVxcUB9663PNB8AW9NFvI4rhwY9F0WW7EsHPdQKdbmxb
sVjBpzDtUs8P6+pTCyPRrw0ZFBurtSIfDS2S5xuVBsqDMEpyjynH+0acI5SospTDWyUxWjDLdf2K
tbaGxexi5W6hh59wNbVY9Il5gRTXS/EeDJE1nafqpOYUP2KIcDGyTsZmkiWZsblQSQvUupbnZRLM
soZEDeObHiu1usriTjuoyANJxzYdpaJlUm8HWL+4PIIRkgOmq6GBvz0f008Hec5EonYhc0hrZdo3
neitjc7qd9BJOMO/6jtaCDdiTsaZKcPy0Y5GVH9jrcFMVkobPdDzo8PfWQWcRTiJ6VM2tTDWXU6V
+l7mma+fKYDMAXpBbNprs1aXDB2ap6odgTnq0U5Dbu2pNq0LbVRM0vnDKb/WWtrPaf7L0oMjOoKj
szYV5mWVCktxKYyJfdhWrd+hwgMwRyHiH0ZecS3P2k69rC0LuKpK/OaeZw6cLK935ypGw69iIuvN
D+Q/wxbUs/kglRIqMp3SeNoGBXhu36WzhSWcWJxLywlH3Pqkq1Ix3gzKSy2z+alTrZmkF9k1R1/Q
piurMTG8eax5s9hhej7NPe+p3NRwliEWql8mc1K7NSqMFkuL38pHVGL6txn66qxLcaWtykTXH+gV
IMF+riPluiwms3GtSIQfkkH+mjFAfZMi0Ss3488OXfgY8lZKX6pvGv2PcCtt9cGEJ2lgD4wWW2yV
orbzmWT0oGzINLBtf15X1JJkaLKkoIPRV+6UTMu0c0df8k1ra05X0N/925zZQ7Xu9IGbrIHGOgeS
p81jtFrGv8SWxCS3TpswGdM1kuOGJC9D95Mja+Y8u2ZcylsoY5NkbfrY0QbWKly2bSpwwBL5bb4u
yx4LuCN0ajTNwYnPmzrEewxRB/NsjzHXq+Xb9k1q8YRbMWWZpUeLV3IXawY/ZAIz8ZbpGr00o99o
N1TFzMoKeatvu2E9zJJinRiViy6mXF3P1Gbet1VmX9YyBZ2tlMpPPZk1dLF0s68TFZCpfnemMDdE
Hl8VOeAy83sTzqjRkfD0ShoyzpY5mQ69k1FXH9ohItmE/py1URDZ6EmpdDg1OrOkk2SRGWKErWlQ
KkfFbldj2IwPSDPLVidg1a8ycFc9yZDcOoMZuLPIjeeWyL7rdi4c8vuHmEFs6mpuAM6+8qaqZSVd
RLrZfUdoO8SXhlF4rLS8Waum3t9YWaD5ngH41Lt9nhSbeoKGwjkSpfEmD8ew2KjJTGCYqBJUqGxP
mko6R19cUiQ26vgUtPpbVYfoKk29ymLGZUK43Hig0ZW3O5FmsP9O9k4TSDev+lLK9yKixnFVVZoB
/2czRnmUfVmWa1oKYixJ8JK2keTRqOjJGnqMRECu4SapKuvIPNeh3qjy6L5nR6hwDDXiXBaEZmD4
GqfchdXMv9VNX+8VQ6UJi2huqEEDGucDPU1+3Rd186SKerznrGUfNAFU+iqI/bmEow3Lt7kJ6yNC
JMpl/DBkDo7S3HkpCqA7t5lqwm7zSThX7EB4jR2zIHlgiGJM5zSSQxfpcoRZ8kWramt4pPy+76fs
TrVA31xHrawHHx/a++jrmbnoN0h56iEWkLJR03oODWsuSawDnyPi2XSpd7VquDJMrFtq2kJ6D5QK
xYihROmM7sXPX7RaDgjfupFOEFkDtriNljpvKQw+bQtpjzKmiLvxnvtLTZhz8vEzpGvFwMw5N6+m
SAc6/djheMTS6xRtqorgZlFbGU/KZJwIk1Di6bXsBrt3hznunufKrp8sGvlQOs369B6MKs0eYW5r
l7mWqDtQ/OnOiMtBuqpBgcmubREoenkf2O82vWMXQs5zw9tI7146Y6KUQfcDf0+vDzaUyRB3RNQO
16FpduZKs+LqJiSSG0Ud9ABzNdvoWSjRijn4qml06Rucfqgax8eQyh7hRvksUe+KHEK97BvxreNK
YBuJwKBdC93maxQkyrVSpP07QUSO4rZdzkDbZzFfGGS64WVtRE9PPtTD3ZR31l0fL3dmFivhp83S
ejtqXRpeNBMSH0bxQbK6kFUTrae2yPT1pGXEPiOfyQ8xYlzfs2wyb4l4GAYM5QOB5nnl52+JPfUl
zzUTTjc2CiifRJ3qCeVSQV1bkvv5RIKJlX8zEkyGcG+1zcRktuqIaCFgDjGaenr1rQIxpGIHzpOg
3KbhxYn9y6uNzMr4PlE1E+FYOhfTYDFExFE070w770l78H3725D6au1WqVaztWupemGUNU3vFtK2
J1Lxw4k4UVuqLm/JTsfw4/TED/QaF4JZkjlBwISt3Zdzah5Qnk0pn6Opk3VRC+W5RBj44VSiYxgs
ku56aRQpNzyos+uwqqfnGUHevSUKvPJ6Nkaffl3VpUfMVftNtG3w0fVjQidUPuft2g6UiHAAkiY/
J04pCTn94motfZNXZq3L2wHtebiq82JJbhSU1eHB718s0wkfO1hjylrqAKy9yVH/rlSbZnueOo4f
bcwO4dXajx2xb9GsIkxg3NZW9FpDYyGIc4YLbPHluLJDuEo3jAxmBOIgAC7qFmOFRzBEMVFMlaHW
TAvIZO7dDlGo3tCDvK6npr8F7aRbuNIUXs/DqLHEiaok6qT3G4MbmYsBY6edBcPGItV7fqDHJ2jW
sGdqugqGBN6xIIzrw2LDOahWNH4oShk3K+rGh2jxTMwN13ygYpegjGZ2+4gs51XVmzJeGfUcv/gV
xggZNxUKZLPTarfR7dhcQ4I7hG6UFGR7hQjRXXVsMPxYVptmyAyrgELSyGnEpYlG8l7G/pCLu1ar
fFO/t4JWnddDR5ROF7ndaIf23dwaUX0AgwgFVcZ5u0TX192jVc3qOW1bQcCbo67e5kRS7YywqAn2
MJa8EO0srYwVcUgtdv2BCq0x1EZkYJMNwEmeqBwvZFyakWeaLdkTOewtdyMt099MPU5TXsAmNHI0
xzmF6SG9AajXFxLUiUb1Uimm6kFRq8ULW07FA/JZeRs3VOysWtq3KAwc/eiRrAzykQgUmvZ9XI+f
uqPo722c86LTp5QdSNpjQx1Bw6oPTxqnyZKdQ794qg0xuUFI2pxVZibDTSvCm1bRkNyWWVjfkAJg
Jm7QdU64zWxNPo2dYiQewYaE6JLxn+UrPCrYttN6CqXHY8DhPUtxbX4eWKlZPWlxZ6t7Z85xURcy
m3gCNnBY3mRpfFOuXiPnIIWHdHCeHVJXI7JZUc3waEnhQwU7oW/H+yzO/b5ez5DN9nmvhn3duZSR
4Xe3u3AkxKUxhlTHZRHYn3nKW29V0AzQsniG9sVQDk59RxJIV1zFuSjsNR0zKdimquBHu/Bn2+ju
6nAYlwAEcjSy9ZyAA1Is1srukI9Uze3K0QrbfT1lfR2tFTO3m+uZtKyMkQFVGKmCxSRFfFO31twc
BPaS4UVPEHBf0RyWdP5m0Cn03srQdJB7d5w+r/OHGmCTm5bmoDEn1EPhPiCpoHbNNJ+jQ9m0Nq4E
Mm8dpPpCY71sJwJDlHWLQILXJFHuapXRPYB0iBgb00Gsv+4pLGOpafO66KNVEEYjH7R2ghhJvyPY
2t7Hjn9VN9BONadMxe8jNrYkCp81WoyO5RqJUmOtpBGJKmsUZx+hrtaXoh8MHmsVoitP6waSYkKd
uNLt1NFt7o0EdlD9MAjQSSOSFss3nyIHrImqaGrVVV+wJdzzOIxRiiqznNqEOKou7Ik30guN4XjM
9Kz7oJowskA/pxywsDWK7GOqrMGo10ojSmun5ZaT7lS9ijlrNDFAIMUNJ+JbZDWaWOVqj/uDazsa
q/1oB9VwZ/SFYXagaRABN10uVSpVez01/BUS7kBoLuYCpaO6hpD56Jb3VpM8tBGP2FUSmnOIO8uo
4ntyComP8EVlV7ukNozoOMYjnVmaOQoUZ5IskN1YTPPIPonumGK2yYcMWJPLUOgTZhxZmGLdMc7R
ulZVrWadicJUxHkC16KvyEbM9KcMsdERzqcgx2hshJNG28Co42Q8n7Rm1Gav7c0xsLdRp7VKjzSe
JgjA40TUnQ+ozMJkpSuBmgz19jSA7UfuWJZpvR8stDIMx4pRmYkXcCc0s2daGbT06sQe/E888H+6
hJr57+KBe0SB3ev0o37g9Dv+0pyqsF6WiTJS103DxEH/l+ZUYmV0qCDX+S0ICf7SDwgEBDa4gIMc
1cRk+YPoVBHyD34P3NB//lDzX9kvf6Za0DQ4EgZmcWEuzM9X1gcNWC/lAHw/Z7n63KRGs+mwVtwx
r5Fg8MOZufk7of+F8v5+LMS0gk/MEPO1LgL1OqXTVSI8SiUbyGYzuul1y94Am3XbDvLiNokLUtTq
cP5XxmPz+5E5Jo5Vx0Sp8YUetkeB/F1Hw50EVYEkGwl6SVr/rz/eF972+0EEnw9OHSHG4rP9kUDL
ZNeKpOAgkWHfksfi8u66TH6XpvGVp/vbYb7IIrSeaCDUFwKEoY+uupxUqKGqlbtSKtghSr/ptsUI
JQKYQyobbdOP1NccwrELfpMNcKqG+YGm+/MnQf/CX6ij5ZdghYEhIrQHvs9hhe5tzcvwUllFW94E
W43/BbMbNmwAbr1KV0zDB9oaV9kbe/YFlo7z3yWNfuF///bTfKHNeeJGJq16wuuHoFijCdwrS8fh
v/uOWbSkCf/vqBZYubC+HCSmTgzHWS68UQmSCxDg9ApJA7WesZ7/O7GBtJBLaHCgsLI2KgDjy9mV
ogkyveU5D/KPIDnhdRK2rbX+9QcS9tfLluNYFp+Ea1aahv5ViKJ25F7iTON9UkMkuVKZwpmWxm5q
WN9DP9/KvgvDbRkJ+Sb0wZlpOfVFCZ0E5Q/Ay17SnzuqCo5hDANbDlO1T/ebTxLbIekrfFyAr6q8
ppc7CRAgl2jNIetQXbMTa8Zq0nWr2dVpNCLtRX8KKZMTJ3nAR7UkREyTmoIEAMvSJJfq9mU2cWbO
46Q0VgmxF1d2aB1wYu0RkyMpp+0a4IYuAovtNhi1zZBbvVwPNv4ya2gLnKJ9Je31iHE2PYuW/92W
SdQ4Z2E9lvEtUf0lfMFQtQBqVVU4a6XMnQccZb5/3QlW2C1UmUHtAFpYBYIPm8q3jOWddXMotWds
cZiPwxTQwiMvktRZJSuVB1uzzWIdOs24roO8ibetlBGgdmYHzWYmDU9fqVktt3PloHxlIQXIDHwT
mG6Y4hQvuy8AzKlWAraK2vMxS7PuLJgV5RLclhEsoeToXRZjqV2TZdZVKzq1W90de7+ABaMWp/OM
TlUu6X21qy0RJZQxDWZqvztqPJL4ZTmjvQvo+XPWjjXhh1KEjfogGdv0VSAY6rw66+dpk0cjWs6E
juyZHQcvQTY0uUJ8aaDd6LUOI2Cak31TkXh20w7COsCEmG8G90ixShFYH2liYSQZKFE13AglPV5T
CtD7tVCm5jMcmWnWjFlsE/WIZYEa5XC4S8gqgI4yhxmqK7RsNlqtIgy1L/X0G+9PoKdB66vnSOZt
tmrYs+6yQLGpGkdh8U3xg+gK8YLiu9yw8KwhhauWV1pBALmGHf5ZOjnNnEzBxICiHik/Ewjay8qP
/G8BOPJNmM1z5ZIyENQrpNj99TCV+eOUqjxggzIIrnFDgRxaUDqHxjGxyYu8wQJlRUp/O/Zt9Y7T
MSrPJ38YweIqpaac2FTCx7ka/XidqQgcXJsK3NCVWp1etQDbCVCn3VLA1Ufpqide8qBTUgy7I6bh
SgRihNfpcVLWOu1v64C99B5XonMOHFuDTVCxHuCpUw3eCyoNYtGUIQZXol49TGHWEQMX16W/igK6
f4DDFMzUCRf6NcWvESFyYNAoxNO6ciVWL2j4RBPvsAu9uivoMr9UpD2/wNkQ58FlZl9TewOuAtw1
oHq3UvXFdChtI+GRNl98WaU8On7PfelDrX0WEB6v7TwhZHHQC6suZz++zv1yuueSSt/DAJvzGmXJ
MLrlMKF6xXwRH3GxcZpi6WvHhmeI5lKaUOarCk+buZqLxrz0jUwyCZuifZp6O7ss26k11hFXzDHL
xxKPSVJnH7kIbbJ/Y5Fw3UJn4hSf1JL3Vl7p5pms4mxnaCg/VmD+qUEZEze3axRllaw1ncwGD9H1
jKO9HpoMQ3TXpdAvaRXiiJySbqWDSb6QYQBjE2pGf0NHpxwJebGrD1VV0JbjAYoC0Elt3LOKp8Y+
Sqq2cdNwiKaNFVlzssH86khvINRK9SrTN1Bj9KhXXKwWxnigPYw4wagrJiBFej98uhsaw77wm7Ku
cfZXNeG1i/hiK2eMsnsNw+6DM2cd/moyF27DBjCKIFahhis/6gWta5owUi8s4nq+XPT2NzPqOR1L
s5YKwrubaxrg4tIzNPzJtI36NfNi2Rio8Akajc9UWsCwUdbpKM5kYZUVRoQW83NgyrJZ4boFwxud
0Lk1LGw/VNW0/PJczVVza9YDyT64KxV89Jk29lQaBjBRoOj+sIKRw8uCCihsvdHuKLEm3Io3UGOV
xPTCnhHb0XZkp23sBO7WSyK1qyiHt3EHJljnpyZMh6NZlxGubt/QxQ45QTisTQqKG14EYWqf5bJj
SBPzaNyM+lBjfrBGYXihmmTDas6jqlprBT/8JjMKXdlpnW7UgKoFOdfEWCqXsVaX9wyYgfTssO+v
sJMppkcjS2p7qsoZWFNz7KhoBhfhW6JFTrgCGCYK1FSJ69obCR1cHobIFAcx1e+pVxax3t6Z0BXD
mheneDRGzNxn1E+PDg4SnxNG5Ec1bpYFfVz1YekPLveXUbD4a3AViI38nviFSCheVyhCdY0O2sTV
nDa+5LEKPWzXpXkuJx0jCC6SW80qyWp2et+4TeMEPq329ZyhEY/MmiZVx0TkQ5AZf4Se1vHetvvh
s2wSK13XWQyAT9d2zkpNZl27tSLUAhcp6lm5Xh47JXA6QgpErZb+GPI5yZvWzae2zctpr4RKU/Ak
I5J1UdCLfSWov3ZlZLXJpvYT+XKad/63qLKostX890X14SP/mLuP9PXnVZXf859V1fnDVs1F4cg+
yIK21An/uapa4g8hLSkkqsdFwvnDqqoZf5gW+ytySMnVLJZ6rz+F7uof1AXgZHQcTL42MiHd+jeb
6s/zvWGYBju0SRYRozCz6ldRoJrpozInk78uigdNfavDww+n4x+2U2dZAv9aZ/5+gC/7G8K5pGzE
wAHct5fKfSjcl7e3u4+bwL1jZ3Rn9/hxF7l3b5Eb8Y84utzj9uPuY3bv7kb3KnQf+ZWPpXvzHLqf
r89Xn+/Pr4fQvXg93H/ePt98Hgb3cPv58PnOzMBfD4fPB3ht9+mw3z+/vu8+b0P38P6bz3Q6Kb/6
TF+WRZWskgwo2V8/XCOycN9fIvcmcq+D5ee9uvnY3l98Pr1f3P76TH4ppP77mfyikyYvBijE4Eyu
N5frs8v18v8b1/XON5vtyl253op/cc/WZ79ZZn4GGP5+3C9rfjvIAHqK4yrmWWU+RupLkNwArZNR
0rmF+vDrj3nqRvnFyf3aGaujbNANalO4YJ4eDhnXyMvD08Pu7YOYCPeJv18yrpq7t+vj+fXL3Xng
nh/dm/Pj8Xx/dTzuV1fefns83x6PF8s/eRcX3u7l9mq/uri9WD3fXq1ub3fXh9XF5+726uKw3u0+
f3NxnPbzX/382s+AxcyL3MiWn3+52g+Fe4eAkR+6ct8+9oE7Lv/+sfWeH1+vdg9X+1cu4/vdO5fx
by4XAwzsVzeeWP77D8pj1M+FpXT8HJcvl0+Hi7PLl+uX3dPTdnu3u3wKXG9/3Hvbi713PF4frzfX
y6m6ONwedrfe1cXZr7/Txc/zy59F/PyzYFMe08gnBp87k2/w8P65e7vOuHXejh+Be7ziHs/d/fPF
w+vN69VvDq7/04kAKTQtQ0hU7PqXld+00cdpGLnX5NGvOxtyIsPNt+8acYY4xe3lZ2VlHsEBL/P4
Otkzq+Vr3h9l/ygl7XXyQplfp+R+GO+C7o5snatfnxxtOf7XC+Y7HKmjGubvn0/OjALMxrfmrxsV
+tl4tJANJNpunG5tlE51iyfX3mnt73CmnxGK77f1D4d1vpwWmgdyZAgclkv0jShH9xi5b//P2Xks
x40sUfSLEIFCwW4baENPkRQpcoOQhfdAwXz9O9DbiE0GOzibmZiYGVUDKJOVefPcH7ffL2+/P99e
/7rXN4+/Ti2ON2OSFeFy6AlaCUx4AEePOmvGmpBs4M00VDXhPyCsc4sxoliulp8fv9fjg8dBHWdK
8oaGBZzAOXZJqq1EAkaCcIHA2d7F5E+fxiWP8MNEFXFRhX0aNJlrBQZNUj/T0kL/9/EPOH7Yvz/A
Fpjirblo79gahZxlont0AwV50y/31hL1qT+TGKGWsxRfPx5rPUX/nUN/x/IMcsAEG2tG9vUc6nXX
aZC0uAEq82bbGOBWunGW35U5Gnf1gInZx+Mdhw3reKTP+JxMWBgN65nxz+biVEjyTJRxgdlX1o3X
WeEWb6j8xNJ47w3SpiZcnYY1uvHWX/HPKKptp5jUMEbw/ZwGmtt9L/t6RJk9Z59q2aGUwPPY0Chc
urhszzreLJ0hpkGgmp0AUoNNQglEy4gw2v/kW+NBXGYCKTydr3TsuNhZMaZt4UDpqmuTPZpslAc0
bH/2Wcgb6x6NTmQlJSnIo4gLr1Y1xrZD5bzRAZjRTQx1y4tORAVvtlWHYYTBema6OZ7Qj6acB4u2
IP02BbQ8YJCQ3eEAha64PwxDeJY6HdC04qlyKRsrx4+W+kC9ZKs19k5Mw0HY48HJp601Ld/hdgRk
iHepVABqpPg6pbcfv/c38+jopx4dPzYQotSi2heUo/DO40Z4PlUFUgsU7z676NehpG5bHqG1Rb/j
6ymri1DS8cJQskyrXe/Kb9KNqUWnbXniA7xZgutIJp9armUu6mCvR+I6XuSyApMQysK+Ipmno3CT
zokp+2ZjYRQmK7cDj85aegFfj1KF4DmnhlRL4ipna6fJuMtHZVzbCFNR/MTW2cef6ng8Kklcd2he
wlDIoSnweMnH0oyHlYARNSnWw9jDRebOsMbzqnF2Hw/1t+Xv303zeKx12vyzvYwTbr752M5B9Sjv
9TuaKK6rP/Y+OpdfRmgSt+6w0b7qt+m8ac66g7xBi3Zig3uziI5/wtFaTXqNxjvBTxCX7a11MzyW
V+0375d5PSENfcK763G+Xa7j78uf5NY7D7fwj07t5MfzyNMpM+msVMltFBng0Zkc1TKESgZYzIyL
M7epx2BW4ptL9wkp3bUZBgVUdh7XXxFN7Cfy94P31Skan/wIOCfCJce9sLzm2zLuBizZRHyRt+Oh
MLug0K4MkohCB/iEsk6m3714Jnv0ox+fhXhe3STD+kzM837Rfxm8cl17ckB7QNzeOiP2O8mvqq9J
euY7q82MEyv1neemPGvTBUD9kkvw0RFWpaaXLyGPW1SL92PKIvOlKvLtx3PsnUGId+hqZaPk8n8c
26XCHnrDmMHSzoW+U6364mC3cMLZ/v1BOMJctgKOsqMvOMH3R7XRjYFFA+3Gg1S0yRFZ/5dHcWhw
tukFBuZ0FC9qqVXrfdePgVCIQQUNRffUXPRvn39hfJW1yZ85SSb99ZrEX9IKHSMdA4oh8pLOypla
1eCe2GXWC/q/K585D7zZZotxiZnEX/f0f1a+xOJdxI0agynLVvek3Lv3qItdTc1CnTdKpJ/Nk3HC
63idUG8GJZvPV9LXlXY04cKoqPICwnGgOrc6d+jdaAB9oNLPNU2nfkFjm1jiLMjDQXx+rrvCIe6m
uEpQYB8dgJYstLLISt6qJbOgh6UTIGkxDp//dpLTWug85LqkXn87CYVdX1pNBVkRObvUyodzwQF/
wqzlb/xy/B7NNTVGQ7dFeH+0Z2o5fatVV4wBbaqSKgcVywbbuVs1zu55Fs7UsbKp2HU2LHRyn2Lb
jVX3jD3uwVT4kJioXzdpXjzUo7OlcHfC2uVvqH3882zbJjYmOuboPDoxI2OYsoHTMhDUmg0/7Nvy
hzWJ+qZNkEigog7vbPz2DouQ9DaWIuq+dFNhtWjOcppftMUof378XdY1c/SLoK9ZOghVtDFEDK+/
Syy8cSA3PgQDEj3wqlA0ESNj04TCMuzUiX3i1GhHz9+a6KNdAdjGGfEZKGYJ/RaXuD2FsezEUOvG
9vrByIA60OjAhaDqOW6Bt2o3oq1KDYFKXIFunJYIKDXZQdlUsMK6TC4XqR/iiSuQjlL6k29V6BBh
18QurDoivaPl3Ldh6w56CsacOnXkw4DN060XVqGzw3quFSee9TgwIsIWBqQlHewJWJS/3d3/bFm6
yBHnU1EL4ALd5Fr/rZYU8kJnfqFqrJ/YL95sVYDtqbajnuKvUCaOThRwa+XUuk6GGNrpt/qsqaty
WIYzu+/UXeckikNzzPcQ2d0TQdmbnfnvyGtYpHMEkDR/PVdzzRtU23lZAE0XEbNWX7ZDHfn0oL20
Xn0oqzI68R3fnJ6MSMDuCANOvofg5vWIiewmcuw222JDH3aNZ+GG3pk8+NRsATXAlYCCFKoLqDZw
Ql6PUlAqQnu6ULYSqSUvCzfJuzvoVVpzM6dzq50ILI8WIcMB7CZ85hM6tOZZRxt+aUF8cvsWSw7Q
pz+THH0oNT4K64MVy+8fP9rRC1zHstDVrXoabuniGBGhuH6EgN6LoO8T8SVM6/AhWeDPfX4UsZZL
DOAuJpSV1y8wXCg6192IGL2VmI2JOP3eQoo9cUa/eW/MBE/3iCsckhpEU69Hqepl1HpcAJCT0Jy/
K2RXPhn6XOe7cUxOZf7evDhJ/MH9nKcy7PVvrwdrRi9BJYRCWi6pB+eYBk0qoOGJU/n4msO2yDo2
QGoKDiWcv4425HkxhrxRDJNgF+GehbYdTztbsyDSNvoc5nf6nFhIQ8pmXuybemzL56UGz7hprGFO
t7j6VGAEE8eJXwoMbH6g0SrT326ptVcAIctxG5dJj4GjmRh4sUyha3cXOP92WLWlmffl42lwtA3+
/2G4icLzXC+Jx7uuPXuNmrUWD1uyUl9EMrncFWJ7VgE6Xe1FcMJZnwuvGZI5zfHieFyO2JWOlm6v
uXQ6WmURGJbbbMcUQbhF4+qJ+S3WJfnPYfZ3GEJrc8VBcWP4++//2eAzMQ4A4aIiaKbFhRMRR9fY
B2S+rprlXIxufd9gBruK0KNdN0wxbZjdtBGimfZO00UHum/F08cv++0EXYNkVoEJjgTp3NHMKdze
TIo0LgIPif8hgZmxo/9Ynnjyd0dxCfe5JpF/c9cX88+D03CQFEXDKGlrJffY9sS3Ywqb8vPPwu6x
ZjFMjtHjKoDWuWAj6doM6sRYLmhDH/ZGIsr/MFeIsA1gL1RVWdevnyWLK0vLay8nvFbpzp1GI0Cy
Mv+XZ+FJWM3rQMcMr0VTtCQJmbPYRP6nAmm17SJ8A04Mc3QW/52RLtJMvoyHFuw4F8OBibvrOgxN
3doXOuex1EwWhBt93O/J/WVnTpKdukS83YEFGy+xsySuI6o7eoNL0sMx5bAMaDIGh55N+sHMMBFA
WVU8fHZKsO0SPBLo8JTW30rkPxMvQ3mBD88UB6RRuRGJsikv0yXP6uDjcd4+EnPBJltH+s2kJnEU
TY3dbKJFIwNbRpn9rR6J/nHe7RLD3npWb8jfHw/39rMZ1LqY4nINOezjx6J/z+44rRmuUs55yy5B
s/84e+WmLunxwfo5O+h82v1nh+XshOMEcYzcs318zKRzmaI2zDUEOGUzbm0ByHaPEXp10w/tbMEY
gCoaREXRnsjuHt0CmKZs0C6zUXrSImOw7i//fEbwAQqCSayxU47hRVw5xVnmROme9pEZuA9t2lqe
adeosaDiFOV44rnfnkgkkAiRibSobXHKvh4eaUc75bmG/TcSWbXBdjVeudAiVfjySjLBteEqcWJK
rc/0+rBgUGhONicTd+1j2QaEOcCvdhj6oeVqWzpuEFKmeDt//EnfTlxG4f0aQkpJwe7o0bwUKgSJ
wNCf8jJqL9vJc3/SWGzruyxlXp04B96MRsxlIEIhmc22Bh/y9YuMhsm0BpfuezqY9f1QpI855b0D
mI7kxMb25u2R75S0fzjw8/hyx/unhplB22KP4ut9DACcvuUN6I7xxNt7sw7XUdaykvQIXOmROHqe
qGqgqsAggdRc3hkwn14aYolnkZjmShyhqRt5j/3wyW/GqBxw3BCJ5hC6H41K1dFD7QsgNwun8rxE
jAy/VWRfxraNTtzVjm6JcMS4zrDmGYUSkCHXD/rPwrMTwzMXlIl+bDi4ueBEr77YGMkk8ybNpB5d
cZN1zH2f9lFBW5dayulEuP7Oh+SeCtbMXW3TSKy9/gV6P/OnDsryYdd13zq39S7AS2B+/PE7PTXM
0YNmqDmhyLQWRhrleDcqs0ZpmnfFiZ3kzQLgAkW3ps4xQb0FjOXrp+mXbqrSGHX+RDD/RxYW3bbx
7N1NJtSxj5/ozabFUKSkhQWfELn28TU7GkxIYxqNtpnXhthp67l86SvZfwnh1NkbzWP3+njE9x5u
TdjpgrliUhZ//XB5Z7ZUE6EGyZGgSKtlOQFAKPrHqnHN7x+P9d73Yi+BvIi6TuJY+XqsWRvSonIL
y4/ToT4fMq26Mszk01d63iGGArD9BLVQ99jGFdBZWWjcwiHa6Vmz1UwNV5mI9L6O8jdyTuVw334y
5rmAistuwsZ/PDsa03FDt2xMPwfIiTfesBvdCEkvKnA50Xv62VfIaIxnwGslGDvOkCNUHgxE86Y/
LkKElxMd78U+0XERPjET3+6SDMQ3wu2Bwin5tNffyiwgEi1RbfqUwsydp+T8dczr5s4kX3Fm4x/1
JGvPvfv46d5ORga11kQC5EywtEeTsSB9oMoZlpSuZNb5Kl06OPGrUdLWWjTgF58fzl4xwusHXMtt
r59xAsSBj6Fh+ulgqwtAV92KTBI3ToH16n8YCgkDpo8kx99c2aIM1EU+90xKjct9oKwGuFijWfWu
wWXsRGrh7TojPPhnsKN1JpIa6hz+sZAJ1LirjXKkVbr5/LbIdkfHItdDwjtyTK/fHpHObOCDY4It
d2jJTfvWuYvoPgBL4lr9f3h/tH/jP0IE7ZrH3ZQw49F+DLy/GNjfzuxznU4xU7s0aKc5sd2/s6BJ
rVKAhCzIpf+Ye7uEc5diC2GCNRm6L/EiUe+4mX4+JPkcYMxWfPqwRJiAFIn4iolBWf/1exw81cqk
6kwf82AwJoUeHTynqIKPJ+A7c4J7gImGCsWTTmD+epROeHU1Inb3k8Sk/STNjbNiSNMv/2EUamkI
Xag4QeZ7PcoU90blOWxPhVNNm6wr470Yl/nEZHjvWbhXcJ8nxibXf5SM1tuhA+WfmD4NF526mBx3
Sc7aJNNOjPPOHkgRkrnAFrhWi4++TCurKOqX1PTLYTgHqiB2loJTUq4Cqw5e96YQzYnPtC6aVxcI
6NFrwoWDhFlOnPn6BXpp3Fj0wGHOOI3ZVitDamKm9pCU2id1KkSJaxSMIa5LFlKKYzA2OOYlHSdT
+pbmVtSDsuRu9mjP+3hCvPc8/46yvuJ/YlFaM9IpIdHvR3TzFLvJgzoV9IPZ0YfVucnzx6O9NzFc
EPZEaWsu8riLVG/xcBxmnLFFnhq7iVr1Rd6k3Ylj451RmA8Wd+m1WRVd3+tnEjRq5sA7pe+AlANX
MJrn1MPEiQP4nW2IUSgvYcdBrseQr0fBZAeAgmIU4qj5zBT1ENSYHj6GsrKu4k6VJ4Sn7z4V11Z6
1anvE0G9Hq+0M5vmpPWptNm5Sd0oppVnKj5/NDG76ZOgqYxsxLGOYABiEyOAZtZNjnGmAKxtwtLN
gk/PA3NF9yPq41plHmtI0ilNZ+hu0vdG0V11mmactXYSn3hj78xtRsGmZt2DBCmW128sblsnpKQq
/Vws6dcI/8hh385JHn/NMcHRTsy69+bDv6MdfR/206UDJCx9PI+dX0jD6u1gR0iSmw5REm1r6sRL
fHuNZB/nbCefQYWac/f14xkQkqqqYYOo3UwL0sK1L8uiiMAGjdXWy7Cz2zbFVKmgTcfe+PzWSzyG
77Zhsv2ijXg9eDZ2mtukPK3Tjk64W6wIi045VrgfWjQawgena93baE7tVide9HsLAfURly9Ummsa
5/XQTKi4T1tD4gIEwGwC6LfA3Ek+qQ5a91/qZWQE2X3XaXr0el2ayDIskdA9j9VwToolPCQuHLvP
r4R/Rzl6j1WkWhOXWIkUQ8BbLdE/dC4Ato9HeW8lEAPSUYWIHDHt0Sj0Q7caUhbQNBqt0D4QXMdE
qNvov1ek2XBitHeOZXOV6Zord4IMztH+mwCytWBmr3uI9HAp43PRMTp6V9FYp0Frezdq1KMTlVtq
S+t6fnU244jjgA6gA4zy+5vAsOc6YixYG6PUaPqHWoTNeOhl0l8iHJfYVNUWuI3S6LRnWVb5lW4X
IzqTuXZBRy+ps8s8IgdAa31yF6VgdsF90xU7dACG/KG1XKxcZVTcZ0CtJYjNiqbN3m7x4iBP2tc+
jfzxPTDSytpYfV9duDUty37kRjogDNu2KCJrk/HVaKzuuQClkPgigsLpD31l7CJnCVHb04f/0+R/
vspqE2ZzJp2Vfk8cBwIoqmHBZoPTq10ML+2hUEqctfEqJa7wzD3XwXn/9jRPnJWFDPt91oTppZVg
MLrnn73IjzsrvUFIveKymjE/tDhFRtu+wRG2Mil1boYBocIGA83qkubdht70pNGc3dw6Bk20aRo9
N6HOOWdFGChvOj2VF7ONC975GA4udVKA/TSsYqD6lMWK9IidhsMDFZfseYAtn8NNRU21iTQh7oaq
Tmc6S8hkbLAASMDhux2d6oZdzTuxTN2vSGgYsWIhlT14bi7nsxIO9FOrLeUXZ/HMbFMkmvmgZAV4
rMv75GKo4dn5Kax+aHx0+B/yaPUlgqKORSjI1wnEQ91otzi2pFDuySP6fVy5Az3NnRv5Tro6r2su
TrJ0smgYknd20eydPgrha+VyXDYjZqoJjd71eNCMGmq1G5tyxPo1Tp5nYcfPUms03E67ybDOtMxl
yx/Q+v7uUP1fkmzmpc1dW13pVjO1m1BfokstGvtiK1PH/Z4C2TOg5JIx8PsVXOPnuFVnm97M+x8O
Jmjw2pLMfIKzBb547qyrPOztlwatqHNRqToecUp2mtvMGEZjU3hQ+DbgMLq7KNTwDzDMsMEzHFwL
Hny2E4oNTeRLGgD5K9yt6mp5ZiVLTPRHjhp1KmxPy48yBvNl5sqzjs7mH5kx5bfeqKpfQ5x7T0Bd
0slfEBlcRHVbvIja7J5QjWlfE3zPfpL1A0cKgNZNYQKOcLEdR8GxS0xyTHaizHkLeReWLZBNOfll
rOCvestoQ1KT4sHtZ2XRr+/1t51Kascnd+XauwbiPzWZ2M4vJBPoTwwvJAymSOv0jT2GFV8rk9G9
4gb0oGZv/qa5+gANthvmAcjwNEJ1M134trHTGFv8fq1ihzwjSncVOSS40ypevuUEl+NuXrRuT3in
re1OmVOShBugdI6muTwWuWouIso1yVaTtflrdhROyY6YnOxge6rZtnKC79WS28AuywtnuLNRS8t0
7C3DuU699oly7WLtSiW1qwbSyItWplN/xs2pvNABTsLCBB7wJXHd3Nx1YR+dZUsDlhzZ20q0BfiQ
7TSU7OpsNLhx75Zuya86R1m/Meic7vDWXGwwvKoFesMrgKBS9K2OH8KSP2gNbpQatKUbY8RSbxMB
lYsQjhe97fd54r4sYmqui5T1SMq2iLwt+rzK2hVAp8+VnCbHrztt9rYJLtJuIJ3JgbiAUWG7AQFe
poGgWkebC/d03p2lrB9kq8YW7N8yPXII2c5+6GYFVl/AUt0JzbBAuQCxLHeTm6W3Bq7HegBR33oY
hMKTvJZzjNFF3w7X3VIAvlYwyjK/NpzI9DPg5NnGZNELfwR2D2yiaISOp2/fXjh6HP1Kekh9GwdT
x+eh67rbRdbRl6ostReDStefBS9Ndg2sYShxiyIPmDgZhMEcPKifmGH5O0kItTCUW/L4ptHpxkLt
NM/36WpkSkdnGv2sx6T4UzO18JombFIHMa9YmQncHs/dq0ejHzBXsMB+YHc3pQ9m09nfSXA1yU5i
LXeN0lX8CaeivIGLbk1bd56r72PDot4MWSd/eAU8/MNAXQfe+5jlL3HeYNyOfZyzjybqWkEisSo8
75Nk+ClDM8XDeNGmH+j1J33n8b6vrBS8K6+uYNbatDzt8N4T+jacsG7YiEgDiutq3pjtjSJRX+I0
1L6gCdS+z/oyXq9Vn5exChVnBIDQxxKqxYCMLxnQuUCpk7spmRAgxNbkwQNZGpRueRab57Ishp8k
G/qHcRqYbCs89V7HLuUntvacCPihtCzQXDTfI1vNbI1pyEliicLgaC5zCDpuF5e+0gfA/lRpwkd4
mKvzOEQEzuF932fFF6n3mBCCoZDQrae8Tv0M18fb1uz6Xwon+bNp9TeHuBvC2C75cMy31QK9buEb
cLDZP7wYtAzbtwAVrfBNr/9aqEtOotJ3IoJNbWrtF++v3XqU1YAt8A2viXilpl5Ehrm5j2U3Pu3K
BPGN2ja/zP4aucfOCHpnrsaWtwPT1SUnl2Vfs78W8F6vAcoOndUaXm/Y+YB2mMNj/tc8vg75pRvr
r6k8wMiJT/rXbB6sbGOB3azLJZhJ9hg7bEuBkrvAQNRmyQT28V6ijHhn2jXoCPZ36zF0F2s+2GA/
7rHv8dxtpMUVGGjDlAtdymCUN+EYRhJGNb6LIHd4itaNq2rfzIXTAUaYvIpN13Sfui50mQZR7LXQ
crF32Jh0aKWbOVG41JrEI4BUGm/4OmWL86tDlQg8MeIyxmvpvAlP3tH9iR+n8dRAk7gw1Zy+UPpt
bzQczn5OY1X/1GIB4YbKHzBr2jxDsefcT6+aUgsHH+pIpm3AfcbXoZkQAhnGALAkzDC12RmJnQId
x5rnIaviSQ9Uq9UAksWYgfk1K+3H0OfGj7rHZCTospYMhN5MLptObj7p9LTh3djj7bi3M6wNfKvD
1Rj7jWwiKRISV7p4zLHkedpR9clPw8tMZ+NNTabtMlVV1bNHfjIJWAsIF1P0tTWeOTbVvDOrCjXj
NotyrVpdSNr0oojFavJtV0wQc3ZD+6LS6uoRleqSBRnpmXbb9aDK0bjbhrh0wioJDxMukHiwzlXl
bhDvAPVcRCmfUmXpw04zlyoK2gVDj9vRlZPpc33Lx2ZDgc/L9gqZgxlMI60lRGhspQ51ly63zqnW
dzx4nurpxdBFCVBZyFMpHmyJBnTjzoWprG3NsS+db1NTRA9ONrWjj0ahzaKgqls7OkPEoS2PrtY2
9k2PSm85q8tmyc+dMqfvKUsGIgw/IS+QX2jY7wAEGSocKSelz9mXWMbqPEq1uQ8iqWv6Oa4YkXFu
FVbW/zJjAk21gR4DeqvgcpADEykGnE/xYJj3I55e9NWgRPPCrQbANQpiVavk3Mxown+O6O8MpwNq
pgazDGwxZ+8cuXnRXbYCqxyfLcUc7nNinOFiwjnZBJ/KWalvEsTl7ZY/W6a7uYpG7+tS5DRXjJZy
vQP2eJIyEmFP6I8I4dL7Ctf44qs7GhlfVTh6Fj05gzsBhnESV/+WlmDFdNbKkCccoBbXBv5Lyz3r
zEY1mxL3BJ1rAQr5TVYX+MRIzlLh2wa4zw2BWqGTT6Bwu0scjsw9JPoxexANH+5yWIrYPgdp06p9
WvUh1PcmcdRXgTfTcgv01RY4V8OPps1lpIM3cTZR6cTqtxuGWFmkST2Wu0ZqhU67Hy4vj47RJflN
QzNdsXXaaLCWwK6tUD8nYSy9nRqiLnnpaxSSeCuPXF2E70AdjH0cVdrHaoSzu40GRLAP2FlrA7sH
FWBwO6E53SfKq2HzT5HS2BGiqvrWDeCKiRRike1kuLREe7a1Xsog1/Ma6iliYD5fclbXA2jgjeeE
QL8FEUZ3XeulYv3Arcubnapgg130IXn2P+QgSAGC05XGd/xrWveqsote3dVubsl93+LgSuTYNerR
kYazhgBjkc9Ps+gVvk6OM4TtTbGU6GIw2sD73MfLr+Xa5yVV/0vP3IxwrW+tnKy9FV9XKZ0qPuTU
/AzurVrOjFSzDM4t0RVzEGtNme+SGGuZS6+LExJfY+qoW6FPmKr3tjk8O4pm2hvZok7ZyLbVh1+0
8Vrl1rWUeppSg23adUazCUy3hZ4d5Yt3hxJLlFs5J7hZkUgw4y2Y5rHcD00sjAh0kcOtwjOtVt8t
UzuBO17Vn/GWXGJTE9Y1i3L+hJUjwuupw95qp+ZFfoXim0BFIrKfd0OfJdEdYFxHBj3WV9oF0g+a
fPVC6sXG08x0og0nVcZDz0csd7CyCkyWwrTEGcPLTfvgNNEowfj0vVMBlZuq/MvcYXiAqU/XF1dZ
io3cFVdbwgkrGcvpgGX00F5xlIf5zZTB03vggxTGUxsZKqLOHmbuz1p3jWTn0ZCRnEVDtoKv5Ci1
XT+29Z/QmrpvwlkWLKy0dnDOME+Jio0eGVZ6UNEY3Xle3BWbyEQg5ze6HHOAc01W+UkdwegYEF+c
I3uUmBMUAzcpik2auAVIPkOXNyaurTU2LOw45RjawWATIK2M/8Hb9S1NK3lfsWKnFEpU41fTrH5M
c1Z6t5DLuvBHwnYdn6fcKt2LDkR3BjubespFkupzeRnLzrCuFb94udZMA8/tAqIWN08vb7HAJp6F
K2bGdCcdan1i3ndjbdpw4TAMbhlzkg5x3RIVj5gWa/XLkjbT72QaLas8lCHj3EEen0OfRg9RbLEf
0c8dt13YsIh/3PnrEMsKSHykyyw6JL2HvYet58Uj2e7K2U6DHt6adck9PRnKcDvUKc3JvKn0T8RS
8rZQ7F25i0GcYYoT4y4R8OjuBUbmbn/htTpX9xxX1/OQLLCHZY81XNpWC8aqx5Wr3DYWxLUNom7j
D97UNBSQXOBE6HiRPy3cD7iEdc50mzr0cLBqckzAKjvDYSzrqije8efR32FokfWN62217Jdhyr/C
t4iXbQFfrfDhKHaQJa3evJzTqJLbSlVGt+9oFxbgInFg23caiwZ5uWPE21Zlzp+lTfcKPlW9H+xa
XVaDcPNN7cXDC4dyMW4WMQI/nsmiYGSfpdmFUyYwugcO3HGbYAS5FY3Sf8guKY1Dla7ru9Wb1Wkl
dbxkh/xvDpJwdB6QX5BBoO06vOvjnFxdbI1G66fNrH7ao7B/TU5U5hg2TMtd3Rcz+TVdNFdOKx1m
6mJYT32bDhZXZdpOmqkQi9/j3vUdfCA+eU2iJnfPfbKsr1tNr6HyrdoEfJfyZP7lOB19Xasfho2h
GP7O362lsC4NL8S7zpsGsGGWnqp7siON2Jqgxu5zVy5mUBhLMvkjJZBH2H1A2sqRJrZgpHXjGcMF
WNv2aLaGPydZ12yErPU/zVTisDAJ6vn+POr9ckg1QUlSa9P6Nx8uB5c2a5XyQVFELy60TpICZjvi
a+WZ6TeR4NHkO0bPoRl5dflS4Ykod7XSZux9bKU9j+WC1QQkykyIQ2+hytjOMiL6SLkgDn7XlQJk
46QEr3jqTKq7ZVX/cGRaFUGohfHWG6bid2ckKBxUNXyDLjs4PoomjR8sNYLymOvCV+gNY7ZxIYdC
jihNZq432cmDnrRhvOl7dBS+Mas/cUlyByuvbKlxZo/MX63EPpHCRDHeyHCid8YmKiZz6fYYgpCI
HC5m0xK/NCsdJmxinOFBjLn5ZcpmSVxB5t055IPuLb41FLXAWHKMy8CDNfur7DMH2HrVJt/KnvzR
asRGV5mW6kvJGWzO1RZMv3oO3UxgorzxiDNMWIiZq+hRzg3nYpGtrLH1idJkA5ucvBkbS8/lt/Cq
58kQLYi0kHKhT8U94m4me0D5WVHYS9COGrusmFy9pQ4QuQYb7GiRyGznsfVpvU9sPAbmEP57g15K
haZXbLI41WpcjV15SxBU4xfphuT0CQo7fGUmRjarIgI+43Je0y4BOT7oexFlZxmwaHeDU2Vqb+mT
S/5oYAUt33JT69uU4TQZhMWAU56ZwYoPhkqQHG4a1cbXSoVJtg3Z0sarxM1BWfYYyuDR1dYG8VZW
15fEiPg5xMD+hY8FzfJkStyDd87cDspP2PS4YPZDA1gQeIG7Zpac3xFA/dhHxVoYB89CzXdhti38
hiSquu+48GBh4qgVOdubPUTrspcdFD6EJyPt3viQ+TFZFrIxlpnf13o+F9eaFrvZ1oi95IXJmM++
y1ErApsL0R7DmXQ4Uw2ODluXJH/JxkHsgEuKiIzAqeoi2uPvVy9bfErCdjfgF8xVR3dK7Dn7qe42
qWyw7SOlrtiKSo90xTC1VUzkWolrry0MfdNEPYBQIFr5BDpemOVWg8rZB47XY/FYYTLXHrSwNL0z
4H449CU9/O4iJkkVeG4U3Y0UaO69ojgnBdXUAX883S5NAh4S76UW0qk5WLMR6EoU7bY2PDUHBrZl
YCQbU4WBmy22vlXWnPwpVIOZ4DQtMj7LAUlEdsAtRU33kPm6wVer3DEYO+lcI/jiZmLTTfwbf4ac
Oz5h4kW9Gtfu5YItK25tRIxBLw111w+O/MryaHu/Rfx2mbWVgOyq5cM12BtyGFqRKcQfmr6tMOSJ
Ari3LB8yXl9TPMQM5oKrP4d0/ydbD+8JsCESzT/AX3w19omY+L+ntFxrqktKFlxUDvzYNk4w2Xbz
kLQumRLtvk2LJOJwr/SfIkxWZwWyMvHZMvb5tE9WEsvGUGV9M5VkAK4QROkDN4VhBt9mKO8iXeAD
XRQjgbjPxVcvD3VvFZE/lxV7VeR27lf8LTSOv3q9my60w/TRHUWNuLhtuWVcJw5Rf+BAXL6ysK75
WeNkiuts36wWdc3yYFHMxJwWUKcgr5bkgEIV8goxmSvmyYqBnA7gbLKhLQ84h1kJBxovmXzS3N1M
w7BIDCZmgiJY7tlFC6MUrxDXJtyl1HzOzrl8ayzIFRtUbeg38LcZ1Z50qnboscKMN9XktSStNLi0
/28++RSF8ab+Xf6PuvPqsVu59vxXMfxOgzkA4wGGO3eQ2EotnRdCkTkW86e/P7Z8x725990c+W1s
H8CCTneRrKpVq9b6h/dN/fNn8/i1/F/zj34vyrGOgrD53+d/FL//HPwstl+br2d/2BFQm/Gp/VmP
7yjqp/wov+hf/+b/61/+7efLb/kwlj//+ffvCAI1828LoiJ/rZU4I0//Z3nF/5PhCPn9a/6391+z
AhDo7195+vHPv88/9y+JRfB7/1AAzYAmQMeQdhmN1H9JLMJiRfLfoXc+UyIsSAL/dgNQ+Cswk9jR
01BEN8nix/6lsci16x8wy2f6BABs0JZwKP77E3i/O3V8vd+f5F9//lveZl4R5Y34598XHXV0wHk6
WGQADmWuX9qij1g3cNZ0o7PeqxN2GgEdFtpBY7NLsHU8+dz7Tq++0ZXxXgABrxqIaJ1ByoQhj7aB
OesZLdqkssgE4VN0H8qAotIh6qiEu7WCe8tE92Br97r6YHBm7mVqwcfC0YODgOObbxWW713sd5jh
tZFBI5yz9KRF2vgzL9sv2OQEwCQVRX9X62P6F2XW5BD4Cv5Z3P+knYZ/z2mMu/gr/r+BvHGceLjL
jZwiQKzb4pDMjrqTOq5pxiy6wi+vS1fY0Ln9GSBZFogFRfUzn7J/8yGBkcXpitlxO2qfp1oxVqAK
i47wLCI3g5kAnhnwFGirn7fsnUZOaw2noA85RjNvyBqUk8X1dOtbDW0DOpvFfYuu7gq2aV7brxvC
L8PODWga3kjjXKDdgLIUA9Z72Ye6AhumRq21TRsKljq9BNcwVFy28IbamE34kFvDd/wehw+3l9RS
qOblEUyINjIQDaSUlygCGQ+ZWseF9wMHrfomqNCvgnrpuHiLvSksXjnQuCGUeI/tQ3l6kkPRnpxe
87dyQv8hEYa6axKpP5hpnXxJdAoFUqlKB2yhmzu1+6XXqA2PU10/Yn30h5QyiAeAR8FXyBoYGkic
i/URTK2mpXBt38cybpnBppDu8E9eWRrLTT4PAiCMAQwGu9jkHcUXafaSe2/iDG1GP5usPLDzD0P8
6WUq/ijKP0bfkbgofjXnIf0lJv073v//dhbMcex/PgveF2mRFfnfTiL9mv8Qrw+D+Qd/HwZUIv8B
Tg0oJddFw5x5Ub+PAsUw/gGafWbWQmhiopi/vKib8J9/lwzOCEvGTGGePsRt2NX/9yBQ/zEz2ua/
gj7NVvojsd35uHm1kSFawBZgLaIvp6JZcYEbVNNGr1MrizwqKdURVHx+NCncbmUnpeQqV+Uuo3vE
TSdPdjWgybkJWHj5kMefSbl+vvp8V46JF0LVv4+J309jKzOy1eFsBIl0Hs1w+hwaHYVCjyaA9dnX
C6qRmTGkH7Qi9X/2MFzQqomzR0Mf0OFHRC94ysZG/WG2vtZvhZ/EhuujgfGxLrWMDiju4oOL81+O
N5oeVXBkhjgsKDXm/ffbj/4CSlw+OkRe4OcmvCOK4eePrlE8NvHuiLxUbjABK2hvfKi7ohI4x1mS
Z49habsVji6nnMz63TAaRbDRAjwTsGB+Q7FJ/diV9vABZA/uB8xh/TMNC/8gDab/NNII+aWirP/d
0MPp40jJ5j2AgXc4pUm/N/P/mBqcY8B+T8Es/8xKxX7oQqRSCSnOc/GIPBP9q5MdYNMHoVDZ3/5c
5wfkyygoHtEFpHBs8b/5KV6BYwGF21HVDJGX0XXYdrrSA/utqvs6XtW/YxstV7hDOgXBxyHpAeR5
PlSXRE5pm7yQFLW/0g5BsMZXQUZS3asd4+OfvxfZxnwik76pS+Y40vWGZtd65HUw1e8D3FU2hl4U
3qCZ2Qos68pEOepMXCK2zwT9xV4h24qwq6hjL87DaN/PcJkJef6VQ+TqKHBEyDqRArjA4o6ZIUcD
AvZeGmTxnn+jRqCfzsLtz3Y5CsFs1rcA8AuJfIlrUxXQJcOkxB4Bin4AV/89toDqyrssspZ51XFP
tRTyT5IzzVzyo5pBj7DgS1gK3Hy3uZqFR4lk18WI0bWCjA9YqaprjTY4HtzeXA3q1Arl4Rxa+vsR
UL5Aw3CWcLmg48cGBnlmBwyjD9VfFHjrAxfl5hCGAYpsU8Rde3YgbGgarOy4y21AlYevDAUNXiLH
zvk2UJLM0H2cNYlP8qcB04gNvZePU9N9VXx5Tdrg2mAGKjZkN2BwuG6cD1YoKYYgTRR72Vg+yxVG
nkk47g1F+imTjG5uL55rn5TjE17YC29rKcCBnm04Cr2MvYaaB0XlBrfyHOHiyi7DLY6H1cOk07lP
M4x5bo+snGffL7MJTJ3IYhEuX4Tvz8JYF7Y2TQqRevbwVyK6Rzomuz4C7RPLJwTZP8R4PagBbOXc
3zqWvMum9+GITMxscD2Ch0qsbdL+uP1Ql6GVKwFYVFILIJvkfeff3uyqUDWKKfQceK+fxqIFpuz7
I+pnfn24PdTCo2x+fxNxPyokiDGQay5d5TCRVu2iDeP5eEu2+ThA8QfZu+8dCnH4O1hHa5DiL3KP
x4eWZeItRTSxxxtmTfrqcg2gp63N65t8i0W+OH17Ra9tv4tjDwvq5FiWGndZrO12aTZ7n8i5vgeB
F72DFRyurL7Lpc7I8C55+1nKYxnxQetIWTmw+ga8PcHIRJhhmEW3c2itvQVDI6998zmunyca3HfI
NNBS4LtDMT6f38DGYrIBxOZRB1d+9HZqviscyX6gqRXPBs6aIbkAr3NqqGOVnSQss7GoB0P+53NP
jgqtG96iAi1t/jCvjvBy5BKuN1nsWaXi3GsN/SmTLMYtW6ESxZL8RIu3eY8xaeT2hjnsBg1/gjxJ
1lhrL2Sk8y9CzWSut2jGHFGXirBtqSDWPWaNF0UNx0dYlLMpMRXEdkd/EZBBLGVpu6FeG9xTYd2h
zWNXLlWwotzMnrViU2VS5+l+StOt8DOYGXkLZtQtArgGR+QqTJQThBbRU2t8+wHrevULtuohlZPA
sV2gdc1nq9OHd1nc2u1mMOr8oQJ+984alPpdlpp+4/aAxMAMAub8VQKXNFem43IZkjfP25H/svnl
xWxE2IDpWZgIr5A6dSNSUlChoMYQGpPjAlfQ3t+e/vm4WHxzqDl0mNAOgzClLm6wvkw4NsFpe5Ve
JcdJTp09wk1rh9ZlLCPxIIbNfHCL0tdirSttWWEuq/BWrfLLDEk+wJ9Xu0TGOvX2+7yo7Vy80ExN
QDxPI/NdnI+QV7CTxaQGqFJ0BGl6MIdvIw5mAfcFFB+3ca5+TjogJH56VOwvjdTvdNaPkSh7U1f2
oZk/GXJ1oKX9Q9ghnYc1VtTVb2HBUeImOVfu5pvcq/0GdCo0wWQ3npll0a6tudmwt313dKZo5Vy7
MrlzmY6W9HyAw8s/H4oJiTk3ROMlIFd26ZCDkyjqP08tbc1WYRvMOCqNA+R8FHtEtAe7tNbL/BC5
6GLCsD1fjQ6XJwOjIJUFX3KOl0uR2AaCt9NYY+vprem4cRakGzQklDsogNN9bAbBbpq0bAM0eu1M
uvYV5ys8THzmCwmR8/czrQpZhVFrvToHd94bcrOhEbYWh68sC4OYRy15Vii52CJZrtSGM9S1hybE
uHGqWNpKfAV3AJOwsixeFBEWe4RyJiVqLlNA35ZKHlom7A4DrdqLi1HaOLkfANBu5MPEytwlSlkD
eGycB1UPhw3qvMAzIhV9sqDS3qdVEe9MfM8/qn2jrWhcXfkGJlnYi/g7ZTVnsZLGNDIbVmpDBgi4
V1MmLNnKFIIY1LCVOKtcGYuryuydxMkHe3QRaJtSD1K5NtgbRRx8ksY6wbE+0PO5wdkfwoKuO/QD
NOj0DvgAZfV+zDY0fA0atjiWxluzE43Yj3b+jOSXariVU2R/5ik652WY35Luv9R2aD8sPkgGwqSk
HcjWsgx/1l8uT8YQtSuffSEQdznMIuuyrFLNKFK0ngJZZm+AAnirh1K9N40+pNWvNqegtxSvNBzp
rSVDW9GDXjrEAkO+WAmGjTWF1m4ljs8Hz2KNOjpXYps9MX+HRezKmzH0R8XovRK050OcAYvQ6tIC
M+F3/XdTiQyAwviXgcNA+8YE5ZTXHjWnUt6IrmnoGdsyjt09akbRccZTdkCtQd3OgJjCgdHSin0I
0rx3DewMkw0VmNIzCxKylcTyRT91+SaklZhrzQrXvNF5/LDzaQgCWL1eVGlil4R1DIAM/8a8p4Vp
4VLnZmb8M7YobvmQwe/85g54eTNTVOJZkWPM02A/tVgw1yWmB9qoUpZKU/VDkandjx5L0pnTjySJ
wAw9MoxfIIp0z9a7YF9EsfqQI9dz6uPeOdgQJbZ9KMRJUoGqQEhAx8Gp+/3tubvcWoRLncsLqrKc
b8tbYylbLddzufdkSUibkH7Cs2nWhZvI2p+x9eeVi7of3xSBVa5uZBfn37Ya2k43J6v3pHrUDqFI
f1b0XI+33+fyAGAQi9rTyz+IoZ8PImlVU4d5M3jU8PptIYXWhtrhmi7KZeZHJQ1JVeIR1WDqxeej
jA0nJznD4IVm/Nmypb1ZjndNEUP6kPVuZVFem6K5jTeL7yF/IS++m9/rRpIV/kCWVONWO3XjPktA
pJRStSZUv1DV/j1HnDZUVOfRELo8fzEnGmMfU9DRqwOj3DiBHZ0q1P32agWCrMul6s4ZE/FViUy1
2TB95r3d20PuGqIQjpv1mdMAIKg1h8IKFsuHxkr6X7EGgGblo1yZZ7CiaHRwA+XHlzehXqDqJXMI
e1i2lhu5xfjRrEHV3F5NV6IttQau25qOZAHrdn6MVwlglamSlSl8j6o2sfz1+xl5riR6/QJOab5b
dRw+gzMzgRyXTnevpaV42xh5/q1KWhMP2FyVH0ugH2vVuysrkMIf2ojUtGhoLSuRRhAAa4rKyeun
SPlqx6blShRk3uZWLbZkj2vVpStlh1n64t8DLpZ8aAexL1Dj8SiJy6dxctIDrcAI42EzuBsjWgN0
JPOjZAnjHW9d7ps01faoAJorEevazGuIBVH6IZZQ7zqfEiSI8HHJhskrjLY5Wsqo7duoXfu+V+qW
vC8bAGVv7vvc+8+HgTQGe7M3JspMtnboKDvDWdWD+ySp7aMUdvpOtXr5UIPIu4sNqfzg18qaKtJ8
lp+fRjwD2sDogdEpolB7/gxSWds5treTN7JjXafPxkeUr7kXQxc50igaZyLouOM9vtd1J62kGtc+
NHB48A84SbHT5iX4au0r1NWbmDauB8PuM1SsYm8muraWO8zvsHzH16MsvjP0WlrJPWDkzBzTR1+O
HWWvqAJqtaM0zdtJNymjpH7aom2ogd3tglqlxlBm5mFq7AFFOWpsH4IGppo7yoba4bRaN1sK9U6x
l3K1/m5jzNziMwSF7mFCWN90FdmOH/KqgM9dlWGwpqpyGUVfEAIIJhrAEaiQLKKoYYVDrhiS5tV2
Uu3hPkqHGZ7thTrkK4AX5YgTuAxex9UGtXhyRCk/j0kh46VT2X6yB0M2YfXqgGRPALbu5aaX3idS
p3y6Hd6WMwy/1MaiHi0gmppIb80nz6sZjiIAS1NcCA/0hkF6qE0A7MSf6SxS96ZkRZsBEVfGM1jM
56P0ZpbM9JPW0+r4XVf1NujEET3plVvCMiIyDFc+2kCoXBOvl4oiWQ3ksarr3gOfYD0EXDDdEtTk
RynKrZNkju37lY83Z7WvV66G2uGc0JAAQB8mTpy/V5kquEeJVPYg0FvfmyRNfLdSrEByW8jswSaN
rQpU4Kz2uOF3qA0MBw04DWiH4IfQEtoBtQhqCIxdGD1bVSsUGKa5AwJcEUqK2TSIVDzZZ991qwnN
t0oWgewsKxPwJD8N+1+TECMw81Z8q2sleBRtad2HvYSJXREaMnbYUycDV8596maRUgtYOgD5dQib
MEjdUk1mknqNkXbWQgDfhj2cLRctSwiPjREaxRZYfvkYSXadwJgfyu+3P+GL+OX5J6QNjt4GokAI
tHC/O/+EbavISZ6L1nMiJcTZE1Hmo9Pb8hu9gjCnSR+NZBq/TJhJnKB7VdDO2rTY0peIi02mx86d
XEzljxz6QeQmUytl2yyO8A6qk0J6HjtLEZDaLPkurEdRPiAMNJ0iXwlldwKx+i3EqxxKvNU4R6aX
mcl6J/Tk2qw/YF5NGyFIbXPTTnUiu3HblNpjGwPvc314xXdZ22i5q5mjTIUROSMWNRS0atdqnf6p
bQOwLYGIpUOWGIENuB6XZoyz1P4xnCoNbgvMzk/lFINoL2qqFhtK7KCbBdpPpdvbrfFExw9Ci4FF
zd0Iur/C2cKfdgAocxznnRHGCmSYerqXetS1QM/ozUc1ySm1dK1o7U1QV3F4b5uZ/ygFU/cEuQ7r
7zSQ/2KFtXBHwhbGSp76uMONwJdSqJxhj2ColhTtwVBhTrLUguKUq13xIUqSCrBqD6EAP+oyGXZZ
kBsQDPTykOXZGB5pPkEAqHO//qTq3CnctgjR+80m7bNvKgCgCc61vVJBXAYw0j+0Uxwqc7M9mbx0
dxRjFqltqbaejNbDDtIgmFu6kH+YcTAKZSwasaBSARDq81O8CpNlmuEPn+ckxTpm6zkvc3LqqVo5
bi8yjt/DoARHlYfU9QU28moYv2iy1pfa0UuFwCfPbKZdIuH/3YSRevCF5Slw5Jl6qCq2qDFqdxKx
cnuaD9vFfkQJEaYR8RMNHntxGPtVpaRBx/V3Ake/ieTyuSiov8ZE3i3ktvZgmsVft2PART9vfm2i
AIk8iSyJ3WLMouksDfWdzrOiVkBrtZWMncg3oH4vOc4vzB67X05gsjtiazLf1KY27iS/9J9FAccA
xZM3qm/QbGy1ttuNylg3rt0HiDA3oLxXbIfm6+PFB6LjRNDiRgaa4nwpiLyTp7jVO2/oOhk2QBkd
MqV3NglVlQ00ZRDhpdNwHbLWnC+Wt8CXz0Q5fj6yafotdZHbgGLr4JudlzqcJIOEiIBUCsgE2Wq9
7cpLUtjDDAVtLjy+ln0N0WhJNxTUBHCNDDWQ3103bOxoglFhaXn1JQqkDH2LsQp/NXBg11Rpr7wp
u2xGWiEGStRbHApaN4pCBpbjiVCuTsGoRk9GjiqEZhJkby++K/ED5UqMdHSaD8jSLopphR/4YmyU
0XPUJNxwEvVujtfhSvy4uEUydwyDyAe61i894vNVg6VMQygNJs8fmuFkh6p+jwQbiskQyu4GNaSh
AGN45zeIg+bGaIFZktDlaCFhZbmqbEDarOXd156JyxwLaY42XOwWr57isqAUCc9kd3Q1rCL8ZUsU
NKo4Ko5J2fyKqVxBs4cLW0u7Eem0r0Arm1MGX34fAulduQdciTwsbgQC55kgRC+iQK4z472W8zj0
Vlx5yNu3MNT7HXUzWn5aMWyndpS3t6f/5bcutvOcKpIEU2NHNG8R2U0jjUutHLnigOtB2Lb9mZjj
ADE4EYd+kvxTTTfyUUff163jFEocxXgcEhv7iQsTmh95rtByT6oHPTZGF+Rncw86SNrX7WSdOhwM
v49O1J+0EDL30NnpVu0U/a6T9U+wUsNdSHa5ddQS16qukO7VhpZ9N/Vw7PI8o5ZYs71lC15Bk+wq
ZIEwJxi1Rz3q8hW7sis7ns7T3LDhYxgXF5asQnyFSZm8AI3anUrVY2t3oMUdZHC2YYbCQaJWwTGR
tLUpWGbtbA2cOGgjoGFv0/ia//7VoVc1mREkrT95ZVP1jwo4SJgHPjkW/Fw3DuvicHvKr+x4ck0q
vCDFWfkv2+LVeFYI11dFW8oLAizqZOEjLmdr/eb2KFdCmEMNmZYwWHMT7sD5W4FF1qNJ7RgFsVqW
r20AUZkV9GPZXhnqojAzf0EcF16wrii7vvz9qzfKJ43MXISK56ecpRszCCsNkGPV3wXD0D0bTkiQ
gfMYviuCQck2VWpY1V5KdLnapEUt/QcxlS9GqkQLDv3XpapyV4TSmCFS5NUTMbWfOjLcChvR21/4
4o4NLJY+H1kKJTDQ3MsyUAErTousHPkJeEi7gVkod8Vk6I+yoPToamioP1MwHdstKG+of3aph19Q
saqCjd9W9BPA8omtaYfiDcLZlnAtCKnORtfR9ViJ/5drjkfFO2W+CQM9XmZVcedQrxoNahfySH+u
qdngfrtmoHO5k6h8A7CDlTDLCC5zYW7wNjIahepZJmGkhS7wpkBx/z5Sm/Ckp4mRrkzB1QEpwc6n
NACQ5VbixAumUUyqZ/p2uEVUQuA+oSg76IPGpvNTf2XrXsAF5imfter/e8BFtObujzlLq6lero1u
YEXxFr7uXaRbD3EZRXulL+xjm2kRPKsq475qIoVHbfZAOSbZIs1RvaPakW+D3lDuqGx/GRLsUSu6
A6fcnKT9YKxszcsowPMiAmPPOG9k9pfJomoKDaKY6imCe3ZtS/q+b4ZkM5S685/MxauhFjkTmrv2
NFCU9xxUsbYUF6aDnE7G1uzHcC9lsbzyateWNLsbvzJa/FBgFq82Cqh6oZ6pXqmZxamRJK6CQzuu
bJzLpOBlZzMDeAbIprkIo345FugSq6wwozI3CBVaHsKxMf8vzzeZWiOaLWXO8+3IcnkWIrTLFkKP
kzQUnNl57M5lpXMyO9G8ZtLMDXzFX3Jp2B9aNvgHRcsR5nK66asfISV4e+Br+8mCrWU6M4QQaOL5
wJqJvrmhxJo3GGV0JGqPWxq90xs9S+knj2q7Mt61r2sTldhPc5l5Wf0zQnJeWNoanVT7vZrYxRaF
rv5UZLQ6dTlod5FlNE+33/HKlmDJcKeAJ4PQ6hLCBBOek0FLJy8aK7TbzFrf5bRX3MC0+5X79JUl
SiMQ2DFKBwy4rAf6iAP0kVFPHqxg+ZCH1iNg1nLlPnjlfUD22kwXg9AhWsxZjh6RPYssei3uekfy
tHA7qfRC/KIO/oOhHAiMs08C7cClPLjjZKgFldLkSY2tvoWj336yIjV7aOIk+PNZAt2uQUZAExwR
0sVbJX2KbqOay17Wizd+6HefS6E/F0iCebeXw5Wah0PmwuLDPJIVvzy0RoQOSiMyZc8s5ekgeqd+
0sIMCSffR+NNNsJ9YFeKiyVDtzfw0L0TfSKdbj/ElTnkGSwVlxAyFuhB5/suV5p2zDjBPWRbyn2E
PILbm7F20Kie/nnYJF1Di4zbARYv5uIEQ4ylwXeRXK0jG7wHuhtTp6vllQh2gRnioJzbY1wLHZru
JGLnb4TjkJ11c8IxWnb5HbWicjNo8NgN9FLuhJyG93IT9Hcq6mqbto8FsiixjDxioL7FkkU59mOZ
7/MEQMntL33BNXp5MCK5RmI8mx4sYqtdx/Yo5Ez2RqeNj4HVhw9GH3fHSHAaw8Y6gLaK7tI0e1aD
PH+wxtI4lANl3byMjWdpBOrdcI4CAAHYXfXGrFlf19smTygWrRyp15YFkwVnGNer2UTt/CNisoKU
FQ49ntXY9UEq2+xdZ+moHBj+Gv/nypEztxopvYGdoeu+GEqddN9MjUDxUsxTNwathMehTvM3jRmL
DbwnZSZgYWEcqs2P2zNy7SU5AvCRMVAaubAE51IiwribFNgZjY9A7vSXMHrjmMbKmiH0lXsKV0z+
Q7kfezRFXmwz228mtMuE6k12+aagsH9Qgqz5ZnZD/j7VUtNN61S4Bm2Vv5ShUD8aIh2PmhWtHAtX
Tj0CG1ddGT8zAukiUxrCKCqmulO9QK17N570N3lvI3lErWQ7xfSm/EB5f/sjv8TL8zIDCRh8BeAo
QMRMeX6mV1e0Elp0MviG5qGVUc8kiTB90Af4US7dyDRB8Si5Q0sEsppdwExz7ag2rD3eyjlqjOaY
eHll/KJdWIdblR7Jzhll59l0JPObJLWRtA+tAJkNOyqp2bRWkv+K437oN5ktymSDwCWilLWEGMzO
tiTEcO3KUT8rbTa+GY2hP+CpK5mPuiHCO6uiSOGyzKtNYmfZvZ/0ADgxpq0aCs9GKbZR4aMfXUp9
dw+vqKP7NIkRIpkcptl2VIKpdKGc0JkeQsVEDIZO2KNijUpIUwPeghsXkIM3poGnxiYd/VkPgaVy
MCwTlVgpz7/D9DKRDCK/eivID5CkqkpUttDgLDa4ehXPmtTL6hYtLxsd67Dsnsspylzo7/EP36iL
8tS0gdG44YBTtJsF5awZ5BTxwfJ9tLZuz+y1RQ0iR+GhqJwgoruItBN9JYC7QvOAv7y1plJ5QOR4
+ojHWftLH+X+roF9uLVo4X3JZV8awK2X4o2Cs/Tx9pNcyXa4/gDj4rye7ZoWu6uf3TFVv9e8rs+D
E21BKISWHRz+eJR5C2OTCQxJUZd+IbklVD+WfM1Lq8je23IX7/Qw+PaHg8wMdyxwFVx2gVgt7xZq
g44cJmSm16CSuAuLECEeqCYrR/FF5GMUC2GumQOnwiJZdG/HNi4ptymW1zn+L2RN1TdJaSnHqqUI
cPt9LqI7rSk2/swuJs0mWTzf/X0PaqLBLsYrrFhDk6h8l8gjgmuDiiZkHhvwfsNha6MK9OcDz6A7
LhREXqilizQupbuKn6EmeWMdKshVNuJo1WW/SauM5H7KfmDFYruxoSQfb7/x77v/WcQDYz5DVuD8
YQ5IuD1/5wpYJ9pZUfJkC4tLKVWccC9QG35shRRN21ibJNq9St090tmLj4Ywyl0ZTQB6M4iieiD3
bGmkgN/qjeN8z4rY+hQhCfO2Q0hA3zi+KIoPVFMitHCSMff3StCbYk/SU+zQic5Qg/PDSuxqTU02
lsBR764yVbVyrRKVzS3R1XqbKFbTuk5rFtVGSgVw8Rqd92M9lUGJCM00QIx0gmjbJWn0ZEpO95Rm
7L/NiCC0R4HBeVOjXfY1hnhH3BaOCKC7Ra2XSGbyHIcvPAYEbH6a9dROrtkI9adiUdk0xp7qRNM7
mJTqungkiMbKQSjV+NwYfYCLCNAFzJ2FAQCWBGBAXcrQfmR1IP8qoO6aDyIWaunOgE0HOYUIvnLI
Ze40GhF6BjBFxc8kS08SgYnoH/jwbrTGiKejlCQ9InGO/r7B34yXjFLzWPVI7YauOVrTrnVQ0Lcy
IAeuCI0x3NaN1v7oQsg1m6jvgl3QqVq3l1H0Ejt6UdFRkVI12E5FS/HErujCW3nn7/1CzfeoSv/V
amnynM2KEcwNjKmXt4rvqObpHiJa8TOehiLcIFBmxBuUysXnRhcIqzukW57dTvFed8rgVKFe/QW1
QE12u7LV3oQGFBVEqFPEsAYA58HKxrmMDaxeqg40hJhj6gDnqxeifW6icBQ9MQnRVolEsY0jHM1Q
Q1pzV365XZzvFLiaMAYJq9hYOUsarixVem62dvIEGCMiOjjBV+h946aSpPIonD7am35nnFDSNGa5
cfWowaOfkES+t4QZrdwxL0oQMJi5nlBuoR0Ld3v+MK8SlRaJX7ul/PGkIXCPTLWM/Jzua9t46HVX
Rtxy7f43R9nztwciJUNopCoK43jZaoyVnjuZJYqnoqOEpFnSdMAt3viYFBAXp84e7+UEwSy5aZOt
JPkfI/RM32VmE/+8HbEujk+VqoTO/Z254Cy/EDax0SWz81h9sgIfrwu0ee9NNfszx25ghKo5q1KQ
Jsy0a/oQ5583CDuUhEWoexEFVXIew9yCjUpWVu+Vd6EeYc8kH5uzesnNLfE7IPEbda/O6NiDsMFm
dvDt3e0vdnmqmSS1pAIAn15m7/xdjBDVZrlOdG8S8CtCuoZjPsYHlAGh43Yoa1YqJe7SN50/ZHPP
HxFjOWo7dAuhVi9OtXwMo6yPBK+nOvXGBHD6NRgqTCN7Z7zDVaqHE0tXB7HUNW/rK3uVovYMF6eu
q5JpLbaHUNE2zqrM8Pxs/DQmjfnBas1422lGeKck4aEpqvFESAm3pl44bwYlPjlmemikcCVFutyn
PAjFGY52OEEX/TqzNM3UaQ3DE37XvjUmbstu2dXqMc6gvWxKuBMfb0/3nKScb1TKkpBvZptTLMKW
+SUnYVxmkWZ4QPinDS7G2UNkDcEpG9P+bVHb93GZQv2NQwTcuHrcHvwyzWbOuRrDvJ2hiqD8zhdb
l4XWkEWkhDAgSk/OoxLVW4TYOrzMW3cas4BLi3gOdYH9Bs9WPQGvSXeDGq+Vxq5trtdPslgCXMOl
CIMqw8sN8gY6sTBWez0+3X7hl6h//rlRmzFnrXNn7qws0R4D8PseuXDTq+VMAhYWp8lnzYyzrwZn
wDsDj6xq08h2GmyastE+kyAoqEM2Cap/EWYTiOaFPi4pgYXfwL7tRYbLNKDSz2QIQNoQXjQbtwJm
WqKULTCCH9EUhdVoOhAMUDr/jPKiKsGxStpjqii9QBuyl74PNUnM7Te9MrWkxfR+4QkyNGDK86mt
ioHcqrZNbxxod2O2Ip0cUTtvWMntHlCv6vYjUtq62n0PiubjWIppIxB3/1P4KD2GF+LIXF2VobMv
lphQi77ri8r0gLHVT3nu/GQz90crzOz7HoVk9/Z7z+tkOcEAy2ky0BoE9KSdv3bh4BkXdr3pVVkJ
fUK2xEMiNR3+MHT+bw/1Yra5HIvbziyBQVcW2vj5WMaMoSZaWZ5eScY3wOpc1MfwSYlU561apOxY
qZE+a6MkPnTofj4iMH7fxI70A4oVKbKaBcYuUFFY3cpq5nsO7ktbrKKTaJMr3bgCRbj2YVSwGDN3
lHCzzIesVI7K1h5Nr7eCCbxioO4EeEIIdWJNUe2iFESew5rjhvmC/1lussQsezMqNctLepSVA8dR
DghU2/dVo4Q7tULdKI27fiXFujw3LbgLJBsItsMtWVa8czS4cecKgycjrKIjoBJGDjJzlzpSu8Vi
hV6IHGc7Gtf5WhSdT8bzdUApmMyOBjFhHLjL+ToQpp8QR83wqRfhkypnxg4N0uqOa1y5jSpVd4ep
n9xk9J0nrYu/aKgrrCzFy3NrfgJ8jTi3KcDpy1WvN4YqF0b41KUzzRve/KasoxY3CCXbt8B6Vz72
1fFIrcGYEF7oaJy/cSJnVjCmdvgU0/I/aLbIjkGV6ZuuttEHmmjE395qlytqBtDASDI5kw2g4efj
heB7Uy7b0ZNsxegcZBJKJPGpHJzcHQFWumm4ag96iZ/kmkItExryjDaBxnc+ZgsCWUitEj2p/jC8
R5CiEG4VYuvwGIwSdhd+npYfIB4CwU3UBvXqoCvQ0A8r1BLdPAhiun1q1/eupkfDUzOZ2s8s7AN5
a44iextrdb4GHLhyuvHIpC9A/FCzoBdy/si2gqJ+rZXxUzha0jaPwmAfJJn6GTci6SDnUrAtG1s5
lkrN09p+eUq0ygIsr0nvuSfbOzTHtKNpJ/YxUlprN7bojyh+2T5ZIo/uGm0cd7CePTkQOKZFsSbu
LGGLowk+8w5ckYKwADq1yBW3f77e6B+hBkFgAZCzjLSqr1h1IiXxk6Z9A7neuFOYWYiND9F+Co2V
xXZlcdMOAa2Ljhxp8MvCeHVZUwOzoygQxU9UR5qdJg8NjgnON4eK8WHMwo+3l/a8dBfBg9HA6aIT
N1+JF8sspWiO/LodPQFLszEUKOKHQg4zPNWEWPmKlznWrKGoULaicEZAmEPoqxcLI0hPalTHTwHO
JkDmOvMwRLKyvf1CVz/fq1EWZbmmb6HwqyJ+amMnOnJGYxAzKdYxTwFghmX+7T8Yjtr/nMPib7rc
pvLQd5bdyfF/sXcmzZEjSZb+Ky11mjmgBI7dD3OBYXF3rk4GI8i4QGIj9n3Hr58PzJqZoJNDl6zu
6paSrmQyuDhJg21qaqpP3zuas67d1321iGGe0QWJpO2hH6NzAeF3TBFBc8NEmBZEHym314OYjfoE
5SpFvDkG16Ums0PUxoj8UcE71CdoYSj1PFf59N4iWfPFYNhfCudOGjVxxNGeCZJjQ7HghdVsHiGi
MFwTXYC/Y/GTMIABaWWhof7mdfeIQBUDWhIEGCE2J/yWf1XqzXcr6/bxRnn8eOreWY/kbLiuKyvb
K8jB122hftzrmwyrrm+qClXLxnCrfD4ngPuOm8aRvBJPcp/GQVBOF2QRtEEkaxhyPaHYAsx99wU5
wa1sjym2ygY7oe8h1EZPqDOIZUIC36F1MEQVGC8VRR+CKfIveP5vATmOpTCDpdVda0wWrxtQ6bNh
SEinM37sO7uIAgz2KMXjK6fmiSmfkKpYAolAL0JYVHvEWu8tSiTZCoID3kwB5Zn23psLKoUo9yBd
qQLdPpkLaH6a2kpTLKxR7XFoEhuiq8T70zMOJpwK7hUChCu69vo3C5QGTFMNqe0RNiL0+Cx8sZmL
1p9fw9aa8l2pSgjT6Otu+q0VI583Wtlr+XErJ+0hlkq2qLFN3VJeatdqrLNcfO/YhLUx3ASq11k/
J4OXT81MEUdYHMcN+ZTYrFanawpt9Ddk3wId4DdROR7zSdvutBKitCTb6t8qZSkcrv06dU6Eads5
m7xkUDeXTW/V19oCnfPHo/+OFbFwjtdcFgFYCvpej8vYW3kYGnNxTLI+vbDkZXsxN3XhdB1CiR83
9c5yYpaJ+JFyIvp4CsjoUFBJlo6m8iYxnaaQSMYaVbj7uJU3RKU4/FQ/giPA9r84CK97lETBWumW
lkdZrlRg36p+CFhej0s9vOzmxckQxTkMuqG7+DqlV4G3voIUlDiHrtdetXSmZ0rVr6YqYw+4U+E2
AdMwLGm8N4bsSUn0DnLFavkRUvsmNGmJztzL3hspkAbkOCF9w+04uTzofQidISCx47KgV6ql8+K0
ZCDOzMcLAOzEzVjJZLiurvU14Ldej1RIXR7YvG11LDotZTkmQ+xXeQW/mgS0M3N6tYq/RykFvE6t
dOrnZQ4r0x5RG/xGhmFzHCZlegiUsLpHLtT4HhRz23pbyvSPpa4EP6hzQ8HKwF9uQPR36KOmFjKL
H0/3e0O1hrXXWPILS+HrPizbWq3jMq2OqlZmYgN/GaIIbb59+vPNkN9buYypXOTi8bqZTVeoURZs
Yy5rDSpwfca9PkZX8uNW1r9yOiFrSRiBKGJmlDy9bkVFtYPZKpKjUVYwEaPZuU90dRBqsm397TI+
z4Xp9UHXPKhTkZ0Ba7ytUllxaC9xP/i+oPk9OeY3KepfFMEVx0YdTKo20bJUI0irKOkx/ETdkI+p
VDkRulxGVyNMn25lDJZPmSgavVGju4WmlmdIYN85qLFNsIJpFCmB2tmenHk9UhOr0md9NNUp/Na0
7AVbBV/1NCPVk9sSGsaWLSPEBwucFl8kdaPukBIEfcAmkgM35qe+Z+aGa84UJ1SAdPX0jBozJaNJ
Ecgk42RZPpd7eOEofD2RoMKJdJCEJj0Ae8nriUyCfMqo5+SK12rNnVpHxkMWroHBkFQCpEnwN5aO
pfTbAPFos96D3qx82J9jSYwxxTmi1gMkeuui176Xgby56uicpxQTiy+dpGGVDesTKvACqZREC4g7
shOjV8DUz0p6O0gaBTRmJbVPyB3xGsV51min5YDKhjYlN9Ycz5ZTqfVYuRsqkVOn2yaod/RRqDtF
ZEyU34RW7wQtvh/48koyPLWeFUorrDZG9BDt8spZ5Noc7QhA0V4K+0g+YAnRHIhMJUfTxiqOxqbR
KJ1tluanRZVuxdNB38VVTnSJeQ2xD6UoIziKRV+MH0jsGKiIalLzqe+UPhWKHI3f5MbUUgEYU4U9
rU2LH0EwlE9dthijC5tEsessCElE2ga6Qs0sqisYZBR67GVCUPUQjyl0IS1tN2KD8YYQNzCBhtR5
oR+7VK8V4rbh/DOlRKgW87Yly4mAO7wFaYbuoY3ir/U8axWJ0zNb/Y3hWrca0e2VrNcgNnWysFVJ
0xGg1ZejUaegfLAH0C/WJdI9qOxZGTW/i2mIuV+2hS9ts1F+SFCu9AalgA4PMMcGpTBpmSq7LRv1
lzJNwScdqfSeDEkSimZBrdBGDxOpl3jIlK/VsASdoNRtvKDSXS5ExhTcxX2z6C71jspTbHVRbiMI
QG22pjYQAs6b6UKZugWJvqipaTpTVHsGW/cNzpHlcylnbJxVdkl1gkzObjfQS5Ea6uYUgc0AfURR
It9RuemE/LcGfanilIrVKc7IjteBds8jtROZxe0MZSP1aYqLdt8BomhtqC3z2deTYR7sRtOIO0xZ
h5gZiClklBAiT0WpDlvds/pq2NgSpQwdpeIz7DgmglkuEnM58qnJNhNqDftBHerRz6AKyxhMYxgh
A5ohun6gAA8l0yBRo2d56cIvcGUm9xuElIhLNgbiRBVhfqGp0izbpFu27pgvQMiA7CLlJ6n5cpFS
plwgim5oT9DEBhjLPgy/BXVI2ftIUZLdjJRBIe836pKQpDq4ijjZy+sQYdYR3Q9dHnzEmvXJW5qy
vP94ja0u5isrRPpuBYVgPVYAjnzqRuSGJplz1+JZo0+lVxViOUpzDNq49DQYDzw0Gn/IZbU5kzV8
Z2kTd4WiDfo4aL1OKcogYa6bxBiboxEtg1fqcuVsStB+H/fuvVYoEV/DyvCCUvvx2saakAQlcOGQ
PwgG9cACIg9ZIVv+Z1tBjWAFawLpIZBw6iMhGM7ukPPh2Gc6et6q8iMr1cr5uJE3TvjKq8Q9noCi
BTr0tDog6OB/CZW+P5bQCjlcBqhgJE/gpXWTn7ltrSfP6zVBtBSIErND3J/42etRGzdtleOXTccC
9lzBdlxcag6tC3POTIplAIZ/3LW3qHMiwb83eHIPStQSTE8/TcdFmzbuluo5sZ3DTqipAtMDB5G/
Ac75Wdc5EasoaWxC6uUZJ/Gd8dUhvOCiA+hgC8HP605rZpi0qAlOx61aPJdbPb0q5gUtKnbOmeXy
NsVGdxUuzfiirBeu66+bMpokrfVGmo6Tsil9KTeGi4YaPbfRxvkCJIElEDRN7ooyaHYhDy3AbiGx
h37VmSd5uz2Ixa900cRscO9PHyTabqQ5htT0OASo981JutmtAdIzK/e9VlasnQzobu34ycgWQzIP
+lBMR3mRwkMqKY9kpc0z16F3po/BBNdHupAYwanzDeFUbC1EEI9bY8p8YynzDMXPLkC/Q7buPl6v
77XFruDuiKoRMa+TDkH+1iPTl83HtbbQjiVFvcnD6EfERfwMHudtZJ6wiUGOEOkGSq7AdpwslTTI
pSjUNscRuCpXJMT1ZE/DgynsYbtF/DQekwoa0inHccxXirwHWdpIl3E7dSW6gugM2Iupl7c1xw8S
sn2AIgNeabLScYLjR9NedcG7Gd+XINBvspgjTDTT+DwtZfoD293PqL5Jy56iVg44c1q0+GoJxuJc
HGm1KSc2B34DArFwx63MleuY/xZ70aZyUMPZQP4szBpPiozQGQnA2UGFQJfZlFdyUxlnwgDvzSMJ
2D8wRkT6TvahNPSDNKfSfNzOyAKaA2WqJPoNN7CGc6WHb49ZYrsgc6hu59IEVOZ190gm6hOO5Hxs
M1DmMEetyoch9JXSwqfwiD9lclnY+EyI6n28Wt+x5iYoGfLNVJVRp3RizUkoLXrUZ8tRx0eHnoJ0
W2PAmpeWGg1Pf5aieT2mQPKzZFdUChiy1z2tkZIaTHOWj1uKSSiIqh/UXO3200ip88cde8eOAkZb
K2rwJLhKqSenO/rq7VJlmX5cwCs8BFsy58nWYgHXNQVE9gAj676USPnbhZHBB7JdthNKb8ikgo1s
zc8fP85bM0dYn3s5ZzRoBcbgdce1OhwwCuZwTMsipXi12YrtqPxpWASE1GvZLUGZNciwyuP9vk8K
ZRvXtVLrx0aLUm8cGvqsgHfZdBac4EO3OXO5fqdXFhd9fXVuoJ47zclbSpjVfdxoR5KH86605M9Z
BgPax0P3domu0SXgU9Thk0LYrg/x2+bvq7aRy6Q1jkWjF4eU0otdH6qRb6IL5JvQgNz82fbwCYm3
gsFeJ+qUKzlo62yZtdk4EvnfiHxjAbWVx0QMYbbddfV8DgH4dvdTagJ+iCg1PNx8fN2/KQ7hzR0i
82j2MGAlKRnh0eqkfb1RvsMTODltv439KCt/fdzPt/Vd2BymD4Ac/KEasNbXDRtRB2dFw8CipzQ+
a1ptHkMpa1y9lx4Y4fauIiXtxK2lXEVzQARR5bJLzlFzqcOfrzcR2vPbRP3e4nBBEhcVRwtyWi/o
TM2mGrU4Y5Dfhpd4XjC3EChgsMjbnpjJNkUQaupV84hkaeEa1KYIs2+Tp6CE8kseSS6gFh07SF1t
r3Vkvx2zDWN301USNWeN4qQjIJiPx9B6g9JQqTrGSEDDwSbQThOtoJNGPdG06E4i8HVErFTioodc
dWFvqm78Vk6BdjRrbqdiISZveUkIq4yI482mhMutQb8ZZ728yZTFoBYniq3vqAn1ysFC72ZXJOHW
j5IEtBcSuvFsT1UcjgRW2npxZn3bHedaRxjKKLjH2bKeNBqSX3r+GQrn5cIwigaB4yXaAoivwQWs
+arFNaMk3SXb7ZA/mbC31CvBQo0sumlkLjGB8su2p3wbneL0jtBv/tMMY63bydJYPNSNtk3cooqV
u2AxTQ+vPf8m12XU2OMSILpr0JlfZKTlxYYFZnlS1BTlpbab1RdqmuYwVX0TuOOm3uwBPSQ/42qT
yBw2lLAKK9eaGk4yo7po+yZ5rvHV4JBWwuVLXSrGTVL3OaqJS6pe5wpMcr5polgC6/I0hHYPj9ok
mqCKMj8bi0FkUWaIdKyJ4wEYmjpXySr9UgqDCIhSpY3IcCdGurE/Xg9v4q9cWnFlWQ1AhojPqK+3
FEyJfW1mXXwXKXqDWLGlX6m52T22mgSLhzp0h8aUUH2vSZUs5WY6E4F9t/mXsBDZEfJhJ6c5hDcm
VBpyfGfMykME2JYllRrCHJG+5rjZ7CLw6EIbQ/SRW5R4P+78Gy8N+kycF3DGYNKhuT3pvBGjMNKT
a74jL9BcTaWJrk5kQLhK6MXTgyS8oihYOrMD33RZx2/lVGX7kcjmavZ6xKWMvcmeUu7yJgo/GRZD
HKMa5YZNJnt6mQZehZiUXaRV+ZOCzfrMYaG+MQC0z/UFmU1sqYzX/7r9rlE2I0+g3UHxDx5r6i1d
chNFH28ma95cb5KIgGIARZZqG1rYA3MZ9Ce1RVuV8sF6gKwc1ciLIczn0RuKQrtutiNcPkW+yKNT
4bYAq1OUpXVCpPGOk6wNnzbF2IeuPhmIWWsl4tcpfj7u4QKnubPZFBV1AARcC5E04K9B2NZQr4dm
17Rnxv7NycygY/74B3EnrjMnLjLhk2ZscDfuINjTQSptAZhQhQCDjExVCLGxMwvszUm5BmpewjUk
5uBWOxnrUILhGQ0j9a41Gm7gYF1X0vax+1TL5ae0kZWnuhz1J2Ts2j8bkFpbhkRuzXByVJ5mNjIz
bKgwmdU7HWIrR2llXWTB+Pzx/nnrstIKkDtIVxlLoron45lv82lUqlq9i+ewPMjbbvwsqSMVoyEE
gtmSWaLMdPVyw9x+5YB7tDot3sM6fM7jenP1WZ8DkBIXS3wSMnuv13RWaX0Sh716NyzK5rHQhtjb
ViSQok4KP3/c5zce5ElTJ84PLlauoY+u3uUWao9ThUg4nso5pN9bI8GtFY+YcBV8qIARXncoNjcy
FDu9cRfNiPGmcpzvAUurt3OxkKcoutoPFZWi2SoYbsqi6ryPO/k2hAXyhTgqiWtg4m9Rf7E2ctIb
gXZXaZPlJlbux1GS2VpXXwDifBoK+bpdhn2pNTeDeU64571lBVsY+XnqmQ3ysSdjPIymJHdFpN8t
y4R6e7pRj5CkRldD2i0O7APjRZpVxXWqyvnXJsseijJeeUmb5E87cMCpVtQjmAYAKCTxX09Du+3N
xaTO5U5u8OftjTmOnQ0XR3fT8BqyPfAI2nUxVaqwWs18HsN+12FdKSkc21ksXRVvnHrZJt/PzM86
Ar/HF7Q14katD6eIAkDpFO7VpiHAYwBFRwVNe3+S9UsrnNWdqZVqiShJPh9gZm1v9RTQRZ3kyGZL
afGtDdX43HY43XrUylBhxV2cSBWO5SmsCERiHBmEU49FpdSRg8R3lbpKhDO9Teu0EAVuPLYfBozl
cltJEcXced3MItS23aPF7wbOBN32DOap36jOolrZmlwZtdhtFth4bFlrDdwCLuqRQECjuAzMbDRt
mNGlXYOMx48aAPolkfmxoSgwbp8szs/e7tSxGm04qIfvWr9oX7ZyFV/WJTbKViEf2YqyoAhM5M0a
SErCdPpsqXMHnDXJLxB70x1yVYVi47BVitNwpZD80qiWiehlViSEO0gl2hvKRv409dh6scFDWKkK
WXvEb18vOjnsis1Y1el9qKWNsp8WwBp2F4WQ/MWD1So25j79NaRK9glBlpYw1pJ290rXqztc7ux7
vEk0wLgxCjZ2nmzDSMgGuiH2BnWTcwfAqTXkWRFyIEtNrTNAl9PbBBxQZZsnPGs/ERMF7ZB1Yhjq
ja8W8V0eT7FQpXxx1W6ToM8dZG4QNtvLeSUxJMM/OJsxTQVRwXPsGm+uXohmkF8AvbCWJXAOnnhZ
kKjGgHok5V5CtQEy7B1JAHdjfEVoAHpqw1t5PUrjW75JrvWFISyHnTadq748Pf55CMD4qGVClELB
welM4iNJ0pZcyv1IblxMJWKGAw73IW+R5yzbxrhPrWmylXRzJnz8BueCT0sg8KWkiqMZM/p6DXV9
pwemkZv3i3IbZ1ft5qYk7WepvaMFkiMTTNWgW02SO6Pbopb1OKcaAO1KhPpVbu7rxnK1YmNvlS9J
kfhy3rgv9utf8uJ/Wclw/v/y4qL8Ubb/9j8ufv3K4iL8n+/JjK9/4A+Z8a3xV5AURFi2gMfA36/p
vj90xnnFAirFzZgwN7B8Zvf/yIxvNn8l9cnvgAQAxbjWgEJs86JAvlH+SnaHX4AgiDQJIaO/vGi5
h7/K2z/Olvbk638r+vyWhHXX/q+/vCiD/XYEgf1VUAdZubEBMAL4O9lhsKYn2cSV0gcnbuvDRRLu
4uYC7qg833eNY0CWDvNKQThYQyVK3k3dzlAvID2y50KlhOBQcJZnArk7iICqGGbSnYykqHFoLBQK
XIOgjSbayqnb+yHxVcmXgl2TuoUp9Poyh/FxYzmR4ZnJoSn26ngZGPsxcoNe6JljdH4+XVTQsZde
AP/P/ClvwERcRRfm5/ZT/nP6pj9P30AZaNdzfoyTp1nb58E5nLnx+pB+M0In3jF8JNDvR5riW5Lb
fp1/mV/Kr/VXxRD6F/nXENnm903lmN/Lr+XX/leBwGBqL98nKs/vuZYEXj//mmPwA2xbu+wdvdyN
yUWf/DBSwLq1nyxXrUqWy5thyEthu9np/VMmPc/ECPIxsqfkdpzP3GdOdTlPu/QSXfottGmiP6MG
IZM+mo9Vc7SynWxd6NJDpdxqhn29PEtH67G/zD8tn9Mn1ZUyO32Cc6geBLTy21rIuaAGsLob4SSG
EKih6sJW+cXfNtXf1urva/PsY544kP9Fj6mdWSCnSdp/ggVyziqcStn+97MK78w5lCmcyGt6Fwf+
JOJlydCjGLmh+pMy6k5WVbDRr95moGPNlnNl9OdaOzHS/87WTt2O1TxAiAjdDXEWisdP1SQbbSlD
Lt+a3wvDnwWKiSJxEodNL7YuJl4svOkidqjIckJHP2Oe8DjfmtzfH+DU48qzdKmCPNJ8zR9dONyQ
OelB49ltBveFrT/OorsEbtZRo/fJ+jb9DNC9eFiLHfDCalvqwFXZ6aG6pyoCJt9w8SlGUr/HBwjp
1cBZ05wP+a/w2JFmMURYivRBulZNu7uIH2RK3Eyi+ja++S6T//aFVtmTaSMWMyYAXChssk03LW1i
ymnrJp3dBcL4FF52z1HuSA/SVXI3xuDbbPUQ3oZPy7dqcnpY269HZ7gLNRFk4jKw+8vms5GJKrMv
zcY2Hjef25+Dn97MX8aL0MnvatvI7PiOIm7yHLJuf1K9iWthLZZMlMhTJmKMvOWJNFvkwCYZP0e8
+lz9KH5UPxoqHsL1f7Wyjeuf8rXKsbsKH/DAQq0eCFIDtstSHxRmAx+MZveWXXxVLmKnteyRSkQC
ePedH1D0mQmoACM7OxPFOz/NJ/b9X9P8zzjN56zJqWbxf7Q1OckO/GHMVj5BSPUUwqirbf3N16mH
aWMBgtH8Sgl/jYoGhUAd253ZIiIE85OQVO3chfFckyeHw39Ek6fBtj+6SWUYgTaweOSrX3cz1ZW0
BiSm+QQWBblb8ekLALlr0Z/JNJ1t6MQd/rsbUt479NAW4VJCcAoNipNRjJUyUqy21vwhQC5dtUpk
N0wknQAW7JR4mry2msKduW0NoUL050nEeOzGSHW7aWbLXQkGHaWY8/2sRtUhQp5BaGB74SKMas+Y
sbzNdV2RITUsTHISpIUTpJ8mRcvgrur+bDnzywT93p2TCSraFGWSONH8rSpyEY22PImFW9Ni1xDU
WCIbRFg4WexwmA3wdtnyI3GXqb7l4AgGmyiQOV0V37LcNgFainOH7rvb9PfnO5nXMM9kGOh5vhnP
fg/xGoVzmY2+VXLf3FiPxs7aKY8VdwPrZvw+XE1+cxWfSWqdm/JT1p5/8inXT863/+wpX1fcydUf
3+7/brBTxGAZ5YWsSLh59bcaeg+KZL61vR1dnSsOOre0TuPv/4ilda6vJ5mYv7uvp6zKL9t8ZWZX
AJqt/51YrXaIsmSBzNF/fJTFzQ3q1PbT08P9/ZmoxMvknE7e7+2cmJPQKoxhu7YzH8K7bg+8zJYP
gR/uuv33at/sqcJyDYGDvG/tyfYlXxWBXdn4dpfVdWF/+3ZwXMl3DwbfJBl8XdlfNNuwC/saTSF7
e9apV1ZUz0cPfGpfmsmKkZrX/JKo9h32L6Aa57j1olt4VFJRl0LeN4so4Is5Vof6ppEF2ocmhTUP
5v7jwMK5Z3nJm/3mE4T/wGc5t2BeztvfnuXvXTDvntu/LZgX2rLf2tGjkFBkzoIZPEicjUP7dc8h
U/qoTFSQYJ1j4zo7xidJtzGpW5l8m+Z3zvQjn5ztTfaJgnVdcdTIiWKH8w5sQmfayU6NxVb9lA4E
D0XtUMiUcV06Bxo4t2NeJuK3Afgv3zFnZ+wk+v/vnbFT4rpT03UKkm2NfjukMSukyEXpy1yLRbDT
NGfzrIooRaTRkf7dq+TEXP7DV8nZQTixq/8Rg/BeABGkKaxma7nT9k3phUqJwzICDvMd52tpf628
0b/6Cvur8+gljv0rdO3WaR3r5kkcW1e1d/f312Sq7dnZXczicefsHhJ797GJBLT7nr3+fw91qh2e
9Z0FFy8PJfukaR0OGmEcdXvyok+G38/24EQDX7WH8qI9sJEfjSsyt8fyGTkzYVRC2s1s/c5T7c+S
97PeqU+604vtLhD1LrWhLngIuJwcA/f4mfLnW8OdD8RLdnuqzYTlGHvDQQNnZzmx39mm4N3tbP+W
tJ83XUTeL4hRXDjenMr91VxoSKB9uiU0Jbn4zr/Kq8DRbjv7lyT8feqb7sAAGrZwnzo75c+nwvpp
Ob8yTjtXNPYBUjwv+s5R/T30Wy/mrwIS8GPx41a/svPLWxCdru7ut5xQpqh4DsPJbLf1OlveD8Lk
2xo/QQW5iP3gsviCtpBrOPqdeb2Gyza+vP+SPHeH3vsyiOlAf36k4ofhXD6Nzpdry/5CeEt8ub3L
ha/RXGGXe+gpOYz9L7wEV7itHw6uZfPj6iFbY2+yh+Kqfbi+Px5BWtqg3GzDvWjd9e0RemT74ud0
A52714vGad3OuejFz88Kpj+3YTN2EvFT5/dgT3Ybp7jM7cF7vOjtq2wPoNbhgHBG8Xh1kewbp3aJ
Dt1ElxfF5frHKqfxov14GB5ruObtqrRHMR+Sy2TfA8YUZH7s/pAIdJJuFcKHyeV8UG/WZtcnDETA
++fUVnlL7Z/XT7of3Fj2t91zb3/+LB9jOGRt2bbrSxgGGePKbR350X1K951r2INb7p9ap3dGZzmM
nnnFMEtisveh7c/2bO8KsRvp35mdcJIc/8Ms/rYRTrz4qgdhR/GZ5ut262b0lA5cefvSj+2bKxQH
veJydJ1b06f+9fDU7t3NgUf0Zs8Vzhmv75ylOK1a+k+xFOfG5+Sgb7q67ijvXsdnXVTBlXkzulfw
Qtq1+LpxFmdr5+Lwbb4UruqzBwpb9sLby8Ph/nhmeM4brRM3/19G619G67+n0TrxHf+Rm/KcfTgJ
wP4j7SeUd+94NaS1EOpZCSbfINUlrQuWCI4SzqbGaRzZX8/H1h28wevd3l28hY/558mbPHJPYn1t
PtSckujl8fmakVpfAxTold+K/cbbeNZhcRSxcXRPcSORu6kbu4kjucPOvBt2w04ShoND42z5GONR
60cyPkovzMYrPvfOJAz7snfcwdUPg/stdLaO5a4nKdQl+9GV7mdOUSBW3sh3K5E75Gm4s+MxZHg1
WNPrxI7sh2+q+Fbx/fWKj9Pg/8qFdVtyOt6l/u2d5nQ4RoN9V4pLpbfTy+11/UP1F3HJSVvYl7eX
X54MggKRvctwHz6X9tZeXk5tjumfF58h7bKJZ5g2HuAsdPvY2z/X8XheH+j+meOb10deX52Knz9/
ZiI5CLBiXuhlfo7zqtmz13uVuw4L8MKH2pk9w8udyl+dAgpqnMz/+NxmPs/M9YkrH1tTVIRNSeSf
2esZvV5YvK8zr3KUrzN5MThrhnOdRu0wutW+2Ft+tZ+c2VU9GOVdhSBKhRceu+gdeaEbeQlfFcTX
czdyUiZcdUwvYvrX79U+OooEMxIvdluR8To/7ZUidpdd7qe8Ou3SK+68yL3IN3mJSyN7Cy4ojCmX
8yMqq/yv3Wz8xh29dr+4s4OnH7iKrXiTC9Qdb7rCB6MzvG14qtgN6AbUh97s4r05Jh537fYiv6hd
9cbwN55MICjbD17loHeBB66z7C1mpvQ6oewqIQrwNG60s+tP8n65Vo/lZb1XLjtfRG7ogPwUib3w
OJtDsYttG/fcrf3Cy11v3HfX3bXsyU5x4C9dHR3qhUR0QIhLQI/PEl5dz86RRYYjiWMo4s8DX2du
6Uz8xYFsMuBnobGOO7djKC6IO+GAKn7pWq7Bu0mHcNrXzUNgYGdebi9jb7cVg218mm96z4734V5A
IeNH55bPWVNxErD6l6n4pzUVVEp9bCpOL7tBr0lpbGEqBq/FULSu4Q8Y/MkLjtPfDoaAvaRgI9ZX
9MfAX+3DxpHdmR0Y+LKYQUkUTuLlviR+DFxYWbTuPlZF+dhyHeidxc2dmPVssgkzkfkHp7jqrsa9
8TixnjU7IA67HOYbYAcOuyJ0Cw8g9Xq/YPfOguQ/f1K7ke1r5TG660R22O47v/PZfJ7qg77ao+W7
J6kvrJedg7VzPzapUBacGaeTu1AzJJRajo3mq4QE1h3dC27yV6NYj8fe1X8s3uBUHIuLpz9m+wWr
pGEhVWe1k+ubITa2IXo/c8DxYjE1N3NaP/Eixi3k8xBLGbqBA5ycj6Fb+uEhdjOv9Wt/8321vSmW
tcC+Jk7pR/fr7+WgU9afjY8xhy+QOqe+4vewvZvv61/Y7BKv5vcjh7lxcxE4EgM+XOT++lN//GT7
a/2JkrfIW/8ND5kXH1B68vlIi7Fbi9bPee6Yeck8VLH5N+XJUjd3K49noo8FpwBM+jzBavUDJ6If
uc/7Ve6v/VkjF+EhcZZduT6Pt37kOelJyU+tLb+836znxPp7GNvrYZdjcleza+JAmAQUYnGb7nN8
hku0zfAfMnt71A/tPrtL7rTHco/55mztrttPm8PoTB5MZ37/4uRM3OxXZwagkrNxer9gFjQRiZRT
rnc5MbDfkIz75YuNLp3uenGx7mI9XRTmK9yt63FiDmR2SeBWohONkB2op+50sSGhkDqRK93GXuoh
XO86kDfjnEiOxPG+Hl01B0LjBe68y/yQI232Zifntc4jkvCHg8X+8tajOvLXOAWsIxwCFH/ezc5G
XFpe9azjWAQiuoKBzJlt/Zbc7iF07ktQPz4CgaLwrbvEjx2O+YBzLRA4JTN7y0WeSOiMJCmZLVGg
UkhXpq+LrV/v28v20vTvr2qOyoZj7GrkDFV48EakzuPG0+l0ywC1bsWyX/cXBG2An1JPFSFAqIvd
xXY/2p/XHloMDI/M4zu7fkc+lyO3Z4PwtE7j9k5JaKtyzSO1C7S9dW2OvsG2TaIGi3jYBZzz+GU7
QuH7dq8e2suNrzxqP4wfrTP/CFmZrZNeWpfDbs+9uhTLetG2FYH7ldsXhHKcq8V79AZXumJq8TxD
X/XjW+kw+ZkrnuHPEs/PmTj+JJ0u7h+uvyX2w8No/8TrC5gw0e+SB+PauVi9vY292HdriKW1P62t
1HxS0tYW9xA+RRr8+fPzdtc4hEGcdZnV7rjb3obMsMVI1fjTM0trnVLdsfjxxiPe5I+78qJkYlZb
uI5WwNTUrIPZpqzWZnU4lwCvCO+NnnqIdgdmcnXHS4Z/FOtiIlvOEgpEInCWWQ5oIGNcF7fGzxSm
X+5Nf8PAqQfjUSI0VPh0S1wrji5mBuZSRLs1vGe7W99V3fwmvHku3RQnImDtF7yBa6MLq6FW+e6W
KTQdw434M9KZkIX+An85zYv9diM5DeloFYqMw9SSJ3mJ1tWu8nInWTfs6qGum4IMysv9ZHpc7x7r
hi6vOXy8cIdaq4fw3Sfd2zjoXF9uMLD9dXhh8nX3v9n7zuZGrizLv9Ix37MjvdmY2Yh56ZCwBECC
5ksGbXrv89fveSh1FJjkIFfbmpU6pqIklYpk4flrz73HYU0hIN5C1OnblfUNNVOldW69cKS5gxQz
0t3ZUoVUo3IMFquVWtGyscFZAlkc7Ye7xi6P6Ke5qWxww+FrVBpCEq9AtrigkjmEBM6gq6isg+WL
2GZEUYL4BTdDQ9+8Xb/nj/wxWDeP3FbaRGvPkbbtfWb3hMHf0kwaIkVk9UaDb0BlIZXDHMHcqJSF
ZojsCO9Whiz88dkM/uStRVLCYxJhw+LaLDxLxSOjp0QDjLCtV5zZ6/6ps/BTCOe2+DvdTavLTr+C
ZLbjo2fSOdYLBGwNBO5qExZseucZMWxsxKXvu/vSbowCdmcA+Rbh83ELzNBWIV5CPOIBSnvEbXou
dR1mdYnriXPCCfp29RLDqckNfg8/Du+fukChzTmIhuIWIlxKrVv83lr0pEuEWqnqpKKZRtfp/yHM
CJVfAMhTIhgL7xQXETaDHewGxDgZfGJqo7gXn3L+ZaKLJWQTDatCdmEzfNxqDvHxBmY1Cwmr2R3c
rfxjCyykpaxpkFY5izEPtju+ZfAEtN54P4NFLfEGIdYeu0b/em+O8BU0+BwCoU+YPlcNAluDm+ph
R2LsOVrV3ST3EHOOqydwZ3BWuAkJRBt1eOF4AjFKExg1Pp+6O43DEh0SHM9JOaui884sGHyk8tit
GMfHYz7/suJla9e65qRbFmDJ9NQupQ2Oiwbdif/M7KHITfcoIzmAq7R1DdXBv+erqAKu+kOh9iS/
jzAF6kRIW9UQ8C9VrtGd6zAHKOZVctcu+hVVzPTC0U9A8yJ8IjUqYJRYqREsqDM44hG9wPOunArl
DwGBHsIvehohhDZvrXlLMV/pRQ5gFHS2DxcQRge2IFmjAHKX24vASnU9fm8QqFZxug0SIQXOTzMC
XOXaBt9AQfQ33GNsEN1t8YCGI9hn6iEX93S3oRXh7OCu31I1xNzSn6VfVXUQN+L/JSe0+QPVnNQb
9G24UfAG8dM6rt2MQTjrY09r73/52L987J/FR9ycOzEJ16NqEmWYHaJxIYxfqjgqGHnPVEzymzlQ
5rzzQmdzAQD45bz8cl5+OS+/nJdfzkv/v34Wk14W6NEI6DXXZZLZ4Zgk8TQqvgE1QEzasRXYxDNF
gHNjTABC/09jzDthk1TBLyfslxP2ywmD3fXLCfvznbBZK3qSqPqnrGhlRh5PSzRYtogSrUemBP3c
znmP3KGJ83Qt7GhilSLHkH8kCFYguyudc4g5fFMFcePREE0eeQwJsaYRcRga3/4RNQJOTzVe32lc
NtLfM42wb/fjEuFt1Euakt0hbAB6AL0H6DEzPMDfaECGxjx+xFlX1D+ew33NrnSS6/jXXels+uuc
Sb/wjP6Hpr/QMPI7gwc9/2hPJjQcnELIu7JFn5q2ppcf0TrE62jM7XR6Ow36C4KqGcAPJ3whNxBN
XwEm2OG/Ag2t03gf4lDOaLwcRrIr8KOVjqD6LUN2gBIs0126q2z1pr7nb4StsOn34m1u5ghoF0CO
KEhXVQgtkZubm1e07yI3iGrG5AahqHE5LlkHmNTlaBeGhFB/Y2WIjvoWp2fOADBrYVBISA/n2rcI
/nZLxuVjTJT9x8fRJ0ekATBXxngLjP0HcgAC1hAhsQdGDf1EYZuMtTqtEPheN8TV395CHdgPZP4Q
/T+VxgmpDcQFJbpgQDiBCmno7/Q7dPX7E/bivEf4ZLACnH+Cggr2b9czk99H0S9OZuLbx0GkRWrU
iMAq018rpHz0p87sjYw8KMS6RSHOPbhkyaEnt+dadhvgZWKuCfAvayBo7lAjY4JRwwD/CqFpuxbJ
FStF8io0AyQmsJYQMdfTG6A2w3nXPoB9Cc2POQYe2trlq1F9sZKJUd2DYVnqeeQD5Kf8wX0HzNru
lsoxeJb36BO272/Aj5OS3jco9bassxpBt2xmJMpGPaI4UAQDQ0irafqX7FVGks9ggMUGIZuLCi8d
hYP8XjbbjrSP109AoDDPL87AxbwnhrrWVOg26+JtoENvgDztO02BJvorh5yR4ZFgA/adu8RKrNhk
jOgYHf0N+GWRuQuQEaIxbYoPvj6nc4HdtTlNzHowpohClNPcCjJUoo5MFFIhglWvVeC4aD4PgBhS
Lc5YE71GGT9nZkACcfedtQR2CRVTyGwiC1idkzIC7nyIqQITgxxRhxRmvEHOCFZTakuPKFGdQR6j
F9DMntLvX8jlEG2NlYDB/Gm2QMV8aZIWeYMNhfwMSNnS7ADND6UALnWmd6DwpRaZOPeE3A/waPWO
otGquxi/0/Q2TTK7SD/TdDqFM9H0NwXZ0/se6Amy73aZm55oCHvvttRWhWgUaFSOwPOwCAG/rpDB
rIxg3SNK9yzvRnNBIT+qnkPdI/GLU1SROK2Q92utczoNQWg649jpz7AkzYiAXxN3FK/QmsKShYmQ
IlH8kdvd6u3NNT8+7tbviX24SSOSpgTvDzIqMPAfH2/w+KEZFRBqNDpOY95U79P/goEd+Tl0hXaa
Bf0zzQLRWDnSiwiul+d8MlK2/+T14ict3hoxDdxBwJVPCHvGIKBed0G3t7sTFgWh2bOA+HoAUQLB
u1xCYhxzfSC5fseSu8S4uztmRmKdVwiZuH97S1F7R6Xo9XfwvYX4822eCzQv7hHbp0ErNJhocYh3
ogyrC0gzu7UzigKzSxzSuObvZwad05bnCrGLUX9py/9f2nL2Pkwg+3/IfZgTxvwk2P/nvZY5sXtG
Bl5c3F9i968ldicW0l9Mq88ZSvyfYCjNGZ38xFD6qxidc2b/tG3tX9fsV741+9FknHYUk1CYMJGO
UlZ4aDoCU0/dP7VA7uyyfuHs0mO14RYAeRvvQFKYMXmPNh4sOWAPjOYOMHo9WMK8WCRLYHsIwD5w
7157XbIrYMnQs8qWrXGTIRITEgD12k10xlWkOq0y8O80WN5BpPv73AbNT7gvC7KP4emhWHPGlJ1d
3sQ/+xdb3pkC5IujgVbtHIcmyuDEoqUIFxpDTaokQLdWFMsOenrbACIj3ivGAzXNKRa2N2CM6+Ut
3A84INEiWslnrGihNxuKAw0tWiYCxkgZfCYEpJExxe3R4gEj3AFkZSUbDS4/hRw1yJBTwCWgPLqA
M0XzchusmSTjSCfbEmdpjXndkJtd3MRa+JdanPAt8vvi5CbvbmAjL+XRRddGmEAiq/0JcY3TA/xo
YO9YREFs+0ZExKXVz9HJG/tmn6NchtPhj8y4E1RtXbtDkydSuOhkFEuYyc5ylsfrZzi7zInO/G9c
pkR39No6J/pPErJAbkqEagqTYkmj7YggjRVAer3Q4MuLs+XJ8+Pa9lA/GiydLUI26E6D7+xeAHbE
j2U6Ymg0rDCYT4JdOaKV3PBreSGv1EVy9GqSLa7vHp3RtRlPtCO465VM7TFj9La1VgjoXf/4Mw3g
tc+fuPk1SM8yXoH0KEGki2KgQY9OL7SYjFuLOovfUyAwpQVFaFIkemxwC4tbUdg49eB9yzcOFdpj
f5SoykfEolsLOgfh4BJBjw+jWRKA00jbme7h+sRn9kWb+r+9zDL+iH1J9o8oHdvPOdjfa42fj3PK
IJAXvV8LBQZY1agiBheFgW5ZeobYHkKoDLmlN2OE7/2CuKrlEBuVbCm+IFkvYEQh7/jn/Qa9bu5K
8pjDpi0JZomCNhoh9OGFL0tygC5EgdMRcbwPkDkBlvcxc7oC3YUrpzulu2LykQlZH4uAVBkw+QeN
PBQIANNo8dOGfqU1wD8E+U6LoNaP9PAYuyTG9cOae3faRIz/9d/dlD7j9767ues7EbjNH359J0L3
X/P6TsT1f9f1ndGOU3a836Ud5wTwOZJ1Yb79ZQQw//2uIBGlgDSHUr1A9lxMPI0YrpLkTrRffJQn
VXaGxj0INt5D1ulHmCh3kHcGailokmqmcoFjqcD4Kth+Dj5JkMZjzWeM0KO+NtGLbYiKohG1sIO5
OXf22iWmsEgBtqdwfg3FVD2aTQHneZRQCPWyKo8eGJMLAvY8kA8aBWq6qIRHTw1h0RruIyDp1nYL
GnKdNz5CrAJ04ysW6V80WkZVTmYI+pHF/w5Ob9NSoxAB+8BiF2AaIWBpRcXPkQZaQ5NfRPB/Eis0
E0Cs8U1Uf/AwoHmDNXjjmdrRBb5xXdii7+bM5kw8gqEI0IXSxckYCiqpBxTTUIm/yqB6BpiV9I8s
RP/miT1X09DaGlQb4ysKefhHFotWYfeoLRcsqiMyQmsDnjT8zQJfplYTrcSh9Yj0054Kgu/9+OXf
0J9B/2A4hbcoAQOIn8L8cyQzkDI0eSQHVYJqQ71HeRfNsqPlFv0z4P6oSEJZuIKKgfZcYAEyMHzH
TIlm/0Dvc0sOCqpHP5rrW/Zf6Kef12minxKPS5oswnVi4SUV5MUjTqEfbsF4Qk3DiqSGRb9A70hi
ps7T0/1g3As6OtflMHqen9/QwQY6PCRv+49lgFuf6z4uQ2LMne3sxacW7sWr+5908b9tG6WqP09x
olSL0k3bPMEpns15Gqmgv+ihUfMttG6dW9QQoZYIBeRnoz/A+d6+vID6l+w/Tie0Hnh/V9H7KYI/
7DrUwkM97Xr58fGBWsLjQv9gkI6lh7vkCX3P+hElegFKdHLU4aU2CtxovjZcHn1zIDMyb3Z1E43+
r7W6eaE10fW/hNas0Jq4hn+a0Jq1FCY+5h9qKXxraGscy4HQhuNBxf1ZXrquHMRDD10ILVXhuXtw
4aGtMoiE5bNsgbl2OSOjv205q14MOVluwDO1HPIY0le4t55V0ZVCLUHAUr+IPspPW661k5ArjShK
EgtsfKQXObQaFSMCDqiHrkOj/SJJK51h85uk5V9yv9DbdChtSYkqonUtOzfjbw2GnzMWJ6ZcEkaR
5FYQnOhE0qIOF5AcX88dgQwbxAdrFPYucrQBuXumoITl1kN//hkNfI7yfzHoLqYwMeiSUgH9tIgp
wLGmIvrgmbRQjraziwltC0PrBj3ghPawro4fMbAQ120AnlpF12YwsZqSvqkiv8AMNtQ7fttvaEPE
nYWefjXtanO3DMl+Zsi5fZ+aHX/8vp87mV9b9cSeqPKm7hgGq+asApYccGGFjtgXQh0FYAWFPeK9
0MYI6OTTks7Yoo6PmoYJ2adAEwQGABLDAkdCrV8JYX9EOQBS+jhd36nvZd3F9Zio9l5tGYZPMc0T
tPULtTBhlcHsREiDmrQPht3q6EeUkxvaZPFVRGMh2rbR3pbUD6GF3YvFLbUE6NQ7Go/RUYh+On0c
P67PdPYi0zO/MND++Is8e6QTTfonHemcmKSsZZcb9eeLybnXOpHriRcJXZTjDiZkc7NeXL83Mx8+
xTb/vg8/E01ceeVnfMTFpQx7QWLdDioJr6XCA+bQpgSNSfRoE97XZE2r4AM93maAVDVoOYb+Gmj3
lZMtmjNQxNMbzTg8mtdXPPemp8jfP+9NczNGxLSJ/B9hRMxoo/PmXZzYH6CNZi/JRMYmYyAreUkv
CaujlZgHIC+sJWiASqetb6lOYMhTb8DntyWA6AYEQCLL3QKLaAPLeERtvj5jmczOaSpN/wpzmsjX
P/Ix/S46zP9sqrp8joPn9G+kKd+fm79lH3871s91AF771+rf6Ye9ZvlQBp5f/+/PfwRv429jGc/1
86c/mGkd1MO+eS+Hw3sFZuJ/UDzSn/y//ebf3s+fcjvk7//xb69Zk9b007wgS8FVef6W8/Yf/0aZ
Y65RX2bRd3yX9G/94LtkOEn5O+hSQUMjg31alFV86wfhJQN2mr+rIignVAWcrhxIL39SXqqgyWQB
uRc0kedlVqGNUP7BeclzfwcrOXpjUyJYQQU/2e/hvKQ64qcglhTwtckSJ4DUldWQqhcmb0yReqmR
Sxd07gwPQzfySl30M8WuJeIioc4qYDXsesKN4/Fiq25+DHFZL0ntuMnAioLtAbWaAOpODhtzqW0T
GNdS5ZXiAXw1mZEpPiKeyug710ehn/JpFE5DfQI6iasCgsIoVvg8ipS2YZM0NbsfGWHDKMW7yzEA
oTL9MurePDFMl6Aln9EjnzUntnQy5sSCzaq4zPuQZfeV75LE99B/p0rQcoT1btT8N9pZvIzvy04/
a4Ifg4kgPmVB5Q3SbHmyjRmTuG2tYTA/7VhDA+ofDHHRYAQobTgmbOdb1zeU+4zNOQ8o8ZzKSbwg
giF1WvbRNpVQurXC70svOvCuWK1Lt3DSKHI8prstxYFxAh46W1y4zVaqR5/MTIDeyMmRKpLEcQpY
rDQQDk4kcCZAoGh1xu8xlLBuRH4baFluF0ynLLqsQQRUrtBDp814Q/bT+hhZLd/AEs/T8D4IUodx
6qqtN9dn9eXM0V1VlLArKqvyoI+eOKweWKi4PA6Um1FsgO+vhoEAwITGULkyLtS+mLtjE9QqjgED
gsld4cHmpYLJfXLuZStXslqM8k0qaZ4+qMGx5JgVl+SFlYcDOkPV/Hgbp6Bi9gtGlzq0l+k69ITP
h9zhUwndXpPs6DWKMqMgv8gTzAtFdoKGumLQ8U6pt1i+j7pEG5WbjAXWPZYcNJl9SsKmMEHhy9m+
zK6bcgwXQ8yVMwHJb/dEE2VWlgVIRXXaf6WMPaVqWoyteNU6UcIPbWiFO87rLcy2v1e0ZufXaIA1
SqVoioLoORpCH5kioNd+OwxrrXf5GSf+u3uhKchGgVVY0dRz9PzCamJ4yFev4HFMeRndsCr4Ymuv
eY8Y8TEFAfvMLZxuPmXaUVWByjqepdv/Wdp1geuKHaTgQdWaZ63gnTJnrJYpbvuef/LH+q4P0HM0
Hd0ZiXd+9JdvUoN6EzioMY0XQN4wTUh2gZ+j3GXkDqJ2DJQMpOmeISYC8ZYeGlwBRIeubk1NJLS3
c8HRHQSGMFdzc1YYX+bAi9C2HNQqrt7nxYOYWBDHjucOLcowNgpoOoQXkbcaeSuVOu7ChyJbfbCQ
GVCL6Xmm+447klD8veLpvBUX05iIp5jy1XsMpuF9yKJVvnLNApSUZaszylJOdbchIfolPsuloXBL
cS5oNPEMcMfoSVwMP7kCdeYlLjtg+A4NTriFxy/awBgDsMXtOmbh3YncmaJ4vIvRyOkhjW8qVJW8
XxeGZ8qga0cxEU5NmKSqKLLcoZETUFs/tjwq4tSStP1ryu5zXJBSg983iDPC5wwX/jKwwFEFLPAy
SOo/34GWhak5BDF/ENF62tdFlrLKNZ4u93Y7HlwPLRKFBVQDibpNWPWk7J7GbJuKy6GzuvhWAe+X
iJSrcPQbI8mXASi0I92TNzy/uL5FZ7vqy0zxXgRobqgxcXpNJKYps0jgDlFp9cgytmQn94ba66DF
RvGVgq7AaFIMbvBji1bKr+1H5Ugpekr2sMtiK0/totkWHOE1kqIgz2At6VRlRuPrjUJETteaBT/O
XO1JgOTH3RI5FkIG1qIKCvfPu5v7qpswQssfIlR8RYvhueTXXkuY9FFB69JEDzyiLAIRkzeL0ES9
3ejtx+6uR5/r1Og3/oy0O0eBp3t4OZ/Jafdc5qcZ02A+aAue6IOnK1u13XioqA4sWTFBThtGm8pz
hMrweysp7kJhwQ2oQG123lMCQRTvE3YlsQs2IAwqsdn7oCNlZvLFUgFRSimi5svOA1tGJ9OHSN3H
7kIuCXsA+8/160AfxLWVTGSXxtZ1w9TY2WB8qrWFplgxgs3qczOcBOHm+lhfLDhNhICUoSbhX3Ay
GO8/H6PI+JKmpSJ30Gqw2AhWgsar7kLbaE8KqMauDzaJqeDOTAabrKxDe3nFV3DPGyTPBfxD6tIM
ZEQ9FVPJllJCtHQZ+bYYrdoWhMQ6A/upHw8BEhOgSwl3bbNFJSKbo097gV54GZH27HqMQNJFKlQS
n0mQuWNwBGNWgXDxg2gB/RvJm9APwMjCEKG7rYTF2G780AxFIxnWgmfgLwevcmb4zIFPl9eX/MUM
+bFkTWJhBsLlm+p8WJsiI6YDdxhsDcCGQk/QkfJVeOhkveItN7CBT2wVI/DXRaSXxcwrPQfmPt0l
uuNQwvgN2gAG8ufjZbpY1MIcO655doiWnWgZOBpUAkspSnoVzhzCbSrZWQcodS8t/Fjv30B036lG
zZE023SF5btWF4SED0+0XjYmLtIsyT5tDRFvLV6P1UnNiHjkFwDMC5FZvhfo8Jg8aNnBY3Qus3xk
j9TbkVuxOZpoqJmRznJlTd2Q8ybDooIHzANlfoacXBhWVV5pyuhhk2M0mRz1CNCQZxbS8yQjTJTr
DbcpPIvvlykCh9umJbVMBEA8KiuUDbay6zm9f6bh/rrtPyc0Ubxu3XJJ1ffcQR30AIEp/hSK6w4t
gHcoOG7jTVHv2mDXyssmXHHyMh2NhiH8USqJDwCvTKKQiJCfnlG5RprCdTF6HEpKvJ3q636mNy/V
SXnNjeHg76Vn2SXKEbfLHR1LBpwlJplKyoNquQ8yT4QTFxFPJuIHVIsqke6UbGEDaDvtJgRoNLG6
VucZXcDf4o18ybxdfwGTgP9vj16VEfJAaENGnOLzFeRZmeVYpuMOzFHbSa/hG2hepZeEX9Wiw3KW
zFgNxPW6XErv5Ui8kBQ7rD15hiGuPQAElT0znJFs64Ng5qfktnCkj3KLK8cmJH1oVL2G0nkNDuna
XaUjYfboWOxkc97E1HQ/3zCN5XjYtaqostTYvrhhvBJnda9hEdjcEi2ygSEuSbJl0OC0tHOJcNEC
x6a81yDwSuFVoFnl9W08F+xMrxR18kREMOBzT5nfu0pjEtn3+YP/lgIZduej3asdNYaGZiMdQVQm
7qxYsyA0pVBnH3iirqrb9IADbZwkN1KRxCI8m0191/lEBR6Nsa/PcEIQ9+OgJRnhGxj/PCyCyaXX
EqXMZRV7BLYzAFFi0t9C/0t7Mwz06qZGUc0/OeBEuJVx0jAyvVlpCVeCyO8pKCBYMqB37EDGjYie
obDq5khbZ9c5uQtplLpqQu+Ceze+1jzpts27esvtw+f2WTvFM/bzFzcOovtiV+VJMIGRk99G804u
ek6A3u6Zf5N8yggZzOa55wab5Lm9sZb9SoLrNoBKrXeERveGXZYBYjYAWZc9+EoCPEBMYE9lACux
lsjouWoF0MDubaMsMv5GGxe5u2Ulj0jlSUw3Iq5bC89L2rnFMevnmld+a8Bc7s9EvPghwzRCAFFb
oHOvbwx3abbI0Ds4IAIywK9SSNJw7uJRO+XLW/x50+WJ7Zt2dSx7PsZ0cQ4cGQaT0ay0OsLGZFxT
uGMUIz2EHsHSpRs3n3to36k7xFVYnqNxX3Za28d4XSo2Y8If3A/22RuW7qPGmelLvuJEwtS7IJmx
rb969PQO/hzwDOS/lH5em1ZaVvAHWTN51ehBsq1ZyXCbYu0SSLnx3APQLfArBXZWxMoWn81sOZUd
X3b8YgaTi9mWWiUKCpbc3pagAWwMH2RpARmi2+sy5YvtTc0HiDJWUWlEc5ro9L2y6wfXZY9dD5+x
JHGzHAqrTcAQ7PMk0B6vD/c1TjEZb7quqEmVMsB40WDG6qJJzLq1Y3AAyfoIdpjEqBODL/axYkRw
nu/afQX6QzOIZk54btmTR9SpouR2LaahcksVnazRwL5act5jkOqJ+vulzGTRk+cjhdmouj5GY1Si
og8PetFUFjgzWYl4oGwQzVbeJRsVeV7V9HqHfUxjIngbWUA2wohcgn88dO8ODCbTS1kvOIQ0EcbX
c966fjznIOGnazeZqfhZ7UuR26p5hpnG6DJe616+9tF9v7VDRAq3fuV42Sr37AEMGCMRSjvFg+hb
nkjDayFuxRw2thvAA04MIUcwodx0oMQqthFKWtAoneH1How/8RqVQiTx7Ib1dQmKS9Z7JtblAq3N
0b6fWWQcGKDhqBbKMWnfrq+Qo3v9ZYUyJ4gCgtVI+0xCDxLjh03AY4VtunvKNfQuQ6sO2SnRf1x4
FCJHg2s/3sS9Xsv6zNBUc10bemovqIHG+iyG9kVT0eywwyboDeqZgNjHU0BB6FzZ1FdlQc/zYrUT
iyFNg+6384zXGeuwet8uW81i5TfFx4PbCJqpVDPiWv4irjEoD85zWeBViUVBwudL5DNsILPhwB0R
hasLR2TtYiC+gOCMJflEA6ghJsOJgeTUDD5YhpGl+DaHSFxn8aivrKE1nQSd89F7PjdC9F1idFcx
+dAQOyIdukdtw6K7u/jKPA2PHu6ih4+uDT8m8I/R9Kg9lIIlgogn0bWNGhCEGSsOBis1VAP0cVLX
Wt6QWrxXC7v2lmqpdwkciJmndNaJ09PmBRn5PV7gFSQ0P+9CrIUN79UMewxGgvFKpO3X7QeqfUdL
cXcayvlSA7cAvOz+S4O8fmDg+ZT3/RI0cBpRb5lDlJFYxQZsYOCJvsmqC6GyGnURPHq30SbBuyS9
ZAYqCLRtf1g1ldWrRM6JB+6B/k5jzEb8aJhlzOpCpneNNYYkUAlvI1Q0YjPvfRnh+HcXnYLgoyEq
HM6Y8F+Mq/M9+LkDEyFba5VWNSHue8Xv6xxuhB0wC9l5LhKUHDDO9dc1IemCCpuMNhGyPqMOTCpj
vxFkccpXBUetovV+AfsxQ2lHrqugn3mPQScLtHhq8zCaQXnfwa96LZ/CiEDRuC/RXATomyePeDQt
XET6A5DXz5eAlRQ2iMaQO5agPKpI6+nwS64v/KuxQhcusbKCj8dA04hLWkQxl5Q9d1SAowNTDQo/
MlK/xS8eT0JXr8GRi6LwnKTewru/PvYEpfnbpl+MPdEXQi9ovphg7KAi4km5Z9/VnF5B6b6971Cf
E9IqdgXu+COiPRWne/cu5YOOsNceYWcaBH+n1C83YhJt8zQ264K+4451oo8gxNknks6iT5WHHvLX
1/3VJZrs+USLpNo4MEk5csdqSBdqhGAeXqPBgmiLWyvQ6gwcF4thN0MzI1ZmR54okSgZfBbVRLhR
hYEAV4GyCDAAgjkEHgpPRFDtqEQCxdCsF0iP8os8uzjqiSpJolAUBgkDy0/NqXzEHZOfR5WEKWFO
zLvP6gV4mnsCy2Rmr7/T2JfHSsXMhTEuVUmoKhH2WhIOAshtWsMrbHYLA1LYDc/ie9PbuYCTHmeu
0wQ7+o/LTdPtrCIhqTuR4Fqs1ELbsRzyIXoIkjNBZwardG1Jq43hSVZb0vi3ZfaQKiMRw9fAOw53
Y74shceC40jC3XQRMjDIxSIV6KKbIq/L/ECEoNQFvkKGxby+Ud9f/5/Tncga3825tsbIRxdBAFHP
oWcqx+VOSD82xVyY91sdT4NbAgsoBOKQnw+ljhnK1pBzx7Q2CxkdJ/Je59CpkEIN1n7OEDewcn85
G/oU6P3+cg0vBp7choLJ1LyRMqwSZjvo0luCtFERGTFvquiBKJKmNZLWGO+RCIl4qwbnagNsvwEE
v4YCccFsQDbXmD5I2iJn6Fc8kuG1LYaWIK9lZd+KRw89C1un7ZZSsxl7261mBPa3avHnCqbwfjUN
OKZKClwrUa8RmS5xPxANHcLHul+MPuydyLh+M76GJKm4koEZQdmFwotTgEbMjWLW1bDIfMURRomU
4briGvgfqSHGDt8YFdiAQPbE6qW4GKrE6uEDcoIuo0djacXpSUo2cbxB0I1Ht9Ng148blddbxhB4
UuZO0W0UeE1Kdl+yjwEoolpzjB9i0SlTh1cXMYo7o3GdJ6BxjwszDREv5xFT4Q6+uw6q48xiv7wD
JAAEQFFkhMfRPUeZyOYhkAJf7mEIaPkmg2knqqAxqhFmVu3kVGqOUu/DfIfXmiQrL3GU0BpjpGX3
UkVymbiRnuZ6Fxjae62hkwI3mH5iRLzRwFaDEQbjYcswZolAewq/bVXbeYyy0Xgw+9KqFKd74FGc
CtWLDanRvCXdX1/eOYv76QFMljdRAIw0DnVbYXkiSjQbeIh6hUYIz6rOgAWyRa9KFNCiDLbcI4qs
8Nh401NWooSAlCWCcE8iOdYm6ip4/3gT9bla9xGC3Y43G2yTYGeyHnJ6xdh5bmPtSYJGhmJ6LFki
xnpXLWqFaKrO+oa0TRSdC3VsTakakqcnoyVHz0lj1vwGIfYqMBreQMa2TEiD2pWCBD2JsH1PfUHy
J7ivJW/F+UhkVxdVq5Tuc219fa++mkZ0r2RRE1lWRdxoimkuuYAD0saDaSSaA2+xfkTG+ib1clID
EoQqJFGvmhuvWI7U9u6Xcj0TzPwirSYTmBil6BLc1XIB+08NF2pxl9dbRdYVftW5M0/8q187GWlq
ieWSAEwUjG3WNWu4lsPwwMl7XnGKnDTZUnMXUblSAiPLjGquKwr3RaRNBp9YXmwiFL1L72SBhiWD
LseGhsvQL1nG7tJ11TqSb0m96brLoLS5cOuVtlzqGprXQi3Ohc6+AjAms5kIgLEUU84Nfe6YpKta
WajITjSmeMzegNsrAB+o5myyLxbKZMDJkwSiRyxHHssHwDEd3orWSVSPyMI9mxzSwSiqfZM8YNdh
urh95Vy/5F8dH6BeeBbAJk2RgZj9Avyq+LhPRzE6JlIONuRcTYlYJ4FZa+Ojq2TolBKPIpzL5skr
NH8VUferkoTOqBR4Q6kkSfZQutuuTFJdHIYPlc9Akskx72UtP8HmG2whGV59z2rHTtlAY92OVVnO
GFtfrEssQoC7zKmqJMjqtDUKTdUrQsBFxzKloAq56M0easu+vldf4yFwxzkZkVPgN5CeO3//wpas
lV5gQk/xj4UqP/ZZMoIXsQbAN6uRYopczgRUea1BqgGehsxpg6S60M6t9atYOs8C8FH0adBkVp0E
SPpSzTzPHfyj3COVGVWeoRZyqKdNJTtiaWQqYFOaKHQmPPQkWzDMugr5o1Jwd00XjDO3l76GC32i
soC0yCqykhpQQxo7teSKvi9q33W9Y49BjCKIj35fKYStvY+uLJkZ44efvBU6nCRqCEkhoycBLDox
HCM1ldhRy7D2VljLfADCdaH29aLm79zYI3EuBouaF0ozT5PnIoInJbAZs6rY8SFrocXzVmGIKOeF
6cXJKxKgXtNIi6IV4G32oqAHECyc1EWOL0vxjNU7xQDRydMshIq7A7OXnRbuDEOmAJIjaQe+R+pj
LBA+LLlUtDQ3ctw63kiMwjmp19ekYBIwrnoJY3klckh5ERVEkbPTkBURCVje4XMVdKzqSvYHxggV
dOqWGnRxloS5853U+8IQYs8wKx64FhahfmliMXeD27j/h70vWXIcV7L9lba7ZxlJcMKiNxQlhUIh
McaMyNjQcogkwXkGya/vA1VVpgSpxJevNr1os753k7fD5YQDcLifc1y3Q/VpsLR9lKkur4zY4w5r
tlMcPCssUR70bArRdR/smzQq82Xe6Oo6dvjejMt2OwwoFgJeejeybNx0RFuUgbljwHW7o6pG9wH8
XHTdhCzAMvt9pHZ8zxQ1XhRZPC2u72D5tIM3FgBY1AKm2LJs/J/08LC6mDJTbZ76mGJGY4SvHyoN
lAWG3F6aNQMQK36zLa1bQTk9WgQhgDR2lgAFVyBnq/NuuFUUjmoUOst50gT7mKEEF07WCsLIi6Ju
q4dWtwskQSNUQvoScyaUOvD0Aa/r667IvRBApQEWpaqF/UdtgWY+dUXlA+1pVtLHuKyLrcL4i45U
M7PsvYlAWhRWiTmsrLsxJ9RKyWDyfRYB0EI0J7lNtWTZcSW+JWns4qFaeIA7xZ5OcN0ffuZvcVl2
7FtdNMWP9pSmcqCe/OKw+OVH/tTWHx/t7ksp/y9P6C7/O/gtFi6hf+a33H6pe9b8xXA5psWI/7ef
BBf6BzgswOPjNAC/RcBufxJc1D8An0DOiZqcpdkiZ8oRPtF//0dR/0BSiro4JkeoxERySvCPfzNc
8I8Icgj44J9QP6dA8/4biosNS+DaW5qqGhp4NlIGavLaaQZuTn7c6B8Y2ALETQ8MzBTqfhA2JhBS
xHQnWgIgEzfan/ft/8XOf8Sd/c+xs/r4/lF/aT++HwhfH42gfh32UP7RsC/HwST+zp/BpFnkDyy5
iT4scgJAY3/GkkbsPwxAyx1UWqAHqzsoxvwVShqCTOR+oIKYuMPB9vkZSBr+xULdDOtuAxUtQGJ/
U8Xu/7z/sQv/H5k2gidFLctQ8YjSEef4u6dnFSNxkdEyT3Zqwxaa0y7DREEfPHfTTHdD+nz0tf6y
/s/0qL+s2fjdGnXQPhHksOOS38RGTRnjPtkVSn9Td2RpqDNPw9N8ExZsIOUNQdawkIMZhxfNUSI4
9FVVdnlm7Eig6oso42gWsXSu/yYuo1+51cGKiVzP1EwNWNAzuYvMsZXedNJ2V5opMJydCX5SnXVr
3pXRspoKNCUqzZhJpaUk92AVEDMbd4qwjObT6ddrWc7KwqHNrrE75U4L8h+lPWKId0EdVGQ4Zs9r
YH+YEbKAcQKfCK1+1NDy3pptfJ+WYv76JWBjEBU5vaHKamrgS3CFtqTetTlzVsUEcGpAau1NSezw
JuAtZm+nurEyGMGsBKpAvMrOg2XTN4Czqr22GYYkWY4pSba2Gdhuz3SCB1ZV3oRD/1bkBjDfBW+8
vOqctZaZPdIAy+i3llYHjwE6vZELOl8LWMGgPaQxDWaCSHr3/u0fYK6oM2FjHOpuR1E0dQrV81Zv
dk7ReiSo+cLEO8YrwjZcxUNJALAeIMXWxXxpIhjAy6oCP4iJqL2wcWnr43PQOcVbXRnjfZAlrYcX
AZJhZLqblDvWn8fxP27i01Rf/FzwDSleHXgooh8lZ4JZPo5dhmxkp9mmteY2GrID2ASLmnCK3InM
YfjO7dm4GDWoWCPDAT5OCsSpyuwM1EO2U+L3Cs0KrWWLyPDy8a8c5R8dk4gfwrNTS9KrgqujPQwW
LBm3QIwJoVRrAZLLSmglO1BJAcqyvi28cvH9+kF1yUO8XFXUVAWbVaZclKpihcNkYqRNuwJ/847l
0A52xu1o1DPZIhHZ4OlZghwCBU3xSMOZJSOb9TZK6mTU2a7FxBf2GD9TP7+zbhHz2lt8h7kj6/xu
8PW1vSpXzUv4AUj7w77cFxvdRw/O6BbmDw4dLZ951z+BeD5c+13S8yKpMPukSia2I3w7Iistc2up
1C1AmtMqZrYbZc4CPezrRs+Ob0dH2gWeHU4WFRUK6QVtTEqlBx0bdm2V/zCScW0GxRzX8mxtDzZs
4oBAKni6ogVytLm1rinVnKTDDgU8FI8xGwXskt64H5KP686cH9iSJbH0R5biOIoDq4Yl4kLL79a8
ib1vJhS9G7+ceT6dLRYsHdiyFm5zoBKkbDAcMzW1AliKjQp8A/B+ULHTxi/99MpQtU9FR9Ge6YGf
XQIHm3j0o8LjAMEnpQ5GOpGgz8thR1NIy6PhEdjO0o52Dn1qUkCZqplTec6eWNejrzkpLaG9Bnuo
agCVW+z6KV+F2g+rDTZl2u/q7On6+gkHTnaAcBAZPQpLSLnAdTw1yEtdB8UfBtOoX0xJuaak21Lz
9bqVSyF/bEVyS9V7e6isYthpPBo2XEMDxk6dOZrTWYBQC1eEqoK8oRkG3qWnvoRp0aXcbKq93UOR
M2pQEHI8ijO1iDKUWsKFU0SbAays686drdnBLHJMZJdAecpP4SnNiTHEVbVXKHtQlWTVBmwx2c2y
0ot3mgJAANzxdZMXPMXLC08vUGUtVBWkTVfZimYEwtMqx6yvLNiYxFg1pr2a1HoR6NlDZ+a3Dd1c
t3p2qFDLtpEDOMjOsP1krmjGwN7mpTXumRF4ozEug3pto+ESl/m365Zk3VG8C3R0rgE+AlscZR/5
9nWKtDYiMpGdsVN845bvk1sL8t/PQe5qEBRfl8t8adhuB3iQObOcIkqOd8SfpoVRzYBcw0Fl92gL
DgUZdYoaM/qnmLSGjNOMqTsCHN+Ad1bD4nVXL5pDmgFeBR67ONdOg5b2nJEhhMZB6GD6Fr8HZXyd
8nHLCFrAFd5jP19y9396ce1tcvDtyJiUalgMlRxWHoxtHeVdm5NSl/e5Dh8MsJcRJig2Qx7j1Bnd
LlvCVEvZ2TogDkoCJss4Ajh63Qv5zBJWxNMA/9EFTUrsjqMVMjT0xvSsCPd5RftVXjXvRZqkN/HI
yOq6pQv+wApSfTxTca7IaMACgO5siia2b5uY7SIjd7w+InMoEXlf4W6xdErQ7tVB7gNd5NSfUBsn
Zipj7kcKsdZp5JDnqS+1rywCCahS0/frTsnnFczhQU1NkEHxeNTlvM+o+ziaUlr78UA9LYp8Dr63
Omre2OhPvNSAQpjZzhccxIP4sFyWCWfJqYNlFU1VXPWNT0gKeJfGN2Y4QdMWzd2qtx+vu3cWHXAP
2ayQRIGWAJXFwJqiQBE7qBu/xXGMRgRUVA37NqPmDM3oLDZw2YCsDAEH0YJAgnDqVJCUecpI0/hd
WmxZt81Uur7uyZwFKS7GNokTtCYbv7IdAF59J09mDp8L34oSsZ0QdWjByeSEsuhtvQ/bxreRIirq
rd5sFFZ6192Q2rsO8gp8qV9WZEZCpjXQwE9gxXgpfVt1p9ekWCjQn3xg3wBeTD/QUS7iGdfExzk5
xiWjUgZsD+lYZAWMstptQRLWlgHxQBIw5+6LC9sJexdKP4Bs4L/kWxFUr6pxRLwVQPxaQ3FvBAoH
DgZagXm9VFoIcvI5JLh8/4svagPVheMaWYd+aNIdnYBRqKVBQ6faB2VRR3NmT+KbhrhlCFQXUAEz
p+BhAqT8LR3VAEbTxGPYlFmB1hSMCTXNGgto3pT34QQldLKdtpjitJ7WyYbc0lu+yUFH5I5bfhSv
1wPo0j44Ni8dH0ad8XrqYV4FDI0U94ldz4TopTVEY8wR5zBufbmPmAUF7/sMFnCjeBHo+kmG4aGh
iQFVxrQPxvy9yNnMMXxhW6BGruNZgYWE8Iz8RkPx0NF7onB/0DQvnfp7i+qANjWeBmgHwBfLFoWv
uNZcq1CXYd8uOIeEQD6T1EmkZ7E7YUjoD1FRB4KN03OsjIY+ZS1+Rnc7FW4Yuq3PXzC1yeP3wRNd
mx/GtvFnuTTir56G1KlVaU2V0tQ7BzwWv6df8X7c6eyjobsp/DDVTW6lm6aDGCf7CMAu7Z05KaTz
Y89EWxHuWsja8awTAXe0fZQ670cweSZf0/KFjQ5ZO2xM+v161F5aX1y0YHw5aGOg+C192Kp2BoZ4
G31Nh/KDS7WFQVz9m/M27Llbfe0/1S/5XIv6/KaFZ0c2pc/aaEmVBzyEZznGaeWrLMvcLO9x6t3P
eHdhAUHgRuUKCTp2jKxFUE0MJeNSm/wM5yugG5WbOZ7+3X7vgcvIvOaOvEz28rrR84PAPLEp1vVo
3QKIq4WJOk5+BCytOryWYPBetyC1+A+74cSEdKsTjfVRaqiTT1bNgmyr3eBCBANDiNStslE8Bil3
th4hQlC4bFOvsx/Rmj47+cx5NOeodPM3TRnibTRMPo3YrT7c2FY5U2iQBFf+clTUnzCtD4m6TPGY
dDvpyNBM/ngL9q+1Lj5F3/t6ExUu5F74On1ynvbaUnlQv0H4RnlQHuJ9/Sl5rjy6BNBw281kU2d1
JBxDqFbpBoAV0MgicpNmCqCXV5mZ6iefUNLB4KdyqUEi4okorv157iV7cW8eW5OWOSkzvbVVYe1H
/90kG7Na08ZtwMERyiOuCUjrTcFWwcz769Jhe+KltLAkcoyOcNjNfrBHcxWtDC/ZWPf2Nnpid9F2
qlz1dZjZqueXm/iyFKpSyPiFtsXprlEzOxpDBTbVH4Z9l/Q32SYlT8hRZvVJznMuPJZwn2ERhYCY
PJupq8wCV7U1+sNbu2Jf7OfpG90Wjwl01bbqC5hA0M+oEWygGrx1N9d37qUtg4abhp4Yqj9EluUx
lYBSNgajP+mWOygLfZpLls86JiJEj01Ii2cbaWkD/zP66q0J6dJhNf4o7/I7fd3c5pt4Y6yTm8pY
kn0ebxiAizMJ7ZyDYpmPDr+RR5me1dHkp1OquOWgrKouneP5XTRCsTPwJkCxR5YFcFKo4eV1N/mK
ge0ADkBTvV5fp0t3L2TGflqQ3FCyvlLKFOdOU3+aWLJNR/umytSZaLhwD6JABlU1pHSocBpS9s9Y
N7WjOMY7uqfjquOvdb7U5lo34rdKSQy0sAQ8ATKcFACh0yVxRlQGG7WY/JyBE4R27C69d4ZVAd4a
mYFvXdhaFvYVblw8OKEXKV3sk1PFRTwG0z4Mjf0Yrrr4JY/ah3G6o4oxc82evy5ENgqBUfR9LQ1Z
kuTWBP5jTHNzr8d0ofXRy0A3KtvSIECzGfyMNvemfq6oc+FItjSorCIjwsGBtqQUGNWYtHVcdRDH
6rSbcpo2I8SUAkcBDXAz2u0ya61lmuervv7ag9duODrekv3qenSexw3aobaJ3yBAhWflcCsipVMn
6rBnATph+miv0MOBiH3VPDeOMtd+kghRuIRBrSNoiOG/EUGoOJ5+6TJKGoUPeugHeOy7Q2ssCyXc
tClojWmwjlARHIP4XdWjjRM+9nW3LGk4k/Gc7Ud05jDRAo8A3LwCp3H6E4IeBO8iNOieVQ62u1Gi
A2ZCgcdIQjbT3L9oikKATGQfKDhIK0zyauAMj6F9YE7mMk2B9FabADSsokl+N4RRy0DNzgZQExUg
NHJPvUqHVmVdqI4+n0CcQUdviD7Y8DKZ8Z2a9QA+Qk9yplV0tmuESVFJwXKKTqd0OxgV0WuAQka/
qVoX9febgWoeM8g9alSLUW83YzOtJ9551yP27AwSfRVDoLhQOwSRVFq/gpV2CrGb2u/1Sl+MSt9v
y0FXl4YOxS597Pas6ciNUhdkfd3wheAV9ASU6LFlDSDBpGMCncsqdNKqgeVkXTD7xsyheaKh8BGa
0Vc06JZhrK760EPgrfvAwUO2t2ai94L3+Ka4qSDViZe7jBBLm3oYI7uq/WRS1B6AHiNZQr21XAAb
0HwHGhOwybbU7nutnqv7SIBasXkJqi/Yvji28Iq0pRgze4BFk7Sr/dpUGLjhlpJCkjSBbpJd5Dut
08etTaNpO9ZjtuAWBM/wx9iyC0PLq8p8AL4zeO3rsff6OAkWOpv4orB5tmZFDJZz3Q2bpLYG1y6z
ambtzq558dPFEQfBSbSs5MdbMOVTVKdB7TOOQcs8i5k3KBad2RESmeHPL4TSKF7YaOPAivSFjKqc
hpyiBhfHFBlZq5VLy+zekiTWtr0DnpIxTQ9hnoLFHhNnGTt19Zu9drFGgscPADH6ZGdX2cTyIIKs
ZuNbfdltpjrNVwN30pnPeb71UXIWmwBEBlEKlv2kgJ84AWn8prEMcN2n7AsPcrqwxpE/JWnSLeyo
YzdOn/J9URnp4/WdeGkTYB86uDexG9F2OT3saoNXbZdZjc9jQ9AYK+LFRU/WJdqdWsnjldUDhKsY
yri4blj84ZP8B5sOrRHHgIIUuJRyJ8FRgiEKEm7tkxY9so6Saq03vIPiAWQhMC6W3NQJ/Xbd5lno
gouOJAHANAAG0WWSXjNJoRE8MhLil6h51kIbtZ15ip5dU6cWDtXQo0Q747iy1SElPrXQqn7TrRuH
Plx3QmJRYGccbICmC9o71E7PGmV5EdFwqIjfBEsnca3EjT93D2Vx2/6w31PLVd/4hn/lM2bP1ktY
RYCCO2KaFj7iaaBk6LlqkR0SnFhfFWXHeLBAbutp6Sce8pmT+eJXPLIl1vHoKw48z5SuDHSfAtae
OMaWTs0WYvEzZi67JPrgmOxJiCVdQsUUgnCSGLpvmNAUC1ELB/9n171eX6/LzvyyIn7FkTMW7dtW
jZFx9tVwUxT2gvW3UTjNBN7ZPsbyUNwmwEiBToQC/6kVPGGTQJ0S3ef1yppuRnI7YG5ou9SK+3b4
3a2LgjpazigVQmwSkSAtD47mqh6sVvdJ7pt3VXObGcvks0a86x/uLJ8+mIF6v4NnEhQ1JZcUlLDV
1B7w4d4ya2Gmy+FTSDbXbZydvsIGBO2BSgAlAQjk08+mJZw2LdbHjww6ukGTvCTg2jiAb01Gswi0
QnWbUd/kdTjj3HkGdGpZRnKhVNhpE61UvJahfdoV7Aap7EKZvtUZeyxUG/qWjadbyrKd3mmnemP8
289C8QsgOQdwnQaoqpx0IgFzknAoNZ/a6cpWMEadvo48XnbZQxuSmb12/kQT1sRFCmQunmhydaDG
+wGiYZXmp4Pmcdtal3G6bCLd4238yRjeglR/i4onk5ceV0BX7erNCOm568t9KaSQYwvaoAmMtSyC
lGdakcSRrvmglnhN804yqDY139VGmdkil+IKNwySXJyLJt6Tp3E1JdSJ6xpPBfIU96uufq/Ytvie
Bo+V4QNNd92r81wJ31bQ3EHT0rFdZG5QyJvCjql4mLzVrasroBtDsG9tpYuiuC3qp2EOdXDhtDkx
KP796EwbYqsPkJtpfmBuQfTsgXGu3h1QXPltMicoJE6Tk0QBzoEzYqK/hEQZkXNqS4lj0pelRXze
Zn4WdCtWhTOrdeGIhgmcn8BWmmgESO7QOGeg2AXEd1CaUOn3PuJup5OZfHLOinTWKEOapQFgGr5V
flHMh4y8Bkmyvh4Klz/WT0/kdvnkKFwPKTwZs2aJjmcQz7GML20h6KKKrh/ODDz9T5dD64g5jTYs
RJ3L7fhVj+5Q+XyckzU6r+lj2U0N2ZqF6sY5IK+G3r/SF7Az+c7abPeUrYp0ScC7T1ZKvCWGp8+1
/S+5BoaHhtKNCDlZXZip2tgkiUb8vHce7Und8iHZtXX2Vif25vo6XYqFY1PS3TbEbGB00Aka//pj
aEE2sx3AN+Qzt4z4M/LeEfUZcGvwaMNZdLpYVVZ3RqxNSKRiA5L2MX0L+o65rdF9Igm/qSxodF13
7LzQjTIc9imEnyzs1bMRJWWWdyzRoHusssx5S0etdfs6m26JHo2LMMvqDbKXj1RNoASeGMWSg6Pe
R/2dWZoQNlaRWQYs86aCVbsxnaJdmTTfWGCHa6NxmteZH3u+DKKeBDU8ENkFYl9ExNE5ZiaYHAH+
aoukFiRIw8k/V7Qtl0Xbm4uwRgZlYLzFttep4kZqqy5Tu+yXYwUZPyhlQnU/4uDxd5niFimd0yQ8
XztoAKMQRVUQlFH0kqDeNbI5DukQPAx7B2qcbXwX1yAR9OYA8ralbJ0gnlPSkfRSxNMCPQoAQ0CS
AOYeFaHT70EjveVMcDV4MNrvodNF33nSpk8j7xRMIWc9fx8yQovFNGXZ56JjxIKihJKg2Yau+NNQ
OWzvQAa9cQsTKDF3jIL4JUlj5b2sVC1DhccGnUUZKXsH6X0qXY4goVAJ0vWHOGqh9KxG+nTL49Z8
MEpdaRZ1mDaOS/U0gtgxTYJnx0gU/OFBn3KQTsxmnyslmkSaxpLP6EmOMcaQKPa7gdG3Dwlk/xO3
LTv+dWwswIT6LM6eoShWgWuSWv0nvBGzr5x3UHrOqyz0B5yec23hs1OFIskS1DaQIXW8c6U6reEo
Wptrce+nGQQgomzTMxq7tI7BcU9QFr8e0mcXANUANUfMgJNJwQ6RdnycA90LsHfvswgl2VEFlbZx
QLq6buUsvUELBpVRFEYgKAA6vxQnvWUNvaYw4Neiflk3Qvm3tR/biq8wV8cd+wmQBQeTWdnc/Xa2
YQ+Gxc0DKg9g5+Q0QB1uDW1RZagKQby+gEKsXTGAPGbcu2gFFw/qkvicuAxOraAQA3wvyVGdVHpP
73xHYxCS02aOyvOlwkc8siJ+xdHhE7MAykRWgfpSnObLjAav6E/y1fWVOq8WiC8majuwhPe73Pzp
zImrkROjwNMGXhrbflVMbtt+AOuxSKZyGVvGDeRAsRMxtAtDZFxChgH/wm9KZS53OA8bZMR4NqJF
D2gLWsqnHo9Z2hWDEUT3Qvc0p9ZtUpTelAA9qreLwDRWVfvQ6HRmS5wdpGAgClVjG30SMStJyliM
kRoj2svsHpUSyBmz4dacFiGGvMzcJufriYMaNUNByxGdGWk9jaxuND1X2H2qtcpKnSzAZ4BU8mYW
VHyk4zsdz3sgR/UDSfQAxz79iKGV2iwNddwLhA6ukegaAJB8hG6V4archtRp5RioyzZfmhHvWFaU
c9m/7Ch+waE5ilRJRelazshzzqoOCrgYbQDuy6IYMw51oayYSZHmrEhnjKYkoH4UausPNPTNDAwr
UN3m+vKXjGBK1+Gbotlz0Hk82oMDz9J0QPPFJ6GFSyBR8/JFmTR1ZheK3yqtmRjcBtY7BJks3LOn
a2bjCncKdtiEdr6qOKu9LFJqqCs4bFU1VTVzgJ25hYQBL0Fc4AQHFdqxp/ZIacRmTrTKDy3MMGh/
VObL9SgUsXzi0MEAiBwIBJRn5J2MTBPAwt6s/NQOXcpwK6O3G336d0akm3Ooc0SABiMMcnpx9cqn
p8quZ06Hy5/qlyfS0uSJWYfQ7a18rXjnQJizaZw55+VTDwBfLMYvC9KdlVWRVQ4RqfyiWkDgF4Kh
2KgxkCxu0C75XBd6bmWEv0cRXQSDkwJ9WvkZedaS0i34FmWtmY8mH6myS+JHHBnRSjLmsVj+8hv8
mTaV4Q426jYzZubWRjoCnAzj48AJrfyx/wr5SJfNJbxzH0v4eeQHYZjRhanzle+gCadk97b5rDk/
/l0US3sxTZWMxSlshCOoEs4Xkn2CwOK/syFC8MgPVliYotojxGLI3HQa4JvpazoLWZlZDrm4wKcm
bkoKT3qIuRuYulFBQ/y6I2cH5elekXHNaQMnykqvfFuLbyqbg7Hlc71ckvLrdUMXIxjMKTRTgMBB
ffn0i6ltEAEVjm3fKv3SQZPV5O/2SJY2fQzMmV7mxSg7siXtFodlgZ0XsNXVFGLgd1r/YkEl6bpD
c0akvVJDfDzlujjH+tJNMe/OwVCm337MHDb+kSvShml5QuvmYEWPFqUJPXwFyssqW3T574c0QNbo
S6I8DZTLYST3UUhbio5REIqKw98qFwaExPH6w5iXGSsXzmaURoA4hC7XYaDuaRhUXRMHZd1UPqGA
euCp6JaZq0PWlQAOsXCGmavgwiLBHDJy4GbxxD7rnVckAJCGI7yrzxMKMQnBiER7dT0SzkrtWKQT
K3K8DWaaorRR+VW2FC+XfXmfPMSY1FO6Te9W36Zd9DAruX/RNRPYJ2SnaKfJkhBJy3RFjzqsF029
IOAfFgRpjXRuztpFM0AcwwbAvuiYny6Y7aBvgjYYEo/4ywA8aKrsk+779Q944RDC7/9lQ7qwdUNL
WhNSfH6MoYuq8VBrLxhtvp6g4/rvDMmHUBk2oFbAELojXjhAqjN0SdQuNL6+bmjuq0kRwRWVN6SC
oc5RPZx4Cyf1KeSSr1sRP1dKCk++m3QE5USFgEcOK6YKRQjM7YO01swpdzm2j9ZGOoBIE/O+bXBB
cOjx6EAuuJMz7GquvxVp6BGMM7D6bo2u5aNplwsMI7jtbbLu9bmWwVyMSLe6XSQoq3LxReMW0uO6
BzE/FwCvtVP+pgI5GrtiPx/5LN3ukD0rNPAdK7/B3JDaywO3fW4e7ZsEyoELknloWxeQfV8F2b9b
UFk+OdGUNOHCsBZjogUmb/XjDKrgrHUl+SZrjQ8dJlmj0lP50Oihbx3Uir9CMTBpQWD2aLjKzBmX
ZtZNZiyFmlaMFKgvH7pyXjKCOwT4RJJDL3tuN8zsORnQzswE5TkGS0yvlga7rZJ+pSWfrm+5OSPS
CZJlXVg3hxXKhxuz2xLMqlHj1XUjF3Kl4/iThSwCpdGNgmCN1Iyvtb7G5JpwqXfcVZJ9rYUzZ9XF
K/lXtMs1aK2smWKK79ZreC9hBFBTrMsJOn/Giw0dHR3iFh1mO193cS4spGOln/42CnYQjhU/4i/O
8Do1M7w9cSqcn5DoPUOLRIiCiJ9xlNRgZkSedy0eNG1erBJTdVGKdi1QR2xarlDZ3HfT63XHLluE
5B4qD/iPHO8F+t1Vlk7IOErqBXF8V+bjIsccStV0HhNKIUA6h6s8a939uad/2ZTuzzZklFsRqg85
psZx8jZgyJBDIBHC0cMroBWkbzS6JM0t+W1FBEjyGwBhQyUTnScU4/TTDxzHRUFLoph7bhsubzqX
oNM1Gp6jflcjbeYyOotUyZjkZx+GmpOnobVX26+2HtxA8ccFqtRF4XQfBuCxQR/cbuvN9RU9PzIl
s/KeZ4aikQBmux/OiGGPC8uB+LTHa28I3+hH9Lv7UZhDogUeoqaBbSoVbVXFIXzSYQ6TZROOiR/e
WLh6AYSGFzQLO585oC9+1CNzUtFn0s0MZVSYS2uvf0a/N6Kr4QvmOxZQzf6Y+ZTij53sR+GboA4A
24bEW0aVJyQjTkMjaz/AWO9SjBVsvVpZsnYZYHC9p++s5XWT4iC5ZlG4f3QCqOk4kqSAxWqkD3r+
rE0ME6t7rw4+TVBpv27s7HY4dU9uIao0j6qowbesQRJ26qUl+od1fvPvrEgrlipTHtQJXMJwtzCu
cSuEbqF9u27k7ByTXJE2tsWn1hksEYUFZhi1xaJXgxu95Ms6g3hcVbs1KWee7Wd3wsEktATRNAG1
W77AnWqqkdAG5j51AjfDZDQz8ZT0Npqjw15epV92pP3M0lTvp8kx9ywEQZTsS3WNUeTXP9+cL+I3
HIUdL9JJawpq7tviGdNUPQIxaQdU1NxcXTd01m86nMCgGf391aQrbgpUUjToGmL4nas+0G/tU666
7E7fpF+7b/wN6koO5iLMZapz31C6v7k5DGqN3vY+bzACgmP6g5h1/HLdtzkjIkaPPiKptDAuTVwu
hkKXDsO4lOwD2uHL61bOr08p7qQjQlEBUaM64q7BoA3DxzBu+sX5jteM9aqoXoch93ODRq9Hh65K
R3zRgICC9N7cV8Wa0G1qPzfgSyVz2JA5M9JBMY2lEaUhFskMywWUuRd8fMsxwpvWM5/w4h3yMwbP
On4qCKsxGbFQGPnBQhfnkVAOWUPUSlXEVO3rCzbnlpQGtKqiFomDr9ca3wLLuC2rr6iBLDhGn103
dMEtqJqDLGBaIFieKXdkdq/wohlwIGEuU7/IHjEACA2L7xRjf367xwcQFJRLdQ1ENjT6ZUqsMYL/
AgyWuadkOWKskYpde92bC7sJFkSfFHcvdH+lMKcguRBFgQU1qgJULNNmNRZQhrUTc+7SnTElpzCY
p90bEdiR+0xMG6iWsY5RVOzHv/JHxnk4TqqyCoiUvYrkKGlqz2rKBUZlz8T2nC/SRajHQCmRHr7Y
NmZ4ovGisi9FP8fsO6+zHNYfDDj0mkHQkMt5Fp2yvK1Uc49pIvvgUzVARAhvc8PD4FIQlOvK1VsX
Kmr/P9/wl1XphC2mUS3IAKuFABo9t+ab1W6umxC3qZSAIex+mZDCzrCNMiqLCQTV7FPGvpRzt/nM
35dx3Txv86wsR4RBnHkUmAtwfmYOnMsh8NMFeRrDVEGTXzfggqV/TumzZd2oI5tZCdkNDCMBahCA
bSBHgPKR6clJpQYtC6vuvomn1ANd+kMZ1DmmtS6OxuPFEFtfYAQhNSrGYshAGwfgPi1ttP4+UXJ1
8JwhUN4dp+7fknHqPqdNjJmCPY8wlyVOM1R7k9gERj2wMF28MXL9tQ56HV2OvscxyDUwOMZU5++a
VZrDAmATDBkuwe1/JSWr4gWYjaiUZVBZzN1MaVoF2iNV++16eMn5vfBIoLHBzkHSCDGx0xyBdqRs
QyNt7yM9nZ77vOrduK4yVCAxSyLXso1QjZ5ZKzk3PtiEehQuBWCXAbE/tUnSLisqStp7nNr9h8Zj
vgBylbk5h8axWZLpc6L2LwMxZ7aSHIewi/ENQlgZSBAga0QMHeVDMGlqlary+4JqyTbKYgD7O3RO
oGE59wi98FnFF0UkQmwIrzUpdRhTYCD5ZEJWyIG4dRT0H0pHPYOozy2ZdkGX9jN7TL7UhW/HBqVj
Njah914Rm9+jQxQteao808ziIMWCKdo0wW8+NWANTgkJJbAjMHRR7JOjL6k5pRWH6sDvGyOg26Y1
yk2i945g42q3QeFEv+8dEEo2qAkwKCgDp/Zwh+hWGub83rShC0dGjBEOIQOKoTtJgGHblbO+vivO
clpQfIEWBLQUwD30puSNHppmU2JSLblP7R+MhI8mdKKT0rhJVCRmgRiX5mx1nu3iqrwz4rkK+tkG
AVAQMjUQU4I2DGYMiEA++ry0dkwlBgv4nozx+2A04WZUQ2hi5e0nVIsqF6r0thuXcxp8ZxwfeH1i
VwTZkV0egLg7DgRex9rrMBqryCRbrujgy5fuVLRuA/xs3QSbmGvArQ4EZLe5esrZQS7koyDGAdCd
0OmWoUB16qgKm2zr3kxUxyuImaMuNv4u7NQUVhA0qDEaSE4PX+LIUw2rWwuOyn2qBNU6z0iKPA7k
pZkwOtuVQH2ifQqmOibImKrMcrOdgnRFp7AHiJ53L3rmYIJzwAPVT3Onq13SmtFTR1IM3sVB2Q1u
mrYOpvbYefkcQon5Qa3ZsI7HdhM2RYJZICom4MVK/Ocd8H/TP/4j2q0/NWO9L+2X//rIW9aO+y/Z
x3//Z1V/5N+i/+HsPHckRdo2fSp7ArzCm7+kLZOVWe2mu/6gtkDgPcHR70V9+2o7ydpCs9JIM6PR
NGQQ8cRjbvO/Ltzwt34f/J//NY8xzP+YLpQOpEjggb0G8/+ax1jmf+gbE5s0muPAb/m//mse4/wH
cDoyt3D1sD+iFUmQ/K93jO78B+1mcG4Anw3+TiNv4fHxnufHK/Pt/6YlM6B59uqaZRHYzyBSFjli
K0YU+8FUnoa4C/YVWcpDOwhwwD3HM6mH/tSN7bDTtNb1kVqc7ru8yHe6mqR0YTH9FFY5biloUP4y
I3Wv2Gbsd1Oa3Ve2WvljFHef4szG/iqfvtRj97mS8fdBjN2nIOnMg2pR1SkK/IK/Psa86GGR/y3g
u2gc87OIA1zUkLxtVo8LbhGOqtArOAvodZeTe4f+rfpS0o9BIFE5vL6oSkkRNnF0Me1YUscWa8zR
hZg/r8AbkGKDE6AFhCgN3/DviGjHtieMUlNPU9Tvv7qVzC8oe4ji2CfKLnfrca+NASaboamHX2cz
w3LTu0H7jzppxbMYcuy8C1uag98W3nTMEpDiPoLT+deusMRPtMqyszCS7n4wGkfzc9USd6MxAFGJ
JnEHW8B8rOuqwF++8BosOTsxNn7VYCWl6alnYdSgCIcgvNb5WHTFXn83URh+KYr6s/jmIn+pq6iT
GqzZU2Z5xoc0bKvJR1xF6fzCbKo/WhyhPNWn6bAn9IGsGofAvB8tGH165fka0CtgdjIT3xw6G72/
sjHmVb/a72wIoMRIVtPqhKmweDuRxMJLB00/Cahc3/M0wh/RwRbwYFXS/AZTyJK7pDbCswjL8T7t
PaXamDoTU0rcETlWat/Cr4YkWEHnXN9d86o5OC2zS6Dokt0ua6kmbjw7qZvhVMfipZ2nVb27DgG+
BlS/PgVyBl2VOUdB8YGY8/ee7AMrRIWjmk4qNcimrgeSIVPh7HKZJFXV3pNWTL+1SFd20aQCqM1S
pd5nZZt9ytIijHFYa6Hd200v/AmP8n6LCipq/5mhHIx26klR8wpgh+eIJxst6K2hyRYjgNx9zjT0
JLHt875Lq0CeZ4wkyNBGi82P5uhmL05Wv8RWP8HNjXFJgaAcbc02r7dDynzZh0GAdWHj4Dg/JXb1
i42XbLmG07UE6o39S9gg9MJZI99nCnS9RvU06IWIRvXE/dt+RaDbxG1d5lbNyxrKRiniZh/Y/d5s
RInR69Q5H+2oyhAFcrLY2w6f8o1Ri/TXysadN+b1xsVdhd0xpx4zE31R+TRN0yZD6clTXiLNrwST
fkqknW0D3ejuskGdNnjeDXdT0Q9fpqmo9lJYzlGmSfb137/JzIOBEAnoGiTZIsVs+maKa+mqJzDq
9ZNktTzyS0//qQJk34uwENhHFap8oYCrdb9oWLpktIpyl43QvFZC/XWexPSM/UzOh5oeAFZw4Isw
2xppG6Zt0D87Sf691Fkb14qSjYrA9iYZ9ZU6cKFM+Po4xDxm0XvE90mwF3mu0rl1iONl/5zp1VdC
v3qo61Mkaiw28j7ZisqLcR3vfqmdWR4N9Wvl/aCJxYDNmFCuqhuPetxdQ+gsg8cswkWTlOYVrpvo
Ky2+iDJaI+omtvrcjEb1zRzTaJ+J1eHXzaVK04CWLDo41DYkpEtIn6LoVtJVofYsVVSU+yZVdk2V
IccYkG7LXjQ+LsEvpRPQskBl8EVkQ75WXc0/5e9jwDvMeRHANExkyaoW5dzkkRs0eSefu9EbD06T
l/vBVJudo3MgIsd96j3n5Da2ODow7SDB9AHG5clTxp/rF4EHCEE1+mkTmMGazN2i8pv3BlUHPRHH
5XMg3rd8N9FYnZ4G6bOXa8MmabGvj90RqoWJeeUQxXO7wME9J2qtD4mG0QY60tZjQ/K0Vjws4/zr
m7AX8M/ksuNPuY5hZpiPY6Ya6bOWaenBCpEuhTCobd3tU28xt8RGWDxYmcmgD3O0tW+0DFXLpy/O
iKnnnaELNX2Gc0KlUjbqblQxb62yvPocVEjNxzkUM/SbUBtXBnTjjHzvCi88rkSqm9iAbDQbFUFA
EmWEvxbLMCaaOeajEj07ZQ3jiwx9W455eww6o3jORV5swwjCQK4EOc683wqr/dYwJhxru/08NJNz
EdA+T/Y0TvshYki/8no3X2lWtZ53MzMHLuPX/fRXJYmzmMGGEPGzEXbRdgyc+nkwpqPF8PdBEwMX
Tq12T0K03gNIP2uvheWaNse8Ja+OE68A+Y8GiUNFQRVwvVHcOBeRUQwYspgBc3pL/WCGsthR6wd3
TatpftEF0ZNbOeXl/R//1qcBvUIraJYRxFH3+sFIZFhhNgU8uLKavdGxPaIsiTc4xEV7Gjbpyl54
pTfd/FJ8HMg9UO8GMHP9QJmKrDVrIZ4tL202fSCGu8oOLD+sMvsubivpl02t7wKSmkM9ufFhUHEe
1jPb2JeIKW0qIbq9rKt8Z/UDLtq0YLeqKMztUAbypYkye2uN7Re7LrV9aBvhiijgm+tF2kq9qNOm
vsncYjjEddzFz5knxl0S28lJSUR/EBri2FpmmivX6rwcN8uF2yl3KzZD8ISvl8sd1aBTplQ8V5Hz
CVZNfygzBMbVKfrBff9YeMYaiPD2akXVGFdUuvBk5pCHF6WolcRTGqm4UQirpp8R6F/VuWE0wFcB
vI5OSuy0+zopPigTnfBcGLD8VRsGe3eoaTfudL9RWPx/u08pzSlPZlto/mkJ0ctDp4+UghCiNaO7
MQvni673z1MLwmoKijUHuFdU3PWyo1PDFALWLZUTKcb1suNnkrSdbOPnXJmsdFMjVWZsFCvUVb8e
p/oXtvcXGtV77IIBc6Y6tOCYZmOzUZtoOvRYMiOKYh37UFqfmdOm31lwa03P7PUtFm+JIQoU01lk
FSn8Rc5FDZBV8TAJoPWZce5HbfrcMru4i7y0qzY5bfjMN9MiNfyOUSEnOwiyXTdiBb7FgDN78UQ3
Pmpemv50mbvQpdOwuEsau0PposmNUw5u8DG0Ffmcp5b+9f0v+mrDsHh7eBYuH5MWC+OeRcxz3KCg
7MjD5zSXkx9UbrVLmWAcc499FXeIO1FV6Jusi/VtiGxJIAfjQTZSfrUDzTvKQTcRMUqOdTUyGuxE
tFU17M1Lpjp25Di+7ibDvT7fa6PSbppGmzYx4dQbg2Br1rbnF71lbqjCf9OWVu6t+oNr58lHZNvL
rWkm47ZKlY9hnrcnWSdMb5OxPA5V5u4rFP83svVwFk9Fe3A7iqGVtbk59VA2sMND+QwWtWotah9F
JmrojJNykWXYEfyacptbU7yC0Hm9VZZfgNqKKRj0/dm6+HqXe2GjFdqYhc+NU8mtaZXOnZ4X2Jdy
FW1rSF1+mVTtrlG06SPyeAbyynF3ht37KQry6QRRs7hPvRQEtVl+153sc5d4zpZr9pMtx2/BkEW7
Kcx2alMNh0pvg0Og02cyez4J3qzVyj1+k32DF0Q0kbLdhXvNIOj617hqJ2t2lHIxGgxzp1pPL94U
/Z9O6//b//I2WyAOzV19JBaYuy3DY4AXBGHKzi5xzMEKeoekNhwp1JEmM5sWBkfk7NFTLLdupp6s
2spWriDt9k7gDfiB+AqCySDDvf6hagtycpRWdsGN6FNcHpjMK4H0nR/CxOq2dXaNkzxo086Dol3L
8dGovMMwdqcy+hPq8WYU3krT5NZenVoYAQ/KAIBEdMkXR3mq0kBhmJRdprA1jkZAI0yTsb6fhAkq
JcmzB7jI6qe+qrKPg9Xkh7y1p40a9MVWdVu5G4a6gSRilb+mrhsueYKFSAn0iVQrcf/1NpnvEeoW
aEPAk5dBEwyDWWmJmV160Jk7OTTDJvZAjr1/gm/qI1ZER9LH4wE0lpf6TqmKeIu0jOziRn1zSLoh
3KSa0WwD2bkrj7pNSXB8nRNrWAsG/7jYDlEf22oxeOIyxVm41SXoaqDAmR87yBUlhrr2sd/4af/3
ebTOF3ejbgpR93acXETq3sVuz/E32ocm8Y6Rqe1KIzrlbomkeLkBBePHyrHq88NgSN/tq/twXEkM
5l93HcNo588XCE19tLSWPPcwa1tEdev0UiZB5JcWvS1TRIeh6KOjbidkiLHbMqYJrI1QxtUK763H
Mz9nqDn3DCmEr8+iVfd5WlmjuMSmOR1sp64/BrJyTo4x3EdoiiJkiqrXYCqd7pta5x0NOTxluRI+
5n0D3E2Jc3kvk1o7hipNiTzAPkMpZXjyWhE/tlrw6f19eVtooJOEKAeKLZAQmVxcv29R2oFh0Mq7
NBPcYL5gtrF7YW1z1BA3YZpP+8ZRzoVbrPG3b7sWOl0LejazyA9tg6WEo5PmA/sDJQ7aiHI/IDnY
u+b0ue/1X6obTv+0mlf6Rq0aG+HFARY01lqL6nbj8gbzTtHmrI6x7PVv16sRhkQ/RRevaT7kZa1f
IJYiCJTn+coqL7BMtCDmH8sKcyK5xtHIvH6UFGKoyq7gUWNxFA56GIqbGKdOKZoHJ2ueSqRInqK+
25ZI3aI7ug1r8HuMDZ46iV7nv/7mmooCBGWERtW1VJzQkT6cOkPGFwPjbxQAkubJtRPrWXenr3Hd
HGs7zz6qWSpWqCe3FzL5y/9g3cnuQL1fLwJCEVXl6I24aIFlHRQb70tP772VeH4b/viac2OBhhgQ
otdy5q/qHSRpMCVGHl1EPfZ3nghxBo+ScjfZ5sdGkytGNG/sISK7SceRriu9pfm///U0s7KTASaN
uCiV9ynN62Qvp6b0aSEMd+9/tdtbngLZnWfcKLTjg7I4qbVeDWODkNWlH7RfRQtRXAv0+gsa5j9T
2aq/ADmtGRa99eN4KCK6qKwyNVtkUEUVZ/ogkJPRhKE82kbzJUQm/Jja6u/3f9sb34y+PmNVdDyo
XZakpKgY+6nhbj5Xsd7vy7S1j3Y8/u70oXyQoKVWDsAbhdLcImdvkJ3M2ITFcdTKNKDLpGvnKcqd
k6Vr9d6N4umJGRetDiuGTin6Y5Q40yOzOve+YmL11evKbR1Xzl0dBfqxDq2JiUrthD+7th0PXTn+
MaIx+QB+pNlkUxKvAHTe+P6EqnmTkULg17j4GHqERrcNCe5c1465LftSPCuF+dg65Jl5rTTb0UO9
9f3v8uZCAXhgVE63ks7p4sjKIC7ztqv0s5XkBxAr923zKen+GIr+m4Tq2EaI1svAN7Nso/Ze64sQ
NdPi3gwOTZ75idV/difFI8bYGzPQjmLoVmLK7apQMNIOmXFEDmT9xapkAcJTKI6FF71QL13nfWgG
1XiqdPfRVOvsw5BX0Up6dRvF5hKV4zDXFfRyF3unLBsc0KsgvNBCE37h5S5eEFp3eH/lb5vWyEL8
9ZhlxyEn2R8K2wkvdrXX63abeOl9b3liwzTxq51OXye3PWSh8lib4w+8k+yVMLr6AouVtWQcGnHv
hRd2x14ZgAlZsaf61IP7rtT3vUenK/W+ZsF9ABcz86Y1x6DboEBawm5HHoPYRfvlOrQOQZWYvVEQ
fSoDcTCUIzPZ/dFCs9hmazKMr23G67SRO5ruDn08xjU3Y7y0NUQc62p4MSrxQdVIwtIS9wWZZzo0
DqPYm/EgXwryGIhadvtNUyv3oTXt/Gg2hOIEI1oAP6b32MhQ/SPa0sZHLlVs4Zdu9btsArrr3VR9
obUwNMgPhgfFSRAiNM0xe1C8KEq2AdKOW8QJxS4OdZT5xlSehAv3TLckLNdeKfZapdk/DKVKN20p
g6+ItwWPLh9pJdS89e05USifMk7EYmGZrgRG1XlJGceXDhDUvZ1Nv4GvVfeBruyNXu/uLaen9T7F
NLWcsNgxvtY+l0a50hu+zU2ZqVJRU11j/4Wl9fUGaFWTfm+tRReLbYjHQvLHm6r40NdD8kiVU221
tvuVpa365/2z98ZzSSBAHjuzqzFX3/VzdeQtw7zpw0uIW7gvSPSfiw4Hm0DqF5Uk7m7EreCYi9ZZ
UVB/o9XKBI9OI3UbKQWT3OsnF0rXVRXThIuqM7UDy/inDTKxzQw9LTdVCN+nTIfg3iuVL+rYes9S
l/pBIxidRRtFO6uJQQOV5lm4zvP7a/JGBktLkfhKF3QWKl4mjbGCADntIe8sPP17SRtkU/6jAwYA
Hl9JJrrJR7tNHjubanPQs/vOSX43iLCe5Oyi/f67vBGB52YLXU7cG4GHz9/vr5yrgG5e29ia442b
jN+9ggmu6kzJyi64TX4YGXK1kPzQ+NaWU6Aijen34ut3zoru3KfR+NggcH0Y+tpeQ7q/cYlhX0y1
SveWQLfE3ur5ZMS2PgTnjE7bLvF6sQ+rMPcrx+63lVH0m7TU17Qf32gbvUobM3KZM2WQv9fLmFd6
bNfwvODUI4Lom7VpbZoChcLCjL8lsnb8rLejQ9pJwq/I9WA7TMGzMbnREQWmClXT2vE2TVsq95rq
YIpXuuqfpjO/vP+13wpGAPXozXASMXtSFxfuNChVP6mZew4HOzsWemXDNZ7Epq317h8CyPdcM8rH
sZXqPW/l3rmVWm9EF/1ceY/5OddXxGzRYzIJIXdkCjDfV39tOy+BKtRWQXnpprz8x0bh5o4CUpCK
1cNWMtrd2hRrR90OPiumHHY9efy2l+OmVMZ8m5Vyp4/CehwUBGLbKY33Y4ldZS5H5SFNozXhsvlt
rt6W7gPZIihVlJddhFiv31azaJgXBJOLWo3dRh1rmv6t+OxNk7cZJ+9fb2Eeh38FcZpkjMR6sTgJ
pQIoWCOkhO4EoMUp24+KW23dOk/3dpQ3Wy7ddCVe3gSC+aGAqQkCUA+cZYZQs4UdkJzhZaATs6Et
nWKXlMmVa+h1Kr9YyvlUzo0CzC0wrLpeSupWlAbV0jsnjTjQJqGjnfuoGvhdd+fFCAuExjYLD0P3
O+0fCuVuTNRz33/Wi0L4Y/mgjMk2RPNojIdDUYm9VX7GT9w3456/mysvewOTInUhIpL1ErxsEEnL
MjHH47HKCuXcMjPYOVmPjHgtDnMd9AnUXHJM407Zytr74MjGuu8zlJPzNGBspY5qTpdfdY4xMPa7
ldNzE+MwTuNz8bWol9EBX7wXFXkyjFKGl445+j6sg/gYUiTd1Yh5qJGdHM2SOTAlQ/jkqkIcPI1T
ZQ5Rd2hBTWHr7LodksUsWivj3yGjyGfAX9NK2n1zanBb4zvTQWSySMNm3nF/nfEgD3s0n1X9w9DG
3t7qL1N2ryU0orJEy9YybGN5RKmpSDQ4oMy9Zj7Y9cPMZErIFqnjSsW1z3Vhnp14xFtZ9KSNYenc
R3ajP8z5rlm44gE9CxXmsvrD6GJ0rBk17t//RrfVHmpWXHQ6dbEOQHY5/HenziMF0b1LZzbeYeya
CTUCNaRJCWzoQ4d4xqnuvW8u+JjDAEkKJYZKV7Zan/6J+JP/6ZMAHGuG4PsxNt3shxVP9NOgcdXV
zujCwJee+weMMoLs77/5zWfjxUm9Gb+QxWs3ZaqZYLioqYF5maJhN42xs1H04pnZHNcFs59//zCA
mvSySELmB15/NpBYsKtqy7xkSSIfbSvPN0HOoLHFP+aIlIO+8rybKMePo/mCkj0QK6wzF+GnzRvm
tkPHj8My0y91xM2cXl2Lcm8+hV1ogzmBnrLEYWSZXVZubZsXZOPGTV9WQG88o1ppKLx2qa5iKREA
tQuuURWzWzpL14sHOlogRzk6l0zT+0dVabvPRRIO264ZrA+ukauznBQVhnAmBZZTMmxaEJbOblDA
xOw6rdPQajft/lKQnIT+FMngj9NK56srm+Dj0NVI2oW5arf+nLBu0oj2DVWcOuR+P9buTneK8MlJ
suSzFwyAuG2ncx/y3BSZjwxfs8+DHOKIKosEU3DPyu4EPuh+qPDvG4Cb5Xcv6o+lSht34wU1JN4p
1KPSr2zEyGFEp/qWAUnABWh22wQzSqfQlHZXJqO2D8wUqHsZxiOm8E4Ky4lrK1w5wzcngZsK0h9Y
QMpyjKgXuTFVyxR1padezDiPdw2wXxQFG5O3SpOtwaBhZXO+cqSvPigwejwUZ+AlyTJKvNcftM2s
pG9TvL61Xr13nW9ab7y0nfsYRymo5NoPxX3lvhSR/DCkia8B665EejRGLGe9DQ3TnW60Rx3XNcX5
3XR/UvM382DGxDoj4dgvq3TfMlCOA2Wb6s8GMwqkCR5KBkk5TbtM+ez2skWFX3tG2XJfaPlOTZVt
O6yMxm+KgflXzuosINNpHC7pGB3J+6AOJYa8sqfS1+vmcQyr9FcMtvr96PLmk2BG/M9ghKnu9XoO
oRH1bmRO51448h/m2w/s7Pxuatt09/6TbqtNfhQN5dl2D0bEDWMKLKAW2F41nQtr/BA35s8mTZ9d
Gwhg0TfHuC8M35Ttn7jGy9Vq/FSkl4FLOYmGbenSwFerlc10C7OZ34hLkTwS+SRKousfn+h6rEoV
k+iocdpN0unmXaH3ke+0ZhD6AOXKXa2P9iFLNfdR9BmzGvu+ySApGKOSbx2Nbklvl+6TY5T6thjS
emXWfhMlZ81MyJGk1rwjcfn6BQuV4s8pHO2sTJ64s9yKDDBpLisfZv6Z12cK/B0HmS/DnAQm5PVT
+sFr4Vzo2LtT9+01fRgSrs7UuhvIRf02CtxvXeFdjMLTj3YaY8U5qaE/wEc52HEEO7UtO+fUR8Gv
IZrBUHEc8SkTLfF7xcxWttEr+GTxtkwOITxxJYJEdhdpTCLMUjMjpTs7Nrdg74n44Jixtc+QJ6yo
PJr03rMUeYrx0fBLs1EPVPAI8OeodQehUV9SFJ8OmVHbRCmQdNqYI5dR15h3aHUnN1GJasakddmm
Z8DuY9UaHvrOURzfCHN+UmHSNlNTVIfNIjt4xrT38qz5meiNyZ5Ru+CusoJwm7eyPeRemjN3HWD/
SCfe00bQ79jnwy5qBeJVUo/vGT7+zmTcHfrSaD/GcnD3+KM+u1Lz2IilFr8Mo+qd27Io9gz0x13Q
W0/c2o+NIbxDpyBF//52eCUxLxYYDgq6Da/FJxna9XYokzpWE6Mdz3ahc715Vhs+hxguD2Ewbdug
UreYjnxpNBE8MX13zrFpYv6s2vGlnir3bJRUnV3mxIcqGpvDhHnKQ9tFMDiacHwqgZY8yCBxfmNE
Ymxp+Ks+FufN0aP7urKxbypo7GTm5J+/AP3Q7rj+IT2keUtG0YDXzaDtIhxdtmxfcJ25pv5md/2s
2hgFyVb27T4Za20NqTCfm+VCgsdH9BYDyVmf9vr5WcWMo8FA+awL4XzRlAbEszO69+NARkoCIg+a
iKvPnRU2L41CldIhytVoweCHnbvmnv06Wl+8DTws0Fboss+Q20Wwk6Gh913ZOmdIe+JOtauU7TpZ
zqM9yg+T26k9b9fGW+CkBq120XzPYJ7+1LpUfmDg0Hwy+sD2M5LDk6hV77lKquJBGrnzpDRZNtsJ
JnsIYZnvlmoGUd0W+3YS/c4eQ32feRLjubKJmKpnZm3d6XFrv0hsaT7mZVl6K3v4Ji2ZgZrgz8nO
6aXdjH4LI6TlWbvd2UBcEdGiRpzB3IgD2F9tU1dDvdIZuC2DPVTZuay92W0VINJce/1VyA1A60us
MNyzhnbk3inz6YUCIjzFXollTFKrW1Fr3Z7d3x/McaqQKzf7X13kFN8B4NU7Iqq+0fFZWlmImwuE
BoKGLiC3LT3Fm0pF9oYwc1ywziWqh1AOC/uu1Ic17ZT5GrraWkxN5mKbWTFlirnENBmgcFUMmb2z
p7envtCVL60+3ENd1H68H5vefhCVIg1EkBTLQarIIivtI6yX0cnPT0hJFhsniJpD2ehipTS/rU5n
FyO6L0zbX5vk89L+9UnxyTGkq6fuWell9isHaPxMDap+s2vMeDwxRY+pjL8aSlptx6qYE8TM+xiq
0vJRkmleFEURgHJL+ygzmXG1KOKrXSj9caAI732DliIcIMv7/f4K3dzlr3xgRtu6x8YnAF6/texS
Fzfj1j3j64F8oKo1vh3jRAa/sh8eE1d6J8XK5eepStYskm5aLjx6xmuzEehncBSuH90XVkShh6O3
201ipw4fnNFRtwNScnVrR34ig7Xu01s/1uGoz00ejIGXIa22wthIEsU9czqT7dQr9rYv8/CJz4rD
KGS86NFlttT6djSudZhuS0t+Lj10CNOgbFTe4vrnjrXwoqRo3HMbS+2jmqPBZkTISky1W5ySvtP2
cRN4e+nWaKyHrjttrVQrNrnRhDjyVKQNYdU/DlbNqK6S6sskZoJMbE9oukwdwpqyili6CQJkl7Tq
42ThAmaJqMeBmFsrCiR2KlaEdNQEb/PYtpHzykcId2yCFqKRTPd9U8uzgh1uSDMHXyyhtD2+TjUy
a5li+iVuEJMPQDI+1moc30fTVG6sCbKw6QZ3QV6VdyLs25PAhmxTVINp+DQ44k3mjnJjd6rx6f3N
ewvk5GgDd4fciCUbXJh5i/115rB70+K0w666UAwLg6Ye6iLeV6c4m3DZslo92bQs7QM5/eeqTbWN
aO14i/ZNf0eu+DFudbGLYOBBW+3ACQTZ0JycwIx3qqavgRVuYxHvCkYB7CONNW2pF6X1dqc0ccr0
Cz2f74Gb74wJCnc4xR/eX5Xby4whBGJBs48OKe9SYGec4hLcT2uctelCshrcy8Fxjq1efpK2tpIy
3d4XPGAGjnJnAlZbBlinGIvISC0MIYeof9Ka1tpk/ahs//Uv4nLmI9FKB4KzBPrYo24yRVCMcyV1
8q++w2cwi35EJkYOTgDy4P3HvfGjgLEz2ieUg8BZKgJXWtZhEMWcclIG5pxOFzBSC4Zu5TvdQgxh
TvG70A7DxhB0yCLflEU9dDb1wVkNwxeri8DOywA7gkZtha/a5UMsR7GfxrTeiSYzn/Uo+fj+L33N
M65vYmZ6M0yEDB5ck7o4QOnYToNWTca5nZJkZ2TpcJzy2L20VvAMnEJ+g4vHlWDVRfpFK+1qY9O1
Hz2I3p2QxqnWo39iSw4nyAvdQyWHca+0qnswEGTfe2XQXEKtCP1oMvu7IB1o3PXNg0xNvw1raNmN
Xm7cPnsQiVU8pWC1i50DjsavISxv6zCO7kWuFWu51xxoF78ZCRbmENzTVMvLIrmOZFV7Xmee46xD
HN9xxse0IMUyklQ/h45b/VMr3oWOFBGPSUG5DzSn//b+wt+UGmQDMPdItSii4aUu1t2KEBOqMwM/
XZhJd51ldbi7ZeZDkbndFl25763V5nvQyme7ksbh/Ye/EYmwR5vnbtTxAFcWmX2h6SIenNI4p5H1
qPetniIdjK27WQNJfv9RbxwlKm/PBqPF/Asw53WA1pxYSkUU7rkYZPwj9PKXqo/UlV381kHiM5JH
zvpFbOI5Iv51DSh2qSoKzgZnQ9pwa9JBAeHI7TeLJzJCasSjg1MuslS5c7Cy4HeVQNl5/4fephaz
vhdUCjSqSDWtRe2WCMVwOyPzzrgBPOqmfNJllj3bdK03siqyR09wJWZ4o77/2DfWF/7C3O8hn4YO
uQghU9vEJt1G71wwAdqXXqjtwhIj0v+Pp+AZQqxns4IRvl7fTMv6qO4C76xAOb2ksfpoaGP6/P5D
3qiJYIZxvmdi/jwvWSyh1YVeA9vLPZepcWFKiGUp3J17IyrLx9I2qw9GYcqT6fRfRDiqz1aUWfug
cZp9aubDXeKE7X1ntSsX3O1B1Wmpzv46eKlggjOfpb+2VqVJC29dzcXJT74ofdM+iArmYOAVvdgI
tUUbzB4ghgtC0L0SmO7KXXS7r7hdPR5vQJxn/Rdbu3bVUEs0qgoTL8z7IR+KbdPi6Gkkz1WDEHee
b2larkGb5g96HSLhCJBYzfMW5BGWN1MaxaorK805O1PxNU164GbIVxSD+MDo9ruh9P1KSFoIgYFA
p0tPLczgFQU75gKLj5/0iRY2tTKdyc26g6yt+FB6UzzDN+uTZod7x621B1PExRauQrZz8bjZDuAY
Ngzu18zCbrEnMzCBTB2Kyqy8uqyKVKUcKFAJz12ZWztVcEn5biyyl4TJykOTyxJ/Alf7pXohxr2A
S+SUbL1xBGoEddz4Yqoo6ujBlO0qU40upWHQSjK41//1wdShqfN+JCoEviW9V8QZAtw6OaVmxvbF
9vJT2nXRyhG4RbggBcYWn5nehgX+efFtAB13QmNadg6LDN/aKMJlRcTtuM9k+xAlWb612knu8k7V
957RfWwmzKhKdPr+rESIN7Yl1yWGz2zMOR1cVIyBggyfXiraeZBacheKqbgrTYsCiBaSQJxeKc2X
IJL91s675JA2jrzERnXXwRz81oSle/JKdGuo+WrKGomf8V2oZ9m9161V1bdRg9QCxXwaO0Dhb7Vh
Gfg2itDs86Qr0++wQS6p6DV8aUxfGs4xGsXnVGumlwKlq5Ut8do8uT67PHuWDEbQg4HzElmjdJMh
Bm+0z95souw4j21llH7iIaCl3E/Tzzr7VfXjz0K4PgC1u9zu7l0aEn4+kedBZ8FmZhQnp2185BWF
jZwAvj2NhZ6k9+/kMedDz95FZgEILZJb9E2ug2sUFWADw8h8ilzzT97H5VOWhuXWM/vo7v2tc1sT
zdUD/Pc53YFyuchD1FA0SlYOSMdriAxWuBrsh9Qpdg2Ai91cuK+kA7fDK56FkBXYG7JMD+bA9U+z
1JaBSJsaT/UQ/G/OzmM5bmtbw0+EKuQwbXRiM4AUKYrSBCXJNrCRc3r684F3ogZYROlWHR8PZHs3
dlzhDzZl/lQ/SYmAzisS87eaOcbFLLNw18/xvhHb/J8fHiiJ6C+JGUoYi0fWsepK4eaRuRU0rDTG
qPXAEacWwQaZIUOLR03ids9HrTG9wH8AFFBUGLqP4e9Qf5NSZS+QWepi87bLsjtMygcXEZ5drP5q
jOnJDOrbWjqbNgpHLxJ8Y6kYdo78UKn3wn4yOxC3YUIiru0rh944ok8DKNyhPjf5qZOsrc3+QeTH
lxBFYyqsEjIsBVZJ7qfM5H8U2MLXsJr9B6YKl7qoLZ4C3473NSodb62p1C46VMWpLqQNhs36TiKT
QBWLhsF7rrjYWWh+qU4Qmapn9kK5KxLpCfv3Q9vr90pXgvYT/dfPt/J7brA84OwqgM+A/ZAWWIQE
gdKYVTgEZMNGetGN6tDRqAiNfB/X9SFuv9ig/XUJSLosjtOYuW0INNLMb9Iyfw1k0y2nL4NduLJx
Cf27XPd3kVR443Bo4tC1G/WcaJgKYbGWNV8+/+UfPCTMFbwprhEVrOTSLauUcysLY031SKuHhxAt
1S9BN0Q479SKy1vGA291wcHQJflU17px8AXc/3oCiP75L9E/uKAp8HAMOKDkvssnbVBFhk9eqqMe
N4E70G8jzCCLVH2MRX9w4i9K9JS20d6WwnOJGCaHCKTAeJCM8kDN6NEJj2ooPXbF6yBdQE4a1Wsk
nSoDhTr7t5AfDFT0ikdsTF7MoDyXTnbuLfVVZDemLPGPBJ4V1Yfef/A7lNRQkd4FIUCIJv7tq8ap
VKcn6PTPSYZph9HQB5kk6zVrnftZNIDUZYu+/64NvNhR5MHvai5UWCAbX19WJkIlhlJ0slchy6RL
XPuTvzPjb9LQuy2hj7Aex+iFgl9NsxGzCk1gPXUXDv9N2rcBO6ig86imDX14LAII85Co80y+aW3t
B4p85s7KkqdexN6EiVjzNUdVSDbOny/oB8kDuhIwI0gxudo0a076/4jTUYxBQ65qJ08PjekulFTU
DsgWH9PCT4/gvJJTVOf9fZv70UmWKh8wepyOO/jU7V4y5OTW6pL2Jgw6e4ussE7RADAQSXLTIv5l
LqX1+y7WxgJEsDc04hJhk7gTZm+cFTuxdxMuIxR30+YHgegIicPsfjfZJI7GFMk7x8lfcj8d3rqq
3rhEPro4afrCrQXFQOPi/YD8MV/9oPp6lEBpIxZSLrWufie8DZHZzZ2nLg3FyTRx+dEqFYwaleaL
FWpboorzK7PYdXBNURCCiczUmIvXv5OcyMg18B2BFp8VFALACMDYup3CcCvQeM8dV2NR1COnQWB5
xRgxfCN3usYfvdoeuwtCW3eTXiYXA9rafRCjh1f20GSw0w6/B4BpG1BAKRu2C6dbXuF0n0UJr2Kh
ifbe6VTlpyMF1lmtAvNJHifrXhO+vPGurNvqlBLY0mCXuOZVpPuud3SrxMIuS2fwWjm9QKsYPNHQ
+N6Fsko9UBi7hBt6Zw6W/lTLY3grCxrnviOGS9PFwQU5RLFT7XB8qKt08JQ0sh96wzq0hdXcYUZU
HsigTkFQpwDSyvixbaRfgYkmy8ZV+1HkhdAFck3gA2wAI9efkbaTLoa61R6iKt0jkuDvgfF43aS1
rlPoG4OtzxpRF3kyfSwgT9YysAG6Z4dGWUKCklrFLSXN2pd19e/nd81638L6oV3MnULWw4N2/UVx
NEYFUNTE8/Uw80q7/jIKx7if4uKvc/95IFqk1LUwAZAXdTqY736nq3XiWYGUnZ2y+6dKnEvUi8jt
lfguI/bfVXH61xpOwNUNmoGQV4DKsvuuv6/L/diJ5DT3hOUEr9pkfFfH8EUvYsAsjt2e4zD3j59P
6Xrd5iHhAWizc8uKS+fDyrbSqck9KbDNOyso1bvG2AJHrSO1GQFI/kq2AV/UUq+/S+61LkXgg1gH
6MchakabmmseHSwzVXeDqg47KenijWO8DjRmNX7EcaCrkQwuAY+WnQU+4uKFl41Gf+IJlr7Uhd4+
VJH906n0O9rjCjVobbzLfUocG+dhzQ1gLf8cfv55f1zzwoqkKYrrwpvkatelT35yL4HK6jvcBXtM
rmTjxU+7sw7cPW9/5XZHMQ3ZoCp7LnFtLYyvJbF73Jym8q7DEIuy+g+7qB6dQORuq3wJnS2lxo92
AvkWOm407SFQzX/+xw925Cwr7FGUFIwRjG58Rz3YTr5l+/bRVqDjQv7DE8jlujhZsgxF2gjlAgWc
OLhJRMjkxNnraKfZboza6tGa9K044IMxUS2CPc51bvNxi6VQy9GsJ9NIvbm9b4J+1Y36iyGle6GN
h6j03Qop57b7hbjEQ1Q8p479Je8kl8f7gu7/o66Fp6zfOhPr2xlcwow2YmsC5FtWdocpH9siVjIv
yvtvjWnlVERk82bSU1Q1ymIzLV5PAgg8bmfCIXowXGzXy1uoVSn45tZLOj37FidJcKxKe3oVowrk
ShVw0xM96h/iWvVvGt35knGgv2aiJBqyUBisfDBmO8cMtC9pk4mbqLCmn6ljhC+fX0gfpCozgJ6L
l/gI3aRZZv3PfZgLAyBYVaBoTvByrjGvvGt6zaxd3YzfBqd59LP6WOWU+HaKZGZfywmr95x8Y+MN
WC8QiS0vJxEtmDRqkde/I7KVoE9q0ItyhS6pJvXSsa2d8pQXBt1CJd8SaVvXmxmPoGO+KulRLxtT
IA7LKIeS5YkuiJHyKouD0djRfVrpR/wFlbu8R1egFUO035jxOZ65DtHAoNAQBYM3d1D0xZlUrUmT
7M5qvVjIxkFktXrqRkO6+DUMj7TppacwGKAMFQ3qaFB6vwv+FIyEMLwJaPy+T50tuZwPdiv5IUAo
QFFsgqWnSqxVg5zStPHSRjXPRLL+xTDKbE+XLv8O2NY5dMnw/fN5WF+AvBVgYubCs4Fa1uL1bcag
L3MxdBTCSUltJbbcSUHu7PNR1jEMSKV3kghCp/Qf5z//45qNSuw+qqQqPcQyavCDaX2ylUJ+mkJH
bPRbP/qgmT8EOxeAAGt8PVTRJOVo237hDYK4wQfTQk2omjbe2fdO4vX2mam/wCu4XJm3pYIVfFDS
mUz2H6KaLrQ5JtkNAdRdlhqmq+JUcyhy45dUx9lTHDjNl2yQb6q2gnRgkWUnVQx7g07CQUrS2jWN
6edAdHTsVV/soNFr6AkkyFMXZnoYpU7//berwd4iNYE0DP6TuuH1FFVmY42AKPyHLmyp1cRw93Iz
q099RQn386E+SPwIROagUmb9ufYXy1GnCPoCiSk96B4/GzK9L6Lq/EMfB3iJC9vZJdzeZ02Gzu/Y
0yzF2NQbm28e4s+l0rDLI/wyqdzNBkjLz22G1qoyo2keqHlKx94WwUE4o/3a2Yk493Euzp1R114X
and5hx3i1hQsj7WGmtN8yyBxzPnSl0gsMQpLFHZvPbQoPt/2tlreiDI4Dv6s9CZHhyziZIeaPpGf
x99Fa/o3UgcFsCHn+FJIGGrFSRkex1B9G/ysP+dCaQ+fL9PqJzI1JH+UxNnKPMzzofrjfDpBAG9k
1MVj55T/hH1vUHexqxvZiHNPqwDNaiJr3z4fc9WDm43MKKYSpxJ08rfFoEGGCDu88ugx1fTguQ8c
OEZGhIpMQtvTHuBfo6caniVNbdyhlrI7BNRTNzanwtiFRrGVFCyfvvefg9Xm/0UoZFzXc9ACJwCW
Z4vHXnJ+RWrzlmrGCadZbLvKvNvYk/O3Xe3J+dv/GGxxBMmbBSV7SzzqrbBvfVS4QQto08Yo60+C
vDi3cwlwCcxXr6vSBeo4dOJRbZz0xU588hBW2a1w6zkrZJUbW315zVPqUAAvEspw0lDnWVzzKjUd
4Wd8VR8YvyZDj2+MuCnccJS2nsoPR5p7OKSpvF7LWz7XJXK4dhCP+IXYxi5Dv2uXDJ027UggI/fz
nfref75eLb6LyBf43/ysyIvv6uNySLnmYRAojVto0VGz5w6WQEawH4bJnfz2SxGDPKIkDhvHOhjB
eJbT6Vik8f04jXAsKIwnJDEENzukVY6BFtyhKHMRQbwR+C8jqnkNZtK5PoPyeNMXvxUpPcuPTEc8
hsWoQgLJ7C9To2aHokOLIpdFv89Hwz/oxbCVe360JjS7DOQcyWjpBV4foCy2qwqHO/EoUkPfKW2k
3aKj6+8CWc/+kng0fyTd4fk7QaPwzF8PJU3maFQCKa5QWCmutYPpSk7/d5arBGDzKLOUP9uMSHHZ
2vTDWGqiLogeC7iNNAxiQjHYhMfPd9dHh5SngRSNrYWIyfznf9y9JkKH0BR78eg7/kMS+J1XUZe9
lFI/PAi01G7+P8PNXF3k/PByWTzIgHfwOSk4o1A90CE1/yPMLA+OZP9SE3U4fD7Y+l1hBqmR0yvD
cIBo7PrbUFtVi2iQueaGztgNUfhvKZfIdbVRf0pS+zFS67+MbQiakFtgIt+rzCBfr0fsJrUIW72n
Fa6bYIuToToi/9nuOq3sN27XVbVjHgvyDgUPLtgZan09VtwZkKoy1QC2oR3V2j8OVEL3g11DSe6b
i9Q30t4O7V9G/qwG6nkQ94n+mA9fw/SxroAd6hcFHLMaUhJNpqOQBtWtrOwrngs+DkPN0U401KTy
jZ+9yjX52dT4qFfOUn2AfOa36Y8N1xfCHBxSTC/GG2cXpVq/d4yc+DWM7H1cGsW3CNXAndk05oMi
d92lU1B6iSyn2dj56wuDH0IzzCb9MAgFFmtlVE1lRjHa3DiaKbdze/48SAJeKwDujY+ev+n6Brdm
/wCgClxOpCKLlhMi/kbppNLgZWGAahPKgcdBrrJvn2/39VG+HmXxQXlQFGblByOlTBt8uqZi32Ar
p1ijseUHWybh713D5UfNzmvQ0/ERBJl+vZCKhPiOXdWjF2TKUar9l8JWfTeuIRaG2AJcyv67FAV3
rXKXRY9mf4nKLyJ6HSPP8O/U4Xdge0b0qM7mq6Pblp1bmI9A5byk+FnHv+rqkvb/BE2AzzAiPEdV
/ceefk3tXd78KCPs1m171/rfe9TFR+fi2Gi6NGh/vzXFYzDcCedX72i73qxgXZ9x9HMd5VkznqTp
RZYPZLdS/9Q4aIZFJ6P8z+lueuUV3fyOkiTWGzsr/E9y3NxId110NmetoV9Z8K2X4l0W/aanHofQ
WOqflvg3y/5LYcnbvk6YcRnri6J+K5wHuwUFpe4z5IQlMNxWcoPrye7z1V7lNrN1JmBTlIypzVNC
WM6/bYghJJcCQdjSpmwd5RUVfuN34wzBbamGAerwqXIDZUK/y4H27dDetbb8XN7D5MUuIK2YEYNE
7gh8Lx78NB5sCF1+7zUVHpZCvkTFeTSanxhIUCwKk39pBCb7KTF+K5gzysrPaKTal+1awDgl7nna
pRPTXVK/2cM/k/Kvo5wTG06H9NDqPyXQFflU3Mf57dAco9z6pufqk5H+tAY6yKhjuJTuNm6FdQAD
TJjclIYHT+6K7mvIYWj1ZqJ5qoCDrYUvEtVTV0DUOeqZkd0i2b/TnNLYGHbV0tXeW3VgQmc/OIAO
i5BcKTNkzoxh9FqdRYqsujwNEwKYieE3Jz0ClYf+cKe8Cc0/NWmWPMetZtyLPCke47zT75u29V0T
eOxfP9iUZnAIRHMUXPMKHJnHsREmmNF6NaK0OQLWR73LbJw+cHibwWifb+r1RYnFC3cJpT/NmVGg
13cKrvIB3tU5oyF7exyLNoMEO2wBIlYNUiabV5qrf5bRRPR4cXQsKLqqUqhQ21PpxudGbm6AM2MP
+tylKXuwC2mnGW6gSIEbBSA0J+VX5Ge/zbzQdllVP6M3eqrixO0GePfatOnqvr7KZ3Ydrzp1CxKn
ZTYoIv64GZE4KAqjR+ZLk14MRxKuj53RM20W7b/P5339FvIfZOqRMwWNDLT7et6x1ilNyuOyp0qw
sxsnrI9dkA8HzdyKnT84XzD1eagMmokzxeV6pCnVp1AKgC5YSJ7tAwG0Eepvu/PD6S4ITxTW/N+9
0X79/PtWGNd5xYk5QBIBuAYENk/4H1GHlubgi8Jk8noY4q8pQMVb2l85evvK6GUUtb0wK3ssb8jx
dUn6nTcS+lViLNxGC4BTkOedOlipNyYs+J2cVB2OUX384/OfuQ5Ybd5TbgJqITO2fxEnCMw9orE2
0e/Q/BxyV608ZWVtPhT6JNxeGNFB69qtDugHa08RBBQy2GuymaW+ZIacW+X3CitCxjwNik3FGzsI
4ADdxi5b4QRZBdjmoCCh35A+LcUcR2kEqmU74FbUyESqSMYguJq+JkU8gbp0Gv3fsUanyymSJ7oA
OxOHzO+FYwwnHW3F79UQv2hBVx27RtP+OkKDm2KSy/HzqFYsaWQqdvJhPRSVR3sjQB/JkHbFUKQb
19tH23Du9r2/LfM6L7ZhUhaAZ4yy8kQ9gSxKwvHWRsRvp0AfvG80ST9GQ3mQ1UYcCUTMvbB65MCz
ykMvQjsAzMqOeSt/h3o2uclswDLGw7D1I+en5vpJRwWL3J2OITNBXe76rNhNCw7bbHOvad8Eol8X
1a+qi54Y/VuWAZvJAgcipD8adxNePI8N5isHOS3Ct1buL33612aT2iybB76BqgJdNLL7699jNSpy
4UZVeCHUtK+60RcPkx29pYNw3qQ6sp67Eey+JOw7qQoTzzZD86eKZij2g/23SFT0TUo5+funahb1
AZZIz4T8fPlUtQ3eN21NVzUJwuJF1Hl47LJ4Onx+I6wfRFojPL9g0tF+APN5/e0tOO6mBGrvWXYa
3rWTQPnXHO2N3T9vu+WKY/kKWIAKAPIhi3snSUA6yGVeQsYnH4JQWR5K25j2phQCtB+iv2ySzAvK
WNSiCRw1wKzXH9UbdjENhZp7eIs1t3IrEwD21kYvcX2tcc/Q6CVumZ1YlkdNbeSAzNssEOoIAsjl
9VM+KMlvBxXGz5dopcbK51B2mttYPNmz9Nn156jKFFqJ5NQeDxlCHq3in1UrOplRPZ5ydCH+KSr1
LJpm/NENo3CBurZuq2oxatHaS2RlWxplK8zs/IPm4tQc3iAGZS/Cm6IBhxFhJevVYX9udWNnRwVS
XdgL+xCa01h287TXnkMO8j535IPc9M5+ktv2G7aLM/tTd3Ia9nm/c0K0axwUeO/4d+1dnDbdIeoR
xeVtNLofdhq1O+Qlx5euceSbOheVKydNNe1CTQChS1Lt1+eTPYcHVzuVbg7hyQzppm/K4l7PddEO
E4qfo+zJNRAWPZxENps3X1oFrZA0tcVNByLzJVcKcSNkaXI/H3691rRIkUyjWa7P5LdlUc5OwsqZ
okTxkiGNX3zbORfRNJz9RDuCtgTx3tX+CcmvH1kRxa6Rd+bewtJBnYYG2kyfbTQCV5ucnzOzlmi1
Y0ewcrIJFLOhuZQqHg385JKoQXg3QgH8Wab+Vr65uonmoeg5QrxjfyGBcz3zfhs2o+HkCtWFfHqU
DKt2B5U++ecTvAoPGcXGpJWaDGwJ2CTXo0AvSEIk7mVvJgi7idqkZy1XejTHxsHjaFXPpWF0hxLR
9Y1nb8UToBFEUZcMdq7hMfTiAwGMl53tNLWHiTOucmlcv0k4heyHtFdvy0YZz1ZofMtkwIhRHoCf
xOvPG9vQfh4tHGVpKHfYhwT+c4Lg+LnoNPOYV+UPcOuPZOnyDunK5jI6Q+pJYc07TlnmPz2ZOSeI
JKrnAumsozZgytoX0rEAJbFPMkP6TttEPY6ds2U8soo1+VyqsBBW+YtmySIQT3LhdPhc03ksK6RR
qV/trQm3z2hUMAvQnBZtKys+bSzvfLVfn19GnVs0wAlxBlp5aVqTHaedXnt1XZ1Adlj1q0EFUCo6
YNKHlti61GNXzU9p9YI2zq7vLw2EDCl7CyLw4elTUNf7+ZotdJ1a55PfIxqhFrMG2lmKsLJyfha9
eoybaJ/kD00o4YJwRMI5bOl+KOm58DWMLBHbEY1r6/EhUJn+EO3De3jnQWy4UpPvw64/RlZ0hI13
tpL+ABd3jyJeCkQhrJD9zMLzoGeHOkr2c6CYIIyY8K/5xiEezo0eAPoEsgLG2D5oRnXMbCyw+XvQ
y3sHULmeiL0v3YDgPiWW4sbBL5lfM+inVlVPtT+eUmokiEhVXRjxMEKP/3wR1ukvBQ76YxZ55Vw3
XrakM7OW6VVVsue3066QJtx38RhEv825k7Qx8EZm6zQQi+1VM6ngv9QTIpRxeRlN6z9JK/ObxMis
vU+Lwm1HYCoSrIN9XdnaPenblrDwSvcCRDnSX5S62DNc/UuzDSe2fUVKVEpMRpOfs0KUdyi1KhQN
e+lWnwLlIZQTsQuBdSu9rR/kqvEPdaIptxhffwfi4GUWLfJZUKZ0pzjqj77mZI9aOm29vOs7EowB
LX7KvHQd6ENe317mpDdaPYKXKqgW7Md0CI6japVPn6/fR6PMxAWaNQSetK6vR3EK2eggB7bQ/Wzs
xPI+3ZsyKm2fj/LBU0c0A2oNeaS5JLYMCqs2C31Zq9tHrJCsC52w7yp+CLsqVf8dZDh9mp5i+4i7
Kp5IcVUjYmNFE9bdQSxumV9lI0ZdNw5ITkEI0FImfYKfvYhq8rQyqkCKi8fKyTRXy+PeszOUuzMR
GEdRhj9xKO4OPSA/N8sJvaQqs1wRN8+fz8t69mcYB/OB0DUU9OW0GCIYIrxfssfJsX46OvbMRSDn
G8/gahAdODwOGEg50WNeNUkypw4w/Igkb0J48w5OItW/esg3buNVMDWPgrQhmx+SEgnA9UaKBNtU
U0bJk/R8OjRJVxxaM+/OTgEOwrbD6NiK3ryRRts6gRGUNiL0FYoJUCToZy6hueYB33yxkTV1yrTI
6I0HoxcIsuPOulMGHGvKPAz2ZJ46LC3qhDtHUMG3RxTURPrP6HTaTsTJo1YjV1ar8egiivMt6jqA
RIHU4a5YWerj4ETW2abtfBvXXb8b8Xs/fL4RVg8o2R+8LsS98J2ZtYCvZy8f0rRpGiP24rRU9lSf
MjhVEQWjvjlVirgxRStvncnV84noDG/1rCfLkrFy12NW+lAxjbR4UpyU3AZLk8c+Qj7EGnL9tyU0
cTPk1KaVaTLu8cTA5tI3i5t6EvZpROLR/XwGVtEntUkOAT+GqJD+8aKa4aCz7xdiKuBb2DiuGEL7
ViIq/J80SvrG6V8fCBpn0OZhQ/OWrDLUcDB0P5aAK5RSFh+tboYrIaW4Mcoq+mTW2JQwUeZVpa1y
Pb0tHIeRWkHk+VabHaMQG9QYCbMjUufBa5n24luc++Gxou21MfL6dkMUDN9QnLfgOs5Z5PXQ8dD7
ems2hdf2jbEfQrm9x4UhwoMwOub6EB8DuJ27KgnzGwufgw7BRjfK9O7X50u6vhJmgSMeXAA0FOGX
aDHf6nV6NXXqGQY4EWRFmlNjWK4Sjf1TEY0jUug0eHK9R2bZr9WNWVgfKZIqZPIBUL4LfSxi0l7F
KWKS+9SDXhPuMkhTJ701uj0n8EvUxfYhU6ItX7V1TQ7wA/ePLZPVUGNZVqSRRJ0Q+rLVBx4u/UCA
WhyI9Ip038R68D2Q5PQcyhMk/xzZ0x1ln3CXDy2S7IEZ32dFrLp5MxU0HzX5h1G0HPq4iLVbLZGd
vz1vM7saWQwY1jRcgZZf75Foyjq7GAb5QZfUr3TJOypOOvo9frfx/KzWAXwGSRDwFsq08Lrn0/hH
tVxKwUsUOQNNkmel6XcL68ksR36iquJXP/W3esnzf+8qK5jHo/MwF6BmBf7F5p8qPato9csP0E+b
XWgNwjWDJNn4qtV1NY+CbDS5DuVnqq/XX5XFiY9gXC8/SFKKFjb+cDcqN/aOMvu0UeFaB0+MpUNn
eeezcZEsrsZiEEqaTrX8EJrqszYDazF4iV0dRNS/ejt0p66W7/1CfRZmvVPB2pe7uAqcU5DSLc0G
+5/Pj/W7UvVyhnVwDoQUNBcIHa+/XWvtSgxOKT/YQTHuMzP0D8iBRBcl19pdIvvOKZLD+Dz5cvRf
YeKOuYOXHP5w1ElDvb1JnQOmWvWpCqxmh/N4dvRpVZxMOynPqE3+M5hJeAY+KZ3k2PjXj+NiX1bq
yDUlabdGH6cPYsrDn6Xpj28V+u3nJFeN21bopldmjeJyn2PBqnflHQ+Z86Jk7abDznx3X88ATUzA
OcQbsNiwj7+eAcvKo6hVCxiGSmvuzR76eN8pT3Gkuk7eG3vGNPd1X6Hdp9mBW1ZSuREwrHvllBXw
ayLqAhk0l1uvf4JvWpEaZPBB1Ey6aIZ012pBfSgra7hN0eu71GHys5+66DaT0RHEZLKAexBp+G3E
qbhLEiZUCyblhDtt95/ZJPrer6uDNiRQ8KMiOFcEOaeIJ/tQEv0cemWQ72o7LS6l0BpXlpDfd6cR
VuU0auZ95gt9Z+epdKdoSonnYsZdb6HbJLLHz3ffB1cs4iDUyWdNH4Tbl/dJOUhF1JYxLJtRk446
avS+qdWIbQil5LoUTXuXSk61r+LpnPTTc1Mm+0TD/lbuauMmjejBEgQ2/jP9T2dPUcNr7V7buF3X
lx4/Eh4IaRUxBg/B9erYATiqyq4lsOJ6eanHENnEBPZSZINREVU07OpOkzdevPXNR6WWphMlL4eH
b6m+F2FHVMycDK8MgukZ3bDqXg6jrRbfvLev9v5MQNLAZM6aIIigLd5VNJxLPgIRBZn9r456f8iH
Pj40fVQCKN30IVjffhQVEOkijKK+D6Rh/uo/3g/b5KY1klHxorhA47uoTWoi7VC/5b0uHUq/wp1A
Ew9jrag3kRYabpyjHa9KQ71Xo2R4Bva2FdqtVnf+SQh6EVtwsdFQuf5JWY0OiDWipoME3Rt/pW6S
FunvNAemEuiy+Dr6W2Lsq7V9HxJEOwI+5DnvGrp/zAIm0YM55r7ijcII3Abp03005P3floBRQqJn
OQu90iSiKH79YbKMdHVMQ9TTKyU42lNiv7XIt59TKdeePz/Hq+CQyIxh6EQxgbDFFickKvoI6WGk
9OQqbh9EfNs6FWaAjiMlLgJDmuzSYj+oKL5fIApvDL5GyGD09S4gSTWIdssSEzHFeJoJs0m9Hgm8
E/KL/jk2rIqChKJA3sTiSj70pfwi22Fx6OpEwakg7w4pRfFd0Ru+GwTmuHGlr8P2+UcBO2ZeZlrh
krdux53Ewx6mntD0+oaitrzP89w5xUFl7GKaRjedrH4JjcGN5QjlJhGffTXZKquusWD8DKojs8QN
aQSJxPUm0IBU2nXWJ15WKvejLIJ79Da1A1E2QCalzPcJnI6908rxfsgw+E7ibCO4Wp8vogpSB5IH
qgkrq4x0CmKelg6eeKs/67oU3DQRyllSWDR79LwOiVZuHekPvhqcFgBpODoyRjn6HPD9ccASJDub
Os0TbyyyCinWwvlRhRKOdE1M6bK3ZeAdVA4iKmZs0ro81INDkeDzQ7E+5dc/YhFXpNSI4qpqE0+K
hXQsTSk6JHkUfP3rUSD40+OhQQsRfwkPSxtHkeI0Cj21D8HYyYq07zNITJ+P8s5IvX4oKMPQMoS6
jRAgNdfrGRWjrJfNmIVe4PR7HnOstl4TTezhKh0H481RHyPj0mivep+5VqTvANHunKTdjxJ2w+2D
5Y9oMgu8CuVdI36qU/ygZRdD/7cNdEzjn9Xwqz/gLBEDvWx7166BmpTJmcj8aGf9V4hQd3bQvRbV
jxyftENV/ELx+O/XCxIgbyDYBh6CJTMZ0k8btEINPHxVbu1UUvGLqDcjnjljWU6kDYgQOcGZJLCM
t9GZHYhQytCLEa8/F8ZouT4svfPo5MdQsoIDNh2V29uR41pg6c5Zoio7cBf1xop+sDtn1hf4ZrCz
JHOL16FG2MNp0Rjx+i7SaG5gOCjPFdLP98368MMtY9/MNwCStctbsGidLhBWFnjZVL308uQ8l7XV
vEhcVDihCIsUhw385a8HJZwGpUJcD3hrGdCHNSCq0EZeaJLr5GbCLOIWYDkeLP5wTGKp2xOJbrmd
rj+UlJiJJFXFUhuC+/X5qPUhpCvcZCirgA80zMh4le2p2dvZoOzZRsGtKNPk9PmHvltxXG8mRgWc
BNAExBxKFdejOil9tHKsMq9xvCn3XSXE49BIUB1LdzkMg6k/tvC0s5cBDK7cvyQS2Zx+8Pubwj8X
1KrM+KFpbxBv2Vn2Uyd+6KXjmuN4jsezouFQA/0LblaaH7U+3EXas5Lea+GD5VAGDoz6yZyU4yiD
Wa8TdB7rneBZdUR69Jv0VCOX2SnNvkEy06rjnynA58OYgJm1KwCLYYNjUF/158+nZM6U/pwRShJU
6HCctWbkDQDJ6xmxJs623Iv+S8bjcC5lvNFKDCHPUi5r9ObQUWiszjrgfrd1Rb5HbVdDo3cLGImg
ffZ0oJRwPbTtpOHEo5R8QSxT3TWI0D63ifFYqU1wg4cLLbSAufbt1D9oEcfbbHv9HDUgyVNzRDKr
S1WceU1xyQENuFmcOseSK9PCwPV5SrHeGvzXzydr1e9DXoLM356lB9lFK7vHYQjiUK9M6YnU+4yQ
SnHJgUt5RZjUB6kwqrPU1vvEkIu91BPAjINsH3xdUh4jWzjnocHluKWkbo4qluOdoj2PdlftmzyI
H1M1Uje2+yrQmxE7kPIxKOEGpfmxOGS55JSt1VXak9UW8mWKx/oIkSB/A2H+Q/JblMgQMnBl1c/v
g8k2dqXptC4KxP6xxKrKxVapc3EQj/7yCQa2R2dvTmNnBgeV4uuFj/NJyp18UJ/8PAgPkSnV+zYI
/Y3K0fLCfh8FigwWZ/Dw6dJejzIUSZj102ynMYriiAUfx64sm5vPt8Q7OeDPXUyRDeAV0G7tPXNY
vgtdqiRKk0jGU2gpZGS2+ZpgkJCFdeoOlkU/25Z/ohJw6WMtPsR28mLOeh1j3R7+x96ZNcdxJNn6
r9D0PMnJfRmbbrPOrA0AAQKoIijpJQ0gwdz3PX/9/aJAUagChRrovvRcu2aSTNgqMiIj3D3cj5+T
93G5nEYIgB27rZdFNiYbJ3eUc4hXPtco+rhduA3DKIQ22f4UG/K46LW8OCffbmIluAnBslJ5aqCE
y1y3qOWK7iSyFpT9c4OcMwgNT5czCxbPFgY4NKu9vNL1nZ2YqacnVrWMZTs94cFeHGsWhNWgsoCR
JR7db8pnsWRUDrPTIhl4Q8yzNFZwv3uT159FS9L9F6NXXIYLWv0+lr+3j9HWP+HKxNY5ehsCZQ+A
R6QluS0evnRIl1s1rFv1BuDnhm5OvbYWpr5WuDa8/t5fNI3tpwn6AnIqGtJBfB+OhAyjnWEF1Jvy
g70218nVuCrPlBUd126wVFx5lXnaurzrl9aNsbbO5UW+DhahK61ef45jP3r8GOrhY4xm10W9XKk3
MAa7BrRwqfG7Vq5r1QRdemqv81kHiyvadC0RgxGhQCtyNGVdE1mVEOa1UcmNS8sO7prccU7cwo+P
LYE5g4ChJr2Hgz7WuyCwqmo/zQBRRygrFlEcLUGzRiemIhz94VRA9YmIkhZDJCLMI+NgDCG0rnOZ
fzS7ACVneq6hhi4C0aHvLyDO+J0SQXZdgZ3zpGQ+tXlezlFgCp+yOqS3jzv3SBJP9KMyeiUnJl2U
UyFuWqdELI9GAfQl0AZo8YoyO6k87XBrZCkZoAwCio9kcrPOnYH7blIu1jev78A9RcaztXwah1w4
fCDkxDjzh+NYNTQZYPwyiBrBIaWt3a2HorzBBn2VZ0OBodKMJjecII6ip85fTIPZXxplVC4RVjI3
8BY2i0oJB1fulQgT2S6gEwTYOWjhSpfTNZfAVRZHCxmtZc8JrJ1iJZexnDgLp2pXk0bKvXAk48Tt
5igwepoVNSLqWQKkfUylMNFB7rc5s6qc4GbSSf3WvCuDplAXVp/I1QM4K0tFtt92oPfj6lSLsOJE
V5RqD1fTsYOxq5w6+xiQyvvklEN+7nfZo5lmvjtII3WzqDtxGH6yUUCngFYmucZ0j9ELiY4zGaoo
/dhaerjxp9n2Uo02qf0++c8v438Fj8X1045o/vnffP2lKCcKuWF79OU/P5aP+batHx/by/vyv8Wf
/vjVfx5+yV9+/+TFfXt/8MUyp490uuke6+n2sUFkaD8mzyB+83/6w3eP+0/ZTeXjP375UnR5Kz4N
/rH8l+8/Ovv6j19EZes/n3/8959d3Wf8mXufPNbvzpr0Pv96/FeP9037j18k+orf44WAtyqiGQJ+
vF/eDY9//gj0Nsqrggn4l3d5UbfhP36R38MnQeOK4xAfCZZNkWFtiu7pZ2SC8a3wO5K7IEWPdNEf
j3fwBv58I+/yLrsuorxt/vHLoRXkYwCtkc4Wct22RRXlKBCrG/SaIH3WblVT4tZloQ48sEIuBIJb
pxlWjW5uYXjdVIX+29s3w2X0pS6a4lt7+OYPd9D/vi3Dm/zrLbOqH/Mv4buteJ2Pdf6OnfPuX+iy
1F/a6Mu7D3zZHOwkPuxpJ1nWezKjOEcMA92U+03xtJFMm58AeBDMaLhlfNWPrQRR5XtuK9wAYCvG
ppBQ+LGVJN15T/qZezDqCYSwYE/espWOWGCItbgfgj1iU+K/SaIe76XK12DgaqZNMUSd5QZz+XmW
ZPmBdkrjQnci5UExS/mh6NXxmuvIeF0iUOhlAOC4d2ST/PBsWb9v9b/e2oIWQSQyYYYkvQB51DH8
gqazcZZD3Etqd4AtTKvcFVPurK1qkB/ysZLQwmhLZ93MhnFRwe104u51GJc9jU82lco1ETB326PL
rVGpdR3ps7mR08FetOAgIhfeOuOikaf0blAsXEjX5+nd69M+SqOLcbEQvFTkwkTb7bHbshvoTUij
+ZuszobUjeM5XpTcnj/VctXe6UnrrB2SurI3mCMvwqy1D9GYw1VBxffEBex4S4hnEY0TAhJNzIid
O3RlZd+YrTwYziall/2uicHSw1yiDlfyrBZuUOnB7E5TgIZ41cgXla83d4OZS4VnV2V6ZwfyqScS
kcifkcr3xSFlKQhyhbc7uh1A6zBAjqr7G7uzjAs7HhmrEftTHbO/8SYIhwzcKlU7AUQ62gGNExjw
MZnBWZ3VqGBJbQrZdz9eF1KQ3hXwet7MadNtNCM1x/MI8UfIIohWv41GeOIs/GRT0KoJWgMeFFpG
kcE4fBE5DedPL2J0IrZ85RgXkjoUsivPenI3FMZ4je4437TD9C4yM0AdpT6xPfQwOJnl33eWHL4F
pNyBTXPxx57Bu3v4NFOAmuvst9Im1BND9pSg1S9KNWwJAHUIFtLW4KwUjjNez2OvQ9tUOyO17bEY
oVlPq89aP9D3SPdot7ArPbrR/fRD7XTpnR7WUBWIKeoaDSupbw/oI+s3VFNESi3SPrVlBiNpXTlr
RSRuGKXRACKJw1mnE1uCytTFKDffCqtIv8VVZy+U0q5NCL+jjic1c7fqIcWpVPs3xZeVwIV9vvzQ
dkF2IasTqIKolyB9K8ur/YGiUM0W661YeShw6Q8ZBdJzlbrxsnQgdVAHd9br6DYJaUTbG4ounO76
hg69p/VH6nIlj5l6pkj21yBMIFaLp5l3tN9IYom0NEYdRO2NamXqib5rjOa6U5vhZv9xshPHmwoe
T7qT+OVMTbA9Sc2bt32GHCSbRfY5ZzO80Ws9iLVNKD46lyDwcKfGBp2W0UpAs2KxkKRQeZhT6Hpc
hCXZIzKUTRe6sKKFr6W1a2o53yVk5btS6KzziD+o+05+0HhFlnhXMVw8WN7SDO9DaLkiMmrIbUG9
6+0NcV4k8oND6QcQ+iwLcgNo2dM1hB98Rymq9M6wJ8YYplx58EfDr5eWPqR3pXAgTw9NHMvG8FU4
+F0KPdfkga0ZZgy72jSmrzzYWj1cG0qfbEzy627bNVAbwXdLSnfOJHstq2N6J81peie3SnoXZKn8
MDYNg0Ir4Kz3K9/oMs+TC1dGWol8jhVyuveHa//a+wTb4+1foVbp4/X+45523AwY7EGGSavwynAU
yyWPQekFlvwhNfXsi0Hm7CGFLYa6z35fhiqNWounFXg6mrPwKLktpT43JkuC3rU1qSvp6T2YSGQz
9uNOkW/aizlonJouWKZkpe14HdAm/rDf6cAvjYtkNI2LSTzRfmfs93syV/aiqAseIFV8/muFPpN9
Wvdaymx7QfuVsOSZOV73woU5s8pvdIAgrrXav27ydr6w9nuhDMVmEqZlzslPeo04ZD0M8nd7N9h2
Cez1MCZEy0yKm2vkN0I3aptkS1BTXBtzH3zZhw5TXI0h9ADFek6t+rf9O5fM0HpostmpgFL68oNV
+PbaEZHFfgA54BXEdSWtlEkbLhM1mx+NqbgawoR6WDNXKAoY8sN+uvsnxBn0K02S9Mu9CWmEQ3T8
mpki7lrKNLo0rAZAbChCRuE899s/gPl+Pe8XJBhyRFSdrrl62olplfPHatXxrqkcdfqCU6x/1WZ5
vKYbcITXXHDWGkrB6tEKKNGm3XawSbfqtZRV7IpiHH1ruX+SwkKGfX9o9y/SifP8E9dl7Yucj8bF
/nt1F5n6Zn9K8hSSOLQnhyxctL3O56eaXKDcE6ug5KSp4YRao3UVqI70tQa0FLhWJBcA2HpnepQh
nfFShH2RCMn1VdbOA0zXkuO4e1sBvMv6vYsD/Yx6ShK6Sq61ATpAI5cH0Jz7ZUH8lUBDnCICU3cQ
HyMLO9NEprDTmJ2c+sb31SSH3furXPjFvW225Q5rst8rFiBZlnt//mqa2K9LEaoN8ZTcJQk8DvQ6
zcwUZ8u7GdRguo6tAJ9VJD6r/nSCCo7bdd209mK/THofTwic4vBB2SV3ZE8DmbCk7DlOXZN7RT3q
vzf7s/cUpsWllt7VmnWuq736MCVyu4HAJbmzdPg13NLPRVAXM2iLr1g0CNLFbtr0vJUO149Tn3nO
ffC5Xx9oeZndGDJbe2/piqrl1+KiweGKQ6pEBp+L15MfhkYb/JVap5wdu7Hw1cJilzQXk0SV8sZ2
0copwkWZhdVH6niD9zT9YDLlh320YdjDeA080GhW+5fnh/rYLZKk43T41eT3izwQSVK7TulS0u36
kS6DATTbLPuLMPQ7VXTYT7SHJW25QtPZBgk/6qi67Vc4mGqzWoJI7M6aqAQx8LQS85N3FfZ/jjvs
zv559jFO29o2mkZY1adNW6u8dWERMgWBgrqMpMwL7YI1FauZiMiRFadAjmr8td3bnNvEsq8TLbBc
XRhXyjRsX/Rw81/TdERizDbrVQ3KxGuEcRqEt99H2nEcs84VIiUU+8Y4gi2al7QPM2MrZMmD2GEv
7d+tHRg5v5s55qJrJla76kbewdPFYf+4HW3X/ImWKg9qZEdoHztR6XFTdhbVhD7Vk7sc7AEu1qaY
6tSt7CBCvmlKrpUi972RzoNL2W+T5air0zrYu9QnO/9kmVrEU59cqmJ38TfZTx+kboxvanFlmYVN
t4Wr9TXEPjxfcsoP8Hx+yZtWvmq9Vu/HhyKLhBPY+wtx+UEIkfXqLRwyBKEfGn+QFoHSEItDF/1h
sPvmAUlT/azkGXvJGM/2NrXcOwMpdli9VHgHOQ3G6/9JyCwykoeRoU63l6hFqybAl32t5VnpgF5j
Wy3qIDnbXxp7soh3wVB17H1FY+/LmbPWxMHd2zxgMvitfWTg2xNHTDEC9o4zts6X1y9VRyUNcW8A
zyj6O4GLELQe13g6rR31wOjSM9jllQfcbYa8b2oBveDuILf5NK1aC/yFB/85cYjwd/uN6+SFiOoH
R5gzsRnNrI28oCpal0sp20eLVH70ZKcjJRSnmrar780ub8q87YqMf/5+puUgVfeXmZuDjN6/RwqP
Psdnb1ukCA9yeNv7rLh/nnLZ//6P7J3yXhQh0HI2ubGAPHyWvVPfs1EFhI/Ex759/nv+TlK09yiX
gCUEHE1joSpAm9/zd7RvvpeJZ9D0gc+VjlF6o9+Qv9v3l/55YATRkNCKgy6B7Ds99McyEQGxBa36
s7JT82hK3Dqv49Sz/Ln8WkYIw4WtYbgSh3v04qFMuVgrs597U6Qm1llO2WhYRUWZS15mOc0yIFyY
cbumeQ0eZLa8XIZgzwsSOi8XsToV23iWfq97TLybc318kDVKym5eaM2w9GFWuoUUH/oZen8Qf1LT
fqILDs34r5lJUzFNsblBQiKsZ5uQArYtgH7ZqmqHvvIGtR+7Jf2olfSbFBrOx2gM2trNWr8/S9Le
ojkzT+DJmsb5BKJaXDYPV5DKOKUYGlYA/tFDd3gZxa0b0Vylyi6VI58muA74W6afogkWya/jUcgD
UTyj2iRqk4ejpHXadlUZKbss15tlHoI1GWkIXUlqGMJElJ2qCu5rLocDMhUK/wKsLPQZjgbs1Cyf
tdqYdqZcThdBXvS/jZotIV/oc71yiSBwSF2bRJddHUCElivWkLmNVlZeT+PAUitbP4aFThsunMmH
GWJqtCu7SnUaACvb2hhOQrNqCz0moN+pAKgY2Ww9lbvHp86CmNYbNQ3hhajMMzefhrpZdjjTzqP6
lxSLeVZAcCTdMLdeWFq56eqZHn9sFDQKFromGG9l37+SHO6l1G/L8oKO2eqWZovxdwInK/EktIHu
jcisv+lZAvg61ksrc/WeWon7zB5cPy3a80zii3cnkuSqUBYmiyPW8/DdDRCftx0B/64N8m/+XFwg
Xkj3s+pspMSPVvvB3mSq/9K6Htjg/22lFIcM6V/nxdfdffbcCovffjLCNCm+x1JSbt7byz2r1lPi
W/wECwsYh7Ij/ew/0t4YYNA5GikvaI6AOAtal+8GmB+pgrmMNDmJJ4rM6pvs72EBhbQERFGC2omH
43jzyYd7I9g35Q4BSGqjbHd21nUbv9biB6Wva5vgsEesxLHK2ZWtJFoaTq2VcFzr9UWkEF5bxagF
S1I0RusO7VRvIuQwpxC2uKpNgtsMOPitBovfxzhz1M8TOZCdYjT+7zSqa0s0rjnGVXKlFPLUr8Yg
94wp0T8F0thdtFIv3UpqpS2i0R8/QY2X9QQbmnlehe29apc5ja5JczYHE+o9aXpfTeESCHZ7E41J
ghZ6TZS4VPW+CL3BmO3zjH4fYv4WjfBoGKoPhkkg93TQ3rT3X93VB/v/L0/Jv2EMgod+bfNvHu/r
r9/riPuK0OWXRZHfp39876AktP+s7zUh7T31HgB8kMgAmHgWnljqe6JV+jMoxNCjRbnox+GQDPU9
0EeBtQcECQDzWXlRMrT3sIoIHyW8ojg/bzkeR6dDpHaRzKMVF7wXZIjHVIGz3rSNn0MMqcm+vcqd
eT6n0r5xwrnG4YSdq/hJtOqV+rfCOaXEcxQaEbMTf0GMgs2mDAFNnqgFPLtLOC3tp4Xjx+d90tTX
pdw4ML0PfvEZW5Pdp3ko3XLfKJa95bctmkHj1Hsioks8NBuWIR4T5qZSuYg7E6SVaFG8iMI8VVZ1
Khe/oqlHU6pWwO3oGpNvf0n7dDoPHHO+neNh3mlxo37pcyf8NM1h9U2K0VZN57HzfKVDtklJaEqe
s+EeFNZuhG2o8bLZllB2jFTp10nKo+vUidZ53uF6TQ30Rq8ONHQackX3VCj58kcLxYVPb3c+/68e
wFe9DzVJUcP/SSkfCZ8/HNG+lm8SBKBBYlFhe1aCffqR4Ovn9AinIoCjP8r5NMIJ8j9D9KyoQjzs
hzeSxfml54iDpuBJoPF803Xg8LyJcj4+khBTpX1FaCYebfkshCaZHJl9K6vBmdThIKxW17yyUFzd
QGEhMF2tiL5YM/D5t++cvzTIB2b71f3172i6RfDw13HLeRGSUCnyd/8iG5M+j2CAU/+5c0zrPUkE
bC40raB6xPb4gQKR33OLozzKCxOMlj82jmK9F+QJ7CgLFgET2Zsf+0Yx3ivIFhkOneXU9Gh/fcMl
UuyKP68K4DTpYmYPwhbATRb7e1yn1OihJX2i7Ury3t+CCUJoasU2SkbQVz1bm5+E0vv76J9jIZ5D
VEbDMJgD7sXch47GKpR0pI9pVHahPcl9eS6Z86zpKdISWtX6D5GaJZ3q1pqUBOHHWoGdBw4lfdDU
8rGg1TzOs6VVZHnXVcv/ID9fqegiKTuaI+xg6bdGOK2y0pKllVz5FikXqhrgpQLbqBZO6HTf1KkE
VVuRl4ZZvfYhG6G1eorOypCeKiSEOsdexgGF24WZQ+Sy0iEmgVpKHjvNdXr4tNwEPwAqEd7y+yhS
ze4mMlBXJbubYanD1IiHD7EqaeTbOysfluOc+1/fftRePUQHx+0vD+W/41ET1+K/PmoXUR5k9/m7
28fHbwcHTfzZHwkbU3kvbmtC5RxrzFb/45iZxErQDQr9cIH8FEHPdwNtCbwVW5KOT3IpnAWC+O+3
BfM9YFc4YojvQW9Rzn8T2uroIklXKWEXnUMgMQU4+ljrJu51g/pomN2Mcb1suf2be1J85bpR2yd7
zKv9ObBLzPTZoYbQRoxFez79rExo76qeRz+RA/EwYm3pzWrxcUdq9AKVwXVw0z+QqIaHABYkB3IO
3R0v5k2wnN0IyLLipqt5Ey2LNb+65Eq9elxfnYPcdGtvO7nDJliQO3L5xjJeJgsyP17qRXyPfy8n
xRvcG0quMVcZF+Dida67EV8vhg1J5hWQeP52c2qe2NRn8wQ+AMW5gCM7dAgLA8trfT7PWIbYvENY
9wY0LzEm6QdSVhd9mlIEdmXKL2dW0wYZraRReB4bcHsZFXl8NSnsBRLIlBDdMgNWdW1kgWIknglB
e+IOVs6NfzMPtdEuul6bqnjNLpmMz1TgsuRs0usWyY0up4xsXxRFQmrLndoS+t4uT/SiXCX2PFLM
jeumtBAYaulYWfyH3fRz6VCgvmmgN4Iur+di5tqVY67t3A8Ct0FSaHBHqq4Uo+fGmF3Vor3PzRCd
uHWwTyu91siwQecCti7EXrlSCAk4WpIK6b9SFrLMlm1XpN8SrQ0p40wBDOxRSJ5uCnoEURW1M0K3
Sgzz0ugr1Qu1XCfx4wz2vV6PzTejrG2eSQtpNqhitOuhSMh9F0usNm5rUeJCPjJuWaMilAu3Gwzr
k4kyywPhaLgysgyxdBm+LT6ig5BR74YCloQmlCq3KscgRRRenb7pppRSOEx0I3G7Ji0/pcF3Brn/
f5v8Bajua3YS5sSoabP75mfhrPjT73kV2XgPMxERB12qexWZP4wlN8z3YJYwIoglCbw/mNUfuW2Z
hDgUwPKe4RMfzuf9yG3L2F4IKYlL4ECHL/dNuZUj7l3bBBMLWAm7K3ORJM0uTNzzC5xGIzTdVsqm
KhvtnFbvenArKbOodpbGAtLNirRKmU9X9MuHOtQjd2mg2xd21/S3Wa8NHzJyMIWrNFRCrbg8C83g
egy0yUsGyGLAkCeelffhFXWo6VMlD9OXvhoVzygVNMhyfcrPdL+5LPoheRK9etPO/FfXtPV9GuHP
3K5+vO/eFd/ebdt7mvsAgjbHdZp/R28temv+2ltfPQ7vvPv08WuRRwf1FTqxfmxB0hRkGSA0wbke
gKOBqb0Xu0xQ6ZNlo/LybAva78Ery/CXCeUwwmb87B9bUFXBtOL4SToIWmMT3du/HRkLuWEHlBq0
kOxD0hfHsLnCttpAB1tym5UPQ7ww5c9hcaLb5ch/PQ3BPHliGChfcOlItLtPVOT9Wy2Sl3H5a+sg
8OzcK8EO2Ib77AX8JPo+hgHuByMsIiMC8yP9nkcnyo+cgZOrSLcDPtybrpxqOVZr1MOsyMv0Tb5W
T+mD/Gx6kEwTgHAzxcgcVVfkGH+hI/J3230rfi8+6dswwKWdmNdhXPX0mhxQQrSxAIrnVnFoKIwy
HmwtN/zbkp6F3gKTF9TUGeLVHEQnhvrJfKimiHZlgK0kio6G8mn356pi+retnHuS/qlMfzXL0lWd
xjWjU0RLh6Wp/bxIMqCgYFOcAh14dFmy6rEowYZE29Dul2aNgGfhvb4jxAt/dh2jU47PpwcTa01h
A4Tu4coNbRLmYzgFW/BTH+Btk7n5SN2wfH0U8ZyvjSIW9Zkh1wFL9lMwB1u/X/qAnLTP/kdzJSSi
aJR8fajjJRMTom3GpohLHoQ3dDiU0gSQqztBuG3KvvaSZFUZanJijP2qHM8Hr0SLjlBAfhFbj2CI
8xjEzbb+ahMGj95Urur8DLjFmfrA7TksvHB01c90gMO9N7xNZxBVATFHQNXc3Enx0LR9OEcVmqG8
VYtw26efJr3ahkOxKZTky4Dm9uureUQL8nKoI4OBq4otZajCLZKuhJ3WLV2NH6uV+mG8zE6AxX/6
5p7N6ujNNXVvWBncs1vF7M/qcPaC9hSn8PHhZeEIeLj6QXrEXW8PV3+2D2WzUzqQGMxGhpQVIKIR
cZOBG6tVlE2YnzJLLw+XeD/072BoBfOfyNY9G65pDOqYmhpsx1BFeA3j2i6cU2orPxuEc0v+Bm+I
jcVPPh8EkkdIK2psRBEm3yR1g2jqJwo0J7b8y5fDlVVIIbBw1JWPufpjO6cFNlTDbdUa8U5XYKsO
LR+A7ev77afDkCMlIqB08cIZyuNEfcw2wq2dAT4GaeQplMhOzOVnK8Z9XoQW0J8Srx6uWOOkENya
AVZ1qJddehWm0TX04Os3T4VMEBI0GpUB4pAjR5FVswlKa4i2SupxSVS8WpdOcYXsKd4PDREtss8G
OZpKW2UlbEUMsrj8uNM2qu46n/uP2kL3gs3D7fXsTQtIlBbluX5Rjy7ilReTe/M35kmkJcMaAqp/
H3I82+RJDfowlJpoqwVcQ9ukuArydvl/N4Z6+MbCJo0cX654Y3q6sadxWQ8n+JN/svG41fw5C+1w
hCmGdSdsy2g7tHa9DI1u0dZ1vPg700CNFkk66DmPq2FD0xcDFeJomyf1Jo68Ofyehf/LrM/Pp/Hn
CEeOth3jIqOMxQgYuEYOvDA/sVD7EPHFlgMM8cckjmMSq3PiIRqjbb1S1+PKXM+LyN1lnr2IHv0S
DxF9uv5irYfFFQmHh0F2/Vvb09+kGizcEvse3nB4W6lQQtR1+LqMcOjbWp6jbZd0Z8GcLAKpeLsp
ej7EMSwoiKpCClF83zofbTtaN/kphM5R1/T3SVCdJXsvaOeOr7d6VVqxP2gc3gfED9YIKqyadXGZ
XBpX/s5afvntfGMteI/mbXqZrNRNsarX4XJyv/6NXfnsMY78bpjFTRAlSrS1zW3eiTD2FLnYker2
y5kebctUUZBrSaxoO3n+2j+fHptkWZne3EKUYHn01izyZbos17BfCQ1T2y0+BqtT2t8/PRukJ0xi
ABG5Hc1zbmMpGgcj2gZmtR66KrsHHuE/vr6Y4kNenA5ow1HH00GTHet9tWUXEseb0TYqrnwt9lLp
Yuo0YPzB39mezwYSTu6Z2VVyVLKLniWF28TTbJp0Tg7x0w1KdYm8Kv8CITsyiiPF7lnDM24vH7Lz
dKVcKJ+D0e031rJazJ7mZWR+EWxddhfBIvU6t3Nvhk14Ll9s/oaPIaAXLdH0EL7Qy+nyiJhgzuKt
XjRXWpxdjUpxwsXsS6OHb06QIAkmRoI2wA9Hds0sumiO0RfaBnlvPTaz1G+VeASCWMBpNniGPoy/
9ch0fivHIf11mtFlbRIt/VTSTXBpaqN6iwJ8dF4j+oGi0yRpuVvEvf/FhnIG6zgX5NqzuK0uOz+W
v42BQrbJzOTINaGpuRxkA5UhtDG12att7ALVqV5CRhNd6l1aqeRt01TKb8zckC9V0+dro541x2sy
WOrpKy3txK3kSR8FO9/YQPGq5Fd+PaaUv7RZv52rLLy0G8lUkMixR205QrdfuHZaw0KsDj2I+KhW
h2hBP0eVuk5Ha5Xb6v5MIpn+lF8nWx4L/peWW4SmpQkCRnQcv71+el5eNzgy1Mgx6WREBDjlcFcj
+JRCyh07u8REHbWpKih9OznVXKlyJICKlv6RMytdZGE8XzYaT4TUj/P59acQ1uhgJ8DrTELKRlTT
AL5yzJkEQLPMoyjut6rhX03lbaEb32b4gnN9i0d6qydTEGgVLGgAVIgIjnlA5yhKwmEMZAaj0UqB
ILo+YZIAtB3Nh/qwYAKnEEo7Mqt7uKhyqatBVujRDhVydskE8vY3E0a9r8Xkt41n67l8K2m11LvG
qNWKa6aGdV7HYfwti5LgunMqAju1TZD3oU6c1p+6oG9iLxp1685vfe67UGgUX31bza6lcSy/tZ0p
f1Wbuft9QjbQcX2/px7aGmMzellnl6gyzl0ODo5yzK1JL2pFZ5+GqnKjILccGGp2YyfO+AnFdS2E
G7FCmMygTJEukSVRc7dOyvwyqPM2ddNMSYz1GHEZF2WE6I0qEbgu7B8kxmxFND1EXvFw8SypasK2
6qOdZJfTpWyXuisrQIQhjSkKkHBp+7tpNdK5TcnGa/1Auw3y4As9C8MydMxTKiP7CuHB3uRxBNKb
65HgH3/xOACauqoqkl0iJ/DkZwoq9b5vb6RJLpdFqwQX1B4Tj3q4tq1LKk/dpBWfNDmuFHfUu2bZ
VHZ/VRv+eO43pezNRSptnTIIVw6sxiQDB2vr++lKGqbiUvPVjubTSlnRtDedYxcLWL27+bJPLWcR
Dnrv6nGrnbLE4mZ0OEdRGyXEdAC2Uyc92q8DaoO10yryzrFSYYoKvf3W231AeatQ1IuokPTfsrKf
zzSllga3SFv9ZtDg09nUdGJ8pLlY3eX2VN935jxdz0ke3uHdlF0zlQgT021uTt5UDOV1m2X45onA
REMyvS+U3RQP1Y0RJUSTVtYll6aM+og7V74ve50T2I9wfIy/hnVTWy5JmOgReCRdeqYd0qJChauC
utRMgLOjlzdC8NfMwWPpF85nKYmd67DpzMSV415t3T6zkl/VPqq+gOr0B1cpS/muIo+6HaS4vVST
rtPd3nSkhZ8m9JmdCB9eZILZ0NS7iaKFQrH+ktzGMqPK7wdn19E55yxak+6zy8ZBgwT8f9fvuimZ
ogUkcCUg8I4sIRJRja2vqYgmYNgmv7t73eq+CM9A5EIIR0GJ5BaCCUcxojQ56LlqfbJDxy04w10Z
C0ONghORxBEhnjjP0BGADaB+QCrjxR1MDpRIMqIs3/l+qbjV0JkffNrkFggPbWiJSz3o+bMpMNc+
jbS47Xb8SKsrFe5mgq8hHIzrhjO4evPcacmHBZEeExLY++6jZ8Fc0QahkWlDvssH217VbWEs55lO
jNdHeRnPUTUBD40lI7WC2znKFqDCp4QmiMcdCr3NRWjK/pUtBebGFpd2Or62bVFlH5TA0pdDShmf
rkVtmQVG5nWopiynrh3dSptzD7wiEmc+ah6KLGmLOUtu7UaNqQWP2cZEiXRDG2W46aW+vGiNqvLs
OGm8GajOkkgj8hqaxd+a1BFzw2MD+KRqhNk4tNMB7XqV1VTFboD9fdGYluTRo02CGc319evrKEz+
gX1iKBaPlB67iJrGkUto507v9WoudrbZxjQIx+bSKuH3HWNkCvsUpaysT5Odo/iOV0KTdPb68C8O
ihgeXJilQkBPDeIoKjfNtPAns4XNRNMkj7YE/0oOo+5EWWqPmziepcC2cxIhdKE6d7igZQmVS+m0
1a6cOyDgbehAXzK38zKpzHCtZhHq9dzTb4PMN/HwyiWod8QnFF3aqGAvziENyNxyTJRzOlpVd04i
61skObFHv/Xo5kTRId47izxbDtTVWObj4vV1ehHGcbNmo5Pjg9pU3YPxnt+QECbJQdH21c4Zu9lT
jBqFBhmKdaMxtm0JBEKV2hOL9qLOsR8S+iwxLJrcR68m1OitdYy52iXgrFEpQb3WbmdtCYMxayRB
ioN95bqbpMqJ7f+zyVoMKdCf4IqOU0ut6vRqUMEY7CSZArVDa9MSPc/pUq/zcpHIerctbLU8MepP
tiJrS9KP4huzPQ7XQdfocqNo9S5uCjRZR/qn9Ck8xcMmgv7DnSigV6KZA+ojgJBHZkuB8Lot2Vw7
1OJiuhbCh7YV/mhI/DdvGZTUeYe0eXK+LEPM95kd7oKmh5fC0HZBztFynNhf4uvn9SRlpgdGSF0Y
khac2DRHCg+4JJiTCM257hBhctE+Ml1qYHeyORTSLo5GEOeScdb0SOk4PmTDLZqdjn0BVH5Xq9Wq
9e3KRVDotvX10vWTUzpsL18ot2uS4qo4OkSZ4irxbAFqrdFpERmlXdhS2EIg6tsYdcWJVRaW4/B9
opkjUK0GwC3y70erDA9BhgoftO61VTlLU4V0oFCDaKEVdrbsYz84Ya/3ZZ3DAcHJCkgA9zpNdMQd
zsqedFuSjdbawT3we1Fp68CvEzfWw5vR36Ko4zZknfIB+eU8UdzQQPM0qU4clZeThgaIAwrjKvw7
wGAPn4G0FFdO6Ll2Wu4YyKxO8zkUwP+HvfPYjtta2/S99BxnIYcpgErMIqskURMsUQE5Axvh6v8H
tN2HBGnWUo968A9t2dqoHb/wBouuQDktto/ymVfi3QAPUNyS8QGCeGMolxc8X7yW9jGK5UnxEVpW
HwuwFGAN50S4DS2de32a8abNtNGYPUkth2gbxJn+s+Pd/+Ny6oIYegYbLbbA2B+//v15nY3CMirn
aGI178qhJHlzpvz++Mo33qS6Gs1swkTKb3SAeZtfjzI1cpPFgZ6f4qASABZFzr6ykw7l7lmZPSMT
3UGeIkXfdXqvD15aW6Dm8rYo6aXGiYkBhi2e5Aqul6dH0Rj6tg5326sgZZBg2tWtnJUIvGpN+nXO
8UFyjb6ixh0tzHM3NAP7juSswPu7GUZcqMzG8QcVK5bJGFMkoKfmFqPGRvY70IkkwFIsDmqfRC3G
t4H0mRRaLbwkbp3HXGkEQMC+BmZQGiYWalJaS6jZzuqpdOacGpNTyJLbRkHBlwVVDzZTThB5AEKo
TW6VOs7tpEIW8TiDyDJEVXmfybX88+Mpf2efLbxoNhOQbpgPC7fh5ZURacJsRd1Vp9Ax+m3tyJXn
wATOXLTsNE9HM8AzgqzcW0lyYQh4amFSpac66M619ZYT9PqUg6sFFbT0KVHkXQv/lnWVW5VSJScE
xcPLyQzRb9fN5txl8iY7XeC75Cg6MQUwg3VcJButrDRpkJyG0EJZKZbty9AyAV0qi0k5zor7wI7b
TdxL0b3SD0hU9Po5h8O3l8mCraOEDTQJtN1ajQC1c1OfSzM+yZjGXNPMHk/D2Mg3eekctWlsmjOZ
wzvjUTNHRBaWCg/DOuSssOhFsnuMT3mKWYYUhWI/q8tLhCL11gijc924twAL3mEoaKinLYwZUqPX
m4oUH/8iLFVPY5l3+6nthNe3eriB2InASFHXlEoHDp9TmijxONkW5R98pQOB85kNY3G04uJhGLv2
EIVh5CckDWf6YG9DveULucfJpMjb1lOC2nbUUxlLTrbCEhiNA5yK4T1CPX3fLYLBo+jrUwGN/cxi
vLPPF4glSCeS5cUK7PXcyLVRJ9psJydKVtF+IMjcUlk81/B/59GEy/SXoCMXKQn562HMSB51YZuA
CSzKWKbc4VuAaeXWoFSww/VD21bC0tw0NZuryejTCyNMLL+IZM0fQG74H18zy4KvDjfVCsAblP/B
3FirW6ZWxrqRiiI9xblzO6bTb9Muj2YQPmKjfNOW4unj4d6GnMSBQMvRLaSk/aZ5jzz6ZMWguk/D
bFSXphQa95I9f6WEqZz5YW+TSeCPpK5oDANf47F+Pc1dGICYbtXiZMzOtzSUuztnsLKbZNAnr1GQ
VVACbTjkndL6aMyY52ptb6eVjIFagO0A2gVx+3p0u7fLOKXTebJmS77IG0qAlYycj5Ub57CHqJG+
GcyR8QlBpQKZaJQQlsf7RXBpIpeDqXXQnCqOaLWXRaz5Mvp9UNKSNt9UOobUXllow7fZmDR5F0iL
W1zdJ+X3osyS/tIKsizfDbFQEc6aqzx11ao0HhS7Du8mRZrDjanN6lYzy4xWRTzgn6JK8DvlPtI2
kl5kN2bMSvhqY6LILwb9d5JRqxBK1egXZthH38c06CoXdzNyWgvEPjwG3GuRMhBEBH7Y2PGjUyI7
uLMGsH8DWfGTreLe6NoILN2N/aQ/FWHqxB4KyskmN7Wm8brMGq60qnBA8bfFdB9E/HeuIMW/d4pE
O2akGVjyZUF9akMZTsUi1hctOLYLwM2YARn8tNatdUP0rmZUnemJIbMe2tKory2jN+xthD2UIFhQ
A1zj0RyTXIMSxH6qWAYIpSyxG9E3OVh9r16EVDqPZS0Fv0mA0dOOx17GIKCWxNdZQU0EmfA02/Rl
L8/g5xAp82JE+bKNDGQGwjniZ6Ero2Ym71KlGhCuK7uo92TEvSt37qaIALMcrJ0j0WxiFWgPQHad
5ltUfaTHGhnKzit0RfQAiGoMqWk0LTqEZaLSaTFgYfn02yLVJWLEP4MSVLoxsUb+MhuBiRuKIMHE
igp9vDs8GOmXVG2iqm7hyL1wseNIC7/VIjPw08jMRjcQTfGFm7or/R69JMu1BTqcm5JaFMpZQz1d
BkXoPMUUdJ8CoefXqJFGaCM6TWluDCksakxg8ll30wLJb7/XjfgAtQaersj1+MQboeauyOySfM0S
2o1DcFmgDIQ2ls/GKB6zuU+2eKfNB3kc2w1XgHER4uZynB2l80IjHn111uEXj1EwTzhtjTccPrm6
NdsULUtsNPTCj0srbbw5RyjSoaX3oOJr2OE8OocXESr110Cdpu/JnOqmp8I6sfeJ0c+y20oWrsdh
PynbVinyX7aRI+kxUl8/Nk7gsIx2GH3qOHiPfRpYjxXk0Tupm7JffZ+hqKk/q7aHeokgZq06vmS2
4VPdteEXWpYSioNVId/NgJpLt23jkz7o6U7J6hI3HQ0on0felX+2Sr2/rM0p2qHpCuNbx3XLpjYh
x7lXt9X0uZzI5pmidDa9JtLb1A1VHAwnB9EtdySu+ZK0VX1fpqr8rW4bp+Htj5v7umnwQmpagnRE
6YRx7XRx06H9NUeQgEyp2CSdvmmmLj1NyBjcVEo8SK5UhPhCx8qsJHgllEgKjuYQfysk27wN5yJ8
KmKz5+xLppZdZLiQsdDOrShs82tANxzVNkNSKEJI8/iNLio5+2yPlTuYoZb4TZaZDqUsBPj8QEoF
mjVjOf2sbae7FGOi7tHmZRqmOvLSNg39QcTyVTrI5s+osQvYg2WvfZG1ebhlOdh5IUU3YzNKosUm
OSy1zzF/1vqOXDq2F2dmf5xHwvxjOszK4LWdM/8clVTB0NPJfiLsV0pQx6vqwUEv5SgH7fxkGaNO
xw1Sh9cVIttNIfZZoa4VlGjrav4tDBPOpHQjEufgyDmuRjAgfpr0LXxEVugCggb4EuqpWXtsbCR8
tc7WrqWQzAb8eFBf5KneISobxg0NP1uZSncMBYapKmzP36qogzuiteEhDKQJubd6unAKonVXGgJc
e0fqc5SRonr6ldjOzPTVvR4w5dz6VamOkrdQ3liyIMNuNSxrDE+h/Sehr8/sPe44vMggOovkU2Gn
8ZU8JKWCTqZZoHtod9g7K0YwnSnfvA0EHbxOeEQpuz0zEl6/al3SSUqdTvUpMNv8ImwNPKxtO/NZ
usBNMsnx+0FM+z40zkXlz9WY10ERIs90cKhpkAfoa4hSM5paGk5Zf0pJrhMv4NlFUbcIN1BojcGX
S8vOKc12uGiM08SThukkxtOSlleIO7btbRvI6bWqJ2rmDgalJjm15u+8de1hslpLbItBwWyO2mpT
7rLc6G4drmnLZ0LQ2OmGJoa1hfaZp6rEn62CXweCDg7Gucg7mvD+cI7EiWakiowvlhJ+6s3MFGcK
K28xkMw65WkyIgC9JKCrXEHXsR12eqU5qWoFIy+ZzE9Dp3/PHa25MbBp3iBlWnhaXcS7RBs6v8nz
0RtyC3fNMuEcmFbnlYEaXAVtIK7NbMr2/HvIajGJ9RwG456aQrmrQM/vRJ+oG2zd7cOESO593mjm
QafIfCYofBt+LgUbDDVYXwvVgFWHIeGpGyfHaE5iZkrTqXS8OJIwxMhN48z0LfHlag+9GOpNpOsg
YQhw02pOUx+FGy3GvRmVDudMzvLOD9KWciKdN4xIgNe8PiSjrEdTIRvFKZCq74Nw+tsQjqKH1qrx
++PI/Z3fA0oIKgONPtDK6z5QBTa+D2OzPDXdaLkjNV7XSPVzNnLvjEIYu2RFRLQUflfpSBwkCHfi
33JCwDcmwgsIoEzlT7kMEP5p1iHiRX8WErK2ghBPshTQshY1QqeosJW9HntVBwrj4xl7zuRebgFG
YLJQtoJEi5LSesrmsjO6SQ3E59L95tcuZE239Cyvcn/jKuWdRVSs98J6uNXcmSbCdKPJcLJnuKpH
vObFG2nDhc5YyeZCdv+W1PpXVOy6fLGMSFUf5AR241zWqwYC0QDgGj0cPpuVc9tphOdalTxlaf9L
asszddf1zliPtUpyAgREW1WXxGeRX+nGjzg5frxaz5Sz9Wq9/DFLlvUii1KVgVLiyPRdOm7tOi70
5I3wD0+6l7m2q3j3kbfjfvPVbeSmvuyeYWms6wKkcHipkSty2SJl9wawBB+kNAtVG09pjaCzF6Tl
RK1vQt7Cq1K1vVDSClxZVSSdvEnLWK1AlE1WBLZIzvQNiYNxm8ntXJzJZJXVO/z8XdwvBMR0K3GP
WqWychOjUl3W0ynI4/Frj2Kbmxrks5YUzYe+1gMPmcLg3ipjjVaOg+BPqQZuKLXD7VRU5hb/5ea2
rsWnQWmzK7S4On+q5dCP9TS9/3gNV3vk+VMXTSLaTAq0ibXD8EySSWhnjidntiS/n2ogJiP55cej
rHY9RxlAO48ImT2UP9NZ7cRWF5qUi946TQTcn2J0Sb20ansvpfa2D8yh+use+SNS67+KTXBW/+vz
86F4xf+XRFdW8N+Jrp+/F/33rn+lSLE0tf5mWVvY+VAep8yD4BaAJv7kb/U600QThgYq7mOL6MRy
1P4vy1r7DwUS0CBQbRaK10sFUZW/EKoohlrAmIEZs7J/QHFdOVqCn0dHZiEAAp5AeBdK4+sLJRlU
K61yu3kQxmgib0DhqZZkfSdN0BM6m3pIFGvaVdum6iFu+uSyKVL1O9UR1RupkW0kqa2vjcSab0Pd
qXwt1OZbQgBrB1yo3MzJ3D29mN27v+66f5dj/OuDgT3QoqWdB3dx9SyGpI6070HqgkKafVxe5o0o
K3guautslSw6R9t4ttx9eeUuMwRqaJETo2DyBtSdtEaPF7zcPojYkT/rtXNr5vPkjrk0bPrR/pJm
ennRFVmyd6wYCDswGOjjIiMDtWy3ksR12qHvlWRD4OHf01+JIWw3TZfVlE3sFg+KxNrqk27tEnR6
DlqkTvuPp2x1ObLGQFUwaOYqoKxJevd6janrmNzCefeQGCTVTt4j4pmEsedobYbDrPUgo1NxQFHz
4eNx33SHGPg55KPTCAKDqvXrgaUxEflcjN0DmJX+YsLgfaeGVXyZ911/4XQ6Rg6W1B/KMBj21SRJ
PiJorW/bjXMmzn3vSxifDhGoGXqw6xA0Q9OgCrK6fzAKo90nWald2dEsruK+psNg6Jhm2CAdu1ZG
McRIQLe0KVLg6Jqf+5J3FoPGwSLZSyUPNt2bcARQjFxU8wOBfU/XIJs8Z+iHU80O2llTNh6R4bBw
2JChv/E23XCa0k0eE8oGZNCHXhb2pyEdsi+08tVrLGTEZ7wgMsi7jnau3bV6Rdg5hEygLwBCc9m8
WUAtt5QsA/v7YNdDfG1FdfUjqnJQNEXcXkfaAA9gbMxdH0zFQ1KZzYUpsAqhRFMoW7lMx61WmvOW
P0bLDijErRTzDn28ydYBJZ9IC4x1RbYQQN8i7PMyIpL6EB8hKqko0LbaLqkwe5pVXvnESc8RSN80
ppaxOEfcyItIOXn/67Go1UbYdejqA1pQmJPYeVzMLgw4gPNdnsWql4A7OoqiM2RXwX/inkR8tLYx
CjXZxqmaBnKwEqstFH+lH7dWWBvmpRQ7yheh1drPjydm3VsAJ8wXwndFCgmRjzXuoTUaY+4iPIYx
04x3jQjmbaSLaid3Ex7PIlEv62yeDhS5Cp/qzVlM0puNvrilLwEO4fdiCbb8+YtQtdezqs90y3nQ
FGE8ZhNQtQs68q3qloUuP4CWnjS3LdAbBbGkp4ALM3Ji30oyyBOJ3BrfciebCr+rFOegBBXi0SOW
zif0wqwfjhzhwzjiYwHiyWo9M52wx45MeyyAlEXWj7gxdTgpEdDADWYO/TXDa3AsnCFpDw29+gqW
Qw15YpjTxcZnxFTI73p1nr22LPLcU3E5OKKSb1RuCLqwwyCoT39SdHZ+Wug14q4x5WHq2XbaHi0o
aTOIIWX+lQKgQU9/MNXaR43Ijl3wS6m8A1s807KsqkxsHSxz8NUe8moXCptCsI0uEGQadQHEzRkg
440ilnLjVDcxDPNeidptODfJJZ0+1MZkNGYzNwfFgw9mmVAc7q1WS/04iMHNFm11TMwmpibdh6mv
K/h7bKdGVYOd6Jpk9Ot0TqRDZQzJYZC7ptzWah7dVm1hdwhxDwY2B+2QnQtI37A72NO05rn0kLlb
LpXVxReifD0kSW89mPnobOjXyFgLmeh/SpX+rQT2fyc3/Oa5NIwHXE2jn2OU6Wcuizf3GZIhJDCg
rXDE5jQTjb3ck0pZorFfdtYD/irpTp2r0Ssok7sChex9bqmD//EZfHM5MR5BHwaLiDOSLa0uJ9xL
5glDYvtBkuJhn0VZ6htlaG2pb55rDL/z03SqBFzU4B1BEq+G4o5NJAPr5YemRNRKi4xwm6IK5Y6t
Gm5zlS75H/80njECR+Iiwsa13x8Qzp7qmO08pDP9i7nWTQ5t+gufbfXPF41oFwIaU/ksovh60Wod
xE6Qy8HDQG39IA9O6IeVFOwFD4I/NMF4LsldgzzYqVQElhSXgI8e/6qmmFepbMVOIT3omVrukY/V
NgIzYlqNnNLC5EWLO9Cc9VjMmzqr9b2TJtWZnbPOtBFrUUCMAfalOEO7dA1oCRxFtE0pGQ8TkHXM
QyTwbYe0ruXGB+RkB76BgQhXWaDTHgRRjfdLxyYMvaawtNPcGTF03IoO57kPW87pq3gYNB3qOwtw
0QCEvEYJalpuI7geOA9G3Jve6ASHKnCKg1KbyoMGz/OyFLHlOniI+rJk0YAtp+FGmJF5ZgO+DcyJ
5xbWOdueZAi4wut9we1Xm2Vsp8esy6UfQdjGX43S0W/rSOt+9kzG5CtTBymoTrLxu1pyzXlyH4eK
j+uqpHx1Wif9jHFX5yaaEWLOF9eQli0JNHMKO+akqfxAP44sK/FI1ajyyVPONFeZroVeDLi7cD8+
U2/PMHscsRw4YQgOQol4/Yv6pupGkvTgQYq0yK3MUnP72aR/h7LrFnbWuTP83njMG/tchiP2rCv2
8jrstcyU89kMHhy12WdlG/gx5Y45zm8bXJzPbJx31mtBZ3Ebsm/QbV8XNKldtWrU2tJDYevZQ6l1
8a0aIE9H96fyUPELD1HdIhwnq42Ph/vgayN5gdarP1pu5uuwA4QXA7PZZaqR7Z3EtBM3cqiNIo9n
IOiJXd0BM+p5k1X1DAQsrr+ClDmHEn5vzthu7PtFlYyQ8/Ua5YQOci/FIWFeWLixGXwTyfyzxRmK
jvXm4/3w9vlgxhZbV5A4i62q9nqsRCvUemgN6UEDVOMVufYtGio4cYb2+PFAb/MjLtilrMdWoFRP
I+X1SANyZfmEX+WxjOruWz2V83fNmIbQLbFklLypxivLK5KgjUm0hZhxDOrMb4OSO3jr0VOvzhAj
34kW+CCChCVQIInUV4dbLzolzqsiPGZmY+0tqRzuOmi33tCAu5OTttt0tZxd0WSvNrYT2LekJdWZ
5p7Oj35904EMA5VDyE/sQra2mpQoSbD7jqIjLdThUIHk2Bjx9KfMdN429JodkgoqRKCNVoe+aJvW
TOsRTEDaRX5EAObHdIDPnL53tu2iwk4iRybHpbnaSnlTWjQIKUh3WN8BPW0fQNlQBa2Fr/TTr4+3
09owiceL3JMnlKrXore6htJPhalKdlMlR15sDMbkIrwaxt4sPDAFjbJros640TNBNzHIgjz5BDxZ
SrwG6b27oR4aeTM73XTK1Mq5E7ZUPqlFpR/MwKuteqflZqsRLAOf9YB1N/uPv305v68XnSbVUo57
7iCBVH+96KYicB1RhuTYyu1FYtKBg1l0KjP9UjayH6qCwubHA7495MuAiIAzaeBK18+YgSXmHLVa
chzsMSaokMJtkPXypgqEc2YTvDcUNUfkviAaLGn969+WFUaYazh9HodqctxotE1/UBqkS5XsHDnk
vaFgmi3q0mhXc7O8HqpRE4w5Wh5n4t/En+sy3JlNKh0iVRFnJvBZsme9ZIxBRVDhPkZc9/VYYwT4
VtO78pjqdf/JNhv1azjb1pNJi+Kxx/7xpyZ66Trkt+peKhftKWokEAN5ivAFGO5YOglcebdp0tCq
GJqw/JGms471kZTQLUaoo1Ep1Bs1ceA8dFdBlTazz5bU5s3Qxu1dkRol7o5AwUB1Z13zaEqV+dQ0
gQkKXRtF4YmmA66TKOAVXElWhlupq61DEk15dhWaYryS25BG/RyamDbnmOppmBXOWgitLBrwBphV
04udUZ0uZXqnFhq+sf0JlDkoLaEGRbdtEjmZXd2s6kcpxwvHVYMo+iZX2Ay5WVI22aa21FK4iMQM
v5Uh1Hi26n6boMOauKJ0FlvIvspCL8eY7KaRqhYGCAB2QvtQCKyYzFSq/Thx2iut7iSMm7txvEmV
+tRJQZBsMmuaLrOukr99fDq05WJaLS5tWmiR1GGJG9ZiL6qW6XWqNNUxD/MIJWP26uChrYAPwmgY
VuAr8pygMzPZJryG0U6fArNBjbjOmuZTKZqBG0OrrS8zMTvdsqKTt4CXk8gVwdgeaFxph2IKK8RD
hYHNQ4EtYBOVsHp7rbsRUESzTWdr4lNsJs6PFrJ+66n5MAC40630V23IMeaOeaba3hB1yriJhDn9
yhM1OHei3hA4uR9IJ5kLWs6LU9Vy5F4UVBIYSR1gneaop6rzwyg6nuGm7ZPcVURVCb4CnV902iCn
u5NcVfLOlAZMIzSK/I6nK3m5dUqATUgQNy07SNKeQLFHlStZdIXwfK1V0401+bEbM8RLwGYW1/yu
Snh6RSDvJnNshG4qpRSyuyxUsO/MjeIGjzFyIcg15plm6tubGIoQSdAiDopY1zrDrPoysYLeqY7y
qOLi6hTBRaSIH3x3tUE/3rq0UogQH2+3t9cW9XFtKVshxw9raFWxRoak6RzRlkeF0rVfVw3um7lu
beRmmB4+HuptdEFqt5QS4cbQC1wTSRuBEEWpJPUxVGBymUrbb5xxnL2PR1nipNfHh1GWmqWyTCLj
vN40VJENdPHr+jgi7eG3sn0b9VK9CQMgQ1E33S/iuag7o1z98bjv5K80p1D7Z+GWYvf6Up4UvYrh
yLRHrJPL77I1y9cWTqzXk4VwQDlLClauXbYxuQH91EztGwqmzq8kiqx9jOnumVf93c/h3GDgtTTU
3jzrnegIITOzOwLQG3d6nB/VpgEfZfTD04RNsYdZwfTJLpVi2xiWthvnSXzKgxS77iouzkS37yw9
NGzEdRCbWfjoq5DPTOBl6tiMQ1eGNJDXQ+TLhTgHu1krKBOFLfgR+r9sZJvC0Goz16ENBSUWwxE9
E+VaDsX0A4U2Imcn07tNUpoT+jZSiCBHqbcXOd86bdDIiWKvlvsegi4e4plryikIKlvqG/sAuxrD
tyiI5x991ra9b5iSNnhmWEemP09qC1ZUmnLfBs2q+mokqnSPCLvxI4g7xVM7KXe8eWqSc6TCdf8f
vA+CGNCPZOzuQNObq/C2V2yhh/E0HsEXBjtVtDydaavVhzqatx3FnF2hte0VK3KaC5Gc8kKtdiUM
FDeiNbbNw2SiblGXF2NQiG0ZtcrFEAalDz5zPJNVvCNCwAZC5ICaGaQ4dU0GdCbFjKEgj8dQtqbP
WT0KDxhfhjR6mjmbpk0kP7Xl/ZwAn1PYK/fATaVDi53RRW2Fzq0aOd0jGN9u+/GRXd99yxwuZ4Mj
C6zJXuvNVqKPWsMspmNdRKFb1bG47FUBrqSfov+HodiP8A7A5BCMrpYrlAbNRMR0OvZxDU1eNrCA
1IJ812tRc+YCXL8iy6+i+YFcHCdukXJ+fQHKHTgqAzA/7qhx5Akrao/TENhemNTiushS+1oxiWw+
nsp1trUMCisOoQD6HhAeVoMqTo0XtyUYtF7cTdRRcxt9lDYipCgl19G5OvOb640BF8V1UnckYmDB
rVJV1A0zHCU6+Zi3zrTViFBGzwjj6KoSje6raVDv5KWjMI8GRRGhnERT9icUUZzroQibM1v8nTlf
KCWLOvcy7WuOb185EmdLl4/ULPHTivvxvqTw4A5DrmzrRh03xjhMZ+b8vTtgERMHygagAt7rcuu+
iI/sRtdStbLnoxFI0uXsGAV2LXHtI7/W0X6EbYzpPSlpU2RbeU7lY0v/zaegVF32Q3ct0fO4NBpd
/tRXUneQ5Gq+Itwv/dqU/pjUTiDBrl8kn2y0n9ZBLao09Jetcj42UZx/TkpMb4iunG0j2urMUVsH
AOwMogwCaI2tQU15tTNKZeQC1jE41a1+PtCqmA7ZhOaCkUEwCCchk2jgODgGaXcmflu/ckTr9FmQ
ykCoiP7f+keCJ5EpQDvz0RSTfNE16nSH2Mr3j0/a258H55d7C2clBCeQAH+96BMSZ+S5mXwsqjT3
Bf/4pZBxtHD0Mt1qbTVeNHUubvKwE2ciHG3dYOX3PSfsS7QIfX+t9zCJsAZthtxQNeuT39mSfp+D
3QXJ7/Qqknx6nDY4nc7y96INiZy7sh8Hv0NQAQkdObc2NDJxYa9sARFmHqPqpLaRsR/p/zdeGc78
TRBobzSrhDI8F9P8e1Rh9ngVZLQH24z7B2QDHg1jzu7sBvjClm0QwlyG3PZbn43y0gFQMl90sRWO
IBsS+6uIR3tXmPBAPC1P9C9mldBGDdtSuskcC8KABm6lPhNSP1dMXoag3Ex0YsCCcNHTK1oDMO1M
LO04Mz0lrVxfQqWRez8xyvHKmuIsRCgLhbtbidYFTrGWnn/KrSKRAWXn6GRoKO/03jjnpYHbO1hl
N+ikovOQYPku5X2ydG7h8qB1EUvuWBSFnxRidFx68nl5KXUd2IlpDBMYRXkt7mdkAsKto3YGDJMg
7FzFkHDkpujT7hc/dnGjF3Vyprj6JnFjc4KAoVyM2QalxLUqOc5VA46dXX2ytCi6rKq83ytGUsZe
EppFyA2EO42bR319Q1qT7ENkxbC66M1y8vRawjmlBP4fec0UaamrzZnYhzA/NpmoHSxeFpcwHyz5
dG3XaJW6Fta8lW9LQ/Sk05zqNnaTJlsxU0DxgsJqbtNBodCYm7PebRVZ0c9k7G+OBUcRwPICyODh
4/y/PpE0MSqRhnZ5EqJutuihcc+wctEF/gP6jl1SbnLDbvdyGOmdi3pQfebeeVPM5m5FCRv2JuWU
xe5g9frqyMK2vR2Lk2Okwz4t83pTWl26h3xm+HNo9AdpSBFbtZH1Q16w9IbSTD5FVj7tPr6c3j7L
aLH81aUCh7FgsF7PhZDHGKGwcjxN+dA9WspgA5vrIoyG0nTxSw4rgybSqFbq11meSYxCKw1vLdT3
gLZVSosKE7fIz+ev+l+o5v+hMfligd54vd9875v+FVBz+e//BmoCx6QBAsTJwfCdVj3R8X+Bmi//
7T8gTdxuZHp1FG5NoIg2CHNW9x8jEv4Qi8ilhKzTHDeeD/0fwDSf0/SXdyh/EwA62q38hVggP8M4
X8Q2MASyCKZucMcrSDwXoeHRtk/gQ6Z9Zat7Ah/JRdJzkQ8NYT/+aqT6KMmz8HkBfCfTDCApTfTF
AA8QzsslGvRb29K/wPgEv91101+X/v/uMfYYycq/w4EX35tvv74vdqKvdxr/1z8mdZb5n0Xqh94S
4RjxKvfTP1vN+A+VLmqOBPIo0S588H+2m+rg+cgmgPm/wF8XZe5/NhuOvhTTccmh8gsLbXGw+4O9
tmKELCoPkMlQyCekQakFtsHrSyuGw9mZlegeZdBrsxdNQ6x7FX3oh7GOh9gVTZYjyUnF/REc3AA5
MKi02rMCC5KbZdXmT7NAvWER+Kw+J+00/iwQQUz9F9N699fef4kDXt2ty2cC9luYK8S2PLDa6m6V
zEqfs7HXH8n91IyN3jtfVMkxLoMuKT+DWOkWGEwxjgQORvmoSIN+0+Jj9ljy3HMOtCT7/fEnPUPa
/ntKYdDzJQvKZ4EY0fha292ISM1CzaYVPFFWibZhWlq/J6IwfNKayG63adPPiP5oo3NnF7mCcsyk
yF9EEqffI2vC2LvtqNdaiVbdSHTrUHnplbl34TAa436R0K5Q9Jyt62DMQM2JKLSO2Azk0P4s6xJV
mPC+SbX+vit66ftci+7KwS/4cW7SfNwQjA+FPzl5+ZUHvLgh2NFuJjBrlZ8nhczfPMs4akkpcpb7
zFDELTmkcTsG6HBMyhTdKAMFIMmSlv5kZJRLg8JM7ybRWD+ixmgOYS/0J9zqpF9UIhE6nowAezoN
ZKjSZPMnO5aTOytMomZT11OTeYMVOcMGxGQUoZ0zdl9KnTo/5fxqVhEzrkvnQEVcPBaDll6qqdXd
lxRmZy9rpVrazBN3vZtEZqSeSZhWlMJlFZda2eKHyjkEqsZJe5lHRkoHAlmT5Ce50GS0aLUCC71p
Uu64oa3JVZpa5G4yiOlqjjXlDsJ8YHhaY5N1SCgItW44J82NlYT2pwkl6ARJXTks9tNYxJ+bWCgH
Xel0+L1Gp13kU2ug76CVCKALtbnQhly9t8zeuJkmMRxqpL9+fbxJ14Jj0CWhFvD7NADhQDHWnXXa
NkJV+zl/lCIqc6QYFYzsiYz9G7pXlPnjohkfBntKf1DCiExvSIUSAdUrxm9GqAefTABslP4lkuoz
X7akov89Plxu8FQAqWPfCYIN6NUqbstkiQxprtJvI84WpzLpoWk7iDZ8zUReK26AxEhJ4hKWn2Y0
gO7lWlJH2lMjMPva1gHXQt7P/nal/1f62JohwVdZOiVaSLZA+GhoL7WeF0+vZTKqpNnFN8rHyk0p
p5g9GUXpfFanVIEIq/emigSTgSIO1dD4m6D79j/sncly3Ei2pl+lrdcXZZiHxd0AEUEyyOAsThsY
JVKYR3fAATx9f1DdthKDaaKp170oy6rKVCIAONzP+c8/UMiPzas0yD/f5LZmPvC/+X1+G9sPZb90
TlguYvzB+KS8wrY4IavSLt3yi87ruBBefzr1AOxbtkDYbL9SQn/76ZVJGLwzBd2L32raa+1kzm3q
uM2rGJMc1m3VJWyei/N9cBiphzBR16BxHMAxEDf84isPkGPgc/058ChQr3C8GdanXj0LgqRqO1u8
dEvQ3rV4abDwaqYEYeN3yzfDKtpkE4/l4ISL4VYaLuXrEugbf3prMgfH5cJTzsXA+AtTrm4Zv1In
/jozPq7AtUeFr2CtNErykD++69mq6NDmWL1A725vcihmj1Wv6dkuM4lBCvG4boOdrmnLZkhHeL6y
b/EqGHr3AUpBvFfu4v1YliGLQ0WpWYcJLgV3VpZ4V4MZqOfRmrHPmMcgPvcGsIqoB4b76Wn6OO1S
JbRvOH6Nz7nwPPTbMp8uksEfdxlKNtQ1LvukO3baY6xL3hZspx5AcWrTnwGeH1d2PIqHwqqwGBmX
pP7q26TyOPo2AYRpq+hngJPAlD4+GWXoVaYX+vISTwlTRuyF1UNAF3/VNCY2KNAw7xNZGC8mtNA1
P1SUZ5VedkUoF89YPxgR33Xgzkg+pu9f7BuffhtJWOxm1MdY2VATHKHJSCBMv7aT+IXSucd3mQmx
COGY9UvoSZ2TsvHz6r40h+myRLD/ENS1gkkEQz0Ja7EK2812+d6mwn1nhD8tX1Uq64HxYVUFq5UQ
+xnjCah2wdGB0kE2p2BP6ldMAuazoRLGEHpY/F63bZ7cmlilf2fndYZIU112JZWRvcSoOR4bHIAu
C6eeD2zlXoW6vdeHyLr/8+PDp+3o9wEXs0kAyK7lC6XfEYbmqWDShFfar4tda2OoMSWJd543mWlU
WUn/FMwippZYKq2HGs6MeldDBSujaWoH58zPc1tstTbXl5MW4z2Mq3O8Q05diob2PNOVJXZ6heQl
yjoVN7hHD2LhyxHyziQj/L31MQ4tfWqUfZf37VNVwRsqU3TCe2Cj6cdYOGsB5Qu9OltGe8l2Fl7c
wU62nnxpi6FzotGB6LDReqd8Q9eQ3wILFHJjNK46D1b3mosMB/B9y7GIk06gM2ldoILo1ICFld3k
U0uSLZz85buJX/rZgh3nG1t54z8xzMrrLcUJEoGmkMMPt3VpslSSYRjNBK/WN1ntV+dkVLTs4arK
enwoFu2MXRX4GS9xwCkM/OIkGvKgLzZTN7sPJWYiqCBSDWsMZgjDN9edhb419dz3zzlUcM9wgzbv
Dr7X41GDdXSsLvqK4/rEFO5kX7kUYNUJjknSjIQ5DG9JXAY3eoaFZrh0KjhNkqrUNnPmzUmkasU6
71xrvskDadxLXEn6sBs7QuomohjiyPeq9jbw0v525gOSF6nrNrd6IfuHDpr+EyXWUp0K5RiXRtUn
NhUP875wEUbu7AaqPJ3yoezO8qUxyeKZTOs1D5SVbJVKMZOpTBIwKMPLdEsiWr3X7Di+Y2fAKqNd
HO9pZk5WbfR0cOVOmn52lqTu8sBKYCpDDt7qu6DX/jUQavVkeJrxbPeM6/A48mrsluLpxzBUc4M/
zqS99ElX3Olx4yL9YI4PmWdhvhyW6RRYkZfipBNqCZzv065qDB8KNQ4oYSfd4dTyM2kfJIGfV7WR
OOm2SEd4FFPW1TdwQKo3c5LYt/dUjfNzXncsCOyPFFu4nhIv3wzsfRS/9SNI7IiKQx/iNww2vQs7
FfYFttlNEmIxSR6C72EgGZLe0eehNQ/DT4/sZ0JtqworVDJd1tKw8+vvyvO8Q194MHNEEttjNPLP
3Wm9b1yNZdAepjyDeOHLNI0jM5fpXsghiDdV4BXp8zDMItgPXiOSnWn35cz8KfEfZc+0J1zqwHvM
BqHdYFOCeWFmtPW1Vpvi0tHHxbirjDThW3b5yisq8TF9UjhS3KZWUl/3Zh88x6XWXPRp5+NAqUic
gvlPOwlMmfZJCD8rrUIbI90XZc8oAhoNcU8BUb3CukqvT3uvk8m+EaCl+9rL0hdz6Qb/LA+0bLly
RmPIdvpECgo1p11ad8JIkicMokc78tTMCsdj2ZhCA/W0G1aj1p2XGMKwty7lg6pt63ZENvRT1qtL
cFCwPjJ2z0uCIsZ8GyTLfKdh/8+bbLLs+wyY3Iaycr37llT2vUPBjWYzdQd06w5UP3PWxbOPB+CN
jsfnK4Y03bMxqxGbojkWV2yDkkQK2q8X/Kja29L1lizE7CS9zjMMHCHmmz3kZqMzeLb4LWEFOvav
lpEn33u29PO+MgZCuevavED8gyCyFh7/cs+M/XNP5ctDwTfVh71EbspHZHanePTWb3Ofei6SyQIX
Uz0gBSWMg9h87qSvd5u0oYzflEPWXpmS1jDCYRGDsM6S0IBYBnZBztLo3yW2XV53nZqmDcdnLkNf
E3ofmq0+nk+lmzz1w2iuiQWxIRDyacZ0QTG+NNu4GRpOgrbzLz0YZzCTzbR7rbwx+16hiuo2Tozd
dZR0s/CidHGMPhK2kQdbaSzyMe5yI9uqXmUQl/BuuunrpXusrVi7TOK8RDAlwDrWtkOcsbfqmGsW
g3Qprk3/0QFNfdDdjrhSkXqXTjM2VahEV77mhC5028XqUjskOiPhiClm5+B6fT9GIg/4xYnw00OS
qORW8lrTKMgXvFLzOZjisJgCN4+S2E19vIyke41nETtH5i7ZGwtK7vVEd96ViQ2mVRnIwWaw9Fff
E8FDkvFPhfHgVfcco8FzIrPhAZ8rl0DauXxhxBcE2wTeeLyD/qr7zBcxgeVtqvGpEtlQRtDzhbNx
K3cyWXEZEsYpLzhI+771bhOCiJ4XPQ2uOg4wBuVDFlw3qezasM9065Z+ODknl356yydX/kg7G4/+
bLDwpTNcIR+sOBDzSab39bdkSpTa4EXF7uVDyv0J8cO+b3pCDcIuMYd7uJoV5zrZUphrzXq17wLw
621v27cd3k5RiqPuzlz6am+0eGqEHu7tP4JchxRCpg/K6FibfirRPpH2srfyYCI4Iy/UtrKd9BAI
l+tkXllje1Uv33MRV4+cuP10Svej11sLgsirPSbJXTONvh4GteOdGU2aidBOenfXMPSyMdczFnCK
zGRIUtQLIxCpAv3dZuRVgrPg4xCMCY2MV+JevU1U3Y7bQBj0a6lZ3TXzIi4RqY7ulql4dU01QGid
KryrnNecR57EU3KLfYN511sVZWJPX36rj417z22Xy6bIakzKZLPUD3VuLAdMhuwzXByUfumnlZPu
aLA1Rp5ZnW1KNpps08cYX6UOO13kOut+4+Qxz26kfzzFnDC7gRE1WFs+4OAO5rEtIeHlYg8FFfe9
fokHjk9axgtmCMQyJB6bG5k83sWcKv9+qN2clJSlmB/wXrIZJiy9fk9QlPu0mNXyXVNN0eJm1Ppz
mKXWkEWjUfvJozcUenaztrz29aRkZnWhlrZasWE78F0+7l6yRkbXSSPdjN37Km8sO6xn9FJhrKuF
2aSWdtkN6VDlKVzWoLqo7LrZl3ObNzLUJ88+GxNrkJi4VW27FV4D0tTrblzd29licWtL1424pJH6
6caPiFua8QDFFZGHr/gXhi1Wz2OUGot4RTvqyC2qezML2xyGw0bTFftOC4gT/GzcMgkeCkIm7Eh6
rXwMUlDU835IPWOXZCJApUzmBwFHtl7mV3NfVz1HFrMXRmOxeWkRzWj/mBaf2tyxxoNTqt7cD6hb
5y1iXVgTdjf09tZtmc0IdlvzDK0xboTzaD6M09LskjTw4AkP+EBHWZ6uQs/C8J7ZAAtMEFn3+ak0
p7nZJHVqTaeqSpNb4efN1ZAGORLNIvc6CDdT2qxPuBnvfC2f432zzB6RUOD+3hnsHMveIvfF3rfk
2L7InYSH6yfoNs+DQrblmRwZA2xAHzRkIn57wPLSnaImQH+FGnrgAZh9Xk8nIwYu7YnVtrUViYQk
xRNicdVZrkG1PSlE7FxjUu0Hmw5W93DaNaLNzrpsTtS5EI1X8YmAH0W9qPvkXHOGWd8MctTuBt10
lm1WCSy0itSukl2ve828M3PHyLe4kQQdNtAUJGcd9a69jTl6HDwPrEVENcMwlxScOX7yEzW/lr6P
dTT7X64n2xrI1bpM867ITmQBm3rv9F2b3RSNkbS72KAzPweX7q4amc8Alka1MeekS+iXcOycs1Rm
YWbGxXlVB82TR07Sls1qDrb437V4CceKMXIf44KB4eIynAJ1A73meqyGyHYK/9EThnsHWKJd5UmV
kYuDSvGnHcjiOU6t3ApxZxv2MrdAQzMMGUOcgbMlkn4pzyElpKeNNvmw6Xz8NE+qWZcPgUjUkxB0
amd22uMH6gaT4dA/DNjQlw3HDUP+djpRAJCctirGtQEq1aMAUScKLtaqJtRKt35GgjcZt7krxvIQ
OKlvblg/3Y8ldfrvtJxdu2t0Y7mNsYXOt/8lcpyrtTQeX+TMCCnqCEAqIrpTvMb/C40+xUzbjC/E
PlunyShfbQP3ytHV88v/arHWTFvhABK6qXdTIqaOt0I1U4BJp19/gVEeQbC4qTL/sHUcvGDIrYO0
o445sMbW62DivujLrJ1aQ5BdGME0n/bSsEO3NbU98187bIfF3vWeo21G4bXf7LgXpwbI2mlZpkhD
u9iEzNlOOzrMZNvhpXkQbGYc6kKcm1rrbWuC+LZkvXYb3aj7nSiceKuVnf+IK4b2BRp3JIpZbwrz
fxy2ApoqVNDe0cBiCUagQ87h1yW36Cfw4eeEbr3lUZJu2KMy74YXwoCSh2QU2UM59N2TY2F2Giqk
bTjW5u4pu8/w3W0Ddd1Dof0xxis+1pplztnjDz96o865W/rrb3/GCH7Jg/4DYfz67essk9kGE1LP
c49+ez7KzCEqq37tPC6y6YYSC9eWyJOzDqL0N/4cwoZa182TBUUoqCwyH2wOiqC6LcaqffXhu9wg
fMRyM+6c8bapvOUg4XdDL8wnjXCZkbH8SBThY2vLhC6pb3UOu7jWobTD/94WC/HgIUakM65k0Mv2
II0KB0hzyB7Q62HEkFltIFHrNAz+M5y4saB0lxfoqKS9cGK652mRtQ89rXmHvUafDVHQq+ZaM1sa
PdvzxYOolagjgrGcMarqDPkbM4o0v3GVp8zIFZpIQmd0m0sfHaK79dVYPtEALJgD5HXDaJ85yrVE
uvuqjzEh2bWorDE0Cte88Cgj7vmU6yZEId39UBmeBM6YOleLMuEDxMsyHXLfxg3KM2d5KOe0f4u9
Uj71fRYfMA3OyijHoVFsJAkL5Ym3+CMOZi49GIiK2+9U68sttR/Z2UNeOxeeI4YBzxBNfksHxyEq
DZXkKWKJ4EeW4JVjtcX46DcIHlxzJpMM+n/22i+WyqOx4EPyBqO6Kge1TGxwWEl8MWY5QoNZUghB
1zQI5nc66l19RfV+A6clmq5aDmP1io1G91ZBi3hukFTeWQOKT/pyxB6O9NMrUfq0pEPl6TtAlvGK
rXy5LWnaoWd7xoXKSEL6ArH7RRf+fbmbzB9AuTD2RFgMJfYI7RRzr8VuEduvvqyTZttw+99iEyLh
Ts2ucSU8Ubsn0Lbn5xbXihsQDKLX9ZFirzGc4VQxXj9v50TQdi+2ycHLXP9EswP/qhuYIKCqbMUZ
8ID7PPUFqpwytSQAZTfea0EanDidy0Aub0qKNnY2rYkyxogGGwEMZeiL8/WKTp0AtvfeZuwy4eM1
mk3PVYm7AWbOqXuJAASRB179GNOKhIo1ldOSh5KOuIvm0anJCSLe9RK2t/mAQ65kdXljf++l+lBu
Fgt5FKQy8lb9rrvq06SsNj0pfCToFdQZYayy4nKm7Jkjyc2cLbpNzgX8eknqQ89QEVDBkTct7VpB
b8rWcaqYhj80Khu+WEi/VGsfXtYv4isz4DW0E5rj0bzacjq9lUFsvOl6o38vdGWcYDaOd7o3tGdl
IrpTP07LSzvHYDxtbO2hKwJ5MrtVvyfJ3jzJR28N0RBLybZla7hvD2q3SILGdeRfF4veu9u8rRBj
577R7NRYU7Kxl9EcoW7k40O4EZtIGaDTHaRIu800ZBRVLcMfR3Ryz67QbhkY2BvVOubpn7fmT2cl
pE5Oyl+CfHelXB2dlYu3yLrqrPh7keMAtI2HJLkWgvHBLm/a6b0tVP+koUR5spBeEDWocBra1EZp
3NKHaAjiGLIe4opGexP7U67vED3oXSRno7vROw/38EYT7VVs++lNzvK90Oqq+KmVmvFdlrq8xgpI
369ng9iBfJlfDB7gMXxAp1nD6PuZv4FRe/wHftjHfUJg77rk9jS82ni3vIDap3vOWQR4DvDho+pm
/3I0IBhEuTkU+JdiRk3mVjOVF8Yo4VAmxuTe43A0EluBy0uHSKyYrqvc8J8d/vS9IZ3YD7GFEu6u
ngf7G/118c2FP7ofgNWo6217+NZYICehNyOZcZJmOHVQVb0LbZh3md8OOwJYzIhuJE1OUVcMcqsz
9P0hKfSmjZMYnXUP4FER4dS26poiFn/4vB+Ce4gWk3HwYfj3kJUxXf4xcJvv9lRZPzU1Jri9Dw72
uqU3qVMTcHvCMmoWbVgE5qiwUK1cdAtGdu2IzCm3izml123qWQeCS42nIajkeSpFfdt2wXzpAB2B
QBFp8b563G7wdC/YwCZOIp268ZDpjXbdz619XnhQUcMqsL1HpQrigGqgiIusxioah4Skfc/woHwD
T6qfh9ky3BAjRd8I51ZQxo/03+eqbPJ3a+l97J+sZjK2S+q12MVDmuh3PQlI3kk9V5Tc1tT58z3d
gUJTOLU9PqB26cQXTuEMV2NBRHrYOZN1v1SxA0biZdK8iuEqjDcSp1kTm01MIf1dQgMgEpy1pVef
DDkD5ITsUIteJC6d4N2serXqLxu+5TLX9GcWCUctbIpxbxfDdNLEE4rCZJlqdzu7XXVlLDMaYHJA
52jCjP3GM0byJ9Ipv269STdCAlhqwg8nQ8ImF4EjIruM+ybyJ2XmET2wUaCHjMfLBQXE2jOMNIrs
L1N3UhuNX56wExn+yQAFwQ55Yv6zCpwmjmI4Dvlm0vxGD5u57koSjKrxii3OPfc0YOS9mdW1vU+b
2iwfKzsgJNUY0rLatbmhHdCrY7cUZh0ki7CecnGFE0yLjXCTDeDNQZN9F6YPSJmpYUbuU6r0EpAn
+GG6Kr2YiE48XSyRWDvIH/6hDRLZnRSEZRUn6LXzZUer7Z0OBFdcu/4IXjnaMm4Q0XQiPsPdKCC4
YU41EXV+nI/bWeKovJ2aHt7EkLS5iuzYw6NkdFyYqoqW8DvwVHEPU211VenBzAo5A1Jgt283OxOw
5RtLa5lO82K10G6tpDyX44y6Ia0aqjYNMvNOCdX2IeufOUe/FPihSM7qi95x/OK8VbSQrvTMOwYf
iJosQop3qegwrqnb5nIZDeluXCvx732UOOBYRmLeugUUmlCKbAQdKORNQgDJnW+k3t4Qa6c2NG2X
h5l0sT8QvkPmTELuTgrs4aeXOl0hiBV2Tgcy2iyKY8Pa67ry5G5ki9jwO4d9IhdVw7eezBt2sFUh
nNnjk1mkEJ19ya+ZSmY46xe1XKRt0k7AMwVx3pPVVJcLg6XkJHbHSgfxUuVlOS7eXZpK85DlU2Hd
eVXTnoOHLfo2nQHygN+nTG3Gsmofg2lReGRQB5x3sMTxwYrr6i3Th1FtMej2p0iaXSFDWWJFb0wZ
AxVYTfsS8kIWeU2pZ6cxxhyvSa28S5N0hSgYA+9B9R1xvGllmfnZYjeZQmO4FFVYJEGr2BNK+Q4l
RZ71eQBBzOqa13Rqq4fYkBy+YyqED9CEZndjTktAajSU3PtEw38rorxBiCqn9McwudVuSgpF5AYc
6cPgJmUZlUHNTDDNpxPhV9q7S22Vbaugz3CnMfz8Ra/GX0EEOHmJWkvokVuiTm6wkexiRnRxdTMa
5fCEE5bcpqWV3M7ZAF2/d2XyMC9Tc6g7QJnN1Mck9fod3fFWL7QZy5vB6949ltawIbnAyKPaSY3g
kY09sy5Vl1f6CeGxktafiX91bWv9BEIlGafuYt8ZksMwpq4WlQio2UEL02yiQiP4YJfWSplgwFpb
nlrwgBzOXBfVDKQnosqKdjKflZFOklFZF5CkWWezl6N2EPGlVtQlZsqkcd12ci7IE/OkuhFVzeos
SmHd6XAc1A5/rQ6rFcMox701cAB0Sey9MmDILhoBoBtmMY4hW4aiFg53jnSJa0g1o7sAqxL73qBz
CVtD5sA1dpBeYyrQVjemR1TyO7S8FURgMxx2ZDV49RlHyJJ9hwYAfR2GXP7NsSq7YIevR3XaJcVk
bopC2S/D4E3ZFRTo8r41iVrbVF1fphvyT/Kfbi7s4LIneIVUa4OJ1o5uDpqDIkr8Ev2qaT+1eVE8
dNAa8x3RrE4WpUOXlpGsGkwHRau5kMviJTkt5SoQoSZT7jfghw4/kSn25gOmioZ5WXm9VpwlVNXY
B/HxkGSAvBvQ0xex2mQYa52ozvK/6bqYqD4Gd2fxZQBw5s5IpgbOMFj1+PGgMUboHeZUdtM6YZEN
NSHiVndnZPNyK/R5ALVNvM7YgoLFxV6LdcgSlT8NTVhOqljhxEybwkqq8ofnSYZsxGWY10GROc+k
CKLaxTpOb8/VbDLzaUB15tAb4wrDVt0JbmGaMzDzxdLe4Z7U3Fps1PQKNYpDV83VXebFcx91tYVv
XEviERJnkRV7XpF+0eil7pxXs2J4nZhjbe2GtW6OfDNd3MfRixMgi4ZO1i6X8jSVSu7bbMnM7eik
WfrYxtjgnowNp3TIjt62jy3t87d8pfRFHjnS9TbOF1VsEDS014DJ/Vvh0EeFqnAY6TFtTZ+G0V/j
BSo3g86R5sbBaM10b83CuHEajMfYI237Z1JkEtF/oZX7XKuyH7qeFl240rV4BVS7oV4zKIdwAw0k
ROPFvmFZ7QJInXG6Fq0E/tKxF9wFGUY75NV6+cwUM+leXHwSQPKzCqBYGxugIWSjZjjWAXIM9u/k
mzdM+XOrl8a3rhzdB4lVjzxHHO8e8LWPyxNHaTPWC17rZluHyY2M7KDokPuMprzEKKGzNolsl8uA
8fxD6XSMflB+yo3Ocmi3Vmqkzi6D7qLtqDZGkl5wjgwds5hIJaoXVIV4lOTfAqQUJxlDG20b+BOQ
XJAmFxZozQNrg2k3r7I5tNpMzmHgVg53YJXpvd+o4S7R0/ngkJWmh8rT8mk7i96+WWo1P0xz/Zgn
jIoCn2SlUNa+IqdJH1pvo1SgbrVJObc9FnDkPoAZYdzej81BVjKvw9juecyMBfi/mUJnqPeT9CQT
Lgzgpo3nd0HklburVGn7d3m99Nm2TIpxgyi4uKzLwTof9SJdtib+C7xrYK3dYrXJW23Nrvo3JPf/
Wer/G9ei39rIT0qI69d2eP1fK1f9ZMjqdzR377XM5Hz29t///qP/I4pwgn/hOUEPBmFvVUXQe/0P
U93W/4WNLVsHnisO/4W/83+Z6vwdD7kLwgik5+T2Yi39H666YfzLZRwOSx3EB6VqYPwNV33FiP7T
+q9sd4/qmbCx1fXFB5r82BviraJrE94DFwIhKugGphY/a7qCL3rsI0nTehkHMjz8MiI5UBuaHy9T
xUujlaL1LzTmLN8snFY2Njntlz34xmOiGfZjIzXzzDIq/RHwxf0ibfDzXQYYRKHg1+FxAnMc8du0
JugFvsXJodYXeWIUfrWpJnX72wK4/vdD+51P/08XcdfQkdUuAOnuEeSV6p4s2frSA1BBHGlIS/BY
6r8yu1rBiI8vjMjfVZa1CrT46/orfgP9tGVOQIOy9KCT7UQeU11tF38h3pRB/+bvbwj6weoItEoj
9KO1ATGMZc0Q8JDP+fAjaHwNGtpqnPr3lwnQeDPkcQhkPyYfytR35mDgjmgeqB8VJXnpFF9lix9T
eVmCAWliK4+X2GTGIkcoTwb1XTNG/DOSoGkPwmqI6bD0NfrSfFdiInQLKHgLduoDUaYNSliIGn3l
Bn+/FmlXUKeYFu21dZx9QhKeHWsKHkUqvGGf+hjOomkov9AQrpzqo2WC+oUYB5xuYKgfW7+A8Vfx
RNjToSv0N+XBcwrc9saBKhjO5uT+/UrBiIN1wlZFfsSx6cvAM++zwE0P2WAPgAd0b5WgT//zQvmH
pe+tOlj0OYbHl3yEY8VQ/11giPxgLVN8MsGY23TV/K6YM0Z/vtKnT3mlmsLcgubCrIlLffzIqqI3
SP7Kq4Osi5j6iMVzCgnE+GLH+PSSIHGDzaHEWX0OIMl/vAwp81Xhey07BqOZjZtUxRuxuzJ0h8q/
AcQY//Y1rc5l2HzwggzW3vH1ZsMSisS37BAvuCKnK80AXn61/duHh0UepiyIPzye43p2/b5DdUw8
Oj8nCxCxtXHGqG6MmrawvrjK5+95deJjvSEd/GXPfbQ7YXJME+PF1aF1IW3QGOqb3OymN9IWg10q
E/MKaOoG9F38xMKhuYqpw6NmYZ7+t7frkHLqmVCMMBw1f9lv/bYhA5rM0Pbq9GCn9rxNB+0t1kgl
/OuLsA+ba6TvStU2j1YKmTjN0GV8YEEsh21c99lm9tyvTDc+L/tVY/ufqxwte5gFsSitOT1Iswii
1LTB85Tff3Evn1c9dk18XNQdTKjR/X9cHzPhGN6YNtUBKUJ3Suiw2Lm4O5+RtzdvCuZ9hz8/u0/b
BkcYxwvfFzRDrJ3Xv//bC9IbX/nU0mRTVrAQLCsd45BmRT7Qs8HF+fPFPj9CjjK2QZjgLsnSx9In
DV87WN5tc3BJVjyXMoaUMJbl1f/DVXAB50Nedw7naJhsFfM0SsIRD2BteA5UyCXEXHwlEPz84LiX
1XiK4pXv+bho89M6bzXDaQ6Mafw2Gk1tqEC8BFzsWcosOfvzTa3b94cji9mLgQwTgwO49BhCfHxP
iPZQ9CxFe8CK3fBht0BHLSGSxrvKX/zLhHnt26wN7mFqNQhtf77450VJAUKdreNvgzDw+OLITOzG
mrzu0OB4UG8Ksk6TsKz7/DkF0XpJSz3/yt//0+Ol2kFPwRZGBg2XPfqmTdhpoksqcUgmhz4XjPB6
CXKckmPD+WK9/NOlfimvyKfhEz+uOSwvyZx6aCS1j6HecR7QD91kqZNp1Iq//drQdGOVRuo4km6P
XMWPb1HNTASMuhwPy0pgs4WnTqoBylICRvf0l++MimO1x6F9gskNQ+LjpVDE9rbm9MOh9ytGp7yo
vZo6LVp8TZ7aiBC/qNz+4SmuvmeoPChAXHTHH69HUG/rYJc8HDSTGxJwJTZ1X6toAvb4ol/69C2s
t4Z6GfUZWiralo+XYvn1k14Mw4EqyHhVsO4iLSESbWKUdUnLj91FE8DA9KrE+eIFftrB1ktTECLj
Z55MOffx0hhlFgy8jAE0r9Z3HRrsl9pKly8M3NYd6sPHfnSVo3fndlmXDIE5HKxKf8aDeNqadhac
VloT3+ck/URLnKu/rR9/XZP6GqK4w+o8OnisGuTKjLmm8gtvY2faEy6W/ZaUwOSLmuAfV4qPoxSt
PW4Ix1ov18Ty05LecAjaaokaKyOnw6msiJDDr8qPf7wUe7SLLThl/rHWvGZOO+LcORwWNTZwfXX9
SY/1ZZ8J+yvTvSPBOGABDw6kYE1zwpjK+kVI+e0kFaZL8lJmjoxbuxgiqevnl4vmFnu0islBHyaz
Pp1az4GMlAUx7LKkMt+hodVXXV8YN33qfBlt8A+r1ef7t7CdIRmTo+Pjam31qdM5DMfDrOCnL7Gy
9/aYxV8cTf90FRwD4G3RB69StI9XWbJFk4vkKstYxqHWET1TUH5u/3o/o58HHAHW4TBarTV+L1QY
jcphNh11MCGfRhnH4Ine590ZEULd0yBE/tf7GdbSEHR0HK2xuPHXpfXb61RzkApN6stB5UiJYND2
kYc0PFoMUgf/9tZYNNiA0xTQE/CXj5dCxlA3C/buh1zv2bYqIUyDWSQ4xkbrlId8LZ+qIvrzRT9v
ojakDooJXBjgQPyKgvzt/hKvijuI+sHBHibMfXKDEf+JRtBYf8ZIeZ04jKQ4X5eBVTSHEsDF++IH
fN7kVubFijpR15BjshYdv/2AIWWwgBhHO7h+7++V1xpXc6WJE/SLqwBeaJO9gcMPJf/PN/55uVJK
0brirs8+/olr6KRODErVxIeFVbat4aIh1onTL86oz1dZTweQDHwawNaOdwN4oPPkNn7MjFYu/4e0
81qSGwfW9BMxgt7clm0ndkkatcwNQxpJ9A50IJ/+fNTZ2FWxGcXo2bmbUYxQAIFEIvM3p9HUo6ND
V2Bj51AmZJWurgoM/lD5UAHp2JRQl28fq1JM/CI8/bnuWbD30pGKeWzcwXLfhx5U+9NcJKXZV0Nr
eAo9oZsPuShK+hNJ5cn8lNQVml+5ljfDcQom1W6BcWM5r2J7UHWJ33QGBRHDHFTlnoRGGAdLJKDA
YG7K5GB1ffCi2IVCmWZEJ+0upVelH0SvlHxILRQU7Ouqbg6djDUJrGlw8YXD6Nn6JpIpH/dVkE+f
s0KP00uKWKPY63HV2I8FTgAgU9GhqkpaWp0HT6hC5+skelS5vsdpP7Qno9dNmA9dC3clTazmt9UI
1L8R/FKip6J00XTXC69r33dZWNUHaIV5C9Ye5Myd0eZqCnW+a76E+eQ4hxwmYPjkuhAdd1KiXraD
sg7PLMrAITzFCJg/qarMXloU4Y1jQoUq/scerZg7haz5uwQJovtRCpb9OWoyCbK/mNxvDWWlz4pO
Aes8ecjvnxq4n+F5QuK4+5yldao8AQtJnHs6eqFSAvkPAu19MtA1RG4Z1dVnRJuU4aQSqr4b5gin
MMpxH78vi2a2gZdYB97VTgW2pcZGGj/RBNH7WW/bbO97M4ECVdAucU+BrsiPmEpr2aFCs+OLaPMK
0DecovLYmFxVewP8f34IvSD+XoHRm4l5FsIULZXce6UN0+SggfpqdpXMYYnkadD8CAbd/tAOksIg
6WSPJXqLo92xqkzvF4A/d9pjbAhZMW55NZyDCO7WYUK63HynFL01nNLJoc2880D6F8eIQoXznBuK
3eIQmXXOD+5DOEZK6nQh2F9aWO4RNLMR70vFK3/Yk9v8sEVZ6XulTbPuZDZDmL5PRaxL0Ii5qn+T
lOOiX2iyDfqdQq8Lm/FAzZqj7CMEzKPQjuj9oFtsnbDky9T7QKdyfWoQ9dL2rpc64Hop1qXTEcev
Wj6gntTY92lrWIqxszK3M3ex1+MjUrS1oR5w4VKyQzOB+do3aZu2j3bmABjuAR1039D3qJuTNwwG
ZP/UoCuFTEU1PDQ0/JpmNxqWLB5da4AuWSsW2z3pmzx+hAWRpe8gC7fazyGgSVgdEzeJqnedzCx0
yhswk9wXINHvWzQS4zOYu0r5DnKjLHaV42U9fhpqmZ2BfHuwgcPMfk8XIXKjfUzBV93ZQR1a97YX
4eLkZFUpzlMHTP8+TvmfsXF0Y1Bfou3CfdUOkfrATWmCZ0HGDxs+lAuC49ABSrZBa9g7Z6C58dwI
0aY7W7pF9S2RdUTJjraDKF4mrbeDnxOIjPDLyCtpEDtQKLI6AOxGnu6+mlLboGrvSqP5XmW11X5I
Oe3jE2r3qnVOnZy6d1sZ1A1QZkE5RhwgLjU/O102bIsiKVVi1kktisaOHibLGBGuGn6HgfJDRtTZ
Ui1r9V3bVWBcde1XpFlfW+E8h16UHezK+gjsh/0WQLJphKUeATjnv5tOFiear93Bow6/KxC1yRVQ
/aDBRXdu2sbHW+Jz0ZhspRjPyyrRn9t4RhFYU4qyDSnKLqam/tB11Tm3owYsJ1VmFYGUnRGElR/U
2nDyJtPcJdiigKnEVk7XRriLMqrfg6BsD9U0ubsMAkpcwZHr6KbeuV1Z+EFMuU4Zrd8yFANIE/td
IkJ83ANL+ZDXpXmf6d6zUQTFsUdX/m7SjB9j1A+H1FGeDKttjm5RVCeLStYZIYzwYMzK/KMhix2Q
kf6LbbR3jptUJxdIyj/dUD55ILSOcsQlMp6S5I6Etod7ql8mE1vUri2089in+FgEzvyfC8imkzi7
zdg8ZwVo+8oOo6NpF1CHtPybkVsaKrnj+xqW317preYkY0BDFDrCL3Bm0kMhxy+NplNm09UB10VV
f7CjrDiLOjlNbg4SxzohxxzcwacEFYbQby1hBYjcMLw7rTPA9ggb7jYQC6Mdyo9VG9Y4IidtV16G
PPGmuzbDvf09pHTL2yt1rCkPxEmve4Dx1cd3IkSzem8jrYQMBTSeAhJXMckLDC/HwnxqFg7ZJ2pc
DL8AQZX97zQe9f4D+ohh66NaMFF9p1JinCuhRPqvXFfzEepaZU3TP2MBNXUCzxE2/UOtqa74F5lU
VVzUEmYAGr6Bnhybqss8NHyQLd55IFY+KOxz55wN8ErPWtLl+Z2WaDzZespGFhqcWVj+zusc2sY+
4q5N3EM+epYHz2iQxlMQOua/8Jpj73tAkAa21qh1d7SLJAQyXrh0/AE7xK1xl+DmTrWRE2VV0DAs
HdJm4ECmQzDB/tJnSjc8cXs54CQi/EUOih6mftlITxwpVKEg5zS994KigMuFiw36Tw+9Ex1QBUDU
Ry9vJmh5pZ3DGZCDax0pS+TmHcBCT0Vlbqq8vRflDp9NVyNeSwiu/i7aALmNIbcQ6oFVhJ7RkCXx
t9lwREBesuoCSlMXPUSQwoBe1AY8Kn10gS3WQ6ZeZIczO5YDHbhz2MWK+Y8Jsf3fOgc6tIeUbsRP
NYIqXIMuF/UBhmCn4jxQAP9yCxiZB9aF5G10pVnxDAirn+3QBNqhzLupQvNupC8GtdC0L4XMJ3Hn
xWOsFXupgHTDbiXyxrMI4JI+CRmp8D5KoRnyCQffkKI4pDf7kOtCU+5diUPHXhWGAWmtx9FkN7V1
1pq7PJNec6AApoVy19UJFxh4C+t9LWQS7kOtA4PrUfLhZlbT8TmCeiUPZW015ocOPqa4iDpLkIuN
kW86JMYw4gou2qb0vQoEInIZg8ejH2JAfRdrgxacB6cc9AdHRL3yPjcqiW1IrVbfyArsS4SxJ9Im
+tB48BxBox8zkvxvZPkzpZcjyYNeNxJc0iIVSJcMe/iHcZTp05nLwkr2bZemvdwZwJZaqCmBVZxl
rbf2vuyjAJIgUlXZvu8RdcY7LQXKxM0MsdWQDXm64iYiOiHXgjRc5vQZ+L4Guob6SGtsGHeeQmvk
JIhcvyFQJjECIiKGjA5VuRGVhJrZyzmXiISs8NesUiXYm7KcQWKxxa6x0H9QPhRGjaAzpiPcC2DX
enSfGq0hTHC1VMjQF1n105oTzfse0BOGonGUzOxYWJ/DQeeYDue61IzxnQY+pTxVU2FM54DubXfW
8x4yvImHfb7PkxxZYTHA/bz3MCB7iR3UlHdGWTofC6yoUZ4q67o8u13g/YxjTU92jdARyZtaPPl2
oprC75RNauS/yOmLU5akerMzwjYRGyXgV681Cm5wVTyCqk5LaSniQr0+drW4j/wiskMf6D/wuVEr
nrnIgmOut5DKzQ4w9e232qv6zZ9RoR+Q/NF0XLZOSepTUY5d5CNiUdwLfIGPSSydQ10qWxN8VeOe
h8LgkgIDlUXqitfPUQromla1U+SDtYYar6jpuxH1TZRzp0DfC72MN3wgX70QGZCiiYEcPgQn0CXX
AzqhRi0OdSMfML7zJQTU8BWuRLlRNlkdhU6tjQA62sju/F3/emWrteww6XHQ15v0urlTrMoOnr0R
wv9GVW9toLn8q0K6ovX4SovWNnsB5C32awtfBD3DKM8YE/HWKiWLxrMaPgp1SoSiFotWwX9BX6OJ
fTAr4Z0HDIFMMynezWKBG3WCtQ3BdrBooVKooA9xvXKZGEnWhyFGWUN8aDOPMFEg9kSq95X27pe3
b/S5og0PhbNF/fV6sARTVQHSI/aLJjOf1XCAZdtIsTdGfatQv/qhqGehIjl/riXUo8gK7MlbOJ0k
hCGXLNbNzYuCqkr/z+05rQ5E8ZVOB2GDUv31nDIzhsLQmrEfgFLmqaE49ouBv2r7H7b4jBUAwUQ5
GY3+xTjcCghLJYmfl2n32YHN3x7KqcqKt5Z04NXSB0Nul3IdrbhFwWqqi0CfcDzxncjqDmGk6afR
caOPb101GqsO4nDIBcxfaTFK00Yjt2md+q6Q8imre/UJc6xsw0LhdWBF2pRqESqxyAjbS9H0DGE3
qXq9864Dcb8PAMrsSYJqsJiZ/ubPcz3UopmhNlnvYpvu0NHutHc1YkvPNKe2vE1XNtvcvgNMSCmV
su3iACFUkGMoNXjvqkRx7usOsDSC4FueA6+XDXgBPVD2ALsNF47rrQbNwDS1TIR+1eObNpY5yrAN
Iupyl9Ve8vLWnWAYFhefByZlJrEudoLTO3ra5V7oK1moiucCjGD+jhavebo9zsrVfjXOYlKTPeVe
pOSR3+q9CwZZOWrNLxy50DgJrOnUuJtSnGvLCCyEzjlGjnNwuF5GQMZuPCfgvjuaWbfX0yF/MMBe
xHeDNUb/3p7eys5AiRRiPBqbBkJ+84/56wYc9SFRUtDIPkqQmu9obeqQJcvq9+1hXs+JcjGQMoQn
Eelyl67Os0kEkltG6uO0hyhu3GOY0JW89TNl6vf/f2PNReG/ppS4matAPk99CJHTezCl5qFsVPg1
Gbyd20O9Xr25rIwuI7LDIESW9pEd1b4glDL229wIXigMaCf6q85bmy1wbOcuHW0qvtOrZkRuV4Yp
4jzx4Tg3zlFDyKz7gLFI0qOxNbnGWztW83B8KqC9FlCUZbBQAy10rM4gixgGKgJSNvtW6+yN5HXO
Ra5K84g1U5c3uZlmxNfSylef6/1Wx0UbYIzBYxAYSU1Qsvo7obrlU+cOyRN6GYpvmqWk+qHlbrDx
E1Y2pcuiAoU15pa1t9goVpNQBxrrxHcaSuY82SZIVhjflZ+xQzPdw+29Mv9tryaMVPbc9SBBUxeR
HumvaogUkfhmhygjryCanLN+lwmr58FOuvYxLBr9Tnh0fG+PvLJLUQ+dWzpkuPM/1wci7uPYg5ye
+ChiZQevRgGsG/RxY5eujYJrHlg24EtYbiwiieXKVM3rNvFjMI+fES6J8gP/MQ43jvcc2JfrqNF3
nJeRludy4wSUOgJLso6Yn00f7dasPiZOGMxSKiVsmoRS1+3lW9smJFCcPeSbgT4ubprcGYcpHJTY
rxoAt6Or9Cdkv7yHFsHdj7eHen3Z2OjPO1zV3KKYgi8SeLglSZ2YATaYYQOTyXRDsKPvYK2oL/gx
9ocEDc7/Mrv5g5FVYXW9THgHqvHYt8QJPC7NPOW8JB8cRSo7YTjNRrRcOwF0M0ngbaKuYy9OgIhb
cBuSONbFbfbRjursETfT/GFokfLscWWxZiUg7wF3pi2/oNVvCI9gnijlkD8utn/dCZKyuGl5QeJL
ZNm+GV6bwBhopraiuYBk/cZRWN2imHCpFtsTjY1FYImiHFopY/hu52p7BPqrQzSl6bFA/uvRVifz
63/YNn+Nt9g2eSUobFH38vNhNOnGZ7/CToHQJpPkgcZV/qTBXt1A4aytqM7XRDGcDi46CNdBxSiy
aPCUubIZBONjkEQuRNOoK2ZZJlXfiJ3ajF9YHvq/R1tsHcpOdLdQl/U10VTmQRZ1t6P5F1ySDupp
kRQRPUUKwWPrds6ucYziM7SRrcxiKd8+X4su7WTyJJTSLWdZ5/GCaPKG2OEmHgYqnkXmFD/rNKKe
1DoI1tFbDPtsX8CCtWlhlcN7YenBBTHI8C6vjOReCnU6RgjEVRshfi1w6Ci3c43NwvLeIka5bjPY
AS7E/ggdHau1ZGhOBdam6GHWKDMgZuX84LKvNqo0q5vAJIPi/52RUYuNBzQhCLqORnhn0espC+Nl
SgL1WGe2shE71m4X3mNkWTO8/pXMNGqnInBbYochaQ71QZEcbPzTTrcP0lqEorhF2/ZParLEC7Rl
kxZNNyZ+CXDGVyO7+ZhFPdaV5pDjX9V6j0ZgtndaHYRvhVnOO8sCk4gODSUvb7GSpkhVxOS0xE+9
1EIyccImVu+NBzAnW55g81+1PEsASrCZtGbK0SsQNW6i8Wx47aN78Sv32KptU0+/mtrQv1L7G88R
TlhfS7fMf9HzbDYwgqtnyCD9gToGkNvS5638VyjGjqHmT4LUF7wJzoqSt1BZEEaK9joKFB/TKm4/
Ozn0+V09aD9lbn0di948VW5nfBSqQvc3sobp69s/PCwUC4wIOC0sK69/VDqOgtIxKZJaGhRPhaZN
p6Ca2u/6MPaU6rLiG12F5oOi6fbGgqztOag8KnevDVplmZ1hsNF7pQoczimDAcnWBPOKXZnQJzuI
XMU2RDEsGr+aimfhIcs9r9s4WmuxA5U3fDeg2oE+X2w9xQgiHgNN4utTqj3XQCs+wS9K3mlSCQ8N
CstnL0I8fyPvWLsjwfDDXaGEOJ/p6xX36kRSfasSPytM5ELwcC/n5lWkPPdUyu+NQlM2DvdasDKp
JfOWIu1HsPZ6xHCMZEpHK/GFodVIc+dd6R0yqVjBzomzbCvbWVtWHEF5tM0geDKP6+H6KVBzN/O4
siLhMs5Q/2jScNYLhad9GuDy/o54ab3c3sirywpbcpbsMfDoWQABYct0NjbiRORe0k+d0I6iZU7P
9TwTJLsTYgHNp9tDrq3rDNueq8CkrMt1lTj+jAkMUL+TRvHsRKEcD0jJ9BFwdDN9/x8Gs2CmzS0P
upWLbROHLuJQRcvj3hLZi9WBDjyVMs5+CMzbouPtwV6jVonKDKZigg7zEj+9628ovQKtEpfVbEre
MQpquvTih/BIR3ba2xpaKpmpvY/Vpjg4iY68z+TQ/gnRW90pMtpqwsxzWwZuQHncEKCmKDYsdtRc
puqcOE/pvXbIX+Zt66dlRHGSfMf1jVTWz12XImdh0Hd9slyaABtpxmvm1LwgsxnFXIbgUy/OUA19
qLYUfoKYBV89rcGheeqt8ZCguvlcuciI76cIlSWtNZ+U2NF2aoSQ5d4ahq134FrcBCFNH4gnGYXa
+ST8dY/gohLhbChSH4Ec90ThCiEYcwrrxw653VOHuuu/KDll76qytLf2xVo6OrOCwUpgXvAqD2xE
N4aZkmZ+gRB+idOVYn5p3aT7orRWIvY4CjRnA0tnzDGHqq32WVFLC/AvTOqNoLYWZXhNUcWADcJG
XeyJZMhxo5q61Ne6EXhfLOgv7VHIpQU9jVT8T20aBr8VJVOnjdxvbWSHBp3OM4eIumwstMwLQZck
mzE+mrMLq0KNjp3Smh+yDmgC6hNDue8s1E43Vn8t3sAonlueFhHHXNzVpvTK0USN2c+sEp0xWSNs
pBb1h16PnY13x9oc4XCyxUjMmOri2aHYUxQD5aDdALj9FMgWL3ZK0ffgfpXHJo9ekqJXN9Z1fXr/
b0zjel83Fp6tcVWkSBn1MQoj4QewBMVjUFb5/e3wtnZXULWkZ43YIpj8+Zf8dYJKIH61CtrADxCt
l7tBT8fpXBddh1KIXuCLNHSK2Mh2VseEJuhRwAHQvQwgCNtAURqr1B8K2vE7s53QeuKEw55KDe9Y
9s7Wtb8WJ0go5+QKjz5rWaNF37SrU0NPfRmDW0OjxUThqgjqO11P7ccBZfB213BLHhRPbDXfVvcP
GRVllTnbNuY//2uFox70FjL+qa+E4qFUA9/G4WaPQ8Z7JQ6aw5hv1TlWH8roRfzfERcBGnOJTENI
EDUPHfysSep1aKo6QAERgzOnafvD5BRfc116Z73tp3McdVsebmtPNZyAaAFCrQDwuDif1GwBw1Zs
Kz0vrHPsoaaJ0Um/UWNZ/awzMe0PKoGq4/XSZlNkTHXepH5UOCmG2mm4a7DPO4RKHz2hfxOd+nZ0
q50ygr29fW5WT+hfQy++Ki4FPKACjWYG3WFl59lZ9Kl2wTzuVGcGEd8ebXU5Z9WB+dAAIFh8UTTU
e2E2WeaPyhTgOdL3ZFZVPcit6sbatADKzUh5UArY6V2vqN5SkNfi+WHmVlq5S2xLtoB/tZyCgkDd
cyOXWB2ObJyekGlTnF5EnwrbpxibPnaqTccB57us/gwItvmt2EGXbVyTa4vI225uTc+dmj924n8d
xEwmkVJMCqGuy6pDA15/P5Uy2tiTq1NCJHOG+dI+WZLkYQY0ZejFmd/S01D3ZgQ29oyDYftxaJA4
/g8vKFJBmPBwmBD2WCSnSkOX3OtE5nelkX5szXb8Kgwv+oIsi+nuG0oI/6HKxIPtD8bkz1t1kWwE
hVagbDFlvuUoDjl+Xp17rwWLmAFN35fRaF7qoBnvbh+AlVX14LnymKEAj9no4qSjEJq5RkGyZU7G
LALnGBnNQ/Bps2eKvvG+WMtwPaAF82McvVPotdengIgd2AIXM8oTBbyN3m4eYjPL7uuxGM92KHR8
koL8KQF5hpmEQP5Lgan6JdOaYmM3rVyVWB/TMUJ3gTC3RFTYTaDg9WplftKbsrrvRACiMMhVsKIC
E4d/2kI0324v9cp9hd7QXJ6H1cW2WpxJUUBY6Cc0DbHoan5oZQhnBZ+TY672xjOUr+AEAN7pNyLB
yuGkbDnzVTmbKgS26yVvotmNUKp84ALF+QP2Oi0YSQTQ0uPt6a3VnohwOrGNhJUq3yK3goSInnMh
cl+K0UyPmvBowNl6mX2a2pLnMpD+5C7p633SW8mRtCE/RHUIwxrVlXdBhpqxXUjlcvtXrX3nuWtm
cYrJMZfy7pPwgpoXdO4DftKObd3H2U7RyvoMkUa9h4xafb094FqSMOt/U/wzeUi/ImPqwdD2+USc
IgMK9rg1efup0keYDuowsyrUPfqvRgcFBlQseu/FP6qSFhvTXttrhEpST/oxXAKLe43+EvAgj2NN
WXX6J66n766SjXeK2TsfK/D66ITCA70983knLV7QiGbN3Xq8SaDQL644mWYmFrpd5ru5MX7oQtWe
HrEHFGLvUVM4IFD0OaUlNYL06UKMgDwUGF9u/4S1r006SCkbXiFN/UUMrQaIJZbkVKdjEjoHWxYW
1iI8D385oujbR2/qrHLjplgcMOokNAVQ5yYfowGGEM71AYPeUrtpNbrP3ZAV6K3m4QHAwhZlcTGz
/x2FKxYaHjIcNAWuR2kUiqPYnrvPbtklF7sLNRzCQvMxM6Q8BkPWfLm9kq9nRe+JpyepA5bBZPjX
43lm7ZX8qfacdHF5qnUYL5EwrY21ez0rdszMPgU+Re9yeTqttAvUETXGZxE64lA6M+UjHJVHq5LK
vaXX0+n2rNbGM8mdddZTQwF/cSzyRAXEJBrjuZ/d/lRKKhE8OylewsBQ0Ljs8nojKi4OIuMgVMTM
QCbMAWGJRMSrrkVjp7efwXbnzsFyqvoXWPGoOtOoCp0zBR9pnehXS3vjhjPmT/TXeZyHdoh6s34R
+4Ytev0JByFKhLk97xnJp270K4SZ/kXMPP1iFBay1QXm58mujBUt3mepRM6bC7OBL+kF3a+qzRvl
HiUnpBkNO1O8w1wytHYUbJTiU2S7jX5W3Bit8jg2nWI/1LKtvhrIHhTw+ZLR2ldYgsdHICClOHRY
3LYfPbB+v1H7cT7XWP5QThmpN2LC1tvfZw2wLfX8ZSCe5w9sEvAnbjN0/pdYBk3RcI8gTj/T1MIo
atLCZ9wbLehOMFN+GP34Urj9YUyj/F+BLdhXU9jV2xpPcy0PTT4wufPPAI2zuBJFZECw0Urvmepm
fB5aoQmEK6GsINSSphsvp3nzXn1vkD4G3WLKJTP0ddk0Rk+8LRrReM9eiLndUCmzBXb4zZY59lYK
4tyF/j50ZbkR9l9Fitn7lTSKciE+SCAPrrdZbyDTbGEr8azrOT6XDcrueWjIjUjxehS0CrhYNKCj
Jl90uZLCyVUrjZMLrhjdl0FBIjsaLf3ldnxYZMN8L0YB/grUhosMj7DruVg1mUoP+ejSIMBydnJN
fSIpTxE1jtONZXsVimBmM5BOVxJQClz466FQhafE1U3Bs5l5MSam8qtMQ2cfKO6xRT15Iwy9nhjp
HxpLtF7JgkCWX48WRoUsw6oKL2LoUQxiyKcqqwxsTzHpu72Gr78UKSAPeJaQTJ/tfz1ULmVUYLmJ
T6QsrX1Ui/zUZ6isvn0UILeIy8yAf/CP16MofdyXelFzFQr8eh0Ed+9LXCLOt0dZWTaqsARv3kh4
Zi/fK3XklE46RCnLlhrhoSq96ps7TcJGJKDAiOn2aK/uCl63XLXMyKEDgNbL9ZysIIaEO3C948g5
YQM7C/3Xyr/49D0qSV+e+2TcYhqsTHCOk9i4EKC4ghdDdkQkwJxteonDvLoPLOSjgHkoGacLhf+N
1HhlZ4CE5VYCJERnckkIiRyJQy1o6QsU/fCdN7XGP4kJDfz2Kq6NAi5oLpHRpHu1ir0+ZiLJ3PyS
zkZrY9N6x97Dyu3toyATq4Im4Fih/3b9raIw0XD5SfOL3rnBqSIz/B5GVrLxZHw9F7DHM3UGjTSS
MW8xik0DzjIGFNbtQFKH071wl7ZiSxXn9cXBKCh7IXJCr0NdntjJUSe9bIriUmZQxQAtiCO+NsCv
x769NxVosAhBa49tndtbPa/XW97AbZBRQYnyxZYCsMGgVUmlRvml1Jx++KCj6wnGsYp0eREORN5/
Rr2afcEC2OVvjiDgNLgmZ8wcbKrlbmyqDGH7oSkvaJkNLlKInoEfa+S8/YjBs6JFTWrEF+Ttf71T
Mgy1UEgLywusW/jQhpXvrbytzh6Wum+fEs8u7i9urrmlsjjNRpKXTlS35aWopu4EDdi+lElbbiSW
yyoOtyQz+oPI5sonr1rsyrhJjI6mV3np6dne2amZniJHCc5ZWcdHfaiglOZYOgJjdSHvav2xR2Wb
SqS1ZaHz+g41dCr/dMB46pFdL5ICzjaVapAbF97X1Rn7H2yThwi7VfBMBy0tt/zuV44jFQQ+oQPH
E92YxXhlPVq1FSZIu5dxso89jEi6sNhKXNdmNaum6exLEBXLvhjmJybhq6suItVDuDEe9guA4/ap
jjROPqnN3e1QtnIGdYIyNw66MWDcFlcpb5dJjMKpLhwVYz9DWY4xFM8Tbj9UASdMRgZsrb/fHnRl
KckPQIzQ/TfJ0uc//6tmTNwOxqqw6ovEHHYf6FZm7XUy2C1g+MpiUsTRIIGBF+U1tJichvGctHCO
vJTgYH/HdlF+yFO7eEHkxT3qVbzVUHh9oUL0mDthCHYCxVziNVxdDERst7oUxWgg61/3J12a9j4x
zC+3V3BRbplPIW9KAxVzwtdM0rleQawdzS4OmVk3VMYRzFnd73nt4EdToxKq7+IsVz/Z+NTgYhLN
7iRVufELVjbO3HiboYlIhnI/Xf+CpsPWbZqS5kKMK40j8VroR0MbuvzBwxO3vrdbCZ+ZzsdWzeVP
9/T6rfOHcjdfHnMKuISNR1GM1bbSWZeslnHvcEFZWE/vKHBX4cNkiBrZ0gqc1VMEnl38rhw5OWcV
6YXmY+EggsM9WtqT/RvAclk/KtKAJt9KvW4eoYerxf3tT7XchPqfrcA30qnczE+064XqhkQn+GvZ
BT+25oCW5gOqi5fCDD+XLNEb8+95MDp34ALm1yDglOvBdK3sNOC8xSUqG6zwYoRYbDQLN66alSnR
2yZIceH8Kfpdj9Jkld7mRSsudjvZe8tSvDNb7ZPlVeUe/H27cecsNzuT4lJTecfPrUFYvtfDVWaD
IrM7Npe4UpwztAQI+F6vHZUBJ+XBldm5GQf3KAQWTPpYR4fbH3AZrRgeEC5JEukR9/iSD4epRYOs
jmgvhoJDt5Fp4Umx4/bNX45zzP4g14MfSfXiepK4cFZ4eIbdBXkv9x2+20l+J/N62MqQ/6BA/z49
Oh0fEE7AROf6NE2u5UCZgjpVN6BFUqtIaxiJdM+4SauoLoQTXH53Sr6allJr7yOhd/10wKMLSNgu
LnFQwmC9a7BabHUQlVkVxv8kvaFOZ5QZErl3+6G2MCZRYY2kNrIRu47O8XQOg9z+kSL3+08cUJvY
5QIb313tht6XkUbBM5I+yifDxlF6Y6e+/nZwmwmPFCm4UclYridrpIWJE1shL6WnfNN7MzpHZWJv
nPCF5yfNLKqy9LQAU8y1YI75YhRM5nH7rEZKs72mHQW23uaulgIxk0kpXGrgUlIVU2SLUkmMXX1x
yQxO/xm3a7c50dNM7F0tqCbucNpqlEOtl8bwxqeRTkOTncyxBR9MFWXx3avaHZxUn6pL77kk27nm
+EreYQl9+7TM+/Sv7TWX3bhnuNt56QFkW6ZlQhgRSaGd+Y2S9Z/0ZFLug8xw78s4fnLGvjrgrqjc
RYjknW4PvLiQ/ndg9vWc2OO8umSBSW56A3f33Hf0vjwia6acVQxx7rVMrRFkUpKvOlb3l9uDLj/9
n1HRAyAvAiSIkOIilVHwwstaxcp9I4nLz0Cg470qnOFFTOVwVo2w3mOqe0TQZtopZhAebHwO9hAd
qnttaiOc2kvzjJ9lshGzVvtxFhU5XvfzK3LZjwtKJaaTqeZ+4SKsg1suRdxCGeK9C1Nur2iooQUG
2lk9hdiDqTdQg4pxhy5isCfTFYCio+Tu9lotbo3/XSrqeLwZLHSBlj9pTMZq0KM69yFfOcNO9sRD
VqebpfliVdB77cdC21iIxd3xfwaF7kvlC1D+EsWntVhI2Z6e+8pYaSdL1Pq9B5H0HmHb+iQtmHSe
q2BHmcsAH8xqGLc2yNq2pABM5QOIBPLLizwpi3mTFHCxfNtEgvkwdLBXdr1hECFQeZnO3hhZ79hc
+xrdQ5TdgYPbSBLuaLWJPZ5d9UPSiPF3JKES76Rwy59BG1ZIeelD9vP2B5r36vXR5dTNuJ+Zg6ND
w7kOY8jlCzMJEE7oKhWTeDSEtE9GJsytRsz89yzHAQnDgx+0MVnKYknSRFKPmBknbQ2WdeRfLVrD
VVc+aJmDiN+bZ4V+HtT5edsx2OLdVk+dh4iPjcRFZtrhoY7KejqbYYwz1tsH8ubwTxQAUrFMS42q
yM0ihivmpigaGEGZH5Ac3jJmeR1f6bHScGRHI8QIX+f6Iym60TBbQHfQwsoYUrRbuQcq53GHX54R
veT42KIr10Dh3NWql/Ybb7fXB4rxKa7NgB9AI0tWo0u3HcI0Nsm8TpyLh57XdCx0bvwvlSIqELoI
cv7bKBiaPnpt2zRHyvXjVkP09aGaG81/VBeoNluvS7Pg9GNlSH0nHjNMH+12gJoWlyknRhvhAdcu
h6XO9K+3P/HrEDYnvRyNP8eZ7Xu9+Ci2hyUNfMBOQurBHpeQKTxK/BnHs5Uz/AE35OrtOgkMiv6D
CRJpbiQu3noFJkmVLvniAmO6n4Bkp73TWz3OpUb9BFwt/lJjVbnxmVdmSmkF2grtbSqdS0S8ooR2
1XVAgbuhUHNsVV2DlC4rECM0pEdDZMpUdyMFXokLROm5eKVxpULaul5dLJSmqUR8zEfEUeKmVwD7
OntUJFElTPVho7y6NkMS4VljgIBn/umg/lWEqMHIlYGbA7myBwMBzULVd5MrlU9u0w4+GPRW2QgQ
K/ODl4Pzj0nZijM6/6K/RiwhGNqVF2S+preqfT+1aj0cW0gJ1QsqyOLN1y0OwRYKKlR2eSgveW+T
mXTWqBuFb2RTeVBRHvb7HB/ikLLZ2QS7/+nNZwOoOjVx/DnmNuTibIzSTQvXzdCHTOzsjvq+gdOy
Pv4q7KbBfBWFx61QuBIFaGkhVjNznuluLUMhnsBJPHWFj9yQrhwqGTwHyFnvcht/ZKvvvEcv07Qt
0vrKLUlDiAAM7Jn0YgmOoDAY0ZOaCp8ApH9SkJH7UdfRuPGmWB2F9ya2WOjLvPIa0IAoYPesFn4p
y/IYGU2/d5VhK01cOQOsHeV/1m8mqS92JF5mRW3WEr9gCUrsZMawcHdDbCX66X84O7MduY2maV8R
Ae7LKdnLzEjD1mJblk4Iv7LMfd959d9T8x/8JtkYog2dGDAw1VWsJTMyMmJR7Ui9tOqsPIgesGbg
/WCoCNeDywHOrY+BFoVN3LdO4UddbHyxokX/qiHF+2uJAuNrVvamcXp/Z+7XEt0ueFBgzkL8ZSve
lRTCnU3WSr83TencV4imBkMnHXQX7NeSUQiggAA1oo1tD34R6noCN4JRcgu9PjVDGzUvAzQpGwjU
i6pd/sOsAAIpI4vC+BYVSagsdDbaub4pjdorFbvoSSvng2dgf8Teqri8PuRVcJw2+XMnSfSeNGnt
Q29KXopgyc5BOAy8s7mKCEUbT38GoR0oD9+UYlgIhawoelHbUnwVoGAALFf5yIoPN1B35YWGMWRy
Tfw2pce3B9wcsStJjmmX3ByCuCeHU7Ec9htz+NlXeX+dw8fV34EH2HnipGGos9sdNYKpszOMjZ/0
uNPCAzHqP+fWBDN9f1fc2YWE1oBlOCOwK7bqcXMAsJhB8/RVFZG1obLCF8VW/1GzqvAnqToSQNkP
xw0Ms51KDEVdIIb1WZ5LHSnqdBn9qAy/Y3lveZLcfjaNwfa67LBgvY993+77txgMhH3rgpJ3dSGj
+Dz5SimZdHEHcuUFctKlZ55v52Mx5JGDv0UNkWssnPGoOW1/GLgsERUTjC7BdRGh8b/eb7tA8KZI
65kTjh0iuM63Tln+wOXV8WpjvBWVXF8e/Jo8agJ7pOAGwEBith6xNzREiGpHeo0aCzHYST9LKmLP
UWHzvi3KoxHD22gUmslgwDu1zXuqyC3KbJUivcaZKj+RoHUIs8Xd8sSDb1ZuwP1wMOIuIoJVRsD3
lggC5G/5yfHUy2VWk3FicLKYp6mUpM4NA9X6u5GjyTg4G7t3gNF4t0XSxOSIpderSWuSRm+h0JQa
Zlyep176rPfzURv+vTkRG2CmxsHi0ItN/K9dMo1NSOHSiv0RR/pTitXwyc5t6UXKivHRIIEJCUE4
zruwid0+ORmcgwLnwMSvy6l6ob81O8/KqB40loltvUrXGQUGocjnCHzAwdcT4rYPBgOHAr8HXvmt
REYBd7M4gQfT5WFQ/G8s4lTO3BZ98vBDrwWQzKy0UZ0jv5d7C0scK+h0IhPaVvMiSQ4wVUdpBtgx
KM8UoMr2hPixMbwmjtn/h82CaAHxLPcosOJm1k47GL1lDGTzBfIjqiyX8akri647eH3uzYoXQbSV
E4lRulmv7tjM+QyiTJtpZiWLSwOU/Xdsq4unBOi5/6fBBM9IcOLBaNeDBV2goHPEYEgjUBlSnCQ8
o6HbfFnyHFvvRy8vMSseVdrXxW29iR1G9Oc7c5To2YGIigKZ0cAvQgsj+YmUanxTzTx5+DwwIg8R
hESwCWUbEuUVEt8gV7kPu17oVo1WIV26vMSz4vGpwTvDi5TnHNXZzU0yJEUQGQ2oYpN1Q+3KlZJL
LjYD5XyyhioO3boWCMT7g+6eH3YJu1+UXCF5IAqz/njmQv4Y13noh7jW+7EsyRcJTwiUypv8aana
72obaQfx3+59p2mFZFxcMGDIu7aOBEp/EqNU4evJFJ+7ptK/l049fuFOT05SgFPRwST3x4GSIqGY
cOFDsWNrkVvZJbWSkfJBOoFKnJzSan9Kcjj/1kgzZdr3V3Q/OyoVdAygPES0STa3XtG6lHXoP0AA
+SRJpaeqjVydxmqWKHN1VoSFgpHXR17R+89ISUrw6umEIgPaCj4njp6ZZt5lvrMYwUu6YFXhZrPe
faEoqLldMoWYd/SxcnCL35kr2gJ01BM20f+x9VkzCxq7F4temNRafnVaFP+TFUX/h60XNbIGNGN9
fX9tNx+SbiPSIPyBhJ4EZKTtWVzoq28ltZxeuYcCTxGdIDYa/aeos448G8Vp+9cDJYYS1WhKPggo
wHrfXKFyW9Ww+c35tTBs82sTlyYo5BIfxCr3RqF4gRs7vxiIanP8ugXHgaKbp1dZb8EYuLPPia5l
B1tSF7fiZjLiqAkyqKgmbv2/jGCcmjIy5lehDJV6mpLU6rlwGkyB4ppdfHKG1po8q7bmf8JOrUoX
HpH5MSSh0vwRh5/vSlhaX0q5q6dzW+QaZBAtCzAXiNuM5cfWQHJDeosHt80RVngeZcwqXvQykbrX
dmDveqJzILvQx6SPV3XWyugiZxRwb30z1sNJ1SPn11iQkVI8KiDrubNuheHHxLTa6DWt7LY4O9Xc
jF4oNzIrpZPwPMk0cM7PhVPnv6fw7BY3aCpteixcFhtBiMIQKYMKYfe6+USLqlTI/dvya90XLWXH
yjkreYZrh5PU+HPU6qMMf6jvGJdz2bHxuEI2z4CSp5Iu5aPyqo217ilaZZxFm7zbL1pytC/22wKe
KSEC7ynF1W2YAJo/mHOwKK9y2nUQz+ifW9rw6F0TC7TZfDbyI1To2IIQHjYLqFv4nKTNpL1igi3h
1dNMwWW0WuUcKqkEt6L/p0sUs7zMA2Js798Xd44XCymCEotWiV0DmSaNQx5P2fRaG0V+gkQefpbV
zDrYIZvLlx0CFEj3LmCXoMRvWRYcBNmckNB+xbPhNzPGjmGyZbcuol8hAuXuHBxlA/tp6Sonj7Ka
aMWj7MmK/ysbkIp+NJtCUl4TDGie2qT4fdarI3G1u4O8SUMDLIiAaz2IU7Z9l5i1+hp2iMHQHhZd
uC+OCJD7Gx08GX46REG0rmlFW4/SZVWnSdSbX2mnC8rLUC2t4SLTAaaMr9mhLt2dT6VDYqJrXvgw
7CZlWV0dzMGgv06Ro3zv8cB5pqEmfqHKH77WraZfJhr9Dl7JO3NEWYFh6WiCQrU1fpAMpZ2xfNFf
SSSlv3W7CX5fxhipMBy46wNa0+ZFZi8iD8Jp04XvO9WdTV3HGGclbqAovmI3gUumZKQnvYrQKcNM
5hRQyDo4YXfHg+z/psoLlrC5rdLcHMMAEOM1CdLxNAVwka2pxY2oHHoXk6Lp8/snev8BRaz65h4N
TY9i3Xq/xHSXSTm00leiVGvwglmrumdLsovmWXFaq/7QoviE7EuWp8ZBFLm/xwyIWjwDhHeIoWxp
P51M8DUuivEaY27lBZMc/A9JDdpu6bi9Tk04f9HRxfMmZTiyo7izyEKfgOZIsmb0BrX1pBOqwOFs
ozpPDXI8VUnQYU00By4cH9stisl8+KOCNAhqGuC9eB02m4j+orpCUhGEyAoLFzHS9JouceRpcZbC
sBrm4Z/3v+r+rmE83DNJHpFiIEhfT3B2lkjP4k56ZfV1t+sKFKbt+giy39PM2Tnkw0Kxl7PIo7Ae
BoMNPbVSU3o1JMMv9HQ5tUP112jI/xidFsJs7L7Gkd2eLHm+jYrxZCfTdLCJxP5cP4b8BEhdHFJm
y723/gkokECaJrLxe93sI3iUgTl+TUvCdEyIHLvDWQyF2vyKS2QU/OoVBf8hS8aW5/T+iu/PEXkX
xQuyIRJOKs/r37Hoah2lcRr6Th047tz0lUJtu63+MiukHKsEDTw9muojYGJ/hkihRVokuoNAJzbX
RdARItLQHPvDYAcfkJlp57Ne5ZXstpFqzt4wyOZfmjobhqvU9PIfzHq/z0TDBIdYFG54qDevjWU1
shWP0LkirApe21RJzkZRjwe7eX9cwV4EVG4IiIIEa722yWQFaYbqhF9IquyOyfhCrcV2nUF6oe5+
lMHfmRPXIcgjsYBOHrE5rFxUXZ2EXe5jyF58T7VCP9tOMj69v1/eMpH1xmVSEGbpzlBQPt3i1BGO
lPqiSqUPzX0xVbdm9VK3aQASr32vxL/KQpeXk1OMFSZWEtaa40uIrvJ4sgs8j8xKHizPzPVS+4pL
pBS5xjwCBSsOKhZe0sp1eZoVJ9SeuW5gWb//6++tEfAsTy84u8Da118kT3qrLHon9xOlh70eZJJn
lRjFvT/K/p2HEYRrAjgt0CbU0PUozoTR+ewEhW9Jqu5Js22exiAzvQo1jcv7Q+0mBJROlx0dwMSb
5HWb4KwPFrMqrKD0O8WJvXGIJM/Gb+yg+ri7JBiFw8KmIgGiYLaZUBkkfaFkY+Xjbxdf6gYNgqiZ
TckNAjzbXTRVhktvqtHBXrszOSGLTLAk2urZb+t11LQxMxHErv0OKrjXSj3ijboynR9eQpIrkmFH
tMNBcV+PkuVTnM546fojDUVe13YhOWcVn94fZbcn4AmLK5bSGY8p9tvrUTAJNeI6HpkLTnJPy2wm
rxlxzQlA5qhKtx8Knf23QBO5R9TTNss2LTiKD85S+cvYmte2163TEJqo30nRw68H0Q8KRqj8AKoJ
yth6VsAwqYZJXO33yqR+49ukiGm3anlO6nmi93jsA9TTF/XR4FYMC1dfpSIrqHebGcpdQhdw1dR+
omrosnVzghtosHwP6Li/OHkmPSh6Ra89A1LlJ44m0SJ6WM8z7moBQxS1L9tZ9WQj9nGN0rQ796n1
YJ3sbSgWU5AlKbEC5q2Hmgyl17NGYahYqZ7kBMenNtb7cwow9CHBEezz+xtzf8iQ5iYSArYjvcNF
fD2eblWJIwVa7cPnNc9lbhSXXJEeZGX+v1kBD3IE6CIEP1mPYtS9TruIU/s4Wcmn0FZyNxvNhcbT
uToIWu9OCAySupIOaWJbiLOU1By7xa79xVCCv6AmjZ/abl4O7vj9lciy/WuUzWeiRoQFLwr+PmpD
hhebFt02WqI22CtDBP1bMsafvTkkv/+Hj4W5qbir+GTbrK6maVdBH7Txl9AOX0Zh3Knhi/z4CrLd
wdhEW4rQet58LL0LpKgxG7/HIY6jnODKHcXzwzciIYngAgsHC9TrNqMEeLrWjc1Gb4Mk9XR16X27
DqcXC5fbT+8v250bURFEFlilNHQhs7ie0IDGMPpnS+2HgxN+zZpFfp6V6EM4x8PBk3V3JAAF0XcM
WXWL48ZgdkbRWTUmUHJ/sluskpQosb05BvZ/f1J39jlKnFALhZOD4DuvJ0UY02lDnjR+N4WSl1dq
cVFD7ct/GAQYUkAJlCu3IWwum73ZRkXjKyKt7/JldLtZOTpMu0D5bScQ+4r2ChDIzX3eDNi1Vv3A
huOkPtcVdrH1jC4QwVr9HOaF+R+2Hk1siJkQxhqIf6yXzoqBtJx+ZlZxMCXEgXMvXQop7m79YJT9
wZ6496Gg2kHfElrUoHXr0TQUC4N8XhpURLXqSmNl4TYGFvLvf6l7O+9fo2zJVIGDwhlWXY3fxjGK
SsZceHWCxXkZhb/eH+nefCgfEMQQmKHEsZkPUnbdAirZ+I0UD8/JuOhe2E7B+T+MQnrIR2L77TjC
oVqU+Nk4jV/hkHJqlPmnkmNO/B8GEZrrlEKI2LeRetzUoxSOaesHaqSfwrEbr2i/PB6kEzzz8rEF
oNTtyLIY2NhOb5etD8PA/qFog+E861PWHDWt3/0w6Ci+KcwIdHO90aQu7MwlyFsMxxqaCZ10kk23
KYr6YYEDzivkOW5SoeNFU+F6oM4xOjqgYpYtn+cTqYHl9jGVxoc/DswHFO+Qt5LBaTf7LOsNGnB1
HEoyPdHOQdXOXmvBXfgPo3CDcgsIpYgtzzcbIBMbjYkPCkoUXpLE0kmr+sdvOIIRCBjcOOyBHREj
HBKzWlQDmj2Oxp/UOJZ/0jqmfQ6XLn2euIT+en9WIp5aZelgSsyHIh9oJJD6ZivYxVBakw17ebEq
uX8qo66Wvo7R3C+vwTiX9WsxBYF5ia3Rbp6oD3fhwyE6sCEwMBYZpCBwjddbZMxZ8kkfKj9tWvDZ
KAyVX1WGVoBHO5X0J4oN/dENuH9FyHoYUfjgsWe2AYXuJLKczzrHzNC73isKSc8v0AuWq2bgqe1a
ap4fYcH7MYV9gmA5A90QKW1OgtyjN5jAK/PDWR4jdM6y2vyWLdoQ/i7pjaT9VaVJeABiiL+5/rbr
McVv+lfVJ2zHYQLw7fyul9WPSrDg7w2Y+GNOH+74JisWBU/SVUS/aOrdfEXbXlpdwirIp8VJOk0N
tOOsDquDB/LeIrJVsQQFLEMpZjOheFC6QW7r3p+19I9cb3t3SZKP/aI+90l5FNzeWz36BInN6FO2
cIVar15ZKksKntv7WhO3L+jE/Q8q8Hy1l+DI6WA3kri92NGQ9qlp8cSsR5I0oL+qmzrfLivplGA6
RQeP1rrxMjePXmLcW7zI0IvpvSVi33ynfK7L2JTCwQ8KzCOQJ+pPSVcdHbA7EyIKhDEN+0nQjTcX
cltPgxKrxYCAdlyrbtjFf09pkBen1MjCR0N2ZgQ8D1uBs0yVc7Mn9K4y6tFWB7hBZonYaUVzp1cO
jlJ5tVqAdT14X75R0FXuKZEHgw2vvxVxk9G0uT76qj3yDPRw8woP02WzeSrQeaBmPLc1AoSobvxR
k/L1B4HIfmkJRIWpE+8QYNeObDljAs0nln0zy2KkfOA6t0rQX8fFOJLt3WWuQMRsTDrbONsUXTfB
NpyjJarHXIMWm88eSkgl2YmdXGyp1n01a6z/ZVoQP1r6pFrG3cybBDRFz/zmLNjhVFPGbSy/t2km
uFL+CY0rImxKdJIGaT4S8N9FQpAZDFz82DuUyiiArj/nNPZDGnalTTfwIHtdpJiurB7ejvuPhpkI
8Qn1VQijhKnrUSQNmwxHSxY/i+jFPjV2x+60utYuzmOP/8TBHhXHa3XvowhG0YpKHBx80d26Hq5S
EuHzO2u+Gqj6KSrhO5mz3VxUY5IvqVGrXtvHFJMBgZ/aWj1S/9jtG7xr3mwYqQRyy2y1vMwIAkfe
W4uPVwhCYfbYMESroZT0gRpXY7hRnvfJaUGjL7k8eDoZGsYIxBSwZ9IobT1zXYnGSA5KBbNLu6ou
iEJEysWpokg9c1KH6cSza9ieEU3Zcq6kVn9Qs13QpRBhYPUhKguD8U3CWJtEUaUy6H6yaK1npI79
SUFi8TUaW+WrkelHVZbdp4ZzBiGHXIF/lEE3N23X5068LKZBU5HUPKlSkJrPRmlk1Ch5I89pEWfy
p7G24EXonaomrk6mrJ3fX/XdIRI/AnQVW0J2G6HxetUlKBL5nKUGAAP67VxJ2ctSGOpBbWF3iODM
40II9gjGivjX5qjmbbXYg43Hxhgp5cs4W+mpAvc/9YZePOZ9Kb6ioKvRsgiWiyT95gBRKSFpUezA
N5xOny8dVuS5Fy5OtHh6j62Y++j6of8GSs0/wmAg5PX6WVpt5dPQWf7kVKFrhjj21XFcXd8fZRc8
CY8Ukj0In2Rl9PKuR6lQ7uvn1Lb8AZzuZtmN+tOCxfJcjWn56uSFfNDZuv9ebAqyZUiXLCTLuR4v
GyRt6Xrb8aMZcWo3QD/As5wp+2zi3vHojcfrBOguSvWQk8lr12M1aHdVfdYGPs3naDCh8N2cULKp
znKrG50rt/YAT1Kyc/WsSJGZ4aGqLwfre2e+FJ8oeVI1JD7dNgYklWFTT2HTlFiHPpVK35/ivLTP
g9XPn9//lG/N1qsbHt0ywHjIHeCUVOQ3r6SpZaI9YUxvTaDUnRtRIK2uCR9eu6Vy3TdnM+bCPUWJ
jvV2Q6TQXeSmafRrNcyz9MSNmOkn0wjRWka+CBfRRIuS+XdEUYrmIiXxGLhq0ZnphwYhqwHSpmP8
07S1UbqlMSjzSN91PgyuWVd4GUapo/V/NHOsMwq+ms0p6bO+O81ZUqLzj8Zaqbtp2NCHSFtUEfyW
6nowPslpaYduw4UiuSMiWNcZgDrwUKfXtWuqd9NNyWHufw4cMwiekx6u3EdllOrmVQnrpjm1ToUA
xVTEuvZcqEaZeHahd8ht0n2bf6MhbF4ujd4Ekzcny5T/1iMspF+bUA7Dc6J27XKSDfIi187M6S8E
UYrEkzUOxDnOc3xmqoRO17Odh5Ptjvai1Z/TVh2MZ7MxDekJJaJg8DhnY3hhXWX9vKSovn/uC0p3
raugKO5c5Nhqm29Rn+L+6GZkYxqaG3Xd6bdGGuvvPd9r+D0ZGjv/Mal9jyhp3IADh1WYBr9NtRUZ
g5cHUxS82Fpc9J+CSZXnL45WtjOElFgJn5exUSq3QryousJuMoh/iTzNz7Bm7fLR5Ivaj8DyIG1T
mCSWWZ8xiKctfJg8vRFuaj/Gul7+iDS8erXKzi+SXBUHkaDYw+s9TvZKgQu1K2ozWEmtxysmZUHP
f6huJeLOHxRe7OEU4JL5DfA5ehmp1L7Cuxp+tZMyHSTO94YWiCJPleCfbhOyNAvzqRn0+lbQjTY8
VUWGzRIN+Qs21rNmldeZpv3uZVSmxbkuAN8HjN59BEXxi5RQQ3BBaDxs3p9A09E9lcT7Y2bqSQ6U
8rdGxmPuXPRSrLl6WzgGmHcy/Pn+vbJ/yIHuWW6MIwRwt22EQ9MhbhAyT25SnYyTl8xoJkd2bRYH
Scz+KaLwgSkZRqwUEqlArz9tXaa63POo3sa04w5ARjn7J6PB9w8OJxynJlOM6vz+1Pa3M0MyI6YH
sgpzfj2kFqm1RGqR3qR0KdWL2tZBdi5o8R0+LnK22E/vD7dfSbIwoWgsmsSExMx6uLgEQ7JlxA5y
TBrP2TArlyB/tIedOAUaAiweEfHyH1tt3mIaw4XuxcBPNb27VvA2v5T9Mjyh9x6eUyga/cORCgPy
wYQCiChUbMJbVU/0BO/zwKcNTr06CS7NI8ZLjy8e7ZGQSHhM36S01ouXg5AVphknN4dTftOWyPQs
KbQeHgVhZnIEwYGg2rL1NxysmICp1KpbhFfyuTUdxa3UsD3Yd/uNgNQG7bpgm+wFUs3NXIw2r7I+
G28Ai/3nKteHcxKpR1XzO6OISYCDwPWDcyX+/7+QvixUF1ADc7zpajG/YJkYuDnAzMMrhna2yJdJ
bN6IXetRghQQ3zSy6fbG7axzKf41VdVyJKixP6pgDpxVQkb2GMLT62EKOGO0Aw3TLWmKD1EgWV7a
hQkO7HTUvH9Kt7ppAvCmXkBGTuoCNXiL5lSmMXEjJvPNMSQ4sh15jH0d1HGxP1Vt2Mhngg6j/jSl
Zqe4I80p418QnBwd/SZ9+pkYPVL5RmCNH40xlIy/F6zY84MNdGc1RFMRcR69tfzGzU0iWVmoEOnM
N4IegT5m8tOkdP3Ntohg3l+OO7sIMWruSEHgEsWH9cKHmjz0Cx1uN7ourMYNQmw1zpI5Nu3l/YHu
zYnghkwOeR3u403CowUpYvZGstyGtB9eaBjMvRko8WQvlnKwfHfm5Ai1TMBpJGggy6znFDSpFOpd
mt/kWVaeunCJvDDN0oOV2z/YPNZcV3ilAnqSZa1HsWJZW6Rwym99PfRPaqJXf9CzaJwlIEDXwf/o
lPX9fFA5uTc1qNbCZBMpn12WKjxEw8npGLSiSb2Ki9xTgUOPzsidjwXpAvAKURHezW1QEDZDn0hJ
UdziCuTAoWZxhXaE34qspZ/0eal+9DTJ5y7NYeM1aMaXSdbHH9h+ZC9ZObUfKJQ357CE0Wbq+ZHy
w24NwCWFHZ+gh9B0t5XDxoxvVmerV25DXoAHGHbrypKlPr+/X/ejCLQcFihEHuDJ7cGgAEcjWVjY
t2iGn7vEqXLGI8g+2Kr72wh2nIj4RN+RIJ1udlFCelumatf7mZrPpuvoBIG/kD/o24/hYtTya9GT
vT5RfZ5pvVssu7pmkr3YL3VYhKoX9EnSnRssmiZ3MscBpGSZ8yPRs9124Eei8k+tB+iUe2JzoEyF
emDfNL2vSmrtJrEGpQ7BG1dSU/Vg6+2XXbQTgKbB8QcW3uIiEAbIteik9imaNN5gReVVS1Ln9OjH
FUdWeLowiBB6WZ/dIR9K21rqAaWEuTjlCdkMhivqo5GT6PF9038VVXcus/Uosp62Cpx52V8kU3nB
4SU/yf0sHWwh8VdWOdPbKHR9AAkqFF42SFxN7xp8+IZRyBfcPjH+12vLU1ljVW4GoXkwp/1WAK9i
I1CKEPW4LSJnjAl5ZqYpwNpOgElTStuH0daItfeZ9u39r3R3LFEW12iMwgh7czbKoKVVEylIXyoS
/CibSPdKiXfDMcF23x9qv+2YljBhR9ELxuo2dp8V0AsEChR/7DASUlARPsULgsLvj7J7MvhU0Hxp
FEadg0t889guaTZ26sLiyZFZnsa+mIFieulrp9Gi02hldVHM+KjZ6+7UAGllkXTtE8vJRNcXlFDx
l3luL1oB/BdhgPbwuRU4Js8hhD0S6C1SoPRd2EalrviRZuZe3xb1B60Pj6yQ785FdKNgZ0myuu0v
MLtpnmqom34/dIYXJEn9LEntUSfV3VGEVYxA2mCybEKV1IiQr5xt9l1j4fiacC/XnXTE+ri7GejT
Ei0uZKdb3mE+p4U5AET4ub4snprHN1MOfstK3GnK6nUogkcBbrH5/v94W8Q+khMDR3W+UFJ1P4oQ
c+zeCauTUfRHxO9dgUKMRI5FeRvQiBLF+t5rkRbu9VlSfG3UIndQ7ac4LJ6sCCkOrV5+r5fyR9AH
n3EIflDDgfiVMqJQMue2QNtnN3LWGF0Ssz/wyAyuSIjP0Imd4ikDTno0nhVDwTKHR0MmAda9nmTa
sS2WhU0S9Y7q9eIElw7+YzSsHKUs9/YjFy6cb54RIpLNPSiDLbdUZlWf3pfGbZxcejHplr6+fznd
u21NUDfBeAPp2/Z5x5Pe46dWq34TWPY51ZxfAUyIkx2mR/X0t8tg/WRB/gHDpoQLe4T6xHrt6Nto
q6AvF7/QUgxGcEJ8QpFY9bLSKq4jBsi3fomm135QhkuldMEFaLN6KrpwBPG0jlSG9ssLH5w4EkEM
BEdpyFr/mrzQZkNf9MWfjHD2isxBiHoptIcvSHJO6FaCnkOpdqvGTJmnCZHgVP2CZT2F3fDDmOoj
GYL9VLgW2Y/I3lAr2ClEUt1NAWy12Q+lSroo4VB/6O1OP9gpu4gD8RBoF1S2RWM5j/N6wYIg6pXI
iSw/rs2Ps228DlAB3QhpKyrNR5tlNyWDwgqSzXRCQv+BfbEezJmQ2hyS1vCRm9JPY65jlJ5rR3KU
90ahfVKwCSnk8I3Wo8DxHRJnGgzfaIzaNdXBuehpf9QHfXcUAFD6U2EeQOZYj2LbDbwbWgJ82tlj
moMl7WNvh8HX9w/ynVGEBoV4JGn/pza2HgVTMFlfaAb1Qw0rIqxWlfPQSdPp/VF214XwmoG2AVoH
NXsXQk+z07WTlNioR7Xd1zqjQBRrafcT/ZP+4OjcGwp1JZox+TyCjbmekI0x19LwQ/y8Hwq3XNTh
aunUE2MnaR4tODMruEs0zHHPgrFurlogyAwtp5yiopRGpzJJe3eW0e5u8+WIAXbnM2HiJjpAKaWz
7TZDxWXZ5VJL/TKUMbToA6V/VexufvTVFxOiUQg8mkSHoux67ZoIaC/WYibk6N9jpY+etd5BXsCe
HgUKhUADJCQs1Yg1ETJYD1R06LXg5hfeNEnpz3al/iwRbDsIoGEY8mdWTweZAKA3uRvQ3b7ZSi6I
pVSzt/2xaebyVKl2+Km21GLyespiOoxmtbRuPKZ1dopmHHf+wCRosj9bIbZWLyGo/fgti+W0OM9F
jfCYSfhYedQTVb9q0iH4poxjtbiR1lHrLBVpwHw2oRv5uTIku3ER0acrxe3MdjLPaBk5xbVLyrQ9
5c48Z25py6F0UnFVn3AhISK+BF3Wmq6iJqN+LuVp1C5YcHb1xVHaMb+G0VhOL/1gm/XVsYL8EiPo
hZUSpYpJ/TLn5TL+Ca+NWqpZT/ZLmEZ6/YRAqRM9j05a/pNxBn8RwGrKZRkTO/zoFJEeX4T4et+5
k77I8WmsoK58mSbi9s9BqkfRdR6VBoxGiufmozraBlYAALCUlIs2nWktL+MfZd6z4QlQHZnWftwR
8GAp8q9mBNfTmyodp9cSId3iI0/51FxqPVm+yFlrfU+VMSv5tVkVnaZF0n/YOuDB2Z6LRf1qDprR
PcW5nakeXV6S6qICUSP8awWVqZ5NyArV323ep58hhSgKch+EXpeiM+LokjdF1N0SBaWxl7mpxvE6
tZnSXtKkUOqngOwQoQekyYbPY6wM36W576DF8BYamedEUqD/An4MZc9cpmz+p7ZjS/USbDo6r5jy
qvUyMwmsLwshlnOpB70avCIfluFqKIWRPHWmNdF2n5fzKL3yJNK6qDd6+KlkieL/OdYYpGcZ1Cy6
4Mqt/RkZuL949PFl1dkZ09z6LKdzRmf3EERfwlFyMq8y20pCXkmu69NgJaPMxugH9TROUVS6Gn3a
ujCFSpWXfAzmmERxdpJPHQ3J85PeFOni8jEkKu6tVdteTiP/7FHXT6J/MMTpbM8Jm/xnELbFFzO0
gMgMYq3Wq8Ix+dLP2iT/li299jrLU2YELjtNcVAEM+XEmwtDKk+JHpXLc9fJeYekv6NGn41Fz5JT
F+lSfFP0TEquCblleIUQYkbnRSpt9TxHXQ8BQ3yGb3WltOoFgEA1PDlJxuoylUklX6GD9KqnpFgG
utS2nelKvTWZ3SjOlh/I6JmDsMPgPLl6HejZKUZP5seg4G9/aqE/VC4N+pN6srVaMU5VbUvGuela
2fylKHUue5HWqClUDEf9VGtybH5S5LItU5fmq/bPlHOreKaRhipEsUzpLmWryz/ffxn3FzvXi6AT
wRQlEdrik30dxoCrCkXzsfgiUdL/XUKV8suDg/CKA6IrAEwWFaYt+4VSbh8P6VLcBpmqbdOiQm6p
0ui9P8ru5TVBlIRiPF3J0EK3gIUyyuOYSWVzC4GwLp1TxU9GLKl/NB1yt+8PtVs1Eaxg7wBfSWhf
bP0qceUwIrVtm5tRdeZTNIy5pw2Kdnp/lF3oKkYR5SzI67wg26JZ0dHzlct9c6vJg14grzc0F5Ll
wDK/IAr+9/uj7ecEPwkMk5UjHifiW7+JteQEcjYm/c0pxxndMbN0Zazzzg+OQq2R2iktmaSjggK6
HgXVgoASx9DdUmewjVM+jvIHY3Km9iDs3z+9NHKDvLPxYIUAA6/HUVttmiva1JCepBOzSqMhd+FX
Jr9TG9HPE2SiS2j2xZEch0gG1y8+5ToF4hPVDiKzLX09i6Mp6EayjdoagmfL+l+ijPU1CVv6d9OC
gn7U4SXW9KhFPLquwuqDwhiJKqJF24gmlJF7WirT9ItKma56ivAZmklf3x9kPzsiTZLtt7TDgOS4
XlSM17RcqI35mh1IF1PStQ8JZcWTUdn6JUvVD1mM6IzTjtrD8RoxLukuWpYEPcRu64G1vua11DrH
x2XTdEMIYx9aWSoP4undeUPJDVCBLAQTTCGOuh6FvKquR1Ny/KYPks9OaiUXRa+kb11E1R2Jg+X3
95dzX08RSCeKrzTZCqGTLRmX3kmrD7m2btVYtb/yuNMxSxkHeENRkrUu6UWZn9s07/O/FWcWOqqp
FMCdS8ey/VhkaTldspoO8dfUyozetbBQPKrh7S9VfiIgOu+i4FRtmzGVij8cBc544+6ViVma5JQQ
CLtR/3/Mfdly5Di25K+09Tvrgjs5drsfwCV2MSK064UmpZQkuIE7CX79OFV5pzMiNIrJtzEry0yV
FAIJgsA5fvy4j39sCwqcAfksCnnon4Eq1FkqGEV4tvFIuiDXRe9CfS69hzamuim51F2pTH5xVya4
FTM9EfVC9PSfPmkproQ9xFoX1LCZMx1sCQB09CiCmSsndWX4Vx70vNucbAu4tbk0N1uoIPXQ5uv5
jf4gyqwlijCHoMVTzAP0aEowjpoyHbqPFkzPnKbDx1aFXpsK5WpPqnsLzqUNaIxlYkIYW2bRMiMT
6iWDHLNrSMzFZonLAzsbOyYWoXJR7rYGqW1BwO8DU5KZow4JolYU0bZMsdG/rFfowxyla/WFL84b
wJFojkFvOWC1TwPG3+YkViHnIVB2DbCVdhDPgTrqPsScXJn7y0c9n2pYUXO/4mU+LjJSkzSfxkDp
UBB2VIlPgSU1NnM7MWnXbP2+GO3v9hZz5hVfgIUiZ5MM5GwK0Akplox1YKuGsPRD08/b92vq8pnN
LZEAWedcGdJTZ3uxzceJ5yIcA5zb0gGKjJG+AmKuuEVuqbkP3ZdKOFk61PGVMOuLgVFqB4aMjetT
tfZ0LWdmBJoJKKkBwIfSBaAu0ViWBrcjNg/kqsqWwxzNf3+3F1sz/E/mkAtQ+XzOmWdbszlBFJv3
kQiKTNhH1k/RppB0G6J8rN/C9xRa698P+MWDBDQ5e1Yi/EXX1tmJI2tdg7ywwICY/F1kJhAvgSb3
fRi2bPH9UJcvAo42oJR4kED67fMqpVGEsjqZuQgaYsUbJUmhNZizax4CX80gzk40BkOz9BJo45oa
ycjNRKCFsXgwdda4kaxnC9IlodtBofoKRfSLu5oFItEIgRIi6FJnT6yxa3Rcs4IEKeint9jXchqZ
rHr447mDfSOkbGYpc2QX81X8tokAHhJFKCoSZF0OmT2Vlb7dKtck2r+4l5k0D4wSxUJsk2eLQc2z
LC6gNR3oQ6ut0sEWO4A417QcvhoFmzCQPBzsyMTOZmwomgZ16VoO4MncemnWjugeHXP3+xn7tAc7
PYtwB4B1ofCKPR9Vw9MpG0wWSXAWJ0GPYqHqhqUKghwH4gKVQD6SN2m0QFtvwew9iDqubB8lziaK
ABeVkr0UNVFSRwnt8UGYo5helaHITK8gZqc78MwcrKBWCpI5xACNcJ2Gdf3DDJnRrmF831v3SEJL
Av0whhKlqsdx4ou4l/ore9QXby9qrnPRZkauAcSe3mMLBbasLyo50HJm3iCpgaR+WrKZeSjLj99P
6DxfZ/M5NzTi7UVCCDjvbHGMdY79IyFykHGC3mxZB/OUon9O3QMhrhuvzhLFuBKpXi4VHId4qwCD
zcZs5+VRq4VE2TgWMFORUmWhWAwEpklrriyV+cpP7wwwNlqlMY1zS+65T3uqyH2RQoghsA3ev2V6
A592sMyOxQRAS8C391FrZ5VSQbQr/PbL54fmJpBFkWFDawIn/+nz60IVXKEYaxRCGeU2q4X80KXg
vQwC6OX3j++LqcRQKAADnECL0zl9EWdNKzUcQ4VqNuxULJU1UzrzCkHr8tBEMABIAl2j2ECg9XV6
Q2YLUepuLNUAiG/tFvqg+/lYWLtRqaPblBnZu93qof+ntwbJbSingaeK7s4LS3VIKWc1LxQ1QPnF
duAYyB4sO9b/OJaeKVB4StB8R/383DZMlIkmOPyUAjgdsi3savGqW4OxMyrzGr/3clkAbwHJFJsk
4mn8+3QW89G0SwnVz8Am8Vs92e2KdKXwh7i5Vsj7YpeE4hxI0ShMQZIQG+bpULGhNqFWqXoACngq
wegXTXyJlyYQd1rJGkwQXaYNJTqM4DQkr414mhq3MioeELuyak9hYykeGRttSJH22lzaGjWSLCOz
Z/tKpJFwRS1V7zBCjtjBBEEkWiqQ0cg9oyAsRhuSBRdkucuZTUFWqUK0OGWNuBblzBN2+objBUev
HXTgsAaAMp3eJQTYi3CwuBrUDfvJ20p1TK1blSGafBTWvIo+Xom0htGXdCV6vXzr0KiDahxK+FCr
Qe54OrCRNdMAuFsJVJsb20mTpNdMr+UrL8AnAe/s/lBixyEA3RWMc47T9VBdqSer1gO0PVkOgH/9
JrOMzo2Stj3IZtMEBDK9C6F33BnFUO7hK8BcWI5fM0+7XLkIXEGJmFueUYeU5/3htzgF+VvHIDVg
BSZ8JShgSsmpx4oDtp9S70/f+rm7b34ZcQDOilqnQ7UGj/IQRbRAkyzmqXCvQDkENZHvR/nihsAl
BmsF+NrMLZkz3t9uSESktWIj15F+xK0zZQWhPGcEZSbDvnKYXx5D0EVU0MGLtp9ZqulskULALbW7
stEDOTIlV0Rde2/Iae9EtQXQQ7ZidP2NskjcUc3KKz1el+sUYwMdx8aN1Qo89vQ27bxGyAeJ26CU
eOLClzRaWIMQVx7Zl5MJwwKQ0oCFQ4z6dBQLTVOwnej1YChB6EtaMww6I6n8itvJld368o3HDZkz
A3z2YgBl7HSoqpZG+IwSPRDgYkIfFGfE0WZ58xhj2bqpqubvWZ10TyGAwIhGkWFfUyn96mZn11p4
W6LecHFeaEyL+7KUMKUw674dpbjfQU8xesRiugboffH+48iFIB84JqBgX5iR8FqDHEWoGAFEe3pz
WVddGtEyhLEMlc0kMR1ux8MDb1idI3gds35B7IZVO6OWrcmtwMQqriR7X80/AmacYkjeUT84W1Ba
KkyofNZGoEWNAMCe4UoUcVc2ladxQ6dNKL81duTLPPtjMV+Q5NEbCb6IDAQKlPzTRz/B02SYLWgC
hM6W0zMSgooe1QtWt92Vu/zqGc/aKjhDMf2g/58O1aBiAgw1NoO+GBUKMpMRSK0BHZI01I7fb0SX
/CzcFsRpsKAQgQDoORurHWBUXkWDifXU9pLbTf3wkWQVlBhzKZ8Og9wIQc2pywIxpGx00Ukbpn7L
2+7YJLkxLtRUia+BJF/sG1jbCLwAIAA9PCdQ9UXUNhWPrWAgtXbDweHejaCR3X1/71+MghwHIo3Q
PJ3dmc6eqMGiEs0jnR2YQzeCbFI0/KXXDfHne/3cwIBmJ2TZeFhnfCODx2Y3SbmFEyVPwTcS4jjo
8uDLsaFduaN5Lz89sAEpITMFs28W5z4HBc1Em8yuJ1aQWW1/3+txuAGvDnVbMyOUaGH38MczCLEa
8IDRN4Iyp3a28xYSrxTAWVZgmGFGyzZD967VXnMJ/+J1QNkT7/sspYlz+WwCu75RI9tK7SDNi84L
ra5zZG7mEN0l9ZWQ54sl8dmVBjbQLB92TgdGu2UHllZmB0Ym926vodAUwn/oypH81SiAitGbCJlL
7Ktnu1hEpFpC1yMWXmpUjs6Y7ahE6/44y0U+htcIYQyORkTip7vIKMcF4o802k9lpy8KPnSUqOG1
rpYv7gUsKqwCrLfZOe4sNDOgGQwpDcg+lYOaOR0z01WKHfIKHPZpLnOysvGefgr5ol6M4OzcNdRK
BtnM4TO713Krm1yBTWu6l9OmyCiMPKtwFZpGPbpaWOg/+lyejP2g5wQ9zlwpygOEypXxCCNJkC4Q
YdWZg9gcjtSzkoSUUB273DMj0FWhFXxdbRd2Tjb+nXaFtMxCYFU7yxo4iBzELFBRYbqe39fQKtm3
2FoYTGiNllC7G6C0FQ9CSd6A+STtjptQTaByFGXHoks7cTcU0MFPqWIkmubgDtRmU9YhuEBqJDGI
KMDj0qapoic/hhSem0eW6C1f1gpXdE+DeNGwGSFbZVIiAyN+HmrCJshSycLYSBqTzYDZGa9WbFLb
EO0nA8SjCkXYKCxOzSQo3C76kkpQIU1rNwJPUHuTW3jtfHxuCv/1Y/xf0Qff//1Umn//N77+wWGx
xaK4Pfvy30H5Udy29cdHu3st/3v+6P/50dMP/nvHftQgZfxsz3/q5EP4/b/Gd1/b15MvvALusOLQ
fdTi+NHARvlzAFzp/JP/r9/8x8fnb7kT5ce//vmDd0U7/7YIRKd//vrW6v1f/0Tu/Nv+OP/+X9+8
ec3xuf1r9tpd/PzHa9Pio6r2F6B3LF5Qj5FezNXR4ePv78h/IYWEphNqaqggzTX9goNV8a9/Wn/N
mRfUr5BKw9VpbmpveDd/R/kLzgKQmkK7mgZJP/zAP//ntk8e0H8e2D8KCExwVrQNfu/JsYGKN1Id
yOtDaxEQBLoAz3KeXoHAD+em2CKUbV3ISzU01iwsGJlB0aIULS1V2HIw5Ne/zc+vC/l9YEzfb+fV
PLCOoXHQAyqYRb7OBrbt1EhEPtTbQukSpzcSAxUmBbUCBYoa3w91uk/9GgrUS8BikD8AOHG6G/ZZ
BdHLoai3PAQjK217wx91g125oc9Wwf/sU5/DQIEA0Nvcso+jeL6M3xI7OQI1MsvSbltyXr5YoBxS
Ulux3xA9u4fmeb9uGRl8Pc1kxWvr0fJaJUET6WhoMchrmj28MtCgvUFrDMOdlKpeSJMSto4hc7jw
KZOpBJXagbs1aKR65izdYdF1HYVpoLiXe9E8pn01vPcslp5NSc2oPlW2TtmY9Dd9LXEQDMZYHJNc
Ue61DjIlbSSbmyge3/QmIQeoxA6u0o9dRDUJLDLsVaVXaXK1lSFyfvvHz2SWqAWCAYwIEiBnZ4ci
N7kC3lG7TQez8+2B527YjdeEHk+Dos9HgnMOLwq6sObg6OyRGAlBsjBYzVaf4oe+ctXuBrp35UI1
wmto6Ge0fPb4Z1+5uZdo1ms4F8Rtumhkehk2W9D4/EoQR4lytwpVP0E1sfsRJX6p6BDkBTsPrRZC
r/2ubxeNILACRf9FvVe615QkK1bxj0jSvHiwFrkdqM1IB+VGb2x0UAicMaqr5w8W5Ai7KqfD1DuD
upXrfc/WpHXK5gi/chqTF409Jv264U5WOBJInrFJvChVPMgcwiez86U+ocm0kOMSC/CxCYOEiwP8
DKCEvU2gHDwmB2F8hO2DmJLNwKA+0fqZvA6hNF+imckUzmD4qgV7337AP19NNQtAB14W3bFOavfK
apnjvIvJBXI/t2shDjwXLISmHdRsG7nZ8pjJC3zpG1ZB/CQtPljKBdIjmW2NaHrNKy4tzMmuXUhF
T5u4hiIrg3G6r4ex5OZxaGx4Db/lPCQUvfZP6JDxe+2jl+XayRBDu3lf1Ad40LB9iAYt6PlPm1Fi
mdfGqurIzcgca5Dfs1JvVynsmzc2782doTUVLaRKdmuUPm/V1ChX6cgGPKpCLBCGxKvvJ+Rz5V5M
CACxue8KZd1zt1XAqaRMOqPd6o2luqgTMR8bk1hP5aQ78I8YjrAaYVRrtZiaYD7Q2Mx6iq5O9Qlk
UWVVgBtKo8E2nD40KsrkRHZ1ZJ6OBNIelQks50GI7ZwQW89yDBuMMQsgaBrih+9v5TOGP78VcKOg
UoxG01m/9HTflLpYnz1b220OURpgOFHlNJFtLNpSaF5jDcUis0S6GSwYcJVy9wiyzjWf3i8OIwTJ
s34MkAWQcM6SGZiN9iRVsHVLFrLB0JaSDcRk9IWlh9e6vL4cCqftXEVEY/v5KVFocVU1U9fBzjSP
nEyNazev5Ay0oD6+NrPz9nY+s6ham4oC8syMNp7OLJFbq9EBAG6zkrQ3OVziXTXJ1cPQt8MGk6HS
NJ4sEKfqdBvLpPTKrtYoGLsAuTpu+FGTQBNbxPmVItVnS/TphaHwh3MSECj+vKjCRSYY7w0Y9tuo
DhWviY2Boks/zmjSlBb4zdBWNSML7OZWfQorprpg1oRLvRgGv0CAvzCyYVpK0ixFPPUEYs/iWoP6
ZVyERmQc46CzoehLzlkMWhjFSNfVcsvHlh/zouZenI7Z2pjqYmGKOF0l4DBvZbX9swwRZxbaRNA/
NvsRaeB7ntNTqojInRkXxQYVO8szRVq6UWf9mXz7PApCPoSYsx4UavPn6pJlb5d9NSbaJif16JOc
Ye5nM/Pv3+2L8xcJKNpRZusoaGde9CgZETGmTPTTJhfyQi3retlNRIahsFmB6f6rV/OPso//a05x
kod8m6P8f5l9IGb9r/8J8y+yj91r3cSvWfaPVZO9Fu/NaSKCj/5KREz5LxQzgR+DEDq7HyLd+JWI
GOSvuUQwLwiUWz6N434lIrL2F6wBAWJhawa09EnM+pWJaH9BGRQVYJRnFFBS0Lr1J5nI6VrBK4Zq
mgxaBdoZMRb6Pk43qwFGyvlAWH6sR1I7ciXTiVi3/WCoFOaD1hWc9fT9/nu0uZEdPFJ95imdHTpG
Eg1jJpX5EUYgqZ8flCkKBjUBhRC5O8zLKUD4awbfX4yJTR+FGEwxcp5zAeQ8CWOly8f02AszGJmN
g7UdF2XDPNJzc8GUdMPsa82IX0wr6vM43aAIjqD0fFp79PZ0XM6yozLp07JvrVU72o+tZIFybFyT
5MGpcnLkYF7RKQ2aMQac5xUn3OlTRMRfWElGjKMd6L0PnrrKXCt9JyOVx4g2yTsDVF8UT110KydB
Ar+fNlCLpQ77wNAhkaugJCa/2hOduVXxuxW9W/x+rCC1uCf9qu1/qtrKSjxoULaxnyV3WhMY8SZD
iVL3WO+YsVPnC6t5nmDhVkSIbWtHuevqVRO72jY58NgT6rvgd1p/GxdQtwgm8xkKulO5sKxFqB9V
E81mB6IdLT2hjRzRSlHoUB5aIi3QKtiZS7YYlaUUQbQaGIt6tMKVujDXKuRd4aCOpjT7YXo1YjfX
WwfnBXvWHtM3pXRSaT/pPzIp3zGjdMATqvh+QPVdyz8s8iysW916rRL06MArF7CVUr0BiHcbDhNQ
5aMPX0BygCkojTq/UVc9L6DPkqHP/imcDmHhogWNDECzuh53rMNv8MlMMiqrjxLb1OPaMCaclCW1
5Q0pwemnzb5g4CKhCO/wKHIi28dagExAnW600DWH505yDG2BLjfGV+a1I+4s5Pt7lcxiHwAckJsh
9jtdJfCorKMcwedxYHnlGEaoQflQhC74MDEWQqj5VsPUbTFUjAqpuuOtdo3odPFe4GVA9DUjl6hP
gsR7egnCbNs0FYZ2bK3XVrSx0w4NvAXLwaaASpQrodhXo829rXjtQY+HpsXpaLoE7R8OzZtj1tn3
YVwiKDe60in6ZDvW8R86qyJawbY8a48guEJDxQUdfzB7qVPH7G5EyEvVsXK11rw3y3DVDvnGsNm9
qItrKMsn3PufoA4PFaOCkAC4GqAzOrjnyPc3/EOEEfRd4al7Vwv9uTWXcQ7Wmt0i0WJWWnkyAiZa
x8YIXv6wBJaJtVzGdyzvD8ZQWLTpLHWVtyn3YPniGmNy/O1I/AJw+iysn1wfADVYF0CcEoJDMw50
en1M0VGEUSL7tih3ZrfA0zZVp7WWuuLaSO2QLJGlSJeyP67I4JUh+vVoXHrSR4pFaFPS0V6n2m27
TCQn8fNdvZHX1UpfmwsArB38lirH3hkd7tHBD9Y1xefkwa3AbHPQEgQ8BoIOPqGJRitCpXdp26z5
Ui+pcdO8RbfxWtnUL9k68uNF6FWeAgRXoopJ5cQNj/rz97PxuRFfzgbaBhCaoeJxfgBGJbF0UaX2
rXU/CEf9gawrAYMer0ANBNAJf5obfp+1VNlnG0zEmNOQuCV6QG0Klez6ATqEUuVUt+Vu2CQf/A33
YZYUoML31/mp0/fddZ4BRRD1HQByxPZtsiq3mqCD5cSr2ucbvpSWBbbRnzLm9im9mfzw0D/JQbEV
684z4Ut6A4ZfGDvhLl7Zyyh0lKO6UmenA5/xpd15PHOlys1iF02sU7pNNMca79vYLVQ6VHRsqd44
OMF6i6ZAY6i5NDfhatjLh/EIPlFr0hIATOWOgNhit+oWmUHVKdDGzaT7Tbiz+V6geYk/t+2xqBy1
ptpTdhNS7mtLSDofyh0PwAjlt/UuWVyLvM91pGfqJir3YJoDb54dcc7CqRTMoRwSqNYteyBrOZBX
U5Bsm5v8xqb6UnrUHhqaH7oKq5WmKY1Gqrd0ahwoIsAXPmmd4SUfPWBHFneacVUP+7qGJJlTyOhC
dPC5rF50SE+YjzQ5rqC36lqDwzpXJMianbCkHczHNE+OnWabbGA9X7zg3IHkiBSvqxIvnZ+9VLfS
ultZj8mL8Sjv+huIDe9x8KgQHzskI7pd6YDN47YjVNdu7X4V6y7eh4ovVc2VONSs4Y3h2r0HkU/S
0jymyRUSy6dR5Pnqm+UoQGGGpNOFJ4hIEOPkiHluw124Yw/dWl3F96FTutm2ih0yerAZ5dyPGwc1
ejun+c5YdX62KTZsUbn2ga9GT/E1H35vyiPA9Gx3TbsZLmLYt36/RgAXSOeQMH52sIHUfbqvlRqH
WFJYiUNmLVi+4PI6sSk8IQy8j1GmYP/fpGVIG9vLo1UUrUu2ykxItR+SYkXsNSpLTfms2fdWu27Q
rRXtdOEQ1RXhMmFO9aO0/KinLV+3P0UQhy4ofeqhaGlNqCJT7T2tqP2KGuBPxfA6fh+JJ6sO4NCL
7wNqzARNYqjlOFbn6aYzwClY9mvuMuV24m5TuWJY8+QG5YU6c0O2yGIfDTutWSC2iR2YPlBbBT94
3ZN7M5eh930zpbuyWsSoGWA3bgKWmHQqblqNOZ1pu0pxb6hQlXPxYvbdBy6+aheAPpMjmqO7t0am
qnGbdptE8Xl66KWFId4EYkWjQDWtcTujoJWpein6akDDp5mGW8TFaLzGlCISTJwwpxL2SDh+YokW
cUpJgrYDaB3r6KCOKCwMaG1u8/Foxvu+28H+0e+tB2begfhO8wSzda199zy4QAXWQICPVx3UJKRQ
Z696mCsNNIpicoRIOrQLxmQVGkL1qlBpUGk0r5wcF6MBq0P9CeRONGyipDV//7djnuSJZqD2UB8B
0Lw3NUI3NU0TStABjeNSuQYVnWJYYDHDt2r2xJnJlrCgPMfLUDIxGgiNRrfAyyraydUEPLf4gaLC
HOevoYNPHGauir5XtxGa7KEF4WpTVEMJ31zXXL2mgHbeeogLghwoCiu4KAjJQATg9P6lIdEYQbfd
ES4Sj4CXdR+BI+BVYxupHXC8KFy0Kg5VKUcjpATxHPOgGzxHNkIOpgBn8vsD8jypxOUgrEHHLKIu
1H/ts8gSe9MYobV0OkKfc6FBlCXWhhbKDNCemGTJnXIe0tka7Mq5fApjzo9lFp9B+ABGnAFS0lme
NzK1NS3ekWPHysYjaUOcXo4aiEZg5f3pHaIJHi3wkHidk+ZzcFaKMi2OoFRxbCHPRnnotSOqlKjo
xMgsX1Q1MdxU1vzvB0WofL6tQiYe+pSziDD2fTTcnT7nsVZKtS5L5ZimoGU7ebKKtXc7U52UwycQ
enHLzr4xo1foR1C1t1FMwaZAbiyy0+2UlvxZr+609hiWDwXZj+OmGG9F+SCat6rFKhlv42w7tG/M
2GjtFtFyWmzQvmSJZVHtxLQsJZC/UKyJkcTBLkzLnafcdNu8d5KVWS1ThWPzQ4ZnBRNsDaZlndCx
PJgMb/2+6Ha6sczJM6mwgWvSTTUtNbFLpZ8cOQcsCJ1GYRR9yCaOXu3JiI6dfTT5Q2UiE1qauBAr
kCJfUX9k/EEXHh9vmsgdjCXOuN48ZGRl65s6d+Xip20miAe24LNYJm46dyX0RbGe9lCIFXSSPFt6
tJJ7ZbpR4iMybNNwQ9wTwyxKa0X7gL2V3r/KHBJhB1bdZUhv0fCSyIt4KN1erBLMlYSDFj6w0pah
TlbmlldboavqO+hQdT9iDrf74lWeEXT9BeJRUMSgpbHIZCduIF5yKASSnWXNHK6vSstTtBXyZ8O8
67u7GD/KUsOp1Vv4So7WQ2f7suop6hIYBQuROM97dVN6Kipg18j/F6c2wjJA87NQPtBXvE+ny6ti
xRBBvU47xizKkLBDTrEsrZYW0C2nQpdqh8mleeWtvYimwXeD1iCIA9hIMex5rBBP0cx3I+pxMt6L
nuY1rNMnj1QRtfgmrX420g1JqYYqVxcd1HYdQT2hWMjhTqse2tzHhtKMz5LlZ+YuH3foq2YKlGP0
g4VUQD8I+QUOepoG2wrfQNBYr4cMRUdaG2uR7BstQfkBMyvWFfd724U+tLktaK7eI6qb9mHoGPbB
7juPxHQuc0Z+r/oK6CyS01hraF3RkqwLsh6bj6jwNd1rM4+/h8aCYO7I2j706e5mUmk9BHHyxIVO
9aymFQNRtANT/lCanJr1g6muo95hdZCpvjnSgl0hX4FDebF1QBIRlPXPihIQv7OcxWqqMhKFqhyZ
ukatF9FCv81WaNL1Mmf42UNxaDf1tH7STDQqOKEAW5jO8pN9eCDTeuQVhUqM6ozmroy3mfY2fxFB
G5XlD6hH5b2bFXQqXUVF95kDIRvpVtzwaZ2Yu7jYBRxYW+qQrkDUrK00nM2q+Bh7NMapT7CgpSbH
X6hrrHK59NWe2tmLzV5FsrOB+dio+C0Eu42Zp4xL6a3cy80O5HE52kS9WxgPobjvu96xIsi6iNdI
O6jo5dCbHUx3JCMoVaoiDiBy7uQDNoQ6EOLV6rY2J0iYjhIDEa3b9i6vnLA9EgmYHXfQpF5YCq2g
l6fTfnJrYxGrNI/uGp17Yfcmo5CaSCnV6zsIds5TJpAPdumS4BiodwqS6wQ5PIO/klOlIzVMVzzI
207ZVepCGahBbjR2rF8H9G3uB1C5po5a0i4zNBpVgR7ehMngMmgA1e8q9rZ4p3TjkrUQGhr0bVHv
G/1BjsJlGiEdL4Oq9V516Bnq3Rsf9S0a5FboyKbWWNFyhGqFm5sfxIhplZe0mWLwkRdFjX70yjfb
H2gSN/MQ+7oPr5E5FQrRIzJBE6nGnglVJkm7y8t1KFYjJK874Hpdt49UQXPjrczedfVOoTDtkcaF
nqIKjph5mczalzgLEOb73KL3eJiL4uVBeZNKH7aneegT4iZH6b4jrvwOFoKF5KXy1cGzuWOnXj3u
0niB86A/tDfjhBTYBxe4cXHQZAs0sSR+aC44YWhS8Kp0LTK3vG/hHuQggcvo5I0aDh6qRivibsts
MUAMAOKKXtTsWOfFpm8sbbfxsD/Ez2CQ85doY/v8Jn2V9jALzmXaH0evWw1LsE6aoAOWaqxM4C7H
+CUq6ChRsqxuWYKrExrOMoetyk3yqFESOuJQa672eM2c5qw4OYc26JVGdRKtICieggx6ujNzxPJ5
CqmsY1In8HhiJaFj1TtIEGOKaiHa32XbS0ih4AUFrhVlnWtzewNlKY1CKvEm1uT7RjK3DUmvtCBc
xMLAD2eFEtTsZim5894fu6pzBivW8ZjEWedEusLdtOivdVVfRJS4dYirgpMDAypQl89OJrVlYWUl
ghwTaFZAJ6x7IDHZw48HSf702pJpPyT2lT0TrRrneyawSoCWsyA4Zv5C3gZcIUlJEiEf8wzuqBDV
cnOyBBDFJuwEflW4wL9H1TPkZaHcJNIixjqdHjLssUDhy5X1ITP3DdtP2c6QRQdDQvkYJWhOAheq
qpyxv2E69oyNiD86Yz8NH3L+ZDYbkr313b5K9jx5KPqfk+WjKt4nDuggaDeqJIpKQ5q4aNFFzCkD
hadm5WMNJLFfCAe+Z+jy4IikkjWrV4XpjqBQdU7GHLwxA4SzBUXlIc7WFmBlX3e0pbIBoLFEIHJo
PCSTDvBCF9DVQvaFU3m933jRjXUIX/jP8D79WT5xT3f5BnUU/ByqRn7lGV7/nD7mb/JztZFXyos4
SPhb3w+QSgSZiKCMAkMLF/8V0XKS/XQ69tJSFCvV3I7DoVhY6rLM3/r0h8jRRrkhPchAO5IE7bCS
moJCJoOyctnrt0m1JfwJxqfVFi/4pPisWsvpxgaIE60ytixU304XoGXgwC4iSiCmBsufI7mrniHg
lT8LwNwcjXEUxTxJwxZIs5Gaz+zt+1gdie7l4gEFZm5DnSvbF9mIaEFttLJuOsayq1bL0VjCPFjT
fHn0Q9tDUIn/rxmuwlYowVFSOljY2osNv07N68u7wnzr+A2weGvatQisoUkmL3pGy9iLJ1+HbxfS
twTuXU5zzJ6lpzJ3+E3jILgGQpBR47YNvUF2k9xTgvBWPMGFLhU+51Q/aE/9g/wzPhYPOVbDIdqW
S1zQutrFfopfYL9kAzyVKd+icck3PVzjqngoX/WHfgGZ1YJKupPeYrv/qdcUnCugyjDTYLLblRT0
nnIZB+YyKyl5LdCEvjRWJZSD5Tt0qvjlOn6Br2um0cxrVu1PIIE4OGXaPOu7FJe2U3e6ZzuSly/S
heE2frQ1KA4Th/i1hwxGek0A0OCFShwVvRGU3Ibb8I4MwDuA+pB3ZRUtEmA8MGdLaLWDb+ONuuyX
xnuD3drjvvKmPCYbkKD1A3z7tLsKpKsnvFNF6SWTm6beINY6MFTZm4olQc3qf7N3Xr1xY+ua/isb
53poMIfLQxYrKpSqpJLsG8KROWf++nmo7t5HVfKo4AEOMAOchrF3oy2baa1vfeEN3Y/CeBi7zagc
g2JaacONFSyj2uH3AEjPh0JmGwfxc/Yc3+qf2x4RfNu/TZ/K0uaXUbj8qryFLqz1fIn+m9TYte4E
sQNbsOdy/dqa5RB3Zneb9yLdupd63Pb0MInv37q1sTJTp5no2rt9sAJz0j2AhpOe+h/az+5Wbphi
2BV/k2mnzChjjObYNutKdxLf8RAwjle1tpKbuzgBlrk01AU/nMdOhs/Wz0C1M/RmI2eIFuYIPnvp
aVvPWlTRDk1HDQcpZSNJSzPfBv1DTIvVX+vtLzUknzoqjIi7dViuavUWNVSlvu8pTSK3aRb8x9aw
8YrI80XTE+pswF8xusbJgiFiz9SC8R2TyCtVxPsWCHLO86QHXwCVeY91kd+qWpWig5BOh7Q1EE/q
2eFeOCR23DHvCGJj28QHqbrR5Xaf5S5YRXkh8I+TihotXiW+0qV915Hidjg20MGVsXlg4HV+YFdK
NcBwCKSD9GJl1uiKWsGENWesMZhXzilGfe9CDcAZMgNr1o+lNXDRbBMTT0GtsZgOwyJdl9v2brjp
T8Aql5bb79kaYWlPkpMG23Z4LGKnwpaSFvGTvFcfx8g293TJo24PxyqiYy5Qj1AJL+Eq15kjhysz
sM3v0xOgUEf7mqKNp9l64ySGnSCCai5r1vZeNty0uU9qp+9cI50PqDZyh3xRUZZhiLmPfs0b/X78
3HZrJXr01buxcxXC837cFzv5c7X2N+lN405bfxWurEO8EtxmN+7VRbyit/rMz90T3k/Z1/6muJOX
PXFJuQMVWEZ3BkvSW9SRq00I3W3HcNXEt1ODjdJtqnIfC3U/RA4dX7Wcw6GnMP5yBeNB4siRHNXg
2zj9XniaY+OtuOf2/S/InvpP4p75mvii/BKIkcmOPrHh297naVowh6EgIsboe+WgL/RF7ki2tpxu
yG+Xqs15u5CX068qsUXLFp6yb1bkIPTJ/cZPPfvOtMufvOg51Kynrf4SHOrcDh/zR0ohYVs8JCUb
tMvmU9P6Ye17wVElIGiY3Nv1t46gxSgppsCw21+5m92W9+ELbZOteddurbV+iH76nM/9trpJHrXv
41a+jb9ZCo1j29jTFOb/hWEbPSkKY+WF2lJCI3Gx05R5qwIgS7qH2tuZ9V1vLYRlnG+Tbj0OiAE8
tM0+VG99dRmCFNYXgrIopGVoEnQID4tEWFn1ylIWQruewhXKqagL08VQC0f/QsNarwncixSj4ojV
YsfPVmbPyALB1t2x2RftrSyvx3YpjwdZvY1rBye2mufOboT2NmkgHXpOrN1a4anwt15tG1f6ur/Z
s0wqACEpgBMRnbxAAJgtulre0EyHaUqLewETzB3cnQHK1aC6ZaONfxwjgGRDUgIEOasoXg6no1wf
o74X4gNyeLrThCYRsyq3uRj/GE3hGsjz1dXhbCZDc4ecA4QdOorEiYsoYUWFgkqsGR+i2isWePV8
02RsPhUUQp2x+Q4GzgtHqqSgyV0L4IMR4OaaZBlHKlIITpPK9J5qRvWjsGoA9DuFBf7a8uvvH6dO
l5+BN083aO6uizq+svJFk7McoBM0URoeisnKGe20LFNdbxYUO87Uy+3m48u9sjrevpf5eihHM5Oc
YRDIip2H6riw0qmok/BghlO/S8rxZog8cxnXQb0Iw+l7qVNRjZESuqM5MWgJTGNJazhzcjWpdl1F
zcjzVLYQqd4aAlpLW68wbpBbv3LGvaKOz+4UDSsoemDeYOhQm1y8mToVSrhSynSUv7RcT7KBTyeP
wr260o7eytymbv7AvDQ4+tv8p/JMqGcoGn5JYkdI6dfaFYDsaK/mS9SVaNckACDau5SGS7gUwmUc
L0hJNG8h0/qRQs7/Y6veqd3aOqTRzpd2medoqPoXdomjcWVnIwOnpQX5eHI1s7ODZIOUaVuRRCwZ
fVo9+fWiTG8zmebtg+AdetL9yA1Ll54Aici4418VwQ6/5e74AHGgNGD3zFGCTkan0CJxQtIlcjnO
o+eG6AfGynDCyAmiRUUSqDlFf+UVv4JeLl8xDBDGOvwzm7JeLAZdMmi/JuJxKqABtWm8UIxBc5KA
g7IQBtlm137tMGq1i5jsKhXvVcn7FaGIvWEosv94aV727HRk2RDmnLXTES2BZ3B+M5TCgc6WzY4y
siRMcZJ7Ve27lRd+l+SWrPVp7PJ11A/XNBou+8Cv14V6NYv8orbxWtq8GadlChrIeh1mx84Slo0E
qKsYoskOdXwe5VCmmaVfM658t+l51JkiTMHEhANxiPNHFVSpqSWlTI8RPrNuZexG+DAUeWTzURov
P36vv7nYvJHUmSdKs/vSdmPwBy0sNI33GpUvYZCRYCvmTzy0n8YkvJaZXiZn/PU0EYA2kA7Ox8pF
JqggBU1z2++P3gR/acpqcm2Zkc3Hj/R6WJwvXCRq6aMzGhJndYuLhRupylBLpd4dkSGimZXDlnkM
IrvXbXFi+5P0OSZFb7g2k72GWpzoIrShAWjNntpwk2e7KDgI1n0x7ArNjbxVbsHZSJaJ5srpomjc
dljgqadUj0W9SBCzqVeDsLDUdR0vmhAmy66RUFXdZNbOV11IEtW0tjzX0hhRL6RflJNMrRFZI3PE
0yB8TB+lkzGgK+YqoVPckXvx+8kp7mwxt8vAlUrHJ/vsnLbBeWsxJXe54jbhekjvIgONoLmIh0Fk
Cg6qNhXiGorrG6to16Rr0VvF/aq7zVbX3CAuu1B8yhkvh9AG4cF8x5NQRSFFKlxsj2I8YQXW3TPj
sydLHpyuqV5aLb8PaOd//GHf4RJ1XBQ05swso3mxXqqfZUaAJhtMhCOkhYgycFjgshe42JaA7epq
dYEPHC2hblhnQuO7ZV5cGy+/f2zkhDDaUBnpgpl/PZbehAPRnzAL0IbsmAjqKQnT0KnUwHOiEovo
JpLlRZT/Qgr6mjHr+11KCAaPOes9A76+FH2uW8SKwg6W36hX9bYxVwJYPC3QnFTyhdUfv2XENJCh
IgQBrQFndhF/GrH1+irnYr15LPHuhModMRL4FfT7XMjgKePT5kwWI6SkyK8kgr/5xiBPIX2TfpCa
4TJxfvWc8z7I8EQ4CploMbOYFmhO3CqtVi6g49+ON30ZRQwB/ROTuZePH/39a0ZvA8YjWiGzhPel
GZishoXfmVl1rNN6V9YydY1oES9a3R6s+mqc4knOwxRXoy2G7sSM6r9sZFsoaADx0+oj0IpmTSOr
bzYDXEC7lfWTMkt3wEwbGTDH5rWN9O5UQ6p3tmWdG7mgUhT5/CUHPI0hFEzAUtQ55bgSHwPw0Fl7
bBthl1UYaHUyI+mhMQQokYrpgBA1oRlvdMsHglkk4hJL9qXRq/qxZs7+8Wd4l56DUEfGReG0Z7CP
utXFYR8ViQAY1xcPY4mHgj+Mv4KurJd6XsB6jZnukwwYQNcZZVqwfqirKaLL4LkJZYZdaqouG7PN
3VQn3SuUg6wlrVulIN6K6MqtvlsxwFWR2EM/iY1Jpn5xpx2KgfqQ6cXRKsBvTzUTE6soJceT4+9o
MV9zVnt3gM6YbAx/WKASBkmXYuhW3dZSBj3riESlAqQc3EritcmVPajNB+TZysR7DAgNfRsGASBx
L5LrXsMFsZaT8FgCVgvt1JI/K9JwqINpE5RhfqOroNX8cWIIrJbFTte4D0tIlNuh1e890bf2ULnj
pTcB7xkMbdsh7H1X4ICzi9GKsPXpRTVTRrtVpN9bgQBuaGrxTpG/mwB5hcD7ZvmBsOE26JbSFJaT
4c4qNbrdaNY6iCaCNhBJVBpV2Aqxlx+sNFtESsMHmCZ1VRhi/dDSHfUas3uYDDfxZOsArGBEsmFv
lLj7NOGV9PQ3S9aETMVimJFQHE4XOJ86RHK3rZPoODVp5GB3pziIXecLI5FyR5xo+cVRpzpiDWEc
oQxQu0qeMnQVrZ9iI97Gsucqg9o9IyvlTBWtgEq2qiXkafVKdvTqIHf5cansQNSQiiFQfbH3Sznz
W8vMwqPWC+FK6TvlXmpywfW7RrbHhhXVejmAgoKqKKd3qjBgFCu2f9CWwqJQpHgh1B2AQMQxJvzI
N5MV3qRGB+FWbVeI+dU3quDvGk+S1x/HhXeH7+yrOlOdeM+wAy4lYJQ2q4RA67sZ2mWtFFbHDUM2
2xfBsJtw1O3ExETiz69JpJwTj1lD81LBrJc1oLpmVx3kqPk+JYjZB8lz4sWb1PQ4DRmACeI150uk
0d5tQBJ/LjaD6tCfvDwaUCurZB2d3EMWLpQM/vLRsFCEG05ZhklAa/vSi5beQkhqym2qA94BpBna
vBWKVd/py9IN0UDzIfaMqSNCzgjNeqFQstUjAANvsv0JTIb8zWjAAX/TkVvJlV1F5w8SkNzddxgL
Jeo6yrCkOcjDXQfMp4jX3rhvkoUxuhg+A8rprFOdlE5XPKXSt750a+Z4rbbBK8gKfoH/TQJahPrK
o7Weqk96vjafM33RZy+Ksuth3Eg2cKl6r5luOzISA/nDvFR39daxoshuh19CcUDZy07LRTbA5r5V
9XujevJo5OnPaqK6Znzvc8PVARHALl8WPtKDtGTvxmIxmrbwmfDL5CvUUKBZwmhkU6WlG2ewLDjX
QUSupOLKwfr+OLCoRBEkhSAKDPMSDYlbNY5BOoI2taIAoRjocnrhnQ++Nu+7a9bnf6l/nG9lLsdO
sDgWEB25ZMGGWpqKYan2h1Zd9vJDrtvedF/XfDwR8aLa1RI6BtqLYX61ils8sEDnHYPmJWi3tfJZ
UX9K6s+hp9dV7P3iZyLcBp5dTq4aP0/tCvBbm+88kWHMk2Q+jWNrq9EzMj1O01q25enLkHmZEDmN
x2gDdEUHeKSPN1576IPbXF755ktrgZUqfsh15UwKjQy+UN2GjqRHdlMWrOdny9uOQWVr0Hp6XcP1
iAY7LZWhbjZdILhKj7Sa04OkU/uWHkpPd44Oc4zhUgdOgqGalUNsiJALGmlOijh0MQhsU98WlJ+S
9iMUCjuT9tbLQFVVQQDDKxtWz8rzX8o8XXXc+khju+J3ZbhMvYdzkX4CHmOLISJ2NcdKzKS7+6x9
gUPQ05Sv7OjUgVpKHNl8qIpDFP9QmSLHskVjYGPCkbb8R8t/CKvPuX4Qgc4EeIfZlr4rLUpemEUg
3tLo4HEzqrWx8lVbfAZHBZ55WCQKMApWbLvCe8QEoE5LutyYsj2dcg4/xwtsy3JouDBQa5/kX9Jx
CBaMwiUVlFd8I0NZUB2DGw7ctngQHhgPdt+UHbodNOrDVZ45auVi6UNLCoOAmsYNMDZ5kQPp47QU
F7H5rZdPguXmvstQKA0WHfL3sesrThks9HZlRGuEAy2KZG8bgmfsv1g1vcmNbGzKcRlVy36m5Y0V
yBBUKub/PIz3TQUaHaJcPTyLwchg7nObfx4Y6ALHRf7BOPU/JhQaQ7c1V7AMmdRW8qMVb70EjaSt
37z45gZTKqP7OrEyTVgsJnnHPLRuAzcmjrFOGI9aq7x1FXNhDjuA8YRCfmXdTSUcYyBS8YbibEC3
OwFBcJO2blTc6SBGsvpbPA+WBzuuN5n0oHLzQvGjkx665OgNR0zJnRqJp2FnVhudoz2Pn7LgFl9g
RVrJ/ipIt6q/8qKbuN1GybZs5zof529gktl0L2U7XVpk6jLVDmP/DKNP6Z7aZJlu2vx+NFeDuizC
xyqGI3iQ2n0LAsB7RoPKnoaNZrmWeQOiPdXWCO8gBRGAh9rqTCZz9+NDTp3P/ItAApMeTWVk7WcZ
53dpbI7fQDN2h4lJYAjINIka20C4ZjlK4jGKkn4zlXp/rzalatepf4P6YbjwLC9YBSLtlLKVaRDH
wyyRBXSujMmDjU5pHENPATSkHrMUu7W6RzPKHhtvHuTKuZsYIjCIGRGWgdpq0mBYlYNPK6ZDEKSr
OaYSS4wdLXhGaECyCyMtgc12EFBMVy8bJ0x0gJ9Tvoo7MFofv5L3dSiZEdTDuSBE0RL/xvMSSSgQ
3ZECITnKntjv9aBblEq2kFWvs6dO4jDuYLWY/rehrRESEv1rSpPSu2/CDcxEwZkEOZfhF10srUXY
c9K05EgVp974xZ62wLgsGvVXWIMhbBqkhZKKLnE1Dr2DFd0P2OMMnwoW+sfv4l21ON8Jsjkyc6DZ
K/Mit+0nXOYTtEmOUyJ+9rWJs3uk9MrJeVc62jcWcf3jK76mVWcLcr6kjnQhWH6NOvCiC5ClCkLK
skoPtMZxzsyz3mli47tSWOY+VX0YFK280assBRhbe66nVvfY0T0qHIbb0hyB9unpky9X/DFzrEiB
ss5pqti25J8GfqkONOjhylt6hXed3zN0g1kPjOwfcNplYh1OXhiPYRmDh2N9dFIWrLpBlJ3ea7uF
1IeNWyTdZMs+dZMObDeyUn/fgLXwmTu2WdItVd+SVqMotphmqzb2NLkTt7609L1aX2pZbq1MYybD
pBGojLqpV7VU6OsxB34VBOH3MTPqm1FKVwjdiVeeTr2MELPBNj1b0NAqfA5jzs3fNL7qsRi8XJ3i
owy7wkaz6XFE9fvKV3+X4F9c5OKre74Wy3LsgaipRSYeeIcsQ6kqANTwP6oJ9c/AMhB3WHqyCQph
em29lO19NiTFMjKQnEwovaVevh9MiEJ9B/aL8ZMjgmlYTNEI4BW4rzdAYkp1FZafYK4L1YefUAjG
0lrwdZXlx4/0m108d9Vl2lkI1IJdvNjFRYgtoxZMwkFvQDjlRjC5pdjRJTD9fhMUFC06eUHr32jD
3Of1/Qp+ramD1OrNK5/wtZd/sUAZYeigJudZBuXq+TdsLNXDHSoXDm2ZrLRG6VYYU4WuMKmbXJNh
K8hozk/A89RYc2RpVO6tsCFJgDDh+hpJmJYycomMa4jG394YMqyz4BgNTtQqzm8sK/osSqpKOJTW
ODkYjB+UqdyQHyQLYhss4Kz53LXeYvD4hmkg7EQaCo4xApfqkH1GmS445unw8vG3+00Qopwn6vH1
0Dh9J49StV0YjX7hHxPPzO4m6lldaVdeYva7KfM2uoeMVRGbvjOog+io/JSDnai+0zTJjYTdkN8o
jEtVEalKv25ScgX9V2YF47IcMxFZ9vyvxfY/Aiv/QSX85tu9E1g5fkU98V/rn8nP7Ov/+td/1t9/
ZjUCkf9CbOVfj1VYN1+zf/34+i+nzYKvb8VXXv/av8RXBPWTyVjhVd8ErBIKs5zHf6mvCGisoKRC
+U/PRGSFvtGBFIxPDEZhIsGnp40qM33/txKkoIqfUMzSKAhnpwpW9T8KMfu/duVf0py/F4K8yEcA
NZkaBke0/UhJ5pPxIjZOQzqEaR5sRRwfk2Vt5EzOFhnE0mxdZVKXPjHiK/JvfqwOsEkDQalI/aWW
NCuSjQDA/psX/Pf9vdWHvAhsjH0gGLIveGjYKnM36XzPIsQ+xqYF0TQJZpaGWbbk7l1UpJXi6MqY
h9+FrjZRAcm1tAO3UE+aVa9xGlYE3GRxy8wEd9AnmZq1sq7BVy4aKDqTC4vyG98a1NdoGF1KgvtW
mlgkoK2dM5UBNl+kbUny3xgBpggkugJYm4DRDRDfGZFC0NESs9xHGa7OSwS5Z0yU75viFVjNBcAC
nMIscQA0jca2OHcI5qTvzTEqMwLNBD3cVpmW5KM7ia063AjYADBFLnFPQEG20uWJQrbFVrM8Ef3U
bhNLVmiYjtRFnm46Si+ME3BLCx8gYLNjHT2mUmI8k5EmQ7eIqygEmF11WgvIyJNGPItev/1/Q5x5
zFN+XerHnmk9/R8Vof4f1HliJP9ml7wLQ495/PNCZ/b1T/wdYRhofZIgAM85ItQupi//FWEM+RN6
X6iq00VmrjqfgH8LPAnmJ/aYQu+RYQ2ENH3e+X8rPAnWJ6aRBCZKBCZRInidPwgxrz3q/8oPoFUw
FSLFZ/yGnjM4izkHfLs4YTSMk16IR1l6UMp7PGS9ZZQ9jPIul3e9v1HEQ+HfwJyyPdj/+l2Bh2e0
nLaqZVfPVuxMsKGsbZut8mLrs6C9wfZ/AXAF5fZIayBfkJ110d4Y7mCitsnCV+/TwBmkXaPPVGyr
X/mjOyg3paXaEAH1CSmyiFrDZrdG3lNQfRZDJy2ccgWvqunMR0EvFg0kSinaatk+DL8I0mc9ux/E
W2vC1e4+ke8zaIYiaHdTv5Xik6/SA0O9aFTXIzhG/wiWJF6U93W5JYT/WYj8+31yxvDBmdW880bq
RbnJzSAVj3WovWidHy4GXzV2eOJ9MYaW+YXFVFVY9s/C0Gi3hoI5aNSDKXqzBn8Xqc9T9/k25nE1
00wgU5xdxkWkzrLaLJRanY5xIJ+kVjIPOLCHOzq+Whi94JLzVS/UJyS5BXpa1UoWZ8tQJRmP6Mcv
qHWfPr6f8ySf26GAZHHNlpXz/agXhXWem7I/KmZ/rORKXLZFaC3rSX1plHGVRvpWViRhA2Lvb+2r
/4ag9f+b+hxv5M0X+E1UyvzzrGf++X/HJOUTYysEzyhOYIrPHjT/ZD0G0YWWASBQIg+jIj7kPzFJ
0j7NP00YI23nVJNpGfwTk2T1E5KFs7CR+U+8+oOgdAFmJ0pSpyBFPaM1Zwza5YTViFFaxxhWexrM
3LpRm7zeWFEqLLIIYrTGgbeWYzF7RAIbdYc8RrVNzeRhgwlV5VBpVYu2wbnUDqRqct+8xt9srHmh
vg2XZGFU+QryHlRVSK1dZGTpUIi+HwrNkyeiEuo1zBdKvZT2II/iZSWo1wxfL/fx6/XmowNvVMRO
LhtCQQfgbRr97gmF2NZN+gKCcFRL18LFXJFePhYQLXKm2UAYEYHzUyDwiljysqB7KgxYIJlg5XCb
AlNAq8fqD0j8o/ATmcjByrqyaIy6c4Syavcfv9v53Z3dBJpfWIwAEQPGT7vhImaFcaTWnmXmDLz6
cV03o/95LCE3opHaPgtqQVM19zxk2HIRmiE49o8vf5Ft83KZrdPq4mydj2R6UOcvQVC1epLyeeDW
wDH3crD+rTyYe0VspLtcM7pFq0XyTinr4S4a1JeWrOvKh3j3uZGCpOrUcPmFVAgW8PwWsiYWpjrx
m1Mlyx50GDqsTWXoV64yP8j5i+Yq7F+aAnhqvVOnGYaoL6VgaE6lrlQbOYwhEAWYUlTRVSf3i5Jh
fqlYUcD+YhfDSwHvff5EU9H1Uq6O40nRkmkzTUCXhBxqjUghse1kTDPtvAhgiTTCi95DMxbCJibZ
8D05dUIl0a/wNc/7mn/dDwcRvsYi9YysXfRDVPrJUdpW/UlXhC8tsCRm2tk6GrQHtCftICyuIX7e
v2xqNxBstNCIjVA4z1+AbGLzoBfJeMoHjFBbxC0WvtyTymPmeWUFv7vUbMMksXQRfYMHdAmVa0pt
rCkxuhP+sXD9Qrjsk9UF8IHrP9Pi5TVyKRp3psL1ZtHaiwM9K8qoCLy+PbVCli4HwxK2XqtXjldp
2iEfddGVjMrA3SK9Jj3yu4ekJ0dSM6NKwSGev8+oaYNCjavhhFi9ukYvXEDjJ0+WqjYG7scR4V2w
5yGBHMze6liBIjd1fqnBB5RmTfJw8lTvxqjjF8x7EnswQuRPa+Xbxxd7tzDn0pVCgD3CMctLPb+Y
UciogXd4AsVDAW+enCpzYrwf1sWYFjdTKKS7NoMi8cdXxfQBzDFxl/NFvviO1TTFdJAD8TTFqfct
7lHxwdpvpYSysBbaWWJ8FJRfH19zfm1n4YfkgnYyQH6Jh0Ui5/xJuQu166xSPHU+og9W71FF8Bes
//gqtGYonpBjB0j5KrvxprDJuh4VxsabTnodWG6g1Y1tKsM1V9LXkdDFw/DeNMqwGRtL1nL+MN6I
wX2hdfopKszbFPpj4cP2bYp9EiKqULmSgu4iHgPROkhOg+jDUh/RmB0RRiB1GE4fP/RvNsecJdB4
npWQyN/O76ZUgkJI8lQ/mRAEahgYUz4s5ClbfnyZ3z71DLSm1TK7/F0i5MfYQACQsfwJwR/AWj2y
p7vw1jz2qqsAw7LlTfkdBUb/BxQn7xo8/3cP+fbiFzslxz4LK8NaP2XWrdreGMadH1zhFL6/BF09
ajiqFjSlIOGcv8cOo0kxEaLmGUn+ZJVMVbpMY/yQo0SL/3idskjZ+OSU0GT4t/NLCX2qqkHcWqey
13s3lmmsQTcqrgzX5qbFxaaT8UqclfRn/Da12PllMAisQuaO1sk0uzyGrJI3P30cAT3Hi8BSwIyt
ItQTtCzeFE0T/CpNIJi2r8TIguSlqn4W29RiXODpQbwAA5X9SLUMydyskSAFeUjo0xI347BZBVpi
eBDL4wSFOaUZd2pRdnvwtBBmTHhM4HxVqPCtkItrPyxZJrU6K5IqKEr+MnManldi3Pt4w6Mr5JbQ
0BlnvlYbbyKBJsUl47feOGV1krsFfqIMTOv+ymHxLnsFkEPYpjwA4Dsjxc9fcKaIciWbtXUaZ2eG
2JPQ8vGa3JC3shUy9inVsblpe6QaIi+etVfrJP0jYOp8KDPGf21JcxtAaS+Kk4lOImYYgn/Setna
DEypF7IYx2uhzzM3DoBBfBwG3r9YJGXpt2J2ASGL3vD5IzMaLFOpauKTWPnxwpiQfdNTaFQfX+X9
i+Uqc5+MNtg8K7rYi/IgeUMk1/Ep4JAG4KYUGv4tJeIvfaftM7+rdn7GaEYpB7CMvl9ciQW/vf5c
jQJBnH0DL54S5Vw1mYwsPuGBEt4NKYNmQfT1dZiT4OipgK7hMCCwo+TCSxlI18biF23t+avy/PAP
sInm8hhFn7/lIelNIQj06JRAWe/RvOZorXaGL5b0zcbiMQp8ZHZG4CgQODNHL6dkXY6SemVx/eZj
AxShHUkXh077K5zkzS7ySilvFI/PwGw9djoTpVEo1+OfLymcXIFekN8Qqy55UP3kW2VpsKTysqHT
mAzDthCjawqGv30WYq3FiW3NFLPzV5r0qZFpZhyf8EaW7L4PCpjRRn0l5l7MEl+/HHkcRtSi+Ndg
4vwyrdc1XteJ0SkshgQUuxTFPxsBQyE7MUIwJXlfBrdJaqVPOjL732e3VocKd8DnGK1fY+h+GWIL
UnrosQq3hSkbf0mxIK/UQZmQXmqq0U3CGIk1D30Cr5OA1/3x1uMBYKDMTzCX5ucPIA8YPc7m9ad0
YnrcGmzwwaOxUgsSQKxRVh3By7+lmfxQdOM1FO770pHVznBu1lDE6g3e0fnV8xRSakGNfcL5XXPb
MAVBKBTSphLhWcaFFK1GZTDWfdmKy1LrNZxJvfEweGK49GMv+L9Y/+jDzRNrWvXq5bvQ6fJYfZpF
JysRjQ1mRDk0LPWao+78Rs/TSZ6ZXOD1OrTTLnLjzjKGqumm8DSZfex48YD2quWnmzBNqZ5zbVh9
/IV/85JnxXdeMbuOoddlmsx0vmKJVvXJ6rvPhYGkSR7Imt1L+riZBkV/kZrupVMRG+zyPtpIrYg0
h9jVO6XKr5l9v+vAzLgfMi7SSnPG1c8dxrfDiCBMAaGNWUPPXpZKBKWaekthlLq+VQcrVn39zIvD
aMpXgXsWwcwHKsUri/5d93G+Cw5wpq90YqhvL1Z9KfCdY8Vo5haBycyibJ5JR/1NLwI27EU4xWlG
G0Ot0mw5Yh33rWmV8dET5J+Zhenf2BxwErOuNMdegRpvVgbxf+6lMEecNQpJMi52g5T3Zgb+vHsx
OOJv/LaIXvS6BtbsQaJFgswwEb2sK7giNoBk7dY3k/JFL0e1Qa18QvxsTJTkrsxa70sgNbNMm5Fo
t7oRKLXd9RDpEDRLdOgUfic9puoAkFoYg/y+wS4G/DiovBeE2tvBnpo+eyytHEiqQFNnX/e19EBr
DZxkCD3nUa4LZYAaXaIRWOV++cUPk+A70n/qY5LmEZoVUw1gd6AsA25bTKAOZc0rD10vZF+ytJJO
o2kh4I2NPapHquIxsAU9HHyVxWYC2xzE1i4f9OyWlNXHXVTJCK3obn1TJkwkcilQfkBhQtwhilP5
m9KZIcJo+oC7puWXD+okIshbZIxD7KIQyWAn1hI6lkrwvbCMFFWhnmRc0bBetkvLqh6FOgdnnEaF
NQFLnJC+zIMi+ixmqfdXKfA/44r/IG94E5fejyva7mvSnqE05j/w73mF9WmenYIJnIEHr0OJvz1y
DP2TqONRxkkOH/V1uvrPuEIDpMGw3Xr1VOIAm7th/4wrJPETBjnz2S/zx0gb/2SEOs9pz2I23jyz
9jAtAFAR+CxcZP61oRaNVmgNIF/gyylkgN2gACPW0lZdh21tbrJ6SFe6X+V7uVOKrVp4xTIZ9Wlf
K0O3a+M4gWGfrXwf/p+Zl/GNZTXloyQN2Y2RkefpGLWs1aqedqE0icj9abWH2DmSs1iQVFfSlvPH
mUt6klyUfWmC04rnXDgPwqJaaZh/KOpRA4e48NPMdCPT/I6XibB585H3fwWvt3iSuRvxXyHt7yvN
mAga/nTYLpltbVpbUY8b8lFO4VkHwWBy5KCdl2lFCnQ+0G+LdrY7tRJpuhLkf/OQXJFiiYTaYkx7
0SgJzCIfzFT0jlqIWD0y4/4u8VQgt5o+uh8/5btLschM6haekfobYs/5+4xYN53VpeWj0OvNMhj1
r6keiI4wSNqVL6fMpcDZC2UuhS8UyxCoDvDhi5MLfJDup/pYPsaGuEz9ekOfeGlOzU1Wim45pEss
o2xN2WQ+Gbz6TIR+kHLZiZC38L6ikUkvzamEeh30zXZM92IFGaBTN6lK+yM5am3wNGgIIKWzvlm9
Q6NkV3XAWQOkKltZunLizTd7/jAAE5Q58QQOTfV1kaSbwxjpgZzEj1Lco+YnAowdvEy207HJnVAV
rjW13q1G6M8ynXoaPkxGWBnn36nokY6M6E08AuPRV5M3wOAXBnSPUi/bFENvPcSCAUayurpCzssR
9gFXnued7DzAzzTVz69sRNEAx5ajszVoAflFhpyT7KVXdtsl4pLLULmhTM5wDUKd+L/ZO48lx5Vz
677LnUMBk3BTgq7IYnnbE0R1Vze8SyRcPtud/S/2LxwdSadbcc8JzTVQhBSKalaRYOZn9l7bX3+N
P3RwVmux3Ifh8TTEFtwMIy2Ogn3Toah8IHRBucX31rN5wcyQSDSifZx6Gyl6Ukgqmd3APnV2BtGZ
Q/fx59+Qf3vn4UuGvo1qgokluPRfDtB27sqhyePkOYuTJopLNdz6Fja7uMV1Y2Fh240WdAYfgdaf
v/BvLJ2fnrG1CfSo9vgP25nfpmZ/fEuUJuLQc+WzEth8sBaxj4KtMNX3Xb+8Smd8ystlifwkNNf6
6asiDmtyoD5WIoY9ONylE+UTmtSPRrWHYrC/J5ajNsxmvza42EWgD3NLnw7P8c9/819KZZ6ZVZUY
8MQy1WIZ86uozEAULxJmsM+da19i8henst02QXjTh4S/1CJyVb3JDPFq/Q4M+m+V8j8cm3/4FP6t
Snklzi/rfxOY7gc11Dzlf88pX8PIf/vZfxYsHnKIdYKMeZQP51+hfgZ8pVUPtoou/qj3spy/rXUN
u1+0XSt/iyPgn8WK+Nvq2CfTj1PdQ9Fp/SfVyi+nAEMJugGfXsJjcMc059eGLyHbOcssUz3nQ04Z
Lp2qvJnrzDcjl4nhYSUUbPI5SYqdXuwRoxT3QmCn32vUXR/YgNRNOTvVAxJDfejpHv/itvz51P/t
10PvhpsC5S2Lm1+hYBMqflMyJn7ucpBocH5OcPkCDBNVJ/7iQPz52P39pViWsMdg1M+n9fN5qEZ/
wn2g1fNiLOBpJ5nsEjPN/2Lh/G/l4Xr3o65bN118Wf8tnGLCRGVIjE4vNNDDwfJwU1VQNWZkDBHG
6Q5L/wDISamYq65cghvdGZdClmeZxqAGraSm6y70jjgR97EKeMcNKyy2+bIUez9+KHzc+AUi3GOe
sLxu+zQ+4Np2CeEJzb+aFqwN+L/Oy/UtQ6tPXc1Zaa5IlF/esoW6UC5Vn774vpF++twIdwzP+ogS
i648a0N8jNZpFuQiDGJpD2Opo2QpzG2lXKz/IETLvpJAJ55cMea7sUiyv3+o/z2d/mfVYv3feaOH
73S72U9H0voDfz+RhPc3dJzMU0C8MEZnI/oPxRdyddNab5J/6Lb4f37voISDkt0lB4HTx6X+svnn
fj+ThPU3yln2/qyUBKQdVrj/gdzL/2U5RbFFBUTFRV213mcY8H7+JiLJCFfhttzpQHXFoVxyLszJ
b72XzGU5tE+H2OyjLhkdb+8JOT/bYxl88BvPV3HQwIEcGXAQmpUOAh48AvPhRLeYl+e+cMI3Nx5A
eClVIVcNsrBwD9S/EwZkPY63s+33HbB/G/QBFXPwRZWeM2z60FwAWoZdfKmDkN2xnFS6Rso0RhOx
CoRqXZjTfK2U5cSE5w52lPiIsW+nMc6P2WiG175UMfkzU5JuhJt3P5q2Xpn5qfmh9cIig31c8d6E
delAES4nQLplat5kOCrfVTf6z2FdTdkhZfzRQL9OSbLylgTAcDwJv99MZaXBvCdV/wGfz/pM68qC
a6mz6tVWrBs35sJrs4HSFcx2a+zibZD25HFZWOLe3NTT5xrSm3dlMGk7ZFZ5awsJEn6YQnmyU1EV
h6qvjRtZuviVwibPP9O8MNhbC7GcpNdSEZmj8j1i2Ja+BFvPKC1ybQXMX0hjHLdsqPtso+LaYYpj
IFfZ5aXj4Nurh5bDAsrapWkzcqxaY7C/iL62iHr1SnmPcjFZ7b1wrnNFZ7Y1C1G6m85Wwa0sHPIx
yyRIddRVPVwtDhvT3hmGkK9O44ZfUQcWmKWdggGP9nL7ZNVB9bCkgOSiJGWCti3W9mZMuWWOMeZ9
No9tjibZsmuFu7ITXbDxq0Hfeb1tcWpNy9Qeg1zk/SbxC3y9xlTbxxG+rb31zImc08bSwTN1QF2T
jmWD9JsHVxWbQFlLhn2tzozDMIckNghh+N2p61uM9aVrEkbY1U2Hm7mB8kLq+9DaR9URBTCLELsn
7VEw7tIw5R+TmQRdGubSfgwmYhvqWaV4l3XAwHtOg01m186CCYMHDYHi0sNG78fnuZCaBFY/B/tt
hUPlnXRa50OU0x18lMmCtjqmWDh3wRDL3eIFTRXZQbzavjzXr3Zu1cInY+gVXHzdeEUkJj9YNjYW
AxACpeGRw+f3Wh/zjqzJjcik6x6bAI4Ptn78lqicCmIrFmHNX2pCbt9bwyaiUKig5P3pRY8TJFxG
/ns5LXtzkeFXqRX/UjcAHEiXVl60U9MoZ1ZuHlU1Eis35Q1fXsebJ3sTeiksMNq05UcxW9m7P2gs
/XBJFOO/HNTSVUq0phuFJucE4cWd/GExGHWinBV2sbUAfayDbTqTTekYTRkNWey++lVTF5EjZpAU
GOg63kwh5EtfZ+WPkjHll6pXHYGEso2/q7Yl64Kv4XTjjrbOt2XLJiMa+oZoNJYXcB2LUJYDTAgr
fQ2K0J6iyek8K/Ln1Ewidu3DEBWZlWjmHDloOYTROcRFK9AmbVkNya5YH56odvPeP5En1tkboVKR
Rk4xQnhuBePqgxsa+o6eeYKA7qZVtTUDBWuGLyqoTD8w6CmRxfvmldcHU35Q5AjEvAh7p72ZTngg
FyPhfPIYFTvHJSxAiTDJ5lB0EiFLcHaSniITLVJ83U6GJMgi98d93M0luMuxEG+NKwmDCII5e3GH
yXE3LI6I5ZzINajOGXIYHutUdG8BI3saqZBDYEjcvtroODXIpWiH0N93GiLsrl6spOX8MZ38G7/P
PFxlXpWRie714sscCkDj/OXDQ+oXSbqrWmOcjrIZtHNISm2pByFTHhHDWFzvDp9gLPe2z6+4qREH
FPtp6kky8lkvfRq510e534X7vPLg/LXJfZg7M2dxN+TEFTV+VRAC0h5rNkMbNwaVLHXGB0u9xwfo
htjzXRKCPbc6ZHMjrnVTX/LJhlRQxVcuH34ARTdoljumX7swWSAQWtPGqoabIsERzBe5asdb0Znf
+ja7N10AgE5unQo5HJwhxW4fT5vUq9RxLKatE4AWYGKNFpoAmRDsR4srPmPj3Uv3jUiyz6WvH+fC
4Wva7kfL/rCSu1F1l6pYSHBYjk6fXvWK1M4k3C0j7zx8CQus5pwtu6pL3+QYGFvldt3Rl9PTUMck
sObZfHQ8si3q+mGsjCSCygSAKrjUqWNHJRnPJkkc/vAtqDKyqEakHSGvVppwcyUglykOTqGTv7qL
k+5VaSKiyRk1ABIy4ANMBbmRuiih2i+nTLfFSfSOcQqq4QlXW7VxRb8FG94cp+JoNxXf1UVeFQns
mLQOjiQW78tgfOhpckcvPIVWy+mTk3c0f9WjCd1s8pcrfv41lslrnwvGG7V4LIvsNPrpOSic62Jc
YC4GmjBZczmM3cxWw+SfbRNxn5bzN9fI6101pn0YTa41Mj5jV1YDpq4rvqpS7Qxh75Fp8yXV55zI
o7K2zpNlwBuvwRe44nYAHhhJzhzMXVerqxtjStC9SQOXDAvhxgtxB5fHIbeP5hK8tP2qANIpUOIq
KF6whUWm1972drazMrYaOqgunEbwYecq26Vz3hCIwK4wrSFKNjT9yloLmlJ9yxr7QXYVKyzVhNGg
za1vlPuu6Z5GO3/jQI2Yq6dXBuvbce36lGo4BTKyFUSHXmlPCfTY+c2568oPu0xfZ9ha32RjWU++
TfyTsIcNpsqQbgbruxHMl57l2DYPU4hAzXw/QonYwG8ods3QkbthGLY4I739FgjM+I0/WpfJspaN
mt9EC443zL3vvNw2D4qbNJMEd6jRDUHlx5RqlXXJCV9z0rg7BFQdW7s1PjXEFHzEO13q+GS3sn3s
hU+FYutonFdM2J3IQWXWzkNuQgcow4HIHNsDh2SO4n2Qo77WRbItOoRKZYc5p17ubTHtqxzCSm2D
+A34DBmm3FV1e5DyRiZjcsUY6abWQOYMdSXLOuSdz77qLL1ooN4aMaMzJzeG516pxbvzVU7SJtcs
xoEthINH2yWjJJ1ApHvJLhX+evDpdoXrJhvMleQ0dcreiia2N6qojoqgVdsoLotMzkUBaN6qHmrk
Vb0PqrgfD4kZ3tncNG5ItrFlYbGKi2PY8bCFHc6qLbxrUo6/pAXJCLJ/psx4ywgECdNvdRtci/I+
W26MQfI4N4/D4py8mI+f+DdqQSPKcKk7ZIo4iZ7uhuSF8UjkW3IfSzjH4afRqOsFJueg4vjCiv5s
qnxvlMjmgyVmIPx9shwA2sLadWkBuT0llIhbpiXm2YbeK4cj6YS7vB7N7bi+FMTdLzEJvQIJpXWI
HaiISF22SeGF+3EqCK/nlg69fdnHnMy2/lZ0C/DUwtVbyxbDZpGUI6ZWnzXR6w1WiW2usUNOtQCk
Ut1Mbk/gn6y3Rclx0mdv1YSFgz8NENZUQDFxuw8qbHjPzcdsGy0h6OaCEtejd//iKz6gq0Sb/qcD
it2a4i6lPVAKRJph2j3rzMCsyS8d5EIARVV8gWICGzr3yiAnXJVIGizLJrkzjTcBqIgHA0Vhzl3Q
t0MGZXrqq2jMMkHWqVeJb9LNqw9LVMQEsMaI253nx56E2lRVcxRDCKHYqutMbsvcrqgcZo/bUOEK
27Bc6s9tUBHBjE3eOdHDDN95W4vxyvZiP9t6WQxgZm4D7z5PqupHSUA6gT6jKR59IwCpbQbdBMVr
HKx36RbZCzBkTx2KLvWaB6TrwbWPqDxFnDOKx9ZOrAAFfyjKbToTy0to2tx+8tUC1jfLErdXBdIE
J0UNz5TbsIDhZJcTMilqj/h+muy+JxZELbel0RKIhqAsdAkYqOaJrNvZDKABJKzcJ5GvvyVU0vJk
tp7gWmQqRWkZlrZ3aorMeJ10Y9xQmizduVi8Ylf1i/9psb/22PQOQO6AgOivvzXZ/x03sLJlkfV/
zxue/t//yiJbvv80A11/5PeJw2qtx9WKotVkP4rR4h8TB5vF7Oo+w9COQ5L5OxPAf0wc7L9ZICpw
E7CvZ48qGC/9PnFw3NWqjxLfZ0+yDjDEfzJx+HnIiL4cDY+3Bmr5JmNG81fKOVw9bmFWnFHBIp/7
+Xosw3OFfIqnjhHLP9+Vu7/Pxv644/S8dU/1r5nZ31+M3cv692CDxGT183CjGHpb1Z0Li6YxKv2I
kMBqT3S7WbrhYu5IoW5n27qkbpj/WMvs4FClEBoRiA7B0ewr2PVAJIBfMWWIIXzhuncpgZK8v7M7
NyAkOWuw3Lu6qI2rrq+8+Wx3seqOnj/5Fycru+a2SJV97faZSm7qNM8WajQ5d+fUXZJurwW3+3as
Au4LW2m3JxDDrNi85Njnig75OHFI5fpDrj1THCA4KQ5qUIRhKDyEJEIWtXMa2qorOO67qjqKSbAJ
b6EKLsnAv6Tmmvwuj+bhPSwCr8OzBxIg6nqfYagcU96KHLPBXd4kmH/bYnKJdZMa0VvHPxBNdjkm
+7DRprVFTkcJqQIzNS7oLs0rIpGbYSvVNGUgz0xRdIfaa6zqemwztxbbckA3QBKsF6srO6zpetjQ
u6Dn2mxgHtRboTykGhLWxpoMc476hA8RViAjKTIUufWg++ka7dUoXnMyDjZiTIyvCUkqlmWge3O9
LQI6yotKLVHRAyabstja2P0arSUMbtBp/ZeKuN4y6FiVk/4hm4YdC0yLBqwnKiYFaOgp94Z45IfE
Q4xoxeolBGDDG+elRBLa4Pv8J+IyHlo7u4iFEtK1i0/XWG3NAye7tnNQXDrf88RDZQvcq5C6aZMl
BA31OkwItBkITCErLPPISFn7/nG299BrChZs6tBUTCEMN6MXMm5Hjt5x1OQvTuJY9rUkGWq6n7v8
rM0q26a5se+rhgt9rrdDNsdblNEBSQfkXFf4Mc3+OzgeUN3muGzmuD9WurIv9uw+YNIsNoudfKS9
fVpINW8DllZF78HZ0nF1sOp+Lzr3LhjLbT4PiDIt42a0Bvg08oGW8KbQ0jiWln3CErmJA/IJTb+n
bssluMz86DC93871cvDxD+qlvrU0r9423nXjjXcuSwwrZE6XSvkE5+XRGYDA18vN4pTEHg7xs6PG
s0mIhSFyjVMLbVWv4yvt5PlVUEJAsrk9NQiMjenp9XdCranot23cHDLRz1UobsuCxJvEnwOE8RpI
HzkmG1FUNYpzkJZlnb4KSWalEQ63Y8DWwVeG3OAM2obML/Fdflp4LzdJOBPr0+Vo6fvv/Qymx4xp
PaYlfWR3tJUl6XSaZJYWyl1rVU9e0aSgo8LzZOvrWmd3DXbrDZJ4sinMG7bmCVtzl9x2Jml7NIxQ
BdE/kHABwxdq7IvdhvA5AkXAie4PpLYx/lFv/KLXjFiDTajMb6FR0KakzR2V7g+dDI8DRApmSuNB
dt65Loc3+vSjcshaEjU2Qga3X1MJmyxd4mEPxlVESxMb20U6FyO0z/7CH61bDVSAdfUuLfL8olqS
xKko75y2EYewbe+00bPwT7vPYSqMjcxHcsxITsY7EGyc1P+OiXlfNeTkLkXy0FpqjtKZFTqzZk0T
Q0D8ICXzuVpfi8SRUWU3OnKc4se4OOBDu/Ar9ifg9QZ/a3wp5gVsaDiuI8q1Y2u/N1lobRLb8CEd
u3tXDDt3zo3NyCxiI4NwW2Yo1Hrfvh01kjepsnOfmu0hM7y9U5EQs/gU9FM17nWuEa5Vp3RxaAGL
s5kzlS1CtTPJl+0LwF9I6V0esOo+j3MIyJk7RaNbKiYN7ksSWAX/35hGakKhYWqxbKvZe4wb/46d
fXAXU/jtGNaQedX4T4IS6pgy0vGN+aXvJrgJSXfMU7kLpu5q0byag4ghsguRRUZq6YeCaxrhX38Z
aIQPWdEis58rkkNV/WMp65fG8z+Zgx7I/Ui32kwdYNyDEyHNM7acGjByrW275sWKcG7B0g1ql3T2
XvA/r82+c8kfHnPy4I3THCz8pqmi6Eu6wnxJqzg9kli2j5N2JxwE0CKP70s/ufEq+a1zedCbEX5D
lhKMF3TUdPQnfgCz01yyp8oMt3aPmdJjOh9JWnPO3eSmZyqyLJLoPvCCOy6J+oaHvtlZ5iSty1xq
eJpTb9yaTgVMdABZ65R5xxiYbMkRH3fpITtlqIg1lA1cHo7npgPz2Dp9BLbmhzMVHA1WUXAvJna5
ywJLBbwtUDtr49TltXl2AzILM0EvNjRzerTr7D4p5TtuqgtzwSflVDzWjX+QNDgToE7/taZp+95j
cr+p8d9v9FRe/LJhyDK0cHoJpirdZU+K8dewTZ/sqRHfl6o0t67X3fresNzTC5UoZLM9l99X7Tfv
quWIDquOwG7DPMZ2ORPXSTjhgIQmp/nbyam5qj3D3MR+/JUiGyG1+2Ns+HDtsQ2OuUjbu7HKp7Pl
tc6uQLbCFVlXTwkIrFULLpDGlg5vFB9Sbc7PtZ8jCsduGvbTvEFK+mAz89mKzLqAwv5RIbLah0Pb
bubFucnQ0kAIZurtZnUXGWvvnNUu16wcboewT0A8L/RqyM9eQa2LqG374EbmDPFkOLxAocTpUPgl
RB/XYBYTLydftuchCeWVSeGKdzo74xqZCMFEsZz6+Xut6uGqNd03UIHhzmz0l6St7g3OqVhY6zQ3
lKRnuzaM+UJcmw4ZF/bMxGAUILArrhedFif8SfduIy+BXz+6QebsrAWWHBfgtHNTWzxokqM2TgV+
h14RjKOn3915wJcyikPclBWfpZkdjcTotvCbBmQmbX4WtnFp+zbcsvt+T/hGbFjQDyS4r2N71/N3
CJKNz8kpvw0zDFVrzh5cXNJ8cJQ8YWBYLy6ZTPXkZgfRNgbx4d67rgk2Qvji75FnNUwc+dg7A7yb
IxUNOAluzDCm3WjGV4VydkGVXjHQuSWZ5mMS5A9z0lx7I7nWXlzuhzIBo+uGN0O18D1ZwMUVilui
WnnOs+8zqkApKPTZIqR309TjZ2OWO4Q+Z/JkmNWHBUsq51bL8DZX2VM7iq1llheZYoVI2vJbEXYb
I8ZbmzSeuc20SX6ae+fZzj3rqwM+g7dZl/y5lBirlDlSATuauTQ/VJDRvQ/uC39tA0WY0MjJfjZ9
JL6ZP50REz+FPIiVbcqTGDwyssvJ2DLvyG6rCo/0HMoxavruvc2NGSJ9bN+Ak+jmq1yulGnRLuVw
COTcpvdZkNN6w0QgtmX0pvp7NtkQZtO0A4/MfLV6SEy7mMlg9yYrwpYBSVfC8jy3WYWezICvYGyQ
P/v+cU3gqD9YzRSvUz40Y7dZ0KqOEShI59IPwqQkJHCVkCkWdlvhQ3O5NaUD2/bPe5Oft/lrZxIK
08aIu0Ynwhv4RRCW1DZvH0vHqKl8at58JLy44aG7rseU0PglW2YZ5W7c3/756/4iiVhfGN8YwHwi
ZFaVvfOL4K3F4jD4DtBvYTVGRgNkCEDMueraqAyYym6MLvTJLFxw8DNCqfjca4pHk/c5hGlu+sUj
QtzxYHSl81bENkl7wqpN1nYqYZrMdmkbLPgLqQy1e05NruvKKfwcRTsR8BtTuubTgDa9jRJjnP9C
t/jv7yqd7SrjM9lwwrJYRZp/0JR12Kn9cvSHSFWyfOndsHwZme8alc0tbCyGjyq/CMzdn7+nv9jE
fvswHQStKKFREq36mZ9fFiGfchKTEFUvH8tsK+rWeXY6S/R7Oc9VvJH2SIZX42Z8kxgi0WXMpOwh
s/d8onHDLjT+4ula+9qf+14UB2vDjgibxDbrl19oREc4GrY0o4Gn+YzjKjjPRW9cchrQO6NtjUvX
+DEkkcn4K4zGv/X3vw0dACCtcqrVS/bzewHCNxhCh9jp0p+Sr2MStBwXtZZJ5NioZCLpa++vSJsM
NH76c5EvgC0BrMEmaA13+eU1J3uWvh+LZDuU+oRCto6H3dC8/fmnjNDm178NOICJNBumhM8BiNvz
578NPVYW+wmpsyrtzuSuPaUxtU9bwJslvz6GDj5JQmx9VsZdTtRdkPXHpWz1huJqvQ1J7O0Uh0vj
h/0J3+IPzxiu4mQgNqVSOWVL4xT3ttSMwIm2oFIkYgUqDIeraA/CIwuAAb+GTdvTqrtL89iU7snP
vLs2Z31oScJ+mxsl7WMwTfnG6gkodTKftg+LWl0x7h8DbkkHUUBOYXYdeIW9YyifbkbCGFU6vbgK
qLxnq29p5p3iEQIsjcON45O75HXsPYpliDwlr0L0l5R78ztIly9DNRw64V3Cgh2kZy3PTH0e0sy6
9iuTXPJx26buszvFJ2Hmp6qO93IwT7apL6YO9In1MMF7Q7zXfttvMgjChmNFgQ3AnCXmD8MYH0Xb
3naFOslYPFUQx0tWPwUMGjx851pl91Nff8X9wg9Uwx1HPiII6q8gtz/yLDnYU/69G/pnW2P7qyx1
lLP12HtFtbECdemUug3bmQRCxcaXdbKR6Ne1wqbSTU/ekFBJz1/tMjj2I3aeprQoC/rsweiz14nJ
yEj8hgHDUPpOjJE73AlSRBuTQXwfuieZ2q+s6t5cYgVte3zxDSDtyiaP1EQo0c793kf3kbYkTQ/W
sUHjRSWcHrFMn6u8u7GX/HVKsgvfdPTQej/hmOxi5yIztqQa1lLNpLmk9lJ5yEVCHLzbn7x5vgoG
+zpR7lO85M99Xz4laXw9MS5YkYYRUBR2g07QNPtE1zQQef3uZcYcJTl9v0dtFPlm+kgV9zypvtsy
BuuikmBMsg1M695DWtNM6lY59VMyLNO+62Y+uFiW3+rG8fdYBK/jvDlom40p4PfGRF/Tap8oZELX
hfZPc4i/p7ZzZjZFOkd4ko6hcg+lEOSvdd5nuRBY4Y3NZnD6e2Nw1E09G5SbKr9xgv5MF3prdD1P
PFu6vZGKU+61Z3rCU6j5mg2Ln+9bVDMba9T+YWD9Rz67nR3RQyy3RdNej3lxiOOB2bTIRzIrJij7
Y7r3BxbiBk6mK0Q0z4KR1JXoBmT6df8jhyS9NquvqlQk9Co/0kAhIz5ndTUgyN9lTfauQvXkVdDW
58Wb2ar6e9PXh7Yi6mlZGneTcljUVXNt1ESuxsUt7ytYpaZny2yFkYf/YmMvDdYnLFZRJim2THtB
T7PInSizi9/Hx7LR9ssy48UiIOIpbLlWUH+wqBub16DlBuqYbV3LKST1mtps47YkiJQKkQHio+Hc
z92P2HZPg6e/itko2FtRAXUWllZfikuYhg9TD/CpnwiVkFFCAlHkx2Sa++QjMlTsZyItxJuQZncy
MMHogLwQh1w0uwovbb7sEHs+IZ3ZlYhqt36jjSjmL/BG99b0xht3Tt77guhgZE/Sno9W5R7amBK2
d1uWHuJVN8sNKsbbOHT3tpFdyyb7aFp1KqWxs42BaDKC0bt53wZWVC/F7bBkWGCtXQrPICsJWya4
Uwb63C+Ju7HKcm8S+NAF1vugP6zUeh1Y953CXAl5EFVppK+9NMeDmhB1+Q51OTFsW2Bfxg6Zyxqa
bSf8ckSFDn54sCrvu2dMgBhECC+/tBZ/k+WZvord2ul33tAaHz5PNXzVZIo8mRNa52fuwzDlklks
b3wYZPCH2rNljIjcVdbemEY2H5aQjWaHu5sgrX5TF0vxEpK8t2n7eY7IVbLJGSz8J+4A+vAi+MQ3
faVHI2aIYW0JFfphDB6Kj2Cc3a3nZIrsgCKOd5NUdymdeGSwuv4xa0YUp1QRB5LHJWOwOTAvTUGd
ji6GHt9NNm4yBhtcdvrSZuaza4/Wg2kS2AvNyCeoEZ1IjmooKsvJvqtzqwzxYyTTOUD9Qby0r1YW
bnfK83a5GLHpZ5sSK3BU+4u9TQJ1OzHNOHRlT6ZZdmbxiIFZxZyogdaRjultlsm7ZOPY7eCyXgdT
cKcmXM4xzckWdA/ZsjEtWTLkpzpBblf5jcXsgcIyLeSL6p23bkaRg8IOe7YPdEl6nXFygu6mn6f7
ZVTXYqkBW/q+ar7Zi/p0KjUdYGrAyOwMZrFVFzNfsrJYvYfmiOHFr0vjK8b/oCKmiRHkqBUj36Z7
N6e2PdWKJEwMPQY/Iwsh9h3sCQRAo5quQ1q+no21H36Jp6x9yAzIEFszkbeFaROoscQhUP/c9JRz
JTGvtjvG8JJlOjfyLiYhod7FSdEfiP+tLlq2LMlHVE5FFCI/Lje924EAHXOWi0hIa+cYhNrxESfW
+iaXjjKixVBtxtQe+EVCf3MrJ8l911VGpqO4azQ4+7Hzt2Ed5J9ygvVpTaJ8bJapPkEvSEgIGhDU
NeA7dgzjy7chkMGua0XxBFDYvu7zmfkxz44nKSR5FK/CxfeIH7fapzpIgmubv+2EqGv0mLLO1k2J
YKRpCBKb6Ii2MQl7Z+qJJGrlvHcH43aVox8Co3kZGSfPATK+QNukAZt1tssZDUYjguYgNYqoyYzp
NXXlA5K6hmU+B2A2Tt5911Vl1I9++GaoFIWnk8XiR81480nJ3FU7zLiHyTNuKt1cjZWH7D41iQtY
s3BC8ywZQzOVrxuge1jtegqIYDN4Tf+AuPFodBofobvUz0Xs3nvO2NCl2aF6GfyiYQ6ugnrDt18e
KU0ZzbgyvxsnzmxvvPTCybf22IFVTWbwrLI/94LnwOV8QWU7cbVhiMLl0ldVsGuswnmf2Okdbela
t1m2MFuufac/tZOerlxlHNHHjHe27X7HDoNewzXEtTMytQgYEBNMmhPKFvfcXFWZ8mCyUNnPi/nS
la0UjPC95RCPJno78+y46otYqi+qc2+GQH2Tuj0k47SHlOBvjdpBTuAJdJyln45XRE6Lz9FN6+s4
0aD/CaVcndzzlYRCfYD+PKw356jF3kEefJ5tDs/aKJKNZgV1ZilDqHwf81HlaJQEWMXVHXcfF16P
bLb0os5327vGXw5BnPX3tUtqjq6soz8SjZOV7RXLCJM1dNmch0lfxjpeotBCs2x0EzHNsvjg5q+O
gzntlrQL9llTfCgAVygIS3fb2dNdX7XoMcAnVJzayTR8T7z/z9157kaOpOn6Vgb7nwN6A5xdYJPJ
dHIpW6r6Q8gVXdAGGTRXv0+qWj2tMT2zU42DgyM0ultSiskkGRFfvN9rnBvXRG9XxXBuq/x8NOEG
ADMfMcd7gRRNMksOrwEwZK0cQiDof8w0dQzolqcIaLBWreDh05LxQq86scrH4JBroLdaSlXp+8ek
gMWxSIReGG6Fk5pIn8lUNCX00OgisApm3S6pMtwlhmW59434vhWFCvMBHkBXjXeCJC+yVmvW2wpm
E4A/9cMpC28lJazdkQIMk6mgPlhjvuxqN6Ejl0Nxi5rWXrjWgZMdh5EmJx7gkEobnKIKxz92ggrS
GzR7qylHfwQf7Em0hzlcld6qMQMR9a3f9KRNJ+xZW1ENIPBTG3pL53h7rgJ0IbudQ1nh/zD5Syig
N710XZoqojSD/jXLpdhq4ANXfWVdC2FPl0XlW7c6efPYbvnHBvudjVPa1Td3lBdqQjw/B+l2tLTl
mmBXjIqd4r4N8ofeyWaYf5BmyUy48mId+YLRjkQmz4ekA3BNxu4bghUZlXoPXWTChOeqHmb1vSpa
QsnU9DXPlXfIfQyBpK4eqyJOdvNSEKCXDC4RTO28c9iAb9pubsJYUq6OCZ0mGF/52o5rf1NapF2X
KC1PczaZv95lrdfiVTbldE12hrc2vCaSMlegcsV5kZXXVNf0fMt+U+Xaw1J517XquNQNiUlsnpLZ
AGyVsFNGg4VBLmHVi0jqsC5WcZz220kb/Ocet30gQ+y7mDUZS0zi+1SoPFs7LHJZKBiat5ZFZNJs
O/gpqh6SFCrGeDgqt8ZjqukrDSaHiKOloowfZoA5lyxHYGsjielOsjaaY3xpjHCIFOF+vmx2i5Vd
0zRcpbW8cpf2auryqCAUbrBpDIOhbPXaGtjp0L/oZPC9K3x2gWRFfLFHTYXj5IVgZkymU6yRY5Sx
wtWNFhI2h39+jtuVCQ1/lRId1CRjuU16LdvBeUXYXz0pNquw+k2CzOwzY6gPwDgv9A3syM4yaJYe
6XMuy/MIErhyvUattLFFEzB1R8y8zwbJ3a9Vfiuq+tyix1j60JwCuEWrziHLuaF55SXdJfyu7gjB
+yzwuuLGFpCtzYpSIfbEXrXjUbiJxG6gvWzB/cn8KqYBA2z9Szb3y75LrP2kdDOFyHjKzDKfWmHe
O1rs3NDmpn6y+/GrZ8zmyss6AoOqIuEul1/i8mTqMfdfaw2yON0Ae59ly502B/U1wZsU+LblR6MD
S7qf2R4zdPaODBDamkmzsXKQADdOWzqfk74G1DMuUUJMYZ6mj3pNiRioir6Mk59bc1xGg0NdPQ4X
s8UUszgt3fwqds9Ml9Azkw70KsjM60QGN7HGZW+9750Jdc3Lg2tvghaXtQ6lTz3A49S8M+lUl0E1
m1vh90UkdOLbKqrKJThz3BpnFLun/DpliOTw1A6igcuaqwR38IxZwu364M3KtCOE/qdhcbrQMaon
SxLNVubdsahJPFPeQ99gO16NVEL0f/cC2pRR0csxrMRn4HYP7Ww2SBmQW9l+fixo6lyoBGalnYx1
aI04/Wn4pyYF8ZQjmKUZDsECq37sAJfT5jC7cbFCD7VszBJqvuwqsUsGc97FKrmllaBB6Ab0pvjY
xI3bJxs910iTc/aDpspHfNsTKq1aUVJZfF6o3EjDrmUDqbLX1W3fYsjkJ/JSCOnfKYckNAJzkzUk
iIz4IR0KI9Qo7rB8mOQw7QZ/cA8Bu95VLWeSJBzlwGGM4ddmz/ZSTa/1yCZ4rJzgMBXLs46t2SGo
ZywK8q9ta4P+eM3X0uqOi95UUZ+42t4rRxEVYyrXZdHcQXF5IxcpXS3MrxGsxycnKwjiRRARTjSk
ZTp6kZ9DH5gQFy9NdkglpHbshnBNrLD4KLhNvaah9XEvvXliXjsVBba6JevziiuUrZVb7iY17ORA
cyV13DOyk+cQG5Fi2zIVg/Je5SquKaib4ApU9Js+Lx1WH4QaDsZ3mnswVut6r5v2MTWUjZ909ijw
Xtmy79WibOhaWk9uhSGeibR2FMc5yWlxiMXfBWXKGpXRdbT09rmRQNQ9vr0rKvtLadtHYOE2rJoC
g/mmXOXEua4czXl2vJy38Ox0v7gkt7dNc1MoUpbh54g1tjpnVam2hUiHVdpN+SEdjepViMrc9vyJ
cvPHwWRwJqN3XjNUL0Qz4e0OsN367NYH2Vyak82ZLNm0Ts3mvm31+znwjgmZu1OGnXNum9M6dnDI
tmzzznCyq6FhQGu6uKbH/M3pqYMCJz9rrIn0RauF0zBkZ8bUT1CNC9ExYMwUjahx5TTFa2IzcjJH
W6eF1fD00LMu2xOHOLNAdFUwndiY7Gp8h43ASAguE3I0w47n50G/tvkZJPL5nIyp+7QVt4sHKaHN
tTupxJfaTndcRWelO/zPLI5TUz2OjtgHLbtaTzuhiN1UrGfIEzwjwbRuraEMZ5PusdFrkdM2txS/
92LuoR3L9jrP4BfXTXeWt8mFpY+QrVW3iwXKqlQfjnFsnOGpe4HQ64ZQItLVpPNgQ+jBDCEt2SOV
XyrdAVkVV/mS3ns2vaImI7qrnvdTLJ5sf7rPc33rBjCgMqt8dDuRP+iY9a1GpW9SLsw50Lxc9U1J
9hMr9irp8/NpwBHRMFL4XZ2d73XHfmmnJg9TaLRWT7bB4PG+6tGhOJU5HiGyzHUCXuvQbN06hE4N
dgaSNDnEiqkrN4FwMEiIK0kC82h6Ul29m1FirWTeYFYlAsW34Js1aQ+qSR/adHljcNtndk3WOy0f
ESUxYamyjkEx/etCKBihznNg0NgdUbdtfNXvjCG/cieqSc3p4pUzaZtEA8Cn9qJ5zj5+k3bZkbZx
xk5osahW/ONsl5BpsRHa0J6Myt4tHoPcHBFpCdQCTEHpRMvb7zQrslziWmfN53GqchRK8hymnNqW
Its0JuSDsiI9sprUsXURVwjpXIIY3IwEnrYBxDlhF3Dnk3VfBevFRRwwgevVpJet8wBoDo0uZbMb
7GpRUDjaXffNmboXou6cLfsrgOCCQAR7SYBhhGXG5jqtnP4wMhWvTWsqKPP1I9RawPTYMWhZxlez
I85nXZ3TX7pIWiApqztFkeqTf+M58/04sQmzxPC1LPSCppS11d34AIEuh6nMQgibfpfHg7fSSz+9
TBcVwIRzn/zBmFk6eNsybuLIH8Zrw3GghHtwnhwcqULIAYciGB/0OrmrkUysgrY8x0IwW2d6cWfP
dswDUe0E2+P1kMdOSKsTOHS8wDfwshn9yya2zvRas9apyAQMOPXSS6aAdBC3aaUDhNJ0W5RPwdSq
/Wgvh7aQ1FApDVcV4xYlapJSl1p/6O1TlKlvUq2bWR+Oc3soLXKK1Ajsr/mFtk4adjFw+tCl0FSd
AGSwuttNGsQOKBfXJia1kaBdc6Fb1e3cjg6LZeLvEoPNgJVVC5fKdKLYnxhTIiSS/cn3nP4Rpjz7
MRRrlm0dkwB3ROQv+o1EvSBXhZlph3mKX1UH08Bsl/J5Kg3tAiI3Ki89iKBwn8F/w8oZY9IbI17I
wQ2Gs7oLXJhBGLCSRxecpbWwtlWjNeHYZVcy14HEoF+HfFItmr3hTsYaz4rAhdqIGwOSvRbSTG2u
Yp5W9HCuu56lpyg5fXh0MtWaB2ip8s6Na3mchR4fwdMxJe2qYTqPXfgKhlEA/E/Sn1ap8qbkzO+d
KLceA5p2m3pADR9Q1+OftnbN6iov6RCXeuudaykrO1vFVW1Te+tGZ8CSLLJmXZYOO+0+v3Fi8OO2
RPiX+/NOLX68o/RbG7b+WE3xi9Rqd986zv3SwvKEBtXSnBCvRZmgAOwWQlPc8etSQLdYUro9vjOv
50R7GOCB79uBBm6KECByCvcrAOUYtUF/phpJEks1OSi63IyI8Nhe67MRr+y0eulFAxuy929GxGK0
1HNWdl0cere2NkNqbuAHVetMy78HcceUp7UajZ3e2Aa1IuA3V890hPYIwLi2bval7iHuL3BtFqc+
9n3CaHeNhYIdZpMjja+Lyzl5Qf2GncvbqKVeZC/12YjJIpEw6cZdrHNbkTYbi6+NQjSSpT5UV702
8DAjsrpdwDrL2C1DLPlcMI8Tpc6en0ZL3rQazE/oBF2oaoLfbaH7ROgoh4D0GVaYLA4N2qBh7o8M
7eulqtMbc7SCbUL4C3fKUzRgNaGeKzsu15phXpF9kV84TosCtMQCZA2UcWPX8nVmNw36V5ARuR5a
Rtw2n+qyDl03S08kesMst47KyiriTVkElBIYFztWmp1peo/8x4eWGZ+w69SQ7FnRtbVmg5gFOZkT
u3W0tB28OZGRvudax7YhbZRpZ68qb0P/rLoE5Vk2AHYtyF/mlBuroRIywFQIvlQrj23hetDmyCxH
bqP6ojT3uWywg6Yx2Z5ErvdmK3moglsN3Fwk9yAQV6hSxeUMt3U9zAFZrzhaQo+0dxNkM2hQGsVs
atc903oBUGYiZ0U2QSzgopkrQWJgHzTgGeVXh3h4QHDiBBxxUSFZX4kM420PlU65QAwL4gmO9bil
P3bXWexWisXkSVUYH1YXymVr4bJZArKYhzicpeP1MJCSL3GK/eG4sJkD9JxKX98YS3APHHaLyGvl
NcO8BnYDsg2iqaq2fUpRmchvZap0mlyVHcWjV617aHu57c9hG9cP8EOiXlX7OY8vBqW/TJZ5Qz/w
vLFiE5BBQqid+yQUlrqsoPQE3rIebSsamo6Y3Lq4EaXsoqKH2MgZf4eseqnnqdyKWF0X6CnCysVw
YSknwVsKxqFFL88/YxC1KyenRisK9WSVC+NGGQTEV/u4tWi3ESjrNOpopd9Kq01D0JmDVgWRT3Qb
Z/aFLvNdLN9G5HIaO6dUO7U4X5K8Z+0KQA+1LN3Vnv048njXXkvL7SRwbMuzBOhUmvLAtnI3TN03
Y1miWi5RsyCzl/1mYQoY2hzksO8vCleHUJleTeADPDV7Ni5bp8m+eYtsVib0jb3A8rN3ThLMaZ8a
mFMRdLcNUu92maAaSbM+6+O52rTA3+whF5gQWf4m4uR745TfQVGPMZo8qvIvRSbOjCapUMVZD4ku
oHN68QBxy6Z2XzR4Il5hjOfEhUCcdSj5bHO8z8v5mioMy8LU2LDlOAtKsbbbBt2WV9fuJh9dwqNt
MN+w0Bc09dlwYfQzAFup1NfWdNkWDENLGlMT39o+g3FVjFkRopA+FE1HW75HBp9ZTbm2czqteKLR
YdW8QURC693vUpjJfZB0yaZYUKx1Zo/IcdDLcR+j5WTusyITjNjMlgWaqgEzrXxYugEqwqh7zRqT
RrWusFtdmwWGcwRT6OvTHj7zU4zAY+8lTsb2tmZ2pfGZunFoIf8HcjLQqanFiaDq83FzfEbcdNn3
nUI85Tgewk8IKRM+ScAyp5CarWXr34BKcROlhCeYdb5aPIspokHZRWX3IoUXXPlW87jYtHD0OLvs
U4lXvNZL2GBIpvR+iJLU1m+yxHTW1uwSgeAe4T5EM62e3kbnZ50Uf1nr5iddPyMPTZBeQD22kAaa
hLCuKzce14GEGTYRk3iZNoZLQRJsoSVv9WlRkWcuqKhj54UeeXOpEvvOi9Pr2KOU65YXYEwnMupW
ixY79fjECdDfaRNkecnrAI18rUkv2c+peeXmyYM323sRoEFsnMPYoOl26tM0qZdPFe4CSyHPzHcz
eeanFTz2DOF2t6wDEbxQoaC5kBmQke6/JkKLn3NsG6KgMttN01po+NpWy2CvuSVuU1bVRGBl17aY
OYWkr87GIt0JXSvWdKfO0Rug/4SGrNWQWkkPLHZpj6ijZktIK89/1DTtfnGbK332xnAyJz4Utp5j
5zohuk2Di+VF3kmAaueo8pqx6NaOyT5jCa6pEda9lgwsj9YtcYv0hOBWJFr1JankCxHgFG01/UDv
/OROgbsO1p2oXoXdH4d6MCNPeIgHBElGi0E7woW8n+To2nyHJifVKApahBVWMnvYEJR1pNvdYdFG
FK7VxuhxRoa3QAW2BMtGtsN+9q0SEeV4wA+83Xc1EHke41mh8oNmW1+waXXXUgv0TSaT42IN6kKb
869d1t/XJ2FwL/0YVAK9MOk386px+hsMHjaBSGuceWAFDFXBSNHtTdcUXkQkbkqjD1Uy5nDk96r2
TDeGR7jdPGocpsYRAZMH3xBdONqo8iqs9c/yXttgneauYIrGt/ifQW7plkeYNENI5X3MhbEZCzeG
y2NPr/qgfZnlwBmjoaUWHGBlxPTV2FSlW64GiUO+nz9Otv6W0mW7tVWFiKCSTMqksNOQz2gUTlT4
uGmEOjaKTs7WysKlPJyL5ZiliXVjwr/vV4V0WG1oXIcddPkwTefgNM3dj1167iwecm9J9V37Dxj2
DKumY9NaBAX9c+y5Vy04xso/eT4Deu4FlsHwq8ipR9K9n6nZ1pNe3rH3vS5OsvoMjd5WzjCPvMpB
GQ2xaMjDjvhrtvj4FXXAvw3hzy6prLxwsE2FvFuq5Ix7vwSbrPEgEccQJquvhsDAfzW2xjyfKdtL
QFdJ5nbORHpCu/ShGNYW9PITraPszCtToKm/mN2aN6mWiWJKS2wVNnhGZ3eTCUAZTQW6jwMd/sCL
DKciYh73FovhYtEXL9AepWsKofnJM725jvraaNzIcNk1Rc6oMAUZZnega5rUxZUqtPJNDVQ1Wtsw
cUPsIeY0c7xZRh4l40neUjAUZUCBwTYqz9/cbMqrh2pifCN0IHVs3RvZMLyVQrLcGzDAdnRDl+5L
B9wq+lo8AI5y3ZOhP/076WE54vxRzODPDhUT+aCatZvKAJ8asL9Xe7BMOjh5k7HoDvU6VuRaneMY
oroDTaGTXDyZg68J4aRyM7lq4aAQy59bo8/nl9FUyn+ZIJ08pCPG2pHNGOC0sDfbLUk7VjfqFO9E
xEhZXFjI42dyGUW9ndA1zBf6EAh77cOirrbumFhtBP0W4UWZtNA0fPZLRWh0SGZuUdb3WzP2hm6D
T4uf71g3J677oo/xpujc2TvidxcEZ8Wi+8NX6r2sDiVkypNdIJPmirCXUXvMZdZgT+0u7F3ToieF
qOxTQDhNLmwqOnTiA7niLkqD2DILWBpNTF3WWQtSaQF/nq6lcWd7cZBFqCmMBf+qSuvblZJDdtG4
eF7tgwHpMFhxVpevYDLptE3BZmAX5e5AcZvi5WWBxhaVig95j6wlxMC/pdmKWqm8lZrrUlbRJ56u
67IY5gOd2LJa4zpj2ofEjjPzAocVAt5ai4ZH3OQQnYvO0vALnXX2UZMxqhdQrGqk2PIb/YI9IvW8
rhc5uLVemPqN4c7OY5904xxZ7QBBwZJ5cKL0aaK6FG4+bvzE7WiGptKAPdEa5no4ETUP+iDTjtat
mOMZRLKph5VvK/yRVib7C/PKgD6ublyxuPZOJhl3Jlczg3Fo/No790QCJQTqaxdyKREia1NDuKUG
HdCnvyVy7SqrqNrPC+zpOFbnzWe1Xi3m3tHc2rtcXMHywYQOEzkwahw9Crx/mlBXEnBVSzHcWWU1
dLwQ9mB6axcLMIxeuM191SWpQ7tMLPVFqzf+WQ6n51Wbm4EV00nqHY2F8Rx6/EVu0nzEiECDZKI0
1V+XDWZmYT1VDb1EZ+7vF622LycfgnyU636TbftELugearMCK2Xn2WywRRK0P0/tSrxOWAoFqPNq
Snt6sn5aVZRBTpJniufQKJ8hhxjPWc5ysrLUOwOTigonIKt37IfGUQTY404ZNBdmgdwZVQt7Njjx
XJljyTR2giCb71hcL9W2ynwmyVGfCjZ+MGetvS9d84vmIBlYZYuHmCIdJ/apifSHfA+DlE078nBh
rlWOl8Ku8TMkBIOrTTeOm94V2QQLdjIRco0rMx5NCCUEEXxPeN/isgIyAWpL0WpHBLaoeF+mtKqQ
Qdp3EqyD4HpZQGowm1lbUCFkUDOBMNMXb2p9lw16FqyGyvCfykI0x0kF8ujYGohOauZ05MCvwJem
ZL738olhHMiiN6+mnNMJaXKJvZOPPhvt3O5fatOE3N1NgzAvFPS+nY35lRMurushOXPK/kCxUNCN
kToTpz4lxWFIO9LiLc+CsEXJrGFRpwf0Xe3M5Ppa+sS0acCjQlDwTi93M1jvc0mmgC+rmL5Hd2KP
z/E0rAGk2kvopEyPtFXu+14iL7FM6UYSq+Z2l80GtwX+Jry/yu+1OwyzoAHnlmXtYqtMz3sA3yN0
TElws4/XqgH5oN30XmncmXMwKE5Wz9CDaGIv43G+HdLaOM6WCVjetCCVYYfX+NonDCHZ14bFsFQg
gDYoFRDb1h0qZrW2TNQVHKz6EX4t0weokixQ89kS1xd9Sfv1MibMjeye4gawYrbekHlY6drqMjvs
Mzh46zyeCTOxEnjTQ0YrD6yn6jaN7tbnXYYz2yoI5npfGq56dJUPXxz3fNagbgJYruuaxbb2uU8T
DgffOrfOy9C1SxLL8PZ2xpUtDXmB+7H+DKWJmr/RajALO02u4NTwZzYzBLKSSa/rVUVVnMIyVfr3
EqpxGGRouMN4NJDE+nnm26tkAc+MmFqmbpNV6LRWM0JGgjWGQLlRg+VWftD9UkMEyWjAGU5qT2LJ
1VdoQ/7a9cfpiKbY99fU94IgMmxeo9GQMDx1LWYpHv0ErsrgMn8b+mTH60bW/nddNv2lCtBmUfY2
l30gWTQtY8Z1ZcxL/6uqp+ZucdzhIsPC7LlreRBCpAA8S6UpkIlmiXRvZeVC8oTwh17Onv2neMns
R8h0vLYyqR6OPrusdE1qc0HXJdbSm6BrakgI0hN3cSoJRBWyj9iBU6PLfrqr+jl9DGTbwSP1ShuG
SZGK6knqZnU9abr+7OB4cy7UUD5nrtHiwOOgj9YKg01UvzRgPgQG3tA5gVina421hs2k16uiIYZc
Dp37PWsaiqhZpyLpy9Hc6OYkHqCjpgh+nDThzixQckpd6dZ6NCbnltAEqe1s2iyXYC94WIxNyyey
0vGGXe5dLxyTyQrjqmDVO3N+NxPC+DYogrbxCYxcW5X4Xaobiv3kaLISXfv0DIuz3OvKMybdAL10
GiB97YgcbOmKwiyJ88jy2vTYpvVwbtV1gM+HlxOt3mv95ZKJASVmaqQvWRLE8EVsWd9jSsW2coHT
g3GdWyC5VT5rirF011Ak/Fc+dnJNAAHEoj6ptXOnkfp9N3jZSw3TRAMAHAJ/o2gJ0+IDkbZhldV4
VflA5lQCWrZJE3BdmIM6j3YubJYz0zqpYEU3AyVKJAmXOZsJjA/hPk9bAajBgHpXJyz+oDCBsijL
baM0jtga8lxS6fHcG9NcuRBCiVywfEG7YZZBYh60vnK+05yHy5aIHEBfRzT84+8wWKFxi/KixZgz
X85U0ATfhqw3XiDAM88DyjU3aTpgIwMhsAM6gWu0LzSdOSObSmYYUVk8xhAD060VW9BsJLx+WksY
XREZoia4Rg4v00/jSSRVDfXSRE9r6nT2R4nWdgW1Eb5VyxYmiXE0i1KZ4G6TgRCgha0NBxpKnhfP
+PL1a8fI8ZNpXWZdZQuCIlLgsEPVatDcephaL9OsLLnpB0dUYblY5RubiviiRuq79rIJLzm8+rAS
aoeQkoE2oLcANJJcUvjIX7TptP2mXm5pCVf5tgxMhf8MKtgqQgApnseKPfuangICHvK8vI1RQ2eM
gixwv0NMNl1s0Qz3YWQgM5UZoh3Rxnp2E7JJSKdbaXom7TurIhBTa412HYy6Ml/794vV90u6EBdo
iQcGsNPDdzrZQXqin4BcY9RP1WIMrJ3Uzm7nV2DRgivSG0Ba/K8fX8AP19b66GdhFQTTsdOzGac6
eNDYPHFuCPuLskbAVeZJFdy7fpJs0XXbt2ZN03QaJuchdS0Ky5KKS1/l7OMebbIGUBDaPowlt0+v
UzktlzCrzOtxIbhgrffViaWOTDO7dqHEAuE7emtjvZdQHnVzml57A0GwB6svl83Qds2joF/0kAbe
GiOG7r6rYSVjMFm8GgtRcXhLZc/guu4FkbtU65ku3Qp5Vmfy1y6a2BYFu9hUuBiAkOnk4tBCEIwf
DJZ4eV3TDVzVSz3cGOXcHWAWZpd0OF8MLDaGUE+MwI8Shb3FQ21iBhPh18MNFWXBOlJ0vWnDk0y1
Lvqx+o/ZALca7SNDK4PUvm7seTouQ5o2oR93POEKdEWd2QlPKWY7WFJF3rvADBe7TLuopCatTcmT
0q3Q+AMuvx8A/JsRUSODhW6Q13I6um1CyWUFp12bO+AtdhjNmp/Y08TAL4qA5xKlukHOklunWh/C
ydKfi9OzArMeLaGj6/MGS5vcJLolsIuLfvYJtVwIdDhzhj5wD45QXKAibjkI+koWqLGfp2JndaIN
Iqw6HCgZy8Cu2OxHVeyadOL1P2aBxNBi9+BnjkzYHBUt4vzOLhBWvk9gSAu82QF/Upkfxv0IU25I
7RhgRGQmbwYtFjJMXfOWZKoWy3jSh5jGEPrVUNv6Du4m/Hm4CvRLqFDA04rD4hTsIxS0OsyQgbdm
O0RmC6Yf+u8FoWTy0e/LfikwuRtsqzzCTQvysB9gIoYIUc1ik+BCE+yIi+g77JVPPMiRgYqDf8Xk
NS+Mi72ei+JBKzOsHEF8XRq5MHt4quFnvgUd6ykNN8PEikP1rodfGoXUioi5RQ8rrLP0MHMz7uSs
41N23syTke8GwXuvOq2o0rWm1d0XniEXOLOenCSaxDSAR8UdDBTLBUAKTTtIbnvZxRQzdKcOTVZl
yCFcqSNozgoUHK1pYpsnyfXFqHIBJ9mmRoboewUh0OzvHdVAzqUsolk0tC4sKdT9PDmYMIqHH/ew
A36XuGMlxbBTVaFjmcqr65C9avBCh1JZW/Af+sG6JeXRzBwxMKv4PY4Cqa5DYBkmBEEC12n6VxYu
TKOOUPya/ULsbd0p0xEjjGX5YrlAm8z584xZ6DIDtDpjr98lVWe3txPMnPjArp7HD6deui8QoooH
aQU88hmoS7UuvSLes3aN5hUci1iwR0yxwgBSFMRdSxpsu2CYqmAnJ8P6RpXvPxZtHOU+6iNlOLdL
hau0wlQ1HoPkIcnMieVDXKrRRtRhseUBglgFc5ncJDndawwYelhK/XezC76i0WM2dBwW6k2vT1/e
5Xn/Kzeou7rkn/9z+puXupm7LEn7d3Pkv3x3kWGTJ+vv/e++Ckfny6fyTf71iz4dWf7X+6+Tt/pk
V//pmwjZWT9fD2/dfPMmB8FZ/PJBTi/9m99yJE75lwMd66zq7+p/70W/f6BfPPPv5ubtP//jpR6q
/nR+CWTST1ZSNrLZX32WTif8fkrvn+b3jiCe+NDDK4d2rD8HEKFgXgY/vtCnirpKfvm1Zv7ZIQT9
5GNOIX36+vGGv7lE/+gi/P7n+7jWv3cxf+8TvL3ftvdIARtB9k9dAyv4s6MTCMzn/PzhgwDbb98i
R4xUmtMXalXe6f+hD+9yu37qszvmn30X6zrXtH69v7+9/96fAxZIckfINnz/wmzsX70E/8J1+nU4
hWzWXt8HUvYmfzMa/+kLPh6zvz3AL4/P6RmxDETfv1qhvb/0NLJ+HPzHo3T6/r8+DbT3+/ybX54G
/m++/fTaH9PPb3778ZD89r1+uR5/e6Z/9zN8/HCXvXVP3Us6R++P/C+f6jTn/ed//HeXnN7zc8bG
SfP+lzP5m9nj18fl9w6MOjZTn33yTQbHTx+2e2IP+XGc9zvDfPKzRz1d0LePw5wOeorY/emD1iSA
P3++BM4fcGWjl+Hpte4+TvB0uifx+s+e7qZ7q17SP22H7Onz0+D9EQd/EoV4ql7/tJen/8iP0z2d
vEcKwc+e/Ja+0Oezfs9K/9nD3g6oqxknHyd4Ol3D/wPu4fGpe0qGp/nzgbE6+NkzPr51w8dRfpwt
K87PHhSs5a9P1vwjRsjDW/W2DG/i6eMUT2dMhf7x7d+tXf6ydnyaBn9dVD/99DfrwMds+L///S/X
7/3k8Ln4SyzQ+6H+v1gGQkbP66fbYP3Tu/Cj8Pq9NWDbvb1Vp/H+cUNPlzDASONnH8iLtwns7+M4
78/5HzEF3j5Rjf/pyHLZvb3HT11kLY/nX1XM+h8wH95XWf/2+qfb/ql/+zQZmqda9GcvT8gBuifx
p/8u37rs5dNtNUkr/L0Fk5P5l5b38KnLnp/fnj5tJui/nBJuMGb9h5/gx/H/Xh3zf2cAAy1S3Xya
C/6NAfzb8//lz3/7o+hUZ31UoZ/e6+M3Hz/8vdGzeko7HsiPi/n+lP8Bk3k4N93w6Zlz/oih/rQ8
8Th3WfPpfE+bvX/4LPyLj9q++6un7ORw9NMHld3T26c6klDEP+Cw3VP7cZT3G2YaH9/+o8Xsn0+j
h7p7/atL8EeU0sinn7L+4/Tez9b6A67s+dvzU/V5ymTv9PE2//5VuIK/93GUHzP+HzBT/g93V7Pb
RnKEX2VuuwvEWM6QIqVLAIqifixRq9XQMuJbk2yTbQ45zPxISwUBcslD5JyTD7nlmJveJE+Sr2fY
CqtnTFKciuUYBgxLMGp6aqrrv776FQkP4km7OkKvKly+SEfKaUfC8v69GoOH5yPVRVW6x3DJVgZJ
n9npzlRUsEsatK4qX97LOHGOxXxqSOnviKK0+XF/4fiDnEkiHZ7eMlj1vNehA6H7IXZsH+aAQ6+d
hSDr+OlghI0EsNPkKjYgKwyXBrtjBmUxl1uDGcRq7uo8ag9Sp5fGRCJX1BnE8k+3Xb97e9c9+bOj
hUdGYJgt/6hUA96wjnFfLLVDdxrQbre9Vpmx/jr+h/a/jir7H99gHimFDIuAaiaXQQKuw+gjem9W
Qmw+rFYcSDoC5P8QSzGOXKxNRGS2VXW/3ncHQmWrttN319k4KK4tucNwCN97y//5JvKLH+0IpKUr
DlQzr155R3+wPYfNHiZWYOMCDrIi3ZhKrwfxqkaxC2zThTQ0MqcFnXkFpfuy18eFSCaloV2Wm6jG
2rJbnKusSnT9MC0/c55Wr0T7F30T6Jdr1rG3G1tJG3rf6SFMQ9GpexnPb+AmjkP7Kc0GNrKiMbyB
TaotF8WfTfpn18AaMiMsQcT+6EOsAj7yGq7nuofN+kY3ctcHHYsAd6gkBQHIKVymQzSR4P2QjQPs
hRHhEgdt18f1ZBwuwkTM6KeC8caC20PvoFlzW636AXDUOB4mMBUkB4aSvnmtOppQ8QdjZKhHAWa5
xvGg5zSIcy2TiYwKyW0spDlCbbQBxFpIiOceaRxZqv3S/1Zmc2a+npVCmRLqySQnvp/0ZjtATEoF
jyHSbc9RhomI54ti6hc/7q7mTetgelaXIfY6lsFYpTNzvizy2nQDdjwtoGvA2CxZei6jRzkO761i
ogYlr8oTHF5YSauibV67R7seHnj6yGOSL5it1oJ1SJYlym5HuidyPhMRiXI5wtGLCGygyXRdva/K
3G6c2KYNrmplsp1HOZxQ3rYYRAFd5jYTNAR4VSaciiiUZZHyRnu0ozycIoM5JH6gXgxf9chnaoCI
y8pfHTF8uTO0Ms1juTRH1LriqOC0v/y6nckI6RRKloMPqDJR7urVb1W5C7gJtDgR1eDWGOiep3Po
HMIEt1aIM17O3IthQTm4LoMwXCQioKd1GbjwVkaWgGHCsvpHe4uEWk8saSow24lYVRyuRGJ1s2D2
svqBrxTWjtuuiVsMEV8uD34Q3oupJcANBh5fKej1RM6RjbOKUw0G9X6V/iZngxCbYQxzs7C5waDi
e4DqBE8IXb00pKpo9MK5sIrRBwxXpKd1uzldxoQmw9f7QpiCFaLmUfu7PchMPFgtLRym+UbnyUfm
eBknOBLXN8ijpGNBa4AczQm3IawcvXhejUFX6BstbcIcKVY/05rodCIdFR5H1OEvrAo2omDzJfcX
NP9eIKCLiEx4HgeLH+SIGg+Po4DrP6jkMU8OmJfXYuxxmLx3U90kQJxL5InMY/bn8aogeIkt5aOQ
ho3FBO7LzdMdnKsh5K6DQMscNuPJxvzIjv42NDIMlBxHVKA5ohpfRnZRt8XAbbRFSif8COeFVDEx
2MtR6c9Txj0xlCM70kPfNoc/d4kxi3vC7SMUZZoodVU2r09/1eq/LDRrNbD8C1MHWGyGZTRevbH9
ca+XWtNlj+8xsTZGixlxUxgiuvZ8DJtvREerBQY5Og6T+MFuEuagC5tMLq3H4PxhX246H6l1FtQZ
yHYmghhNDkNxKxfpIEAlAeoLKXAHW37HRBNwBB0nchYO0ZSCx2x/HoMEdtD0HWGIef0DbG8r2N7K
hcVcIUbS1skeMPgtzw2fWbV1/swj8hyG6KwjFtK5k9GI+Bsb6147muyTTwpRX0IkvskQnHXHy0Wy
zoYmg//Z/WMqkhB6L9DjEnNJVFWTQad0AY0WUbIcXkY3AWrwgqrrFkNQ2ce1PxP2rMshQ0h5Jgb0
Em7v8dh+Cc8mlhnY7jfsQLQgCOiGNoK3vxveefpnIp3RDxf3oYrIrcOYfHXyl3K+JNJb0vPwcuf+
Sg1srwCActVPe4UaMoBdDaEsFcAxh4LzWlxoMBjbHiYqxiIeWg2mHGYEOc4wSag4sAROIhAPRAe7
eqK1coYMjWGGSvbROCxGD4Z0aOfdGK5ET6TQvoq2yLtNhrucU7ZzQy6HmeuFj1r/YlqF8JmjPHit
4OITqhwmI6NKLZHLUR7M7fGbYxXHIiWnxvhuZUG+ffqcAsWBuIVAOGEgjMiEzl8BrKI6WV8uhxMZ
BJJ4nB5HHWvV0lVo7/M4ilm+zt7Q1KzHUczy9WiXcK5kaGXMXAYvyEfe12qA9ThGVfzUmv5AF1F1
0eiHNErz6gwG2n/6e+gAlePpc9YRchM9/WM+VLQF0tNb6KtaFPS1K6tLDvkfBrpi/mgraABbVCf8
bly44Bz1Q+QJpui3cU5FTNwij6MWB4QAZSc7DxiY3EUeBk3OxCXwOAzsh0IM4nHUzD6o2UAMHohp
9ZoMjMh1aPF+cxTjjlXk9OHMkfoWWmGri3J7sJTk27U8DynYGpZRtpBNhqLeHk+9Xh42H4Ctmold
P78O7oADsv6rrm4gqz4AKgP1SKWOQeiwzigRzq3VPs9yrwPHF8G9DU7RYjAsZ0i4SJhXEqsWG/5f
Hqqeh/OR7rg21yILTzgmvK/B4AzjgVDeOHu9Y6rsBtmLGWGEu707q0w6N8gsBVeqBJlQ1gH9da9f
2btzA0Nk4ydVX+sbHOsqnbU52H5Bynj+deQtG9v5Dr/ExzHSlpgUpRViBl+6jdaEgVCfKOEDo7f2
z122Iwzl0hifIfmO+eFxIEYynpgTap3N0UrRA4YQ+rYJWY4DYx8b5S1HpIKtoHPqhtUZzoq61yAc
0W/GEaf4kXKuMPhNzBZHShimieI+cQQ+cArGzqX+y2/frosD0OfNj/tfiwuMjcylFb26HJhroEw/
ncuR13grFlR8XQ7AgctlNF4+2uoMYUR1BuftLtggSStogCStTjsP2UpoMwjGJTBUAJBvKQuX415f
CVp0RsdMdV6goUiEhSvCAXGHBi50gFiyzBGioKl2pO5pOtRtMtg6EBZL+05z1Jqv5YImQt0Ww6fT
+HMYGCjrqnIPWehPC66KyzGbcgOkRqwDQNGdhGybpzl3DKx89DqKBdSGuRqZY+EySEd/IpTdxOx5
DPa6Lz6pIqeRjzGvsL+Z6guFooShk/tYHCdGxlK7hbaa8zg00rvHgSxhB8f0wJ2SCeJuwg8OVfcL
pj3De+ciQcfXwvnZwWIz7M9LS/Au3AOvxvABVg+8TLGYZIIk4c+O+acqe2irwZFC9Rdo3gqWZfoG
w+Ycvk9PjUbooe2KOFn/Rjne25frDdAiO+HdrbjmT9QUQ+xzcO35nzmk6fpDAUWBWXaGqkFmVQQ+
UKSCf//lb/FULIVzFi3RWYATnKM5ZibMVyP6ECgzzTpHa0RfoWHtDRovaLdByzs6qtcYgk9U+qZi
asQ9/vlECWzVS/BWv6IBUpCixlHrAGs9GB56Ek5HIRjYF1OEkYom0wBUDdwDho93KVKFlQLrggFQ
2ppeF2F+t792vhFvAvVmiAHbN3GcGnp59jJ7BkOiH3Mh4xLKDDroSiySieXW5KzZarheL7H0jG5Z
Nbm0/gpaAv4nxYN2lA5ItM0Q/AB5RwEIOKvtHotogML0unww5PnR+Z2qgKb5ORwwfVrUJYiO5Jh7
0J2PwOlEPp6Q5giQr8W9QBNLiU3miGM7YokptTJ7zOEsdSzZ42giOwlnqBlTNFsO18TQLe+a5ogN
AYNsoytzDDCiJjYCOHFK2ys42pzOgQtKKrwuh6l/i1tifT+XA1WyJyLdTWD3vnH01etBsli3DBGf
0t0IiLSjQ3kDkIUk1HVY4uN4HMiSOY71pcKKzExXX8t7RfUTRyCRP+UqHdI8jceiVzGNqkZilB2/
Hw6AvkUsDQeoTB+RaM6fDuQyjMuUoccBM5Mz6k4BAwTw4nqYTc/J5FqhkMjg6DzGJqtExRPnTkVj
VarkAZlp+Lm/D/rO3/gEBnfgGKP1Vts7NvpVP3kHJX/kLg2hLLnBEVj4gvpcXovB1UdaKnG6QIVC
01RKrzFHx2wunXCQksnT50DOlutcwSZz8+P+cpK9QE/gCXS2Gi1DHBnS/AVyK+D8mGPt/GROrT9t
HchrW8OhdafctO98nYJ1Gbzf/0WIgcVp0C8kBODIHd+msZVI9zjcj/7Tv9AruaTJ3e1oX68oFyUo
llXl4hvsMMl3VADXWcxCIkscqucYkFN2lMqh0fRqp7DUsnIUMDuhdkd+vJRoAJyPfypzTDjchKxO
qiG1oTv10qey53AA5HTC0OA3E/PFgZLzVkTwbVcnX1f6HP25p+oTCYM4Km+nQBjR6Ppm+UuG+qD3
VBZaAjbuUdkxylgt9QKEzrJIn8GROkYGNSrh/mHdfIv93YbV2bOKu5ZS7Tg/Yz/rbpIRkaZDhjod
QmpS4SniBu/RYSqBVLNiUfYOveEJ3NrA/I68BABYqzPuPHxYg8ww9PLcMEPy9m04AfgXtF87CQPS
Xu5ylDQ14oxOTd1K+ZGcnWNA5RIZ+QH8aEqYQVg7kwglTaQBSy6Du93L2D5ffCMCLNgWJUzn2Bh1
LR+cjghK8GE4QHOulTWXyDHMfifmaAqnpQ+OcOsa85+UKoci1gz+INEkYiGZcSjKG5UMESaXuiOA
Czeyvr8mvhELZP31KxThDlyealZgT2sy6EG4NTGqTOVdLhzDA3nkeS4D5Hd/57Rj5HdiTIfmSSut
D6DGUKntpPMJ8WyB4l79o/TDKRA/iaRiAy8HXXTBGDJZZoSj3tBPgdlmHZZBMt/j88L9067BKbbF
01ZQgMqb99hf9t/DwynR6R6H81oIeTyOujM6IQDDWDQUaIxn6bjV/Vc6d230jeGxlpUDpFpaLSDe
Y901ytCNg+0AkK8YYJcscKgaYK+/jRa6zbXd9f9tkk7ckyll6xy+w7cs2SPxHb5lyRKLb+wtt4j0
6j4MA0RFv/8PAAAA//8=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https://commons.wikimedia.org/wiki/File:Roasted_Coffee_Beans_Texture.jpg" TargetMode="External"/><Relationship Id="rId1" Type="http://schemas.openxmlformats.org/officeDocument/2006/relationships/image" Target="../media/image1.jpg"/><Relationship Id="rId6" Type="http://schemas.openxmlformats.org/officeDocument/2006/relationships/hyperlink" Target="https://creativecommons.org/licenses/by-sa/3.0/" TargetMode="Externa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1</xdr:row>
      <xdr:rowOff>0</xdr:rowOff>
    </xdr:from>
    <xdr:to>
      <xdr:col>22</xdr:col>
      <xdr:colOff>487680</xdr:colOff>
      <xdr:row>38</xdr:row>
      <xdr:rowOff>0</xdr:rowOff>
    </xdr:to>
    <xdr:pic>
      <xdr:nvPicPr>
        <xdr:cNvPr id="18" name="Picture 17">
          <a:extLst>
            <a:ext uri="{FF2B5EF4-FFF2-40B4-BE49-F238E27FC236}">
              <a16:creationId xmlns:a16="http://schemas.microsoft.com/office/drawing/2014/main" id="{2125A6B9-C894-2C6A-EE09-F694EAD01A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14300" y="60960"/>
          <a:ext cx="10965180" cy="6766560"/>
        </a:xfrm>
        <a:prstGeom prst="rect">
          <a:avLst/>
        </a:prstGeom>
      </xdr:spPr>
    </xdr:pic>
    <xdr:clientData/>
  </xdr:twoCellAnchor>
  <xdr:twoCellAnchor>
    <xdr:from>
      <xdr:col>1</xdr:col>
      <xdr:colOff>0</xdr:colOff>
      <xdr:row>1</xdr:row>
      <xdr:rowOff>0</xdr:rowOff>
    </xdr:from>
    <xdr:to>
      <xdr:col>22</xdr:col>
      <xdr:colOff>480060</xdr:colOff>
      <xdr:row>4</xdr:row>
      <xdr:rowOff>0</xdr:rowOff>
    </xdr:to>
    <xdr:sp macro="" textlink="">
      <xdr:nvSpPr>
        <xdr:cNvPr id="3" name="Rectangle 2">
          <a:extLst>
            <a:ext uri="{FF2B5EF4-FFF2-40B4-BE49-F238E27FC236}">
              <a16:creationId xmlns:a16="http://schemas.microsoft.com/office/drawing/2014/main" id="{3D6B8A9F-669F-318A-51F9-37979199652D}"/>
            </a:ext>
          </a:extLst>
        </xdr:cNvPr>
        <xdr:cNvSpPr/>
      </xdr:nvSpPr>
      <xdr:spPr>
        <a:xfrm>
          <a:off x="121920" y="60960"/>
          <a:ext cx="10949940" cy="548640"/>
        </a:xfrm>
        <a:prstGeom prst="rect">
          <a:avLst/>
        </a:prstGeom>
        <a:solidFill>
          <a:srgbClr val="764724"/>
        </a:solidFill>
        <a:ln>
          <a:solidFill>
            <a:srgbClr val="76472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a:solidFill>
                <a:schemeClr val="bg1"/>
              </a:solidFill>
            </a:rPr>
            <a:t>COFFEE</a:t>
          </a:r>
          <a:r>
            <a:rPr lang="en-US" sz="3200" b="1" baseline="0">
              <a:solidFill>
                <a:schemeClr val="bg1"/>
              </a:solidFill>
            </a:rPr>
            <a:t> SALES DASHBOARD</a:t>
          </a:r>
          <a:endParaRPr lang="en-US" sz="3200" b="1">
            <a:solidFill>
              <a:schemeClr val="bg1"/>
            </a:solidFill>
          </a:endParaRPr>
        </a:p>
      </xdr:txBody>
    </xdr:sp>
    <xdr:clientData/>
  </xdr:twoCellAnchor>
  <xdr:twoCellAnchor>
    <xdr:from>
      <xdr:col>2</xdr:col>
      <xdr:colOff>0</xdr:colOff>
      <xdr:row>15</xdr:row>
      <xdr:rowOff>0</xdr:rowOff>
    </xdr:from>
    <xdr:to>
      <xdr:col>11</xdr:col>
      <xdr:colOff>0</xdr:colOff>
      <xdr:row>37</xdr:row>
      <xdr:rowOff>0</xdr:rowOff>
    </xdr:to>
    <xdr:graphicFrame macro="">
      <xdr:nvGraphicFramePr>
        <xdr:cNvPr id="4" name="Chart 3">
          <a:extLst>
            <a:ext uri="{FF2B5EF4-FFF2-40B4-BE49-F238E27FC236}">
              <a16:creationId xmlns:a16="http://schemas.microsoft.com/office/drawing/2014/main" id="{B2B2F7D1-DB2D-4C13-BC4F-121FD3FC8F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0</xdr:colOff>
      <xdr:row>5</xdr:row>
      <xdr:rowOff>0</xdr:rowOff>
    </xdr:from>
    <xdr:to>
      <xdr:col>11</xdr:col>
      <xdr:colOff>0</xdr:colOff>
      <xdr:row>14</xdr:row>
      <xdr:rowOff>0</xdr:rowOff>
    </xdr:to>
    <mc:AlternateContent xmlns:mc="http://schemas.openxmlformats.org/markup-compatibility/2006" xmlns:tsle="http://schemas.microsoft.com/office/drawing/2012/timeslicer">
      <mc:Choice Requires="tsle">
        <xdr:graphicFrame macro="">
          <xdr:nvGraphicFramePr>
            <xdr:cNvPr id="5" name="Order Date 1">
              <a:extLst>
                <a:ext uri="{FF2B5EF4-FFF2-40B4-BE49-F238E27FC236}">
                  <a16:creationId xmlns:a16="http://schemas.microsoft.com/office/drawing/2014/main" id="{E79EB6A6-01FF-461B-9812-F87DF451E9DB}"/>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243840" y="792480"/>
              <a:ext cx="5486400" cy="16459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17</xdr:col>
      <xdr:colOff>0</xdr:colOff>
      <xdr:row>9</xdr:row>
      <xdr:rowOff>0</xdr:rowOff>
    </xdr:from>
    <xdr:to>
      <xdr:col>22</xdr:col>
      <xdr:colOff>365760</xdr:colOff>
      <xdr:row>14</xdr:row>
      <xdr:rowOff>0</xdr:rowOff>
    </xdr:to>
    <mc:AlternateContent xmlns:mc="http://schemas.openxmlformats.org/markup-compatibility/2006" xmlns:a14="http://schemas.microsoft.com/office/drawing/2010/main">
      <mc:Choice Requires="a14">
        <xdr:graphicFrame macro="">
          <xdr:nvGraphicFramePr>
            <xdr:cNvPr id="6" name="Size 1">
              <a:extLst>
                <a:ext uri="{FF2B5EF4-FFF2-40B4-BE49-F238E27FC236}">
                  <a16:creationId xmlns:a16="http://schemas.microsoft.com/office/drawing/2014/main" id="{66F7ACEC-1C32-4D0C-A629-5B16AFBF345E}"/>
                </a:ext>
              </a:extLst>
            </xdr:cNvPr>
            <xdr:cNvGraphicFramePr/>
          </xdr:nvGraphicFramePr>
          <xdr:xfrm>
            <a:off x="0" y="0"/>
            <a:ext cx="0" cy="0"/>
          </xdr:xfrm>
          <a:graphic>
            <a:graphicData uri="http://schemas.microsoft.com/office/drawing/2010/slicer">
              <sle:slicer xmlns:sle="http://schemas.microsoft.com/office/drawing/2010/slicer" name="Size 1"/>
            </a:graphicData>
          </a:graphic>
        </xdr:graphicFrame>
      </mc:Choice>
      <mc:Fallback xmlns="">
        <xdr:sp macro="" textlink="">
          <xdr:nvSpPr>
            <xdr:cNvPr id="0" name=""/>
            <xdr:cNvSpPr>
              <a:spLocks noTextEdit="1"/>
            </xdr:cNvSpPr>
          </xdr:nvSpPr>
          <xdr:spPr>
            <a:xfrm>
              <a:off x="8519160" y="1524000"/>
              <a:ext cx="24384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5</xdr:row>
      <xdr:rowOff>0</xdr:rowOff>
    </xdr:from>
    <xdr:to>
      <xdr:col>22</xdr:col>
      <xdr:colOff>365760</xdr:colOff>
      <xdr:row>8</xdr:row>
      <xdr:rowOff>60960</xdr:rowOff>
    </xdr:to>
    <mc:AlternateContent xmlns:mc="http://schemas.openxmlformats.org/markup-compatibility/2006" xmlns:a14="http://schemas.microsoft.com/office/drawing/2010/main">
      <mc:Choice Requires="a14">
        <xdr:graphicFrame macro="">
          <xdr:nvGraphicFramePr>
            <xdr:cNvPr id="7" name="Roast Type Name 1">
              <a:extLst>
                <a:ext uri="{FF2B5EF4-FFF2-40B4-BE49-F238E27FC236}">
                  <a16:creationId xmlns:a16="http://schemas.microsoft.com/office/drawing/2014/main" id="{C0229889-1115-4EBB-9489-925714F992B6}"/>
                </a:ext>
              </a:extLst>
            </xdr:cNvPr>
            <xdr:cNvGraphicFramePr/>
          </xdr:nvGraphicFramePr>
          <xdr:xfrm>
            <a:off x="0" y="0"/>
            <a:ext cx="0" cy="0"/>
          </xdr:xfrm>
          <a:graphic>
            <a:graphicData uri="http://schemas.microsoft.com/office/drawing/2010/slicer">
              <sle:slicer xmlns:sle="http://schemas.microsoft.com/office/drawing/2010/slicer" name="Roast Type Name 1"/>
            </a:graphicData>
          </a:graphic>
        </xdr:graphicFrame>
      </mc:Choice>
      <mc:Fallback xmlns="">
        <xdr:sp macro="" textlink="">
          <xdr:nvSpPr>
            <xdr:cNvPr id="0" name=""/>
            <xdr:cNvSpPr>
              <a:spLocks noTextEdit="1"/>
            </xdr:cNvSpPr>
          </xdr:nvSpPr>
          <xdr:spPr>
            <a:xfrm>
              <a:off x="5958840" y="792480"/>
              <a:ext cx="499872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9</xdr:row>
      <xdr:rowOff>0</xdr:rowOff>
    </xdr:from>
    <xdr:to>
      <xdr:col>16</xdr:col>
      <xdr:colOff>0</xdr:colOff>
      <xdr:row>14</xdr:row>
      <xdr:rowOff>0</xdr:rowOff>
    </xdr:to>
    <mc:AlternateContent xmlns:mc="http://schemas.openxmlformats.org/markup-compatibility/2006" xmlns:a14="http://schemas.microsoft.com/office/drawing/2010/main">
      <mc:Choice Requires="a14">
        <xdr:graphicFrame macro="">
          <xdr:nvGraphicFramePr>
            <xdr:cNvPr id="8" name="Loyalty Card 1">
              <a:extLst>
                <a:ext uri="{FF2B5EF4-FFF2-40B4-BE49-F238E27FC236}">
                  <a16:creationId xmlns:a16="http://schemas.microsoft.com/office/drawing/2014/main" id="{02EB03A9-ADB2-434D-AE8E-A0C658025CD7}"/>
                </a:ext>
              </a:extLst>
            </xdr:cNvPr>
            <xdr:cNvGraphicFramePr/>
          </xdr:nvGraphicFramePr>
          <xdr:xfrm>
            <a:off x="0" y="0"/>
            <a:ext cx="0" cy="0"/>
          </xdr:xfrm>
          <a:graphic>
            <a:graphicData uri="http://schemas.microsoft.com/office/drawing/2010/slicer">
              <sle:slicer xmlns:sle="http://schemas.microsoft.com/office/drawing/2010/slicer" name="Loyalty Card 1"/>
            </a:graphicData>
          </a:graphic>
        </xdr:graphicFrame>
      </mc:Choice>
      <mc:Fallback xmlns="">
        <xdr:sp macro="" textlink="">
          <xdr:nvSpPr>
            <xdr:cNvPr id="0" name=""/>
            <xdr:cNvSpPr>
              <a:spLocks noTextEdit="1"/>
            </xdr:cNvSpPr>
          </xdr:nvSpPr>
          <xdr:spPr>
            <a:xfrm>
              <a:off x="5958840" y="1524000"/>
              <a:ext cx="24384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0</xdr:colOff>
      <xdr:row>15</xdr:row>
      <xdr:rowOff>0</xdr:rowOff>
    </xdr:from>
    <xdr:to>
      <xdr:col>16</xdr:col>
      <xdr:colOff>0</xdr:colOff>
      <xdr:row>23</xdr:row>
      <xdr:rowOff>0</xdr:rowOff>
    </xdr:to>
    <xdr:graphicFrame macro="">
      <xdr:nvGraphicFramePr>
        <xdr:cNvPr id="9" name="Chart 8">
          <a:extLst>
            <a:ext uri="{FF2B5EF4-FFF2-40B4-BE49-F238E27FC236}">
              <a16:creationId xmlns:a16="http://schemas.microsoft.com/office/drawing/2014/main" id="{8E580D22-2BE8-4D43-9DE7-3E8AA32ED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24</xdr:row>
      <xdr:rowOff>0</xdr:rowOff>
    </xdr:from>
    <xdr:to>
      <xdr:col>22</xdr:col>
      <xdr:colOff>304800</xdr:colOff>
      <xdr:row>37</xdr:row>
      <xdr:rowOff>0</xdr:rowOff>
    </xdr:to>
    <xdr:graphicFrame macro="">
      <xdr:nvGraphicFramePr>
        <xdr:cNvPr id="10" name="Chart 9">
          <a:extLst>
            <a:ext uri="{FF2B5EF4-FFF2-40B4-BE49-F238E27FC236}">
              <a16:creationId xmlns:a16="http://schemas.microsoft.com/office/drawing/2014/main" id="{82BE3863-B289-4DDF-A506-2E112B15F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24</xdr:col>
      <xdr:colOff>109500</xdr:colOff>
      <xdr:row>48</xdr:row>
      <xdr:rowOff>56160</xdr:rowOff>
    </xdr:from>
    <xdr:ext cx="7772400" cy="233205"/>
    <xdr:sp macro="" textlink="">
      <xdr:nvSpPr>
        <xdr:cNvPr id="19" name="TextBox 18">
          <a:extLst>
            <a:ext uri="{FF2B5EF4-FFF2-40B4-BE49-F238E27FC236}">
              <a16:creationId xmlns:a16="http://schemas.microsoft.com/office/drawing/2014/main" id="{C2D7CFB4-B942-E288-4C4C-E5089CDD0EE4}"/>
            </a:ext>
          </a:extLst>
        </xdr:cNvPr>
        <xdr:cNvSpPr txBox="1"/>
      </xdr:nvSpPr>
      <xdr:spPr>
        <a:xfrm>
          <a:off x="13642620" y="8712480"/>
          <a:ext cx="77724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900">
              <a:hlinkClick xmlns:r="http://schemas.openxmlformats.org/officeDocument/2006/relationships" r:id="rId2" tooltip="https://commons.wikimedia.org/wiki/File:Roasted_Coffee_Beans_Texture.jpg"/>
            </a:rPr>
            <a:t>This Photo</a:t>
          </a:r>
          <a:r>
            <a:rPr lang="en-US" sz="900"/>
            <a:t> by Unknown Author is licensed under </a:t>
          </a:r>
          <a:r>
            <a:rPr lang="en-US" sz="900">
              <a:hlinkClick xmlns:r="http://schemas.openxmlformats.org/officeDocument/2006/relationships" r:id="rId6" tooltip="https://creativecommons.org/licenses/by-sa/3.0/"/>
            </a:rPr>
            <a:t>CC BY-SA</a:t>
          </a:r>
          <a:endParaRPr lang="en-US" sz="900"/>
        </a:p>
      </xdr:txBody>
    </xdr:sp>
    <xdr:clientData/>
  </xdr:oneCellAnchor>
  <xdr:twoCellAnchor editAs="oneCell">
    <xdr:from>
      <xdr:col>17</xdr:col>
      <xdr:colOff>0</xdr:colOff>
      <xdr:row>15</xdr:row>
      <xdr:rowOff>0</xdr:rowOff>
    </xdr:from>
    <xdr:to>
      <xdr:col>22</xdr:col>
      <xdr:colOff>304800</xdr:colOff>
      <xdr:row>23</xdr:row>
      <xdr:rowOff>0</xdr:rowOff>
    </xdr:to>
    <mc:AlternateContent xmlns:mc="http://schemas.openxmlformats.org/markup-compatibility/2006" xmlns:a14="http://schemas.microsoft.com/office/drawing/2010/main">
      <mc:Choice Requires="a14">
        <xdr:graphicFrame macro="">
          <xdr:nvGraphicFramePr>
            <xdr:cNvPr id="21" name="Coffee Type Name 1">
              <a:extLst>
                <a:ext uri="{FF2B5EF4-FFF2-40B4-BE49-F238E27FC236}">
                  <a16:creationId xmlns:a16="http://schemas.microsoft.com/office/drawing/2014/main" id="{D85AA00B-80D3-4818-8145-6523D43FCCD5}"/>
                </a:ext>
              </a:extLst>
            </xdr:cNvPr>
            <xdr:cNvGraphicFramePr/>
          </xdr:nvGraphicFramePr>
          <xdr:xfrm>
            <a:off x="0" y="0"/>
            <a:ext cx="0" cy="0"/>
          </xdr:xfrm>
          <a:graphic>
            <a:graphicData uri="http://schemas.microsoft.com/office/drawing/2010/slicer">
              <sle:slicer xmlns:sle="http://schemas.microsoft.com/office/drawing/2010/slicer" name="Coffee Type Name 1"/>
            </a:graphicData>
          </a:graphic>
        </xdr:graphicFrame>
      </mc:Choice>
      <mc:Fallback xmlns="">
        <xdr:sp macro="" textlink="">
          <xdr:nvSpPr>
            <xdr:cNvPr id="0" name=""/>
            <xdr:cNvSpPr>
              <a:spLocks noTextEdit="1"/>
            </xdr:cNvSpPr>
          </xdr:nvSpPr>
          <xdr:spPr>
            <a:xfrm>
              <a:off x="8519160" y="2621280"/>
              <a:ext cx="237744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510540</xdr:colOff>
      <xdr:row>0</xdr:row>
      <xdr:rowOff>160020</xdr:rowOff>
    </xdr:from>
    <xdr:to>
      <xdr:col>18</xdr:col>
      <xdr:colOff>274320</xdr:colOff>
      <xdr:row>15</xdr:row>
      <xdr:rowOff>57150</xdr:rowOff>
    </xdr:to>
    <xdr:graphicFrame macro="">
      <xdr:nvGraphicFramePr>
        <xdr:cNvPr id="2" name="Chart 1">
          <a:extLst>
            <a:ext uri="{FF2B5EF4-FFF2-40B4-BE49-F238E27FC236}">
              <a16:creationId xmlns:a16="http://schemas.microsoft.com/office/drawing/2014/main" id="{477B222D-7520-32C8-39C8-77A3E4DE41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251460</xdr:colOff>
      <xdr:row>31</xdr:row>
      <xdr:rowOff>38100</xdr:rowOff>
    </xdr:from>
    <xdr:to>
      <xdr:col>18</xdr:col>
      <xdr:colOff>38100</xdr:colOff>
      <xdr:row>38</xdr:row>
      <xdr:rowOff>129540</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56120A90-D82C-E732-D578-C072CD5ABAFA}"/>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132320" y="5707380"/>
              <a:ext cx="527304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15</xdr:col>
      <xdr:colOff>22860</xdr:colOff>
      <xdr:row>25</xdr:row>
      <xdr:rowOff>15241</xdr:rowOff>
    </xdr:from>
    <xdr:to>
      <xdr:col>18</xdr:col>
      <xdr:colOff>22860</xdr:colOff>
      <xdr:row>30</xdr:row>
      <xdr:rowOff>76200</xdr:rowOff>
    </xdr:to>
    <mc:AlternateContent xmlns:mc="http://schemas.openxmlformats.org/markup-compatibility/2006" xmlns:a14="http://schemas.microsoft.com/office/drawing/2010/main">
      <mc:Choice Requires="a14">
        <xdr:graphicFrame macro="">
          <xdr:nvGraphicFramePr>
            <xdr:cNvPr id="4" name="Size">
              <a:extLst>
                <a:ext uri="{FF2B5EF4-FFF2-40B4-BE49-F238E27FC236}">
                  <a16:creationId xmlns:a16="http://schemas.microsoft.com/office/drawing/2014/main" id="{83268809-D663-CA26-2B3F-847ECE81BE7E}"/>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10561320" y="4587241"/>
              <a:ext cx="1828800" cy="975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22</xdr:row>
      <xdr:rowOff>22861</xdr:rowOff>
    </xdr:from>
    <xdr:to>
      <xdr:col>13</xdr:col>
      <xdr:colOff>411480</xdr:colOff>
      <xdr:row>25</xdr:row>
      <xdr:rowOff>83821</xdr:rowOff>
    </xdr:to>
    <mc:AlternateContent xmlns:mc="http://schemas.openxmlformats.org/markup-compatibility/2006" xmlns:a14="http://schemas.microsoft.com/office/drawing/2010/main">
      <mc:Choice Requires="a14">
        <xdr:graphicFrame macro="">
          <xdr:nvGraphicFramePr>
            <xdr:cNvPr id="5" name="Roast Type Name">
              <a:extLst>
                <a:ext uri="{FF2B5EF4-FFF2-40B4-BE49-F238E27FC236}">
                  <a16:creationId xmlns:a16="http://schemas.microsoft.com/office/drawing/2014/main" id="{D31FA221-887E-2CC2-6981-2626C9535E68}"/>
                </a:ext>
              </a:extLst>
            </xdr:cNvPr>
            <xdr:cNvGraphicFramePr/>
          </xdr:nvGraphicFramePr>
          <xdr:xfrm>
            <a:off x="0" y="0"/>
            <a:ext cx="0" cy="0"/>
          </xdr:xfrm>
          <a:graphic>
            <a:graphicData uri="http://schemas.microsoft.com/office/drawing/2010/slicer">
              <sle:slicer xmlns:sle="http://schemas.microsoft.com/office/drawing/2010/slicer" name="Roast Type Name"/>
            </a:graphicData>
          </a:graphic>
        </xdr:graphicFrame>
      </mc:Choice>
      <mc:Fallback xmlns="">
        <xdr:sp macro="" textlink="">
          <xdr:nvSpPr>
            <xdr:cNvPr id="0" name=""/>
            <xdr:cNvSpPr>
              <a:spLocks noTextEdit="1"/>
            </xdr:cNvSpPr>
          </xdr:nvSpPr>
          <xdr:spPr>
            <a:xfrm>
              <a:off x="7490460" y="4046221"/>
              <a:ext cx="224028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15240</xdr:colOff>
      <xdr:row>16</xdr:row>
      <xdr:rowOff>7620</xdr:rowOff>
    </xdr:from>
    <xdr:to>
      <xdr:col>13</xdr:col>
      <xdr:colOff>419100</xdr:colOff>
      <xdr:row>20</xdr:row>
      <xdr:rowOff>175260</xdr:rowOff>
    </xdr:to>
    <mc:AlternateContent xmlns:mc="http://schemas.openxmlformats.org/markup-compatibility/2006" xmlns:a14="http://schemas.microsoft.com/office/drawing/2010/main">
      <mc:Choice Requires="a14">
        <xdr:graphicFrame macro="">
          <xdr:nvGraphicFramePr>
            <xdr:cNvPr id="6" name="Loyalty Card">
              <a:extLst>
                <a:ext uri="{FF2B5EF4-FFF2-40B4-BE49-F238E27FC236}">
                  <a16:creationId xmlns:a16="http://schemas.microsoft.com/office/drawing/2014/main" id="{53C065CF-520A-1E3B-A883-28ADD4798A4E}"/>
                </a:ext>
              </a:extLst>
            </xdr:cNvPr>
            <xdr:cNvGraphicFramePr/>
          </xdr:nvGraphicFramePr>
          <xdr:xfrm>
            <a:off x="0" y="0"/>
            <a:ext cx="0" cy="0"/>
          </xdr:xfrm>
          <a:graphic>
            <a:graphicData uri="http://schemas.microsoft.com/office/drawing/2010/slicer">
              <sle:slicer xmlns:sle="http://schemas.microsoft.com/office/drawing/2010/slicer" name="Loyalty Card"/>
            </a:graphicData>
          </a:graphic>
        </xdr:graphicFrame>
      </mc:Choice>
      <mc:Fallback xmlns="">
        <xdr:sp macro="" textlink="">
          <xdr:nvSpPr>
            <xdr:cNvPr id="0" name=""/>
            <xdr:cNvSpPr>
              <a:spLocks noTextEdit="1"/>
            </xdr:cNvSpPr>
          </xdr:nvSpPr>
          <xdr:spPr>
            <a:xfrm>
              <a:off x="7505700" y="2933700"/>
              <a:ext cx="2232660" cy="899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22860</xdr:colOff>
      <xdr:row>16</xdr:row>
      <xdr:rowOff>1</xdr:rowOff>
    </xdr:from>
    <xdr:to>
      <xdr:col>18</xdr:col>
      <xdr:colOff>22860</xdr:colOff>
      <xdr:row>23</xdr:row>
      <xdr:rowOff>121921</xdr:rowOff>
    </xdr:to>
    <mc:AlternateContent xmlns:mc="http://schemas.openxmlformats.org/markup-compatibility/2006" xmlns:a14="http://schemas.microsoft.com/office/drawing/2010/main">
      <mc:Choice Requires="a14">
        <xdr:graphicFrame macro="">
          <xdr:nvGraphicFramePr>
            <xdr:cNvPr id="7" name="Coffee Type Name">
              <a:extLst>
                <a:ext uri="{FF2B5EF4-FFF2-40B4-BE49-F238E27FC236}">
                  <a16:creationId xmlns:a16="http://schemas.microsoft.com/office/drawing/2014/main" id="{B8136AE7-59A7-633B-1A0C-B92AA1ACB06C}"/>
                </a:ext>
              </a:extLst>
            </xdr:cNvPr>
            <xdr:cNvGraphicFramePr/>
          </xdr:nvGraphicFramePr>
          <xdr:xfrm>
            <a:off x="0" y="0"/>
            <a:ext cx="0" cy="0"/>
          </xdr:xfrm>
          <a:graphic>
            <a:graphicData uri="http://schemas.microsoft.com/office/drawing/2010/slicer">
              <sle:slicer xmlns:sle="http://schemas.microsoft.com/office/drawing/2010/slicer" name="Coffee Type Name"/>
            </a:graphicData>
          </a:graphic>
        </xdr:graphicFrame>
      </mc:Choice>
      <mc:Fallback xmlns="">
        <xdr:sp macro="" textlink="">
          <xdr:nvSpPr>
            <xdr:cNvPr id="0" name=""/>
            <xdr:cNvSpPr>
              <a:spLocks noTextEdit="1"/>
            </xdr:cNvSpPr>
          </xdr:nvSpPr>
          <xdr:spPr>
            <a:xfrm>
              <a:off x="10561320" y="2926081"/>
              <a:ext cx="1828800" cy="1402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15240</xdr:colOff>
      <xdr:row>0</xdr:row>
      <xdr:rowOff>76200</xdr:rowOff>
    </xdr:from>
    <xdr:to>
      <xdr:col>21</xdr:col>
      <xdr:colOff>441960</xdr:colOff>
      <xdr:row>14</xdr:row>
      <xdr:rowOff>156210</xdr:rowOff>
    </xdr:to>
    <xdr:graphicFrame macro="">
      <xdr:nvGraphicFramePr>
        <xdr:cNvPr id="2" name="Chart 1">
          <a:extLst>
            <a:ext uri="{FF2B5EF4-FFF2-40B4-BE49-F238E27FC236}">
              <a16:creationId xmlns:a16="http://schemas.microsoft.com/office/drawing/2014/main" id="{037E8529-6FB0-4106-AA81-A2BF65013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251460</xdr:colOff>
      <xdr:row>31</xdr:row>
      <xdr:rowOff>38100</xdr:rowOff>
    </xdr:from>
    <xdr:to>
      <xdr:col>19</xdr:col>
      <xdr:colOff>464820</xdr:colOff>
      <xdr:row>38</xdr:row>
      <xdr:rowOff>129540</xdr:rowOff>
    </xdr:to>
    <mc:AlternateContent xmlns:mc="http://schemas.openxmlformats.org/markup-compatibility/2006" xmlns:tsle="http://schemas.microsoft.com/office/drawing/2012/timeslicer">
      <mc:Choice Requires="tsle">
        <xdr:graphicFrame macro="">
          <xdr:nvGraphicFramePr>
            <xdr:cNvPr id="3" name="Order Date 3">
              <a:extLst>
                <a:ext uri="{FF2B5EF4-FFF2-40B4-BE49-F238E27FC236}">
                  <a16:creationId xmlns:a16="http://schemas.microsoft.com/office/drawing/2014/main" id="{E0E3A18C-622F-4B45-A153-AA6BC88378AC}"/>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7200900" y="5707380"/>
              <a:ext cx="527304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15</xdr:col>
      <xdr:colOff>22860</xdr:colOff>
      <xdr:row>25</xdr:row>
      <xdr:rowOff>15241</xdr:rowOff>
    </xdr:from>
    <xdr:to>
      <xdr:col>18</xdr:col>
      <xdr:colOff>419100</xdr:colOff>
      <xdr:row>30</xdr:row>
      <xdr:rowOff>76200</xdr:rowOff>
    </xdr:to>
    <mc:AlternateContent xmlns:mc="http://schemas.openxmlformats.org/markup-compatibility/2006" xmlns:a14="http://schemas.microsoft.com/office/drawing/2010/main">
      <mc:Choice Requires="a14">
        <xdr:graphicFrame macro="">
          <xdr:nvGraphicFramePr>
            <xdr:cNvPr id="4" name="Size 3">
              <a:extLst>
                <a:ext uri="{FF2B5EF4-FFF2-40B4-BE49-F238E27FC236}">
                  <a16:creationId xmlns:a16="http://schemas.microsoft.com/office/drawing/2014/main" id="{A2D71B56-21EB-43F5-B592-9D5B7654D6D4}"/>
                </a:ext>
              </a:extLst>
            </xdr:cNvPr>
            <xdr:cNvGraphicFramePr/>
          </xdr:nvGraphicFramePr>
          <xdr:xfrm>
            <a:off x="0" y="0"/>
            <a:ext cx="0" cy="0"/>
          </xdr:xfrm>
          <a:graphic>
            <a:graphicData uri="http://schemas.microsoft.com/office/drawing/2010/slicer">
              <sle:slicer xmlns:sle="http://schemas.microsoft.com/office/drawing/2010/slicer" name="Size 3"/>
            </a:graphicData>
          </a:graphic>
        </xdr:graphicFrame>
      </mc:Choice>
      <mc:Fallback xmlns="">
        <xdr:sp macro="" textlink="">
          <xdr:nvSpPr>
            <xdr:cNvPr id="0" name=""/>
            <xdr:cNvSpPr>
              <a:spLocks noTextEdit="1"/>
            </xdr:cNvSpPr>
          </xdr:nvSpPr>
          <xdr:spPr>
            <a:xfrm>
              <a:off x="10126980" y="4587241"/>
              <a:ext cx="1828800" cy="975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22</xdr:row>
      <xdr:rowOff>22861</xdr:rowOff>
    </xdr:from>
    <xdr:to>
      <xdr:col>14</xdr:col>
      <xdr:colOff>182880</xdr:colOff>
      <xdr:row>25</xdr:row>
      <xdr:rowOff>83821</xdr:rowOff>
    </xdr:to>
    <mc:AlternateContent xmlns:mc="http://schemas.openxmlformats.org/markup-compatibility/2006" xmlns:a14="http://schemas.microsoft.com/office/drawing/2010/main">
      <mc:Choice Requires="a14">
        <xdr:graphicFrame macro="">
          <xdr:nvGraphicFramePr>
            <xdr:cNvPr id="5" name="Roast Type Name 3">
              <a:extLst>
                <a:ext uri="{FF2B5EF4-FFF2-40B4-BE49-F238E27FC236}">
                  <a16:creationId xmlns:a16="http://schemas.microsoft.com/office/drawing/2014/main" id="{309B6F1E-AD1C-453A-B445-82E05B8B3EB4}"/>
                </a:ext>
              </a:extLst>
            </xdr:cNvPr>
            <xdr:cNvGraphicFramePr/>
          </xdr:nvGraphicFramePr>
          <xdr:xfrm>
            <a:off x="0" y="0"/>
            <a:ext cx="0" cy="0"/>
          </xdr:xfrm>
          <a:graphic>
            <a:graphicData uri="http://schemas.microsoft.com/office/drawing/2010/slicer">
              <sle:slicer xmlns:sle="http://schemas.microsoft.com/office/drawing/2010/slicer" name="Roast Type Name 3"/>
            </a:graphicData>
          </a:graphic>
        </xdr:graphicFrame>
      </mc:Choice>
      <mc:Fallback xmlns="">
        <xdr:sp macro="" textlink="">
          <xdr:nvSpPr>
            <xdr:cNvPr id="0" name=""/>
            <xdr:cNvSpPr>
              <a:spLocks noTextEdit="1"/>
            </xdr:cNvSpPr>
          </xdr:nvSpPr>
          <xdr:spPr>
            <a:xfrm>
              <a:off x="7498080" y="4046221"/>
              <a:ext cx="224028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15240</xdr:colOff>
      <xdr:row>16</xdr:row>
      <xdr:rowOff>7620</xdr:rowOff>
    </xdr:from>
    <xdr:to>
      <xdr:col>14</xdr:col>
      <xdr:colOff>190500</xdr:colOff>
      <xdr:row>20</xdr:row>
      <xdr:rowOff>175260</xdr:rowOff>
    </xdr:to>
    <mc:AlternateContent xmlns:mc="http://schemas.openxmlformats.org/markup-compatibility/2006" xmlns:a14="http://schemas.microsoft.com/office/drawing/2010/main">
      <mc:Choice Requires="a14">
        <xdr:graphicFrame macro="">
          <xdr:nvGraphicFramePr>
            <xdr:cNvPr id="6" name="Loyalty Card 3">
              <a:extLst>
                <a:ext uri="{FF2B5EF4-FFF2-40B4-BE49-F238E27FC236}">
                  <a16:creationId xmlns:a16="http://schemas.microsoft.com/office/drawing/2014/main" id="{997FF45D-C863-48B8-849C-2C8AC27DCDCF}"/>
                </a:ext>
              </a:extLst>
            </xdr:cNvPr>
            <xdr:cNvGraphicFramePr/>
          </xdr:nvGraphicFramePr>
          <xdr:xfrm>
            <a:off x="0" y="0"/>
            <a:ext cx="0" cy="0"/>
          </xdr:xfrm>
          <a:graphic>
            <a:graphicData uri="http://schemas.microsoft.com/office/drawing/2010/slicer">
              <sle:slicer xmlns:sle="http://schemas.microsoft.com/office/drawing/2010/slicer" name="Loyalty Card 3"/>
            </a:graphicData>
          </a:graphic>
        </xdr:graphicFrame>
      </mc:Choice>
      <mc:Fallback xmlns="">
        <xdr:sp macro="" textlink="">
          <xdr:nvSpPr>
            <xdr:cNvPr id="0" name=""/>
            <xdr:cNvSpPr>
              <a:spLocks noTextEdit="1"/>
            </xdr:cNvSpPr>
          </xdr:nvSpPr>
          <xdr:spPr>
            <a:xfrm>
              <a:off x="7513320" y="2933700"/>
              <a:ext cx="2232660" cy="899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22860</xdr:colOff>
      <xdr:row>16</xdr:row>
      <xdr:rowOff>1</xdr:rowOff>
    </xdr:from>
    <xdr:to>
      <xdr:col>18</xdr:col>
      <xdr:colOff>419100</xdr:colOff>
      <xdr:row>23</xdr:row>
      <xdr:rowOff>121921</xdr:rowOff>
    </xdr:to>
    <mc:AlternateContent xmlns:mc="http://schemas.openxmlformats.org/markup-compatibility/2006" xmlns:a14="http://schemas.microsoft.com/office/drawing/2010/main">
      <mc:Choice Requires="a14">
        <xdr:graphicFrame macro="">
          <xdr:nvGraphicFramePr>
            <xdr:cNvPr id="7" name="Coffee Type Name 3">
              <a:extLst>
                <a:ext uri="{FF2B5EF4-FFF2-40B4-BE49-F238E27FC236}">
                  <a16:creationId xmlns:a16="http://schemas.microsoft.com/office/drawing/2014/main" id="{4373AB23-58B0-42B6-99EC-3D666FCBF6C6}"/>
                </a:ext>
              </a:extLst>
            </xdr:cNvPr>
            <xdr:cNvGraphicFramePr/>
          </xdr:nvGraphicFramePr>
          <xdr:xfrm>
            <a:off x="0" y="0"/>
            <a:ext cx="0" cy="0"/>
          </xdr:xfrm>
          <a:graphic>
            <a:graphicData uri="http://schemas.microsoft.com/office/drawing/2010/slicer">
              <sle:slicer xmlns:sle="http://schemas.microsoft.com/office/drawing/2010/slicer" name="Coffee Type Name 3"/>
            </a:graphicData>
          </a:graphic>
        </xdr:graphicFrame>
      </mc:Choice>
      <mc:Fallback xmlns="">
        <xdr:sp macro="" textlink="">
          <xdr:nvSpPr>
            <xdr:cNvPr id="0" name=""/>
            <xdr:cNvSpPr>
              <a:spLocks noTextEdit="1"/>
            </xdr:cNvSpPr>
          </xdr:nvSpPr>
          <xdr:spPr>
            <a:xfrm>
              <a:off x="10126980" y="2926081"/>
              <a:ext cx="1828800" cy="1402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3810</xdr:colOff>
      <xdr:row>0</xdr:row>
      <xdr:rowOff>179070</xdr:rowOff>
    </xdr:from>
    <xdr:to>
      <xdr:col>13</xdr:col>
      <xdr:colOff>308610</xdr:colOff>
      <xdr:row>15</xdr:row>
      <xdr:rowOff>179070</xdr:rowOff>
    </xdr:to>
    <xdr:graphicFrame macro="">
      <xdr:nvGraphicFramePr>
        <xdr:cNvPr id="7" name="Chart 6">
          <a:extLst>
            <a:ext uri="{FF2B5EF4-FFF2-40B4-BE49-F238E27FC236}">
              <a16:creationId xmlns:a16="http://schemas.microsoft.com/office/drawing/2014/main" id="{6C3C9408-5DE3-6431-0C3A-893E19ABE9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144780</xdr:colOff>
      <xdr:row>2</xdr:row>
      <xdr:rowOff>34290</xdr:rowOff>
    </xdr:from>
    <xdr:to>
      <xdr:col>21</xdr:col>
      <xdr:colOff>449580</xdr:colOff>
      <xdr:row>17</xdr:row>
      <xdr:rowOff>34290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2D138018-D437-730A-5CA6-1AD13C607F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782050" y="396240"/>
              <a:ext cx="4572000" cy="27146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3810</xdr:colOff>
      <xdr:row>0</xdr:row>
      <xdr:rowOff>179070</xdr:rowOff>
    </xdr:from>
    <xdr:to>
      <xdr:col>13</xdr:col>
      <xdr:colOff>308610</xdr:colOff>
      <xdr:row>15</xdr:row>
      <xdr:rowOff>179070</xdr:rowOff>
    </xdr:to>
    <xdr:graphicFrame macro="">
      <xdr:nvGraphicFramePr>
        <xdr:cNvPr id="2" name="Chart 1">
          <a:extLst>
            <a:ext uri="{FF2B5EF4-FFF2-40B4-BE49-F238E27FC236}">
              <a16:creationId xmlns:a16="http://schemas.microsoft.com/office/drawing/2014/main" id="{BC9DF59D-883A-4B3D-B183-8A585C9F4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11430</xdr:colOff>
      <xdr:row>1</xdr:row>
      <xdr:rowOff>179070</xdr:rowOff>
    </xdr:from>
    <xdr:to>
      <xdr:col>12</xdr:col>
      <xdr:colOff>255270</xdr:colOff>
      <xdr:row>16</xdr:row>
      <xdr:rowOff>179070</xdr:rowOff>
    </xdr:to>
    <xdr:graphicFrame macro="">
      <xdr:nvGraphicFramePr>
        <xdr:cNvPr id="2" name="Chart 1">
          <a:extLst>
            <a:ext uri="{FF2B5EF4-FFF2-40B4-BE49-F238E27FC236}">
              <a16:creationId xmlns:a16="http://schemas.microsoft.com/office/drawing/2014/main" id="{A88AF89C-96BD-4494-A172-5208D13FDC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thur Rincon de Freitas" refreshedDate="45451.55003298611" createdVersion="8" refreshedVersion="8" minRefreshableVersion="3" recordCount="1000" xr:uid="{0573CD66-7078-4D46-B589-FE737273A958}">
  <cacheSource type="worksheet">
    <worksheetSource name="Orders"/>
  </cacheSource>
  <cacheFields count="23">
    <cacheField name="Order ID" numFmtId="0">
      <sharedItems/>
    </cacheField>
    <cacheField name="Order Date" numFmtId="165">
      <sharedItems containsSemiMixedTypes="0" containsNonDate="0" containsDate="1" containsString="0" minDate="2019-01-02T00:00:00" maxDate="2022-08-20T00:00:00" count="689">
        <d v="2019-09-05T00:00:00"/>
        <d v="2021-06-17T00:00:00"/>
        <d v="2021-07-15T00:00:00"/>
        <d v="2021-08-04T00:00:00"/>
        <d v="2022-01-21T00:00:00"/>
        <d v="2022-05-20T00:00:00"/>
        <d v="2019-01-02T00:00:00"/>
        <d v="2021-03-08T00:00:00"/>
        <d v="2020-10-28T00:00:00"/>
        <d v="2022-07-02T00:00:00"/>
        <d v="2020-05-22T00:00:00"/>
        <d v="2022-04-05T00:00:00"/>
        <d v="2022-06-07T00:00:00"/>
        <d v="2019-03-20T00:00:00"/>
        <d v="2019-10-19T00:00:00"/>
        <d v="2019-06-13T00:00:00"/>
        <d v="2020-12-04T00:00:00"/>
        <d v="2021-01-22T00:00:00"/>
        <d v="2022-02-11T00:00:00"/>
        <d v="2021-09-15T00:00:00"/>
        <d v="2020-10-24T00:00:00"/>
        <d v="2019-02-20T00:00:00"/>
        <d v="2019-10-08T00:00:00"/>
        <d v="2022-08-02T00:00:00"/>
        <d v="2021-09-25T00:00:00"/>
        <d v="2021-07-17T00:00:00"/>
        <d v="2020-06-29T00:00:00"/>
        <d v="2021-06-01T00:00:00"/>
        <d v="2021-02-06T00:00:00"/>
        <d v="2019-04-25T00:00:00"/>
        <d v="2020-04-25T00:00:00"/>
        <d v="2021-11-24T00:00:00"/>
        <d v="2021-04-19T00:00:00"/>
        <d v="2022-07-07T00:00:00"/>
        <d v="2019-05-22T00:00:00"/>
        <d v="2021-10-04T00:00:00"/>
        <d v="2020-04-11T00:00:00"/>
        <d v="2022-01-31T00:00:00"/>
        <d v="2019-11-07T00:00:00"/>
        <d v="2019-06-28T00:00:00"/>
        <d v="2020-09-11T00:00:00"/>
        <d v="2022-08-17T00:00:00"/>
        <d v="2022-08-19T00:00:00"/>
        <d v="2019-05-15T00:00:00"/>
        <d v="2019-09-11T00:00:00"/>
        <d v="2021-03-16T00:00:00"/>
        <d v="2020-12-03T00:00:00"/>
        <d v="2020-01-27T00:00:00"/>
        <d v="2022-07-17T00:00:00"/>
        <d v="2022-03-04T00:00:00"/>
        <d v="2021-12-07T00:00:00"/>
        <d v="2021-02-25T00:00:00"/>
        <d v="2019-02-25T00:00:00"/>
        <d v="2019-02-09T00:00:00"/>
        <d v="2020-02-07T00:00:00"/>
        <d v="2020-03-23T00:00:00"/>
        <d v="2022-03-06T00:00:00"/>
        <d v="2022-04-15T00:00:00"/>
        <d v="2021-11-19T00:00:00"/>
        <d v="2019-10-16T00:00:00"/>
        <d v="2019-11-26T00:00:00"/>
        <d v="2019-06-30T00:00:00"/>
        <d v="2021-01-04T00:00:00"/>
        <d v="2020-10-27T00:00:00"/>
        <d v="2021-06-15T00:00:00"/>
        <d v="2021-07-19T00:00:00"/>
        <d v="2021-07-23T00:00:00"/>
        <d v="2020-01-25T00:00:00"/>
        <d v="2019-05-09T00:00:00"/>
        <d v="2020-03-30T00:00:00"/>
        <d v="2022-03-13T00:00:00"/>
        <d v="2019-04-17T00:00:00"/>
        <d v="2019-10-25T00:00:00"/>
        <d v="2019-09-13T00:00:00"/>
        <d v="2020-04-12T00:00:00"/>
        <d v="2019-11-14T00:00:00"/>
        <d v="2019-07-18T00:00:00"/>
        <d v="2021-04-03T00:00:00"/>
        <d v="2021-03-29T00:00:00"/>
        <d v="2021-12-15T00:00:00"/>
        <d v="2020-05-20T00:00:00"/>
        <d v="2020-11-02T00:00:00"/>
        <d v="2020-07-25T00:00:00"/>
        <d v="2019-03-14T00:00:00"/>
        <d v="2020-07-02T00:00:00"/>
        <d v="2019-12-17T00:00:00"/>
        <d v="2020-12-06T00:00:00"/>
        <d v="2021-03-04T00:00:00"/>
        <d v="2020-11-04T00:00:00"/>
        <d v="2021-04-05T00:00:00"/>
        <d v="2020-03-01T00:00:00"/>
        <d v="2021-10-19T00:00:00"/>
        <d v="2022-07-08T00:00:00"/>
        <d v="2019-08-17T00:00:00"/>
        <d v="2020-05-31T00:00:00"/>
        <d v="2020-05-05T00:00:00"/>
        <d v="2019-04-14T00:00:00"/>
        <d v="2020-07-29T00:00:00"/>
        <d v="2019-12-12T00:00:00"/>
        <d v="2022-06-15T00:00:00"/>
        <d v="2019-06-26T00:00:00"/>
        <d v="2021-10-12T00:00:00"/>
        <d v="2019-04-01T00:00:00"/>
        <d v="2021-03-10T00:00:00"/>
        <d v="2019-08-16T00:00:00"/>
        <d v="2020-08-11T00:00:00"/>
        <d v="2019-10-22T00:00:00"/>
        <d v="2021-10-02T00:00:00"/>
        <d v="2021-03-13T00:00:00"/>
        <d v="2022-06-12T00:00:00"/>
        <d v="2019-04-27T00:00:00"/>
        <d v="2019-05-23T00:00:00"/>
        <d v="2020-07-14T00:00:00"/>
        <d v="2021-11-10T00:00:00"/>
        <d v="2021-08-31T00:00:00"/>
        <d v="2019-07-06T00:00:00"/>
        <d v="2020-12-31T00:00:00"/>
        <d v="2020-07-31T00:00:00"/>
        <d v="2021-05-24T00:00:00"/>
        <d v="2022-07-16T00:00:00"/>
        <d v="2021-02-05T00:00:00"/>
        <d v="2021-07-29T00:00:00"/>
        <d v="2022-03-17T00:00:00"/>
        <d v="2021-02-11T00:00:00"/>
        <d v="2019-02-13T00:00:00"/>
        <d v="2022-05-13T00:00:00"/>
        <d v="2020-05-19T00:00:00"/>
        <d v="2022-04-27T00:00:00"/>
        <d v="2020-09-09T00:00:00"/>
        <d v="2019-04-07T00:00:00"/>
        <d v="2020-07-12T00:00:00"/>
        <d v="2021-12-21T00:00:00"/>
        <d v="2020-10-04T00:00:00"/>
        <d v="2020-08-08T00:00:00"/>
        <d v="2020-10-11T00:00:00"/>
        <d v="2021-06-20T00:00:00"/>
        <d v="2019-06-24T00:00:00"/>
        <d v="2019-10-26T00:00:00"/>
        <d v="2021-06-27T00:00:00"/>
        <d v="2019-09-06T00:00:00"/>
        <d v="2021-04-30T00:00:00"/>
        <d v="2020-01-07T00:00:00"/>
        <d v="2021-01-11T00:00:00"/>
        <d v="2021-11-15T00:00:00"/>
        <d v="2019-06-03T00:00:00"/>
        <d v="2020-12-17T00:00:00"/>
        <d v="2021-02-07T00:00:00"/>
        <d v="2021-03-15T00:00:00"/>
        <d v="2022-08-04T00:00:00"/>
        <d v="2019-01-19T00:00:00"/>
        <d v="2022-03-23T00:00:00"/>
        <d v="2021-10-07T00:00:00"/>
        <d v="2022-06-08T00:00:00"/>
        <d v="2019-12-14T00:00:00"/>
        <d v="2021-04-10T00:00:00"/>
        <d v="2020-03-10T00:00:00"/>
        <d v="2020-10-16T00:00:00"/>
        <d v="2019-12-31T00:00:00"/>
        <d v="2020-03-20T00:00:00"/>
        <d v="2021-11-12T00:00:00"/>
        <d v="2021-07-20T00:00:00"/>
        <d v="2019-01-18T00:00:00"/>
        <d v="2019-08-07T00:00:00"/>
        <d v="2022-05-17T00:00:00"/>
        <d v="2020-01-15T00:00:00"/>
        <d v="2019-04-12T00:00:00"/>
        <d v="2020-03-29T00:00:00"/>
        <d v="2022-03-24T00:00:00"/>
        <d v="2021-07-21T00:00:00"/>
        <d v="2019-08-06T00:00:00"/>
        <d v="2021-05-23T00:00:00"/>
        <d v="2021-04-08T00:00:00"/>
        <d v="2021-10-17T00:00:00"/>
        <d v="2022-02-16T00:00:00"/>
        <d v="2020-07-15T00:00:00"/>
        <d v="2020-02-22T00:00:00"/>
        <d v="2021-01-15T00:00:00"/>
        <d v="2022-04-08T00:00:00"/>
        <d v="2020-10-01T00:00:00"/>
        <d v="2019-10-28T00:00:00"/>
        <d v="2021-03-28T00:00:00"/>
        <d v="2020-03-31T00:00:00"/>
        <d v="2022-03-26T00:00:00"/>
        <d v="2019-11-06T00:00:00"/>
        <d v="2019-12-30T00:00:00"/>
        <d v="2021-10-01T00:00:00"/>
        <d v="2020-12-09T00:00:00"/>
        <d v="2021-05-01T00:00:00"/>
        <d v="2021-11-13T00:00:00"/>
        <d v="2020-09-16T00:00:00"/>
        <d v="2020-10-05T00:00:00"/>
        <d v="2020-01-06T00:00:00"/>
        <d v="2021-05-21T00:00:00"/>
        <d v="2020-02-26T00:00:00"/>
        <d v="2020-02-19T00:00:00"/>
        <d v="2021-06-29T00:00:00"/>
        <d v="2021-03-27T00:00:00"/>
        <d v="2021-10-27T00:00:00"/>
        <d v="2019-06-12T00:00:00"/>
        <d v="2020-06-28T00:00:00"/>
        <d v="2021-03-23T00:00:00"/>
        <d v="2022-02-10T00:00:00"/>
        <d v="2019-04-16T00:00:00"/>
        <d v="2020-02-12T00:00:00"/>
        <d v="2022-01-02T00:00:00"/>
        <d v="2020-12-07T00:00:00"/>
        <d v="2020-02-20T00:00:00"/>
        <d v="2020-06-11T00:00:00"/>
        <d v="2020-09-08T00:00:00"/>
        <d v="2020-03-28T00:00:00"/>
        <d v="2020-10-10T00:00:00"/>
        <d v="2022-05-21T00:00:00"/>
        <d v="2020-04-30T00:00:00"/>
        <d v="2021-12-12T00:00:00"/>
        <d v="2020-07-07T00:00:00"/>
        <d v="2020-01-31T00:00:00"/>
        <d v="2020-02-18T00:00:00"/>
        <d v="2021-06-13T00:00:00"/>
        <d v="2022-08-06T00:00:00"/>
        <d v="2021-11-23T00:00:00"/>
        <d v="2021-10-13T00:00:00"/>
        <d v="2020-01-16T00:00:00"/>
        <d v="2022-04-25T00:00:00"/>
        <d v="2021-06-08T00:00:00"/>
        <d v="2020-11-21T00:00:00"/>
        <d v="2019-04-22T00:00:00"/>
        <d v="2022-05-02T00:00:00"/>
        <d v="2020-02-11T00:00:00"/>
        <d v="2021-05-08T00:00:00"/>
        <d v="2019-11-21T00:00:00"/>
        <d v="2021-05-17T00:00:00"/>
        <d v="2019-07-09T00:00:00"/>
        <d v="2021-08-27T00:00:00"/>
        <d v="2022-04-30T00:00:00"/>
        <d v="2020-06-03T00:00:00"/>
        <d v="2022-06-13T00:00:00"/>
        <d v="2020-06-10T00:00:00"/>
        <d v="2020-12-18T00:00:00"/>
        <d v="2019-08-31T00:00:00"/>
        <d v="2021-01-14T00:00:00"/>
        <d v="2019-02-24T00:00:00"/>
        <d v="2019-06-23T00:00:00"/>
        <d v="2020-05-09T00:00:00"/>
        <d v="2020-07-18T00:00:00"/>
        <d v="2019-10-17T00:00:00"/>
        <d v="2022-05-16T00:00:00"/>
        <d v="2021-03-24T00:00:00"/>
        <d v="2019-11-03T00:00:00"/>
        <d v="2021-10-28T00:00:00"/>
        <d v="2020-12-16T00:00:00"/>
        <d v="2021-11-29T00:00:00"/>
        <d v="2021-03-20T00:00:00"/>
        <d v="2020-08-14T00:00:00"/>
        <d v="2019-05-12T00:00:00"/>
        <d v="2021-03-03T00:00:00"/>
        <d v="2020-09-28T00:00:00"/>
        <d v="2019-10-24T00:00:00"/>
        <d v="2019-12-29T00:00:00"/>
        <d v="2019-11-27T00:00:00"/>
        <d v="2020-02-29T00:00:00"/>
        <d v="2021-01-31T00:00:00"/>
        <d v="2022-06-17T00:00:00"/>
        <d v="2020-02-03T00:00:00"/>
        <d v="2022-01-25T00:00:00"/>
        <d v="2021-08-29T00:00:00"/>
        <d v="2019-12-27T00:00:00"/>
        <d v="2019-06-25T00:00:00"/>
        <d v="2019-03-02T00:00:00"/>
        <d v="2019-07-30T00:00:00"/>
        <d v="2020-12-05T00:00:00"/>
        <d v="2021-06-26T00:00:00"/>
        <d v="2019-07-20T00:00:00"/>
        <d v="2022-07-14T00:00:00"/>
        <d v="2019-04-24T00:00:00"/>
        <d v="2019-06-04T00:00:00"/>
        <d v="2022-08-08T00:00:00"/>
        <d v="2019-11-13T00:00:00"/>
        <d v="2020-06-07T00:00:00"/>
        <d v="2019-08-12T00:00:00"/>
        <d v="2019-09-04T00:00:00"/>
        <d v="2019-10-04T00:00:00"/>
        <d v="2020-02-24T00:00:00"/>
        <d v="2021-08-26T00:00:00"/>
        <d v="2021-10-03T00:00:00"/>
        <d v="2020-06-13T00:00:00"/>
        <d v="2021-03-01T00:00:00"/>
        <d v="2019-03-04T00:00:00"/>
        <d v="2019-10-13T00:00:00"/>
        <d v="2019-08-15T00:00:00"/>
        <d v="2020-01-19T00:00:00"/>
        <d v="2021-05-28T00:00:00"/>
        <d v="2022-01-15T00:00:00"/>
        <d v="2019-12-04T00:00:00"/>
        <d v="2022-07-01T00:00:00"/>
        <d v="2019-05-07T00:00:00"/>
        <d v="2020-08-23T00:00:00"/>
        <d v="2020-06-02T00:00:00"/>
        <d v="2020-01-30T00:00:00"/>
        <d v="2020-02-15T00:00:00"/>
        <d v="2021-06-11T00:00:00"/>
        <d v="2022-03-11T00:00:00"/>
        <d v="2021-09-09T00:00:00"/>
        <d v="2019-05-14T00:00:00"/>
        <d v="2019-04-08T00:00:00"/>
        <d v="2020-08-15T00:00:00"/>
        <d v="2022-05-05T00:00:00"/>
        <d v="2020-02-13T00:00:00"/>
        <d v="2021-07-16T00:00:00"/>
        <d v="2022-05-11T00:00:00"/>
        <d v="2019-02-04T00:00:00"/>
        <d v="2019-02-05T00:00:00"/>
        <d v="2022-05-24T00:00:00"/>
        <d v="2022-06-30T00:00:00"/>
        <d v="2020-10-21T00:00:00"/>
        <d v="2020-09-23T00:00:00"/>
        <d v="2019-03-08T00:00:00"/>
        <d v="2021-06-30T00:00:00"/>
        <d v="2019-08-13T00:00:00"/>
        <d v="2021-02-22T00:00:00"/>
        <d v="2020-01-10T00:00:00"/>
        <d v="2019-05-01T00:00:00"/>
        <d v="2020-02-09T00:00:00"/>
        <d v="2021-12-29T00:00:00"/>
        <d v="2021-09-16T00:00:00"/>
        <d v="2020-10-26T00:00:00"/>
        <d v="2019-03-12T00:00:00"/>
        <d v="2021-02-18T00:00:00"/>
        <d v="2020-10-29T00:00:00"/>
        <d v="2021-09-06T00:00:00"/>
        <d v="2021-09-26T00:00:00"/>
        <d v="2020-11-05T00:00:00"/>
        <d v="2019-09-12T00:00:00"/>
        <d v="2019-07-31T00:00:00"/>
        <d v="2019-03-15T00:00:00"/>
        <d v="2021-05-16T00:00:00"/>
        <d v="2019-05-06T00:00:00"/>
        <d v="2019-02-06T00:00:00"/>
        <d v="2021-04-09T00:00:00"/>
        <d v="2020-12-02T00:00:00"/>
        <d v="2021-08-08T00:00:00"/>
        <d v="2022-02-03T00:00:00"/>
        <d v="2021-01-07T00:00:00"/>
        <d v="2021-09-02T00:00:00"/>
        <d v="2021-11-04T00:00:00"/>
        <d v="2021-08-02T00:00:00"/>
        <d v="2019-12-03T00:00:00"/>
        <d v="2020-03-11T00:00:00"/>
        <d v="2021-09-18T00:00:00"/>
        <d v="2020-11-07T00:00:00"/>
        <d v="2022-06-27T00:00:00"/>
        <d v="2020-02-05T00:00:00"/>
        <d v="2021-08-23T00:00:00"/>
        <d v="2021-08-20T00:00:00"/>
        <d v="2021-01-28T00:00:00"/>
        <d v="2019-10-21T00:00:00"/>
        <d v="2019-12-09T00:00:00"/>
        <d v="2019-12-08T00:00:00"/>
        <d v="2021-11-28T00:00:00"/>
        <d v="2021-01-17T00:00:00"/>
        <d v="2021-02-03T00:00:00"/>
        <d v="2019-04-18T00:00:00"/>
        <d v="2021-07-07T00:00:00"/>
        <d v="2021-02-23T00:00:00"/>
        <d v="2021-08-10T00:00:00"/>
        <d v="2019-11-15T00:00:00"/>
        <d v="2020-03-18T00:00:00"/>
        <d v="2022-06-06T00:00:00"/>
        <d v="2021-05-20T00:00:00"/>
        <d v="2019-02-22T00:00:00"/>
        <d v="2022-01-18T00:00:00"/>
        <d v="2021-08-13T00:00:00"/>
        <d v="2020-01-11T00:00:00"/>
        <d v="2020-07-05T00:00:00"/>
        <d v="2019-07-25T00:00:00"/>
        <d v="2022-05-26T00:00:00"/>
        <d v="2019-05-17T00:00:00"/>
        <d v="2020-07-24T00:00:00"/>
        <d v="2020-10-20T00:00:00"/>
        <d v="2019-09-22T00:00:00"/>
        <d v="2019-12-15T00:00:00"/>
        <d v="2021-12-06T00:00:00"/>
        <d v="2020-07-11T00:00:00"/>
        <d v="2021-06-28T00:00:00"/>
        <d v="2020-02-08T00:00:00"/>
        <d v="2022-07-25T00:00:00"/>
        <d v="2021-03-19T00:00:00"/>
        <d v="2020-05-11T00:00:00"/>
        <d v="2019-06-08T00:00:00"/>
        <d v="2019-10-09T00:00:00"/>
        <d v="2021-02-20T00:00:00"/>
        <d v="2021-10-10T00:00:00"/>
        <d v="2021-08-05T00:00:00"/>
        <d v="2020-09-19T00:00:00"/>
        <d v="2020-05-03T00:00:00"/>
        <d v="2019-07-08T00:00:00"/>
        <d v="2020-09-27T00:00:00"/>
        <d v="2022-02-28T00:00:00"/>
        <d v="2019-09-02T00:00:00"/>
        <d v="2021-08-30T00:00:00"/>
        <d v="2021-06-04T00:00:00"/>
        <d v="2020-11-24T00:00:00"/>
        <d v="2020-06-21T00:00:00"/>
        <d v="2020-07-13T00:00:00"/>
        <d v="2022-02-17T00:00:00"/>
        <d v="2020-12-19T00:00:00"/>
        <d v="2019-11-16T00:00:00"/>
        <d v="2019-03-11T00:00:00"/>
        <d v="2022-05-10T00:00:00"/>
        <d v="2021-12-25T00:00:00"/>
        <d v="2022-04-22T00:00:00"/>
        <d v="2022-06-11T00:00:00"/>
        <d v="2020-12-29T00:00:00"/>
        <d v="2021-09-07T00:00:00"/>
        <d v="2019-06-09T00:00:00"/>
        <d v="2020-10-25T00:00:00"/>
        <d v="2021-02-28T00:00:00"/>
        <d v="2020-07-26T00:00:00"/>
        <d v="2022-06-05T00:00:00"/>
        <d v="2019-02-21T00:00:00"/>
        <d v="2020-04-05T00:00:00"/>
        <d v="2019-01-10T00:00:00"/>
        <d v="2022-04-12T00:00:00"/>
        <d v="2022-01-30T00:00:00"/>
        <d v="2021-05-14T00:00:00"/>
        <d v="2022-01-24T00:00:00"/>
        <d v="2019-04-29T00:00:00"/>
        <d v="2019-10-12T00:00:00"/>
        <d v="2021-05-19T00:00:00"/>
        <d v="2021-07-03T00:00:00"/>
        <d v="2020-10-23T00:00:00"/>
        <d v="2020-12-11T00:00:00"/>
        <d v="2019-10-23T00:00:00"/>
        <d v="2019-09-29T00:00:00"/>
        <d v="2021-11-06T00:00:00"/>
        <d v="2021-01-29T00:00:00"/>
        <d v="2022-04-16T00:00:00"/>
        <d v="2021-07-24T00:00:00"/>
        <d v="2019-08-11T00:00:00"/>
        <d v="2019-07-23T00:00:00"/>
        <d v="2020-06-09T00:00:00"/>
        <d v="2020-07-19T00:00:00"/>
        <d v="2021-09-20T00:00:00"/>
        <d v="2021-05-02T00:00:00"/>
        <d v="2021-11-26T00:00:00"/>
        <d v="2020-04-07T00:00:00"/>
        <d v="2019-02-19T00:00:00"/>
        <d v="2019-11-12T00:00:00"/>
        <d v="2021-02-12T00:00:00"/>
        <d v="2021-04-04T00:00:00"/>
        <d v="2020-05-14T00:00:00"/>
        <d v="2020-12-25T00:00:00"/>
        <d v="2021-07-05T00:00:00"/>
        <d v="2021-03-07T00:00:00"/>
        <d v="2021-11-05T00:00:00"/>
        <d v="2020-02-06T00:00:00"/>
        <d v="2021-03-12T00:00:00"/>
        <d v="2020-08-03T00:00:00"/>
        <d v="2020-04-29T00:00:00"/>
        <d v="2019-05-02T00:00:00"/>
        <d v="2020-03-13T00:00:00"/>
        <d v="2019-02-16T00:00:00"/>
        <d v="2021-11-27T00:00:00"/>
        <d v="2021-12-02T00:00:00"/>
        <d v="2019-01-06T00:00:00"/>
        <d v="2021-05-05T00:00:00"/>
        <d v="2021-10-23T00:00:00"/>
        <d v="2019-12-16T00:00:00"/>
        <d v="2019-05-18T00:00:00"/>
        <d v="2019-07-14T00:00:00"/>
        <d v="2020-11-13T00:00:00"/>
        <d v="2020-07-16T00:00:00"/>
        <d v="2020-11-03T00:00:00"/>
        <d v="2022-03-20T00:00:00"/>
        <d v="2020-11-12T00:00:00"/>
        <d v="2019-10-05T00:00:00"/>
        <d v="2019-10-01T00:00:00"/>
        <d v="2020-03-06T00:00:00"/>
        <d v="2020-04-23T00:00:00"/>
        <d v="2020-06-24T00:00:00"/>
        <d v="2021-09-30T00:00:00"/>
        <d v="2022-05-01T00:00:00"/>
        <d v="2021-01-21T00:00:00"/>
        <d v="2019-03-03T00:00:00"/>
        <d v="2022-04-29T00:00:00"/>
        <d v="2020-08-06T00:00:00"/>
        <d v="2019-12-21T00:00:00"/>
        <d v="2020-04-19T00:00:00"/>
        <d v="2022-01-17T00:00:00"/>
        <d v="2019-01-22T00:00:00"/>
        <d v="2020-02-28T00:00:00"/>
        <d v="2021-05-15T00:00:00"/>
        <d v="2021-12-17T00:00:00"/>
        <d v="2020-10-02T00:00:00"/>
        <d v="2021-11-02T00:00:00"/>
        <d v="2020-02-23T00:00:00"/>
        <d v="2020-07-03T00:00:00"/>
        <d v="2019-02-11T00:00:00"/>
        <d v="2020-09-10T00:00:00"/>
        <d v="2020-03-02T00:00:00"/>
        <d v="2019-01-11T00:00:00"/>
        <d v="2019-09-20T00:00:00"/>
        <d v="2021-10-16T00:00:00"/>
        <d v="2020-01-01T00:00:00"/>
        <d v="2022-03-10T00:00:00"/>
        <d v="2022-05-12T00:00:00"/>
        <d v="2019-03-30T00:00:00"/>
        <d v="2021-12-19T00:00:00"/>
        <d v="2020-06-05T00:00:00"/>
        <d v="2021-09-12T00:00:00"/>
        <d v="2022-03-16T00:00:00"/>
        <d v="2019-05-21T00:00:00"/>
        <d v="2021-10-26T00:00:00"/>
        <d v="2020-03-26T00:00:00"/>
        <d v="2020-10-14T00:00:00"/>
        <d v="2021-12-13T00:00:00"/>
        <d v="2021-01-10T00:00:00"/>
        <d v="2021-03-26T00:00:00"/>
        <d v="2022-03-25T00:00:00"/>
        <d v="2021-07-22T00:00:00"/>
        <d v="2020-09-06T00:00:00"/>
        <d v="2019-12-28T00:00:00"/>
        <d v="2020-04-20T00:00:00"/>
        <d v="2021-05-30T00:00:00"/>
        <d v="2022-07-12T00:00:00"/>
        <d v="2020-06-30T00:00:00"/>
        <d v="2020-03-25T00:00:00"/>
        <d v="2021-04-14T00:00:00"/>
        <d v="2021-04-12T00:00:00"/>
        <d v="2019-09-28T00:00:00"/>
        <d v="2019-07-15T00:00:00"/>
        <d v="2019-02-10T00:00:00"/>
        <d v="2022-06-04T00:00:00"/>
        <d v="2021-06-06T00:00:00"/>
        <d v="2019-03-16T00:00:00"/>
        <d v="2019-12-05T00:00:00"/>
        <d v="2019-01-20T00:00:00"/>
        <d v="2022-04-04T00:00:00"/>
        <d v="2022-02-08T00:00:00"/>
        <d v="2022-02-20T00:00:00"/>
        <d v="2019-07-03T00:00:00"/>
        <d v="2020-11-15T00:00:00"/>
        <d v="2021-01-19T00:00:00"/>
        <d v="2020-09-02T00:00:00"/>
        <d v="2022-01-10T00:00:00"/>
        <d v="2021-03-09T00:00:00"/>
        <d v="2020-11-20T00:00:00"/>
        <d v="2022-03-14T00:00:00"/>
        <d v="2021-01-26T00:00:00"/>
        <d v="2021-04-26T00:00:00"/>
        <d v="2022-01-04T00:00:00"/>
        <d v="2019-08-20T00:00:00"/>
        <d v="2022-07-15T00:00:00"/>
        <d v="2019-02-12T00:00:00"/>
        <d v="2021-09-08T00:00:00"/>
        <d v="2019-12-13T00:00:00"/>
        <d v="2021-08-25T00:00:00"/>
        <d v="2019-04-11T00:00:00"/>
        <d v="2020-07-30T00:00:00"/>
        <d v="2021-12-27T00:00:00"/>
        <d v="2019-10-03T00:00:00"/>
        <d v="2020-08-31T00:00:00"/>
        <d v="2021-01-13T00:00:00"/>
        <d v="2021-03-22T00:00:00"/>
        <d v="2020-01-17T00:00:00"/>
        <d v="2019-07-02T00:00:00"/>
        <d v="2022-05-23T00:00:00"/>
        <d v="2022-06-14T00:00:00"/>
        <d v="2022-06-03T00:00:00"/>
        <d v="2020-05-26T00:00:00"/>
        <d v="2019-07-26T00:00:00"/>
        <d v="2020-10-22T00:00:00"/>
        <d v="2020-12-24T00:00:00"/>
        <d v="2022-01-26T00:00:00"/>
        <d v="2019-11-28T00:00:00"/>
        <d v="2019-07-21T00:00:00"/>
        <d v="2022-01-01T00:00:00"/>
        <d v="2020-03-22T00:00:00"/>
        <d v="2020-09-18T00:00:00"/>
        <d v="2019-01-03T00:00:00"/>
        <d v="2021-09-29T00:00:00"/>
        <d v="2021-12-10T00:00:00"/>
        <d v="2019-03-17T00:00:00"/>
        <d v="2019-11-09T00:00:00"/>
        <d v="2020-03-07T00:00:00"/>
        <d v="2021-11-11T00:00:00"/>
        <d v="2020-02-27T00:00:00"/>
        <d v="2022-07-29T00:00:00"/>
        <d v="2022-02-21T00:00:00"/>
        <d v="2019-03-21T00:00:00"/>
        <d v="2021-12-03T00:00:00"/>
        <d v="2022-07-09T00:00:00"/>
        <d v="2022-01-27T00:00:00"/>
        <d v="2021-02-13T00:00:00"/>
        <d v="2020-03-12T00:00:00"/>
        <d v="2020-05-04T00:00:00"/>
        <d v="2022-06-01T00:00:00"/>
        <d v="2021-02-14T00:00:00"/>
        <d v="2021-02-08T00:00:00"/>
        <d v="2020-12-08T00:00:00"/>
        <d v="2019-03-10T00:00:00"/>
        <d v="2019-11-29T00:00:00"/>
        <d v="2022-07-19T00:00:00"/>
        <d v="2020-06-26T00:00:00"/>
        <d v="2019-02-14T00:00:00"/>
        <d v="2020-11-09T00:00:00"/>
        <d v="2019-04-30T00:00:00"/>
        <d v="2020-10-30T00:00:00"/>
        <d v="2021-08-06T00:00:00"/>
        <d v="2021-04-16T00:00:00"/>
        <d v="2020-11-06T00:00:00"/>
        <d v="2019-09-07T00:00:00"/>
        <d v="2022-07-13T00:00:00"/>
        <d v="2021-11-21T00:00:00"/>
        <d v="2022-01-13T00:00:00"/>
        <d v="2021-07-10T00:00:00"/>
        <d v="2022-07-05T00:00:00"/>
        <d v="2021-09-21T00:00:00"/>
        <d v="2022-03-08T00:00:00"/>
        <d v="2021-11-16T00:00:00"/>
        <d v="2019-06-16T00:00:00"/>
        <d v="2019-06-22T00:00:00"/>
        <d v="2019-09-08T00:00:00"/>
        <d v="2019-09-17T00:00:00"/>
        <d v="2022-05-31T00:00:00"/>
        <d v="2022-04-24T00:00:00"/>
        <d v="2020-01-21T00:00:00"/>
        <d v="2019-08-30T00:00:00"/>
        <d v="2019-08-03T00:00:00"/>
        <d v="2021-02-26T00:00:00"/>
        <d v="2021-08-03T00:00:00"/>
        <d v="2021-05-07T00:00:00"/>
        <d v="2019-06-14T00:00:00"/>
        <d v="2021-03-31T00:00:00"/>
        <d v="2019-07-01T00:00:00"/>
        <d v="2021-11-18T00:00:00"/>
        <d v="2020-06-20T00:00:00"/>
        <d v="2021-04-06T00:00:00"/>
        <d v="2019-06-17T00:00:00"/>
        <d v="2019-06-19T00:00:00"/>
        <d v="2022-03-31T00:00:00"/>
        <d v="2020-07-04T00:00:00"/>
        <d v="2021-05-31T00:00:00"/>
        <d v="2020-09-15T00:00:00"/>
        <d v="2022-01-23T00:00:00"/>
        <d v="2021-01-27T00:00:00"/>
        <d v="2020-03-15T00:00:00"/>
        <d v="2021-09-24T00:00:00"/>
        <d v="2019-04-05T00:00:00"/>
        <d v="2021-09-10T00:00:00"/>
        <d v="2022-03-15T00:00:00"/>
        <d v="2019-09-18T00:00:00"/>
        <d v="2022-01-12T00:00:00"/>
        <d v="2022-05-30T00:00:00"/>
        <d v="2021-11-09T00:00:00"/>
        <d v="2022-07-28T00:00:00"/>
        <d v="2019-01-09T00:00:00"/>
        <d v="2020-11-30T00:00:00"/>
        <d v="2019-03-22T00:00:00"/>
        <d v="2022-02-15T00:00:00"/>
        <d v="2020-10-13T00:00:00"/>
        <d v="2021-08-01T00:00:00"/>
        <d v="2020-11-18T00:00:00"/>
        <d v="2021-10-24T00:00:00"/>
        <d v="2021-02-02T00:00:00"/>
        <d v="2022-04-23T00:00:00"/>
        <d v="2019-02-28T00:00:00"/>
        <d v="2022-05-22T00:00:00"/>
        <d v="2022-06-10T00:00:00"/>
        <d v="2022-02-06T00:00:00"/>
        <d v="2020-11-23T00:00:00"/>
        <d v="2022-04-13T00:00:00"/>
        <d v="2020-02-04T00:00:00"/>
        <d v="2019-09-16T00:00:00"/>
        <d v="2019-01-26T00:00:00"/>
        <d v="2021-02-19T00:00:00"/>
        <d v="2022-03-22T00:00:00"/>
        <d v="2019-09-21T00:00:00"/>
        <d v="2019-08-26T00:00:00"/>
        <d v="2021-12-08T00:00:00"/>
        <d v="2019-06-27T00:00:00"/>
        <d v="2020-01-26T00:00:00"/>
        <d v="2022-08-12T00:00:00"/>
        <d v="2021-01-18T00:00:00"/>
        <d v="2021-12-31T00:00:00"/>
        <d v="2021-03-21T00:00:00"/>
        <d v="2021-02-17T00:00:00"/>
        <d v="2022-05-04T00:00:00"/>
        <d v="2019-10-11T00:00:00"/>
        <d v="2020-10-15T00:00:00"/>
      </sharedItems>
      <fieldGroup par="22"/>
    </cacheField>
    <cacheField name="Customer ID" numFmtId="0">
      <sharedItems/>
    </cacheField>
    <cacheField name="Product ID" numFmtId="0">
      <sharedItems/>
    </cacheField>
    <cacheField name="Quantity" numFmtId="0">
      <sharedItems containsSemiMixedTypes="0" containsString="0" containsNumber="1" containsInteger="1" minValue="1" maxValue="6"/>
    </cacheField>
    <cacheField name="Customer Name" numFmtId="0">
      <sharedItems count="913">
        <s v="Aloisia Allner"/>
        <s v="Jami Redholes"/>
        <s v="Christoffer O' Shea"/>
        <s v="Beryle Cottier"/>
        <s v="Shaylynn Lobe"/>
        <s v="Melvin Wharfe"/>
        <s v="Guthrey Petracci"/>
        <s v="Rodger Raven"/>
        <s v="Ferrell Ferber"/>
        <s v="Duky Phizackerly"/>
        <s v="Rosaleen Scholar"/>
        <s v="Terence Vanyutin"/>
        <s v="Patrice Trobe"/>
        <s v="Llywellyn Oscroft"/>
        <s v="Minni Alabaster"/>
        <s v="Rhianon Broxup"/>
        <s v="Pall Redford"/>
        <s v="Aurea Corradino"/>
        <s v="Avrit Davidowsky"/>
        <s v="Annabel Antuk"/>
        <s v="Iorgo Kleinert"/>
        <s v="Chrisy Blofeld"/>
        <s v="Culley Farris"/>
        <s v="Selene Shales"/>
        <s v="Vivie Danneil"/>
        <s v="Theresita Newbury"/>
        <s v="Mozelle Calcutt"/>
        <s v="Adrian Swaine"/>
        <s v="Gallard Gatheral"/>
        <s v="Una Welberry"/>
        <s v="Faber Eilhart"/>
        <s v="Zorina Ponting"/>
        <s v="Silvio Strase"/>
        <s v="Dorie de la Tremoille"/>
        <s v="Hy Zanetto"/>
        <s v="Jessica McNess"/>
        <s v="Lorenzo Yeoland"/>
        <s v="Abigail Tolworthy"/>
        <s v="Maurie Bartol"/>
        <s v="Olag Baudassi"/>
        <s v="Petey Kingsbury"/>
        <s v="Donna Baskeyfied"/>
        <s v="Arda Curley"/>
        <s v="Raynor McGilvary"/>
        <s v="Isis Pikett"/>
        <s v="Inger Bouldon"/>
        <s v="Karry Flanders"/>
        <s v="Hartley Mattioli"/>
        <s v="Archambault Gillard"/>
        <s v="Salomo Cushworth"/>
        <s v="Theda Grizard"/>
        <s v="Rozele Relton"/>
        <s v="Willa Rolling"/>
        <s v="Stanislaus Gilroy"/>
        <s v="Correy Cottingham"/>
        <s v="Pammi Endacott"/>
        <s v="Nona Linklater"/>
        <s v="Annadiane Dykes"/>
        <s v="Felecia Dodgson"/>
        <s v="Angelia Cockrem"/>
        <s v="Belvia Umpleby"/>
        <s v="Nat Saleway"/>
        <s v="Hayward Goulter"/>
        <s v="Gay Rizzello"/>
        <s v="Shannon List"/>
        <s v="Shirlene Edmondson"/>
        <s v="Aurlie McCarl"/>
        <s v="Alikee Carryer"/>
        <s v="Jennifer Rangall"/>
        <s v="Kipper Boorn"/>
        <s v="Melania Beadle"/>
        <s v="Colene Elgey"/>
        <s v="Lothaire Mizzi"/>
        <s v="Cletis Giacomazzo"/>
        <s v="Ami Arnow"/>
        <s v="Sheppard Yann"/>
        <s v="Bunny Naulls"/>
        <s v="Hally Lorait"/>
        <s v="Zaccaria Sherewood"/>
        <s v="Jeffrey Dufaire"/>
        <s v="Beitris Keaveney"/>
        <s v="Elna Grise"/>
        <s v="Torie Gottelier"/>
        <s v="Loydie Langlais"/>
        <s v="Adham Greenhead"/>
        <s v="Hamish MacSherry"/>
        <s v="Else Langcaster"/>
        <s v="Rudy Farquharson"/>
        <s v="Norene Magauran"/>
        <s v="Vicki Kirdsch"/>
        <s v="Ilysa Whapple"/>
        <s v="Ruy Cancellieri"/>
        <s v="Aube Follett"/>
        <s v="Rudiger Di Bartolomeo"/>
        <s v="Nickey Youles"/>
        <s v="Dyanna Aizikovitz"/>
        <s v="Bram Revel"/>
        <s v="Emiline Priddis"/>
        <s v="Queenie Veel"/>
        <s v="Lind Conyers"/>
        <s v="Pen Wye"/>
        <s v="Isahella Hagland"/>
        <s v="Terry Sheryn"/>
        <s v="Marie-jeanne Redgrave"/>
        <s v="Betty Fominov"/>
        <s v="Shawnee Critchlow"/>
        <s v="Merrel Steptow"/>
        <s v="Carmina Hubbuck"/>
        <s v="Ingeberg Mulliner"/>
        <s v="Geneva Standley"/>
        <s v="Brook Drage"/>
        <s v="Muffin Yallop"/>
        <s v="Cordi Switsur"/>
        <s v="Mahala Ludwell"/>
        <s v="Doll Beauchamp"/>
        <s v="Stanford Rodliff"/>
        <s v="Stevana Woodham"/>
        <s v="Hewet Synnot"/>
        <s v="Raleigh Lepere"/>
        <s v="Timofei Woofinden"/>
        <s v="Evelina Dacca"/>
        <s v="Bidget Tremellier"/>
        <s v="Bobinette Hindsberg"/>
        <s v="Osbert Robins"/>
        <s v="Othello Syseland"/>
        <s v="Ewell Hanby"/>
        <s v="Blancha McAmish"/>
        <s v="Lowell Keenleyside"/>
        <s v="Elonore Joliffe"/>
        <s v="Abraham Coleman"/>
        <s v="Rivy Farington"/>
        <s v="Vallie Kundt"/>
        <s v="Boyd Bett"/>
        <s v="Julio Armytage"/>
        <s v="Deana Staite"/>
        <s v="Winn Keyse"/>
        <s v="Osmund Clausen-Thue"/>
        <s v="Leonore Francisco"/>
        <s v="Giacobo Skingle"/>
        <s v="Gerard Pirdy"/>
        <s v="Jacinthe Balsillie"/>
        <s v="Quinton Fouracres"/>
        <s v="Bettina Leffek"/>
        <s v="Hetti Penson"/>
        <s v="Jocko Pray"/>
        <s v="Grete Holborn"/>
        <s v="Fielding Keinrat"/>
        <s v="Paulo Yea"/>
        <s v="Say Risborough"/>
        <s v="Alexa Sizey"/>
        <s v="Kari Swede"/>
        <s v="Leontine Rubrow"/>
        <s v="Dottie Tift"/>
        <s v="Gerardo Schonfeld"/>
        <s v="Claiborne Feye"/>
        <s v="Mina Elstone"/>
        <s v="Sherman Mewrcik"/>
        <s v="Tamarah Fero"/>
        <s v="Stanislaus Valsler"/>
        <s v="Felita Dauney"/>
        <s v="Serena Earley"/>
        <s v="Minny Chamberlayne"/>
        <s v="Bartholemy Flaherty"/>
        <s v="Oran Colbeck"/>
        <s v="Elysee Sketch"/>
        <s v="Ethelda Hobbing"/>
        <s v="Odille Thynne"/>
        <s v="Emlynne Heining"/>
        <s v="Katerina Melloi"/>
        <s v="Tiffany Scardafield"/>
        <s v="Abrahan Mussen"/>
        <s v="Anny Mundford"/>
        <s v="Tory Walas"/>
        <s v="Isa Blazewicz"/>
        <s v="Angie Rizzetti"/>
        <s v="Mord Meriet"/>
        <s v="Lawrence Pratt"/>
        <s v="Astrix Kitchingham"/>
        <s v="Burnard Bartholin"/>
        <s v="Madelene Prinn"/>
        <s v="Alisun Baudino"/>
        <s v="Philipa Petrushanko"/>
        <s v="Kimberli Mustchin"/>
        <s v="Emlynne Laird"/>
        <s v="Marlena Howsden"/>
        <s v="Nealson Cuttler"/>
        <s v="Adriana Lazarus"/>
        <s v="Tallie felip"/>
        <s v="Vanna Le - Count"/>
        <s v="Sarette Ducarel"/>
        <s v="Kendra Glison"/>
        <s v="Nertie Poolman"/>
        <s v="Orbadiah Duny"/>
        <s v="Constance Halfhide"/>
        <s v="Fransisco Malecky"/>
        <s v="Anselma Attwater"/>
        <s v="Minette Whellans"/>
        <s v="Dael Camilletti"/>
        <s v="Emiline Galgey"/>
        <s v="Murdock Hame"/>
        <s v="Ilka Gurnee"/>
        <s v="Alfy Snowding"/>
        <s v="Godfry Poinsett"/>
        <s v="Rem Furman"/>
        <s v="Charis Crosier"/>
        <s v="Lenka Rushmer"/>
        <s v="Waneta Edinborough"/>
        <s v="Bobbe Piggott"/>
        <s v="Ketty Bromehead"/>
        <s v="Elsbeth Westerman"/>
        <s v="Anabelle Hutchens"/>
        <s v="Noak Wyvill"/>
        <s v="Beltran Mathon"/>
        <s v="Kristos Streight"/>
        <s v="Portie Cutchie"/>
        <s v="Sinclare Edsell"/>
        <s v="Conny Gheraldi"/>
        <s v="Beryle Kenwell"/>
        <s v="Tomas Sutty"/>
        <s v="Samuele Ales0"/>
        <s v="Carlie Harce"/>
        <s v="Craggy Bril"/>
        <s v="Friederike Drysdale"/>
        <s v="Devon Magowan"/>
        <s v="Codi Littrell"/>
        <s v="Christel Speak"/>
        <s v="Sibella Rushbrooke"/>
        <s v="Tammie Drynan"/>
        <s v="Effie Yurkov"/>
        <s v="Lexie Mallan"/>
        <s v="Georgena Bentjens"/>
        <s v="Delmar Beasant"/>
        <s v="Lyn Entwistle"/>
        <s v="Zacharias Kiffe"/>
        <s v="Mercedes Acott"/>
        <s v="Connor Heaviside"/>
        <s v="Devy Bulbrook"/>
        <s v="Leia Kernan"/>
        <s v="Rosaline McLae"/>
        <s v="Cleve Blowfelde"/>
        <s v="Denyse O'Calleran"/>
        <s v="Cobby Cromwell"/>
        <s v="Irv Hay"/>
        <s v="Tani Taffarello"/>
        <s v="Monique Canty"/>
        <s v="Javier Kopke"/>
        <s v="Mar McIver"/>
        <s v="Arabella Fransewich"/>
        <s v="Violette Hellmore"/>
        <s v="Myles Seawright"/>
        <s v="Silvana Northeast"/>
        <s v="Monica Fearon"/>
        <s v="Barney Chisnell"/>
        <s v="Jasper Sisneros"/>
        <s v="Zachariah Carlson"/>
        <s v="Warner Maddox"/>
        <s v="Donnie Hedlestone"/>
        <s v="Teddi Crowthe"/>
        <s v="Dorelia Bury"/>
        <s v="Gussy Broadbear"/>
        <s v="Emlynne Palfrey"/>
        <s v="Parsifal Metrick"/>
        <s v="Christopher Grieveson"/>
        <s v="Karlan Karby"/>
        <s v="Flory Crumpe"/>
        <s v="Amity Chatto"/>
        <s v="Nanine McCarthy"/>
        <s v="Lyndsey Megany"/>
        <s v="Byram Mergue"/>
        <s v="Kerr Patise"/>
        <s v="Mathew Goulter"/>
        <s v="Marris Grcic"/>
        <s v="Domeniga Duke"/>
        <s v="Violante Skouling"/>
        <s v="Isidore Hussey"/>
        <s v="Cassie Pinkerton"/>
        <s v="Micki Fero"/>
        <s v="Cybill Graddell"/>
        <s v="Dorian Vizor"/>
        <s v="Eddi Sedgebeer"/>
        <s v="Ken Lestrange"/>
        <s v="Lacee Tanti"/>
        <s v="Arel De Lasci"/>
        <s v="Trescha Jedrachowicz"/>
        <s v="Perkin Stonner"/>
        <s v="Darrin Tingly"/>
        <s v="Claudetta Rushe"/>
        <s v="Benn Checci"/>
        <s v="Janifer Bagot"/>
        <s v="Ermin Beeble"/>
        <s v="Cos Fluin"/>
        <s v="Eveleen Bletsor"/>
        <s v="Paola Brydell"/>
        <s v="Natka Leethem"/>
        <s v="Ailene Nesfield"/>
        <s v="Stacy Pickworth"/>
        <s v="Melli Brockway"/>
        <s v="Nanny Lush"/>
        <s v="Selma McMillian"/>
        <s v="Tess Bennison"/>
        <s v="Gabie Tweed"/>
        <s v="Gaile Goggin"/>
        <s v="Skylar Jeyness"/>
        <s v="Donica Bonhome"/>
        <s v="Diena Peetermann"/>
        <s v="Trina Le Sarr"/>
        <s v="Flynn Antony"/>
        <s v="Baudoin Alldridge"/>
        <s v="Homer Dulany"/>
        <s v="Lisa Goodger"/>
        <s v="Corine Drewett"/>
        <s v="Quinn Parsons"/>
        <s v="Vivyan Ceely"/>
        <s v="Elonore Goodings"/>
        <s v="Clement Vasiliev"/>
        <s v="Terencio O'Moylan"/>
        <s v="Wyatan Fetherston"/>
        <s v="Emmaline Rasmus"/>
        <s v="Wesley Giorgioni"/>
        <s v="Lucienne Scargle"/>
        <s v="Noam Climance"/>
        <s v="Catarina Donn"/>
        <s v="Ameline Snazle"/>
        <s v="Rebeka Worg"/>
        <s v="Lewes Danes"/>
        <s v="Shelli Keynd"/>
        <s v="Dell Daveridge"/>
        <s v="Joshuah Awdry"/>
        <s v="Ethel Ryles"/>
        <s v="Maitilde Boxill"/>
        <s v="Jodee Caldicott"/>
        <s v="Marianna Vedmore"/>
        <s v="Willey Romao"/>
        <s v="Enriqueta Ixor"/>
        <s v="Tomasina Cotmore"/>
        <s v="Yuma Skipsey"/>
        <s v="Nicko Corps"/>
        <s v="Feliks Babber"/>
        <s v="Kaja Loxton"/>
        <s v="Parker Tofful"/>
        <s v="Casi Gwinnett"/>
        <s v="Saree Ellesworth"/>
        <s v="Silvio Iorizzi"/>
        <s v="Leesa Flaonier"/>
        <s v="Abba Pummell"/>
        <s v="Corinna Catcheside"/>
        <s v="Cortney Gibbonson"/>
        <s v="Terri Farra"/>
        <s v="Corney Curme"/>
        <s v="Gothart Bamfield"/>
        <s v="Waylin Hollingdale"/>
        <s v="Judd De Leek"/>
        <s v="Vanya Skullet"/>
        <s v="Jany Rudeforth"/>
        <s v="Ashbey Tomaszewski"/>
        <s v="Pren Bess"/>
        <s v="Elka Windress"/>
        <s v="Marty Kidstoun"/>
        <s v="Nickey Dimbleby"/>
        <s v="Virgil Baumadier"/>
        <s v="Lenore Messenbird"/>
        <s v="Shirleen Welds"/>
        <s v="Maisie Sarvar"/>
        <s v="Andrej Havick"/>
        <s v="Sloan Diviny"/>
        <s v="Itch Norquoy"/>
        <s v="Anson Iddison"/>
        <s v="Randal Longfield"/>
        <s v="Gregorius Kislingbury"/>
        <s v="Xenos Gibbons"/>
        <s v="Fleur Parres"/>
        <s v="Gran Sibray"/>
        <s v="Ingelbert Hotchkin"/>
        <s v="Neely Broadberrie"/>
        <s v="Rutger Pithcock"/>
        <s v="Gale Croysdale"/>
        <s v="Benedetto Gozzett"/>
        <s v="Tania Craggs"/>
        <s v="Leonie Cullrford"/>
        <s v="Auguste Rizon"/>
        <s v="Lorin Guerrazzi"/>
        <s v="Felice Miell"/>
        <s v="Hamish Skeech"/>
        <s v="Giordano Lorenzin"/>
        <s v="Harwilll Bishell"/>
        <s v="Freeland Missenden"/>
        <s v="Waylan Springall"/>
        <s v="Kiri Avramow"/>
        <s v="Gregg Hawkyens"/>
        <s v="Reggis Pracy"/>
        <s v="Paula Denis"/>
        <s v="Broderick McGilvra"/>
        <s v="Annabella Danzey"/>
        <s v="Nevins Glowacz"/>
        <s v="Adelice Isabell"/>
        <s v="Yulma Dombrell"/>
        <s v="Alric Darth"/>
        <s v="Manuel Darrigoe"/>
        <s v="Kynthia Berick"/>
        <s v="Minetta Ackrill"/>
        <s v="Melosa Kippen"/>
        <s v="Witty Ranson"/>
        <s v="Rod Gowdie"/>
        <s v="Lemuel Rignold"/>
        <s v="Nevsa Fields"/>
        <s v="Chance Rowthorn"/>
        <s v="Orly Ryland"/>
        <s v="Willabella Abramski"/>
        <s v="Morgen Seson"/>
        <s v="Chickie Ragless"/>
        <s v="Freda Hollows"/>
        <s v="Livy Lathleiff"/>
        <s v="Koralle Heads"/>
        <s v="Theo Bowne"/>
        <s v="Rasia Jacquemard"/>
        <s v="Kizzie Warman"/>
        <s v="Wain Cholomin"/>
        <s v="Arleen Braidman"/>
        <s v="Pru Durban"/>
        <s v="Antone Harrold"/>
        <s v="Sim Pamphilon"/>
        <s v="Mohandis Spurden"/>
        <s v="Nalani Pirrone"/>
        <s v="Reube Cawley"/>
        <s v="Stan Barribal"/>
        <s v="Agnes Adamides"/>
        <s v="Carmelita Thowes"/>
        <s v="Rodolfo Willoway"/>
        <s v="Alvis Elwin"/>
        <s v="Araldo Bilbrook"/>
        <s v="Ransell McKall"/>
        <s v="Borg Daile"/>
        <s v="Adolphe Treherne"/>
        <s v="Annetta Brentnall"/>
        <s v="Dick Drinkall"/>
        <s v="Dagny Kornel"/>
        <s v="Rhona Lequeux"/>
        <s v="Julius Mccaull"/>
        <s v="Ailey Brash"/>
        <s v="Alberto Hutchinson"/>
        <s v="Lamond Gheeraert"/>
        <s v="Roxine Drivers"/>
        <s v="Heloise Zeal"/>
        <s v="Granger Smallcombe"/>
        <s v="Daryn Dibley"/>
        <s v="Gardy Dimitriou"/>
        <s v="Fanny Flanagan"/>
        <s v="Nanny Izhakov"/>
        <s v="Stanly Keets"/>
        <s v="Orion Dyott"/>
        <s v="Keefer Cake"/>
        <s v="Morna Hansed"/>
        <s v="Franny Kienlein"/>
        <s v="Klarika Egglestone"/>
        <s v="Becky Semkins"/>
        <s v="Sean Lorenzetti"/>
        <s v="Bob Giannazzi"/>
        <s v="Kendra Backshell"/>
        <s v="Uriah Lethbrig"/>
        <s v="Sky Farnish"/>
        <s v="Felicia Jecock"/>
        <s v="Currey MacAllister"/>
        <s v="Hamlen Pallister"/>
        <s v="Chantal Mersh"/>
        <s v="Marja Urion"/>
        <s v="Malynda Purbrick"/>
        <s v="Alf Housaman"/>
        <s v="Gladi Ducker"/>
        <s v="Wain Stearley"/>
        <s v="Diane-marie Wincer"/>
        <s v="Perry Lyfield"/>
        <s v="Heall Perris"/>
        <s v="Camellia Kid"/>
        <s v="Carolann Beine"/>
        <s v="Celia Bakeup"/>
        <s v="Nataniel Helkin"/>
        <s v="Pippo Witherington"/>
        <s v="Tildie Tilzey"/>
        <s v="Cindra Burling"/>
        <s v="Channa Belamy"/>
        <s v="Karl Imorts"/>
        <s v="Mag Armistead"/>
        <s v="Vasili Upstone"/>
        <s v="Berty Beelby"/>
        <s v="Erny Stenyng"/>
        <s v="Edin Yantsurev"/>
        <s v="Webb Speechly"/>
        <s v="Irvine Phillpot"/>
        <s v="Lem Pennacci"/>
        <s v="Starr Arpin"/>
        <s v="Donny Fries"/>
        <s v="Rana Sharer"/>
        <s v="Nannie Naseby"/>
        <s v="Rea Offell"/>
        <s v="Kris O'Cullen"/>
        <s v="Timoteo Glisane"/>
        <s v="Hildegarde Brangan"/>
        <s v="Amii Gallyon"/>
        <s v="Birgit Domange"/>
        <s v="Killian Osler"/>
        <s v="Lora Dukes"/>
        <s v="Zack Pellett"/>
        <s v="Ilaire Sprakes"/>
        <s v="Heda Fromant"/>
        <s v="Rufus Flear"/>
        <s v="Dom Milella"/>
        <s v="Wilek Lightollers"/>
        <s v="Bette-ann Munden"/>
        <s v="Nick Brakespear"/>
        <s v="Malynda Glawsop"/>
        <s v="Granville Alberts"/>
        <s v="Vasily Polglase"/>
        <s v="Madelaine Sharples"/>
        <s v="Sigfrid Busch"/>
        <s v="Cissiee Raisbeck"/>
        <s v="Kenton Wetherick"/>
        <s v="Reamonn Aynold"/>
        <s v="Hatty Dovydenas"/>
        <s v="Nathaniel Bloxland"/>
        <s v="Brendan Grece"/>
        <s v="Don Flintiff"/>
        <s v="Abbe Thys"/>
        <s v="Jackquelin Chugg"/>
        <s v="Audra Kelston"/>
        <s v="Elvina Angel"/>
        <s v="Claiborne Mottram"/>
        <s v="Donalt Sangwin"/>
        <s v="Elizabet Aizikowitz"/>
        <s v="Herbie Peppard"/>
        <s v="Cornie Venour"/>
        <s v="Maggy Harby"/>
        <s v="Reggie Thickpenny"/>
        <s v="Phyllys Ormerod"/>
        <s v="Tymon Zanetti"/>
        <s v="Reinaldos Kirtley"/>
        <s v="Carney Clemencet"/>
        <s v="Russell Donet"/>
        <s v="Sidney Gawen"/>
        <s v="Rickey Readie"/>
        <s v="Cody Verissimo"/>
        <s v="Zilvia Claisse"/>
        <s v="Bar O' Mahony"/>
        <s v="Valenka Stansbury"/>
        <s v="Daniel Heinonen"/>
        <s v="Jewelle Shenton"/>
        <s v="Jennifer Wilkisson"/>
        <s v="Kylie Mowat"/>
        <s v="Gabriel Starcks"/>
        <s v="Darby Dummer"/>
        <s v="Kienan Scholard"/>
        <s v="Bo Kindley"/>
        <s v="Krissie Hammett"/>
        <s v="Alisha Hulburt"/>
        <s v="Peyter Lauritzen"/>
        <s v="Aurelia Burgwin"/>
        <s v="Emalee Rolin"/>
        <s v="Donavon Fowle"/>
        <s v="Jorge Bettison"/>
        <s v="Wang Powlesland"/>
        <s v="Laurence Ellingham"/>
        <s v="Billy Neiland"/>
        <s v="Ancell Fendt"/>
        <s v="Angelia Cleyburn"/>
        <s v="Temple Castiglione"/>
        <s v="Betti Lacasa"/>
        <s v="Gunilla Lynch"/>
        <s v="Shay Couronne"/>
        <s v="Linus Flippelli"/>
        <s v="Rachelle Elizabeth"/>
        <s v="Innis Renhard"/>
        <s v="Winne Roche"/>
        <s v="Linn Alaway"/>
        <s v="Cordy Odgaard"/>
        <s v="Bertine Byrd"/>
        <s v="Nelie Garnson"/>
        <s v="Dianne Chardin"/>
        <s v="Hailee Radbone"/>
        <s v="Wallis Bernth"/>
        <s v="Byron Acarson"/>
        <s v="Faunie Brigham"/>
        <s v="Marjorie Yoxen"/>
        <s v="Gaspar McGavin"/>
        <s v="Lindy Uttermare"/>
        <s v="Eal D'Ambrogio"/>
        <s v="Carolee Winchcombe"/>
        <s v="Benedikta Paumier"/>
        <s v="Neville Piatto"/>
        <s v="Jeno Capey"/>
        <s v="Tuckie Mathonnet"/>
        <s v="Yardley Basill"/>
        <s v="Maggy Baistow"/>
        <s v="Courtney Pallant"/>
        <s v="Marne Mingey"/>
        <s v="Denny O' Ronan"/>
        <s v="Dottie Rallin"/>
        <s v="Ardith Chill"/>
        <s v="Charmane Denys"/>
        <s v="Cecily Stebbings"/>
        <s v="Giana Tonnesen"/>
        <s v="Rhetta Zywicki"/>
        <s v="Almeria Burgett"/>
        <s v="Marvin Malloy"/>
        <s v="Maxim McParland"/>
        <s v="Sylas Jennaroy"/>
        <s v="Wren Place"/>
        <s v="Janella Millett"/>
        <s v="Dollie Gadsden"/>
        <s v="Val Wakelin"/>
        <s v="Annie Campsall"/>
        <s v="Shermy Moseby"/>
        <s v="Corrie Wass"/>
        <s v="Ira Sjostrom"/>
        <s v="Jermaine Branchett"/>
        <s v="Nissie Rudland"/>
        <s v="Ferdie Tourry"/>
        <s v="Cecil Weatherall"/>
        <s v="Gale Heindrick"/>
        <s v="Layne Imason"/>
        <s v="Hazel Saill"/>
        <s v="Hermann Larvor"/>
        <s v="Terri Lyford"/>
        <s v="Gabey Cogan"/>
        <s v="Charin Penwarden"/>
        <s v="Milty Middis"/>
        <s v="Adrianne Vairow"/>
        <s v="Anjanette Goldie"/>
        <s v="Nicky Ayris"/>
        <s v="Laryssa Benediktovich"/>
        <s v="Theo Jacobovitz"/>
        <s v="Becca Ableson"/>
        <s v="Jeno Druitt"/>
        <s v="Deonne Shortall"/>
        <s v="Wilton Cottier"/>
        <s v="Kevan Grinsted"/>
        <s v="Dionne Skyner"/>
        <s v="Francesco Dressel"/>
        <s v="Jimmy Dymoke"/>
        <s v="Ambrosio Weinmann"/>
        <s v="Elden Andriessen"/>
        <s v="Roxie Deaconson"/>
        <s v="Davida Caro"/>
        <s v="Johna Bluck"/>
        <s v="Myrle Dearden"/>
        <s v="Orland Tadman"/>
        <s v="Barrett Gudde"/>
        <s v="Nathan Sictornes"/>
        <s v="Vivyan Dunning"/>
        <s v="Doralin Baison"/>
        <s v="Josefina Ferens"/>
        <s v="Shelley Gehring"/>
        <s v="Barrie Fallowes"/>
        <s v="Nicolas Aiton"/>
        <s v="Shelli De Banke"/>
        <s v="Lyell Murch"/>
        <s v="Stearne Count"/>
        <s v="Selia Ragles"/>
        <s v="Silas Deehan"/>
        <s v="Sacha Bruun"/>
        <s v="Alon Pllu"/>
        <s v="Gilberto Cornier"/>
        <s v="Willabella Harvison"/>
        <s v="Darice Heaford"/>
        <s v="Granger Fantham"/>
        <s v="Reynolds Crookshanks"/>
        <s v="Niels Leake"/>
        <s v="Hetti Measures"/>
        <s v="Gay Eilhersen"/>
        <s v="Nico Hubert"/>
        <s v="Cristina Aleixo"/>
        <s v="Derrek Allpress"/>
        <s v="Rikki Tomkowicz"/>
        <s v="Rochette Huscroft"/>
        <s v="Selle Scurrer"/>
        <s v="Andie Rudram"/>
        <s v="Leta Clarricoates"/>
        <s v="Jacquelyn Maha"/>
        <s v="Glory Clemon"/>
        <s v="Alica Kift"/>
        <s v="Babb Pollins"/>
        <s v="Jarret Toye"/>
        <s v="Carlie Linskill"/>
        <s v="Natal Vigrass"/>
        <s v="Kandace Cragell"/>
        <s v="Lyon Ibert"/>
        <s v="Reese Lidgey"/>
        <s v="Tersina Castagne"/>
        <s v="Samuele Klaaassen"/>
        <s v="Jordana Halden"/>
        <s v="Hussein Olliff"/>
        <s v="Teddi Quadri"/>
        <s v="Felita Eshmade"/>
        <s v="Melodie OIlier"/>
        <s v="Hazel Iacopini"/>
        <s v="Vinny Shoebotham"/>
        <s v="Bran Sterke"/>
        <s v="Simone Capon"/>
        <s v="Foster Constance"/>
        <s v="Fernando Sulman"/>
        <s v="Dorotea Hollyman"/>
        <s v="Lorelei Nardoni"/>
        <s v="Dallas Yarham"/>
        <s v="Arlana Ferrea"/>
        <s v="Chuck Kendrick"/>
        <s v="Sharona Danilchik"/>
        <s v="Sarajane Potter"/>
        <s v="Bobby Folomkin"/>
        <s v="Rafferty Pursglove"/>
        <s v="Dalia Eburah"/>
        <s v="Martie Brimilcombe"/>
        <s v="Suzanna Bollam"/>
        <s v="Mellisa Mebes"/>
        <s v="Alva Filipczak"/>
        <s v="Dorette Hinemoor"/>
        <s v="Rhetta Elnaugh"/>
        <s v="Jule Deehan"/>
        <s v="Janella Eden"/>
        <s v="Cam Jewster"/>
        <s v="Ugo Southerden"/>
        <s v="Verne Dunkerley"/>
        <s v="Lacee Burtenshaw"/>
        <s v="Adorne Gregoratti"/>
        <s v="Chris Croster"/>
        <s v="Graeme Whitehead"/>
        <s v="Haslett Jodrelle"/>
        <s v="Beryl Osborn"/>
        <s v="Kaela Nottram"/>
        <s v="Nobe Buney"/>
        <s v="Silvan McShea"/>
        <s v="Karylin Huddart"/>
        <s v="Jereme Gippes"/>
        <s v="Lukas Whittlesee"/>
        <s v="Gregorius Trengrove"/>
        <s v="Wright Caldero"/>
        <s v="Merell Zanazzi"/>
        <s v="Jed Kennicott"/>
        <s v="Guenevere Ruggen"/>
        <s v="Gonzales Cicculi"/>
        <s v="Man Fright"/>
        <s v="Boyce Tarte"/>
        <s v="Caddric Krzysztofiak"/>
        <s v="Darn Penquet"/>
        <s v="Jammie Cloke"/>
        <s v="Chester Clowton"/>
        <s v="Kathleen Diable"/>
        <s v="Koren Ferretti"/>
        <s v="Allis Wilmore"/>
        <s v="Chaddie Bennie"/>
        <s v="Alberta Balsdone"/>
        <s v="Brice Romera"/>
        <s v="Conchita Bryde"/>
        <s v="Silvanus Enefer"/>
        <s v="Lenci Haggerstone"/>
        <s v="Marvin Gundry"/>
        <s v="Bayard Wellan"/>
        <s v="Caddric Atcheson"/>
        <s v="Eustace Stenton"/>
        <s v="Ericka Tripp"/>
        <s v="Lyndsey MacManus"/>
        <s v="Tess Benediktovich"/>
        <s v="Correy Bourner"/>
        <s v="Odelia Skerme"/>
        <s v="Kandy Heddan"/>
        <s v="Ibby Charters"/>
        <s v="Adora Roubert"/>
        <s v="Hillel Mairs"/>
        <s v="Helaina Rainforth"/>
        <s v="Isac Jesper"/>
        <s v="Lenette Dwerryhouse"/>
        <s v="Nadeen Broomer"/>
        <s v="Konstantine Thoumasson"/>
        <s v="Frans Habbergham"/>
        <s v="Romain Avrashin"/>
        <s v="Miran Doidge"/>
        <s v="Janeva Edinboro"/>
        <s v="Trumaine Tewelson"/>
        <s v="De Drewitt"/>
        <s v="Adelheid Gladhill"/>
        <s v="Murielle Lorinez"/>
        <s v="Edin Mathe"/>
        <s v="Mordy Van Der Vlies"/>
        <s v="Spencer Wastell"/>
        <s v="Jemimah Ethelston"/>
        <s v="Perice Eberz"/>
        <s v="Bear Gaish"/>
        <s v="Lynnea Danton"/>
        <s v="Skipton Morrall"/>
        <s v="Devan Crownshaw"/>
        <s v="Joceline Reddoch"/>
        <s v="Shelley Titley"/>
        <s v="Redd Simao"/>
        <s v="Cece Inker"/>
        <s v="Noel Chisholm"/>
        <s v="Grazia Oats"/>
        <s v="Meade Birkin"/>
        <s v="Ronda Pyson"/>
        <s v="Modesty MacConnechie"/>
        <s v="Rafaela Treacher"/>
        <s v="Bee Fattorini"/>
        <s v="Margie Palleske"/>
        <s v="Alexina Randals"/>
        <s v="Filip Antcliffe"/>
        <s v="Peyter Matignon"/>
        <s v="Claudie Weond"/>
        <s v="Jaquenette Skentelbery"/>
        <s v="Orazio Comber"/>
        <s v="Zachary Tramel"/>
        <s v="Izaak Primak"/>
        <s v="Brittani Thoresbie"/>
        <s v="Constanta Hatfull"/>
        <s v="Bobbe Castagneto"/>
        <s v="Kippie Marrison"/>
        <s v="Lindon Agnolo"/>
        <s v="Delainey Kiddy"/>
        <s v="Helli Petroulis"/>
        <s v="Marty Scholl"/>
        <s v="Kienan Ferson"/>
        <s v="Blake Kelloway"/>
        <s v="Scarlett Oliffe"/>
        <s v="Celestia Dolohunty"/>
        <s v="Patsy Vasilenko"/>
        <s v="Raphaela Schankelborg"/>
        <s v="Sharity Wickens"/>
        <s v="Derick Snow"/>
        <s v="Baxy Cargen"/>
        <s v="Ryann Stickler"/>
        <s v="Daryn Cassius"/>
        <s v="Skelly Dolohunty"/>
        <s v="Drake Jevon"/>
        <s v="Hall Ranner"/>
        <s v="Berkly Imrie"/>
        <s v="Dorey Sopper"/>
        <s v="Darcy Lochran"/>
        <s v="Lauritz Ledgley"/>
        <s v="Tawnya Menary"/>
        <s v="Gustaf Ciccotti"/>
        <s v="Bobbe Renner"/>
        <s v="Wilton Jallin"/>
        <s v="Mindy Bogey"/>
        <s v="Paulie Fonzone"/>
        <s v="Merrile Cobbledick"/>
        <s v="Antonius Lewry"/>
        <s v="Isis Hessel"/>
        <s v="Harland Trematick"/>
        <s v="Chloris Sorrell"/>
        <s v="Quintina Heavyside"/>
        <s v="Hadley Reuven"/>
        <s v="Mitch Attwool"/>
        <s v="Charin Maplethorp"/>
        <s v="Goldie Wynes"/>
        <s v="Celie MacCourt"/>
        <s v="Evy Wilsone"/>
        <s v="Dolores Duffie"/>
        <s v="Mathilda Matiasek"/>
        <s v="Jarred Camillo"/>
        <s v="Kameko Philbrick"/>
        <s v="Mallory Shrimpling"/>
        <s v="Barnett Sillis"/>
        <s v="Brenn Dundredge"/>
        <s v="Read Cutts"/>
        <s v="Michale Delves"/>
        <s v="Devland Gritton"/>
        <s v="Dell Gut"/>
        <s v="Willy Pummery"/>
        <s v="Geoffrey Siuda"/>
        <s v="Henderson Crowne"/>
        <s v="Vernor Pawsey"/>
        <s v="Augustin Waterhouse"/>
        <s v="Fanchon Haughian"/>
        <s v="Jaimie Hatz"/>
        <s v="Edeline Edney"/>
        <s v="Rickie Faltin"/>
        <s v="Gnni Cheeke"/>
        <s v="Gwenni Ratt"/>
        <s v="Johnath Fairebrother"/>
        <s v="Ingamar Eberlein"/>
        <s v="Jilly Dreng"/>
        <s v="Rhodie Strathern"/>
        <s v="Chad Miguel"/>
        <s v="Florinda Matusovsky"/>
        <s v="Morly Rocks"/>
        <s v="Yuri Burrells"/>
        <s v="Cleopatra Goodrum"/>
        <s v="Joey Jefferys"/>
        <s v="Bearnard Wardell"/>
        <s v="Zeke Walisiak"/>
        <s v="Wiley Leopold"/>
        <s v="Chiarra Shalders"/>
        <s v="Sharl Southerill"/>
        <s v="Noni Furber"/>
        <s v="Dinah Crutcher"/>
        <s v="Charlean Keave"/>
        <s v="Sada Roseborough"/>
        <s v="Clayton Kingwell"/>
        <s v="Kacy Canto"/>
        <s v="Mab Blakemore"/>
        <s v="Javier Causnett"/>
        <s v="Demetris Micheli"/>
        <s v="Chloette Bernardot"/>
        <s v="Kim Kemery"/>
        <s v="Fanchette Parlot"/>
        <s v="Ramon Cheak"/>
        <s v="Koressa O'Geneay"/>
        <s v="Claudell Ayre"/>
        <s v="Lorianne Kyneton"/>
        <s v="Adele McFayden"/>
        <s v="Herta Layne"/>
        <s v="Marguerite Graves"/>
        <s v="Desdemona Eye"/>
        <s v="Margarette Sterland"/>
        <s v="Catharine Scoines"/>
        <s v="Jennica Tewelson"/>
        <s v="Nicolina Jenny"/>
        <s v="Vidovic Antonelli"/>
      </sharedItems>
    </cacheField>
    <cacheField name="Email" numFmtId="0">
      <sharedItems/>
    </cacheField>
    <cacheField name="Country" numFmtId="0">
      <sharedItems count="3">
        <s v="United States"/>
        <s v="Ireland"/>
        <s v="United Kingdom"/>
      </sharedItems>
    </cacheField>
    <cacheField name="Coffee Type" numFmtId="0">
      <sharedItems/>
    </cacheField>
    <cacheField name="Roast Type" numFmtId="0">
      <sharedItems/>
    </cacheField>
    <cacheField name="Size" numFmtId="166">
      <sharedItems containsSemiMixedTypes="0" containsString="0" containsNumber="1" minValue="0.2" maxValue="2.5" count="4">
        <n v="1"/>
        <n v="0.5"/>
        <n v="2.5"/>
        <n v="0.2"/>
      </sharedItems>
    </cacheField>
    <cacheField name="Unit Price" numFmtId="44">
      <sharedItems containsSemiMixedTypes="0" containsString="0" containsNumber="1" minValue="2.6849999999999996" maxValue="36.454999999999998"/>
    </cacheField>
    <cacheField name="Sales" numFmtId="44">
      <sharedItems containsSemiMixedTypes="0" containsString="0" containsNumber="1" minValue="2.6849999999999996" maxValue="218.73"/>
    </cacheField>
    <cacheField name="Coffee Type Name" numFmtId="0">
      <sharedItems count="4">
        <s v="Robusta"/>
        <s v="Excelsa"/>
        <s v="Arabica"/>
        <s v="Librica"/>
      </sharedItems>
    </cacheField>
    <cacheField name="Roast Type Name" numFmtId="0">
      <sharedItems count="3">
        <s v="Medium"/>
        <s v="Light"/>
        <s v="Dark"/>
      </sharedItems>
    </cacheField>
    <cacheField name="Loyalty Card" numFmtId="0">
      <sharedItems count="2">
        <s v="Yes"/>
        <s v="No"/>
      </sharedItems>
    </cacheField>
    <cacheField name="City Name" numFmtId="0">
      <sharedItems count="375">
        <s v="Paterson"/>
        <s v="San Antonio"/>
        <s v="Cill Airne"/>
        <s v="Scranton"/>
        <s v="Dayton"/>
        <s v="Kill"/>
        <s v="Los Angeles"/>
        <s v="San Jose"/>
        <s v="Richmond"/>
        <s v="Migrate"/>
        <s v="Saint Louis"/>
        <s v="Philadelphia"/>
        <s v="Portland"/>
        <s v="Houston"/>
        <s v="Caherconlish"/>
        <s v="New York City"/>
        <s v="Grand Rapids"/>
        <s v="Punta Gorda"/>
        <s v="Vancouver"/>
        <s v="Englewood"/>
        <s v="Petaluma"/>
        <s v="Tralee"/>
        <s v="Clonskeagh"/>
        <s v="Rathwire"/>
        <s v="Aurora"/>
        <s v="Grand Forks"/>
        <s v="Upton"/>
        <s v="Charleston"/>
        <s v="Little Rock"/>
        <s v="Denver"/>
        <s v="Minneapolis"/>
        <s v="Tucson"/>
        <s v="New Orleans"/>
        <s v="Hartford"/>
        <s v="Ogden"/>
        <s v="Boston"/>
        <s v="Rochester"/>
        <s v="Bronx"/>
        <s v="Birmingham"/>
        <s v="San Bernardino"/>
        <s v="Norfolk"/>
        <s v="Washington"/>
        <s v="Fort Lauderdale"/>
        <s v="Crumlin"/>
        <s v="Kinloch"/>
        <s v="Toledo"/>
        <s v="Trenton"/>
        <s v="Tampa"/>
        <s v="Pensacola"/>
        <s v="Zephyrhills"/>
        <s v="Saint Paul"/>
        <s v="Fort Wayne"/>
        <s v="Wootton"/>
        <s v="Naples"/>
        <s v="Chicago"/>
        <s v="Newark"/>
        <s v="Vienna"/>
        <s v="Fort Worth"/>
        <s v="Burbank"/>
        <s v="Kingsport"/>
        <s v="Liverpool"/>
        <s v="Columbus"/>
        <s v="Newmarket on Fergus"/>
        <s v="Charlotte"/>
        <s v="Springfield"/>
        <s v="Listowel"/>
        <s v="Moycullen"/>
        <s v="Midland"/>
        <s v="Dallas"/>
        <s v="Dulles"/>
        <s v="Oakland"/>
        <s v="Colorado Springs"/>
        <s v="Adare"/>
        <s v="Buffalo"/>
        <s v="Fresno"/>
        <s v="Beaumont"/>
        <s v="Reno"/>
        <s v="Kansas City"/>
        <s v="Corona"/>
        <s v="Austin"/>
        <s v="Normanton"/>
        <s v="Charlesland"/>
        <s v="Confey"/>
        <s v="Stockton"/>
        <s v="Edgeworthstown"/>
        <s v="Leixlip"/>
        <s v="Tuscaloosa"/>
        <s v="El Paso"/>
        <s v="Port Washington"/>
        <s v="Cherryville"/>
        <s v="Huntington"/>
        <s v="Killorglin"/>
        <s v="Anchorage"/>
        <s v="Nashville"/>
        <s v="Stamford"/>
        <s v="Newport News"/>
        <s v="Drumcondra"/>
        <s v="Fargo"/>
        <s v="Evansville"/>
        <s v="Huntsville"/>
        <s v="Santa Ana"/>
        <s v="Oklahoma City"/>
        <s v="Bailieborough"/>
        <s v="Honolulu"/>
        <s v="Ballivor"/>
        <s v="Portumna"/>
        <s v="Orange"/>
        <s v="Carson City"/>
        <s v="Provo"/>
        <s v="Boca Raton"/>
        <s v="Roanoke"/>
        <s v="Des Moines"/>
        <s v="Norwalk"/>
        <s v="Arlington"/>
        <s v="Ashford"/>
        <s v="Chattanooga"/>
        <s v="Greensboro"/>
        <s v="Alexandria"/>
        <s v="Castlebridge"/>
        <s v="Racine"/>
        <s v="Clearwater"/>
        <s v="Castlebellingham"/>
        <s v="Craigavon"/>
        <s v="Eadestown"/>
        <s v="Montgomery"/>
        <s v="Sparks"/>
        <s v="Macon"/>
        <s v="Whittier"/>
        <s v="Johnson City"/>
        <s v="Portarlington"/>
        <s v="Brooklyn"/>
        <s v="Charlottesville"/>
        <s v="Garland"/>
        <s v="Lansing"/>
        <s v="Tulsa"/>
        <s v="Detroit"/>
        <s v="Nenagh"/>
        <s v="Mesa"/>
        <s v="Warren"/>
        <s v="Memphis"/>
        <s v="Albany"/>
        <s v="Spartanburg"/>
        <s v="Staten Island"/>
        <s v="Lubbock"/>
        <s v="Fermoy"/>
        <s v="Whitwell"/>
        <s v="Balally"/>
        <s v="Salt Lake City"/>
        <s v="Pasadena"/>
        <s v="Kinsale"/>
        <s v="Lees Summit"/>
        <s v="Irvine"/>
        <s v="Hicksville"/>
        <s v="Shawnee Mission"/>
        <s v="Edinburgh"/>
        <s v="Sacramento"/>
        <s v="Wilkes Barre"/>
        <s v="Ballinroad"/>
        <s v="D煤n Laoghaire"/>
        <s v="Cincinnati"/>
        <s v="Cheyenne"/>
        <s v="Atlanta"/>
        <s v="Duluth"/>
        <s v="Baton Rouge"/>
        <s v="Newbiggin"/>
        <s v="Kilkenny"/>
        <s v="Milwaukee"/>
        <s v="Phoenix"/>
        <s v="Jamaica"/>
        <s v="Champaign"/>
        <s v="Swindon"/>
        <s v="Pompano Beach"/>
        <s v="Sheffield"/>
        <s v="Erie"/>
        <s v="Tacoma"/>
        <s v="Kinsealy-Drinan"/>
        <s v="Newton"/>
        <s v="Denton"/>
        <s v="Tullamore"/>
        <s v="Raleigh"/>
        <s v="Shankill"/>
        <s v="Castleblayney"/>
        <s v="Columbia"/>
        <s v="Boulder"/>
        <s v="Norton"/>
        <s v="Louisville"/>
        <s v="Canton"/>
        <s v="Kinlough"/>
        <s v="Lynchburg"/>
        <s v="Danbury"/>
        <s v="Miami Beach"/>
        <s v="Corpus Christi"/>
        <s v="Baltimore"/>
        <s v="Lexington"/>
        <s v="Eaton"/>
        <s v="Lincoln"/>
        <s v="West Hartford"/>
        <s v="Belfast"/>
        <s v="Las Vegas"/>
        <s v="Akron"/>
        <s v="West Palm Beach"/>
        <s v="Sandyford"/>
        <s v="Dublin"/>
        <s v="Knoxville"/>
        <s v="San Francisco"/>
        <s v="Boynton Beach"/>
        <s v="Church End"/>
        <s v="Indianapolis"/>
        <s v="Seattle"/>
        <s v="Dunmanway"/>
        <s v="Topeka"/>
        <s v="Tyler"/>
        <s v="Shreveport"/>
        <s v="Boise"/>
        <s v="Fort Pierce"/>
        <s v="Round Rock"/>
        <s v="Reston"/>
        <s v="Charlton"/>
        <s v="Miami"/>
        <s v="Anaheim"/>
        <s v="Odessa"/>
        <s v="Castleknock"/>
        <s v="Irving"/>
        <s v="Tullyallen"/>
        <s v="Sutton"/>
        <s v="Harrisburg"/>
        <s v="New Haven"/>
        <s v="Lawrenceville"/>
        <s v="Asheville"/>
        <s v="Preston"/>
        <s v="Whitegate"/>
        <s v="Chico"/>
        <s v="Balrothery"/>
        <s v="New Brunswick"/>
        <s v="Valleymount"/>
        <s v="Lafayette"/>
        <s v="San Diego"/>
        <s v="Alhambra"/>
        <s v="Madison"/>
        <s v="Longwood"/>
        <s v="Jackson"/>
        <s v="Kildare"/>
        <s v="Bethlehem"/>
        <s v="Watergrasshill"/>
        <s v="Monasterevin"/>
        <s v="Longford"/>
        <s v="Ballylinan"/>
        <s v="Ballyboden"/>
        <s v="Bagenalstown"/>
        <s v="Ashbourne"/>
        <s v="Bristol"/>
        <s v="Farranacoush"/>
        <s v="East End"/>
        <s v="Saginaw"/>
        <s v="Saint Augustine"/>
        <s v="San Rafael"/>
        <s v="Flushing"/>
        <s v="Kissimmee"/>
        <s v="Seaton"/>
        <s v="Tr谩 Mh贸r"/>
        <s v="Coolock"/>
        <s v="Kinnegad"/>
        <s v="Milltown"/>
        <s v="Virginia"/>
        <s v="High Point"/>
        <s v="Cleveland"/>
        <s v="Ballymahon"/>
        <s v="Saint Cloud"/>
        <s v="Schenectady"/>
        <s v="Lakeland"/>
        <s v="Melbourne"/>
        <s v="Lucan"/>
        <s v="Camden"/>
        <s v="Waco"/>
        <s v="Winter Haven"/>
        <s v="Naperville"/>
        <s v="Boyle"/>
        <s v="Manorhamilton"/>
        <s v="Bantry"/>
        <s v="Amarillo"/>
        <s v="Daingean"/>
        <s v="Halton"/>
        <s v="London"/>
        <s v="Hyattsville"/>
        <s v="Ashley"/>
        <s v="Durham"/>
        <s v="Loughrea"/>
        <s v="Sterling"/>
        <s v="Decatur"/>
        <s v="Huntington Beach"/>
        <s v="Manchester"/>
        <s v="Pittsburgh"/>
        <s v="Middleton"/>
        <s v="Seminole"/>
        <s v="Merton"/>
        <s v="Ballybofey"/>
        <s v="Castlerea"/>
        <s v="Ballisodare"/>
        <s v="Ford"/>
        <s v="San Angelo"/>
        <s v="Thorpe"/>
        <s v="Carlton"/>
        <s v="Ballinteer"/>
        <s v="Cedar Rapids"/>
        <s v="Sunnyvale"/>
        <s v="Cluain Meala"/>
        <s v="Murfreesboro"/>
        <s v="Gorey"/>
        <s v="Florence"/>
        <s v="Syracuse"/>
        <s v="Bradenton"/>
        <s v="Allentown"/>
        <s v="Hampton"/>
        <s v="Wichita"/>
        <s v="Jacksonville"/>
        <s v="Tallaght"/>
        <s v="Yonkers"/>
        <s v="Bayside"/>
        <s v="Bakersfield"/>
        <s v="Dungarvan"/>
        <s v="Young America"/>
        <s v="Fort Smith"/>
        <s v="Navan"/>
        <s v="Long Beach"/>
        <s v="Lusk"/>
        <s v="Wilmington"/>
        <s v="Garden Grove"/>
        <s v="Orlando"/>
        <s v="Clones"/>
        <s v="Stradbally"/>
        <s v="Ballina"/>
        <s v="Glasnevin"/>
        <s v="Billings"/>
        <s v="Independence"/>
        <s v="Monroe"/>
        <s v="Littleton"/>
        <s v="Joliet"/>
        <s v="Malahide"/>
        <s v="Arklow"/>
        <s v="Olympia"/>
        <s v="Twyford"/>
        <s v="New Hyde Park"/>
        <s v="Mesquite"/>
        <s v="Monticello"/>
        <s v="Largo"/>
        <s v="Foxrock"/>
        <s v="Savannah"/>
        <s v="Albuquerque"/>
        <s v="Port Saint Lucie"/>
        <s v="Omaha"/>
        <s v="Salinas"/>
        <s v="Mobile"/>
        <s v="Hollywood"/>
        <s v="Greystones"/>
        <s v="Monaghan"/>
        <s v="Kirkton"/>
        <s v="Rockford"/>
        <s v="Mullagh"/>
        <s v="Cavan"/>
        <s v="Battle Creek"/>
        <s v="Ballymun"/>
        <s v="Fairbanks"/>
        <s v="Muskegon"/>
        <s v="Sallins"/>
        <s v="Castlemartyr"/>
        <s v="Hagerstown"/>
        <s v="Crossmolina"/>
        <s v="Booterstown"/>
        <s v="Gainesville"/>
        <s v="Rathnew"/>
        <s v="Silver Spring"/>
        <s v="Conroe"/>
        <s v="Bundoran"/>
        <s v="Daytona Beach"/>
        <s v="Wirral"/>
      </sharedItems>
    </cacheField>
    <cacheField name="Unit Cost" numFmtId="44">
      <sharedItems containsSemiMixedTypes="0" containsString="0" containsNumber="1" minValue="2.5238999999999998" maxValue="31.71585"/>
    </cacheField>
    <cacheField name="Order Cost" numFmtId="44">
      <sharedItems containsSemiMixedTypes="0" containsString="0" containsNumber="1" minValue="2.5238999999999998" maxValue="190.29509999999999" count="240">
        <n v="18.706"/>
        <n v="36.712499999999999"/>
        <n v="11.7845"/>
        <n v="24.475000000000001"/>
        <n v="51.67179999999999"/>
        <n v="33.799499999999995"/>
        <n v="19.464300000000001"/>
        <n v="4.1368499999999999"/>
        <n v="16.8354"/>
        <n v="5.6117999999999997"/>
        <n v="36.217999999999996"/>
        <n v="151.98974999999996"/>
        <n v="46.765000000000001"/>
        <n v="38.699799999999996"/>
        <n v="10.139849999999999"/>
        <n v="107.55949999999999"/>
        <n v="18.427500000000002"/>
        <n v="70.706999999999994"/>
        <n v="77.399599999999992"/>
        <n v="15.356249999999999"/>
        <n v="12.9762"/>
        <n v="16.298099999999998"/>
        <n v="86.047599999999989"/>
        <n v="10.865399999999999"/>
        <n v="10.237500000000001"/>
        <n v="11.01375"/>
        <n v="24.57"/>
        <n v="18.987750000000002"/>
        <n v="32.596199999999996"/>
        <n v="45.570599999999999"/>
        <n v="20.684249999999999"/>
        <n v="49.642200000000003"/>
        <n v="7.5951000000000004"/>
        <n v="24.821100000000001"/>
        <n v="56.117999999999995"/>
        <n v="37.975499999999997"/>
        <n v="6.4881000000000002"/>
        <n v="7.5716999999999999"/>
        <n v="63.431699999999999"/>
        <n v="14.685"/>
        <n v="155.47769999999997"/>
        <n v="56.29249999999999"/>
        <n v="7.0706999999999995"/>
        <n v="83.301400000000001"/>
        <n v="35.353499999999997"/>
        <n v="13.5198"/>
        <n v="126.8634"/>
        <n v="28.058999999999997"/>
        <n v="63.292500000000004"/>
        <n v="41.368499999999997"/>
        <n v="9.7321500000000007"/>
        <n v="52.866"/>
        <n v="77.738849999999985"/>
        <n v="22.785299999999999"/>
        <n v="104.12675"/>
        <n v="25.238999999999997"/>
        <n v="6.1425000000000001"/>
        <n v="33.6708"/>
        <n v="6.7397999999999989"/>
        <n v="8.2736999999999998"/>
        <n v="2.8058999999999998"/>
        <n v="121.59179999999998"/>
        <n v="70.638749999999987"/>
        <n v="15.8598"/>
        <n v="50.478000000000002"/>
        <n v="3.3698999999999995"/>
        <n v="36.855000000000004"/>
        <n v="44.931999999999995"/>
        <n v="95.147549999999995"/>
        <n v="87.343649999999997"/>
        <n v="81.31304999999999"/>
        <n v="30.712500000000002"/>
        <n v="33.698999999999998"/>
        <n v="47.137999999999998"/>
        <n v="94.184999999999988"/>
        <n v="39.649500000000003"/>
        <n v="31.7196"/>
        <n v="141.27749999999997"/>
        <n v="5.4326999999999996"/>
        <n v="12.285"/>
        <n v="2.7163499999999998"/>
        <n v="11.39265"/>
        <n v="129.56474999999998"/>
        <n v="11.223599999999999"/>
        <n v="75.950999999999993"/>
        <n v="21.627000000000002"/>
        <n v="6.7599"/>
        <n v="11.89485"/>
        <n v="12.6585"/>
        <n v="13.479599999999998"/>
        <n v="13.7895"/>
        <n v="16.5474"/>
        <n v="33.094799999999999"/>
        <n v="3.6712500000000001"/>
        <n v="3.5353499999999998"/>
        <n v="61.1875"/>
        <n v="21.730799999999999"/>
        <n v="67.59899999999999"/>
        <n v="10.813500000000001"/>
        <n v="135.52175"/>
        <n v="11.266499999999999"/>
        <n v="84.438749999999985"/>
        <n v="91.193849999999983"/>
        <n v="43.254000000000005"/>
        <n v="25.912949999999995"/>
        <n v="14.141399999999999"/>
        <n v="15.190200000000001"/>
        <n v="60.795899999999989"/>
        <n v="16.22025"/>
        <n v="47.092499999999994"/>
        <n v="64.535699999999991"/>
        <n v="2.5238999999999998"/>
        <n v="58.049699999999994"/>
        <n v="116.09939999999999"/>
        <n v="190.29509999999999"/>
        <n v="29.37"/>
        <n v="21.2121"/>
        <n v="15.1434"/>
        <n v="25.952400000000001"/>
        <n v="16.826000000000001"/>
        <n v="182.38769999999997"/>
        <n v="30.397949999999994"/>
        <n v="103.34359999999998"/>
        <n v="23.568999999999999"/>
        <n v="19.824750000000002"/>
        <n v="27.163499999999999"/>
        <n v="30.286799999999999"/>
        <n v="7.3425000000000002"/>
        <n v="28.282799999999998"/>
        <n v="32.4405"/>
        <n v="37.975500000000004"/>
        <n v="3.96495"/>
        <n v="29.114549999999998"/>
        <n v="16.899750000000001"/>
        <n v="64.881"/>
        <n v="47.5794"/>
        <n v="51.82589999999999"/>
        <n v="36.712500000000006"/>
        <n v="73.425000000000011"/>
        <n v="20.475000000000001"/>
        <n v="45.065999999999995"/>
        <n v="19.349899999999998"/>
        <n v="27.579000000000001"/>
        <n v="20.279699999999998"/>
        <n v="50.634"/>
        <n v="51.1875"/>
        <n v="10.109699999999998"/>
        <n v="14.029499999999999"/>
        <n v="103.65179999999998"/>
        <n v="117.73124999999999"/>
        <n v="16.849499999999999"/>
        <n v="18.356249999999999"/>
        <n v="31.71585"/>
        <n v="158.57925"/>
        <n v="43.023799999999994"/>
        <n v="116.45819999999999"/>
        <n v="20.219399999999997"/>
        <n v="9.0544999999999991"/>
        <n v="26.959199999999996"/>
        <n v="24.87105"/>
        <n v="124.35525"/>
        <n v="25.835899999999995"/>
        <n v="56.164999999999992"/>
        <n v="18.108999999999998"/>
        <n v="67.397999999999996"/>
        <n v="23.546249999999997"/>
        <n v="79.299000000000007"/>
        <n v="5.0477999999999996"/>
        <n v="12.619499999999999"/>
        <n v="45.272499999999994"/>
        <n v="23.7897"/>
        <n v="99.484200000000001"/>
        <n v="13.2165"/>
        <n v="168.87749999999997"/>
        <n v="42.064999999999998"/>
        <n v="17.676749999999998"/>
        <n v="12.237500000000001"/>
        <n v="27.104349999999997"/>
        <n v="20.191199999999998"/>
        <n v="21.511899999999997"/>
        <n v="22.447199999999999"/>
        <n v="40.950000000000003"/>
        <n v="49.742100000000001"/>
        <n v="33.799500000000002"/>
        <n v="66.082499999999996"/>
        <n v="38.928600000000003"/>
        <n v="7.9298999999999999"/>
        <n v="42.424199999999999"/>
        <n v="40.438799999999993"/>
        <n v="13.58175"/>
        <n v="108.41739999999999"/>
        <n v="40.559399999999997"/>
        <n v="27.0396"/>
        <n v="149.22630000000001"/>
        <n v="55.158000000000001"/>
        <n v="25.239000000000001"/>
        <n v="22.0275"/>
        <n v="44.055"/>
        <n v="8.4177"/>
        <n v="124.9521"/>
        <n v="74.613150000000005"/>
        <n v="174.68729999999999"/>
        <n v="61.425000000000004"/>
        <n v="58.229099999999995"/>
        <n v="10.60605"/>
        <n v="10.095599999999999"/>
        <n v="8.149049999999999"/>
        <n v="28.146249999999995"/>
        <n v="112.58499999999998"/>
        <n v="22.465999999999998"/>
        <n v="82.736999999999995"/>
        <n v="68.947500000000005"/>
        <n v="12.410550000000001"/>
        <n v="96.749499999999983"/>
        <n v="3.37995"/>
        <n v="37.411999999999999"/>
        <n v="20.82535"/>
        <n v="155.01539999999997"/>
        <n v="30.712499999999999"/>
        <n v="54.06750000000001"/>
        <n v="77.507699999999986"/>
        <n v="54.208699999999993"/>
        <n v="3.2440500000000001"/>
        <n v="129.17949999999996"/>
        <n v="62.476050000000001"/>
        <n v="41.650700000000001"/>
        <n v="54.326999999999998"/>
        <n v="162.62609999999998"/>
        <n v="58.922499999999999"/>
        <n v="22.532999999999998"/>
        <n v="3.7975500000000002"/>
        <n v="30.380400000000002"/>
        <n v="33.652000000000001"/>
        <n v="8.4130000000000003"/>
        <n v="129.07139999999998"/>
        <n v="48.95"/>
        <n v="9.3529999999999998"/>
        <n v="25.317"/>
        <n v="26.433"/>
        <n v="140.73124999999999"/>
      </sharedItems>
    </cacheField>
    <cacheField name="Unit Profit" numFmtId="44">
      <sharedItems containsSemiMixedTypes="0" containsString="0" containsNumber="1" minValue="0.16109999999999997" maxValue="4.7391499999999995"/>
    </cacheField>
    <cacheField name="Order Profit" numFmtId="44">
      <sharedItems containsSemiMixedTypes="0" containsString="0" containsNumber="1" minValue="0.16109999999999997" maxValue="28.434899999999999" count="236">
        <n v="1.194"/>
        <n v="4.5374999999999996"/>
        <n v="1.1655"/>
        <n v="3.0249999999999999"/>
        <n v="3.2981999999999996"/>
        <n v="5.0504999999999995"/>
        <n v="2.4057000000000004"/>
        <n v="0.61814999999999998"/>
        <n v="1.0745999999999998"/>
        <n v="0.35819999999999996"/>
        <n v="3.5819999999999994"/>
        <n v="18.785249999999998"/>
        <n v="2.9849999999999999"/>
        <n v="2.4701999999999997"/>
        <n v="1.51515"/>
        <n v="6.865499999999999"/>
        <n v="1.8224999999999998"/>
        <n v="6.9930000000000003"/>
        <n v="4.9403999999999995"/>
        <n v="1.5187499999999998"/>
        <n v="1.6038000000000001"/>
        <n v="1.6118999999999999"/>
        <n v="5.4923999999999991"/>
        <n v="1.0746"/>
        <n v="1.0125"/>
        <n v="1.3612500000000001"/>
        <n v="2.4299999999999997"/>
        <n v="2.83725"/>
        <n v="3.2237999999999998"/>
        <n v="6.8094000000000001"/>
        <n v="3.0907499999999999"/>
        <n v="7.4177999999999997"/>
        <n v="1.1349"/>
        <n v="3.7088999999999999"/>
        <n v="3.5819999999999999"/>
        <n v="5.6745000000000001"/>
        <n v="0.80190000000000006"/>
        <n v="0.4832999999999999"/>
        <n v="9.4782999999999991"/>
        <n v="1.8149999999999999"/>
        <n v="23.232299999999999"/>
        <n v="6.9574999999999996"/>
        <n v="0.69929999999999992"/>
        <n v="8.2385999999999981"/>
        <n v="3.4965000000000002"/>
        <n v="2.0202"/>
        <n v="18.956599999999998"/>
        <n v="1.7909999999999999"/>
        <n v="9.4575000000000014"/>
        <n v="6.1815000000000007"/>
        <n v="1.2028500000000002"/>
        <n v="6.5339999999999998"/>
        <n v="11.616149999999999"/>
        <n v="3.4047000000000001"/>
        <n v="10.298249999999998"/>
        <n v="1.6109999999999998"/>
        <n v="0.60749999999999993"/>
        <n v="2.1491999999999996"/>
        <n v="0.43019999999999992"/>
        <n v="1.2363"/>
        <n v="0.17909999999999998"/>
        <n v="15.028199999999998"/>
        <n v="6.9862499999999983"/>
        <n v="1.9601999999999999"/>
        <n v="3.2219999999999995"/>
        <n v="0.21509999999999996"/>
        <n v="3.6449999999999996"/>
        <n v="2.8679999999999999"/>
        <n v="3.4964999999999997"/>
        <n v="14.217449999999999"/>
        <n v="13.051349999999999"/>
        <n v="8.0419499999999982"/>
        <n v="3.0374999999999996"/>
        <n v="2.1509999999999998"/>
        <n v="4.6619999999999999"/>
        <n v="9.3149999999999977"/>
        <n v="4.9005000000000001"/>
        <n v="3.9203999999999999"/>
        <n v="13.972499999999997"/>
        <n v="0.5373"/>
        <n v="1.2149999999999999"/>
        <n v="0.26865"/>
        <n v="1.70235"/>
        <n v="19.360250000000001"/>
        <n v="0.71639999999999993"/>
        <n v="11.349"/>
        <n v="2.673"/>
        <n v="1.0101"/>
        <n v="1.4701499999999998"/>
        <n v="1.8915000000000002"/>
        <n v="0.86039999999999983"/>
        <n v="2.0605000000000002"/>
        <n v="2.4725999999999999"/>
        <n v="4.9451999999999998"/>
        <n v="0.45374999999999999"/>
        <n v="0.34964999999999996"/>
        <n v="7.5625"/>
        <n v="2.1492"/>
        <n v="10.100999999999999"/>
        <n v="1.3365"/>
        <n v="13.403249999999998"/>
        <n v="1.6835"/>
        <n v="10.436249999999999"/>
        <n v="11.271149999999999"/>
        <n v="5.3460000000000001"/>
        <n v="3.8720499999999998"/>
        <n v="1.3985999999999998"/>
        <n v="2.2698"/>
        <n v="7.5140999999999991"/>
        <n v="2.00475"/>
        <n v="4.6574999999999989"/>
        <n v="4.1192999999999991"/>
        <n v="0.16109999999999997"/>
        <n v="3.7052999999999994"/>
        <n v="7.4105999999999987"/>
        <n v="28.434899999999999"/>
        <n v="3.63"/>
        <n v="2.0978999999999997"/>
        <n v="0.96659999999999979"/>
        <n v="3.2076000000000002"/>
        <n v="1.0739999999999998"/>
        <n v="22.542299999999997"/>
        <n v="3.7570499999999996"/>
        <n v="6.5963999999999992"/>
        <n v="2.331"/>
        <n v="2.45025"/>
        <n v="2.6865000000000001"/>
        <n v="1.9331999999999996"/>
        <n v="0.90749999999999997"/>
        <n v="2.7971999999999997"/>
        <n v="4.0095000000000001"/>
        <n v="0.49004999999999999"/>
        <n v="4.3504499999999995"/>
        <n v="2.5252499999999998"/>
        <n v="8.0190000000000001"/>
        <n v="5.8805999999999994"/>
        <n v="7.7440999999999995"/>
        <n v="9.0749999999999993"/>
        <n v="2.0249999999999999"/>
        <n v="6.734"/>
        <n v="1.2350999999999999"/>
        <n v="4.1210000000000004"/>
        <n v="3.0303"/>
        <n v="7.5660000000000007"/>
        <n v="5.0625"/>
        <n v="0.64529999999999987"/>
        <n v="0.89549999999999996"/>
        <n v="15.488199999999999"/>
        <n v="11.643749999999997"/>
        <n v="1.0754999999999999"/>
        <n v="2.2687499999999998"/>
        <n v="4.7391499999999995"/>
        <n v="23.695749999999997"/>
        <n v="2.7461999999999995"/>
        <n v="17.401799999999998"/>
        <n v="1.2905999999999997"/>
        <n v="0.89549999999999985"/>
        <n v="2.6864999999999997"/>
        <n v="1.7207999999999997"/>
        <n v="3.07395"/>
        <n v="15.36975"/>
        <n v="1.6490999999999998"/>
        <n v="3.585"/>
        <n v="1.7909999999999997"/>
        <n v="4.3019999999999996"/>
        <n v="2.3287499999999994"/>
        <n v="9.8010000000000002"/>
        <n v="0.32219999999999993"/>
        <n v="0.80549999999999988"/>
        <n v="4.4774999999999991"/>
        <n v="2.9402999999999997"/>
        <n v="12.2958"/>
        <n v="1.6335"/>
        <n v="20.872499999999999"/>
        <n v="2.6849999999999996"/>
        <n v="1.7482499999999999"/>
        <n v="1.5125"/>
        <n v="2.6806499999999995"/>
        <n v="1.2887999999999997"/>
        <n v="1.3730999999999998"/>
        <n v="1.4327999999999999"/>
        <n v="4.05"/>
        <n v="6.1478999999999999"/>
        <n v="8.1675000000000004"/>
        <n v="4.8114000000000008"/>
        <n v="0.98009999999999997"/>
        <n v="4.1957999999999993"/>
        <n v="2.5811999999999995"/>
        <n v="1.3432500000000001"/>
        <n v="10.722599999999998"/>
        <n v="6.0606"/>
        <n v="4.0404"/>
        <n v="18.4437"/>
        <n v="8.2420000000000009"/>
        <n v="2.7225000000000001"/>
        <n v="5.4450000000000003"/>
        <n v="0.53729999999999989"/>
        <n v="12.357899999999997"/>
        <n v="9.2218499999999999"/>
        <n v="26.102699999999999"/>
        <n v="6.0749999999999993"/>
        <n v="8.700899999999999"/>
        <n v="1.0489499999999998"/>
        <n v="6.1814999999999998"/>
        <n v="0.64439999999999986"/>
        <n v="0.80594999999999994"/>
        <n v="3.4787499999999998"/>
        <n v="13.914999999999999"/>
        <n v="1.4339999999999999"/>
        <n v="12.363000000000001"/>
        <n v="10.302500000000002"/>
        <n v="1.8544499999999999"/>
        <n v="6.1754999999999995"/>
        <n v="0.50505"/>
        <n v="2.3879999999999999"/>
        <n v="2.0596499999999995"/>
        <n v="9.8945999999999987"/>
        <n v="6.6825000000000001"/>
        <n v="4.9472999999999994"/>
        <n v="5.3612999999999991"/>
        <n v="0.40095000000000003"/>
        <n v="8.2454999999999998"/>
        <n v="6.1789499999999986"/>
        <n v="5.3729999999999993"/>
        <n v="16.083899999999996"/>
        <n v="5.8274999999999997"/>
        <n v="3.367"/>
        <n v="0.56745000000000001"/>
        <n v="4.5396000000000001"/>
        <n v="2.1479999999999997"/>
        <n v="0.53699999999999992"/>
        <n v="6.05"/>
        <n v="0.59699999999999998"/>
        <n v="3.7830000000000004"/>
        <n v="3.2669999999999999"/>
        <n v="17.393749999999997"/>
      </sharedItems>
    </cacheField>
    <cacheField name="Months (Order Date)" numFmtId="0" databaseField="0">
      <fieldGroup base="1">
        <rangePr groupBy="months" startDate="2019-01-02T00:00:00" endDate="2022-08-20T00:00:00"/>
        <groupItems count="14">
          <s v="&lt;1/2/2019"/>
          <s v="Jan"/>
          <s v="Feb"/>
          <s v="Mar"/>
          <s v="Apr"/>
          <s v="May"/>
          <s v="Jun"/>
          <s v="Jul"/>
          <s v="Aug"/>
          <s v="Sep"/>
          <s v="Oct"/>
          <s v="Nov"/>
          <s v="Dec"/>
          <s v="&gt;8/20/2022"/>
        </groupItems>
      </fieldGroup>
    </cacheField>
    <cacheField name="Years (Order Date)" numFmtId="0" databaseField="0">
      <fieldGroup base="1">
        <rangePr groupBy="years" startDate="2019-01-02T00:00:00" endDate="2022-08-20T00:00:00"/>
        <groupItems count="6">
          <s v="&lt;1/2/2019"/>
          <s v="2019"/>
          <s v="2020"/>
          <s v="2021"/>
          <s v="2022"/>
          <s v="&gt;8/20/2022"/>
        </groupItems>
      </fieldGroup>
    </cacheField>
  </cacheFields>
  <extLst>
    <ext xmlns:x14="http://schemas.microsoft.com/office/spreadsheetml/2009/9/main" uri="{725AE2AE-9491-48be-B2B4-4EB974FC3084}">
      <x14:pivotCacheDefinition pivotCacheId="7743482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QEV-37451-860"/>
    <x v="0"/>
    <s v="17670-51384-MA"/>
    <s v="R-M-1"/>
    <n v="2"/>
    <x v="0"/>
    <s v="aallner0@lulu.com"/>
    <x v="0"/>
    <s v="Rob"/>
    <s v="M"/>
    <x v="0"/>
    <n v="9.9499999999999993"/>
    <n v="19.899999999999999"/>
    <x v="0"/>
    <x v="0"/>
    <x v="0"/>
    <x v="0"/>
    <n v="9.3529999999999998"/>
    <x v="0"/>
    <n v="0.59699999999999998"/>
    <x v="0"/>
  </r>
  <r>
    <s v="QEV-37451-860"/>
    <x v="0"/>
    <s v="17670-51384-MA"/>
    <s v="E-M-0.5"/>
    <n v="5"/>
    <x v="0"/>
    <s v="aallner0@lulu.com"/>
    <x v="0"/>
    <s v="Exc"/>
    <s v="M"/>
    <x v="1"/>
    <n v="8.25"/>
    <n v="41.25"/>
    <x v="1"/>
    <x v="0"/>
    <x v="0"/>
    <x v="0"/>
    <n v="7.3425000000000002"/>
    <x v="1"/>
    <n v="0.90749999999999997"/>
    <x v="1"/>
  </r>
  <r>
    <s v="FAA-43335-268"/>
    <x v="1"/>
    <s v="21125-22134-PX"/>
    <s v="A-L-1"/>
    <n v="1"/>
    <x v="1"/>
    <s v="jredholes2@tmall.com"/>
    <x v="0"/>
    <s v="Ara"/>
    <s v="L"/>
    <x v="0"/>
    <n v="12.95"/>
    <n v="12.95"/>
    <x v="2"/>
    <x v="1"/>
    <x v="0"/>
    <x v="1"/>
    <n v="11.7845"/>
    <x v="2"/>
    <n v="1.1655"/>
    <x v="2"/>
  </r>
  <r>
    <s v="KAC-83089-793"/>
    <x v="2"/>
    <s v="23806-46781-OU"/>
    <s v="E-M-1"/>
    <n v="2"/>
    <x v="2"/>
    <s v=""/>
    <x v="1"/>
    <s v="Exc"/>
    <s v="M"/>
    <x v="0"/>
    <n v="13.75"/>
    <n v="27.5"/>
    <x v="1"/>
    <x v="0"/>
    <x v="1"/>
    <x v="2"/>
    <n v="12.237500000000001"/>
    <x v="3"/>
    <n v="1.5125"/>
    <x v="3"/>
  </r>
  <r>
    <s v="KAC-83089-793"/>
    <x v="2"/>
    <s v="23806-46781-OU"/>
    <s v="R-L-2.5"/>
    <n v="2"/>
    <x v="2"/>
    <s v=""/>
    <x v="1"/>
    <s v="Rob"/>
    <s v="L"/>
    <x v="2"/>
    <n v="27.484999999999996"/>
    <n v="54.969999999999992"/>
    <x v="0"/>
    <x v="1"/>
    <x v="1"/>
    <x v="2"/>
    <n v="25.835899999999995"/>
    <x v="4"/>
    <n v="1.6490999999999998"/>
    <x v="4"/>
  </r>
  <r>
    <s v="CVP-18956-553"/>
    <x v="3"/>
    <s v="86561-91660-RB"/>
    <s v="L-D-1"/>
    <n v="3"/>
    <x v="3"/>
    <s v=""/>
    <x v="0"/>
    <s v="Lib"/>
    <s v="D"/>
    <x v="0"/>
    <n v="12.95"/>
    <n v="38.849999999999994"/>
    <x v="3"/>
    <x v="2"/>
    <x v="1"/>
    <x v="3"/>
    <n v="11.266499999999999"/>
    <x v="5"/>
    <n v="1.6835"/>
    <x v="5"/>
  </r>
  <r>
    <s v="IPP-31994-879"/>
    <x v="4"/>
    <s v="65223-29612-CB"/>
    <s v="E-D-0.5"/>
    <n v="3"/>
    <x v="4"/>
    <s v="slobe6@nifty.com"/>
    <x v="0"/>
    <s v="Exc"/>
    <s v="D"/>
    <x v="1"/>
    <n v="7.29"/>
    <n v="21.87"/>
    <x v="1"/>
    <x v="2"/>
    <x v="0"/>
    <x v="4"/>
    <n v="6.4881000000000002"/>
    <x v="6"/>
    <n v="0.80190000000000006"/>
    <x v="6"/>
  </r>
  <r>
    <s v="SNZ-65340-705"/>
    <x v="5"/>
    <s v="21134-81676-FR"/>
    <s v="L-L-0.2"/>
    <n v="1"/>
    <x v="5"/>
    <s v=""/>
    <x v="1"/>
    <s v="Lib"/>
    <s v="L"/>
    <x v="3"/>
    <n v="4.7549999999999999"/>
    <n v="4.7549999999999999"/>
    <x v="3"/>
    <x v="1"/>
    <x v="0"/>
    <x v="5"/>
    <n v="4.1368499999999999"/>
    <x v="7"/>
    <n v="0.61814999999999998"/>
    <x v="7"/>
  </r>
  <r>
    <s v="EZT-46571-659"/>
    <x v="6"/>
    <s v="03396-68805-ZC"/>
    <s v="R-M-0.5"/>
    <n v="3"/>
    <x v="6"/>
    <s v="gpetracci8@livejournal.com"/>
    <x v="0"/>
    <s v="Rob"/>
    <s v="M"/>
    <x v="1"/>
    <n v="5.97"/>
    <n v="17.91"/>
    <x v="0"/>
    <x v="0"/>
    <x v="1"/>
    <x v="6"/>
    <n v="5.6117999999999997"/>
    <x v="8"/>
    <n v="0.35819999999999996"/>
    <x v="8"/>
  </r>
  <r>
    <s v="NWQ-70061-912"/>
    <x v="0"/>
    <s v="61021-27840-ZN"/>
    <s v="R-M-0.5"/>
    <n v="1"/>
    <x v="7"/>
    <s v="rraven9@ed.gov"/>
    <x v="0"/>
    <s v="Rob"/>
    <s v="M"/>
    <x v="1"/>
    <n v="5.97"/>
    <n v="5.97"/>
    <x v="0"/>
    <x v="0"/>
    <x v="1"/>
    <x v="6"/>
    <n v="5.6117999999999997"/>
    <x v="9"/>
    <n v="0.35819999999999996"/>
    <x v="9"/>
  </r>
  <r>
    <s v="BKK-47233-845"/>
    <x v="7"/>
    <s v="76239-90137-UQ"/>
    <s v="A-D-1"/>
    <n v="4"/>
    <x v="8"/>
    <s v="fferbera@businesswire.com"/>
    <x v="0"/>
    <s v="Ara"/>
    <s v="D"/>
    <x v="0"/>
    <n v="9.9499999999999993"/>
    <n v="39.799999999999997"/>
    <x v="2"/>
    <x v="2"/>
    <x v="1"/>
    <x v="7"/>
    <n v="9.0544999999999991"/>
    <x v="10"/>
    <n v="0.89549999999999985"/>
    <x v="10"/>
  </r>
  <r>
    <s v="VQR-01002-970"/>
    <x v="8"/>
    <s v="49315-21985-BB"/>
    <s v="E-L-2.5"/>
    <n v="5"/>
    <x v="9"/>
    <s v="dphizackerlyb@utexas.edu"/>
    <x v="0"/>
    <s v="Exc"/>
    <s v="L"/>
    <x v="2"/>
    <n v="34.154999999999994"/>
    <n v="170.77499999999998"/>
    <x v="1"/>
    <x v="1"/>
    <x v="0"/>
    <x v="7"/>
    <n v="30.397949999999994"/>
    <x v="11"/>
    <n v="3.7570499999999996"/>
    <x v="11"/>
  </r>
  <r>
    <s v="SZW-48378-399"/>
    <x v="9"/>
    <s v="34136-36674-OM"/>
    <s v="R-M-1"/>
    <n v="5"/>
    <x v="10"/>
    <s v="rscholarc@nyu.edu"/>
    <x v="0"/>
    <s v="Rob"/>
    <s v="M"/>
    <x v="0"/>
    <n v="9.9499999999999993"/>
    <n v="49.75"/>
    <x v="0"/>
    <x v="0"/>
    <x v="1"/>
    <x v="8"/>
    <n v="9.3529999999999998"/>
    <x v="12"/>
    <n v="0.59699999999999998"/>
    <x v="12"/>
  </r>
  <r>
    <s v="ITA-87418-783"/>
    <x v="10"/>
    <s v="39396-12890-PE"/>
    <s v="R-D-2.5"/>
    <n v="2"/>
    <x v="11"/>
    <s v="tvanyutind@wix.com"/>
    <x v="0"/>
    <s v="Rob"/>
    <s v="D"/>
    <x v="2"/>
    <n v="20.584999999999997"/>
    <n v="41.169999999999995"/>
    <x v="0"/>
    <x v="2"/>
    <x v="1"/>
    <x v="9"/>
    <n v="19.349899999999998"/>
    <x v="13"/>
    <n v="1.2350999999999999"/>
    <x v="13"/>
  </r>
  <r>
    <s v="GNZ-46006-527"/>
    <x v="11"/>
    <s v="95875-73336-RG"/>
    <s v="L-D-0.2"/>
    <n v="3"/>
    <x v="12"/>
    <s v="ptrobee@wunderground.com"/>
    <x v="0"/>
    <s v="Lib"/>
    <s v="D"/>
    <x v="3"/>
    <n v="3.8849999999999998"/>
    <n v="11.654999999999999"/>
    <x v="3"/>
    <x v="2"/>
    <x v="0"/>
    <x v="10"/>
    <n v="3.37995"/>
    <x v="14"/>
    <n v="0.50505"/>
    <x v="14"/>
  </r>
  <r>
    <s v="FYQ-78248-319"/>
    <x v="12"/>
    <s v="25473-43727-BY"/>
    <s v="R-M-2.5"/>
    <n v="5"/>
    <x v="13"/>
    <s v="loscroftf@ebay.co.uk"/>
    <x v="0"/>
    <s v="Rob"/>
    <s v="M"/>
    <x v="2"/>
    <n v="22.884999999999998"/>
    <n v="114.42499999999998"/>
    <x v="0"/>
    <x v="0"/>
    <x v="1"/>
    <x v="11"/>
    <n v="21.511899999999997"/>
    <x v="15"/>
    <n v="1.3730999999999998"/>
    <x v="15"/>
  </r>
  <r>
    <s v="VAU-44387-624"/>
    <x v="13"/>
    <s v="99643-51048-IQ"/>
    <s v="A-M-0.2"/>
    <n v="6"/>
    <x v="14"/>
    <s v="malabasterg@hexun.com"/>
    <x v="0"/>
    <s v="Ara"/>
    <s v="M"/>
    <x v="3"/>
    <n v="3.375"/>
    <n v="20.25"/>
    <x v="2"/>
    <x v="0"/>
    <x v="1"/>
    <x v="12"/>
    <n v="3.07125"/>
    <x v="16"/>
    <n v="0.30374999999999996"/>
    <x v="16"/>
  </r>
  <r>
    <s v="RDW-33155-159"/>
    <x v="14"/>
    <s v="62173-15287-CU"/>
    <s v="A-L-1"/>
    <n v="6"/>
    <x v="15"/>
    <s v="rbroxuph@jimdo.com"/>
    <x v="0"/>
    <s v="Ara"/>
    <s v="L"/>
    <x v="0"/>
    <n v="12.95"/>
    <n v="77.699999999999989"/>
    <x v="2"/>
    <x v="1"/>
    <x v="1"/>
    <x v="13"/>
    <n v="11.7845"/>
    <x v="17"/>
    <n v="1.1655"/>
    <x v="17"/>
  </r>
  <r>
    <s v="TDZ-59011-211"/>
    <x v="15"/>
    <s v="57611-05522-ST"/>
    <s v="R-D-2.5"/>
    <n v="4"/>
    <x v="16"/>
    <s v="predfordi@ow.ly"/>
    <x v="1"/>
    <s v="Rob"/>
    <s v="D"/>
    <x v="2"/>
    <n v="20.584999999999997"/>
    <n v="82.339999999999989"/>
    <x v="0"/>
    <x v="2"/>
    <x v="0"/>
    <x v="14"/>
    <n v="19.349899999999998"/>
    <x v="18"/>
    <n v="1.2350999999999999"/>
    <x v="18"/>
  </r>
  <r>
    <s v="IDU-25793-399"/>
    <x v="16"/>
    <s v="76664-37050-DT"/>
    <s v="A-M-0.2"/>
    <n v="5"/>
    <x v="17"/>
    <s v="acorradinoj@harvard.edu"/>
    <x v="0"/>
    <s v="Ara"/>
    <s v="M"/>
    <x v="3"/>
    <n v="3.375"/>
    <n v="16.875"/>
    <x v="2"/>
    <x v="0"/>
    <x v="0"/>
    <x v="15"/>
    <n v="3.07125"/>
    <x v="19"/>
    <n v="0.30374999999999996"/>
    <x v="19"/>
  </r>
  <r>
    <s v="IDU-25793-399"/>
    <x v="16"/>
    <s v="76664-37050-DT"/>
    <s v="E-D-0.2"/>
    <n v="4"/>
    <x v="17"/>
    <s v="acorradinoj@harvard.edu"/>
    <x v="0"/>
    <s v="Exc"/>
    <s v="D"/>
    <x v="3"/>
    <n v="3.645"/>
    <n v="14.58"/>
    <x v="1"/>
    <x v="2"/>
    <x v="0"/>
    <x v="15"/>
    <n v="3.2440500000000001"/>
    <x v="20"/>
    <n v="0.40095000000000003"/>
    <x v="20"/>
  </r>
  <r>
    <s v="NUO-20013-488"/>
    <x v="16"/>
    <s v="03090-88267-BQ"/>
    <s v="A-D-0.2"/>
    <n v="6"/>
    <x v="18"/>
    <s v="adavidowskyl@netvibes.com"/>
    <x v="0"/>
    <s v="Ara"/>
    <s v="D"/>
    <x v="3"/>
    <n v="2.9849999999999999"/>
    <n v="17.91"/>
    <x v="2"/>
    <x v="2"/>
    <x v="1"/>
    <x v="16"/>
    <n v="2.7163499999999998"/>
    <x v="21"/>
    <n v="0.26865"/>
    <x v="21"/>
  </r>
  <r>
    <s v="UQU-65630-479"/>
    <x v="17"/>
    <s v="37651-47492-NC"/>
    <s v="R-M-2.5"/>
    <n v="4"/>
    <x v="19"/>
    <s v="aantukm@kickstarter.com"/>
    <x v="0"/>
    <s v="Rob"/>
    <s v="M"/>
    <x v="2"/>
    <n v="22.884999999999998"/>
    <n v="91.539999999999992"/>
    <x v="0"/>
    <x v="0"/>
    <x v="0"/>
    <x v="17"/>
    <n v="21.511899999999997"/>
    <x v="22"/>
    <n v="1.3730999999999998"/>
    <x v="22"/>
  </r>
  <r>
    <s v="FEO-11834-332"/>
    <x v="18"/>
    <s v="95399-57205-HI"/>
    <s v="A-D-0.2"/>
    <n v="4"/>
    <x v="20"/>
    <s v="ikleinertn@timesonline.co.uk"/>
    <x v="0"/>
    <s v="Ara"/>
    <s v="D"/>
    <x v="3"/>
    <n v="2.9849999999999999"/>
    <n v="11.94"/>
    <x v="2"/>
    <x v="2"/>
    <x v="0"/>
    <x v="18"/>
    <n v="2.7163499999999998"/>
    <x v="23"/>
    <n v="0.26865"/>
    <x v="23"/>
  </r>
  <r>
    <s v="TKY-71558-096"/>
    <x v="19"/>
    <s v="24010-66714-HW"/>
    <s v="A-M-1"/>
    <n v="1"/>
    <x v="21"/>
    <s v="cblofeldo@amazon.co.uk"/>
    <x v="0"/>
    <s v="Ara"/>
    <s v="M"/>
    <x v="0"/>
    <n v="11.25"/>
    <n v="11.25"/>
    <x v="2"/>
    <x v="0"/>
    <x v="1"/>
    <x v="19"/>
    <n v="10.237500000000001"/>
    <x v="24"/>
    <n v="1.0125"/>
    <x v="24"/>
  </r>
  <r>
    <s v="OXY-65322-253"/>
    <x v="20"/>
    <s v="07591-92789-UA"/>
    <s v="E-M-0.2"/>
    <n v="3"/>
    <x v="22"/>
    <s v=""/>
    <x v="0"/>
    <s v="Exc"/>
    <s v="M"/>
    <x v="3"/>
    <n v="4.125"/>
    <n v="12.375"/>
    <x v="1"/>
    <x v="0"/>
    <x v="0"/>
    <x v="17"/>
    <n v="3.6712500000000001"/>
    <x v="25"/>
    <n v="0.45374999999999999"/>
    <x v="25"/>
  </r>
  <r>
    <s v="EVP-43500-491"/>
    <x v="21"/>
    <s v="49231-44455-IC"/>
    <s v="A-M-0.5"/>
    <n v="4"/>
    <x v="23"/>
    <s v="sshalesq@umich.edu"/>
    <x v="0"/>
    <s v="Ara"/>
    <s v="M"/>
    <x v="1"/>
    <n v="6.75"/>
    <n v="27"/>
    <x v="2"/>
    <x v="0"/>
    <x v="0"/>
    <x v="20"/>
    <n v="6.1425000000000001"/>
    <x v="26"/>
    <n v="0.60749999999999993"/>
    <x v="26"/>
  </r>
  <r>
    <s v="WAG-26945-689"/>
    <x v="22"/>
    <s v="50124-88608-EO"/>
    <s v="A-M-0.2"/>
    <n v="5"/>
    <x v="24"/>
    <s v="vdanneilr@mtv.com"/>
    <x v="1"/>
    <s v="Ara"/>
    <s v="M"/>
    <x v="3"/>
    <n v="3.375"/>
    <n v="16.875"/>
    <x v="2"/>
    <x v="0"/>
    <x v="1"/>
    <x v="21"/>
    <n v="3.07125"/>
    <x v="19"/>
    <n v="0.30374999999999996"/>
    <x v="19"/>
  </r>
  <r>
    <s v="CHE-78995-767"/>
    <x v="23"/>
    <s v="00888-74814-UZ"/>
    <s v="A-D-0.5"/>
    <n v="3"/>
    <x v="25"/>
    <s v="tnewburys@usda.gov"/>
    <x v="1"/>
    <s v="Ara"/>
    <s v="D"/>
    <x v="1"/>
    <n v="5.97"/>
    <n v="17.91"/>
    <x v="2"/>
    <x v="2"/>
    <x v="1"/>
    <x v="22"/>
    <n v="5.4326999999999996"/>
    <x v="21"/>
    <n v="0.5373"/>
    <x v="21"/>
  </r>
  <r>
    <s v="RYZ-14633-602"/>
    <x v="21"/>
    <s v="14158-30713-OB"/>
    <s v="A-D-1"/>
    <n v="4"/>
    <x v="26"/>
    <s v="mcalcuttt@baidu.com"/>
    <x v="1"/>
    <s v="Ara"/>
    <s v="D"/>
    <x v="0"/>
    <n v="9.9499999999999993"/>
    <n v="39.799999999999997"/>
    <x v="2"/>
    <x v="2"/>
    <x v="0"/>
    <x v="23"/>
    <n v="9.0544999999999991"/>
    <x v="10"/>
    <n v="0.89549999999999985"/>
    <x v="10"/>
  </r>
  <r>
    <s v="WOQ-36015-429"/>
    <x v="24"/>
    <s v="51427-89175-QJ"/>
    <s v="L-M-0.2"/>
    <n v="5"/>
    <x v="27"/>
    <s v=""/>
    <x v="0"/>
    <s v="Lib"/>
    <s v="M"/>
    <x v="3"/>
    <n v="4.3650000000000002"/>
    <n v="21.825000000000003"/>
    <x v="3"/>
    <x v="0"/>
    <x v="1"/>
    <x v="24"/>
    <n v="3.7975500000000002"/>
    <x v="27"/>
    <n v="0.56745000000000001"/>
    <x v="27"/>
  </r>
  <r>
    <s v="WOQ-36015-429"/>
    <x v="24"/>
    <s v="51427-89175-QJ"/>
    <s v="A-D-0.5"/>
    <n v="6"/>
    <x v="27"/>
    <s v=""/>
    <x v="0"/>
    <s v="Ara"/>
    <s v="D"/>
    <x v="1"/>
    <n v="5.97"/>
    <n v="35.82"/>
    <x v="2"/>
    <x v="2"/>
    <x v="1"/>
    <x v="24"/>
    <n v="5.4326999999999996"/>
    <x v="28"/>
    <n v="0.5373"/>
    <x v="28"/>
  </r>
  <r>
    <s v="WOQ-36015-429"/>
    <x v="24"/>
    <s v="51427-89175-QJ"/>
    <s v="L-M-0.5"/>
    <n v="6"/>
    <x v="27"/>
    <s v=""/>
    <x v="0"/>
    <s v="Lib"/>
    <s v="M"/>
    <x v="1"/>
    <n v="8.73"/>
    <n v="52.38"/>
    <x v="3"/>
    <x v="0"/>
    <x v="1"/>
    <x v="24"/>
    <n v="7.5951000000000004"/>
    <x v="29"/>
    <n v="1.1349"/>
    <x v="29"/>
  </r>
  <r>
    <s v="SCT-60553-454"/>
    <x v="25"/>
    <s v="39123-12846-YJ"/>
    <s v="L-L-0.2"/>
    <n v="5"/>
    <x v="28"/>
    <s v="ggatheralx@123-reg.co.uk"/>
    <x v="0"/>
    <s v="Lib"/>
    <s v="L"/>
    <x v="3"/>
    <n v="4.7549999999999999"/>
    <n v="23.774999999999999"/>
    <x v="3"/>
    <x v="1"/>
    <x v="1"/>
    <x v="25"/>
    <n v="4.1368499999999999"/>
    <x v="30"/>
    <n v="0.61814999999999998"/>
    <x v="30"/>
  </r>
  <r>
    <s v="GFK-52063-244"/>
    <x v="26"/>
    <s v="44981-99666-XB"/>
    <s v="L-L-0.5"/>
    <n v="6"/>
    <x v="29"/>
    <s v="uwelberryy@ebay.co.uk"/>
    <x v="2"/>
    <s v="Lib"/>
    <s v="L"/>
    <x v="1"/>
    <n v="9.51"/>
    <n v="57.06"/>
    <x v="3"/>
    <x v="1"/>
    <x v="0"/>
    <x v="26"/>
    <n v="8.2736999999999998"/>
    <x v="31"/>
    <n v="1.2363"/>
    <x v="31"/>
  </r>
  <r>
    <s v="AMM-79521-378"/>
    <x v="27"/>
    <s v="24825-51803-CQ"/>
    <s v="A-D-0.5"/>
    <n v="6"/>
    <x v="30"/>
    <s v="feilhartz@who.int"/>
    <x v="0"/>
    <s v="Ara"/>
    <s v="D"/>
    <x v="1"/>
    <n v="5.97"/>
    <n v="35.82"/>
    <x v="2"/>
    <x v="2"/>
    <x v="1"/>
    <x v="27"/>
    <n v="5.4326999999999996"/>
    <x v="28"/>
    <n v="0.5373"/>
    <x v="28"/>
  </r>
  <r>
    <s v="QUQ-90580-772"/>
    <x v="28"/>
    <s v="77634-13918-GJ"/>
    <s v="L-M-0.2"/>
    <n v="2"/>
    <x v="31"/>
    <s v="zponting10@altervista.org"/>
    <x v="0"/>
    <s v="Lib"/>
    <s v="M"/>
    <x v="3"/>
    <n v="4.3650000000000002"/>
    <n v="8.73"/>
    <x v="3"/>
    <x v="0"/>
    <x v="1"/>
    <x v="28"/>
    <n v="3.7975500000000002"/>
    <x v="32"/>
    <n v="0.56745000000000001"/>
    <x v="32"/>
  </r>
  <r>
    <s v="LGD-24408-274"/>
    <x v="29"/>
    <s v="13694-25001-LX"/>
    <s v="L-L-0.5"/>
    <n v="3"/>
    <x v="32"/>
    <s v="sstrase11@booking.com"/>
    <x v="0"/>
    <s v="Lib"/>
    <s v="L"/>
    <x v="1"/>
    <n v="9.51"/>
    <n v="28.53"/>
    <x v="3"/>
    <x v="1"/>
    <x v="1"/>
    <x v="29"/>
    <n v="8.2736999999999998"/>
    <x v="33"/>
    <n v="1.2363"/>
    <x v="33"/>
  </r>
  <r>
    <s v="HCT-95608-959"/>
    <x v="30"/>
    <s v="08523-01791-TI"/>
    <s v="R-M-2.5"/>
    <n v="5"/>
    <x v="33"/>
    <s v="dde12@unesco.org"/>
    <x v="0"/>
    <s v="Rob"/>
    <s v="M"/>
    <x v="2"/>
    <n v="22.884999999999998"/>
    <n v="114.42499999999998"/>
    <x v="0"/>
    <x v="0"/>
    <x v="1"/>
    <x v="30"/>
    <n v="21.511899999999997"/>
    <x v="15"/>
    <n v="1.3730999999999998"/>
    <x v="15"/>
  </r>
  <r>
    <s v="OFX-99147-470"/>
    <x v="31"/>
    <s v="49860-68865-AB"/>
    <s v="R-M-1"/>
    <n v="6"/>
    <x v="34"/>
    <s v=""/>
    <x v="0"/>
    <s v="Rob"/>
    <s v="M"/>
    <x v="0"/>
    <n v="9.9499999999999993"/>
    <n v="59.699999999999996"/>
    <x v="0"/>
    <x v="0"/>
    <x v="0"/>
    <x v="31"/>
    <n v="9.3529999999999998"/>
    <x v="34"/>
    <n v="0.59699999999999998"/>
    <x v="34"/>
  </r>
  <r>
    <s v="LUO-37559-016"/>
    <x v="32"/>
    <s v="21240-83132-SP"/>
    <s v="L-M-1"/>
    <n v="3"/>
    <x v="35"/>
    <s v=""/>
    <x v="0"/>
    <s v="Lib"/>
    <s v="M"/>
    <x v="0"/>
    <n v="14.55"/>
    <n v="43.650000000000006"/>
    <x v="3"/>
    <x v="0"/>
    <x v="1"/>
    <x v="32"/>
    <n v="12.6585"/>
    <x v="35"/>
    <n v="1.8915000000000002"/>
    <x v="35"/>
  </r>
  <r>
    <s v="XWC-20610-167"/>
    <x v="33"/>
    <s v="08350-81623-TF"/>
    <s v="E-D-0.2"/>
    <n v="2"/>
    <x v="36"/>
    <s v="lyeoland15@pbs.org"/>
    <x v="0"/>
    <s v="Exc"/>
    <s v="D"/>
    <x v="3"/>
    <n v="3.645"/>
    <n v="7.29"/>
    <x v="1"/>
    <x v="2"/>
    <x v="0"/>
    <x v="33"/>
    <n v="3.2440500000000001"/>
    <x v="36"/>
    <n v="0.40095000000000003"/>
    <x v="36"/>
  </r>
  <r>
    <s v="GPU-79113-136"/>
    <x v="34"/>
    <s v="73284-01385-SJ"/>
    <s v="R-D-0.2"/>
    <n v="3"/>
    <x v="37"/>
    <s v="atolworthy16@toplist.cz"/>
    <x v="0"/>
    <s v="Rob"/>
    <s v="D"/>
    <x v="3"/>
    <n v="2.6849999999999996"/>
    <n v="8.0549999999999997"/>
    <x v="0"/>
    <x v="2"/>
    <x v="0"/>
    <x v="34"/>
    <n v="2.5238999999999998"/>
    <x v="37"/>
    <n v="0.16109999999999997"/>
    <x v="37"/>
  </r>
  <r>
    <s v="ULR-52653-960"/>
    <x v="35"/>
    <s v="04152-34436-IE"/>
    <s v="L-L-2.5"/>
    <n v="2"/>
    <x v="38"/>
    <s v=""/>
    <x v="0"/>
    <s v="Lib"/>
    <s v="L"/>
    <x v="2"/>
    <n v="36.454999999999998"/>
    <n v="72.91"/>
    <x v="3"/>
    <x v="1"/>
    <x v="1"/>
    <x v="35"/>
    <n v="31.71585"/>
    <x v="38"/>
    <n v="4.7391499999999995"/>
    <x v="38"/>
  </r>
  <r>
    <s v="HPI-42308-142"/>
    <x v="36"/>
    <s v="06631-86965-XP"/>
    <s v="E-M-0.5"/>
    <n v="2"/>
    <x v="39"/>
    <s v="obaudassi18@seesaa.net"/>
    <x v="0"/>
    <s v="Exc"/>
    <s v="M"/>
    <x v="1"/>
    <n v="8.25"/>
    <n v="16.5"/>
    <x v="1"/>
    <x v="0"/>
    <x v="0"/>
    <x v="36"/>
    <n v="7.3425000000000002"/>
    <x v="39"/>
    <n v="0.90749999999999997"/>
    <x v="39"/>
  </r>
  <r>
    <s v="XHI-30227-581"/>
    <x v="37"/>
    <s v="54619-08558-ZU"/>
    <s v="L-D-2.5"/>
    <n v="6"/>
    <x v="40"/>
    <s v="pkingsbury19@comcast.net"/>
    <x v="0"/>
    <s v="Lib"/>
    <s v="D"/>
    <x v="2"/>
    <n v="29.784999999999997"/>
    <n v="178.70999999999998"/>
    <x v="3"/>
    <x v="2"/>
    <x v="1"/>
    <x v="37"/>
    <n v="25.912949999999995"/>
    <x v="40"/>
    <n v="3.8720499999999998"/>
    <x v="40"/>
  </r>
  <r>
    <s v="DJH-05202-380"/>
    <x v="38"/>
    <s v="85589-17020-CX"/>
    <s v="E-M-2.5"/>
    <n v="2"/>
    <x v="41"/>
    <s v=""/>
    <x v="0"/>
    <s v="Exc"/>
    <s v="M"/>
    <x v="2"/>
    <n v="31.624999999999996"/>
    <n v="63.249999999999993"/>
    <x v="1"/>
    <x v="0"/>
    <x v="0"/>
    <x v="38"/>
    <n v="28.146249999999995"/>
    <x v="41"/>
    <n v="3.4787499999999998"/>
    <x v="41"/>
  </r>
  <r>
    <s v="VMW-26889-781"/>
    <x v="39"/>
    <s v="36078-91009-WU"/>
    <s v="A-L-0.2"/>
    <n v="2"/>
    <x v="42"/>
    <s v="acurley1b@hao123.com"/>
    <x v="0"/>
    <s v="Ara"/>
    <s v="L"/>
    <x v="3"/>
    <n v="3.8849999999999998"/>
    <n v="7.77"/>
    <x v="2"/>
    <x v="1"/>
    <x v="0"/>
    <x v="39"/>
    <n v="3.5353499999999998"/>
    <x v="42"/>
    <n v="0.34964999999999996"/>
    <x v="42"/>
  </r>
  <r>
    <s v="DBU-81099-586"/>
    <x v="40"/>
    <s v="15770-27099-GX"/>
    <s v="A-D-2.5"/>
    <n v="4"/>
    <x v="43"/>
    <s v="rmcgilvary1c@tamu.edu"/>
    <x v="0"/>
    <s v="Ara"/>
    <s v="D"/>
    <x v="2"/>
    <n v="22.884999999999998"/>
    <n v="91.539999999999992"/>
    <x v="2"/>
    <x v="2"/>
    <x v="1"/>
    <x v="40"/>
    <n v="20.82535"/>
    <x v="43"/>
    <n v="2.0596499999999995"/>
    <x v="43"/>
  </r>
  <r>
    <s v="PQA-54820-810"/>
    <x v="41"/>
    <s v="91460-04823-BX"/>
    <s v="A-L-1"/>
    <n v="3"/>
    <x v="44"/>
    <s v="ipikett1d@xinhuanet.com"/>
    <x v="0"/>
    <s v="Ara"/>
    <s v="L"/>
    <x v="0"/>
    <n v="12.95"/>
    <n v="38.849999999999994"/>
    <x v="2"/>
    <x v="1"/>
    <x v="1"/>
    <x v="41"/>
    <n v="11.7845"/>
    <x v="44"/>
    <n v="1.1655"/>
    <x v="44"/>
  </r>
  <r>
    <s v="XKB-41924-202"/>
    <x v="42"/>
    <s v="45089-52817-WN"/>
    <s v="L-D-0.5"/>
    <n v="2"/>
    <x v="45"/>
    <s v="ibouldon1e@gizmodo.com"/>
    <x v="0"/>
    <s v="Lib"/>
    <s v="D"/>
    <x v="1"/>
    <n v="7.77"/>
    <n v="15.54"/>
    <x v="3"/>
    <x v="2"/>
    <x v="1"/>
    <x v="42"/>
    <n v="6.7599"/>
    <x v="45"/>
    <n v="1.0101"/>
    <x v="45"/>
  </r>
  <r>
    <s v="DWZ-69106-473"/>
    <x v="43"/>
    <s v="76447-50326-IC"/>
    <s v="L-L-2.5"/>
    <n v="4"/>
    <x v="46"/>
    <s v="kflanders1f@over-blog.com"/>
    <x v="1"/>
    <s v="Lib"/>
    <s v="L"/>
    <x v="2"/>
    <n v="36.454999999999998"/>
    <n v="145.82"/>
    <x v="3"/>
    <x v="1"/>
    <x v="0"/>
    <x v="43"/>
    <n v="31.71585"/>
    <x v="46"/>
    <n v="4.7391499999999995"/>
    <x v="46"/>
  </r>
  <r>
    <s v="YHV-68700-050"/>
    <x v="44"/>
    <s v="26333-67911-OL"/>
    <s v="R-M-0.5"/>
    <n v="5"/>
    <x v="47"/>
    <s v="hmattioli1g@webmd.com"/>
    <x v="2"/>
    <s v="Rob"/>
    <s v="M"/>
    <x v="1"/>
    <n v="5.97"/>
    <n v="29.849999999999998"/>
    <x v="0"/>
    <x v="0"/>
    <x v="1"/>
    <x v="44"/>
    <n v="5.6117999999999997"/>
    <x v="47"/>
    <n v="0.35819999999999996"/>
    <x v="47"/>
  </r>
  <r>
    <s v="YHV-68700-050"/>
    <x v="44"/>
    <s v="26333-67911-OL"/>
    <s v="L-L-2.5"/>
    <n v="2"/>
    <x v="47"/>
    <s v="hmattioli1g@webmd.com"/>
    <x v="2"/>
    <s v="Lib"/>
    <s v="L"/>
    <x v="2"/>
    <n v="36.454999999999998"/>
    <n v="72.91"/>
    <x v="3"/>
    <x v="1"/>
    <x v="1"/>
    <x v="44"/>
    <n v="31.71585"/>
    <x v="38"/>
    <n v="4.7391499999999995"/>
    <x v="38"/>
  </r>
  <r>
    <s v="KRB-88066-642"/>
    <x v="45"/>
    <s v="22107-86640-SB"/>
    <s v="L-M-1"/>
    <n v="5"/>
    <x v="48"/>
    <s v="agillard1i@issuu.com"/>
    <x v="0"/>
    <s v="Lib"/>
    <s v="M"/>
    <x v="0"/>
    <n v="14.55"/>
    <n v="72.75"/>
    <x v="3"/>
    <x v="0"/>
    <x v="1"/>
    <x v="45"/>
    <n v="12.6585"/>
    <x v="48"/>
    <n v="1.8915000000000002"/>
    <x v="48"/>
  </r>
  <r>
    <s v="LQU-08404-173"/>
    <x v="46"/>
    <s v="09960-34242-LZ"/>
    <s v="L-L-1"/>
    <n v="3"/>
    <x v="49"/>
    <s v=""/>
    <x v="0"/>
    <s v="Lib"/>
    <s v="L"/>
    <x v="0"/>
    <n v="15.85"/>
    <n v="47.55"/>
    <x v="3"/>
    <x v="1"/>
    <x v="1"/>
    <x v="46"/>
    <n v="13.7895"/>
    <x v="49"/>
    <n v="2.0605000000000002"/>
    <x v="49"/>
  </r>
  <r>
    <s v="CWK-60159-881"/>
    <x v="47"/>
    <s v="04671-85591-RT"/>
    <s v="E-D-0.2"/>
    <n v="3"/>
    <x v="50"/>
    <s v="tgrizard1k@odnoklassniki.ru"/>
    <x v="0"/>
    <s v="Exc"/>
    <s v="D"/>
    <x v="3"/>
    <n v="3.645"/>
    <n v="10.935"/>
    <x v="1"/>
    <x v="2"/>
    <x v="0"/>
    <x v="47"/>
    <n v="3.2440500000000001"/>
    <x v="50"/>
    <n v="0.40095000000000003"/>
    <x v="50"/>
  </r>
  <r>
    <s v="EEG-74197-843"/>
    <x v="48"/>
    <s v="25729-68859-UA"/>
    <s v="E-L-1"/>
    <n v="4"/>
    <x v="51"/>
    <s v="rrelton1l@stanford.edu"/>
    <x v="0"/>
    <s v="Exc"/>
    <s v="L"/>
    <x v="0"/>
    <n v="14.85"/>
    <n v="59.4"/>
    <x v="1"/>
    <x v="1"/>
    <x v="1"/>
    <x v="48"/>
    <n v="13.2165"/>
    <x v="51"/>
    <n v="1.6335"/>
    <x v="51"/>
  </r>
  <r>
    <s v="UCZ-59708-525"/>
    <x v="49"/>
    <s v="05501-86351-NX"/>
    <s v="L-D-2.5"/>
    <n v="3"/>
    <x v="52"/>
    <s v=""/>
    <x v="0"/>
    <s v="Lib"/>
    <s v="D"/>
    <x v="2"/>
    <n v="29.784999999999997"/>
    <n v="89.35499999999999"/>
    <x v="3"/>
    <x v="2"/>
    <x v="0"/>
    <x v="49"/>
    <n v="25.912949999999995"/>
    <x v="52"/>
    <n v="3.8720499999999998"/>
    <x v="52"/>
  </r>
  <r>
    <s v="HUB-47311-849"/>
    <x v="50"/>
    <s v="04521-04300-OK"/>
    <s v="L-M-0.5"/>
    <n v="3"/>
    <x v="53"/>
    <s v="sgilroy1n@eepurl.com"/>
    <x v="0"/>
    <s v="Lib"/>
    <s v="M"/>
    <x v="1"/>
    <n v="8.73"/>
    <n v="26.19"/>
    <x v="3"/>
    <x v="0"/>
    <x v="0"/>
    <x v="50"/>
    <n v="7.5951000000000004"/>
    <x v="53"/>
    <n v="1.1349"/>
    <x v="53"/>
  </r>
  <r>
    <s v="WYM-17686-694"/>
    <x v="51"/>
    <s v="58689-55264-VK"/>
    <s v="A-D-2.5"/>
    <n v="5"/>
    <x v="54"/>
    <s v="ccottingham1o@wikipedia.org"/>
    <x v="0"/>
    <s v="Ara"/>
    <s v="D"/>
    <x v="2"/>
    <n v="22.884999999999998"/>
    <n v="114.42499999999998"/>
    <x v="2"/>
    <x v="2"/>
    <x v="1"/>
    <x v="51"/>
    <n v="20.82535"/>
    <x v="54"/>
    <n v="2.0596499999999995"/>
    <x v="54"/>
  </r>
  <r>
    <s v="ZYQ-15797-695"/>
    <x v="52"/>
    <s v="79436-73011-MM"/>
    <s v="R-D-0.5"/>
    <n v="5"/>
    <x v="55"/>
    <s v=""/>
    <x v="2"/>
    <s v="Rob"/>
    <s v="D"/>
    <x v="1"/>
    <n v="5.3699999999999992"/>
    <n v="26.849999999999994"/>
    <x v="0"/>
    <x v="2"/>
    <x v="0"/>
    <x v="52"/>
    <n v="5.0477999999999996"/>
    <x v="55"/>
    <n v="0.32219999999999993"/>
    <x v="55"/>
  </r>
  <r>
    <s v="EEJ-16185-108"/>
    <x v="53"/>
    <s v="65552-60476-KY"/>
    <s v="L-L-0.2"/>
    <n v="5"/>
    <x v="56"/>
    <s v=""/>
    <x v="0"/>
    <s v="Lib"/>
    <s v="L"/>
    <x v="3"/>
    <n v="4.7549999999999999"/>
    <n v="23.774999999999999"/>
    <x v="3"/>
    <x v="1"/>
    <x v="0"/>
    <x v="53"/>
    <n v="4.1368499999999999"/>
    <x v="30"/>
    <n v="0.61814999999999998"/>
    <x v="30"/>
  </r>
  <r>
    <s v="RWR-77888-800"/>
    <x v="54"/>
    <s v="69904-02729-YS"/>
    <s v="A-M-0.5"/>
    <n v="1"/>
    <x v="57"/>
    <s v="adykes1r@eventbrite.com"/>
    <x v="0"/>
    <s v="Ara"/>
    <s v="M"/>
    <x v="1"/>
    <n v="6.75"/>
    <n v="6.75"/>
    <x v="2"/>
    <x v="0"/>
    <x v="1"/>
    <x v="54"/>
    <n v="6.1425000000000001"/>
    <x v="56"/>
    <n v="0.60749999999999993"/>
    <x v="56"/>
  </r>
  <r>
    <s v="LHN-75209-742"/>
    <x v="55"/>
    <s v="01433-04270-AX"/>
    <s v="R-M-0.5"/>
    <n v="6"/>
    <x v="58"/>
    <s v=""/>
    <x v="0"/>
    <s v="Rob"/>
    <s v="M"/>
    <x v="1"/>
    <n v="5.97"/>
    <n v="35.82"/>
    <x v="0"/>
    <x v="0"/>
    <x v="0"/>
    <x v="55"/>
    <n v="5.6117999999999997"/>
    <x v="57"/>
    <n v="0.35819999999999996"/>
    <x v="57"/>
  </r>
  <r>
    <s v="TIR-71396-998"/>
    <x v="56"/>
    <s v="14204-14186-LA"/>
    <s v="R-D-2.5"/>
    <n v="4"/>
    <x v="59"/>
    <s v="acockrem1t@engadget.com"/>
    <x v="0"/>
    <s v="Rob"/>
    <s v="D"/>
    <x v="2"/>
    <n v="20.584999999999997"/>
    <n v="82.339999999999989"/>
    <x v="0"/>
    <x v="2"/>
    <x v="0"/>
    <x v="56"/>
    <n v="19.349899999999998"/>
    <x v="18"/>
    <n v="1.2350999999999999"/>
    <x v="18"/>
  </r>
  <r>
    <s v="RXF-37618-213"/>
    <x v="57"/>
    <s v="32948-34398-HC"/>
    <s v="R-L-0.5"/>
    <n v="1"/>
    <x v="60"/>
    <s v="bumpleby1u@soundcloud.com"/>
    <x v="0"/>
    <s v="Rob"/>
    <s v="L"/>
    <x v="1"/>
    <n v="7.169999999999999"/>
    <n v="7.169999999999999"/>
    <x v="0"/>
    <x v="1"/>
    <x v="0"/>
    <x v="57"/>
    <n v="6.7397999999999989"/>
    <x v="58"/>
    <n v="0.43019999999999992"/>
    <x v="58"/>
  </r>
  <r>
    <s v="ANM-16388-634"/>
    <x v="58"/>
    <s v="77343-52608-FF"/>
    <s v="L-L-0.2"/>
    <n v="2"/>
    <x v="61"/>
    <s v="nsaleway1v@dedecms.com"/>
    <x v="0"/>
    <s v="Lib"/>
    <s v="L"/>
    <x v="3"/>
    <n v="4.7549999999999999"/>
    <n v="9.51"/>
    <x v="3"/>
    <x v="1"/>
    <x v="1"/>
    <x v="58"/>
    <n v="4.1368499999999999"/>
    <x v="59"/>
    <n v="0.61814999999999998"/>
    <x v="59"/>
  </r>
  <r>
    <s v="WYL-29300-070"/>
    <x v="59"/>
    <s v="42770-36274-QA"/>
    <s v="R-M-0.2"/>
    <n v="1"/>
    <x v="62"/>
    <s v="hgoulter1w@abc.net.au"/>
    <x v="0"/>
    <s v="Rob"/>
    <s v="M"/>
    <x v="3"/>
    <n v="2.9849999999999999"/>
    <n v="2.9849999999999999"/>
    <x v="0"/>
    <x v="0"/>
    <x v="1"/>
    <x v="59"/>
    <n v="2.8058999999999998"/>
    <x v="60"/>
    <n v="0.17909999999999998"/>
    <x v="60"/>
  </r>
  <r>
    <s v="JHW-74554-805"/>
    <x v="60"/>
    <s v="14103-58987-ZU"/>
    <s v="R-M-1"/>
    <n v="6"/>
    <x v="63"/>
    <s v="grizzello1x@symantec.com"/>
    <x v="2"/>
    <s v="Rob"/>
    <s v="M"/>
    <x v="0"/>
    <n v="9.9499999999999993"/>
    <n v="59.699999999999996"/>
    <x v="0"/>
    <x v="0"/>
    <x v="0"/>
    <x v="60"/>
    <n v="9.3529999999999998"/>
    <x v="34"/>
    <n v="0.59699999999999998"/>
    <x v="34"/>
  </r>
  <r>
    <s v="KYS-27063-603"/>
    <x v="61"/>
    <s v="69958-32065-SW"/>
    <s v="E-L-2.5"/>
    <n v="4"/>
    <x v="64"/>
    <s v="slist1y@mapquest.com"/>
    <x v="0"/>
    <s v="Exc"/>
    <s v="L"/>
    <x v="2"/>
    <n v="34.154999999999994"/>
    <n v="136.61999999999998"/>
    <x v="1"/>
    <x v="1"/>
    <x v="1"/>
    <x v="61"/>
    <n v="30.397949999999994"/>
    <x v="61"/>
    <n v="3.7570499999999996"/>
    <x v="61"/>
  </r>
  <r>
    <s v="GAZ-58626-277"/>
    <x v="62"/>
    <s v="69533-84907-FA"/>
    <s v="L-L-0.2"/>
    <n v="2"/>
    <x v="65"/>
    <s v="sedmondson1z@theguardian.com"/>
    <x v="1"/>
    <s v="Lib"/>
    <s v="L"/>
    <x v="3"/>
    <n v="4.7549999999999999"/>
    <n v="9.51"/>
    <x v="3"/>
    <x v="1"/>
    <x v="1"/>
    <x v="62"/>
    <n v="4.1368499999999999"/>
    <x v="59"/>
    <n v="0.61814999999999998"/>
    <x v="59"/>
  </r>
  <r>
    <s v="RPJ-37787-335"/>
    <x v="63"/>
    <s v="76005-95461-CI"/>
    <s v="A-M-2.5"/>
    <n v="3"/>
    <x v="66"/>
    <s v=""/>
    <x v="0"/>
    <s v="Ara"/>
    <s v="M"/>
    <x v="2"/>
    <n v="25.874999999999996"/>
    <n v="77.624999999999986"/>
    <x v="2"/>
    <x v="0"/>
    <x v="1"/>
    <x v="32"/>
    <n v="23.546249999999997"/>
    <x v="62"/>
    <n v="2.3287499999999994"/>
    <x v="62"/>
  </r>
  <r>
    <s v="LEF-83057-763"/>
    <x v="64"/>
    <s v="15395-90855-VB"/>
    <s v="L-M-0.2"/>
    <n v="5"/>
    <x v="67"/>
    <s v=""/>
    <x v="0"/>
    <s v="Lib"/>
    <s v="M"/>
    <x v="3"/>
    <n v="4.3650000000000002"/>
    <n v="21.825000000000003"/>
    <x v="3"/>
    <x v="0"/>
    <x v="0"/>
    <x v="63"/>
    <n v="3.7975500000000002"/>
    <x v="27"/>
    <n v="0.56745000000000001"/>
    <x v="27"/>
  </r>
  <r>
    <s v="RPW-36123-215"/>
    <x v="65"/>
    <s v="80640-45811-LB"/>
    <s v="E-L-0.5"/>
    <n v="2"/>
    <x v="68"/>
    <s v="jrangall22@newsvine.com"/>
    <x v="0"/>
    <s v="Exc"/>
    <s v="L"/>
    <x v="1"/>
    <n v="8.91"/>
    <n v="17.82"/>
    <x v="1"/>
    <x v="1"/>
    <x v="0"/>
    <x v="64"/>
    <n v="7.9298999999999999"/>
    <x v="63"/>
    <n v="0.98009999999999997"/>
    <x v="63"/>
  </r>
  <r>
    <s v="WLL-59044-117"/>
    <x v="66"/>
    <s v="28476-04082-GR"/>
    <s v="R-D-1"/>
    <n v="6"/>
    <x v="69"/>
    <s v="kboorn23@ezinearticles.com"/>
    <x v="1"/>
    <s v="Rob"/>
    <s v="D"/>
    <x v="0"/>
    <n v="8.9499999999999993"/>
    <n v="53.699999999999996"/>
    <x v="0"/>
    <x v="2"/>
    <x v="0"/>
    <x v="65"/>
    <n v="8.4130000000000003"/>
    <x v="64"/>
    <n v="0.53699999999999992"/>
    <x v="64"/>
  </r>
  <r>
    <s v="AWT-22827-563"/>
    <x v="67"/>
    <s v="12018-75670-EU"/>
    <s v="R-L-0.2"/>
    <n v="1"/>
    <x v="70"/>
    <s v=""/>
    <x v="1"/>
    <s v="Rob"/>
    <s v="L"/>
    <x v="3"/>
    <n v="3.5849999999999995"/>
    <n v="3.5849999999999995"/>
    <x v="0"/>
    <x v="1"/>
    <x v="0"/>
    <x v="66"/>
    <n v="3.3698999999999995"/>
    <x v="65"/>
    <n v="0.21509999999999996"/>
    <x v="65"/>
  </r>
  <r>
    <s v="QLM-07145-668"/>
    <x v="68"/>
    <s v="86437-17399-FK"/>
    <s v="E-D-0.2"/>
    <n v="2"/>
    <x v="71"/>
    <s v="celgey25@webs.com"/>
    <x v="0"/>
    <s v="Exc"/>
    <s v="D"/>
    <x v="3"/>
    <n v="3.645"/>
    <n v="7.29"/>
    <x v="1"/>
    <x v="2"/>
    <x v="1"/>
    <x v="67"/>
    <n v="3.2440500000000001"/>
    <x v="36"/>
    <n v="0.40095000000000003"/>
    <x v="36"/>
  </r>
  <r>
    <s v="HVQ-64398-930"/>
    <x v="69"/>
    <s v="62979-53167-ML"/>
    <s v="A-M-0.5"/>
    <n v="6"/>
    <x v="72"/>
    <s v="lmizzi26@rakuten.co.jp"/>
    <x v="0"/>
    <s v="Ara"/>
    <s v="M"/>
    <x v="1"/>
    <n v="6.75"/>
    <n v="40.5"/>
    <x v="2"/>
    <x v="0"/>
    <x v="0"/>
    <x v="68"/>
    <n v="6.1425000000000001"/>
    <x v="66"/>
    <n v="0.60749999999999993"/>
    <x v="66"/>
  </r>
  <r>
    <s v="WRT-40778-247"/>
    <x v="70"/>
    <s v="54810-81899-HL"/>
    <s v="R-L-1"/>
    <n v="4"/>
    <x v="73"/>
    <s v="cgiacomazzo27@jigsy.com"/>
    <x v="0"/>
    <s v="Rob"/>
    <s v="L"/>
    <x v="0"/>
    <n v="11.95"/>
    <n v="47.8"/>
    <x v="0"/>
    <x v="1"/>
    <x v="1"/>
    <x v="69"/>
    <n v="11.232999999999999"/>
    <x v="67"/>
    <n v="0.71699999999999997"/>
    <x v="67"/>
  </r>
  <r>
    <s v="SUB-13006-125"/>
    <x v="71"/>
    <s v="26103-41504-IB"/>
    <s v="A-L-0.5"/>
    <n v="5"/>
    <x v="74"/>
    <s v="aarnow28@arizona.edu"/>
    <x v="0"/>
    <s v="Ara"/>
    <s v="L"/>
    <x v="1"/>
    <n v="7.77"/>
    <n v="38.849999999999994"/>
    <x v="2"/>
    <x v="1"/>
    <x v="0"/>
    <x v="70"/>
    <n v="7.0706999999999995"/>
    <x v="44"/>
    <n v="0.69929999999999992"/>
    <x v="68"/>
  </r>
  <r>
    <s v="CQM-49696-263"/>
    <x v="72"/>
    <s v="76534-45229-SG"/>
    <s v="L-L-2.5"/>
    <n v="3"/>
    <x v="75"/>
    <s v="syann29@senate.gov"/>
    <x v="0"/>
    <s v="Lib"/>
    <s v="L"/>
    <x v="2"/>
    <n v="36.454999999999998"/>
    <n v="109.36499999999999"/>
    <x v="3"/>
    <x v="1"/>
    <x v="0"/>
    <x v="71"/>
    <n v="31.71585"/>
    <x v="68"/>
    <n v="4.7391499999999995"/>
    <x v="69"/>
  </r>
  <r>
    <s v="KXN-85094-246"/>
    <x v="73"/>
    <s v="81744-27332-RR"/>
    <s v="L-M-2.5"/>
    <n v="3"/>
    <x v="76"/>
    <s v="bnaulls2a@tiny.cc"/>
    <x v="1"/>
    <s v="Lib"/>
    <s v="M"/>
    <x v="2"/>
    <n v="33.464999999999996"/>
    <n v="100.39499999999998"/>
    <x v="3"/>
    <x v="0"/>
    <x v="0"/>
    <x v="72"/>
    <n v="29.114549999999998"/>
    <x v="69"/>
    <n v="4.3504499999999995"/>
    <x v="70"/>
  </r>
  <r>
    <s v="XOQ-12405-419"/>
    <x v="74"/>
    <s v="91513-75657-PH"/>
    <s v="R-D-2.5"/>
    <n v="4"/>
    <x v="77"/>
    <s v=""/>
    <x v="0"/>
    <s v="Rob"/>
    <s v="D"/>
    <x v="2"/>
    <n v="20.584999999999997"/>
    <n v="82.339999999999989"/>
    <x v="0"/>
    <x v="2"/>
    <x v="0"/>
    <x v="73"/>
    <n v="19.349899999999998"/>
    <x v="18"/>
    <n v="1.2350999999999999"/>
    <x v="18"/>
  </r>
  <r>
    <s v="HYF-10254-369"/>
    <x v="75"/>
    <s v="30373-66619-CB"/>
    <s v="L-L-0.5"/>
    <n v="1"/>
    <x v="78"/>
    <s v="zsherewood2c@apache.org"/>
    <x v="0"/>
    <s v="Lib"/>
    <s v="L"/>
    <x v="1"/>
    <n v="9.51"/>
    <n v="9.51"/>
    <x v="3"/>
    <x v="1"/>
    <x v="1"/>
    <x v="74"/>
    <n v="8.2736999999999998"/>
    <x v="59"/>
    <n v="1.2363"/>
    <x v="59"/>
  </r>
  <r>
    <s v="XXJ-47000-307"/>
    <x v="76"/>
    <s v="31582-23562-FM"/>
    <s v="A-L-2.5"/>
    <n v="3"/>
    <x v="79"/>
    <s v="jdufaire2d@fc2.com"/>
    <x v="0"/>
    <s v="Ara"/>
    <s v="L"/>
    <x v="2"/>
    <n v="29.784999999999997"/>
    <n v="89.35499999999999"/>
    <x v="2"/>
    <x v="1"/>
    <x v="1"/>
    <x v="57"/>
    <n v="27.104349999999997"/>
    <x v="70"/>
    <n v="2.6806499999999995"/>
    <x v="71"/>
  </r>
  <r>
    <s v="XXJ-47000-307"/>
    <x v="76"/>
    <s v="31582-23562-FM"/>
    <s v="A-D-0.2"/>
    <n v="4"/>
    <x v="79"/>
    <s v="jdufaire2d@fc2.com"/>
    <x v="0"/>
    <s v="Ara"/>
    <s v="D"/>
    <x v="3"/>
    <n v="2.9849999999999999"/>
    <n v="11.94"/>
    <x v="2"/>
    <x v="2"/>
    <x v="1"/>
    <x v="57"/>
    <n v="2.7163499999999998"/>
    <x v="23"/>
    <n v="0.26865"/>
    <x v="23"/>
  </r>
  <r>
    <s v="ZDK-82166-357"/>
    <x v="77"/>
    <s v="81431-12577-VD"/>
    <s v="A-M-1"/>
    <n v="3"/>
    <x v="80"/>
    <s v="bkeaveney2f@netlog.com"/>
    <x v="0"/>
    <s v="Ara"/>
    <s v="M"/>
    <x v="0"/>
    <n v="11.25"/>
    <n v="33.75"/>
    <x v="2"/>
    <x v="0"/>
    <x v="1"/>
    <x v="75"/>
    <n v="10.237500000000001"/>
    <x v="71"/>
    <n v="1.0125"/>
    <x v="72"/>
  </r>
  <r>
    <s v="IHN-19982-362"/>
    <x v="78"/>
    <s v="68894-91205-MP"/>
    <s v="R-L-1"/>
    <n v="3"/>
    <x v="81"/>
    <s v="egrise2g@cargocollective.com"/>
    <x v="0"/>
    <s v="Rob"/>
    <s v="L"/>
    <x v="0"/>
    <n v="11.95"/>
    <n v="35.849999999999994"/>
    <x v="0"/>
    <x v="1"/>
    <x v="1"/>
    <x v="76"/>
    <n v="11.232999999999999"/>
    <x v="72"/>
    <n v="0.71699999999999997"/>
    <x v="73"/>
  </r>
  <r>
    <s v="VMT-10030-889"/>
    <x v="79"/>
    <s v="87602-55754-VN"/>
    <s v="A-L-1"/>
    <n v="6"/>
    <x v="82"/>
    <s v="tgottelier2h@vistaprint.com"/>
    <x v="0"/>
    <s v="Ara"/>
    <s v="L"/>
    <x v="0"/>
    <n v="12.95"/>
    <n v="77.699999999999989"/>
    <x v="2"/>
    <x v="1"/>
    <x v="1"/>
    <x v="77"/>
    <n v="11.7845"/>
    <x v="17"/>
    <n v="1.1655"/>
    <x v="17"/>
  </r>
  <r>
    <s v="NHL-11063-100"/>
    <x v="80"/>
    <s v="39181-35745-WH"/>
    <s v="A-L-1"/>
    <n v="4"/>
    <x v="83"/>
    <s v=""/>
    <x v="1"/>
    <s v="Ara"/>
    <s v="L"/>
    <x v="0"/>
    <n v="12.95"/>
    <n v="51.8"/>
    <x v="2"/>
    <x v="1"/>
    <x v="0"/>
    <x v="43"/>
    <n v="11.7845"/>
    <x v="73"/>
    <n v="1.1655"/>
    <x v="74"/>
  </r>
  <r>
    <s v="ROV-87448-086"/>
    <x v="81"/>
    <s v="30381-64762-NG"/>
    <s v="A-M-2.5"/>
    <n v="4"/>
    <x v="84"/>
    <s v="agreenhead2j@dailymail.co.uk"/>
    <x v="0"/>
    <s v="Ara"/>
    <s v="M"/>
    <x v="2"/>
    <n v="25.874999999999996"/>
    <n v="103.49999999999999"/>
    <x v="2"/>
    <x v="0"/>
    <x v="1"/>
    <x v="78"/>
    <n v="23.546249999999997"/>
    <x v="74"/>
    <n v="2.3287499999999994"/>
    <x v="75"/>
  </r>
  <r>
    <s v="DGY-35773-612"/>
    <x v="82"/>
    <s v="17503-27693-ZH"/>
    <s v="E-L-1"/>
    <n v="3"/>
    <x v="85"/>
    <s v=""/>
    <x v="0"/>
    <s v="Exc"/>
    <s v="L"/>
    <x v="0"/>
    <n v="14.85"/>
    <n v="44.55"/>
    <x v="1"/>
    <x v="1"/>
    <x v="0"/>
    <x v="79"/>
    <n v="13.2165"/>
    <x v="75"/>
    <n v="1.6335"/>
    <x v="76"/>
  </r>
  <r>
    <s v="YWH-50638-556"/>
    <x v="83"/>
    <s v="89442-35633-HJ"/>
    <s v="E-L-0.5"/>
    <n v="4"/>
    <x v="86"/>
    <s v="elangcaster2l@spotify.com"/>
    <x v="2"/>
    <s v="Exc"/>
    <s v="L"/>
    <x v="1"/>
    <n v="8.91"/>
    <n v="35.64"/>
    <x v="1"/>
    <x v="1"/>
    <x v="0"/>
    <x v="80"/>
    <n v="7.9298999999999999"/>
    <x v="76"/>
    <n v="0.98009999999999997"/>
    <x v="77"/>
  </r>
  <r>
    <s v="ISL-11200-600"/>
    <x v="84"/>
    <s v="13654-85265-IL"/>
    <s v="A-D-0.2"/>
    <n v="6"/>
    <x v="87"/>
    <s v=""/>
    <x v="1"/>
    <s v="Ara"/>
    <s v="D"/>
    <x v="3"/>
    <n v="2.9849999999999999"/>
    <n v="17.91"/>
    <x v="2"/>
    <x v="2"/>
    <x v="0"/>
    <x v="81"/>
    <n v="2.7163499999999998"/>
    <x v="21"/>
    <n v="0.26865"/>
    <x v="21"/>
  </r>
  <r>
    <s v="LBZ-75997-047"/>
    <x v="85"/>
    <s v="40946-22090-FP"/>
    <s v="A-M-2.5"/>
    <n v="6"/>
    <x v="88"/>
    <s v="nmagauran2n@51.la"/>
    <x v="0"/>
    <s v="Ara"/>
    <s v="M"/>
    <x v="2"/>
    <n v="25.874999999999996"/>
    <n v="155.24999999999997"/>
    <x v="2"/>
    <x v="0"/>
    <x v="1"/>
    <x v="74"/>
    <n v="23.546249999999997"/>
    <x v="77"/>
    <n v="2.3287499999999994"/>
    <x v="78"/>
  </r>
  <r>
    <s v="EUH-08089-954"/>
    <x v="86"/>
    <s v="29050-93691-TS"/>
    <s v="A-D-0.2"/>
    <n v="2"/>
    <x v="89"/>
    <s v="vkirdsch2o@google.fr"/>
    <x v="0"/>
    <s v="Ara"/>
    <s v="D"/>
    <x v="3"/>
    <n v="2.9849999999999999"/>
    <n v="5.97"/>
    <x v="2"/>
    <x v="2"/>
    <x v="1"/>
    <x v="10"/>
    <n v="2.7163499999999998"/>
    <x v="78"/>
    <n v="0.26865"/>
    <x v="79"/>
  </r>
  <r>
    <s v="BLD-12227-251"/>
    <x v="87"/>
    <s v="64395-74865-WF"/>
    <s v="A-M-0.5"/>
    <n v="2"/>
    <x v="90"/>
    <s v="iwhapple2p@com.com"/>
    <x v="0"/>
    <s v="Ara"/>
    <s v="M"/>
    <x v="1"/>
    <n v="6.75"/>
    <n v="13.5"/>
    <x v="2"/>
    <x v="0"/>
    <x v="1"/>
    <x v="74"/>
    <n v="6.1425000000000001"/>
    <x v="79"/>
    <n v="0.60749999999999993"/>
    <x v="80"/>
  </r>
  <r>
    <s v="OPY-30711-853"/>
    <x v="25"/>
    <s v="81861-66046-SU"/>
    <s v="A-D-0.2"/>
    <n v="1"/>
    <x v="91"/>
    <s v=""/>
    <x v="1"/>
    <s v="Ara"/>
    <s v="D"/>
    <x v="3"/>
    <n v="2.9849999999999999"/>
    <n v="2.9849999999999999"/>
    <x v="2"/>
    <x v="2"/>
    <x v="1"/>
    <x v="82"/>
    <n v="2.7163499999999998"/>
    <x v="80"/>
    <n v="0.26865"/>
    <x v="81"/>
  </r>
  <r>
    <s v="DBC-44122-300"/>
    <x v="88"/>
    <s v="13366-78506-KP"/>
    <s v="L-M-0.2"/>
    <n v="3"/>
    <x v="92"/>
    <s v=""/>
    <x v="0"/>
    <s v="Lib"/>
    <s v="M"/>
    <x v="3"/>
    <n v="4.3650000000000002"/>
    <n v="13.095000000000001"/>
    <x v="3"/>
    <x v="0"/>
    <x v="0"/>
    <x v="61"/>
    <n v="3.7975500000000002"/>
    <x v="81"/>
    <n v="0.56745000000000001"/>
    <x v="82"/>
  </r>
  <r>
    <s v="FJQ-60035-234"/>
    <x v="89"/>
    <s v="08847-29858-HN"/>
    <s v="A-L-0.2"/>
    <n v="2"/>
    <x v="93"/>
    <s v=""/>
    <x v="0"/>
    <s v="Ara"/>
    <s v="L"/>
    <x v="3"/>
    <n v="3.8849999999999998"/>
    <n v="7.77"/>
    <x v="2"/>
    <x v="1"/>
    <x v="0"/>
    <x v="83"/>
    <n v="3.5353499999999998"/>
    <x v="42"/>
    <n v="0.34964999999999996"/>
    <x v="42"/>
  </r>
  <r>
    <s v="HSF-66926-425"/>
    <x v="90"/>
    <s v="00539-42510-RY"/>
    <s v="L-D-2.5"/>
    <n v="5"/>
    <x v="94"/>
    <s v="nyoules2t@reference.com"/>
    <x v="1"/>
    <s v="Lib"/>
    <s v="D"/>
    <x v="2"/>
    <n v="29.784999999999997"/>
    <n v="148.92499999999998"/>
    <x v="3"/>
    <x v="2"/>
    <x v="0"/>
    <x v="84"/>
    <n v="25.912949999999995"/>
    <x v="82"/>
    <n v="3.8720499999999998"/>
    <x v="83"/>
  </r>
  <r>
    <s v="LQG-41416-375"/>
    <x v="91"/>
    <s v="45190-08727-NV"/>
    <s v="L-D-1"/>
    <n v="3"/>
    <x v="95"/>
    <s v="daizikovitz2u@answers.com"/>
    <x v="1"/>
    <s v="Lib"/>
    <s v="D"/>
    <x v="0"/>
    <n v="12.95"/>
    <n v="38.849999999999994"/>
    <x v="3"/>
    <x v="2"/>
    <x v="0"/>
    <x v="85"/>
    <n v="11.266499999999999"/>
    <x v="5"/>
    <n v="1.6835"/>
    <x v="5"/>
  </r>
  <r>
    <s v="VZO-97265-841"/>
    <x v="92"/>
    <s v="87049-37901-FU"/>
    <s v="R-M-0.2"/>
    <n v="4"/>
    <x v="96"/>
    <s v="brevel2v@fastcompany.com"/>
    <x v="0"/>
    <s v="Rob"/>
    <s v="M"/>
    <x v="3"/>
    <n v="2.9849999999999999"/>
    <n v="11.94"/>
    <x v="0"/>
    <x v="0"/>
    <x v="1"/>
    <x v="36"/>
    <n v="2.8058999999999998"/>
    <x v="83"/>
    <n v="0.17909999999999998"/>
    <x v="84"/>
  </r>
  <r>
    <s v="MOR-12987-399"/>
    <x v="93"/>
    <s v="34015-31593-JC"/>
    <s v="L-M-1"/>
    <n v="6"/>
    <x v="97"/>
    <s v="epriddis2w@nationalgeographic.com"/>
    <x v="0"/>
    <s v="Lib"/>
    <s v="M"/>
    <x v="0"/>
    <n v="14.55"/>
    <n v="87.300000000000011"/>
    <x v="3"/>
    <x v="0"/>
    <x v="1"/>
    <x v="86"/>
    <n v="12.6585"/>
    <x v="84"/>
    <n v="1.8915000000000002"/>
    <x v="85"/>
  </r>
  <r>
    <s v="UOA-23786-489"/>
    <x v="94"/>
    <s v="90305-50099-SV"/>
    <s v="A-M-0.5"/>
    <n v="6"/>
    <x v="98"/>
    <s v="qveel2x@jugem.jp"/>
    <x v="0"/>
    <s v="Ara"/>
    <s v="M"/>
    <x v="1"/>
    <n v="6.75"/>
    <n v="40.5"/>
    <x v="2"/>
    <x v="0"/>
    <x v="0"/>
    <x v="13"/>
    <n v="6.1425000000000001"/>
    <x v="66"/>
    <n v="0.60749999999999993"/>
    <x v="66"/>
  </r>
  <r>
    <s v="AJL-52941-018"/>
    <x v="95"/>
    <s v="55871-61935-MF"/>
    <s v="E-D-1"/>
    <n v="2"/>
    <x v="99"/>
    <s v="lconyers2y@twitter.com"/>
    <x v="0"/>
    <s v="Exc"/>
    <s v="D"/>
    <x v="0"/>
    <n v="12.15"/>
    <n v="24.3"/>
    <x v="1"/>
    <x v="2"/>
    <x v="1"/>
    <x v="87"/>
    <n v="10.813500000000001"/>
    <x v="85"/>
    <n v="1.3365"/>
    <x v="86"/>
  </r>
  <r>
    <s v="XSZ-84273-421"/>
    <x v="96"/>
    <s v="15405-60469-TM"/>
    <s v="R-M-0.5"/>
    <n v="3"/>
    <x v="100"/>
    <s v="pwye2z@dagondesign.com"/>
    <x v="0"/>
    <s v="Rob"/>
    <s v="M"/>
    <x v="1"/>
    <n v="5.97"/>
    <n v="17.91"/>
    <x v="0"/>
    <x v="0"/>
    <x v="0"/>
    <x v="71"/>
    <n v="5.6117999999999997"/>
    <x v="8"/>
    <n v="0.35819999999999996"/>
    <x v="8"/>
  </r>
  <r>
    <s v="NUN-48214-216"/>
    <x v="97"/>
    <s v="06953-94794-FB"/>
    <s v="A-M-0.5"/>
    <n v="4"/>
    <x v="101"/>
    <s v=""/>
    <x v="0"/>
    <s v="Ara"/>
    <s v="M"/>
    <x v="1"/>
    <n v="6.75"/>
    <n v="27"/>
    <x v="2"/>
    <x v="0"/>
    <x v="1"/>
    <x v="51"/>
    <n v="6.1425000000000001"/>
    <x v="26"/>
    <n v="0.60749999999999993"/>
    <x v="26"/>
  </r>
  <r>
    <s v="AKV-93064-769"/>
    <x v="98"/>
    <s v="22305-40299-CY"/>
    <s v="L-D-0.5"/>
    <n v="1"/>
    <x v="102"/>
    <s v="tsheryn31@mtv.com"/>
    <x v="0"/>
    <s v="Lib"/>
    <s v="D"/>
    <x v="1"/>
    <n v="7.77"/>
    <n v="7.77"/>
    <x v="3"/>
    <x v="2"/>
    <x v="0"/>
    <x v="88"/>
    <n v="6.7599"/>
    <x v="86"/>
    <n v="1.0101"/>
    <x v="87"/>
  </r>
  <r>
    <s v="BRB-40903-533"/>
    <x v="99"/>
    <s v="09020-56774-GU"/>
    <s v="E-L-0.2"/>
    <n v="3"/>
    <x v="103"/>
    <s v="mredgrave32@cargocollective.com"/>
    <x v="0"/>
    <s v="Exc"/>
    <s v="L"/>
    <x v="3"/>
    <n v="4.4550000000000001"/>
    <n v="13.365"/>
    <x v="1"/>
    <x v="1"/>
    <x v="0"/>
    <x v="64"/>
    <n v="3.96495"/>
    <x v="87"/>
    <n v="0.49004999999999999"/>
    <x v="88"/>
  </r>
  <r>
    <s v="GPR-19973-483"/>
    <x v="100"/>
    <s v="92926-08470-YS"/>
    <s v="R-D-0.5"/>
    <n v="5"/>
    <x v="104"/>
    <s v="bfominov33@yale.edu"/>
    <x v="0"/>
    <s v="Rob"/>
    <s v="D"/>
    <x v="1"/>
    <n v="5.3699999999999992"/>
    <n v="26.849999999999994"/>
    <x v="0"/>
    <x v="2"/>
    <x v="1"/>
    <x v="48"/>
    <n v="5.0477999999999996"/>
    <x v="55"/>
    <n v="0.32219999999999993"/>
    <x v="55"/>
  </r>
  <r>
    <s v="XIY-43041-882"/>
    <x v="101"/>
    <s v="07250-63194-JO"/>
    <s v="A-M-1"/>
    <n v="1"/>
    <x v="105"/>
    <s v="scritchlow34@un.org"/>
    <x v="0"/>
    <s v="Ara"/>
    <s v="M"/>
    <x v="0"/>
    <n v="11.25"/>
    <n v="11.25"/>
    <x v="2"/>
    <x v="0"/>
    <x v="1"/>
    <x v="8"/>
    <n v="10.237500000000001"/>
    <x v="24"/>
    <n v="1.0125"/>
    <x v="24"/>
  </r>
  <r>
    <s v="YGY-98425-969"/>
    <x v="102"/>
    <s v="63787-96257-TQ"/>
    <s v="L-M-1"/>
    <n v="1"/>
    <x v="106"/>
    <s v="msteptow35@earthlink.net"/>
    <x v="1"/>
    <s v="Lib"/>
    <s v="M"/>
    <x v="0"/>
    <n v="14.55"/>
    <n v="14.55"/>
    <x v="3"/>
    <x v="0"/>
    <x v="1"/>
    <x v="89"/>
    <n v="12.6585"/>
    <x v="88"/>
    <n v="1.8915000000000002"/>
    <x v="89"/>
  </r>
  <r>
    <s v="MSB-08397-648"/>
    <x v="103"/>
    <s v="49530-25460-RW"/>
    <s v="R-L-0.2"/>
    <n v="4"/>
    <x v="107"/>
    <s v=""/>
    <x v="0"/>
    <s v="Rob"/>
    <s v="L"/>
    <x v="3"/>
    <n v="3.5849999999999995"/>
    <n v="14.339999999999998"/>
    <x v="0"/>
    <x v="1"/>
    <x v="1"/>
    <x v="90"/>
    <n v="3.3698999999999995"/>
    <x v="89"/>
    <n v="0.21509999999999996"/>
    <x v="90"/>
  </r>
  <r>
    <s v="WDR-06028-345"/>
    <x v="104"/>
    <s v="66508-21373-OQ"/>
    <s v="L-L-1"/>
    <n v="1"/>
    <x v="108"/>
    <s v="imulliner37@pinterest.com"/>
    <x v="2"/>
    <s v="Lib"/>
    <s v="L"/>
    <x v="0"/>
    <n v="15.85"/>
    <n v="15.85"/>
    <x v="3"/>
    <x v="1"/>
    <x v="1"/>
    <x v="38"/>
    <n v="13.7895"/>
    <x v="90"/>
    <n v="2.0605000000000002"/>
    <x v="91"/>
  </r>
  <r>
    <s v="MXM-42948-061"/>
    <x v="105"/>
    <s v="20203-03950-FY"/>
    <s v="L-L-0.2"/>
    <n v="4"/>
    <x v="109"/>
    <s v="gstandley38@dion.ne.jp"/>
    <x v="1"/>
    <s v="Lib"/>
    <s v="L"/>
    <x v="3"/>
    <n v="4.7549999999999999"/>
    <n v="19.02"/>
    <x v="3"/>
    <x v="1"/>
    <x v="0"/>
    <x v="91"/>
    <n v="4.1368499999999999"/>
    <x v="91"/>
    <n v="0.61814999999999998"/>
    <x v="92"/>
  </r>
  <r>
    <s v="MGQ-98961-173"/>
    <x v="11"/>
    <s v="83895-90735-XH"/>
    <s v="L-L-0.5"/>
    <n v="4"/>
    <x v="110"/>
    <s v="bdrage39@youku.com"/>
    <x v="0"/>
    <s v="Lib"/>
    <s v="L"/>
    <x v="1"/>
    <n v="9.51"/>
    <n v="38.04"/>
    <x v="3"/>
    <x v="1"/>
    <x v="1"/>
    <x v="4"/>
    <n v="8.2736999999999998"/>
    <x v="92"/>
    <n v="1.2363"/>
    <x v="93"/>
  </r>
  <r>
    <s v="RFH-64349-897"/>
    <x v="106"/>
    <s v="61954-61462-RJ"/>
    <s v="E-D-0.5"/>
    <n v="3"/>
    <x v="111"/>
    <s v="myallop3a@fema.gov"/>
    <x v="0"/>
    <s v="Exc"/>
    <s v="D"/>
    <x v="1"/>
    <n v="7.29"/>
    <n v="21.87"/>
    <x v="1"/>
    <x v="2"/>
    <x v="0"/>
    <x v="92"/>
    <n v="6.4881000000000002"/>
    <x v="6"/>
    <n v="0.80190000000000006"/>
    <x v="6"/>
  </r>
  <r>
    <s v="TKL-20738-660"/>
    <x v="107"/>
    <s v="47939-53158-LS"/>
    <s v="E-M-0.2"/>
    <n v="1"/>
    <x v="112"/>
    <s v="cswitsur3b@chronoengine.com"/>
    <x v="0"/>
    <s v="Exc"/>
    <s v="M"/>
    <x v="3"/>
    <n v="4.125"/>
    <n v="4.125"/>
    <x v="1"/>
    <x v="0"/>
    <x v="1"/>
    <x v="93"/>
    <n v="3.6712500000000001"/>
    <x v="93"/>
    <n v="0.45374999999999999"/>
    <x v="94"/>
  </r>
  <r>
    <s v="TKL-20738-660"/>
    <x v="107"/>
    <s v="47939-53158-LS"/>
    <s v="A-L-0.2"/>
    <n v="1"/>
    <x v="112"/>
    <s v="cswitsur3b@chronoengine.com"/>
    <x v="0"/>
    <s v="Ara"/>
    <s v="L"/>
    <x v="3"/>
    <n v="3.8849999999999998"/>
    <n v="3.8849999999999998"/>
    <x v="2"/>
    <x v="1"/>
    <x v="1"/>
    <x v="93"/>
    <n v="3.5353499999999998"/>
    <x v="94"/>
    <n v="0.34964999999999996"/>
    <x v="95"/>
  </r>
  <r>
    <s v="TKL-20738-660"/>
    <x v="107"/>
    <s v="47939-53158-LS"/>
    <s v="E-M-1"/>
    <n v="5"/>
    <x v="112"/>
    <s v="cswitsur3b@chronoengine.com"/>
    <x v="0"/>
    <s v="Exc"/>
    <s v="M"/>
    <x v="0"/>
    <n v="13.75"/>
    <n v="68.75"/>
    <x v="1"/>
    <x v="0"/>
    <x v="1"/>
    <x v="93"/>
    <n v="12.237500000000001"/>
    <x v="95"/>
    <n v="1.5125"/>
    <x v="96"/>
  </r>
  <r>
    <s v="GOW-03198-575"/>
    <x v="108"/>
    <s v="61513-27752-FA"/>
    <s v="A-D-0.5"/>
    <n v="4"/>
    <x v="113"/>
    <s v="mludwell3e@blogger.com"/>
    <x v="0"/>
    <s v="Ara"/>
    <s v="D"/>
    <x v="1"/>
    <n v="5.97"/>
    <n v="23.88"/>
    <x v="2"/>
    <x v="2"/>
    <x v="0"/>
    <x v="29"/>
    <n v="5.4326999999999996"/>
    <x v="96"/>
    <n v="0.5373"/>
    <x v="97"/>
  </r>
  <r>
    <s v="QJB-90477-635"/>
    <x v="109"/>
    <s v="89714-19856-WX"/>
    <s v="L-L-2.5"/>
    <n v="4"/>
    <x v="114"/>
    <s v="dbeauchamp3f@usda.gov"/>
    <x v="0"/>
    <s v="Lib"/>
    <s v="L"/>
    <x v="2"/>
    <n v="36.454999999999998"/>
    <n v="145.82"/>
    <x v="3"/>
    <x v="1"/>
    <x v="1"/>
    <x v="94"/>
    <n v="31.71585"/>
    <x v="46"/>
    <n v="4.7391499999999995"/>
    <x v="46"/>
  </r>
  <r>
    <s v="MWP-46239-785"/>
    <x v="110"/>
    <s v="87979-56781-YV"/>
    <s v="L-M-0.2"/>
    <n v="5"/>
    <x v="115"/>
    <s v="srodliff3g@ted.com"/>
    <x v="0"/>
    <s v="Lib"/>
    <s v="M"/>
    <x v="3"/>
    <n v="4.3650000000000002"/>
    <n v="21.825000000000003"/>
    <x v="3"/>
    <x v="0"/>
    <x v="0"/>
    <x v="95"/>
    <n v="3.7975500000000002"/>
    <x v="27"/>
    <n v="0.56745000000000001"/>
    <x v="27"/>
  </r>
  <r>
    <s v="QDV-03406-248"/>
    <x v="111"/>
    <s v="74126-88836-KA"/>
    <s v="L-M-0.5"/>
    <n v="3"/>
    <x v="116"/>
    <s v="swoodham3h@businesswire.com"/>
    <x v="1"/>
    <s v="Lib"/>
    <s v="M"/>
    <x v="1"/>
    <n v="8.73"/>
    <n v="26.19"/>
    <x v="3"/>
    <x v="0"/>
    <x v="0"/>
    <x v="96"/>
    <n v="7.5951000000000004"/>
    <x v="53"/>
    <n v="1.1349"/>
    <x v="53"/>
  </r>
  <r>
    <s v="GPH-40635-105"/>
    <x v="112"/>
    <s v="37397-05992-VO"/>
    <s v="A-M-1"/>
    <n v="1"/>
    <x v="117"/>
    <s v="hsynnot3i@about.com"/>
    <x v="0"/>
    <s v="Ara"/>
    <s v="M"/>
    <x v="0"/>
    <n v="11.25"/>
    <n v="11.25"/>
    <x v="2"/>
    <x v="0"/>
    <x v="1"/>
    <x v="92"/>
    <n v="10.237500000000001"/>
    <x v="24"/>
    <n v="1.0125"/>
    <x v="24"/>
  </r>
  <r>
    <s v="JOM-80930-071"/>
    <x v="113"/>
    <s v="54904-18397-UD"/>
    <s v="L-D-1"/>
    <n v="6"/>
    <x v="118"/>
    <s v="rlepere3j@shop-pro.jp"/>
    <x v="1"/>
    <s v="Lib"/>
    <s v="D"/>
    <x v="0"/>
    <n v="12.95"/>
    <n v="77.699999999999989"/>
    <x v="3"/>
    <x v="2"/>
    <x v="1"/>
    <x v="75"/>
    <n v="11.266499999999999"/>
    <x v="97"/>
    <n v="1.6835"/>
    <x v="98"/>
  </r>
  <r>
    <s v="OIL-26493-755"/>
    <x v="114"/>
    <s v="19017-95853-EK"/>
    <s v="A-M-0.5"/>
    <n v="1"/>
    <x v="119"/>
    <s v="twoofinden3k@businesswire.com"/>
    <x v="0"/>
    <s v="Ara"/>
    <s v="M"/>
    <x v="1"/>
    <n v="6.75"/>
    <n v="6.75"/>
    <x v="2"/>
    <x v="0"/>
    <x v="1"/>
    <x v="97"/>
    <n v="6.1425000000000001"/>
    <x v="56"/>
    <n v="0.60749999999999993"/>
    <x v="56"/>
  </r>
  <r>
    <s v="CYV-13426-645"/>
    <x v="115"/>
    <s v="88593-59934-VU"/>
    <s v="E-D-1"/>
    <n v="1"/>
    <x v="120"/>
    <s v="edacca3l@google.pl"/>
    <x v="0"/>
    <s v="Exc"/>
    <s v="D"/>
    <x v="0"/>
    <n v="12.15"/>
    <n v="12.15"/>
    <x v="1"/>
    <x v="2"/>
    <x v="0"/>
    <x v="98"/>
    <n v="10.813500000000001"/>
    <x v="98"/>
    <n v="1.3365"/>
    <x v="99"/>
  </r>
  <r>
    <s v="WRP-39846-614"/>
    <x v="49"/>
    <s v="47493-68564-YM"/>
    <s v="A-L-2.5"/>
    <n v="5"/>
    <x v="121"/>
    <s v=""/>
    <x v="1"/>
    <s v="Ara"/>
    <s v="L"/>
    <x v="2"/>
    <n v="29.784999999999997"/>
    <n v="148.92499999999998"/>
    <x v="2"/>
    <x v="1"/>
    <x v="0"/>
    <x v="89"/>
    <n v="27.104349999999997"/>
    <x v="99"/>
    <n v="2.6806499999999995"/>
    <x v="100"/>
  </r>
  <r>
    <s v="VDZ-76673-968"/>
    <x v="116"/>
    <s v="82246-82543-DW"/>
    <s v="E-D-0.5"/>
    <n v="2"/>
    <x v="122"/>
    <s v="bhindsberg3n@blogs.com"/>
    <x v="0"/>
    <s v="Exc"/>
    <s v="D"/>
    <x v="1"/>
    <n v="7.29"/>
    <n v="14.58"/>
    <x v="1"/>
    <x v="2"/>
    <x v="0"/>
    <x v="63"/>
    <n v="6.4881000000000002"/>
    <x v="20"/>
    <n v="0.80190000000000006"/>
    <x v="20"/>
  </r>
  <r>
    <s v="VTV-03546-175"/>
    <x v="117"/>
    <s v="03384-62101-IY"/>
    <s v="A-L-2.5"/>
    <n v="5"/>
    <x v="123"/>
    <s v="orobins3o@salon.com"/>
    <x v="0"/>
    <s v="Ara"/>
    <s v="L"/>
    <x v="2"/>
    <n v="29.784999999999997"/>
    <n v="148.92499999999998"/>
    <x v="2"/>
    <x v="1"/>
    <x v="0"/>
    <x v="99"/>
    <n v="27.104349999999997"/>
    <x v="99"/>
    <n v="2.6806499999999995"/>
    <x v="100"/>
  </r>
  <r>
    <s v="GHR-72274-715"/>
    <x v="118"/>
    <s v="86881-41559-OR"/>
    <s v="L-D-1"/>
    <n v="1"/>
    <x v="124"/>
    <s v="osyseland3p@independent.co.uk"/>
    <x v="0"/>
    <s v="Lib"/>
    <s v="D"/>
    <x v="0"/>
    <n v="12.95"/>
    <n v="12.95"/>
    <x v="3"/>
    <x v="2"/>
    <x v="1"/>
    <x v="100"/>
    <n v="11.266499999999999"/>
    <x v="100"/>
    <n v="1.6835"/>
    <x v="101"/>
  </r>
  <r>
    <s v="ZGK-97262-313"/>
    <x v="119"/>
    <s v="02536-18494-AQ"/>
    <s v="E-M-2.5"/>
    <n v="3"/>
    <x v="125"/>
    <s v=""/>
    <x v="0"/>
    <s v="Exc"/>
    <s v="M"/>
    <x v="2"/>
    <n v="31.624999999999996"/>
    <n v="94.874999999999986"/>
    <x v="1"/>
    <x v="0"/>
    <x v="0"/>
    <x v="41"/>
    <n v="28.146249999999995"/>
    <x v="101"/>
    <n v="3.4787499999999998"/>
    <x v="102"/>
  </r>
  <r>
    <s v="ZFS-30776-804"/>
    <x v="120"/>
    <s v="58638-01029-CB"/>
    <s v="A-L-0.5"/>
    <n v="5"/>
    <x v="126"/>
    <s v="bmcamish2e@tripadvisor.com"/>
    <x v="0"/>
    <s v="Ara"/>
    <s v="L"/>
    <x v="1"/>
    <n v="7.77"/>
    <n v="38.849999999999994"/>
    <x v="2"/>
    <x v="1"/>
    <x v="0"/>
    <x v="101"/>
    <n v="7.0706999999999995"/>
    <x v="44"/>
    <n v="0.69929999999999992"/>
    <x v="68"/>
  </r>
  <r>
    <s v="QUU-91729-492"/>
    <x v="121"/>
    <s v="90312-11148-LA"/>
    <s v="A-D-0.2"/>
    <n v="4"/>
    <x v="127"/>
    <s v="lkeenleyside3s@topsy.com"/>
    <x v="0"/>
    <s v="Ara"/>
    <s v="D"/>
    <x v="3"/>
    <n v="2.9849999999999999"/>
    <n v="11.94"/>
    <x v="2"/>
    <x v="2"/>
    <x v="1"/>
    <x v="10"/>
    <n v="2.7163499999999998"/>
    <x v="23"/>
    <n v="0.26865"/>
    <x v="23"/>
  </r>
  <r>
    <s v="PVI-72795-960"/>
    <x v="122"/>
    <s v="68239-74809-TF"/>
    <s v="E-L-2.5"/>
    <n v="3"/>
    <x v="128"/>
    <s v=""/>
    <x v="1"/>
    <s v="Exc"/>
    <s v="L"/>
    <x v="2"/>
    <n v="34.154999999999994"/>
    <n v="102.46499999999997"/>
    <x v="1"/>
    <x v="1"/>
    <x v="1"/>
    <x v="102"/>
    <n v="30.397949999999994"/>
    <x v="102"/>
    <n v="3.7570499999999996"/>
    <x v="103"/>
  </r>
  <r>
    <s v="PPP-78935-365"/>
    <x v="123"/>
    <s v="91074-60023-IP"/>
    <s v="E-D-1"/>
    <n v="4"/>
    <x v="129"/>
    <s v=""/>
    <x v="0"/>
    <s v="Exc"/>
    <s v="D"/>
    <x v="0"/>
    <n v="12.15"/>
    <n v="48.6"/>
    <x v="1"/>
    <x v="2"/>
    <x v="1"/>
    <x v="103"/>
    <n v="10.813500000000001"/>
    <x v="103"/>
    <n v="1.3365"/>
    <x v="104"/>
  </r>
  <r>
    <s v="JUO-34131-517"/>
    <x v="124"/>
    <s v="07972-83748-JI"/>
    <s v="L-D-1"/>
    <n v="6"/>
    <x v="130"/>
    <s v=""/>
    <x v="0"/>
    <s v="Lib"/>
    <s v="D"/>
    <x v="0"/>
    <n v="12.95"/>
    <n v="77.699999999999989"/>
    <x v="3"/>
    <x v="2"/>
    <x v="0"/>
    <x v="78"/>
    <n v="11.266499999999999"/>
    <x v="97"/>
    <n v="1.6835"/>
    <x v="98"/>
  </r>
  <r>
    <s v="ZJE-89333-489"/>
    <x v="125"/>
    <s v="08694-57330-XR"/>
    <s v="L-D-2.5"/>
    <n v="1"/>
    <x v="131"/>
    <s v="vkundt3w@bigcartel.com"/>
    <x v="1"/>
    <s v="Lib"/>
    <s v="D"/>
    <x v="2"/>
    <n v="29.784999999999997"/>
    <n v="29.784999999999997"/>
    <x v="3"/>
    <x v="2"/>
    <x v="0"/>
    <x v="104"/>
    <n v="25.912949999999995"/>
    <x v="104"/>
    <n v="3.8720499999999998"/>
    <x v="105"/>
  </r>
  <r>
    <s v="LOO-35324-159"/>
    <x v="126"/>
    <s v="68412-11126-YJ"/>
    <s v="A-L-0.2"/>
    <n v="4"/>
    <x v="132"/>
    <s v="bbett3x@google.de"/>
    <x v="0"/>
    <s v="Ara"/>
    <s v="L"/>
    <x v="3"/>
    <n v="3.8849999999999998"/>
    <n v="15.54"/>
    <x v="2"/>
    <x v="1"/>
    <x v="0"/>
    <x v="41"/>
    <n v="3.5353499999999998"/>
    <x v="105"/>
    <n v="0.34964999999999996"/>
    <x v="106"/>
  </r>
  <r>
    <s v="JBQ-93412-846"/>
    <x v="127"/>
    <s v="69037-66822-DW"/>
    <s v="E-L-2.5"/>
    <n v="4"/>
    <x v="133"/>
    <s v=""/>
    <x v="1"/>
    <s v="Exc"/>
    <s v="L"/>
    <x v="2"/>
    <n v="34.154999999999994"/>
    <n v="136.61999999999998"/>
    <x v="1"/>
    <x v="1"/>
    <x v="0"/>
    <x v="105"/>
    <n v="30.397949999999994"/>
    <x v="61"/>
    <n v="3.7570499999999996"/>
    <x v="61"/>
  </r>
  <r>
    <s v="EHX-66333-637"/>
    <x v="128"/>
    <s v="01297-94364-XH"/>
    <s v="L-M-0.5"/>
    <n v="2"/>
    <x v="134"/>
    <s v="dstaite3z@scientificamerican.com"/>
    <x v="0"/>
    <s v="Lib"/>
    <s v="M"/>
    <x v="1"/>
    <n v="8.73"/>
    <n v="17.46"/>
    <x v="3"/>
    <x v="0"/>
    <x v="1"/>
    <x v="13"/>
    <n v="7.5951000000000004"/>
    <x v="106"/>
    <n v="1.1349"/>
    <x v="107"/>
  </r>
  <r>
    <s v="WXG-25759-236"/>
    <x v="103"/>
    <s v="39919-06540-ZI"/>
    <s v="E-L-2.5"/>
    <n v="2"/>
    <x v="135"/>
    <s v="wkeyse40@apple.com"/>
    <x v="0"/>
    <s v="Exc"/>
    <s v="L"/>
    <x v="2"/>
    <n v="34.154999999999994"/>
    <n v="68.309999999999988"/>
    <x v="1"/>
    <x v="1"/>
    <x v="0"/>
    <x v="106"/>
    <n v="30.397949999999994"/>
    <x v="107"/>
    <n v="3.7570499999999996"/>
    <x v="108"/>
  </r>
  <r>
    <s v="QNA-31113-984"/>
    <x v="129"/>
    <s v="60512-78550-WS"/>
    <s v="L-M-0.2"/>
    <n v="4"/>
    <x v="136"/>
    <s v="oclausenthue41@marriott.com"/>
    <x v="0"/>
    <s v="Lib"/>
    <s v="M"/>
    <x v="3"/>
    <n v="4.3650000000000002"/>
    <n v="17.46"/>
    <x v="3"/>
    <x v="0"/>
    <x v="1"/>
    <x v="87"/>
    <n v="3.7975500000000002"/>
    <x v="106"/>
    <n v="0.56745000000000001"/>
    <x v="107"/>
  </r>
  <r>
    <s v="ZWI-52029-159"/>
    <x v="130"/>
    <s v="40172-12000-AU"/>
    <s v="L-M-1"/>
    <n v="3"/>
    <x v="137"/>
    <s v="lfrancisco42@fema.gov"/>
    <x v="0"/>
    <s v="Lib"/>
    <s v="M"/>
    <x v="0"/>
    <n v="14.55"/>
    <n v="43.650000000000006"/>
    <x v="3"/>
    <x v="0"/>
    <x v="1"/>
    <x v="107"/>
    <n v="12.6585"/>
    <x v="35"/>
    <n v="1.8915000000000002"/>
    <x v="35"/>
  </r>
  <r>
    <s v="ZWI-52029-159"/>
    <x v="130"/>
    <s v="40172-12000-AU"/>
    <s v="E-M-1"/>
    <n v="2"/>
    <x v="137"/>
    <s v="lfrancisco42@fema.gov"/>
    <x v="0"/>
    <s v="Exc"/>
    <s v="M"/>
    <x v="0"/>
    <n v="13.75"/>
    <n v="27.5"/>
    <x v="1"/>
    <x v="0"/>
    <x v="1"/>
    <x v="107"/>
    <n v="12.237500000000001"/>
    <x v="3"/>
    <n v="1.5125"/>
    <x v="3"/>
  </r>
  <r>
    <s v="DFS-49954-707"/>
    <x v="131"/>
    <s v="39019-13649-CL"/>
    <s v="E-D-0.2"/>
    <n v="5"/>
    <x v="138"/>
    <s v="gskingle44@clickbank.net"/>
    <x v="0"/>
    <s v="Exc"/>
    <s v="D"/>
    <x v="3"/>
    <n v="3.645"/>
    <n v="18.225000000000001"/>
    <x v="1"/>
    <x v="2"/>
    <x v="0"/>
    <x v="108"/>
    <n v="3.2440500000000001"/>
    <x v="108"/>
    <n v="0.40095000000000003"/>
    <x v="109"/>
  </r>
  <r>
    <s v="VYP-89830-878"/>
    <x v="132"/>
    <s v="12715-05198-QU"/>
    <s v="A-M-2.5"/>
    <n v="2"/>
    <x v="139"/>
    <s v=""/>
    <x v="0"/>
    <s v="Ara"/>
    <s v="M"/>
    <x v="2"/>
    <n v="25.874999999999996"/>
    <n v="51.749999999999993"/>
    <x v="2"/>
    <x v="0"/>
    <x v="0"/>
    <x v="109"/>
    <n v="23.546249999999997"/>
    <x v="109"/>
    <n v="2.3287499999999994"/>
    <x v="110"/>
  </r>
  <r>
    <s v="AMT-40418-362"/>
    <x v="133"/>
    <s v="04513-76520-QO"/>
    <s v="L-D-1"/>
    <n v="1"/>
    <x v="140"/>
    <s v="jbalsillie46@princeton.edu"/>
    <x v="0"/>
    <s v="Lib"/>
    <s v="D"/>
    <x v="0"/>
    <n v="12.95"/>
    <n v="12.95"/>
    <x v="3"/>
    <x v="2"/>
    <x v="0"/>
    <x v="110"/>
    <n v="11.266499999999999"/>
    <x v="100"/>
    <n v="1.6835"/>
    <x v="101"/>
  </r>
  <r>
    <s v="NFQ-23241-793"/>
    <x v="134"/>
    <s v="88446-59251-SQ"/>
    <s v="A-M-1"/>
    <n v="3"/>
    <x v="141"/>
    <s v=""/>
    <x v="0"/>
    <s v="Ara"/>
    <s v="M"/>
    <x v="0"/>
    <n v="11.25"/>
    <n v="33.75"/>
    <x v="2"/>
    <x v="0"/>
    <x v="0"/>
    <x v="111"/>
    <n v="10.237500000000001"/>
    <x v="71"/>
    <n v="1.0125"/>
    <x v="72"/>
  </r>
  <r>
    <s v="JQK-64922-985"/>
    <x v="113"/>
    <s v="23779-10274-KN"/>
    <s v="R-M-2.5"/>
    <n v="3"/>
    <x v="142"/>
    <s v="bleffek48@ning.com"/>
    <x v="0"/>
    <s v="Rob"/>
    <s v="M"/>
    <x v="2"/>
    <n v="22.884999999999998"/>
    <n v="68.655000000000001"/>
    <x v="0"/>
    <x v="0"/>
    <x v="0"/>
    <x v="103"/>
    <n v="21.511899999999997"/>
    <x v="110"/>
    <n v="1.3730999999999998"/>
    <x v="111"/>
  </r>
  <r>
    <s v="YET-17732-678"/>
    <x v="135"/>
    <s v="57235-92842-DK"/>
    <s v="R-D-0.2"/>
    <n v="1"/>
    <x v="143"/>
    <s v=""/>
    <x v="0"/>
    <s v="Rob"/>
    <s v="D"/>
    <x v="3"/>
    <n v="2.6849999999999996"/>
    <n v="2.6849999999999996"/>
    <x v="0"/>
    <x v="2"/>
    <x v="1"/>
    <x v="42"/>
    <n v="2.5238999999999998"/>
    <x v="111"/>
    <n v="0.16109999999999997"/>
    <x v="112"/>
  </r>
  <r>
    <s v="NKW-24945-846"/>
    <x v="35"/>
    <s v="75977-30364-AY"/>
    <s v="A-D-2.5"/>
    <n v="5"/>
    <x v="144"/>
    <s v="jpray4a@youtube.com"/>
    <x v="0"/>
    <s v="Ara"/>
    <s v="D"/>
    <x v="2"/>
    <n v="22.884999999999998"/>
    <n v="114.42499999999998"/>
    <x v="2"/>
    <x v="2"/>
    <x v="1"/>
    <x v="11"/>
    <n v="20.82535"/>
    <x v="54"/>
    <n v="2.0596499999999995"/>
    <x v="54"/>
  </r>
  <r>
    <s v="VKA-82720-513"/>
    <x v="136"/>
    <s v="12299-30914-NG"/>
    <s v="A-M-2.5"/>
    <n v="6"/>
    <x v="145"/>
    <s v="gholborn4b@ow.ly"/>
    <x v="0"/>
    <s v="Ara"/>
    <s v="M"/>
    <x v="2"/>
    <n v="25.874999999999996"/>
    <n v="155.24999999999997"/>
    <x v="2"/>
    <x v="0"/>
    <x v="0"/>
    <x v="112"/>
    <n v="23.546249999999997"/>
    <x v="77"/>
    <n v="2.3287499999999994"/>
    <x v="78"/>
  </r>
  <r>
    <s v="THA-60599-417"/>
    <x v="137"/>
    <s v="59971-35626-YJ"/>
    <s v="A-M-2.5"/>
    <n v="3"/>
    <x v="146"/>
    <s v="fkeinrat4c@dailymail.co.uk"/>
    <x v="0"/>
    <s v="Ara"/>
    <s v="M"/>
    <x v="2"/>
    <n v="25.874999999999996"/>
    <n v="77.624999999999986"/>
    <x v="2"/>
    <x v="0"/>
    <x v="0"/>
    <x v="113"/>
    <n v="23.546249999999997"/>
    <x v="62"/>
    <n v="2.3287499999999994"/>
    <x v="62"/>
  </r>
  <r>
    <s v="MEK-39769-035"/>
    <x v="138"/>
    <s v="15380-76513-PS"/>
    <s v="R-D-2.5"/>
    <n v="3"/>
    <x v="147"/>
    <s v="pyea4d@aol.com"/>
    <x v="1"/>
    <s v="Rob"/>
    <s v="D"/>
    <x v="2"/>
    <n v="20.584999999999997"/>
    <n v="61.754999999999995"/>
    <x v="0"/>
    <x v="2"/>
    <x v="1"/>
    <x v="114"/>
    <n v="19.349899999999998"/>
    <x v="112"/>
    <n v="1.2350999999999999"/>
    <x v="113"/>
  </r>
  <r>
    <s v="JAF-18294-750"/>
    <x v="139"/>
    <s v="73564-98204-EY"/>
    <s v="R-D-2.5"/>
    <n v="6"/>
    <x v="148"/>
    <s v=""/>
    <x v="0"/>
    <s v="Rob"/>
    <s v="D"/>
    <x v="2"/>
    <n v="20.584999999999997"/>
    <n v="123.50999999999999"/>
    <x v="0"/>
    <x v="2"/>
    <x v="0"/>
    <x v="115"/>
    <n v="19.349899999999998"/>
    <x v="113"/>
    <n v="1.2350999999999999"/>
    <x v="114"/>
  </r>
  <r>
    <s v="TME-59627-221"/>
    <x v="140"/>
    <s v="72282-40594-RX"/>
    <s v="L-L-2.5"/>
    <n v="6"/>
    <x v="149"/>
    <s v=""/>
    <x v="0"/>
    <s v="Lib"/>
    <s v="L"/>
    <x v="2"/>
    <n v="36.454999999999998"/>
    <n v="218.73"/>
    <x v="3"/>
    <x v="1"/>
    <x v="1"/>
    <x v="12"/>
    <n v="31.71585"/>
    <x v="114"/>
    <n v="4.7391499999999995"/>
    <x v="115"/>
  </r>
  <r>
    <s v="UDG-65353-824"/>
    <x v="141"/>
    <s v="17514-94165-RJ"/>
    <s v="E-M-0.5"/>
    <n v="4"/>
    <x v="150"/>
    <s v="kswede4g@addthis.com"/>
    <x v="0"/>
    <s v="Exc"/>
    <s v="M"/>
    <x v="1"/>
    <n v="8.25"/>
    <n v="33"/>
    <x v="1"/>
    <x v="0"/>
    <x v="1"/>
    <x v="101"/>
    <n v="7.3425000000000002"/>
    <x v="115"/>
    <n v="0.90749999999999997"/>
    <x v="116"/>
  </r>
  <r>
    <s v="ENQ-42923-176"/>
    <x v="142"/>
    <s v="56248-75861-JX"/>
    <s v="A-L-0.5"/>
    <n v="3"/>
    <x v="151"/>
    <s v="lrubrow4h@microsoft.com"/>
    <x v="0"/>
    <s v="Ara"/>
    <s v="L"/>
    <x v="1"/>
    <n v="7.77"/>
    <n v="23.31"/>
    <x v="2"/>
    <x v="1"/>
    <x v="1"/>
    <x v="41"/>
    <n v="7.0706999999999995"/>
    <x v="116"/>
    <n v="0.69929999999999992"/>
    <x v="117"/>
  </r>
  <r>
    <s v="CBT-55781-720"/>
    <x v="143"/>
    <s v="97855-54761-IS"/>
    <s v="E-D-0.5"/>
    <n v="3"/>
    <x v="152"/>
    <s v="dtift4i@netvibes.com"/>
    <x v="0"/>
    <s v="Exc"/>
    <s v="D"/>
    <x v="1"/>
    <n v="7.29"/>
    <n v="21.87"/>
    <x v="1"/>
    <x v="2"/>
    <x v="0"/>
    <x v="116"/>
    <n v="6.4881000000000002"/>
    <x v="6"/>
    <n v="0.80190000000000006"/>
    <x v="6"/>
  </r>
  <r>
    <s v="NEU-86533-016"/>
    <x v="144"/>
    <s v="96544-91644-IT"/>
    <s v="R-D-0.2"/>
    <n v="6"/>
    <x v="153"/>
    <s v="gschonfeld4j@oracle.com"/>
    <x v="0"/>
    <s v="Rob"/>
    <s v="D"/>
    <x v="3"/>
    <n v="2.6849999999999996"/>
    <n v="16.11"/>
    <x v="0"/>
    <x v="2"/>
    <x v="1"/>
    <x v="117"/>
    <n v="2.5238999999999998"/>
    <x v="117"/>
    <n v="0.16109999999999997"/>
    <x v="118"/>
  </r>
  <r>
    <s v="BYU-58154-603"/>
    <x v="145"/>
    <s v="51971-70393-QM"/>
    <s v="E-D-0.5"/>
    <n v="4"/>
    <x v="154"/>
    <s v="cfeye4k@google.co.jp"/>
    <x v="1"/>
    <s v="Exc"/>
    <s v="D"/>
    <x v="1"/>
    <n v="7.29"/>
    <n v="29.16"/>
    <x v="1"/>
    <x v="2"/>
    <x v="1"/>
    <x v="118"/>
    <n v="6.4881000000000002"/>
    <x v="118"/>
    <n v="0.80190000000000006"/>
    <x v="119"/>
  </r>
  <r>
    <s v="EHJ-05910-257"/>
    <x v="146"/>
    <s v="06812-11924-IK"/>
    <s v="R-D-1"/>
    <n v="6"/>
    <x v="155"/>
    <s v=""/>
    <x v="0"/>
    <s v="Rob"/>
    <s v="D"/>
    <x v="0"/>
    <n v="8.9499999999999993"/>
    <n v="53.699999999999996"/>
    <x v="0"/>
    <x v="2"/>
    <x v="0"/>
    <x v="119"/>
    <n v="8.4130000000000003"/>
    <x v="64"/>
    <n v="0.53699999999999992"/>
    <x v="64"/>
  </r>
  <r>
    <s v="EIL-44855-309"/>
    <x v="147"/>
    <s v="59741-90220-OW"/>
    <s v="R-D-0.5"/>
    <n v="5"/>
    <x v="156"/>
    <s v=""/>
    <x v="0"/>
    <s v="Rob"/>
    <s v="D"/>
    <x v="1"/>
    <n v="5.3699999999999992"/>
    <n v="26.849999999999994"/>
    <x v="0"/>
    <x v="2"/>
    <x v="0"/>
    <x v="120"/>
    <n v="5.0477999999999996"/>
    <x v="55"/>
    <n v="0.32219999999999993"/>
    <x v="55"/>
  </r>
  <r>
    <s v="HCA-87224-420"/>
    <x v="148"/>
    <s v="62682-27930-PD"/>
    <s v="E-M-0.5"/>
    <n v="5"/>
    <x v="157"/>
    <s v="tfero4n@comsenz.com"/>
    <x v="0"/>
    <s v="Exc"/>
    <s v="M"/>
    <x v="1"/>
    <n v="8.25"/>
    <n v="41.25"/>
    <x v="1"/>
    <x v="0"/>
    <x v="0"/>
    <x v="119"/>
    <n v="7.3425000000000002"/>
    <x v="1"/>
    <n v="0.90749999999999997"/>
    <x v="1"/>
  </r>
  <r>
    <s v="ABO-29054-365"/>
    <x v="149"/>
    <s v="00256-19905-YG"/>
    <s v="A-M-0.5"/>
    <n v="6"/>
    <x v="158"/>
    <s v=""/>
    <x v="1"/>
    <s v="Ara"/>
    <s v="M"/>
    <x v="1"/>
    <n v="6.75"/>
    <n v="40.5"/>
    <x v="2"/>
    <x v="0"/>
    <x v="1"/>
    <x v="118"/>
    <n v="6.1425000000000001"/>
    <x v="66"/>
    <n v="0.60749999999999993"/>
    <x v="66"/>
  </r>
  <r>
    <s v="TKN-58485-031"/>
    <x v="150"/>
    <s v="38890-22576-UI"/>
    <s v="R-D-1"/>
    <n v="2"/>
    <x v="159"/>
    <s v="fdauney4p@sphinn.com"/>
    <x v="1"/>
    <s v="Rob"/>
    <s v="D"/>
    <x v="0"/>
    <n v="8.9499999999999993"/>
    <n v="17.899999999999999"/>
    <x v="0"/>
    <x v="2"/>
    <x v="1"/>
    <x v="121"/>
    <n v="8.4130000000000003"/>
    <x v="119"/>
    <n v="0.53699999999999992"/>
    <x v="120"/>
  </r>
  <r>
    <s v="RCK-04069-371"/>
    <x v="151"/>
    <s v="94573-61802-PH"/>
    <s v="E-L-2.5"/>
    <n v="2"/>
    <x v="160"/>
    <s v="searley4q@youku.com"/>
    <x v="2"/>
    <s v="Exc"/>
    <s v="L"/>
    <x v="2"/>
    <n v="34.154999999999994"/>
    <n v="68.309999999999988"/>
    <x v="1"/>
    <x v="1"/>
    <x v="1"/>
    <x v="122"/>
    <n v="30.397949999999994"/>
    <x v="107"/>
    <n v="3.7570499999999996"/>
    <x v="108"/>
  </r>
  <r>
    <s v="IRJ-67095-738"/>
    <x v="13"/>
    <s v="86447-02699-UT"/>
    <s v="E-M-2.5"/>
    <n v="2"/>
    <x v="161"/>
    <s v="mchamberlayne4r@bigcartel.com"/>
    <x v="0"/>
    <s v="Exc"/>
    <s v="M"/>
    <x v="2"/>
    <n v="31.624999999999996"/>
    <n v="63.249999999999993"/>
    <x v="1"/>
    <x v="0"/>
    <x v="0"/>
    <x v="47"/>
    <n v="28.146249999999995"/>
    <x v="41"/>
    <n v="3.4787499999999998"/>
    <x v="41"/>
  </r>
  <r>
    <s v="VEA-31961-977"/>
    <x v="79"/>
    <s v="51432-27169-KN"/>
    <s v="E-D-0.5"/>
    <n v="3"/>
    <x v="162"/>
    <s v="bflaherty4s@moonfruit.com"/>
    <x v="1"/>
    <s v="Exc"/>
    <s v="D"/>
    <x v="1"/>
    <n v="7.29"/>
    <n v="21.87"/>
    <x v="1"/>
    <x v="2"/>
    <x v="1"/>
    <x v="123"/>
    <n v="6.4881000000000002"/>
    <x v="6"/>
    <n v="0.80190000000000006"/>
    <x v="6"/>
  </r>
  <r>
    <s v="BAF-42286-205"/>
    <x v="152"/>
    <s v="43074-00987-PB"/>
    <s v="R-M-2.5"/>
    <n v="4"/>
    <x v="163"/>
    <s v="ocolbeck4t@sina.com.cn"/>
    <x v="0"/>
    <s v="Rob"/>
    <s v="M"/>
    <x v="2"/>
    <n v="22.884999999999998"/>
    <n v="91.539999999999992"/>
    <x v="0"/>
    <x v="0"/>
    <x v="1"/>
    <x v="124"/>
    <n v="21.511899999999997"/>
    <x v="22"/>
    <n v="1.3730999999999998"/>
    <x v="22"/>
  </r>
  <r>
    <s v="WOR-52762-511"/>
    <x v="153"/>
    <s v="04739-85772-QT"/>
    <s v="E-L-2.5"/>
    <n v="6"/>
    <x v="164"/>
    <s v=""/>
    <x v="0"/>
    <s v="Exc"/>
    <s v="L"/>
    <x v="2"/>
    <n v="34.154999999999994"/>
    <n v="204.92999999999995"/>
    <x v="1"/>
    <x v="1"/>
    <x v="0"/>
    <x v="125"/>
    <n v="30.397949999999994"/>
    <x v="120"/>
    <n v="3.7570499999999996"/>
    <x v="121"/>
  </r>
  <r>
    <s v="ZWK-03995-815"/>
    <x v="154"/>
    <s v="28279-78469-YW"/>
    <s v="E-M-2.5"/>
    <n v="2"/>
    <x v="165"/>
    <s v="ehobbing4v@nsw.gov.au"/>
    <x v="0"/>
    <s v="Exc"/>
    <s v="M"/>
    <x v="2"/>
    <n v="31.624999999999996"/>
    <n v="63.249999999999993"/>
    <x v="1"/>
    <x v="0"/>
    <x v="0"/>
    <x v="126"/>
    <n v="28.146249999999995"/>
    <x v="41"/>
    <n v="3.4787499999999998"/>
    <x v="41"/>
  </r>
  <r>
    <s v="CKF-43291-846"/>
    <x v="155"/>
    <s v="91829-99544-DS"/>
    <s v="E-L-2.5"/>
    <n v="1"/>
    <x v="166"/>
    <s v="othynne4w@auda.org.au"/>
    <x v="0"/>
    <s v="Exc"/>
    <s v="L"/>
    <x v="2"/>
    <n v="34.154999999999994"/>
    <n v="34.154999999999994"/>
    <x v="1"/>
    <x v="1"/>
    <x v="0"/>
    <x v="127"/>
    <n v="30.397949999999994"/>
    <x v="121"/>
    <n v="3.7570499999999996"/>
    <x v="122"/>
  </r>
  <r>
    <s v="RMW-74160-339"/>
    <x v="156"/>
    <s v="38978-59582-JP"/>
    <s v="R-L-2.5"/>
    <n v="4"/>
    <x v="167"/>
    <s v="eheining4x@flickr.com"/>
    <x v="0"/>
    <s v="Rob"/>
    <s v="L"/>
    <x v="2"/>
    <n v="27.484999999999996"/>
    <n v="109.93999999999998"/>
    <x v="0"/>
    <x v="1"/>
    <x v="0"/>
    <x v="128"/>
    <n v="25.835899999999995"/>
    <x v="122"/>
    <n v="1.6490999999999998"/>
    <x v="123"/>
  </r>
  <r>
    <s v="FMT-94584-786"/>
    <x v="22"/>
    <s v="86504-96610-BH"/>
    <s v="A-L-1"/>
    <n v="2"/>
    <x v="168"/>
    <s v="kmelloi4y@imdb.com"/>
    <x v="0"/>
    <s v="Ara"/>
    <s v="L"/>
    <x v="0"/>
    <n v="12.95"/>
    <n v="25.9"/>
    <x v="2"/>
    <x v="1"/>
    <x v="1"/>
    <x v="36"/>
    <n v="11.7845"/>
    <x v="123"/>
    <n v="1.1655"/>
    <x v="124"/>
  </r>
  <r>
    <s v="NWT-78222-575"/>
    <x v="157"/>
    <s v="75986-98864-EZ"/>
    <s v="A-D-0.2"/>
    <n v="1"/>
    <x v="169"/>
    <s v=""/>
    <x v="1"/>
    <s v="Ara"/>
    <s v="D"/>
    <x v="3"/>
    <n v="2.9849999999999999"/>
    <n v="2.9849999999999999"/>
    <x v="2"/>
    <x v="2"/>
    <x v="1"/>
    <x v="129"/>
    <n v="2.7163499999999998"/>
    <x v="80"/>
    <n v="0.26865"/>
    <x v="81"/>
  </r>
  <r>
    <s v="EOI-02511-919"/>
    <x v="158"/>
    <s v="66776-88682-RG"/>
    <s v="E-L-0.2"/>
    <n v="5"/>
    <x v="170"/>
    <s v="amussen50@51.la"/>
    <x v="0"/>
    <s v="Exc"/>
    <s v="L"/>
    <x v="3"/>
    <n v="4.4550000000000001"/>
    <n v="22.274999999999999"/>
    <x v="1"/>
    <x v="1"/>
    <x v="1"/>
    <x v="130"/>
    <n v="3.96495"/>
    <x v="124"/>
    <n v="0.49004999999999999"/>
    <x v="125"/>
  </r>
  <r>
    <s v="EOI-02511-919"/>
    <x v="158"/>
    <s v="66776-88682-RG"/>
    <s v="A-D-0.5"/>
    <n v="5"/>
    <x v="170"/>
    <s v="amussen50@51.la"/>
    <x v="0"/>
    <s v="Ara"/>
    <s v="D"/>
    <x v="1"/>
    <n v="5.97"/>
    <n v="29.849999999999998"/>
    <x v="2"/>
    <x v="2"/>
    <x v="1"/>
    <x v="130"/>
    <n v="5.4326999999999996"/>
    <x v="125"/>
    <n v="0.5373"/>
    <x v="126"/>
  </r>
  <r>
    <s v="UCT-03935-589"/>
    <x v="78"/>
    <s v="85851-78384-DM"/>
    <s v="R-D-0.5"/>
    <n v="6"/>
    <x v="171"/>
    <s v="amundford52@nbcnews.com"/>
    <x v="0"/>
    <s v="Rob"/>
    <s v="D"/>
    <x v="1"/>
    <n v="5.3699999999999992"/>
    <n v="32.22"/>
    <x v="0"/>
    <x v="2"/>
    <x v="1"/>
    <x v="131"/>
    <n v="5.0477999999999996"/>
    <x v="126"/>
    <n v="0.32219999999999993"/>
    <x v="127"/>
  </r>
  <r>
    <s v="SBI-60013-494"/>
    <x v="159"/>
    <s v="55232-81621-BX"/>
    <s v="E-M-0.2"/>
    <n v="2"/>
    <x v="172"/>
    <s v="twalas53@google.ca"/>
    <x v="0"/>
    <s v="Exc"/>
    <s v="M"/>
    <x v="3"/>
    <n v="4.125"/>
    <n v="8.25"/>
    <x v="1"/>
    <x v="0"/>
    <x v="1"/>
    <x v="132"/>
    <n v="3.6712500000000001"/>
    <x v="127"/>
    <n v="0.45374999999999999"/>
    <x v="128"/>
  </r>
  <r>
    <s v="QRA-73277-814"/>
    <x v="160"/>
    <s v="80310-92912-JA"/>
    <s v="A-L-0.5"/>
    <n v="4"/>
    <x v="173"/>
    <s v="iblazewicz54@thetimes.co.uk"/>
    <x v="0"/>
    <s v="Ara"/>
    <s v="L"/>
    <x v="1"/>
    <n v="7.77"/>
    <n v="31.08"/>
    <x v="2"/>
    <x v="1"/>
    <x v="1"/>
    <x v="30"/>
    <n v="7.0706999999999995"/>
    <x v="128"/>
    <n v="0.69929999999999992"/>
    <x v="129"/>
  </r>
  <r>
    <s v="EQE-31648-909"/>
    <x v="161"/>
    <s v="19821-05175-WZ"/>
    <s v="E-D-0.5"/>
    <n v="5"/>
    <x v="174"/>
    <s v="arizzetti55@naver.com"/>
    <x v="0"/>
    <s v="Exc"/>
    <s v="D"/>
    <x v="1"/>
    <n v="7.29"/>
    <n v="36.450000000000003"/>
    <x v="1"/>
    <x v="2"/>
    <x v="0"/>
    <x v="133"/>
    <n v="6.4881000000000002"/>
    <x v="129"/>
    <n v="0.80190000000000006"/>
    <x v="130"/>
  </r>
  <r>
    <s v="QOO-24615-950"/>
    <x v="162"/>
    <s v="01338-83217-GV"/>
    <s v="R-M-2.5"/>
    <n v="3"/>
    <x v="175"/>
    <s v="mmeriet56@noaa.gov"/>
    <x v="0"/>
    <s v="Rob"/>
    <s v="M"/>
    <x v="2"/>
    <n v="22.884999999999998"/>
    <n v="68.655000000000001"/>
    <x v="0"/>
    <x v="0"/>
    <x v="1"/>
    <x v="25"/>
    <n v="21.511899999999997"/>
    <x v="110"/>
    <n v="1.3730999999999998"/>
    <x v="111"/>
  </r>
  <r>
    <s v="WDV-73864-037"/>
    <x v="70"/>
    <s v="66044-25298-TA"/>
    <s v="L-M-0.5"/>
    <n v="5"/>
    <x v="176"/>
    <s v="lpratt57@netvibes.com"/>
    <x v="0"/>
    <s v="Lib"/>
    <s v="M"/>
    <x v="1"/>
    <n v="8.73"/>
    <n v="43.650000000000006"/>
    <x v="3"/>
    <x v="0"/>
    <x v="0"/>
    <x v="92"/>
    <n v="7.5951000000000004"/>
    <x v="130"/>
    <n v="1.1349"/>
    <x v="35"/>
  </r>
  <r>
    <s v="PKR-88575-066"/>
    <x v="163"/>
    <s v="28728-47861-TZ"/>
    <s v="E-L-0.2"/>
    <n v="1"/>
    <x v="177"/>
    <s v="akitchingham58@com.com"/>
    <x v="0"/>
    <s v="Exc"/>
    <s v="L"/>
    <x v="3"/>
    <n v="4.4550000000000001"/>
    <n v="4.4550000000000001"/>
    <x v="1"/>
    <x v="1"/>
    <x v="0"/>
    <x v="101"/>
    <n v="3.96495"/>
    <x v="131"/>
    <n v="0.49004999999999999"/>
    <x v="131"/>
  </r>
  <r>
    <s v="BWR-85735-955"/>
    <x v="153"/>
    <s v="32638-38620-AX"/>
    <s v="L-M-1"/>
    <n v="3"/>
    <x v="178"/>
    <s v="bbartholin59@xinhuanet.com"/>
    <x v="0"/>
    <s v="Lib"/>
    <s v="M"/>
    <x v="0"/>
    <n v="14.55"/>
    <n v="43.650000000000006"/>
    <x v="3"/>
    <x v="0"/>
    <x v="0"/>
    <x v="134"/>
    <n v="12.6585"/>
    <x v="35"/>
    <n v="1.8915000000000002"/>
    <x v="35"/>
  </r>
  <r>
    <s v="YFX-64795-136"/>
    <x v="164"/>
    <s v="83163-65741-IH"/>
    <s v="L-M-2.5"/>
    <n v="1"/>
    <x v="179"/>
    <s v="mprinn5a@usa.gov"/>
    <x v="0"/>
    <s v="Lib"/>
    <s v="M"/>
    <x v="2"/>
    <n v="33.464999999999996"/>
    <n v="33.464999999999996"/>
    <x v="3"/>
    <x v="0"/>
    <x v="0"/>
    <x v="135"/>
    <n v="29.114549999999998"/>
    <x v="132"/>
    <n v="4.3504499999999995"/>
    <x v="132"/>
  </r>
  <r>
    <s v="DDO-71442-967"/>
    <x v="165"/>
    <s v="89422-58281-FD"/>
    <s v="L-D-0.2"/>
    <n v="5"/>
    <x v="180"/>
    <s v="abaudino5b@netvibes.com"/>
    <x v="0"/>
    <s v="Lib"/>
    <s v="D"/>
    <x v="3"/>
    <n v="3.8849999999999998"/>
    <n v="19.424999999999997"/>
    <x v="3"/>
    <x v="2"/>
    <x v="0"/>
    <x v="41"/>
    <n v="3.37995"/>
    <x v="133"/>
    <n v="0.50505"/>
    <x v="133"/>
  </r>
  <r>
    <s v="ILQ-11027-588"/>
    <x v="166"/>
    <s v="76293-30918-DQ"/>
    <s v="E-D-1"/>
    <n v="6"/>
    <x v="181"/>
    <s v="ppetrushanko5c@blinklist.com"/>
    <x v="1"/>
    <s v="Exc"/>
    <s v="D"/>
    <x v="0"/>
    <n v="12.15"/>
    <n v="72.900000000000006"/>
    <x v="1"/>
    <x v="2"/>
    <x v="0"/>
    <x v="136"/>
    <n v="10.813500000000001"/>
    <x v="134"/>
    <n v="1.3365"/>
    <x v="134"/>
  </r>
  <r>
    <s v="KRZ-13868-122"/>
    <x v="167"/>
    <s v="86779-84838-EJ"/>
    <s v="E-L-1"/>
    <n v="3"/>
    <x v="182"/>
    <s v=""/>
    <x v="0"/>
    <s v="Exc"/>
    <s v="L"/>
    <x v="0"/>
    <n v="14.85"/>
    <n v="44.55"/>
    <x v="1"/>
    <x v="1"/>
    <x v="1"/>
    <x v="137"/>
    <n v="13.2165"/>
    <x v="75"/>
    <n v="1.6335"/>
    <x v="76"/>
  </r>
  <r>
    <s v="VRM-93594-914"/>
    <x v="168"/>
    <s v="66806-41795-MX"/>
    <s v="E-D-0.5"/>
    <n v="5"/>
    <x v="183"/>
    <s v="elaird5e@bing.com"/>
    <x v="0"/>
    <s v="Exc"/>
    <s v="D"/>
    <x v="1"/>
    <n v="7.29"/>
    <n v="36.450000000000003"/>
    <x v="1"/>
    <x v="2"/>
    <x v="1"/>
    <x v="138"/>
    <n v="6.4881000000000002"/>
    <x v="129"/>
    <n v="0.80190000000000006"/>
    <x v="130"/>
  </r>
  <r>
    <s v="HXL-22497-359"/>
    <x v="169"/>
    <s v="64875-71224-UI"/>
    <s v="A-L-1"/>
    <n v="3"/>
    <x v="184"/>
    <s v="mhowsden5f@infoseek.co.jp"/>
    <x v="0"/>
    <s v="Ara"/>
    <s v="L"/>
    <x v="0"/>
    <n v="12.95"/>
    <n v="38.849999999999994"/>
    <x v="2"/>
    <x v="1"/>
    <x v="1"/>
    <x v="139"/>
    <n v="11.7845"/>
    <x v="44"/>
    <n v="1.1655"/>
    <x v="44"/>
  </r>
  <r>
    <s v="NOP-21394-646"/>
    <x v="170"/>
    <s v="16982-35708-BZ"/>
    <s v="E-L-0.5"/>
    <n v="6"/>
    <x v="185"/>
    <s v="ncuttler5g@parallels.com"/>
    <x v="0"/>
    <s v="Exc"/>
    <s v="L"/>
    <x v="1"/>
    <n v="8.91"/>
    <n v="53.46"/>
    <x v="1"/>
    <x v="1"/>
    <x v="1"/>
    <x v="41"/>
    <n v="7.9298999999999999"/>
    <x v="135"/>
    <n v="0.98009999999999997"/>
    <x v="135"/>
  </r>
  <r>
    <s v="NOP-21394-646"/>
    <x v="170"/>
    <s v="16982-35708-BZ"/>
    <s v="L-D-2.5"/>
    <n v="2"/>
    <x v="185"/>
    <s v="ncuttler5g@parallels.com"/>
    <x v="0"/>
    <s v="Lib"/>
    <s v="D"/>
    <x v="2"/>
    <n v="29.784999999999997"/>
    <n v="59.569999999999993"/>
    <x v="3"/>
    <x v="2"/>
    <x v="1"/>
    <x v="41"/>
    <n v="25.912949999999995"/>
    <x v="136"/>
    <n v="3.8720499999999998"/>
    <x v="136"/>
  </r>
  <r>
    <s v="NOP-21394-646"/>
    <x v="170"/>
    <s v="16982-35708-BZ"/>
    <s v="L-D-2.5"/>
    <n v="3"/>
    <x v="185"/>
    <s v="ncuttler5g@parallels.com"/>
    <x v="0"/>
    <s v="Lib"/>
    <s v="D"/>
    <x v="2"/>
    <n v="29.784999999999997"/>
    <n v="89.35499999999999"/>
    <x v="3"/>
    <x v="2"/>
    <x v="1"/>
    <x v="41"/>
    <n v="25.912949999999995"/>
    <x v="52"/>
    <n v="3.8720499999999998"/>
    <x v="52"/>
  </r>
  <r>
    <s v="NOP-21394-646"/>
    <x v="170"/>
    <s v="16982-35708-BZ"/>
    <s v="L-L-0.5"/>
    <n v="4"/>
    <x v="185"/>
    <s v="ncuttler5g@parallels.com"/>
    <x v="0"/>
    <s v="Lib"/>
    <s v="L"/>
    <x v="1"/>
    <n v="9.51"/>
    <n v="38.04"/>
    <x v="3"/>
    <x v="1"/>
    <x v="1"/>
    <x v="41"/>
    <n v="8.2736999999999998"/>
    <x v="92"/>
    <n v="1.2363"/>
    <x v="93"/>
  </r>
  <r>
    <s v="NOP-21394-646"/>
    <x v="170"/>
    <s v="16982-35708-BZ"/>
    <s v="E-M-1"/>
    <n v="3"/>
    <x v="185"/>
    <s v="ncuttler5g@parallels.com"/>
    <x v="0"/>
    <s v="Exc"/>
    <s v="M"/>
    <x v="0"/>
    <n v="13.75"/>
    <n v="41.25"/>
    <x v="1"/>
    <x v="0"/>
    <x v="1"/>
    <x v="41"/>
    <n v="12.237500000000001"/>
    <x v="137"/>
    <n v="1.5125"/>
    <x v="1"/>
  </r>
  <r>
    <s v="FTV-77095-168"/>
    <x v="171"/>
    <s v="66708-26678-QK"/>
    <s v="L-L-0.5"/>
    <n v="6"/>
    <x v="186"/>
    <s v=""/>
    <x v="0"/>
    <s v="Lib"/>
    <s v="L"/>
    <x v="1"/>
    <n v="9.51"/>
    <n v="57.06"/>
    <x v="3"/>
    <x v="1"/>
    <x v="1"/>
    <x v="34"/>
    <n v="8.2736999999999998"/>
    <x v="31"/>
    <n v="1.2363"/>
    <x v="31"/>
  </r>
  <r>
    <s v="BOR-02906-411"/>
    <x v="172"/>
    <s v="08743-09057-OO"/>
    <s v="L-D-2.5"/>
    <n v="6"/>
    <x v="187"/>
    <s v="tfelip5m@typepad.com"/>
    <x v="0"/>
    <s v="Lib"/>
    <s v="D"/>
    <x v="2"/>
    <n v="29.784999999999997"/>
    <n v="178.70999999999998"/>
    <x v="3"/>
    <x v="2"/>
    <x v="0"/>
    <x v="140"/>
    <n v="25.912949999999995"/>
    <x v="40"/>
    <n v="3.8720499999999998"/>
    <x v="40"/>
  </r>
  <r>
    <s v="WMP-68847-770"/>
    <x v="173"/>
    <s v="37490-01572-JW"/>
    <s v="L-L-0.2"/>
    <n v="1"/>
    <x v="188"/>
    <s v="vle5n@disqus.com"/>
    <x v="0"/>
    <s v="Lib"/>
    <s v="L"/>
    <x v="3"/>
    <n v="4.7549999999999999"/>
    <n v="4.7549999999999999"/>
    <x v="3"/>
    <x v="1"/>
    <x v="1"/>
    <x v="141"/>
    <n v="4.1368499999999999"/>
    <x v="7"/>
    <n v="0.61814999999999998"/>
    <x v="7"/>
  </r>
  <r>
    <s v="TMO-22785-872"/>
    <x v="174"/>
    <s v="01811-60350-CU"/>
    <s v="E-M-1"/>
    <n v="6"/>
    <x v="189"/>
    <s v=""/>
    <x v="0"/>
    <s v="Exc"/>
    <s v="M"/>
    <x v="0"/>
    <n v="13.75"/>
    <n v="82.5"/>
    <x v="1"/>
    <x v="0"/>
    <x v="1"/>
    <x v="142"/>
    <n v="12.237500000000001"/>
    <x v="138"/>
    <n v="1.5125"/>
    <x v="137"/>
  </r>
  <r>
    <s v="TJG-73587-353"/>
    <x v="175"/>
    <s v="24766-58139-GT"/>
    <s v="R-D-0.2"/>
    <n v="3"/>
    <x v="190"/>
    <s v=""/>
    <x v="0"/>
    <s v="Rob"/>
    <s v="D"/>
    <x v="3"/>
    <n v="2.6849999999999996"/>
    <n v="8.0549999999999997"/>
    <x v="0"/>
    <x v="2"/>
    <x v="0"/>
    <x v="41"/>
    <n v="2.5238999999999998"/>
    <x v="37"/>
    <n v="0.16109999999999997"/>
    <x v="37"/>
  </r>
  <r>
    <s v="OOU-61343-455"/>
    <x v="176"/>
    <s v="90123-70970-NY"/>
    <s v="A-M-1"/>
    <n v="2"/>
    <x v="191"/>
    <s v="npoolman5q@howstuffworks.com"/>
    <x v="0"/>
    <s v="Ara"/>
    <s v="M"/>
    <x v="0"/>
    <n v="11.25"/>
    <n v="22.5"/>
    <x v="2"/>
    <x v="0"/>
    <x v="1"/>
    <x v="63"/>
    <n v="10.237500000000001"/>
    <x v="139"/>
    <n v="1.0125"/>
    <x v="138"/>
  </r>
  <r>
    <s v="RMA-08327-369"/>
    <x v="142"/>
    <s v="93809-05424-MG"/>
    <s v="A-M-0.5"/>
    <n v="6"/>
    <x v="192"/>
    <s v="oduny5r@constantcontact.com"/>
    <x v="0"/>
    <s v="Ara"/>
    <s v="M"/>
    <x v="1"/>
    <n v="6.75"/>
    <n v="40.5"/>
    <x v="2"/>
    <x v="0"/>
    <x v="0"/>
    <x v="143"/>
    <n v="6.1425000000000001"/>
    <x v="66"/>
    <n v="0.60749999999999993"/>
    <x v="66"/>
  </r>
  <r>
    <s v="SFB-97929-779"/>
    <x v="177"/>
    <s v="85425-33494-HQ"/>
    <s v="E-D-0.5"/>
    <n v="4"/>
    <x v="193"/>
    <s v="chalfhide5s@google.ru"/>
    <x v="1"/>
    <s v="Exc"/>
    <s v="D"/>
    <x v="1"/>
    <n v="7.29"/>
    <n v="29.16"/>
    <x v="1"/>
    <x v="2"/>
    <x v="0"/>
    <x v="144"/>
    <n v="6.4881000000000002"/>
    <x v="118"/>
    <n v="0.80190000000000006"/>
    <x v="119"/>
  </r>
  <r>
    <s v="AUP-10128-606"/>
    <x v="178"/>
    <s v="54387-64897-XC"/>
    <s v="A-M-0.5"/>
    <n v="1"/>
    <x v="194"/>
    <s v="fmalecky5t@list-manage.com"/>
    <x v="2"/>
    <s v="Ara"/>
    <s v="M"/>
    <x v="1"/>
    <n v="6.75"/>
    <n v="6.75"/>
    <x v="2"/>
    <x v="0"/>
    <x v="1"/>
    <x v="145"/>
    <n v="6.1425000000000001"/>
    <x v="56"/>
    <n v="0.60749999999999993"/>
    <x v="56"/>
  </r>
  <r>
    <s v="YTW-40242-005"/>
    <x v="179"/>
    <s v="01035-70465-UO"/>
    <s v="L-D-1"/>
    <n v="4"/>
    <x v="195"/>
    <s v="aattwater5u@wikia.com"/>
    <x v="0"/>
    <s v="Lib"/>
    <s v="D"/>
    <x v="0"/>
    <n v="12.95"/>
    <n v="51.8"/>
    <x v="3"/>
    <x v="2"/>
    <x v="0"/>
    <x v="131"/>
    <n v="11.266499999999999"/>
    <x v="140"/>
    <n v="1.6835"/>
    <x v="139"/>
  </r>
  <r>
    <s v="PRP-53390-819"/>
    <x v="180"/>
    <s v="84260-39432-ML"/>
    <s v="E-L-0.5"/>
    <n v="6"/>
    <x v="196"/>
    <s v="mwhellans5v@mapquest.com"/>
    <x v="0"/>
    <s v="Exc"/>
    <s v="L"/>
    <x v="1"/>
    <n v="8.91"/>
    <n v="53.46"/>
    <x v="1"/>
    <x v="1"/>
    <x v="1"/>
    <x v="15"/>
    <n v="7.9298999999999999"/>
    <x v="135"/>
    <n v="0.98009999999999997"/>
    <x v="135"/>
  </r>
  <r>
    <s v="GSJ-01065-125"/>
    <x v="181"/>
    <s v="69779-40609-RS"/>
    <s v="E-D-0.2"/>
    <n v="4"/>
    <x v="197"/>
    <s v="dcamilletti5w@businesswire.com"/>
    <x v="0"/>
    <s v="Exc"/>
    <s v="D"/>
    <x v="3"/>
    <n v="3.645"/>
    <n v="14.58"/>
    <x v="1"/>
    <x v="2"/>
    <x v="0"/>
    <x v="110"/>
    <n v="3.2440500000000001"/>
    <x v="20"/>
    <n v="0.40095000000000003"/>
    <x v="20"/>
  </r>
  <r>
    <s v="YQU-65147-580"/>
    <x v="182"/>
    <s v="80247-70000-HT"/>
    <s v="R-D-2.5"/>
    <n v="1"/>
    <x v="198"/>
    <s v="egalgey5x@wufoo.com"/>
    <x v="0"/>
    <s v="Rob"/>
    <s v="D"/>
    <x v="2"/>
    <n v="20.584999999999997"/>
    <n v="20.584999999999997"/>
    <x v="0"/>
    <x v="2"/>
    <x v="1"/>
    <x v="15"/>
    <n v="19.349899999999998"/>
    <x v="141"/>
    <n v="1.2350999999999999"/>
    <x v="140"/>
  </r>
  <r>
    <s v="QPM-95832-683"/>
    <x v="183"/>
    <s v="35058-04550-VC"/>
    <s v="L-L-1"/>
    <n v="2"/>
    <x v="199"/>
    <s v="mhame5y@newsvine.com"/>
    <x v="1"/>
    <s v="Lib"/>
    <s v="L"/>
    <x v="0"/>
    <n v="15.85"/>
    <n v="31.7"/>
    <x v="3"/>
    <x v="1"/>
    <x v="1"/>
    <x v="146"/>
    <n v="13.7895"/>
    <x v="142"/>
    <n v="2.0605000000000002"/>
    <x v="141"/>
  </r>
  <r>
    <s v="BNQ-88920-567"/>
    <x v="184"/>
    <s v="27226-53717-SY"/>
    <s v="L-D-0.2"/>
    <n v="6"/>
    <x v="200"/>
    <s v="igurnee5z@usnews.com"/>
    <x v="0"/>
    <s v="Lib"/>
    <s v="D"/>
    <x v="3"/>
    <n v="3.8849999999999998"/>
    <n v="23.31"/>
    <x v="3"/>
    <x v="2"/>
    <x v="1"/>
    <x v="147"/>
    <n v="3.37995"/>
    <x v="143"/>
    <n v="0.50505"/>
    <x v="142"/>
  </r>
  <r>
    <s v="PUX-47906-110"/>
    <x v="185"/>
    <s v="02002-98725-CH"/>
    <s v="L-M-1"/>
    <n v="4"/>
    <x v="201"/>
    <s v="asnowding60@comsenz.com"/>
    <x v="0"/>
    <s v="Lib"/>
    <s v="M"/>
    <x v="0"/>
    <n v="14.55"/>
    <n v="58.2"/>
    <x v="3"/>
    <x v="0"/>
    <x v="0"/>
    <x v="45"/>
    <n v="12.6585"/>
    <x v="144"/>
    <n v="1.8915000000000002"/>
    <x v="143"/>
  </r>
  <r>
    <s v="COL-72079-610"/>
    <x v="186"/>
    <s v="38487-01549-MV"/>
    <s v="E-L-0.5"/>
    <n v="4"/>
    <x v="202"/>
    <s v="gpoinsett61@berkeley.edu"/>
    <x v="0"/>
    <s v="Exc"/>
    <s v="L"/>
    <x v="1"/>
    <n v="8.91"/>
    <n v="35.64"/>
    <x v="1"/>
    <x v="1"/>
    <x v="1"/>
    <x v="148"/>
    <n v="7.9298999999999999"/>
    <x v="76"/>
    <n v="0.98009999999999997"/>
    <x v="77"/>
  </r>
  <r>
    <s v="LBC-45686-819"/>
    <x v="187"/>
    <s v="98573-41811-EQ"/>
    <s v="A-M-1"/>
    <n v="5"/>
    <x v="203"/>
    <s v="rfurman62@t.co"/>
    <x v="1"/>
    <s v="Ara"/>
    <s v="M"/>
    <x v="0"/>
    <n v="11.25"/>
    <n v="56.25"/>
    <x v="2"/>
    <x v="0"/>
    <x v="0"/>
    <x v="149"/>
    <n v="10.237500000000001"/>
    <x v="145"/>
    <n v="1.0125"/>
    <x v="144"/>
  </r>
  <r>
    <s v="BLQ-03709-265"/>
    <x v="148"/>
    <s v="72463-75685-MV"/>
    <s v="R-L-0.2"/>
    <n v="3"/>
    <x v="204"/>
    <s v="ccrosier63@xrea.com"/>
    <x v="0"/>
    <s v="Rob"/>
    <s v="L"/>
    <x v="3"/>
    <n v="3.5849999999999995"/>
    <n v="10.754999999999999"/>
    <x v="0"/>
    <x v="1"/>
    <x v="1"/>
    <x v="150"/>
    <n v="3.3698999999999995"/>
    <x v="146"/>
    <n v="0.21509999999999996"/>
    <x v="145"/>
  </r>
  <r>
    <s v="BLQ-03709-265"/>
    <x v="148"/>
    <s v="72463-75685-MV"/>
    <s v="R-M-0.2"/>
    <n v="5"/>
    <x v="204"/>
    <s v="ccrosier63@xrea.com"/>
    <x v="0"/>
    <s v="Rob"/>
    <s v="M"/>
    <x v="3"/>
    <n v="2.9849999999999999"/>
    <n v="14.924999999999999"/>
    <x v="0"/>
    <x v="0"/>
    <x v="1"/>
    <x v="150"/>
    <n v="2.8058999999999998"/>
    <x v="147"/>
    <n v="0.17909999999999998"/>
    <x v="146"/>
  </r>
  <r>
    <s v="VFZ-91673-181"/>
    <x v="188"/>
    <s v="10225-91535-AI"/>
    <s v="A-L-1"/>
    <n v="6"/>
    <x v="205"/>
    <s v="lrushmer65@europa.eu"/>
    <x v="0"/>
    <s v="Ara"/>
    <s v="L"/>
    <x v="0"/>
    <n v="12.95"/>
    <n v="77.699999999999989"/>
    <x v="2"/>
    <x v="1"/>
    <x v="0"/>
    <x v="151"/>
    <n v="11.7845"/>
    <x v="17"/>
    <n v="1.1655"/>
    <x v="17"/>
  </r>
  <r>
    <s v="WKD-81956-870"/>
    <x v="189"/>
    <s v="48090-06534-HI"/>
    <s v="L-D-0.5"/>
    <n v="3"/>
    <x v="206"/>
    <s v="wedinborough66@github.io"/>
    <x v="0"/>
    <s v="Lib"/>
    <s v="D"/>
    <x v="1"/>
    <n v="7.77"/>
    <n v="23.31"/>
    <x v="3"/>
    <x v="2"/>
    <x v="1"/>
    <x v="152"/>
    <n v="6.7599"/>
    <x v="143"/>
    <n v="1.0101"/>
    <x v="142"/>
  </r>
  <r>
    <s v="TNI-91067-006"/>
    <x v="190"/>
    <s v="80444-58185-FX"/>
    <s v="E-L-1"/>
    <n v="4"/>
    <x v="207"/>
    <s v=""/>
    <x v="0"/>
    <s v="Exc"/>
    <s v="L"/>
    <x v="0"/>
    <n v="14.85"/>
    <n v="59.4"/>
    <x v="1"/>
    <x v="1"/>
    <x v="0"/>
    <x v="41"/>
    <n v="13.2165"/>
    <x v="51"/>
    <n v="1.6335"/>
    <x v="51"/>
  </r>
  <r>
    <s v="IZA-61469-812"/>
    <x v="191"/>
    <s v="13561-92774-WP"/>
    <s v="L-D-2.5"/>
    <n v="4"/>
    <x v="208"/>
    <s v="kbromehead68@un.org"/>
    <x v="0"/>
    <s v="Lib"/>
    <s v="D"/>
    <x v="2"/>
    <n v="29.784999999999997"/>
    <n v="119.13999999999999"/>
    <x v="3"/>
    <x v="2"/>
    <x v="0"/>
    <x v="15"/>
    <n v="25.912949999999995"/>
    <x v="148"/>
    <n v="3.8720499999999998"/>
    <x v="147"/>
  </r>
  <r>
    <s v="PSS-22466-862"/>
    <x v="192"/>
    <s v="11550-78378-GE"/>
    <s v="R-L-0.2"/>
    <n v="4"/>
    <x v="209"/>
    <s v="ewesterman69@si.edu"/>
    <x v="1"/>
    <s v="Rob"/>
    <s v="L"/>
    <x v="3"/>
    <n v="3.5849999999999995"/>
    <n v="14.339999999999998"/>
    <x v="0"/>
    <x v="1"/>
    <x v="1"/>
    <x v="62"/>
    <n v="3.3698999999999995"/>
    <x v="89"/>
    <n v="0.21509999999999996"/>
    <x v="90"/>
  </r>
  <r>
    <s v="REH-56504-397"/>
    <x v="193"/>
    <s v="90961-35603-RP"/>
    <s v="A-M-2.5"/>
    <n v="5"/>
    <x v="210"/>
    <s v="ahutchens6a@amazonaws.com"/>
    <x v="0"/>
    <s v="Ara"/>
    <s v="M"/>
    <x v="2"/>
    <n v="25.874999999999996"/>
    <n v="129.37499999999997"/>
    <x v="2"/>
    <x v="0"/>
    <x v="1"/>
    <x v="153"/>
    <n v="23.546249999999997"/>
    <x v="149"/>
    <n v="2.3287499999999994"/>
    <x v="148"/>
  </r>
  <r>
    <s v="ALA-62598-016"/>
    <x v="194"/>
    <s v="57145-03803-ZL"/>
    <s v="R-D-0.2"/>
    <n v="6"/>
    <x v="211"/>
    <s v="nwyvill6b@naver.com"/>
    <x v="2"/>
    <s v="Rob"/>
    <s v="D"/>
    <x v="3"/>
    <n v="2.6849999999999996"/>
    <n v="16.11"/>
    <x v="0"/>
    <x v="2"/>
    <x v="0"/>
    <x v="154"/>
    <n v="2.5238999999999998"/>
    <x v="117"/>
    <n v="0.16109999999999997"/>
    <x v="118"/>
  </r>
  <r>
    <s v="EYE-70374-835"/>
    <x v="195"/>
    <s v="89115-11966-VF"/>
    <s v="R-L-0.2"/>
    <n v="5"/>
    <x v="212"/>
    <s v="bmathon6c@barnesandnoble.com"/>
    <x v="0"/>
    <s v="Rob"/>
    <s v="L"/>
    <x v="3"/>
    <n v="3.5849999999999995"/>
    <n v="17.924999999999997"/>
    <x v="0"/>
    <x v="1"/>
    <x v="1"/>
    <x v="155"/>
    <n v="3.3698999999999995"/>
    <x v="150"/>
    <n v="0.21509999999999996"/>
    <x v="149"/>
  </r>
  <r>
    <s v="CCZ-19589-212"/>
    <x v="196"/>
    <s v="05754-41702-FG"/>
    <s v="L-M-0.2"/>
    <n v="2"/>
    <x v="213"/>
    <s v="kstreight6d@about.com"/>
    <x v="0"/>
    <s v="Lib"/>
    <s v="M"/>
    <x v="3"/>
    <n v="4.3650000000000002"/>
    <n v="8.73"/>
    <x v="3"/>
    <x v="0"/>
    <x v="1"/>
    <x v="156"/>
    <n v="3.7975500000000002"/>
    <x v="32"/>
    <n v="0.56745000000000001"/>
    <x v="32"/>
  </r>
  <r>
    <s v="BPT-83989-157"/>
    <x v="197"/>
    <s v="84269-49816-ML"/>
    <s v="A-M-2.5"/>
    <n v="2"/>
    <x v="214"/>
    <s v="pcutchie6e@globo.com"/>
    <x v="0"/>
    <s v="Ara"/>
    <s v="M"/>
    <x v="2"/>
    <n v="25.874999999999996"/>
    <n v="51.749999999999993"/>
    <x v="2"/>
    <x v="0"/>
    <x v="1"/>
    <x v="116"/>
    <n v="23.546249999999997"/>
    <x v="109"/>
    <n v="2.3287499999999994"/>
    <x v="110"/>
  </r>
  <r>
    <s v="YFH-87456-208"/>
    <x v="198"/>
    <s v="23600-98432-ME"/>
    <s v="L-M-0.2"/>
    <n v="2"/>
    <x v="215"/>
    <s v=""/>
    <x v="0"/>
    <s v="Lib"/>
    <s v="M"/>
    <x v="3"/>
    <n v="4.3650000000000002"/>
    <n v="8.73"/>
    <x v="3"/>
    <x v="0"/>
    <x v="0"/>
    <x v="55"/>
    <n v="3.7975500000000002"/>
    <x v="32"/>
    <n v="0.56745000000000001"/>
    <x v="32"/>
  </r>
  <r>
    <s v="JLN-14700-924"/>
    <x v="199"/>
    <s v="79058-02767-CP"/>
    <s v="L-L-0.2"/>
    <n v="5"/>
    <x v="216"/>
    <s v="cgheraldi6g@opera.com"/>
    <x v="2"/>
    <s v="Lib"/>
    <s v="L"/>
    <x v="3"/>
    <n v="4.7549999999999999"/>
    <n v="23.774999999999999"/>
    <x v="3"/>
    <x v="1"/>
    <x v="1"/>
    <x v="44"/>
    <n v="4.1368499999999999"/>
    <x v="30"/>
    <n v="0.61814999999999998"/>
    <x v="30"/>
  </r>
  <r>
    <s v="JVW-22582-137"/>
    <x v="200"/>
    <s v="89208-74646-UK"/>
    <s v="E-M-0.2"/>
    <n v="5"/>
    <x v="217"/>
    <s v="bkenwell6h@over-blog.com"/>
    <x v="0"/>
    <s v="Exc"/>
    <s v="M"/>
    <x v="3"/>
    <n v="4.125"/>
    <n v="20.625"/>
    <x v="1"/>
    <x v="0"/>
    <x v="1"/>
    <x v="103"/>
    <n v="3.6712500000000001"/>
    <x v="151"/>
    <n v="0.45374999999999999"/>
    <x v="150"/>
  </r>
  <r>
    <s v="LAA-41879-001"/>
    <x v="201"/>
    <s v="11408-81032-UR"/>
    <s v="L-L-2.5"/>
    <n v="1"/>
    <x v="218"/>
    <s v="tsutty6i@google.es"/>
    <x v="0"/>
    <s v="Lib"/>
    <s v="L"/>
    <x v="2"/>
    <n v="36.454999999999998"/>
    <n v="36.454999999999998"/>
    <x v="3"/>
    <x v="1"/>
    <x v="1"/>
    <x v="15"/>
    <n v="31.71585"/>
    <x v="152"/>
    <n v="4.7391499999999995"/>
    <x v="151"/>
  </r>
  <r>
    <s v="BRV-64870-915"/>
    <x v="202"/>
    <s v="32070-55528-UG"/>
    <s v="L-L-2.5"/>
    <n v="5"/>
    <x v="219"/>
    <s v=""/>
    <x v="1"/>
    <s v="Lib"/>
    <s v="L"/>
    <x v="2"/>
    <n v="36.454999999999998"/>
    <n v="182.27499999999998"/>
    <x v="3"/>
    <x v="1"/>
    <x v="1"/>
    <x v="157"/>
    <n v="31.71585"/>
    <x v="153"/>
    <n v="4.7391499999999995"/>
    <x v="152"/>
  </r>
  <r>
    <s v="RGJ-12544-083"/>
    <x v="203"/>
    <s v="48873-84433-PN"/>
    <s v="L-D-2.5"/>
    <n v="3"/>
    <x v="220"/>
    <s v="charce6k@cafepress.com"/>
    <x v="1"/>
    <s v="Lib"/>
    <s v="D"/>
    <x v="2"/>
    <n v="29.784999999999997"/>
    <n v="89.35499999999999"/>
    <x v="3"/>
    <x v="2"/>
    <x v="1"/>
    <x v="158"/>
    <n v="25.912949999999995"/>
    <x v="52"/>
    <n v="3.8720499999999998"/>
    <x v="52"/>
  </r>
  <r>
    <s v="JJX-83339-346"/>
    <x v="204"/>
    <s v="32928-18158-OW"/>
    <s v="R-L-0.2"/>
    <n v="1"/>
    <x v="221"/>
    <s v=""/>
    <x v="0"/>
    <s v="Rob"/>
    <s v="L"/>
    <x v="3"/>
    <n v="3.5849999999999995"/>
    <n v="3.5849999999999995"/>
    <x v="0"/>
    <x v="1"/>
    <x v="0"/>
    <x v="159"/>
    <n v="3.3698999999999995"/>
    <x v="65"/>
    <n v="0.21509999999999996"/>
    <x v="65"/>
  </r>
  <r>
    <s v="BIU-21970-705"/>
    <x v="205"/>
    <s v="89711-56688-GG"/>
    <s v="R-M-2.5"/>
    <n v="2"/>
    <x v="222"/>
    <s v="fdrysdale6m@symantec.com"/>
    <x v="0"/>
    <s v="Rob"/>
    <s v="M"/>
    <x v="2"/>
    <n v="22.884999999999998"/>
    <n v="45.769999999999996"/>
    <x v="0"/>
    <x v="0"/>
    <x v="0"/>
    <x v="67"/>
    <n v="21.511899999999997"/>
    <x v="154"/>
    <n v="1.3730999999999998"/>
    <x v="153"/>
  </r>
  <r>
    <s v="ELJ-87741-745"/>
    <x v="206"/>
    <s v="48389-71976-JB"/>
    <s v="E-L-1"/>
    <n v="4"/>
    <x v="223"/>
    <s v="dmagowan6n@fc2.com"/>
    <x v="0"/>
    <s v="Exc"/>
    <s v="L"/>
    <x v="0"/>
    <n v="14.85"/>
    <n v="59.4"/>
    <x v="1"/>
    <x v="1"/>
    <x v="1"/>
    <x v="160"/>
    <n v="13.2165"/>
    <x v="51"/>
    <n v="1.6335"/>
    <x v="51"/>
  </r>
  <r>
    <s v="SGI-48226-857"/>
    <x v="207"/>
    <s v="84033-80762-EQ"/>
    <s v="A-M-2.5"/>
    <n v="6"/>
    <x v="224"/>
    <s v=""/>
    <x v="0"/>
    <s v="Ara"/>
    <s v="M"/>
    <x v="2"/>
    <n v="25.874999999999996"/>
    <n v="155.24999999999997"/>
    <x v="2"/>
    <x v="0"/>
    <x v="0"/>
    <x v="161"/>
    <n v="23.546249999999997"/>
    <x v="77"/>
    <n v="2.3287499999999994"/>
    <x v="78"/>
  </r>
  <r>
    <s v="AHV-66988-037"/>
    <x v="208"/>
    <s v="12743-00952-KO"/>
    <s v="R-M-2.5"/>
    <n v="2"/>
    <x v="225"/>
    <s v=""/>
    <x v="0"/>
    <s v="Rob"/>
    <s v="M"/>
    <x v="2"/>
    <n v="22.884999999999998"/>
    <n v="45.769999999999996"/>
    <x v="0"/>
    <x v="0"/>
    <x v="1"/>
    <x v="162"/>
    <n v="21.511899999999997"/>
    <x v="154"/>
    <n v="1.3730999999999998"/>
    <x v="153"/>
  </r>
  <r>
    <s v="ISK-42066-094"/>
    <x v="209"/>
    <s v="41505-42181-EF"/>
    <s v="E-D-1"/>
    <n v="3"/>
    <x v="226"/>
    <s v="srushbrooke6q@youku.com"/>
    <x v="0"/>
    <s v="Exc"/>
    <s v="D"/>
    <x v="0"/>
    <n v="12.15"/>
    <n v="36.450000000000003"/>
    <x v="1"/>
    <x v="2"/>
    <x v="0"/>
    <x v="155"/>
    <n v="10.813500000000001"/>
    <x v="129"/>
    <n v="1.3365"/>
    <x v="130"/>
  </r>
  <r>
    <s v="FTC-35822-530"/>
    <x v="210"/>
    <s v="14307-87663-KB"/>
    <s v="E-D-0.5"/>
    <n v="4"/>
    <x v="227"/>
    <s v="tdrynan6r@deviantart.com"/>
    <x v="0"/>
    <s v="Exc"/>
    <s v="D"/>
    <x v="1"/>
    <n v="7.29"/>
    <n v="29.16"/>
    <x v="1"/>
    <x v="2"/>
    <x v="0"/>
    <x v="47"/>
    <n v="6.4881000000000002"/>
    <x v="118"/>
    <n v="0.80190000000000006"/>
    <x v="119"/>
  </r>
  <r>
    <s v="VSS-56247-688"/>
    <x v="211"/>
    <s v="08360-19442-GB"/>
    <s v="L-M-2.5"/>
    <n v="4"/>
    <x v="228"/>
    <s v="eyurkov6s@hud.gov"/>
    <x v="0"/>
    <s v="Lib"/>
    <s v="M"/>
    <x v="2"/>
    <n v="33.464999999999996"/>
    <n v="133.85999999999999"/>
    <x v="3"/>
    <x v="0"/>
    <x v="1"/>
    <x v="103"/>
    <n v="29.114549999999998"/>
    <x v="155"/>
    <n v="4.3504499999999995"/>
    <x v="154"/>
  </r>
  <r>
    <s v="HVW-25584-144"/>
    <x v="212"/>
    <s v="93405-51204-UW"/>
    <s v="L-L-0.2"/>
    <n v="5"/>
    <x v="229"/>
    <s v="lmallan6t@state.gov"/>
    <x v="0"/>
    <s v="Lib"/>
    <s v="L"/>
    <x v="3"/>
    <n v="4.7549999999999999"/>
    <n v="23.774999999999999"/>
    <x v="3"/>
    <x v="1"/>
    <x v="0"/>
    <x v="163"/>
    <n v="4.1368499999999999"/>
    <x v="30"/>
    <n v="0.61814999999999998"/>
    <x v="30"/>
  </r>
  <r>
    <s v="MUY-15309-209"/>
    <x v="213"/>
    <s v="97152-03355-IW"/>
    <s v="L-D-1"/>
    <n v="3"/>
    <x v="230"/>
    <s v="gbentjens6u@netlog.com"/>
    <x v="2"/>
    <s v="Lib"/>
    <s v="D"/>
    <x v="0"/>
    <n v="12.95"/>
    <n v="38.849999999999994"/>
    <x v="3"/>
    <x v="2"/>
    <x v="1"/>
    <x v="164"/>
    <n v="11.266499999999999"/>
    <x v="5"/>
    <n v="1.6835"/>
    <x v="5"/>
  </r>
  <r>
    <s v="VAJ-44572-469"/>
    <x v="63"/>
    <s v="79216-73157-TE"/>
    <s v="R-L-0.2"/>
    <n v="6"/>
    <x v="231"/>
    <s v=""/>
    <x v="1"/>
    <s v="Rob"/>
    <s v="L"/>
    <x v="3"/>
    <n v="3.5849999999999995"/>
    <n v="21.509999999999998"/>
    <x v="0"/>
    <x v="1"/>
    <x v="0"/>
    <x v="165"/>
    <n v="3.3698999999999995"/>
    <x v="156"/>
    <n v="0.21509999999999996"/>
    <x v="155"/>
  </r>
  <r>
    <s v="YJU-84377-606"/>
    <x v="214"/>
    <s v="20259-47723-AC"/>
    <s v="A-D-1"/>
    <n v="1"/>
    <x v="232"/>
    <s v="lentwistle6w@omniture.com"/>
    <x v="0"/>
    <s v="Ara"/>
    <s v="D"/>
    <x v="0"/>
    <n v="9.9499999999999993"/>
    <n v="9.9499999999999993"/>
    <x v="2"/>
    <x v="2"/>
    <x v="0"/>
    <x v="30"/>
    <n v="9.0544999999999991"/>
    <x v="157"/>
    <n v="0.89549999999999985"/>
    <x v="156"/>
  </r>
  <r>
    <s v="VNC-93921-469"/>
    <x v="215"/>
    <s v="04666-71569-RI"/>
    <s v="L-L-1"/>
    <n v="1"/>
    <x v="233"/>
    <s v="zkiffe74@cyberchimps.com"/>
    <x v="0"/>
    <s v="Lib"/>
    <s v="L"/>
    <x v="0"/>
    <n v="15.85"/>
    <n v="15.85"/>
    <x v="3"/>
    <x v="1"/>
    <x v="0"/>
    <x v="166"/>
    <n v="13.7895"/>
    <x v="90"/>
    <n v="2.0605000000000002"/>
    <x v="91"/>
  </r>
  <r>
    <s v="OGB-91614-810"/>
    <x v="216"/>
    <s v="08909-77713-CG"/>
    <s v="R-M-0.2"/>
    <n v="1"/>
    <x v="234"/>
    <s v="macott6y@pagesperso-orange.fr"/>
    <x v="0"/>
    <s v="Rob"/>
    <s v="M"/>
    <x v="3"/>
    <n v="2.9849999999999999"/>
    <n v="2.9849999999999999"/>
    <x v="0"/>
    <x v="0"/>
    <x v="0"/>
    <x v="63"/>
    <n v="2.8058999999999998"/>
    <x v="60"/>
    <n v="0.17909999999999998"/>
    <x v="60"/>
  </r>
  <r>
    <s v="BQI-61647-496"/>
    <x v="217"/>
    <s v="84340-73931-VV"/>
    <s v="E-M-1"/>
    <n v="5"/>
    <x v="235"/>
    <s v="cheaviside6z@rediff.com"/>
    <x v="0"/>
    <s v="Exc"/>
    <s v="M"/>
    <x v="0"/>
    <n v="13.75"/>
    <n v="68.75"/>
    <x v="1"/>
    <x v="0"/>
    <x v="0"/>
    <x v="167"/>
    <n v="12.237500000000001"/>
    <x v="95"/>
    <n v="1.5125"/>
    <x v="96"/>
  </r>
  <r>
    <s v="IOM-51636-823"/>
    <x v="218"/>
    <s v="04609-95151-XH"/>
    <s v="A-D-1"/>
    <n v="3"/>
    <x v="236"/>
    <s v=""/>
    <x v="0"/>
    <s v="Ara"/>
    <s v="D"/>
    <x v="0"/>
    <n v="9.9499999999999993"/>
    <n v="29.849999999999998"/>
    <x v="2"/>
    <x v="2"/>
    <x v="1"/>
    <x v="168"/>
    <n v="9.0544999999999991"/>
    <x v="125"/>
    <n v="0.89549999999999985"/>
    <x v="157"/>
  </r>
  <r>
    <s v="GGD-38107-641"/>
    <x v="219"/>
    <s v="99562-88650-YF"/>
    <s v="L-M-1"/>
    <n v="4"/>
    <x v="237"/>
    <s v="lkernan71@wsj.com"/>
    <x v="0"/>
    <s v="Lib"/>
    <s v="M"/>
    <x v="0"/>
    <n v="14.55"/>
    <n v="58.2"/>
    <x v="3"/>
    <x v="0"/>
    <x v="1"/>
    <x v="169"/>
    <n v="12.6585"/>
    <x v="144"/>
    <n v="1.8915000000000002"/>
    <x v="143"/>
  </r>
  <r>
    <s v="LTO-95975-728"/>
    <x v="220"/>
    <s v="46560-73885-PJ"/>
    <s v="R-L-0.5"/>
    <n v="4"/>
    <x v="238"/>
    <s v="rmclae72@dailymotion.com"/>
    <x v="2"/>
    <s v="Rob"/>
    <s v="L"/>
    <x v="1"/>
    <n v="7.169999999999999"/>
    <n v="28.679999999999996"/>
    <x v="0"/>
    <x v="1"/>
    <x v="1"/>
    <x v="170"/>
    <n v="6.7397999999999989"/>
    <x v="158"/>
    <n v="0.43019999999999992"/>
    <x v="158"/>
  </r>
  <r>
    <s v="IGM-84664-265"/>
    <x v="114"/>
    <s v="80179-44620-WN"/>
    <s v="R-L-0.5"/>
    <n v="3"/>
    <x v="239"/>
    <s v="cblowfelde73@ustream.tv"/>
    <x v="0"/>
    <s v="Rob"/>
    <s v="L"/>
    <x v="1"/>
    <n v="7.169999999999999"/>
    <n v="21.509999999999998"/>
    <x v="0"/>
    <x v="1"/>
    <x v="1"/>
    <x v="31"/>
    <n v="6.7397999999999989"/>
    <x v="156"/>
    <n v="0.43019999999999992"/>
    <x v="155"/>
  </r>
  <r>
    <s v="SKO-45740-621"/>
    <x v="221"/>
    <s v="04666-71569-RI"/>
    <s v="L-M-0.5"/>
    <n v="2"/>
    <x v="233"/>
    <s v="zkiffe74@cyberchimps.com"/>
    <x v="0"/>
    <s v="Lib"/>
    <s v="M"/>
    <x v="1"/>
    <n v="8.73"/>
    <n v="17.46"/>
    <x v="3"/>
    <x v="0"/>
    <x v="0"/>
    <x v="166"/>
    <n v="7.5951000000000004"/>
    <x v="106"/>
    <n v="1.1349"/>
    <x v="107"/>
  </r>
  <r>
    <s v="FOJ-02234-063"/>
    <x v="222"/>
    <s v="59081-87231-VP"/>
    <s v="E-D-2.5"/>
    <n v="1"/>
    <x v="240"/>
    <s v="docalleran75@ucla.edu"/>
    <x v="0"/>
    <s v="Exc"/>
    <s v="D"/>
    <x v="2"/>
    <n v="27.945"/>
    <n v="27.945"/>
    <x v="1"/>
    <x v="2"/>
    <x v="0"/>
    <x v="171"/>
    <n v="24.87105"/>
    <x v="159"/>
    <n v="3.07395"/>
    <x v="159"/>
  </r>
  <r>
    <s v="MSJ-11909-468"/>
    <x v="188"/>
    <s v="07878-45872-CC"/>
    <s v="E-D-2.5"/>
    <n v="5"/>
    <x v="241"/>
    <s v="ccromwell76@desdev.cn"/>
    <x v="0"/>
    <s v="Exc"/>
    <s v="D"/>
    <x v="2"/>
    <n v="27.945"/>
    <n v="139.72499999999999"/>
    <x v="1"/>
    <x v="2"/>
    <x v="1"/>
    <x v="127"/>
    <n v="24.87105"/>
    <x v="160"/>
    <n v="3.07395"/>
    <x v="160"/>
  </r>
  <r>
    <s v="DKB-78053-329"/>
    <x v="223"/>
    <s v="12444-05174-OO"/>
    <s v="R-M-0.2"/>
    <n v="2"/>
    <x v="242"/>
    <s v="ihay77@lulu.com"/>
    <x v="2"/>
    <s v="Rob"/>
    <s v="M"/>
    <x v="3"/>
    <n v="2.9849999999999999"/>
    <n v="5.97"/>
    <x v="0"/>
    <x v="0"/>
    <x v="1"/>
    <x v="172"/>
    <n v="2.8058999999999998"/>
    <x v="9"/>
    <n v="0.17909999999999998"/>
    <x v="9"/>
  </r>
  <r>
    <s v="DFZ-45083-941"/>
    <x v="224"/>
    <s v="34665-62561-AU"/>
    <s v="R-L-2.5"/>
    <n v="1"/>
    <x v="243"/>
    <s v="ttaffarello78@sciencedaily.com"/>
    <x v="0"/>
    <s v="Rob"/>
    <s v="L"/>
    <x v="2"/>
    <n v="27.484999999999996"/>
    <n v="27.484999999999996"/>
    <x v="0"/>
    <x v="1"/>
    <x v="0"/>
    <x v="10"/>
    <n v="25.835899999999995"/>
    <x v="161"/>
    <n v="1.6490999999999998"/>
    <x v="161"/>
  </r>
  <r>
    <s v="OTA-40969-710"/>
    <x v="83"/>
    <s v="77877-11993-QH"/>
    <s v="R-L-1"/>
    <n v="5"/>
    <x v="244"/>
    <s v="mcanty79@jigsy.com"/>
    <x v="0"/>
    <s v="Rob"/>
    <s v="L"/>
    <x v="0"/>
    <n v="11.95"/>
    <n v="59.75"/>
    <x v="0"/>
    <x v="1"/>
    <x v="0"/>
    <x v="173"/>
    <n v="11.232999999999999"/>
    <x v="162"/>
    <n v="0.71699999999999997"/>
    <x v="162"/>
  </r>
  <r>
    <s v="GRH-45571-667"/>
    <x v="104"/>
    <s v="32291-18308-YZ"/>
    <s v="E-M-1"/>
    <n v="3"/>
    <x v="245"/>
    <s v="jkopke7a@auda.org.au"/>
    <x v="0"/>
    <s v="Exc"/>
    <s v="M"/>
    <x v="0"/>
    <n v="13.75"/>
    <n v="41.25"/>
    <x v="1"/>
    <x v="0"/>
    <x v="1"/>
    <x v="174"/>
    <n v="12.237500000000001"/>
    <x v="137"/>
    <n v="1.5125"/>
    <x v="1"/>
  </r>
  <r>
    <s v="NXV-05302-067"/>
    <x v="225"/>
    <s v="25754-33191-ZI"/>
    <s v="L-M-2.5"/>
    <n v="4"/>
    <x v="246"/>
    <s v=""/>
    <x v="0"/>
    <s v="Lib"/>
    <s v="M"/>
    <x v="2"/>
    <n v="33.464999999999996"/>
    <n v="133.85999999999999"/>
    <x v="3"/>
    <x v="0"/>
    <x v="1"/>
    <x v="8"/>
    <n v="29.114549999999998"/>
    <x v="155"/>
    <n v="4.3504499999999995"/>
    <x v="154"/>
  </r>
  <r>
    <s v="VZH-86274-142"/>
    <x v="226"/>
    <s v="53120-45532-KL"/>
    <s v="R-L-1"/>
    <n v="5"/>
    <x v="247"/>
    <s v=""/>
    <x v="1"/>
    <s v="Rob"/>
    <s v="L"/>
    <x v="0"/>
    <n v="11.95"/>
    <n v="59.75"/>
    <x v="0"/>
    <x v="1"/>
    <x v="0"/>
    <x v="175"/>
    <n v="11.232999999999999"/>
    <x v="162"/>
    <n v="0.71699999999999997"/>
    <x v="162"/>
  </r>
  <r>
    <s v="KIX-93248-135"/>
    <x v="227"/>
    <s v="36605-83052-WB"/>
    <s v="A-D-0.5"/>
    <n v="1"/>
    <x v="248"/>
    <s v="vhellmore7d@bbc.co.uk"/>
    <x v="0"/>
    <s v="Ara"/>
    <s v="D"/>
    <x v="1"/>
    <n v="5.97"/>
    <n v="5.97"/>
    <x v="2"/>
    <x v="2"/>
    <x v="0"/>
    <x v="28"/>
    <n v="5.4326999999999996"/>
    <x v="78"/>
    <n v="0.5373"/>
    <x v="79"/>
  </r>
  <r>
    <s v="AXR-10962-010"/>
    <x v="180"/>
    <s v="53683-35977-KI"/>
    <s v="E-D-1"/>
    <n v="2"/>
    <x v="249"/>
    <s v="mseawright7e@nbcnews.com"/>
    <x v="2"/>
    <s v="Exc"/>
    <s v="D"/>
    <x v="0"/>
    <n v="12.15"/>
    <n v="24.3"/>
    <x v="1"/>
    <x v="2"/>
    <x v="1"/>
    <x v="176"/>
    <n v="10.813500000000001"/>
    <x v="85"/>
    <n v="1.3365"/>
    <x v="86"/>
  </r>
  <r>
    <s v="IHS-71573-008"/>
    <x v="228"/>
    <s v="07972-83134-NM"/>
    <s v="E-D-0.2"/>
    <n v="6"/>
    <x v="250"/>
    <s v="snortheast7f@mashable.com"/>
    <x v="0"/>
    <s v="Exc"/>
    <s v="D"/>
    <x v="3"/>
    <n v="3.645"/>
    <n v="21.87"/>
    <x v="1"/>
    <x v="2"/>
    <x v="0"/>
    <x v="125"/>
    <n v="3.2440500000000001"/>
    <x v="6"/>
    <n v="0.40095000000000003"/>
    <x v="6"/>
  </r>
  <r>
    <s v="QTR-19001-114"/>
    <x v="229"/>
    <s v="01035-70465-UO"/>
    <s v="A-D-1"/>
    <n v="2"/>
    <x v="195"/>
    <s v="aattwater5u@wikia.com"/>
    <x v="0"/>
    <s v="Ara"/>
    <s v="D"/>
    <x v="0"/>
    <n v="9.9499999999999993"/>
    <n v="19.899999999999999"/>
    <x v="2"/>
    <x v="2"/>
    <x v="0"/>
    <x v="131"/>
    <n v="9.0544999999999991"/>
    <x v="163"/>
    <n v="0.89549999999999985"/>
    <x v="163"/>
  </r>
  <r>
    <s v="WBK-62297-910"/>
    <x v="230"/>
    <s v="25514-23938-IQ"/>
    <s v="A-D-0.2"/>
    <n v="2"/>
    <x v="251"/>
    <s v="mfearon7h@reverbnation.com"/>
    <x v="0"/>
    <s v="Ara"/>
    <s v="D"/>
    <x v="3"/>
    <n v="2.9849999999999999"/>
    <n v="5.97"/>
    <x v="2"/>
    <x v="2"/>
    <x v="1"/>
    <x v="177"/>
    <n v="2.7163499999999998"/>
    <x v="78"/>
    <n v="0.26865"/>
    <x v="79"/>
  </r>
  <r>
    <s v="OGY-19377-175"/>
    <x v="231"/>
    <s v="49084-44492-OJ"/>
    <s v="E-D-0.5"/>
    <n v="1"/>
    <x v="252"/>
    <s v=""/>
    <x v="1"/>
    <s v="Exc"/>
    <s v="D"/>
    <x v="1"/>
    <n v="7.29"/>
    <n v="7.29"/>
    <x v="1"/>
    <x v="2"/>
    <x v="0"/>
    <x v="178"/>
    <n v="6.4881000000000002"/>
    <x v="36"/>
    <n v="0.80190000000000006"/>
    <x v="36"/>
  </r>
  <r>
    <s v="ESR-66651-814"/>
    <x v="80"/>
    <s v="76624-72205-CK"/>
    <s v="A-D-0.2"/>
    <n v="4"/>
    <x v="253"/>
    <s v="jsisneros7j@a8.net"/>
    <x v="0"/>
    <s v="Ara"/>
    <s v="D"/>
    <x v="3"/>
    <n v="2.9849999999999999"/>
    <n v="11.94"/>
    <x v="2"/>
    <x v="2"/>
    <x v="0"/>
    <x v="179"/>
    <n v="2.7163499999999998"/>
    <x v="23"/>
    <n v="0.26865"/>
    <x v="23"/>
  </r>
  <r>
    <s v="CPX-46916-770"/>
    <x v="232"/>
    <s v="12729-50170-JE"/>
    <s v="R-L-1"/>
    <n v="6"/>
    <x v="254"/>
    <s v="zcarlson7k@bigcartel.com"/>
    <x v="1"/>
    <s v="Rob"/>
    <s v="L"/>
    <x v="0"/>
    <n v="11.95"/>
    <n v="71.699999999999989"/>
    <x v="0"/>
    <x v="1"/>
    <x v="0"/>
    <x v="180"/>
    <n v="11.232999999999999"/>
    <x v="164"/>
    <n v="0.71699999999999997"/>
    <x v="164"/>
  </r>
  <r>
    <s v="MDC-03318-645"/>
    <x v="233"/>
    <s v="43974-44760-QI"/>
    <s v="A-L-0.2"/>
    <n v="2"/>
    <x v="255"/>
    <s v="wmaddox7l@timesonline.co.uk"/>
    <x v="0"/>
    <s v="Ara"/>
    <s v="L"/>
    <x v="3"/>
    <n v="3.8849999999999998"/>
    <n v="7.77"/>
    <x v="2"/>
    <x v="1"/>
    <x v="1"/>
    <x v="15"/>
    <n v="3.5353499999999998"/>
    <x v="42"/>
    <n v="0.34964999999999996"/>
    <x v="42"/>
  </r>
  <r>
    <s v="SFF-86059-407"/>
    <x v="234"/>
    <s v="30585-48726-BK"/>
    <s v="A-M-2.5"/>
    <n v="1"/>
    <x v="256"/>
    <s v="dhedlestone7m@craigslist.org"/>
    <x v="0"/>
    <s v="Ara"/>
    <s v="M"/>
    <x v="2"/>
    <n v="25.874999999999996"/>
    <n v="25.874999999999996"/>
    <x v="2"/>
    <x v="0"/>
    <x v="1"/>
    <x v="94"/>
    <n v="23.546249999999997"/>
    <x v="165"/>
    <n v="2.3287499999999994"/>
    <x v="165"/>
  </r>
  <r>
    <s v="SCL-94540-788"/>
    <x v="235"/>
    <s v="16123-07017-TY"/>
    <s v="E-L-2.5"/>
    <n v="6"/>
    <x v="257"/>
    <s v="tcrowthe7n@europa.eu"/>
    <x v="0"/>
    <s v="Exc"/>
    <s v="L"/>
    <x v="2"/>
    <n v="34.154999999999994"/>
    <n v="204.92999999999995"/>
    <x v="1"/>
    <x v="1"/>
    <x v="1"/>
    <x v="45"/>
    <n v="30.397949999999994"/>
    <x v="120"/>
    <n v="3.7570499999999996"/>
    <x v="121"/>
  </r>
  <r>
    <s v="HVU-21634-076"/>
    <x v="236"/>
    <s v="27723-45097-MH"/>
    <s v="R-L-2.5"/>
    <n v="4"/>
    <x v="258"/>
    <s v="dbury7o@tinyurl.com"/>
    <x v="1"/>
    <s v="Rob"/>
    <s v="L"/>
    <x v="2"/>
    <n v="27.484999999999996"/>
    <n v="109.93999999999998"/>
    <x v="0"/>
    <x v="1"/>
    <x v="0"/>
    <x v="181"/>
    <n v="25.835899999999995"/>
    <x v="122"/>
    <n v="1.6490999999999998"/>
    <x v="123"/>
  </r>
  <r>
    <s v="XUS-73326-418"/>
    <x v="237"/>
    <s v="37078-56703-AF"/>
    <s v="E-L-1"/>
    <n v="6"/>
    <x v="259"/>
    <s v="gbroadbear7p@omniture.com"/>
    <x v="0"/>
    <s v="Exc"/>
    <s v="L"/>
    <x v="0"/>
    <n v="14.85"/>
    <n v="89.1"/>
    <x v="1"/>
    <x v="1"/>
    <x v="1"/>
    <x v="182"/>
    <n v="13.2165"/>
    <x v="166"/>
    <n v="1.6335"/>
    <x v="166"/>
  </r>
  <r>
    <s v="XWD-18933-006"/>
    <x v="238"/>
    <s v="79420-11075-MY"/>
    <s v="A-L-0.2"/>
    <n v="2"/>
    <x v="260"/>
    <s v="epalfrey7q@devhub.com"/>
    <x v="0"/>
    <s v="Ara"/>
    <s v="L"/>
    <x v="3"/>
    <n v="3.8849999999999998"/>
    <n v="7.77"/>
    <x v="2"/>
    <x v="1"/>
    <x v="0"/>
    <x v="51"/>
    <n v="3.5353499999999998"/>
    <x v="42"/>
    <n v="0.34964999999999996"/>
    <x v="42"/>
  </r>
  <r>
    <s v="HPD-65272-772"/>
    <x v="52"/>
    <s v="57504-13456-UO"/>
    <s v="L-M-2.5"/>
    <n v="1"/>
    <x v="261"/>
    <s v="pmetrick7r@rakuten.co.jp"/>
    <x v="0"/>
    <s v="Lib"/>
    <s v="M"/>
    <x v="2"/>
    <n v="33.464999999999996"/>
    <n v="33.464999999999996"/>
    <x v="3"/>
    <x v="0"/>
    <x v="0"/>
    <x v="10"/>
    <n v="29.114549999999998"/>
    <x v="132"/>
    <n v="4.3504499999999995"/>
    <x v="132"/>
  </r>
  <r>
    <s v="JEG-93140-224"/>
    <x v="146"/>
    <s v="53751-57560-CN"/>
    <s v="E-M-0.5"/>
    <n v="5"/>
    <x v="262"/>
    <s v=""/>
    <x v="0"/>
    <s v="Exc"/>
    <s v="M"/>
    <x v="1"/>
    <n v="8.25"/>
    <n v="41.25"/>
    <x v="1"/>
    <x v="0"/>
    <x v="0"/>
    <x v="12"/>
    <n v="7.3425000000000002"/>
    <x v="1"/>
    <n v="0.90749999999999997"/>
    <x v="1"/>
  </r>
  <r>
    <s v="NNH-62058-950"/>
    <x v="239"/>
    <s v="96112-42558-EA"/>
    <s v="E-L-1"/>
    <n v="4"/>
    <x v="263"/>
    <s v="kkarby7t@sbwire.com"/>
    <x v="0"/>
    <s v="Exc"/>
    <s v="L"/>
    <x v="0"/>
    <n v="14.85"/>
    <n v="59.4"/>
    <x v="1"/>
    <x v="1"/>
    <x v="0"/>
    <x v="183"/>
    <n v="13.2165"/>
    <x v="51"/>
    <n v="1.6335"/>
    <x v="51"/>
  </r>
  <r>
    <s v="LTD-71429-845"/>
    <x v="240"/>
    <s v="03157-23165-UB"/>
    <s v="A-L-0.5"/>
    <n v="1"/>
    <x v="264"/>
    <s v="fcrumpe7u@ftc.gov"/>
    <x v="2"/>
    <s v="Ara"/>
    <s v="L"/>
    <x v="1"/>
    <n v="7.77"/>
    <n v="7.77"/>
    <x v="2"/>
    <x v="1"/>
    <x v="1"/>
    <x v="184"/>
    <n v="7.0706999999999995"/>
    <x v="42"/>
    <n v="0.69929999999999992"/>
    <x v="42"/>
  </r>
  <r>
    <s v="MPV-26985-215"/>
    <x v="241"/>
    <s v="51466-52850-AG"/>
    <s v="R-D-0.5"/>
    <n v="1"/>
    <x v="265"/>
    <s v="achatto7v@sakura.ne.jp"/>
    <x v="2"/>
    <s v="Rob"/>
    <s v="D"/>
    <x v="1"/>
    <n v="5.3699999999999992"/>
    <n v="5.3699999999999992"/>
    <x v="0"/>
    <x v="2"/>
    <x v="0"/>
    <x v="172"/>
    <n v="5.0477999999999996"/>
    <x v="167"/>
    <n v="0.32219999999999993"/>
    <x v="167"/>
  </r>
  <r>
    <s v="IYO-10245-081"/>
    <x v="242"/>
    <s v="57145-31023-FK"/>
    <s v="E-M-2.5"/>
    <n v="3"/>
    <x v="266"/>
    <s v=""/>
    <x v="0"/>
    <s v="Exc"/>
    <s v="M"/>
    <x v="2"/>
    <n v="31.624999999999996"/>
    <n v="94.874999999999986"/>
    <x v="1"/>
    <x v="0"/>
    <x v="1"/>
    <x v="185"/>
    <n v="28.146249999999995"/>
    <x v="101"/>
    <n v="3.4787499999999998"/>
    <x v="102"/>
  </r>
  <r>
    <s v="BYZ-39669-954"/>
    <x v="243"/>
    <s v="66408-53777-VE"/>
    <s v="L-L-2.5"/>
    <n v="1"/>
    <x v="267"/>
    <s v=""/>
    <x v="0"/>
    <s v="Lib"/>
    <s v="L"/>
    <x v="2"/>
    <n v="36.454999999999998"/>
    <n v="36.454999999999998"/>
    <x v="3"/>
    <x v="1"/>
    <x v="1"/>
    <x v="73"/>
    <n v="31.71585"/>
    <x v="152"/>
    <n v="4.7391499999999995"/>
    <x v="151"/>
  </r>
  <r>
    <s v="EFB-72860-209"/>
    <x v="244"/>
    <s v="53035-99701-WG"/>
    <s v="A-M-0.2"/>
    <n v="4"/>
    <x v="268"/>
    <s v="bmergue7y@umn.edu"/>
    <x v="0"/>
    <s v="Ara"/>
    <s v="M"/>
    <x v="3"/>
    <n v="3.375"/>
    <n v="13.5"/>
    <x v="2"/>
    <x v="0"/>
    <x v="0"/>
    <x v="186"/>
    <n v="3.07125"/>
    <x v="79"/>
    <n v="0.30374999999999996"/>
    <x v="80"/>
  </r>
  <r>
    <s v="GMM-72397-378"/>
    <x v="245"/>
    <s v="45899-92796-EI"/>
    <s v="R-L-0.2"/>
    <n v="4"/>
    <x v="269"/>
    <s v="kpatise7z@jigsy.com"/>
    <x v="0"/>
    <s v="Rob"/>
    <s v="L"/>
    <x v="3"/>
    <n v="3.5849999999999995"/>
    <n v="14.339999999999998"/>
    <x v="0"/>
    <x v="1"/>
    <x v="1"/>
    <x v="35"/>
    <n v="3.3698999999999995"/>
    <x v="89"/>
    <n v="0.21509999999999996"/>
    <x v="90"/>
  </r>
  <r>
    <s v="LYP-52345-883"/>
    <x v="246"/>
    <s v="17649-28133-PY"/>
    <s v="E-M-0.5"/>
    <n v="1"/>
    <x v="270"/>
    <s v=""/>
    <x v="1"/>
    <s v="Exc"/>
    <s v="M"/>
    <x v="1"/>
    <n v="8.25"/>
    <n v="8.25"/>
    <x v="1"/>
    <x v="0"/>
    <x v="0"/>
    <x v="187"/>
    <n v="7.3425000000000002"/>
    <x v="127"/>
    <n v="0.90749999999999997"/>
    <x v="128"/>
  </r>
  <r>
    <s v="DFK-35846-692"/>
    <x v="247"/>
    <s v="49612-33852-CN"/>
    <s v="R-D-0.2"/>
    <n v="5"/>
    <x v="271"/>
    <s v=""/>
    <x v="0"/>
    <s v="Rob"/>
    <s v="D"/>
    <x v="3"/>
    <n v="2.6849999999999996"/>
    <n v="13.424999999999997"/>
    <x v="0"/>
    <x v="2"/>
    <x v="0"/>
    <x v="188"/>
    <n v="2.5238999999999998"/>
    <x v="168"/>
    <n v="0.16109999999999997"/>
    <x v="168"/>
  </r>
  <r>
    <s v="XAH-93337-609"/>
    <x v="248"/>
    <s v="66976-43829-YG"/>
    <s v="A-D-1"/>
    <n v="5"/>
    <x v="272"/>
    <s v="dduke82@vkontakte.ru"/>
    <x v="0"/>
    <s v="Ara"/>
    <s v="D"/>
    <x v="0"/>
    <n v="9.9499999999999993"/>
    <n v="49.75"/>
    <x v="2"/>
    <x v="2"/>
    <x v="1"/>
    <x v="6"/>
    <n v="9.0544999999999991"/>
    <x v="169"/>
    <n v="0.89549999999999985"/>
    <x v="169"/>
  </r>
  <r>
    <s v="QKA-72582-644"/>
    <x v="249"/>
    <s v="64852-04619-XZ"/>
    <s v="E-M-0.5"/>
    <n v="2"/>
    <x v="273"/>
    <s v=""/>
    <x v="1"/>
    <s v="Exc"/>
    <s v="M"/>
    <x v="1"/>
    <n v="8.25"/>
    <n v="16.5"/>
    <x v="1"/>
    <x v="0"/>
    <x v="1"/>
    <x v="96"/>
    <n v="7.3425000000000002"/>
    <x v="39"/>
    <n v="0.90749999999999997"/>
    <x v="39"/>
  </r>
  <r>
    <s v="ZDK-84567-102"/>
    <x v="250"/>
    <s v="58690-31815-VY"/>
    <s v="A-D-0.5"/>
    <n v="3"/>
    <x v="274"/>
    <s v="ihussey84@mapy.cz"/>
    <x v="0"/>
    <s v="Ara"/>
    <s v="D"/>
    <x v="1"/>
    <n v="5.97"/>
    <n v="17.91"/>
    <x v="2"/>
    <x v="2"/>
    <x v="1"/>
    <x v="38"/>
    <n v="5.4326999999999996"/>
    <x v="21"/>
    <n v="0.5373"/>
    <x v="21"/>
  </r>
  <r>
    <s v="WAV-38301-984"/>
    <x v="251"/>
    <s v="62863-81239-DT"/>
    <s v="A-D-0.5"/>
    <n v="5"/>
    <x v="275"/>
    <s v="cpinkerton85@upenn.edu"/>
    <x v="0"/>
    <s v="Ara"/>
    <s v="D"/>
    <x v="1"/>
    <n v="5.97"/>
    <n v="29.849999999999998"/>
    <x v="2"/>
    <x v="2"/>
    <x v="1"/>
    <x v="117"/>
    <n v="5.4326999999999996"/>
    <x v="125"/>
    <n v="0.5373"/>
    <x v="126"/>
  </r>
  <r>
    <s v="KZR-33023-209"/>
    <x v="177"/>
    <s v="21177-40725-CF"/>
    <s v="E-L-1"/>
    <n v="3"/>
    <x v="276"/>
    <s v=""/>
    <x v="0"/>
    <s v="Exc"/>
    <s v="L"/>
    <x v="0"/>
    <n v="14.85"/>
    <n v="44.55"/>
    <x v="1"/>
    <x v="1"/>
    <x v="1"/>
    <x v="189"/>
    <n v="13.2165"/>
    <x v="75"/>
    <n v="1.6335"/>
    <x v="76"/>
  </r>
  <r>
    <s v="ULM-49433-003"/>
    <x v="252"/>
    <s v="99421-80253-UI"/>
    <s v="E-M-1"/>
    <n v="2"/>
    <x v="277"/>
    <s v=""/>
    <x v="0"/>
    <s v="Exc"/>
    <s v="M"/>
    <x v="0"/>
    <n v="13.75"/>
    <n v="27.5"/>
    <x v="1"/>
    <x v="0"/>
    <x v="1"/>
    <x v="140"/>
    <n v="12.237500000000001"/>
    <x v="3"/>
    <n v="1.5125"/>
    <x v="3"/>
  </r>
  <r>
    <s v="SIB-83254-136"/>
    <x v="253"/>
    <s v="45315-50206-DK"/>
    <s v="R-M-0.5"/>
    <n v="6"/>
    <x v="278"/>
    <s v="dvizor88@furl.net"/>
    <x v="0"/>
    <s v="Rob"/>
    <s v="M"/>
    <x v="1"/>
    <n v="5.97"/>
    <n v="35.82"/>
    <x v="0"/>
    <x v="0"/>
    <x v="0"/>
    <x v="53"/>
    <n v="5.6117999999999997"/>
    <x v="57"/>
    <n v="0.35819999999999996"/>
    <x v="57"/>
  </r>
  <r>
    <s v="NOK-50349-551"/>
    <x v="254"/>
    <s v="09595-95726-OV"/>
    <s v="R-D-0.5"/>
    <n v="3"/>
    <x v="279"/>
    <s v="esedgebeer89@oaic.gov.au"/>
    <x v="0"/>
    <s v="Rob"/>
    <s v="D"/>
    <x v="1"/>
    <n v="5.3699999999999992"/>
    <n v="16.11"/>
    <x v="0"/>
    <x v="2"/>
    <x v="0"/>
    <x v="190"/>
    <n v="5.0477999999999996"/>
    <x v="117"/>
    <n v="0.32219999999999993"/>
    <x v="118"/>
  </r>
  <r>
    <s v="YIS-96268-844"/>
    <x v="227"/>
    <s v="60221-67036-TD"/>
    <s v="E-L-0.2"/>
    <n v="6"/>
    <x v="280"/>
    <s v="klestrange8a@lulu.com"/>
    <x v="0"/>
    <s v="Exc"/>
    <s v="L"/>
    <x v="3"/>
    <n v="4.4550000000000001"/>
    <n v="26.73"/>
    <x v="1"/>
    <x v="1"/>
    <x v="0"/>
    <x v="161"/>
    <n v="3.96495"/>
    <x v="170"/>
    <n v="0.49004999999999999"/>
    <x v="170"/>
  </r>
  <r>
    <s v="CXI-04933-855"/>
    <x v="110"/>
    <s v="62923-29397-KX"/>
    <s v="E-L-2.5"/>
    <n v="6"/>
    <x v="281"/>
    <s v="ltanti8b@techcrunch.com"/>
    <x v="0"/>
    <s v="Exc"/>
    <s v="L"/>
    <x v="2"/>
    <n v="34.154999999999994"/>
    <n v="204.92999999999995"/>
    <x v="1"/>
    <x v="1"/>
    <x v="0"/>
    <x v="191"/>
    <n v="30.397949999999994"/>
    <x v="120"/>
    <n v="3.7570499999999996"/>
    <x v="121"/>
  </r>
  <r>
    <s v="IZU-90429-382"/>
    <x v="182"/>
    <s v="33011-52383-BA"/>
    <s v="A-L-1"/>
    <n v="3"/>
    <x v="282"/>
    <s v="ade8c@1und1.de"/>
    <x v="0"/>
    <s v="Ara"/>
    <s v="L"/>
    <x v="0"/>
    <n v="12.95"/>
    <n v="38.849999999999994"/>
    <x v="2"/>
    <x v="1"/>
    <x v="0"/>
    <x v="103"/>
    <n v="11.7845"/>
    <x v="44"/>
    <n v="1.1655"/>
    <x v="44"/>
  </r>
  <r>
    <s v="WIT-40912-783"/>
    <x v="255"/>
    <s v="86768-91598-FA"/>
    <s v="L-D-0.2"/>
    <n v="4"/>
    <x v="283"/>
    <s v="tjedrachowicz8d@acquirethisname.com"/>
    <x v="0"/>
    <s v="Lib"/>
    <s v="D"/>
    <x v="3"/>
    <n v="3.8849999999999998"/>
    <n v="15.54"/>
    <x v="3"/>
    <x v="2"/>
    <x v="0"/>
    <x v="79"/>
    <n v="3.37995"/>
    <x v="45"/>
    <n v="0.50505"/>
    <x v="45"/>
  </r>
  <r>
    <s v="PSD-57291-590"/>
    <x v="256"/>
    <s v="37191-12203-MX"/>
    <s v="A-M-0.5"/>
    <n v="1"/>
    <x v="284"/>
    <s v="pstonner8e@moonfruit.com"/>
    <x v="0"/>
    <s v="Ara"/>
    <s v="M"/>
    <x v="1"/>
    <n v="6.75"/>
    <n v="6.75"/>
    <x v="2"/>
    <x v="0"/>
    <x v="1"/>
    <x v="192"/>
    <n v="6.1425000000000001"/>
    <x v="56"/>
    <n v="0.60749999999999993"/>
    <x v="56"/>
  </r>
  <r>
    <s v="GOI-41472-677"/>
    <x v="3"/>
    <s v="16545-76328-JY"/>
    <s v="E-D-2.5"/>
    <n v="4"/>
    <x v="285"/>
    <s v="dtingly8f@goo.ne.jp"/>
    <x v="0"/>
    <s v="Exc"/>
    <s v="D"/>
    <x v="2"/>
    <n v="27.945"/>
    <n v="111.78"/>
    <x v="1"/>
    <x v="2"/>
    <x v="0"/>
    <x v="193"/>
    <n v="24.87105"/>
    <x v="171"/>
    <n v="3.07395"/>
    <x v="171"/>
  </r>
  <r>
    <s v="KTX-17944-494"/>
    <x v="257"/>
    <s v="74330-29286-RO"/>
    <s v="A-L-0.2"/>
    <n v="1"/>
    <x v="286"/>
    <s v="crushe8n@about.me"/>
    <x v="0"/>
    <s v="Ara"/>
    <s v="L"/>
    <x v="3"/>
    <n v="3.8849999999999998"/>
    <n v="3.8849999999999998"/>
    <x v="2"/>
    <x v="1"/>
    <x v="0"/>
    <x v="63"/>
    <n v="3.5353499999999998"/>
    <x v="94"/>
    <n v="0.34964999999999996"/>
    <x v="95"/>
  </r>
  <r>
    <s v="RDM-99811-230"/>
    <x v="258"/>
    <s v="22349-47389-GY"/>
    <s v="L-M-0.2"/>
    <n v="5"/>
    <x v="287"/>
    <s v="bchecci8h@usa.gov"/>
    <x v="2"/>
    <s v="Lib"/>
    <s v="M"/>
    <x v="3"/>
    <n v="4.3650000000000002"/>
    <n v="21.825000000000003"/>
    <x v="3"/>
    <x v="0"/>
    <x v="1"/>
    <x v="194"/>
    <n v="3.7975500000000002"/>
    <x v="27"/>
    <n v="0.56745000000000001"/>
    <x v="27"/>
  </r>
  <r>
    <s v="JTU-55897-581"/>
    <x v="259"/>
    <s v="70290-38099-GB"/>
    <s v="R-M-0.2"/>
    <n v="5"/>
    <x v="288"/>
    <s v="jbagot8i@mac.com"/>
    <x v="0"/>
    <s v="Rob"/>
    <s v="M"/>
    <x v="3"/>
    <n v="2.9849999999999999"/>
    <n v="14.924999999999999"/>
    <x v="0"/>
    <x v="0"/>
    <x v="1"/>
    <x v="195"/>
    <n v="2.8058999999999998"/>
    <x v="147"/>
    <n v="0.17909999999999998"/>
    <x v="146"/>
  </r>
  <r>
    <s v="CRK-07584-240"/>
    <x v="260"/>
    <s v="18741-72071-PP"/>
    <s v="A-M-1"/>
    <n v="3"/>
    <x v="289"/>
    <s v="ebeeble8j@soundcloud.com"/>
    <x v="0"/>
    <s v="Ara"/>
    <s v="M"/>
    <x v="0"/>
    <n v="11.25"/>
    <n v="33.75"/>
    <x v="2"/>
    <x v="0"/>
    <x v="0"/>
    <x v="159"/>
    <n v="10.237500000000001"/>
    <x v="71"/>
    <n v="1.0125"/>
    <x v="72"/>
  </r>
  <r>
    <s v="MKE-75518-399"/>
    <x v="261"/>
    <s v="62588-82624-II"/>
    <s v="A-M-1"/>
    <n v="3"/>
    <x v="290"/>
    <s v="cfluin8k@flickr.com"/>
    <x v="2"/>
    <s v="Ara"/>
    <s v="M"/>
    <x v="0"/>
    <n v="11.25"/>
    <n v="33.75"/>
    <x v="2"/>
    <x v="0"/>
    <x v="1"/>
    <x v="172"/>
    <n v="10.237500000000001"/>
    <x v="71"/>
    <n v="1.0125"/>
    <x v="72"/>
  </r>
  <r>
    <s v="AEL-51169-725"/>
    <x v="262"/>
    <s v="37430-29579-HD"/>
    <s v="L-M-0.2"/>
    <n v="6"/>
    <x v="291"/>
    <s v="ebletsor8l@vinaora.com"/>
    <x v="0"/>
    <s v="Lib"/>
    <s v="M"/>
    <x v="3"/>
    <n v="4.3650000000000002"/>
    <n v="26.19"/>
    <x v="3"/>
    <x v="0"/>
    <x v="0"/>
    <x v="196"/>
    <n v="3.7975500000000002"/>
    <x v="53"/>
    <n v="0.56745000000000001"/>
    <x v="53"/>
  </r>
  <r>
    <s v="ZGM-83108-823"/>
    <x v="263"/>
    <s v="84132-22322-QT"/>
    <s v="E-L-1"/>
    <n v="1"/>
    <x v="292"/>
    <s v="pbrydell8m@bloglovin.com"/>
    <x v="1"/>
    <s v="Exc"/>
    <s v="L"/>
    <x v="0"/>
    <n v="14.85"/>
    <n v="14.85"/>
    <x v="1"/>
    <x v="1"/>
    <x v="1"/>
    <x v="65"/>
    <n v="13.2165"/>
    <x v="172"/>
    <n v="1.6335"/>
    <x v="172"/>
  </r>
  <r>
    <s v="JBP-78754-392"/>
    <x v="212"/>
    <s v="74330-29286-RO"/>
    <s v="E-M-2.5"/>
    <n v="6"/>
    <x v="286"/>
    <s v="crushe8n@about.me"/>
    <x v="0"/>
    <s v="Exc"/>
    <s v="M"/>
    <x v="2"/>
    <n v="31.624999999999996"/>
    <n v="189.74999999999997"/>
    <x v="1"/>
    <x v="0"/>
    <x v="0"/>
    <x v="63"/>
    <n v="28.146249999999995"/>
    <x v="173"/>
    <n v="3.4787499999999998"/>
    <x v="173"/>
  </r>
  <r>
    <s v="RNH-54912-747"/>
    <x v="187"/>
    <s v="37445-17791-NQ"/>
    <s v="R-M-0.5"/>
    <n v="1"/>
    <x v="293"/>
    <s v="nleethem8o@mac.com"/>
    <x v="0"/>
    <s v="Rob"/>
    <s v="M"/>
    <x v="1"/>
    <n v="5.97"/>
    <n v="5.97"/>
    <x v="0"/>
    <x v="0"/>
    <x v="0"/>
    <x v="117"/>
    <n v="5.6117999999999997"/>
    <x v="9"/>
    <n v="0.35819999999999996"/>
    <x v="9"/>
  </r>
  <r>
    <s v="JDS-33440-914"/>
    <x v="248"/>
    <s v="58511-10548-ZU"/>
    <s v="R-M-1"/>
    <n v="3"/>
    <x v="294"/>
    <s v="anesfield8p@people.com.cn"/>
    <x v="2"/>
    <s v="Rob"/>
    <s v="M"/>
    <x v="0"/>
    <n v="9.9499999999999993"/>
    <n v="29.849999999999998"/>
    <x v="0"/>
    <x v="0"/>
    <x v="0"/>
    <x v="197"/>
    <n v="9.3529999999999998"/>
    <x v="47"/>
    <n v="0.59699999999999998"/>
    <x v="47"/>
  </r>
  <r>
    <s v="SYX-48878-182"/>
    <x v="264"/>
    <s v="47725-34771-FJ"/>
    <s v="R-D-1"/>
    <n v="5"/>
    <x v="295"/>
    <s v=""/>
    <x v="0"/>
    <s v="Rob"/>
    <s v="D"/>
    <x v="0"/>
    <n v="8.9499999999999993"/>
    <n v="44.75"/>
    <x v="0"/>
    <x v="2"/>
    <x v="1"/>
    <x v="198"/>
    <n v="8.4130000000000003"/>
    <x v="174"/>
    <n v="0.53699999999999992"/>
    <x v="174"/>
  </r>
  <r>
    <s v="ZGD-94763-868"/>
    <x v="265"/>
    <s v="53086-67334-KT"/>
    <s v="E-L-2.5"/>
    <n v="1"/>
    <x v="296"/>
    <s v="mbrockway8r@ibm.com"/>
    <x v="0"/>
    <s v="Exc"/>
    <s v="L"/>
    <x v="2"/>
    <n v="34.154999999999994"/>
    <n v="34.154999999999994"/>
    <x v="1"/>
    <x v="1"/>
    <x v="0"/>
    <x v="111"/>
    <n v="30.397949999999994"/>
    <x v="121"/>
    <n v="3.7570499999999996"/>
    <x v="122"/>
  </r>
  <r>
    <s v="CZY-70361-485"/>
    <x v="266"/>
    <s v="83308-82257-UN"/>
    <s v="E-L-2.5"/>
    <n v="6"/>
    <x v="297"/>
    <s v="nlush8s@dedecms.com"/>
    <x v="1"/>
    <s v="Exc"/>
    <s v="L"/>
    <x v="2"/>
    <n v="34.154999999999994"/>
    <n v="204.92999999999995"/>
    <x v="1"/>
    <x v="1"/>
    <x v="1"/>
    <x v="104"/>
    <n v="30.397949999999994"/>
    <x v="120"/>
    <n v="3.7570499999999996"/>
    <x v="121"/>
  </r>
  <r>
    <s v="RJR-12175-899"/>
    <x v="267"/>
    <s v="37274-08534-FM"/>
    <s v="E-D-0.5"/>
    <n v="3"/>
    <x v="298"/>
    <s v="smcmillian8t@csmonitor.com"/>
    <x v="0"/>
    <s v="Exc"/>
    <s v="D"/>
    <x v="1"/>
    <n v="7.29"/>
    <n v="21.87"/>
    <x v="1"/>
    <x v="2"/>
    <x v="1"/>
    <x v="199"/>
    <n v="6.4881000000000002"/>
    <x v="6"/>
    <n v="0.80190000000000006"/>
    <x v="6"/>
  </r>
  <r>
    <s v="ELB-07929-407"/>
    <x v="204"/>
    <s v="54004-04664-AA"/>
    <s v="A-M-2.5"/>
    <n v="2"/>
    <x v="299"/>
    <s v="tbennison8u@google.cn"/>
    <x v="0"/>
    <s v="Ara"/>
    <s v="M"/>
    <x v="2"/>
    <n v="25.874999999999996"/>
    <n v="51.749999999999993"/>
    <x v="2"/>
    <x v="0"/>
    <x v="0"/>
    <x v="200"/>
    <n v="23.546249999999997"/>
    <x v="109"/>
    <n v="2.3287499999999994"/>
    <x v="110"/>
  </r>
  <r>
    <s v="UJQ-54441-340"/>
    <x v="268"/>
    <s v="26822-19510-SD"/>
    <s v="E-M-0.2"/>
    <n v="2"/>
    <x v="300"/>
    <s v="gtweed8v@yolasite.com"/>
    <x v="0"/>
    <s v="Exc"/>
    <s v="M"/>
    <x v="3"/>
    <n v="4.125"/>
    <n v="8.25"/>
    <x v="1"/>
    <x v="0"/>
    <x v="0"/>
    <x v="74"/>
    <n v="3.6712500000000001"/>
    <x v="127"/>
    <n v="0.45374999999999999"/>
    <x v="128"/>
  </r>
  <r>
    <s v="UJQ-54441-340"/>
    <x v="268"/>
    <s v="26822-19510-SD"/>
    <s v="A-L-0.2"/>
    <n v="5"/>
    <x v="300"/>
    <s v="gtweed8v@yolasite.com"/>
    <x v="0"/>
    <s v="Ara"/>
    <s v="L"/>
    <x v="3"/>
    <n v="3.8849999999999998"/>
    <n v="19.424999999999997"/>
    <x v="2"/>
    <x v="1"/>
    <x v="0"/>
    <x v="74"/>
    <n v="3.5353499999999998"/>
    <x v="175"/>
    <n v="0.34964999999999996"/>
    <x v="175"/>
  </r>
  <r>
    <s v="OWY-43108-475"/>
    <x v="269"/>
    <s v="06432-73165-ML"/>
    <s v="A-M-0.2"/>
    <n v="6"/>
    <x v="301"/>
    <s v="ggoggin8x@wix.com"/>
    <x v="1"/>
    <s v="Ara"/>
    <s v="M"/>
    <x v="3"/>
    <n v="3.375"/>
    <n v="20.25"/>
    <x v="2"/>
    <x v="0"/>
    <x v="0"/>
    <x v="201"/>
    <n v="3.07125"/>
    <x v="16"/>
    <n v="0.30374999999999996"/>
    <x v="16"/>
  </r>
  <r>
    <s v="GNO-91911-159"/>
    <x v="145"/>
    <s v="96503-31833-CW"/>
    <s v="L-D-0.5"/>
    <n v="3"/>
    <x v="302"/>
    <s v="sjeyness8y@biglobe.ne.jp"/>
    <x v="1"/>
    <s v="Lib"/>
    <s v="D"/>
    <x v="1"/>
    <n v="7.77"/>
    <n v="23.31"/>
    <x v="3"/>
    <x v="2"/>
    <x v="1"/>
    <x v="202"/>
    <n v="6.7599"/>
    <x v="143"/>
    <n v="1.0101"/>
    <x v="142"/>
  </r>
  <r>
    <s v="CNY-06284-066"/>
    <x v="270"/>
    <s v="63985-64148-MG"/>
    <s v="E-D-0.2"/>
    <n v="5"/>
    <x v="303"/>
    <s v="dbonhome8z@shinystat.com"/>
    <x v="0"/>
    <s v="Exc"/>
    <s v="D"/>
    <x v="3"/>
    <n v="3.645"/>
    <n v="18.225000000000001"/>
    <x v="1"/>
    <x v="2"/>
    <x v="0"/>
    <x v="203"/>
    <n v="3.2440500000000001"/>
    <x v="108"/>
    <n v="0.40095000000000003"/>
    <x v="109"/>
  </r>
  <r>
    <s v="OQS-46321-904"/>
    <x v="271"/>
    <s v="19597-91185-CM"/>
    <s v="E-M-1"/>
    <n v="1"/>
    <x v="304"/>
    <s v=""/>
    <x v="0"/>
    <s v="Exc"/>
    <s v="M"/>
    <x v="0"/>
    <n v="13.75"/>
    <n v="13.75"/>
    <x v="1"/>
    <x v="0"/>
    <x v="1"/>
    <x v="153"/>
    <n v="12.237500000000001"/>
    <x v="176"/>
    <n v="1.5125"/>
    <x v="176"/>
  </r>
  <r>
    <s v="IBW-87442-480"/>
    <x v="272"/>
    <s v="79814-23626-JR"/>
    <s v="A-L-2.5"/>
    <n v="1"/>
    <x v="305"/>
    <s v="tle91@epa.gov"/>
    <x v="0"/>
    <s v="Ara"/>
    <s v="L"/>
    <x v="2"/>
    <n v="29.784999999999997"/>
    <n v="29.784999999999997"/>
    <x v="2"/>
    <x v="1"/>
    <x v="0"/>
    <x v="204"/>
    <n v="27.104349999999997"/>
    <x v="177"/>
    <n v="2.6806499999999995"/>
    <x v="177"/>
  </r>
  <r>
    <s v="DGZ-82537-477"/>
    <x v="252"/>
    <s v="43439-94003-DW"/>
    <s v="R-D-1"/>
    <n v="5"/>
    <x v="306"/>
    <s v=""/>
    <x v="0"/>
    <s v="Rob"/>
    <s v="D"/>
    <x v="0"/>
    <n v="8.9499999999999993"/>
    <n v="44.75"/>
    <x v="0"/>
    <x v="2"/>
    <x v="1"/>
    <x v="38"/>
    <n v="8.4130000000000003"/>
    <x v="174"/>
    <n v="0.53699999999999992"/>
    <x v="174"/>
  </r>
  <r>
    <s v="LPS-39089-432"/>
    <x v="273"/>
    <s v="97655-45555-LI"/>
    <s v="R-D-1"/>
    <n v="5"/>
    <x v="307"/>
    <s v="balldridge93@yandex.ru"/>
    <x v="0"/>
    <s v="Rob"/>
    <s v="D"/>
    <x v="0"/>
    <n v="8.9499999999999993"/>
    <n v="44.75"/>
    <x v="0"/>
    <x v="2"/>
    <x v="0"/>
    <x v="130"/>
    <n v="8.4130000000000003"/>
    <x v="174"/>
    <n v="0.53699999999999992"/>
    <x v="174"/>
  </r>
  <r>
    <s v="MQU-86100-929"/>
    <x v="274"/>
    <s v="64418-01720-VW"/>
    <s v="L-L-0.5"/>
    <n v="4"/>
    <x v="308"/>
    <s v=""/>
    <x v="0"/>
    <s v="Lib"/>
    <s v="L"/>
    <x v="1"/>
    <n v="9.51"/>
    <n v="38.04"/>
    <x v="3"/>
    <x v="1"/>
    <x v="0"/>
    <x v="87"/>
    <n v="8.2736999999999998"/>
    <x v="92"/>
    <n v="1.2363"/>
    <x v="93"/>
  </r>
  <r>
    <s v="XUR-14132-391"/>
    <x v="275"/>
    <s v="96836-09258-RI"/>
    <s v="R-D-0.5"/>
    <n v="4"/>
    <x v="309"/>
    <s v="lgoodger95@guardian.co.uk"/>
    <x v="0"/>
    <s v="Rob"/>
    <s v="D"/>
    <x v="1"/>
    <n v="5.3699999999999992"/>
    <n v="21.479999999999997"/>
    <x v="0"/>
    <x v="2"/>
    <x v="0"/>
    <x v="155"/>
    <n v="5.0477999999999996"/>
    <x v="178"/>
    <n v="0.32219999999999993"/>
    <x v="178"/>
  </r>
  <r>
    <s v="OVI-27064-381"/>
    <x v="276"/>
    <s v="37274-08534-FM"/>
    <s v="R-D-0.5"/>
    <n v="3"/>
    <x v="298"/>
    <s v="smcmillian8t@csmonitor.com"/>
    <x v="0"/>
    <s v="Rob"/>
    <s v="D"/>
    <x v="1"/>
    <n v="5.3699999999999992"/>
    <n v="16.11"/>
    <x v="0"/>
    <x v="2"/>
    <x v="1"/>
    <x v="199"/>
    <n v="5.0477999999999996"/>
    <x v="117"/>
    <n v="0.32219999999999993"/>
    <x v="118"/>
  </r>
  <r>
    <s v="SHP-17012-870"/>
    <x v="277"/>
    <s v="69529-07533-CV"/>
    <s v="R-M-2.5"/>
    <n v="1"/>
    <x v="310"/>
    <s v="cdrewett97@wikipedia.org"/>
    <x v="0"/>
    <s v="Rob"/>
    <s v="M"/>
    <x v="2"/>
    <n v="22.884999999999998"/>
    <n v="22.884999999999998"/>
    <x v="0"/>
    <x v="0"/>
    <x v="0"/>
    <x v="205"/>
    <n v="21.511899999999997"/>
    <x v="179"/>
    <n v="1.3730999999999998"/>
    <x v="179"/>
  </r>
  <r>
    <s v="FDY-03414-903"/>
    <x v="278"/>
    <s v="94840-49457-UD"/>
    <s v="A-D-0.5"/>
    <n v="3"/>
    <x v="311"/>
    <s v="qparsons98@blogtalkradio.com"/>
    <x v="0"/>
    <s v="Ara"/>
    <s v="D"/>
    <x v="1"/>
    <n v="5.97"/>
    <n v="17.91"/>
    <x v="2"/>
    <x v="2"/>
    <x v="0"/>
    <x v="6"/>
    <n v="5.4326999999999996"/>
    <x v="21"/>
    <n v="0.5373"/>
    <x v="21"/>
  </r>
  <r>
    <s v="WXT-85291-143"/>
    <x v="279"/>
    <s v="81414-81273-DK"/>
    <s v="R-M-0.5"/>
    <n v="4"/>
    <x v="312"/>
    <s v="vceely99@auda.org.au"/>
    <x v="0"/>
    <s v="Rob"/>
    <s v="M"/>
    <x v="1"/>
    <n v="5.97"/>
    <n v="23.88"/>
    <x v="0"/>
    <x v="0"/>
    <x v="0"/>
    <x v="192"/>
    <n v="5.6117999999999997"/>
    <x v="180"/>
    <n v="0.35819999999999996"/>
    <x v="180"/>
  </r>
  <r>
    <s v="QNP-18893-547"/>
    <x v="280"/>
    <s v="76930-61689-CH"/>
    <s v="R-L-1"/>
    <n v="5"/>
    <x v="313"/>
    <s v=""/>
    <x v="0"/>
    <s v="Rob"/>
    <s v="L"/>
    <x v="0"/>
    <n v="11.95"/>
    <n v="59.75"/>
    <x v="0"/>
    <x v="1"/>
    <x v="1"/>
    <x v="147"/>
    <n v="11.232999999999999"/>
    <x v="162"/>
    <n v="0.71699999999999997"/>
    <x v="162"/>
  </r>
  <r>
    <s v="DOH-92927-530"/>
    <x v="281"/>
    <s v="12839-56537-TQ"/>
    <s v="L-L-0.2"/>
    <n v="6"/>
    <x v="314"/>
    <s v="cvasiliev9b@discuz.net"/>
    <x v="0"/>
    <s v="Lib"/>
    <s v="L"/>
    <x v="3"/>
    <n v="4.7549999999999999"/>
    <n v="28.53"/>
    <x v="3"/>
    <x v="1"/>
    <x v="0"/>
    <x v="132"/>
    <n v="4.1368499999999999"/>
    <x v="33"/>
    <n v="0.61814999999999998"/>
    <x v="33"/>
  </r>
  <r>
    <s v="HGJ-82768-173"/>
    <x v="282"/>
    <s v="62741-01322-HU"/>
    <s v="A-M-1"/>
    <n v="4"/>
    <x v="315"/>
    <s v="tomoylan9c@liveinternet.ru"/>
    <x v="2"/>
    <s v="Ara"/>
    <s v="M"/>
    <x v="0"/>
    <n v="11.25"/>
    <n v="45"/>
    <x v="2"/>
    <x v="0"/>
    <x v="1"/>
    <x v="206"/>
    <n v="10.237500000000001"/>
    <x v="181"/>
    <n v="1.0125"/>
    <x v="181"/>
  </r>
  <r>
    <s v="YPT-95383-088"/>
    <x v="283"/>
    <s v="43439-94003-DW"/>
    <s v="E-D-2.5"/>
    <n v="2"/>
    <x v="306"/>
    <s v=""/>
    <x v="0"/>
    <s v="Exc"/>
    <s v="D"/>
    <x v="2"/>
    <n v="27.945"/>
    <n v="55.89"/>
    <x v="1"/>
    <x v="2"/>
    <x v="1"/>
    <x v="38"/>
    <n v="24.87105"/>
    <x v="182"/>
    <n v="3.07395"/>
    <x v="182"/>
  </r>
  <r>
    <s v="OYH-16533-767"/>
    <x v="284"/>
    <s v="44932-34838-RM"/>
    <s v="E-L-1"/>
    <n v="4"/>
    <x v="316"/>
    <s v="wfetherston9e@constantcontact.com"/>
    <x v="0"/>
    <s v="Exc"/>
    <s v="L"/>
    <x v="0"/>
    <n v="14.85"/>
    <n v="59.4"/>
    <x v="1"/>
    <x v="1"/>
    <x v="1"/>
    <x v="15"/>
    <n v="13.2165"/>
    <x v="51"/>
    <n v="1.6335"/>
    <x v="51"/>
  </r>
  <r>
    <s v="DWW-28642-549"/>
    <x v="285"/>
    <s v="91181-19412-RQ"/>
    <s v="E-D-0.2"/>
    <n v="2"/>
    <x v="317"/>
    <s v="erasmus9f@techcrunch.com"/>
    <x v="0"/>
    <s v="Exc"/>
    <s v="D"/>
    <x v="3"/>
    <n v="3.645"/>
    <n v="7.29"/>
    <x v="1"/>
    <x v="2"/>
    <x v="0"/>
    <x v="35"/>
    <n v="3.2440500000000001"/>
    <x v="36"/>
    <n v="0.40095000000000003"/>
    <x v="36"/>
  </r>
  <r>
    <s v="CGO-79583-871"/>
    <x v="286"/>
    <s v="37182-54930-XC"/>
    <s v="E-D-0.5"/>
    <n v="1"/>
    <x v="318"/>
    <s v="wgiorgioni9g@wikipedia.org"/>
    <x v="0"/>
    <s v="Exc"/>
    <s v="D"/>
    <x v="1"/>
    <n v="7.29"/>
    <n v="7.29"/>
    <x v="1"/>
    <x v="2"/>
    <x v="0"/>
    <x v="204"/>
    <n v="6.4881000000000002"/>
    <x v="36"/>
    <n v="0.80190000000000006"/>
    <x v="36"/>
  </r>
  <r>
    <s v="TFY-52090-386"/>
    <x v="287"/>
    <s v="08613-17327-XT"/>
    <s v="E-L-0.5"/>
    <n v="2"/>
    <x v="319"/>
    <s v="lscargle9h@myspace.com"/>
    <x v="0"/>
    <s v="Exc"/>
    <s v="L"/>
    <x v="1"/>
    <n v="8.91"/>
    <n v="17.82"/>
    <x v="1"/>
    <x v="1"/>
    <x v="1"/>
    <x v="207"/>
    <n v="7.9298999999999999"/>
    <x v="63"/>
    <n v="0.98009999999999997"/>
    <x v="63"/>
  </r>
  <r>
    <s v="TFY-52090-386"/>
    <x v="287"/>
    <s v="08613-17327-XT"/>
    <s v="L-D-0.5"/>
    <n v="5"/>
    <x v="319"/>
    <s v="lscargle9h@myspace.com"/>
    <x v="0"/>
    <s v="Lib"/>
    <s v="D"/>
    <x v="1"/>
    <n v="7.77"/>
    <n v="38.849999999999994"/>
    <x v="3"/>
    <x v="2"/>
    <x v="1"/>
    <x v="207"/>
    <n v="6.7599"/>
    <x v="183"/>
    <n v="1.0101"/>
    <x v="5"/>
  </r>
  <r>
    <s v="NYY-73968-094"/>
    <x v="288"/>
    <s v="70451-38048-AH"/>
    <s v="R-D-0.5"/>
    <n v="6"/>
    <x v="320"/>
    <s v="nclimance9j@europa.eu"/>
    <x v="0"/>
    <s v="Rob"/>
    <s v="D"/>
    <x v="1"/>
    <n v="5.3699999999999992"/>
    <n v="32.22"/>
    <x v="0"/>
    <x v="2"/>
    <x v="1"/>
    <x v="208"/>
    <n v="5.0477999999999996"/>
    <x v="126"/>
    <n v="0.32219999999999993"/>
    <x v="127"/>
  </r>
  <r>
    <s v="QEY-71761-460"/>
    <x v="250"/>
    <s v="35442-75769-PL"/>
    <s v="R-M-1"/>
    <n v="2"/>
    <x v="321"/>
    <s v=""/>
    <x v="1"/>
    <s v="Rob"/>
    <s v="M"/>
    <x v="0"/>
    <n v="9.9499999999999993"/>
    <n v="19.899999999999999"/>
    <x v="0"/>
    <x v="0"/>
    <x v="0"/>
    <x v="209"/>
    <n v="9.3529999999999998"/>
    <x v="0"/>
    <n v="0.59699999999999998"/>
    <x v="0"/>
  </r>
  <r>
    <s v="GKQ-82603-910"/>
    <x v="289"/>
    <s v="83737-56117-JE"/>
    <s v="R-L-1"/>
    <n v="5"/>
    <x v="322"/>
    <s v="asnazle9l@oracle.com"/>
    <x v="0"/>
    <s v="Rob"/>
    <s v="L"/>
    <x v="0"/>
    <n v="11.95"/>
    <n v="59.75"/>
    <x v="0"/>
    <x v="1"/>
    <x v="1"/>
    <x v="124"/>
    <n v="11.232999999999999"/>
    <x v="162"/>
    <n v="0.71699999999999997"/>
    <x v="162"/>
  </r>
  <r>
    <s v="IOB-32673-745"/>
    <x v="290"/>
    <s v="07095-81281-NJ"/>
    <s v="A-L-0.5"/>
    <n v="3"/>
    <x v="323"/>
    <s v="rworg9m@arstechnica.com"/>
    <x v="0"/>
    <s v="Ara"/>
    <s v="L"/>
    <x v="1"/>
    <n v="7.77"/>
    <n v="23.31"/>
    <x v="2"/>
    <x v="1"/>
    <x v="0"/>
    <x v="68"/>
    <n v="7.0706999999999995"/>
    <x v="116"/>
    <n v="0.69929999999999992"/>
    <x v="117"/>
  </r>
  <r>
    <s v="YAU-98893-150"/>
    <x v="291"/>
    <s v="77043-48851-HG"/>
    <s v="L-M-1"/>
    <n v="3"/>
    <x v="324"/>
    <s v="ldanes9n@umn.edu"/>
    <x v="0"/>
    <s v="Lib"/>
    <s v="M"/>
    <x v="0"/>
    <n v="14.55"/>
    <n v="43.650000000000006"/>
    <x v="3"/>
    <x v="0"/>
    <x v="1"/>
    <x v="210"/>
    <n v="12.6585"/>
    <x v="35"/>
    <n v="1.8915000000000002"/>
    <x v="35"/>
  </r>
  <r>
    <s v="XNM-14163-951"/>
    <x v="292"/>
    <s v="78224-60622-KH"/>
    <s v="E-L-2.5"/>
    <n v="6"/>
    <x v="325"/>
    <s v="skeynd9o@narod.ru"/>
    <x v="0"/>
    <s v="Exc"/>
    <s v="L"/>
    <x v="2"/>
    <n v="34.154999999999994"/>
    <n v="204.92999999999995"/>
    <x v="1"/>
    <x v="1"/>
    <x v="1"/>
    <x v="211"/>
    <n v="30.397949999999994"/>
    <x v="120"/>
    <n v="3.7570499999999996"/>
    <x v="121"/>
  </r>
  <r>
    <s v="JPB-45297-000"/>
    <x v="293"/>
    <s v="83105-86631-IU"/>
    <s v="R-L-0.2"/>
    <n v="4"/>
    <x v="326"/>
    <s v="ddaveridge9p@arstechnica.com"/>
    <x v="0"/>
    <s v="Rob"/>
    <s v="L"/>
    <x v="3"/>
    <n v="3.5849999999999995"/>
    <n v="14.339999999999998"/>
    <x v="0"/>
    <x v="1"/>
    <x v="1"/>
    <x v="6"/>
    <n v="3.3698999999999995"/>
    <x v="89"/>
    <n v="0.21509999999999996"/>
    <x v="90"/>
  </r>
  <r>
    <s v="MOU-74341-266"/>
    <x v="294"/>
    <s v="99358-65399-TC"/>
    <s v="A-D-0.5"/>
    <n v="4"/>
    <x v="327"/>
    <s v="jawdry9q@utexas.edu"/>
    <x v="0"/>
    <s v="Ara"/>
    <s v="D"/>
    <x v="1"/>
    <n v="5.97"/>
    <n v="23.88"/>
    <x v="2"/>
    <x v="2"/>
    <x v="1"/>
    <x v="212"/>
    <n v="5.4326999999999996"/>
    <x v="96"/>
    <n v="0.5373"/>
    <x v="97"/>
  </r>
  <r>
    <s v="DHJ-87461-571"/>
    <x v="295"/>
    <s v="94525-76037-JP"/>
    <s v="A-M-1"/>
    <n v="2"/>
    <x v="328"/>
    <s v="eryles9r@fastcompany.com"/>
    <x v="0"/>
    <s v="Ara"/>
    <s v="M"/>
    <x v="0"/>
    <n v="11.25"/>
    <n v="22.5"/>
    <x v="2"/>
    <x v="0"/>
    <x v="1"/>
    <x v="213"/>
    <n v="10.237500000000001"/>
    <x v="139"/>
    <n v="1.0125"/>
    <x v="138"/>
  </r>
  <r>
    <s v="DKM-97676-850"/>
    <x v="296"/>
    <s v="43439-94003-DW"/>
    <s v="E-D-0.5"/>
    <n v="5"/>
    <x v="306"/>
    <s v=""/>
    <x v="0"/>
    <s v="Exc"/>
    <s v="D"/>
    <x v="1"/>
    <n v="7.29"/>
    <n v="36.450000000000003"/>
    <x v="1"/>
    <x v="2"/>
    <x v="1"/>
    <x v="38"/>
    <n v="6.4881000000000002"/>
    <x v="129"/>
    <n v="0.80190000000000006"/>
    <x v="130"/>
  </r>
  <r>
    <s v="UEB-09112-118"/>
    <x v="297"/>
    <s v="82718-93677-XO"/>
    <s v="A-M-0.5"/>
    <n v="4"/>
    <x v="329"/>
    <s v=""/>
    <x v="0"/>
    <s v="Ara"/>
    <s v="M"/>
    <x v="1"/>
    <n v="6.75"/>
    <n v="27"/>
    <x v="2"/>
    <x v="0"/>
    <x v="0"/>
    <x v="124"/>
    <n v="6.1425000000000001"/>
    <x v="26"/>
    <n v="0.60749999999999993"/>
    <x v="26"/>
  </r>
  <r>
    <s v="ORZ-67699-748"/>
    <x v="298"/>
    <s v="44708-78241-DF"/>
    <s v="A-M-2.5"/>
    <n v="6"/>
    <x v="330"/>
    <s v="jcaldicott9u@usda.gov"/>
    <x v="0"/>
    <s v="Ara"/>
    <s v="M"/>
    <x v="2"/>
    <n v="25.874999999999996"/>
    <n v="155.24999999999997"/>
    <x v="2"/>
    <x v="0"/>
    <x v="1"/>
    <x v="214"/>
    <n v="23.546249999999997"/>
    <x v="77"/>
    <n v="2.3287499999999994"/>
    <x v="78"/>
  </r>
  <r>
    <s v="JXP-28398-485"/>
    <x v="299"/>
    <s v="23039-93032-FN"/>
    <s v="A-D-2.5"/>
    <n v="5"/>
    <x v="331"/>
    <s v="mvedmore9v@a8.net"/>
    <x v="0"/>
    <s v="Ara"/>
    <s v="D"/>
    <x v="2"/>
    <n v="22.884999999999998"/>
    <n v="114.42499999999998"/>
    <x v="2"/>
    <x v="2"/>
    <x v="0"/>
    <x v="116"/>
    <n v="20.82535"/>
    <x v="54"/>
    <n v="2.0596499999999995"/>
    <x v="54"/>
  </r>
  <r>
    <s v="WWH-92259-198"/>
    <x v="300"/>
    <s v="35256-12529-FT"/>
    <s v="L-D-1"/>
    <n v="4"/>
    <x v="332"/>
    <s v="wromao9w@chronoengine.com"/>
    <x v="0"/>
    <s v="Lib"/>
    <s v="D"/>
    <x v="0"/>
    <n v="12.95"/>
    <n v="51.8"/>
    <x v="3"/>
    <x v="2"/>
    <x v="0"/>
    <x v="155"/>
    <n v="11.266499999999999"/>
    <x v="140"/>
    <n v="1.6835"/>
    <x v="139"/>
  </r>
  <r>
    <s v="FLR-82914-153"/>
    <x v="301"/>
    <s v="86100-33488-WP"/>
    <s v="A-M-2.5"/>
    <n v="6"/>
    <x v="333"/>
    <s v=""/>
    <x v="0"/>
    <s v="Ara"/>
    <s v="M"/>
    <x v="2"/>
    <n v="25.874999999999996"/>
    <n v="155.24999999999997"/>
    <x v="2"/>
    <x v="0"/>
    <x v="1"/>
    <x v="215"/>
    <n v="23.546249999999997"/>
    <x v="77"/>
    <n v="2.3287499999999994"/>
    <x v="78"/>
  </r>
  <r>
    <s v="AMB-93600-000"/>
    <x v="302"/>
    <s v="64435-53100-WM"/>
    <s v="A-L-2.5"/>
    <n v="1"/>
    <x v="334"/>
    <s v="tcotmore9y@amazonaws.com"/>
    <x v="0"/>
    <s v="Ara"/>
    <s v="L"/>
    <x v="2"/>
    <n v="29.784999999999997"/>
    <n v="29.784999999999997"/>
    <x v="2"/>
    <x v="1"/>
    <x v="1"/>
    <x v="216"/>
    <n v="27.104349999999997"/>
    <x v="177"/>
    <n v="2.6806499999999995"/>
    <x v="177"/>
  </r>
  <r>
    <s v="FEP-36895-658"/>
    <x v="303"/>
    <s v="44699-43836-UH"/>
    <s v="R-L-0.2"/>
    <n v="6"/>
    <x v="335"/>
    <s v="yskipsey9z@spotify.com"/>
    <x v="2"/>
    <s v="Rob"/>
    <s v="L"/>
    <x v="3"/>
    <n v="3.5849999999999995"/>
    <n v="21.509999999999998"/>
    <x v="0"/>
    <x v="1"/>
    <x v="1"/>
    <x v="217"/>
    <n v="3.3698999999999995"/>
    <x v="156"/>
    <n v="0.21509999999999996"/>
    <x v="155"/>
  </r>
  <r>
    <s v="RXW-91413-276"/>
    <x v="304"/>
    <s v="29588-35679-RG"/>
    <s v="R-D-2.5"/>
    <n v="2"/>
    <x v="336"/>
    <s v="ncorpsa0@gmpg.org"/>
    <x v="0"/>
    <s v="Rob"/>
    <s v="D"/>
    <x v="2"/>
    <n v="20.584999999999997"/>
    <n v="41.169999999999995"/>
    <x v="0"/>
    <x v="2"/>
    <x v="1"/>
    <x v="182"/>
    <n v="19.349899999999998"/>
    <x v="13"/>
    <n v="1.2350999999999999"/>
    <x v="13"/>
  </r>
  <r>
    <s v="RXW-91413-276"/>
    <x v="304"/>
    <s v="29588-35679-RG"/>
    <s v="R-M-0.5"/>
    <n v="1"/>
    <x v="336"/>
    <s v="ncorpsa0@gmpg.org"/>
    <x v="0"/>
    <s v="Rob"/>
    <s v="M"/>
    <x v="1"/>
    <n v="5.97"/>
    <n v="5.97"/>
    <x v="0"/>
    <x v="0"/>
    <x v="1"/>
    <x v="182"/>
    <n v="5.6117999999999997"/>
    <x v="9"/>
    <n v="0.35819999999999996"/>
    <x v="9"/>
  </r>
  <r>
    <s v="SDB-77492-188"/>
    <x v="305"/>
    <s v="64815-54078-HH"/>
    <s v="E-L-1"/>
    <n v="5"/>
    <x v="337"/>
    <s v="fbabbera2@stanford.edu"/>
    <x v="0"/>
    <s v="Exc"/>
    <s v="L"/>
    <x v="0"/>
    <n v="14.85"/>
    <n v="74.25"/>
    <x v="1"/>
    <x v="1"/>
    <x v="0"/>
    <x v="167"/>
    <n v="13.2165"/>
    <x v="184"/>
    <n v="1.6335"/>
    <x v="183"/>
  </r>
  <r>
    <s v="RZN-65182-395"/>
    <x v="196"/>
    <s v="59572-41990-XY"/>
    <s v="L-M-1"/>
    <n v="6"/>
    <x v="338"/>
    <s v="kloxtona3@opensource.org"/>
    <x v="0"/>
    <s v="Lib"/>
    <s v="M"/>
    <x v="0"/>
    <n v="14.55"/>
    <n v="87.300000000000011"/>
    <x v="3"/>
    <x v="0"/>
    <x v="1"/>
    <x v="218"/>
    <n v="12.6585"/>
    <x v="84"/>
    <n v="1.8915000000000002"/>
    <x v="85"/>
  </r>
  <r>
    <s v="HDQ-86094-507"/>
    <x v="110"/>
    <s v="32481-61533-ZJ"/>
    <s v="E-D-1"/>
    <n v="6"/>
    <x v="339"/>
    <s v="ptoffula4@posterous.com"/>
    <x v="0"/>
    <s v="Exc"/>
    <s v="D"/>
    <x v="0"/>
    <n v="12.15"/>
    <n v="72.900000000000006"/>
    <x v="1"/>
    <x v="2"/>
    <x v="0"/>
    <x v="74"/>
    <n v="10.813500000000001"/>
    <x v="134"/>
    <n v="1.3365"/>
    <x v="134"/>
  </r>
  <r>
    <s v="YXO-79631-417"/>
    <x v="24"/>
    <s v="31587-92570-HL"/>
    <s v="L-D-0.5"/>
    <n v="1"/>
    <x v="340"/>
    <s v="cgwinnetta5@behance.net"/>
    <x v="0"/>
    <s v="Lib"/>
    <s v="D"/>
    <x v="1"/>
    <n v="7.77"/>
    <n v="7.77"/>
    <x v="3"/>
    <x v="2"/>
    <x v="1"/>
    <x v="219"/>
    <n v="6.7599"/>
    <x v="86"/>
    <n v="1.0101"/>
    <x v="87"/>
  </r>
  <r>
    <s v="SNF-57032-096"/>
    <x v="306"/>
    <s v="93832-04799-ID"/>
    <s v="E-D-0.5"/>
    <n v="6"/>
    <x v="341"/>
    <s v=""/>
    <x v="0"/>
    <s v="Exc"/>
    <s v="D"/>
    <x v="1"/>
    <n v="7.29"/>
    <n v="43.74"/>
    <x v="1"/>
    <x v="2"/>
    <x v="1"/>
    <x v="95"/>
    <n v="6.4881000000000002"/>
    <x v="185"/>
    <n v="0.80190000000000006"/>
    <x v="184"/>
  </r>
  <r>
    <s v="DGL-29648-995"/>
    <x v="307"/>
    <s v="59367-30821-ZQ"/>
    <s v="L-M-0.2"/>
    <n v="2"/>
    <x v="342"/>
    <s v=""/>
    <x v="0"/>
    <s v="Lib"/>
    <s v="M"/>
    <x v="3"/>
    <n v="4.3650000000000002"/>
    <n v="8.73"/>
    <x v="3"/>
    <x v="0"/>
    <x v="0"/>
    <x v="141"/>
    <n v="3.7975500000000002"/>
    <x v="32"/>
    <n v="0.56745000000000001"/>
    <x v="32"/>
  </r>
  <r>
    <s v="GPU-65651-504"/>
    <x v="308"/>
    <s v="83947-45528-ET"/>
    <s v="E-M-2.5"/>
    <n v="2"/>
    <x v="343"/>
    <s v="lflaoniera8@wordpress.org"/>
    <x v="0"/>
    <s v="Exc"/>
    <s v="M"/>
    <x v="2"/>
    <n v="31.624999999999996"/>
    <n v="63.249999999999993"/>
    <x v="1"/>
    <x v="0"/>
    <x v="1"/>
    <x v="142"/>
    <n v="28.146249999999995"/>
    <x v="41"/>
    <n v="3.4787499999999998"/>
    <x v="41"/>
  </r>
  <r>
    <s v="OJU-34452-896"/>
    <x v="309"/>
    <s v="60799-92593-CX"/>
    <s v="E-L-0.5"/>
    <n v="1"/>
    <x v="344"/>
    <s v=""/>
    <x v="0"/>
    <s v="Exc"/>
    <s v="L"/>
    <x v="1"/>
    <n v="8.91"/>
    <n v="8.91"/>
    <x v="1"/>
    <x v="1"/>
    <x v="0"/>
    <x v="198"/>
    <n v="7.9298999999999999"/>
    <x v="186"/>
    <n v="0.98009999999999997"/>
    <x v="185"/>
  </r>
  <r>
    <s v="GZS-50547-887"/>
    <x v="310"/>
    <s v="61600-55136-UM"/>
    <s v="E-D-1"/>
    <n v="2"/>
    <x v="345"/>
    <s v="ccatchesideaa@macromedia.com"/>
    <x v="0"/>
    <s v="Exc"/>
    <s v="D"/>
    <x v="0"/>
    <n v="12.15"/>
    <n v="24.3"/>
    <x v="1"/>
    <x v="2"/>
    <x v="0"/>
    <x v="147"/>
    <n v="10.813500000000001"/>
    <x v="85"/>
    <n v="1.3365"/>
    <x v="86"/>
  </r>
  <r>
    <s v="ESR-54041-053"/>
    <x v="311"/>
    <s v="59771-90302-OF"/>
    <s v="A-L-0.5"/>
    <n v="6"/>
    <x v="346"/>
    <s v="cgibbonsonab@accuweather.com"/>
    <x v="0"/>
    <s v="Ara"/>
    <s v="L"/>
    <x v="1"/>
    <n v="7.77"/>
    <n v="46.62"/>
    <x v="2"/>
    <x v="1"/>
    <x v="0"/>
    <x v="208"/>
    <n v="7.0706999999999995"/>
    <x v="187"/>
    <n v="0.69929999999999992"/>
    <x v="186"/>
  </r>
  <r>
    <s v="OGD-10781-526"/>
    <x v="132"/>
    <s v="16880-78077-FB"/>
    <s v="R-L-0.5"/>
    <n v="6"/>
    <x v="347"/>
    <s v="tfarraac@behance.net"/>
    <x v="0"/>
    <s v="Rob"/>
    <s v="L"/>
    <x v="1"/>
    <n v="7.169999999999999"/>
    <n v="43.019999999999996"/>
    <x v="0"/>
    <x v="1"/>
    <x v="1"/>
    <x v="220"/>
    <n v="6.7397999999999989"/>
    <x v="188"/>
    <n v="0.43019999999999992"/>
    <x v="187"/>
  </r>
  <r>
    <s v="FVH-29271-315"/>
    <x v="312"/>
    <s v="74415-50873-FC"/>
    <s v="A-D-0.5"/>
    <n v="3"/>
    <x v="348"/>
    <s v=""/>
    <x v="1"/>
    <s v="Ara"/>
    <s v="D"/>
    <x v="1"/>
    <n v="5.97"/>
    <n v="17.91"/>
    <x v="2"/>
    <x v="2"/>
    <x v="0"/>
    <x v="221"/>
    <n v="5.4326999999999996"/>
    <x v="21"/>
    <n v="0.5373"/>
    <x v="21"/>
  </r>
  <r>
    <s v="BNZ-20544-633"/>
    <x v="313"/>
    <s v="31798-95707-NR"/>
    <s v="L-L-0.5"/>
    <n v="4"/>
    <x v="349"/>
    <s v="gbamfieldae@yellowpages.com"/>
    <x v="0"/>
    <s v="Lib"/>
    <s v="L"/>
    <x v="1"/>
    <n v="9.51"/>
    <n v="38.04"/>
    <x v="3"/>
    <x v="1"/>
    <x v="0"/>
    <x v="222"/>
    <n v="8.2736999999999998"/>
    <x v="92"/>
    <n v="1.2363"/>
    <x v="93"/>
  </r>
  <r>
    <s v="FUX-85791-078"/>
    <x v="156"/>
    <s v="59122-08794-WT"/>
    <s v="A-M-0.2"/>
    <n v="2"/>
    <x v="350"/>
    <s v="whollingdaleaf@about.me"/>
    <x v="0"/>
    <s v="Ara"/>
    <s v="M"/>
    <x v="3"/>
    <n v="3.375"/>
    <n v="6.75"/>
    <x v="2"/>
    <x v="0"/>
    <x v="0"/>
    <x v="4"/>
    <n v="3.07125"/>
    <x v="56"/>
    <n v="0.30374999999999996"/>
    <x v="56"/>
  </r>
  <r>
    <s v="YXP-20078-116"/>
    <x v="314"/>
    <s v="37238-52421-JJ"/>
    <s v="R-M-0.5"/>
    <n v="1"/>
    <x v="351"/>
    <s v="jdeag@xrea.com"/>
    <x v="0"/>
    <s v="Rob"/>
    <s v="M"/>
    <x v="1"/>
    <n v="5.97"/>
    <n v="5.97"/>
    <x v="0"/>
    <x v="0"/>
    <x v="0"/>
    <x v="16"/>
    <n v="5.6117999999999997"/>
    <x v="9"/>
    <n v="0.35819999999999996"/>
    <x v="9"/>
  </r>
  <r>
    <s v="VQV-59984-866"/>
    <x v="315"/>
    <s v="48854-01899-FN"/>
    <s v="R-D-0.2"/>
    <n v="3"/>
    <x v="352"/>
    <s v="vskulletah@tinyurl.com"/>
    <x v="1"/>
    <s v="Rob"/>
    <s v="D"/>
    <x v="3"/>
    <n v="2.6849999999999996"/>
    <n v="8.0549999999999997"/>
    <x v="0"/>
    <x v="2"/>
    <x v="1"/>
    <x v="146"/>
    <n v="2.5238999999999998"/>
    <x v="37"/>
    <n v="0.16109999999999997"/>
    <x v="37"/>
  </r>
  <r>
    <s v="JEH-37276-048"/>
    <x v="316"/>
    <s v="80896-38819-DW"/>
    <s v="A-L-0.5"/>
    <n v="3"/>
    <x v="353"/>
    <s v="jrudeforthai@wunderground.com"/>
    <x v="1"/>
    <s v="Ara"/>
    <s v="L"/>
    <x v="1"/>
    <n v="7.77"/>
    <n v="23.31"/>
    <x v="2"/>
    <x v="1"/>
    <x v="0"/>
    <x v="223"/>
    <n v="7.0706999999999995"/>
    <x v="116"/>
    <n v="0.69929999999999992"/>
    <x v="117"/>
  </r>
  <r>
    <s v="VYD-28555-589"/>
    <x v="317"/>
    <s v="29814-01459-RC"/>
    <s v="R-L-0.5"/>
    <n v="6"/>
    <x v="354"/>
    <s v="atomaszewskiaj@answers.com"/>
    <x v="2"/>
    <s v="Rob"/>
    <s v="L"/>
    <x v="1"/>
    <n v="7.169999999999999"/>
    <n v="43.019999999999996"/>
    <x v="0"/>
    <x v="1"/>
    <x v="0"/>
    <x v="224"/>
    <n v="6.7397999999999989"/>
    <x v="188"/>
    <n v="0.43019999999999992"/>
    <x v="187"/>
  </r>
  <r>
    <s v="WUG-76466-650"/>
    <x v="318"/>
    <s v="43439-94003-DW"/>
    <s v="L-D-0.5"/>
    <n v="3"/>
    <x v="306"/>
    <s v=""/>
    <x v="0"/>
    <s v="Lib"/>
    <s v="D"/>
    <x v="1"/>
    <n v="7.77"/>
    <n v="23.31"/>
    <x v="3"/>
    <x v="2"/>
    <x v="1"/>
    <x v="38"/>
    <n v="6.7599"/>
    <x v="143"/>
    <n v="1.0101"/>
    <x v="142"/>
  </r>
  <r>
    <s v="RJV-08261-583"/>
    <x v="182"/>
    <s v="48497-29281-FE"/>
    <s v="A-D-0.2"/>
    <n v="5"/>
    <x v="355"/>
    <s v="pbessal@qq.com"/>
    <x v="0"/>
    <s v="Ara"/>
    <s v="D"/>
    <x v="3"/>
    <n v="2.9849999999999999"/>
    <n v="14.924999999999999"/>
    <x v="2"/>
    <x v="2"/>
    <x v="0"/>
    <x v="6"/>
    <n v="2.7163499999999998"/>
    <x v="189"/>
    <n v="0.26865"/>
    <x v="188"/>
  </r>
  <r>
    <s v="PMR-56062-609"/>
    <x v="319"/>
    <s v="43605-12616-YH"/>
    <s v="E-D-0.5"/>
    <n v="3"/>
    <x v="356"/>
    <s v="ewindressam@marketwatch.com"/>
    <x v="0"/>
    <s v="Exc"/>
    <s v="D"/>
    <x v="1"/>
    <n v="7.29"/>
    <n v="21.87"/>
    <x v="1"/>
    <x v="2"/>
    <x v="1"/>
    <x v="192"/>
    <n v="6.4881000000000002"/>
    <x v="6"/>
    <n v="0.80190000000000006"/>
    <x v="6"/>
  </r>
  <r>
    <s v="XLD-12920-505"/>
    <x v="320"/>
    <s v="21907-75962-VB"/>
    <s v="E-L-0.5"/>
    <n v="6"/>
    <x v="357"/>
    <s v=""/>
    <x v="0"/>
    <s v="Exc"/>
    <s v="L"/>
    <x v="1"/>
    <n v="8.91"/>
    <n v="53.46"/>
    <x v="1"/>
    <x v="1"/>
    <x v="0"/>
    <x v="225"/>
    <n v="7.9298999999999999"/>
    <x v="135"/>
    <n v="0.98009999999999997"/>
    <x v="135"/>
  </r>
  <r>
    <s v="UBW-50312-037"/>
    <x v="321"/>
    <s v="69503-12127-YD"/>
    <s v="A-L-2.5"/>
    <n v="4"/>
    <x v="358"/>
    <s v=""/>
    <x v="0"/>
    <s v="Ara"/>
    <s v="L"/>
    <x v="2"/>
    <n v="29.784999999999997"/>
    <n v="119.13999999999999"/>
    <x v="2"/>
    <x v="1"/>
    <x v="1"/>
    <x v="68"/>
    <n v="27.104349999999997"/>
    <x v="190"/>
    <n v="2.6806499999999995"/>
    <x v="189"/>
  </r>
  <r>
    <s v="QAW-05889-019"/>
    <x v="322"/>
    <s v="68810-07329-EU"/>
    <s v="L-M-0.5"/>
    <n v="5"/>
    <x v="359"/>
    <s v="vbaumadierap@google.cn"/>
    <x v="0"/>
    <s v="Lib"/>
    <s v="M"/>
    <x v="1"/>
    <n v="8.73"/>
    <n v="43.650000000000006"/>
    <x v="3"/>
    <x v="0"/>
    <x v="0"/>
    <x v="77"/>
    <n v="7.5951000000000004"/>
    <x v="130"/>
    <n v="1.1349"/>
    <x v="35"/>
  </r>
  <r>
    <s v="EPT-12715-397"/>
    <x v="128"/>
    <s v="08478-75251-OG"/>
    <s v="A-D-0.2"/>
    <n v="6"/>
    <x v="360"/>
    <s v=""/>
    <x v="0"/>
    <s v="Ara"/>
    <s v="D"/>
    <x v="3"/>
    <n v="2.9849999999999999"/>
    <n v="17.91"/>
    <x v="2"/>
    <x v="2"/>
    <x v="0"/>
    <x v="64"/>
    <n v="2.7163499999999998"/>
    <x v="21"/>
    <n v="0.26865"/>
    <x v="21"/>
  </r>
  <r>
    <s v="DHT-93810-053"/>
    <x v="323"/>
    <s v="17005-82030-EA"/>
    <s v="E-L-1"/>
    <n v="5"/>
    <x v="361"/>
    <s v="sweldsar@wired.com"/>
    <x v="0"/>
    <s v="Exc"/>
    <s v="L"/>
    <x v="0"/>
    <n v="14.85"/>
    <n v="74.25"/>
    <x v="1"/>
    <x v="1"/>
    <x v="0"/>
    <x v="226"/>
    <n v="13.2165"/>
    <x v="184"/>
    <n v="1.6335"/>
    <x v="183"/>
  </r>
  <r>
    <s v="DMY-96037-963"/>
    <x v="324"/>
    <s v="42179-95059-DO"/>
    <s v="L-D-0.2"/>
    <n v="3"/>
    <x v="362"/>
    <s v="msarvaras@artisteer.com"/>
    <x v="0"/>
    <s v="Lib"/>
    <s v="D"/>
    <x v="3"/>
    <n v="3.8849999999999998"/>
    <n v="11.654999999999999"/>
    <x v="3"/>
    <x v="2"/>
    <x v="0"/>
    <x v="227"/>
    <n v="3.37995"/>
    <x v="14"/>
    <n v="0.50505"/>
    <x v="14"/>
  </r>
  <r>
    <s v="MBM-55936-917"/>
    <x v="325"/>
    <s v="55989-39849-WO"/>
    <s v="L-D-0.5"/>
    <n v="3"/>
    <x v="363"/>
    <s v="ahavickat@nsw.gov.au"/>
    <x v="0"/>
    <s v="Lib"/>
    <s v="D"/>
    <x v="1"/>
    <n v="7.77"/>
    <n v="23.31"/>
    <x v="3"/>
    <x v="2"/>
    <x v="0"/>
    <x v="228"/>
    <n v="6.7599"/>
    <x v="143"/>
    <n v="1.0101"/>
    <x v="142"/>
  </r>
  <r>
    <s v="TPA-93614-840"/>
    <x v="326"/>
    <s v="28932-49296-TM"/>
    <s v="E-D-0.5"/>
    <n v="2"/>
    <x v="364"/>
    <s v="sdivinyau@ask.com"/>
    <x v="0"/>
    <s v="Exc"/>
    <s v="D"/>
    <x v="1"/>
    <n v="7.29"/>
    <n v="14.58"/>
    <x v="1"/>
    <x v="2"/>
    <x v="0"/>
    <x v="50"/>
    <n v="6.4881000000000002"/>
    <x v="20"/>
    <n v="0.80190000000000006"/>
    <x v="20"/>
  </r>
  <r>
    <s v="WDM-77521-710"/>
    <x v="327"/>
    <s v="86144-10144-CB"/>
    <s v="A-M-0.5"/>
    <n v="2"/>
    <x v="365"/>
    <s v="inorquoyav@businessweek.com"/>
    <x v="0"/>
    <s v="Ara"/>
    <s v="M"/>
    <x v="1"/>
    <n v="6.75"/>
    <n v="13.5"/>
    <x v="2"/>
    <x v="0"/>
    <x v="1"/>
    <x v="30"/>
    <n v="6.1425000000000001"/>
    <x v="79"/>
    <n v="0.60749999999999993"/>
    <x v="80"/>
  </r>
  <r>
    <s v="EIP-19142-462"/>
    <x v="328"/>
    <s v="60973-72562-DQ"/>
    <s v="E-L-1"/>
    <n v="6"/>
    <x v="366"/>
    <s v="aiddisonaw@usa.gov"/>
    <x v="0"/>
    <s v="Exc"/>
    <s v="L"/>
    <x v="0"/>
    <n v="14.85"/>
    <n v="89.1"/>
    <x v="1"/>
    <x v="1"/>
    <x v="1"/>
    <x v="100"/>
    <n v="13.2165"/>
    <x v="166"/>
    <n v="1.6335"/>
    <x v="166"/>
  </r>
  <r>
    <s v="EIP-19142-462"/>
    <x v="328"/>
    <s v="60973-72562-DQ"/>
    <s v="A-L-0.2"/>
    <n v="1"/>
    <x v="366"/>
    <s v="aiddisonaw@usa.gov"/>
    <x v="0"/>
    <s v="Ara"/>
    <s v="L"/>
    <x v="3"/>
    <n v="3.8849999999999998"/>
    <n v="3.8849999999999998"/>
    <x v="2"/>
    <x v="1"/>
    <x v="1"/>
    <x v="100"/>
    <n v="3.5353499999999998"/>
    <x v="94"/>
    <n v="0.34964999999999996"/>
    <x v="95"/>
  </r>
  <r>
    <s v="ZZL-76364-387"/>
    <x v="128"/>
    <s v="11263-86515-VU"/>
    <s v="R-L-2.5"/>
    <n v="4"/>
    <x v="367"/>
    <s v="rlongfielday@bluehost.com"/>
    <x v="0"/>
    <s v="Rob"/>
    <s v="L"/>
    <x v="2"/>
    <n v="27.484999999999996"/>
    <n v="109.93999999999998"/>
    <x v="0"/>
    <x v="1"/>
    <x v="1"/>
    <x v="30"/>
    <n v="25.835899999999995"/>
    <x v="122"/>
    <n v="1.6490999999999998"/>
    <x v="123"/>
  </r>
  <r>
    <s v="GMF-18638-786"/>
    <x v="329"/>
    <s v="60004-62976-NI"/>
    <s v="L-D-0.5"/>
    <n v="6"/>
    <x v="368"/>
    <s v="gkislingburyaz@samsung.com"/>
    <x v="0"/>
    <s v="Lib"/>
    <s v="D"/>
    <x v="1"/>
    <n v="7.77"/>
    <n v="46.62"/>
    <x v="3"/>
    <x v="2"/>
    <x v="0"/>
    <x v="41"/>
    <n v="6.7599"/>
    <x v="191"/>
    <n v="1.0101"/>
    <x v="190"/>
  </r>
  <r>
    <s v="TDJ-20844-787"/>
    <x v="330"/>
    <s v="77876-28498-HI"/>
    <s v="A-L-0.5"/>
    <n v="5"/>
    <x v="369"/>
    <s v="xgibbonsb0@artisteer.com"/>
    <x v="0"/>
    <s v="Ara"/>
    <s v="L"/>
    <x v="1"/>
    <n v="7.77"/>
    <n v="38.849999999999994"/>
    <x v="2"/>
    <x v="1"/>
    <x v="1"/>
    <x v="39"/>
    <n v="7.0706999999999995"/>
    <x v="44"/>
    <n v="0.69929999999999992"/>
    <x v="68"/>
  </r>
  <r>
    <s v="BWK-39400-446"/>
    <x v="331"/>
    <s v="61302-06948-EH"/>
    <s v="L-D-0.5"/>
    <n v="4"/>
    <x v="370"/>
    <s v="fparresb1@imageshack.us"/>
    <x v="0"/>
    <s v="Lib"/>
    <s v="D"/>
    <x v="1"/>
    <n v="7.77"/>
    <n v="31.08"/>
    <x v="3"/>
    <x v="2"/>
    <x v="0"/>
    <x v="36"/>
    <n v="6.7599"/>
    <x v="192"/>
    <n v="1.0101"/>
    <x v="191"/>
  </r>
  <r>
    <s v="LCB-02099-995"/>
    <x v="332"/>
    <s v="06757-96251-UH"/>
    <s v="A-D-0.2"/>
    <n v="6"/>
    <x v="371"/>
    <s v="gsibrayb2@wsj.com"/>
    <x v="0"/>
    <s v="Ara"/>
    <s v="D"/>
    <x v="3"/>
    <n v="2.9849999999999999"/>
    <n v="17.91"/>
    <x v="2"/>
    <x v="2"/>
    <x v="0"/>
    <x v="18"/>
    <n v="2.7163499999999998"/>
    <x v="21"/>
    <n v="0.26865"/>
    <x v="21"/>
  </r>
  <r>
    <s v="UBA-43678-174"/>
    <x v="333"/>
    <s v="44530-75983-OD"/>
    <s v="E-D-2.5"/>
    <n v="6"/>
    <x v="372"/>
    <s v="ihotchkinb3@mit.edu"/>
    <x v="2"/>
    <s v="Exc"/>
    <s v="D"/>
    <x v="2"/>
    <n v="27.945"/>
    <n v="167.67000000000002"/>
    <x v="1"/>
    <x v="2"/>
    <x v="1"/>
    <x v="229"/>
    <n v="24.87105"/>
    <x v="193"/>
    <n v="3.07395"/>
    <x v="192"/>
  </r>
  <r>
    <s v="UDH-24280-432"/>
    <x v="334"/>
    <s v="44865-58249-RY"/>
    <s v="L-L-1"/>
    <n v="4"/>
    <x v="373"/>
    <s v="nbroadberrieb4@gnu.org"/>
    <x v="0"/>
    <s v="Lib"/>
    <s v="L"/>
    <x v="0"/>
    <n v="15.85"/>
    <n v="63.4"/>
    <x v="3"/>
    <x v="1"/>
    <x v="1"/>
    <x v="41"/>
    <n v="13.7895"/>
    <x v="194"/>
    <n v="2.0605000000000002"/>
    <x v="193"/>
  </r>
  <r>
    <s v="IDQ-20193-502"/>
    <x v="335"/>
    <s v="36021-61205-DF"/>
    <s v="L-M-0.2"/>
    <n v="2"/>
    <x v="374"/>
    <s v="rpithcockb5@yellowbook.com"/>
    <x v="0"/>
    <s v="Lib"/>
    <s v="M"/>
    <x v="3"/>
    <n v="4.3650000000000002"/>
    <n v="8.73"/>
    <x v="3"/>
    <x v="0"/>
    <x v="0"/>
    <x v="203"/>
    <n v="3.7975500000000002"/>
    <x v="32"/>
    <n v="0.56745000000000001"/>
    <x v="32"/>
  </r>
  <r>
    <s v="DJG-14442-608"/>
    <x v="336"/>
    <s v="75716-12782-SS"/>
    <s v="R-D-1"/>
    <n v="3"/>
    <x v="375"/>
    <s v="gcroysdaleb6@nih.gov"/>
    <x v="0"/>
    <s v="Rob"/>
    <s v="D"/>
    <x v="0"/>
    <n v="8.9499999999999993"/>
    <n v="26.849999999999998"/>
    <x v="0"/>
    <x v="2"/>
    <x v="0"/>
    <x v="27"/>
    <n v="8.4130000000000003"/>
    <x v="195"/>
    <n v="0.53699999999999992"/>
    <x v="55"/>
  </r>
  <r>
    <s v="DWB-61381-370"/>
    <x v="337"/>
    <s v="11812-00461-KH"/>
    <s v="L-L-0.2"/>
    <n v="2"/>
    <x v="376"/>
    <s v="bgozzettb7@github.com"/>
    <x v="0"/>
    <s v="Lib"/>
    <s v="L"/>
    <x v="3"/>
    <n v="4.7549999999999999"/>
    <n v="9.51"/>
    <x v="3"/>
    <x v="1"/>
    <x v="1"/>
    <x v="68"/>
    <n v="4.1368499999999999"/>
    <x v="59"/>
    <n v="0.61814999999999998"/>
    <x v="59"/>
  </r>
  <r>
    <s v="FRD-17347-990"/>
    <x v="80"/>
    <s v="46681-78850-ZW"/>
    <s v="A-D-1"/>
    <n v="4"/>
    <x v="377"/>
    <s v="tcraggsb8@house.gov"/>
    <x v="1"/>
    <s v="Ara"/>
    <s v="D"/>
    <x v="0"/>
    <n v="9.9499999999999993"/>
    <n v="39.799999999999997"/>
    <x v="2"/>
    <x v="2"/>
    <x v="1"/>
    <x v="230"/>
    <n v="9.0544999999999991"/>
    <x v="10"/>
    <n v="0.89549999999999985"/>
    <x v="10"/>
  </r>
  <r>
    <s v="YPP-27450-525"/>
    <x v="338"/>
    <s v="01932-87052-KO"/>
    <s v="E-M-0.5"/>
    <n v="3"/>
    <x v="378"/>
    <s v="lcullrfordb9@xing.com"/>
    <x v="0"/>
    <s v="Exc"/>
    <s v="M"/>
    <x v="1"/>
    <n v="8.25"/>
    <n v="24.75"/>
    <x v="1"/>
    <x v="0"/>
    <x v="0"/>
    <x v="231"/>
    <n v="7.3425000000000002"/>
    <x v="196"/>
    <n v="0.90749999999999997"/>
    <x v="194"/>
  </r>
  <r>
    <s v="EFC-39577-424"/>
    <x v="339"/>
    <s v="16046-34805-ZF"/>
    <s v="E-M-1"/>
    <n v="5"/>
    <x v="379"/>
    <s v="arizonba@xing.com"/>
    <x v="0"/>
    <s v="Exc"/>
    <s v="M"/>
    <x v="0"/>
    <n v="13.75"/>
    <n v="68.75"/>
    <x v="1"/>
    <x v="0"/>
    <x v="0"/>
    <x v="28"/>
    <n v="12.237500000000001"/>
    <x v="95"/>
    <n v="1.5125"/>
    <x v="96"/>
  </r>
  <r>
    <s v="LAW-80062-016"/>
    <x v="340"/>
    <s v="34546-70516-LR"/>
    <s v="E-M-0.5"/>
    <n v="6"/>
    <x v="380"/>
    <s v=""/>
    <x v="1"/>
    <s v="Exc"/>
    <s v="M"/>
    <x v="1"/>
    <n v="8.25"/>
    <n v="49.5"/>
    <x v="1"/>
    <x v="0"/>
    <x v="1"/>
    <x v="232"/>
    <n v="7.3425000000000002"/>
    <x v="197"/>
    <n v="0.90749999999999997"/>
    <x v="195"/>
  </r>
  <r>
    <s v="WKL-27981-758"/>
    <x v="177"/>
    <s v="73699-93557-FZ"/>
    <s v="A-M-2.5"/>
    <n v="2"/>
    <x v="381"/>
    <s v="fmiellbc@spiegel.de"/>
    <x v="0"/>
    <s v="Ara"/>
    <s v="M"/>
    <x v="2"/>
    <n v="25.874999999999996"/>
    <n v="51.749999999999993"/>
    <x v="2"/>
    <x v="0"/>
    <x v="0"/>
    <x v="233"/>
    <n v="23.546249999999997"/>
    <x v="109"/>
    <n v="2.3287499999999994"/>
    <x v="110"/>
  </r>
  <r>
    <s v="VRT-39834-265"/>
    <x v="341"/>
    <s v="86686-37462-CK"/>
    <s v="L-L-1"/>
    <n v="3"/>
    <x v="382"/>
    <s v=""/>
    <x v="1"/>
    <s v="Lib"/>
    <s v="L"/>
    <x v="0"/>
    <n v="15.85"/>
    <n v="47.55"/>
    <x v="3"/>
    <x v="1"/>
    <x v="0"/>
    <x v="234"/>
    <n v="13.7895"/>
    <x v="49"/>
    <n v="2.0605000000000002"/>
    <x v="49"/>
  </r>
  <r>
    <s v="QTC-71005-730"/>
    <x v="342"/>
    <s v="14298-02150-KH"/>
    <s v="A-L-0.2"/>
    <n v="4"/>
    <x v="383"/>
    <s v=""/>
    <x v="0"/>
    <s v="Ara"/>
    <s v="L"/>
    <x v="3"/>
    <n v="3.8849999999999998"/>
    <n v="15.54"/>
    <x v="2"/>
    <x v="1"/>
    <x v="1"/>
    <x v="204"/>
    <n v="3.5353499999999998"/>
    <x v="105"/>
    <n v="0.34964999999999996"/>
    <x v="106"/>
  </r>
  <r>
    <s v="TNX-09857-717"/>
    <x v="343"/>
    <s v="48675-07824-HJ"/>
    <s v="L-M-1"/>
    <n v="6"/>
    <x v="384"/>
    <s v=""/>
    <x v="0"/>
    <s v="Lib"/>
    <s v="M"/>
    <x v="0"/>
    <n v="14.55"/>
    <n v="87.300000000000011"/>
    <x v="3"/>
    <x v="0"/>
    <x v="0"/>
    <x v="235"/>
    <n v="12.6585"/>
    <x v="84"/>
    <n v="1.8915000000000002"/>
    <x v="85"/>
  </r>
  <r>
    <s v="JZV-43874-185"/>
    <x v="344"/>
    <s v="18551-80943-YQ"/>
    <s v="A-M-1"/>
    <n v="5"/>
    <x v="385"/>
    <s v=""/>
    <x v="0"/>
    <s v="Ara"/>
    <s v="M"/>
    <x v="0"/>
    <n v="11.25"/>
    <n v="56.25"/>
    <x v="2"/>
    <x v="0"/>
    <x v="0"/>
    <x v="236"/>
    <n v="10.237500000000001"/>
    <x v="145"/>
    <n v="1.0125"/>
    <x v="144"/>
  </r>
  <r>
    <s v="ICF-17486-106"/>
    <x v="47"/>
    <s v="19196-09748-DB"/>
    <s v="L-L-2.5"/>
    <n v="1"/>
    <x v="386"/>
    <s v="wspringallbh@jugem.jp"/>
    <x v="0"/>
    <s v="Lib"/>
    <s v="L"/>
    <x v="2"/>
    <n v="36.454999999999998"/>
    <n v="36.454999999999998"/>
    <x v="3"/>
    <x v="1"/>
    <x v="0"/>
    <x v="237"/>
    <n v="31.71585"/>
    <x v="152"/>
    <n v="4.7391499999999995"/>
    <x v="151"/>
  </r>
  <r>
    <s v="BMK-49520-383"/>
    <x v="345"/>
    <s v="72233-08665-IP"/>
    <s v="R-L-0.2"/>
    <n v="3"/>
    <x v="387"/>
    <s v=""/>
    <x v="0"/>
    <s v="Rob"/>
    <s v="L"/>
    <x v="3"/>
    <n v="3.5849999999999995"/>
    <n v="10.754999999999999"/>
    <x v="0"/>
    <x v="1"/>
    <x v="0"/>
    <x v="211"/>
    <n v="3.3698999999999995"/>
    <x v="146"/>
    <n v="0.21509999999999996"/>
    <x v="145"/>
  </r>
  <r>
    <s v="HTS-15020-632"/>
    <x v="169"/>
    <s v="53817-13148-RK"/>
    <s v="R-M-0.2"/>
    <n v="3"/>
    <x v="388"/>
    <s v="ghawkyensbj@census.gov"/>
    <x v="0"/>
    <s v="Rob"/>
    <s v="M"/>
    <x v="3"/>
    <n v="2.9849999999999999"/>
    <n v="8.9550000000000001"/>
    <x v="0"/>
    <x v="0"/>
    <x v="1"/>
    <x v="235"/>
    <n v="2.8058999999999998"/>
    <x v="198"/>
    <n v="0.17909999999999998"/>
    <x v="196"/>
  </r>
  <r>
    <s v="YLE-18247-749"/>
    <x v="346"/>
    <s v="92227-49331-QR"/>
    <s v="A-L-0.5"/>
    <n v="3"/>
    <x v="389"/>
    <s v=""/>
    <x v="0"/>
    <s v="Ara"/>
    <s v="L"/>
    <x v="1"/>
    <n v="7.77"/>
    <n v="23.31"/>
    <x v="2"/>
    <x v="1"/>
    <x v="0"/>
    <x v="4"/>
    <n v="7.0706999999999995"/>
    <x v="116"/>
    <n v="0.69929999999999992"/>
    <x v="117"/>
  </r>
  <r>
    <s v="KJJ-12573-591"/>
    <x v="347"/>
    <s v="12997-41076-FQ"/>
    <s v="A-L-2.5"/>
    <n v="1"/>
    <x v="390"/>
    <s v=""/>
    <x v="0"/>
    <s v="Ara"/>
    <s v="L"/>
    <x v="2"/>
    <n v="29.784999999999997"/>
    <n v="29.784999999999997"/>
    <x v="2"/>
    <x v="1"/>
    <x v="0"/>
    <x v="167"/>
    <n v="27.104349999999997"/>
    <x v="177"/>
    <n v="2.6806499999999995"/>
    <x v="177"/>
  </r>
  <r>
    <s v="RGU-43561-950"/>
    <x v="348"/>
    <s v="44220-00348-MB"/>
    <s v="A-L-2.5"/>
    <n v="5"/>
    <x v="391"/>
    <s v="bmcgilvrabm@so-net.ne.jp"/>
    <x v="0"/>
    <s v="Ara"/>
    <s v="L"/>
    <x v="2"/>
    <n v="29.784999999999997"/>
    <n v="148.92499999999998"/>
    <x v="2"/>
    <x v="1"/>
    <x v="0"/>
    <x v="155"/>
    <n v="27.104349999999997"/>
    <x v="99"/>
    <n v="2.6806499999999995"/>
    <x v="100"/>
  </r>
  <r>
    <s v="JSN-73975-443"/>
    <x v="349"/>
    <s v="93047-98331-DD"/>
    <s v="L-M-0.5"/>
    <n v="1"/>
    <x v="392"/>
    <s v="adanzeybn@github.com"/>
    <x v="0"/>
    <s v="Lib"/>
    <s v="M"/>
    <x v="1"/>
    <n v="8.73"/>
    <n v="8.73"/>
    <x v="3"/>
    <x v="0"/>
    <x v="0"/>
    <x v="195"/>
    <n v="7.5951000000000004"/>
    <x v="32"/>
    <n v="1.1349"/>
    <x v="32"/>
  </r>
  <r>
    <s v="WNR-71736-993"/>
    <x v="350"/>
    <s v="16880-78077-FB"/>
    <s v="L-D-0.5"/>
    <n v="4"/>
    <x v="347"/>
    <s v="tfarraac@behance.net"/>
    <x v="0"/>
    <s v="Lib"/>
    <s v="D"/>
    <x v="1"/>
    <n v="7.77"/>
    <n v="31.08"/>
    <x v="3"/>
    <x v="2"/>
    <x v="1"/>
    <x v="220"/>
    <n v="6.7599"/>
    <x v="192"/>
    <n v="1.0101"/>
    <x v="191"/>
  </r>
  <r>
    <s v="WNR-71736-993"/>
    <x v="350"/>
    <s v="16880-78077-FB"/>
    <s v="A-D-2.5"/>
    <n v="6"/>
    <x v="347"/>
    <s v="tfarraac@behance.net"/>
    <x v="0"/>
    <s v="Ara"/>
    <s v="D"/>
    <x v="2"/>
    <n v="22.884999999999998"/>
    <n v="137.31"/>
    <x v="2"/>
    <x v="2"/>
    <x v="1"/>
    <x v="220"/>
    <n v="20.82535"/>
    <x v="199"/>
    <n v="2.0596499999999995"/>
    <x v="197"/>
  </r>
  <r>
    <s v="HNI-91338-546"/>
    <x v="54"/>
    <s v="67285-75317-XI"/>
    <s v="A-D-0.5"/>
    <n v="5"/>
    <x v="393"/>
    <s v=""/>
    <x v="0"/>
    <s v="Ara"/>
    <s v="D"/>
    <x v="1"/>
    <n v="5.97"/>
    <n v="29.849999999999998"/>
    <x v="2"/>
    <x v="2"/>
    <x v="1"/>
    <x v="238"/>
    <n v="5.4326999999999996"/>
    <x v="125"/>
    <n v="0.5373"/>
    <x v="126"/>
  </r>
  <r>
    <s v="CYH-53243-218"/>
    <x v="237"/>
    <s v="88167-57964-PH"/>
    <s v="R-M-0.5"/>
    <n v="3"/>
    <x v="394"/>
    <s v=""/>
    <x v="0"/>
    <s v="Rob"/>
    <s v="M"/>
    <x v="1"/>
    <n v="5.97"/>
    <n v="17.91"/>
    <x v="0"/>
    <x v="0"/>
    <x v="1"/>
    <x v="27"/>
    <n v="5.6117999999999997"/>
    <x v="8"/>
    <n v="0.35819999999999996"/>
    <x v="8"/>
  </r>
  <r>
    <s v="SVD-75407-177"/>
    <x v="351"/>
    <s v="16106-36039-QS"/>
    <s v="E-L-0.5"/>
    <n v="3"/>
    <x v="395"/>
    <s v="ydombrellbs@dedecms.com"/>
    <x v="0"/>
    <s v="Exc"/>
    <s v="L"/>
    <x v="1"/>
    <n v="8.91"/>
    <n v="26.73"/>
    <x v="1"/>
    <x v="1"/>
    <x v="0"/>
    <x v="28"/>
    <n v="7.9298999999999999"/>
    <x v="170"/>
    <n v="0.98009999999999997"/>
    <x v="170"/>
  </r>
  <r>
    <s v="NVN-66443-451"/>
    <x v="352"/>
    <s v="98921-82417-GN"/>
    <s v="R-D-1"/>
    <n v="2"/>
    <x v="396"/>
    <s v="adarthbt@t.co"/>
    <x v="0"/>
    <s v="Rob"/>
    <s v="D"/>
    <x v="0"/>
    <n v="8.9499999999999993"/>
    <n v="17.899999999999999"/>
    <x v="0"/>
    <x v="2"/>
    <x v="1"/>
    <x v="92"/>
    <n v="8.4130000000000003"/>
    <x v="119"/>
    <n v="0.53699999999999992"/>
    <x v="120"/>
  </r>
  <r>
    <s v="JUA-13580-095"/>
    <x v="102"/>
    <s v="55265-75151-AK"/>
    <s v="R-L-0.2"/>
    <n v="4"/>
    <x v="397"/>
    <s v="mdarrigoebu@hud.gov"/>
    <x v="1"/>
    <s v="Rob"/>
    <s v="L"/>
    <x v="3"/>
    <n v="3.5849999999999995"/>
    <n v="14.339999999999998"/>
    <x v="0"/>
    <x v="1"/>
    <x v="0"/>
    <x v="239"/>
    <n v="3.3698999999999995"/>
    <x v="89"/>
    <n v="0.21509999999999996"/>
    <x v="90"/>
  </r>
  <r>
    <s v="ACY-56225-839"/>
    <x v="353"/>
    <s v="47386-50743-FG"/>
    <s v="A-M-2.5"/>
    <n v="3"/>
    <x v="398"/>
    <s v=""/>
    <x v="0"/>
    <s v="Ara"/>
    <s v="M"/>
    <x v="2"/>
    <n v="25.874999999999996"/>
    <n v="77.624999999999986"/>
    <x v="2"/>
    <x v="0"/>
    <x v="0"/>
    <x v="204"/>
    <n v="23.546249999999997"/>
    <x v="62"/>
    <n v="2.3287499999999994"/>
    <x v="62"/>
  </r>
  <r>
    <s v="QBB-07903-622"/>
    <x v="354"/>
    <s v="32622-54551-UC"/>
    <s v="R-L-1"/>
    <n v="5"/>
    <x v="399"/>
    <s v="mackrillbw@bandcamp.com"/>
    <x v="0"/>
    <s v="Rob"/>
    <s v="L"/>
    <x v="0"/>
    <n v="11.95"/>
    <n v="59.75"/>
    <x v="0"/>
    <x v="1"/>
    <x v="1"/>
    <x v="138"/>
    <n v="11.232999999999999"/>
    <x v="162"/>
    <n v="0.71699999999999997"/>
    <x v="162"/>
  </r>
  <r>
    <s v="JLJ-81802-619"/>
    <x v="135"/>
    <s v="16880-78077-FB"/>
    <s v="A-L-1"/>
    <n v="6"/>
    <x v="347"/>
    <s v="tfarraac@behance.net"/>
    <x v="0"/>
    <s v="Ara"/>
    <s v="L"/>
    <x v="0"/>
    <n v="12.95"/>
    <n v="77.699999999999989"/>
    <x v="2"/>
    <x v="1"/>
    <x v="1"/>
    <x v="220"/>
    <n v="11.7845"/>
    <x v="17"/>
    <n v="1.1655"/>
    <x v="17"/>
  </r>
  <r>
    <s v="HFT-77191-168"/>
    <x v="343"/>
    <s v="48419-02347-XP"/>
    <s v="R-D-0.2"/>
    <n v="2"/>
    <x v="400"/>
    <s v="mkippenby@dion.ne.jp"/>
    <x v="0"/>
    <s v="Rob"/>
    <s v="D"/>
    <x v="3"/>
    <n v="2.6849999999999996"/>
    <n v="5.3699999999999992"/>
    <x v="0"/>
    <x v="2"/>
    <x v="0"/>
    <x v="240"/>
    <n v="2.5238999999999998"/>
    <x v="167"/>
    <n v="0.16109999999999997"/>
    <x v="167"/>
  </r>
  <r>
    <s v="SZR-35951-530"/>
    <x v="89"/>
    <s v="14121-20527-OJ"/>
    <s v="E-D-2.5"/>
    <n v="3"/>
    <x v="401"/>
    <s v="wransonbz@ted.com"/>
    <x v="1"/>
    <s v="Exc"/>
    <s v="D"/>
    <x v="2"/>
    <n v="27.945"/>
    <n v="83.835000000000008"/>
    <x v="1"/>
    <x v="2"/>
    <x v="0"/>
    <x v="241"/>
    <n v="24.87105"/>
    <x v="200"/>
    <n v="3.07395"/>
    <x v="198"/>
  </r>
  <r>
    <s v="IKL-95976-565"/>
    <x v="355"/>
    <s v="53486-73919-BQ"/>
    <s v="A-M-1"/>
    <n v="2"/>
    <x v="402"/>
    <s v=""/>
    <x v="0"/>
    <s v="Ara"/>
    <s v="M"/>
    <x v="0"/>
    <n v="11.25"/>
    <n v="22.5"/>
    <x v="2"/>
    <x v="0"/>
    <x v="1"/>
    <x v="166"/>
    <n v="10.237500000000001"/>
    <x v="139"/>
    <n v="1.0125"/>
    <x v="138"/>
  </r>
  <r>
    <s v="XEY-48929-474"/>
    <x v="204"/>
    <s v="21889-94615-WT"/>
    <s v="L-M-2.5"/>
    <n v="6"/>
    <x v="403"/>
    <s v="lrignoldc1@miibeian.gov.cn"/>
    <x v="0"/>
    <s v="Lib"/>
    <s v="M"/>
    <x v="2"/>
    <n v="33.464999999999996"/>
    <n v="200.78999999999996"/>
    <x v="3"/>
    <x v="0"/>
    <x v="0"/>
    <x v="155"/>
    <n v="29.114549999999998"/>
    <x v="201"/>
    <n v="4.3504499999999995"/>
    <x v="199"/>
  </r>
  <r>
    <s v="SQT-07286-736"/>
    <x v="356"/>
    <s v="87726-16941-QW"/>
    <s v="A-M-1"/>
    <n v="6"/>
    <x v="404"/>
    <s v=""/>
    <x v="0"/>
    <s v="Ara"/>
    <s v="M"/>
    <x v="0"/>
    <n v="11.25"/>
    <n v="67.5"/>
    <x v="2"/>
    <x v="0"/>
    <x v="1"/>
    <x v="35"/>
    <n v="10.237500000000001"/>
    <x v="202"/>
    <n v="1.0125"/>
    <x v="200"/>
  </r>
  <r>
    <s v="QDU-45390-361"/>
    <x v="357"/>
    <s v="03677-09134-BC"/>
    <s v="E-M-0.5"/>
    <n v="1"/>
    <x v="405"/>
    <s v="crowthornc3@msn.com"/>
    <x v="0"/>
    <s v="Exc"/>
    <s v="M"/>
    <x v="1"/>
    <n v="8.25"/>
    <n v="8.25"/>
    <x v="1"/>
    <x v="0"/>
    <x v="1"/>
    <x v="210"/>
    <n v="7.3425000000000002"/>
    <x v="127"/>
    <n v="0.90749999999999997"/>
    <x v="128"/>
  </r>
  <r>
    <s v="RUJ-30649-712"/>
    <x v="300"/>
    <s v="93224-71517-WV"/>
    <s v="L-L-0.2"/>
    <n v="2"/>
    <x v="406"/>
    <s v="orylandc4@deviantart.com"/>
    <x v="0"/>
    <s v="Lib"/>
    <s v="L"/>
    <x v="3"/>
    <n v="4.7549999999999999"/>
    <n v="9.51"/>
    <x v="3"/>
    <x v="1"/>
    <x v="0"/>
    <x v="97"/>
    <n v="4.1368499999999999"/>
    <x v="59"/>
    <n v="0.61814999999999998"/>
    <x v="59"/>
  </r>
  <r>
    <s v="WSV-49732-075"/>
    <x v="358"/>
    <s v="76263-95145-GJ"/>
    <s v="L-D-2.5"/>
    <n v="1"/>
    <x v="407"/>
    <s v=""/>
    <x v="0"/>
    <s v="Lib"/>
    <s v="D"/>
    <x v="2"/>
    <n v="29.784999999999997"/>
    <n v="29.784999999999997"/>
    <x v="3"/>
    <x v="2"/>
    <x v="1"/>
    <x v="13"/>
    <n v="25.912949999999995"/>
    <x v="104"/>
    <n v="3.8720499999999998"/>
    <x v="105"/>
  </r>
  <r>
    <s v="VJF-46305-323"/>
    <x v="161"/>
    <s v="68555-89840-GZ"/>
    <s v="L-D-0.5"/>
    <n v="2"/>
    <x v="408"/>
    <s v="msesonck@census.gov"/>
    <x v="0"/>
    <s v="Lib"/>
    <s v="D"/>
    <x v="1"/>
    <n v="7.77"/>
    <n v="15.54"/>
    <x v="3"/>
    <x v="2"/>
    <x v="1"/>
    <x v="208"/>
    <n v="6.7599"/>
    <x v="45"/>
    <n v="1.0101"/>
    <x v="45"/>
  </r>
  <r>
    <s v="CXD-74176-600"/>
    <x v="129"/>
    <s v="70624-19112-AO"/>
    <s v="E-L-0.5"/>
    <n v="4"/>
    <x v="409"/>
    <s v="craglessc7@webmd.com"/>
    <x v="1"/>
    <s v="Exc"/>
    <s v="L"/>
    <x v="1"/>
    <n v="8.91"/>
    <n v="35.64"/>
    <x v="1"/>
    <x v="1"/>
    <x v="1"/>
    <x v="14"/>
    <n v="7.9298999999999999"/>
    <x v="76"/>
    <n v="0.98009999999999997"/>
    <x v="77"/>
  </r>
  <r>
    <s v="ADX-50674-975"/>
    <x v="359"/>
    <s v="58916-61837-QH"/>
    <s v="A-M-2.5"/>
    <n v="4"/>
    <x v="410"/>
    <s v="fhollowsc8@blogtalkradio.com"/>
    <x v="0"/>
    <s v="Ara"/>
    <s v="M"/>
    <x v="2"/>
    <n v="25.874999999999996"/>
    <n v="103.49999999999999"/>
    <x v="2"/>
    <x v="0"/>
    <x v="0"/>
    <x v="73"/>
    <n v="23.546249999999997"/>
    <x v="74"/>
    <n v="2.3287499999999994"/>
    <x v="75"/>
  </r>
  <r>
    <s v="RRP-51647-420"/>
    <x v="360"/>
    <s v="89292-52335-YZ"/>
    <s v="E-D-1"/>
    <n v="3"/>
    <x v="411"/>
    <s v="llathleiffc9@nationalgeographic.com"/>
    <x v="1"/>
    <s v="Exc"/>
    <s v="D"/>
    <x v="0"/>
    <n v="12.15"/>
    <n v="36.450000000000003"/>
    <x v="1"/>
    <x v="2"/>
    <x v="0"/>
    <x v="180"/>
    <n v="10.813500000000001"/>
    <x v="129"/>
    <n v="1.3365"/>
    <x v="130"/>
  </r>
  <r>
    <s v="PKJ-99134-523"/>
    <x v="361"/>
    <s v="77284-34297-YY"/>
    <s v="R-L-0.5"/>
    <n v="5"/>
    <x v="412"/>
    <s v="kheadsca@jalbum.net"/>
    <x v="0"/>
    <s v="Rob"/>
    <s v="L"/>
    <x v="1"/>
    <n v="7.169999999999999"/>
    <n v="35.849999999999994"/>
    <x v="0"/>
    <x v="1"/>
    <x v="1"/>
    <x v="242"/>
    <n v="6.7397999999999989"/>
    <x v="72"/>
    <n v="0.43019999999999992"/>
    <x v="73"/>
  </r>
  <r>
    <s v="FZQ-29439-457"/>
    <x v="362"/>
    <s v="50449-80974-BZ"/>
    <s v="E-L-0.2"/>
    <n v="5"/>
    <x v="413"/>
    <s v="tbownecb@unicef.org"/>
    <x v="1"/>
    <s v="Exc"/>
    <s v="L"/>
    <x v="3"/>
    <n v="4.4550000000000001"/>
    <n v="22.274999999999999"/>
    <x v="1"/>
    <x v="1"/>
    <x v="0"/>
    <x v="243"/>
    <n v="3.96495"/>
    <x v="124"/>
    <n v="0.49004999999999999"/>
    <x v="125"/>
  </r>
  <r>
    <s v="USN-68115-161"/>
    <x v="363"/>
    <s v="08120-16183-AW"/>
    <s v="E-M-0.2"/>
    <n v="6"/>
    <x v="414"/>
    <s v="rjacquemardcc@acquirethisname.com"/>
    <x v="1"/>
    <s v="Exc"/>
    <s v="M"/>
    <x v="3"/>
    <n v="4.125"/>
    <n v="24.75"/>
    <x v="1"/>
    <x v="0"/>
    <x v="1"/>
    <x v="244"/>
    <n v="3.6712500000000001"/>
    <x v="196"/>
    <n v="0.45374999999999999"/>
    <x v="194"/>
  </r>
  <r>
    <s v="IXU-20263-532"/>
    <x v="364"/>
    <s v="68044-89277-ML"/>
    <s v="L-M-2.5"/>
    <n v="2"/>
    <x v="415"/>
    <s v="kwarmancd@printfriendly.com"/>
    <x v="1"/>
    <s v="Lib"/>
    <s v="M"/>
    <x v="2"/>
    <n v="33.464999999999996"/>
    <n v="66.929999999999993"/>
    <x v="3"/>
    <x v="0"/>
    <x v="0"/>
    <x v="201"/>
    <n v="29.114549999999998"/>
    <x v="203"/>
    <n v="4.3504499999999995"/>
    <x v="201"/>
  </r>
  <r>
    <s v="CBT-15092-420"/>
    <x v="85"/>
    <s v="71364-35210-HS"/>
    <s v="L-M-0.5"/>
    <n v="1"/>
    <x v="416"/>
    <s v="wcholomince@about.com"/>
    <x v="2"/>
    <s v="Lib"/>
    <s v="M"/>
    <x v="1"/>
    <n v="8.73"/>
    <n v="8.73"/>
    <x v="3"/>
    <x v="0"/>
    <x v="0"/>
    <x v="38"/>
    <n v="7.5951000000000004"/>
    <x v="32"/>
    <n v="1.1349"/>
    <x v="32"/>
  </r>
  <r>
    <s v="PKQ-46841-696"/>
    <x v="365"/>
    <s v="37177-68797-ON"/>
    <s v="R-M-0.5"/>
    <n v="3"/>
    <x v="417"/>
    <s v="abraidmancf@census.gov"/>
    <x v="0"/>
    <s v="Rob"/>
    <s v="M"/>
    <x v="1"/>
    <n v="5.97"/>
    <n v="17.91"/>
    <x v="0"/>
    <x v="0"/>
    <x v="1"/>
    <x v="167"/>
    <n v="5.6117999999999997"/>
    <x v="8"/>
    <n v="0.35819999999999996"/>
    <x v="8"/>
  </r>
  <r>
    <s v="XDU-05471-219"/>
    <x v="366"/>
    <s v="60308-06944-GS"/>
    <s v="R-L-0.5"/>
    <n v="1"/>
    <x v="418"/>
    <s v="pdurbancg@symantec.com"/>
    <x v="1"/>
    <s v="Rob"/>
    <s v="L"/>
    <x v="1"/>
    <n v="7.169999999999999"/>
    <n v="7.169999999999999"/>
    <x v="0"/>
    <x v="1"/>
    <x v="1"/>
    <x v="245"/>
    <n v="6.7397999999999989"/>
    <x v="58"/>
    <n v="0.43019999999999992"/>
    <x v="58"/>
  </r>
  <r>
    <s v="NID-20149-329"/>
    <x v="367"/>
    <s v="49888-39458-PF"/>
    <s v="R-D-0.2"/>
    <n v="2"/>
    <x v="419"/>
    <s v="aharroldch@miibeian.gov.cn"/>
    <x v="0"/>
    <s v="Rob"/>
    <s v="D"/>
    <x v="3"/>
    <n v="2.6849999999999996"/>
    <n v="5.3699999999999992"/>
    <x v="0"/>
    <x v="2"/>
    <x v="1"/>
    <x v="45"/>
    <n v="2.5238999999999998"/>
    <x v="167"/>
    <n v="0.16109999999999997"/>
    <x v="167"/>
  </r>
  <r>
    <s v="SVU-27222-213"/>
    <x v="142"/>
    <s v="60748-46813-DZ"/>
    <s v="L-L-0.2"/>
    <n v="5"/>
    <x v="420"/>
    <s v="spamphilonci@mlb.com"/>
    <x v="1"/>
    <s v="Lib"/>
    <s v="L"/>
    <x v="3"/>
    <n v="4.7549999999999999"/>
    <n v="23.774999999999999"/>
    <x v="3"/>
    <x v="1"/>
    <x v="1"/>
    <x v="246"/>
    <n v="4.1368499999999999"/>
    <x v="30"/>
    <n v="0.61814999999999998"/>
    <x v="30"/>
  </r>
  <r>
    <s v="RWI-84131-848"/>
    <x v="368"/>
    <s v="16385-11286-NX"/>
    <s v="R-D-2.5"/>
    <n v="2"/>
    <x v="421"/>
    <s v="mspurdencj@exblog.jp"/>
    <x v="0"/>
    <s v="Rob"/>
    <s v="D"/>
    <x v="2"/>
    <n v="20.584999999999997"/>
    <n v="41.169999999999995"/>
    <x v="0"/>
    <x v="2"/>
    <x v="0"/>
    <x v="63"/>
    <n v="19.349899999999998"/>
    <x v="13"/>
    <n v="1.2350999999999999"/>
    <x v="13"/>
  </r>
  <r>
    <s v="GUU-40666-525"/>
    <x v="31"/>
    <s v="68555-89840-GZ"/>
    <s v="A-L-0.2"/>
    <n v="3"/>
    <x v="408"/>
    <s v="msesonck@census.gov"/>
    <x v="0"/>
    <s v="Ara"/>
    <s v="L"/>
    <x v="3"/>
    <n v="3.8849999999999998"/>
    <n v="11.654999999999999"/>
    <x v="2"/>
    <x v="1"/>
    <x v="1"/>
    <x v="208"/>
    <n v="3.5353499999999998"/>
    <x v="204"/>
    <n v="0.34964999999999996"/>
    <x v="202"/>
  </r>
  <r>
    <s v="SCN-51395-066"/>
    <x v="369"/>
    <s v="72164-90254-EJ"/>
    <s v="L-L-0.5"/>
    <n v="4"/>
    <x v="422"/>
    <s v="npirronecl@weibo.com"/>
    <x v="0"/>
    <s v="Lib"/>
    <s v="L"/>
    <x v="1"/>
    <n v="9.51"/>
    <n v="38.04"/>
    <x v="3"/>
    <x v="1"/>
    <x v="1"/>
    <x v="156"/>
    <n v="8.2736999999999998"/>
    <x v="92"/>
    <n v="1.2363"/>
    <x v="93"/>
  </r>
  <r>
    <s v="ULA-24644-321"/>
    <x v="370"/>
    <s v="67010-92988-CT"/>
    <s v="R-D-2.5"/>
    <n v="4"/>
    <x v="423"/>
    <s v="rcawleycm@yellowbook.com"/>
    <x v="1"/>
    <s v="Rob"/>
    <s v="D"/>
    <x v="2"/>
    <n v="20.584999999999997"/>
    <n v="82.339999999999989"/>
    <x v="0"/>
    <x v="2"/>
    <x v="0"/>
    <x v="247"/>
    <n v="19.349899999999998"/>
    <x v="18"/>
    <n v="1.2350999999999999"/>
    <x v="18"/>
  </r>
  <r>
    <s v="EOL-92666-762"/>
    <x v="371"/>
    <s v="15776-91507-GT"/>
    <s v="L-L-0.2"/>
    <n v="2"/>
    <x v="424"/>
    <s v="sbarribalcn@microsoft.com"/>
    <x v="1"/>
    <s v="Lib"/>
    <s v="L"/>
    <x v="3"/>
    <n v="4.7549999999999999"/>
    <n v="9.51"/>
    <x v="3"/>
    <x v="1"/>
    <x v="0"/>
    <x v="248"/>
    <n v="4.1368499999999999"/>
    <x v="59"/>
    <n v="0.61814999999999998"/>
    <x v="59"/>
  </r>
  <r>
    <s v="AJV-18231-334"/>
    <x v="372"/>
    <s v="23473-41001-CD"/>
    <s v="R-D-2.5"/>
    <n v="2"/>
    <x v="425"/>
    <s v="aadamidesco@bizjournals.com"/>
    <x v="2"/>
    <s v="Rob"/>
    <s v="D"/>
    <x v="2"/>
    <n v="20.584999999999997"/>
    <n v="41.169999999999995"/>
    <x v="0"/>
    <x v="2"/>
    <x v="1"/>
    <x v="60"/>
    <n v="19.349899999999998"/>
    <x v="13"/>
    <n v="1.2350999999999999"/>
    <x v="13"/>
  </r>
  <r>
    <s v="ZQI-47236-301"/>
    <x v="373"/>
    <s v="23446-47798-ID"/>
    <s v="L-L-0.5"/>
    <n v="5"/>
    <x v="426"/>
    <s v="cthowescp@craigslist.org"/>
    <x v="0"/>
    <s v="Lib"/>
    <s v="L"/>
    <x v="1"/>
    <n v="9.51"/>
    <n v="47.55"/>
    <x v="3"/>
    <x v="1"/>
    <x v="1"/>
    <x v="36"/>
    <n v="8.2736999999999998"/>
    <x v="49"/>
    <n v="1.2363"/>
    <x v="203"/>
  </r>
  <r>
    <s v="ZCR-15721-658"/>
    <x v="374"/>
    <s v="28327-84469-ND"/>
    <s v="A-M-1"/>
    <n v="4"/>
    <x v="427"/>
    <s v="rwillowaycq@admin.ch"/>
    <x v="0"/>
    <s v="Ara"/>
    <s v="M"/>
    <x v="0"/>
    <n v="11.25"/>
    <n v="45"/>
    <x v="2"/>
    <x v="0"/>
    <x v="1"/>
    <x v="31"/>
    <n v="10.237500000000001"/>
    <x v="181"/>
    <n v="1.0125"/>
    <x v="181"/>
  </r>
  <r>
    <s v="QEW-47945-682"/>
    <x v="319"/>
    <s v="42466-87067-DT"/>
    <s v="L-L-0.2"/>
    <n v="5"/>
    <x v="428"/>
    <s v="aelwincr@privacy.gov.au"/>
    <x v="0"/>
    <s v="Lib"/>
    <s v="L"/>
    <x v="3"/>
    <n v="4.7549999999999999"/>
    <n v="23.774999999999999"/>
    <x v="3"/>
    <x v="1"/>
    <x v="1"/>
    <x v="30"/>
    <n v="4.1368499999999999"/>
    <x v="30"/>
    <n v="0.61814999999999998"/>
    <x v="30"/>
  </r>
  <r>
    <s v="PSY-45485-542"/>
    <x v="375"/>
    <s v="62246-99443-HF"/>
    <s v="R-D-0.5"/>
    <n v="3"/>
    <x v="429"/>
    <s v="abilbrookcs@booking.com"/>
    <x v="1"/>
    <s v="Rob"/>
    <s v="D"/>
    <x v="1"/>
    <n v="5.3699999999999992"/>
    <n v="16.11"/>
    <x v="0"/>
    <x v="2"/>
    <x v="0"/>
    <x v="249"/>
    <n v="5.0477999999999996"/>
    <x v="117"/>
    <n v="0.32219999999999993"/>
    <x v="118"/>
  </r>
  <r>
    <s v="BAQ-74241-156"/>
    <x v="376"/>
    <s v="99869-55718-UU"/>
    <s v="R-D-0.2"/>
    <n v="4"/>
    <x v="430"/>
    <s v="rmckallct@sakura.ne.jp"/>
    <x v="2"/>
    <s v="Rob"/>
    <s v="D"/>
    <x v="3"/>
    <n v="2.6849999999999996"/>
    <n v="10.739999999999998"/>
    <x v="0"/>
    <x v="2"/>
    <x v="0"/>
    <x v="250"/>
    <n v="2.5238999999999998"/>
    <x v="205"/>
    <n v="0.16109999999999997"/>
    <x v="204"/>
  </r>
  <r>
    <s v="BVU-77367-451"/>
    <x v="377"/>
    <s v="77421-46059-RY"/>
    <s v="A-D-1"/>
    <n v="5"/>
    <x v="431"/>
    <s v="bdailecu@vistaprint.com"/>
    <x v="0"/>
    <s v="Ara"/>
    <s v="D"/>
    <x v="0"/>
    <n v="9.9499999999999993"/>
    <n v="49.75"/>
    <x v="2"/>
    <x v="2"/>
    <x v="0"/>
    <x v="161"/>
    <n v="9.0544999999999991"/>
    <x v="169"/>
    <n v="0.89549999999999985"/>
    <x v="169"/>
  </r>
  <r>
    <s v="TJE-91516-344"/>
    <x v="378"/>
    <s v="49894-06550-OQ"/>
    <s v="E-M-1"/>
    <n v="2"/>
    <x v="432"/>
    <s v="atrehernecv@state.tx.us"/>
    <x v="1"/>
    <s v="Exc"/>
    <s v="M"/>
    <x v="0"/>
    <n v="13.75"/>
    <n v="27.5"/>
    <x v="1"/>
    <x v="0"/>
    <x v="1"/>
    <x v="251"/>
    <n v="12.237500000000001"/>
    <x v="3"/>
    <n v="1.5125"/>
    <x v="3"/>
  </r>
  <r>
    <s v="LIS-96202-702"/>
    <x v="277"/>
    <s v="72028-63343-SU"/>
    <s v="L-D-2.5"/>
    <n v="4"/>
    <x v="433"/>
    <s v="abrentnallcw@biglobe.ne.jp"/>
    <x v="2"/>
    <s v="Lib"/>
    <s v="D"/>
    <x v="2"/>
    <n v="29.784999999999997"/>
    <n v="119.13999999999999"/>
    <x v="3"/>
    <x v="2"/>
    <x v="1"/>
    <x v="252"/>
    <n v="25.912949999999995"/>
    <x v="148"/>
    <n v="3.8720499999999998"/>
    <x v="147"/>
  </r>
  <r>
    <s v="VIO-27668-766"/>
    <x v="379"/>
    <s v="10074-20104-NN"/>
    <s v="R-D-2.5"/>
    <n v="1"/>
    <x v="434"/>
    <s v="ddrinkallcx@psu.edu"/>
    <x v="0"/>
    <s v="Rob"/>
    <s v="D"/>
    <x v="2"/>
    <n v="20.584999999999997"/>
    <n v="20.584999999999997"/>
    <x v="0"/>
    <x v="2"/>
    <x v="0"/>
    <x v="203"/>
    <n v="19.349899999999998"/>
    <x v="141"/>
    <n v="1.2350999999999999"/>
    <x v="140"/>
  </r>
  <r>
    <s v="ZVG-20473-043"/>
    <x v="86"/>
    <s v="71769-10219-IM"/>
    <s v="A-D-0.2"/>
    <n v="3"/>
    <x v="435"/>
    <s v="dkornelcy@cyberchimps.com"/>
    <x v="0"/>
    <s v="Ara"/>
    <s v="D"/>
    <x v="3"/>
    <n v="2.9849999999999999"/>
    <n v="8.9550000000000001"/>
    <x v="2"/>
    <x v="2"/>
    <x v="0"/>
    <x v="253"/>
    <n v="2.7163499999999998"/>
    <x v="206"/>
    <n v="0.26865"/>
    <x v="205"/>
  </r>
  <r>
    <s v="KGZ-56395-231"/>
    <x v="380"/>
    <s v="22221-71106-JD"/>
    <s v="A-D-0.5"/>
    <n v="1"/>
    <x v="436"/>
    <s v="rlequeuxcz@newyorker.com"/>
    <x v="0"/>
    <s v="Ara"/>
    <s v="D"/>
    <x v="1"/>
    <n v="5.97"/>
    <n v="5.97"/>
    <x v="2"/>
    <x v="2"/>
    <x v="1"/>
    <x v="254"/>
    <n v="5.4326999999999996"/>
    <x v="78"/>
    <n v="0.5373"/>
    <x v="79"/>
  </r>
  <r>
    <s v="CUU-92244-729"/>
    <x v="381"/>
    <s v="99735-44927-OL"/>
    <s v="E-M-1"/>
    <n v="3"/>
    <x v="437"/>
    <s v="jmccaulld0@parallels.com"/>
    <x v="0"/>
    <s v="Exc"/>
    <s v="M"/>
    <x v="0"/>
    <n v="13.75"/>
    <n v="41.25"/>
    <x v="1"/>
    <x v="0"/>
    <x v="0"/>
    <x v="255"/>
    <n v="12.237500000000001"/>
    <x v="137"/>
    <n v="1.5125"/>
    <x v="1"/>
  </r>
  <r>
    <s v="EHE-94714-312"/>
    <x v="382"/>
    <s v="27132-68907-RC"/>
    <s v="E-L-0.2"/>
    <n v="5"/>
    <x v="438"/>
    <s v="abrashda@plala.or.jp"/>
    <x v="0"/>
    <s v="Exc"/>
    <s v="L"/>
    <x v="3"/>
    <n v="4.4550000000000001"/>
    <n v="22.274999999999999"/>
    <x v="1"/>
    <x v="1"/>
    <x v="0"/>
    <x v="256"/>
    <n v="3.96495"/>
    <x v="124"/>
    <n v="0.49004999999999999"/>
    <x v="125"/>
  </r>
  <r>
    <s v="RTL-16205-161"/>
    <x v="11"/>
    <s v="90440-62727-HI"/>
    <s v="A-M-0.5"/>
    <n v="1"/>
    <x v="439"/>
    <s v="ahutchinsond2@imgur.com"/>
    <x v="0"/>
    <s v="Ara"/>
    <s v="M"/>
    <x v="1"/>
    <n v="6.75"/>
    <n v="6.75"/>
    <x v="2"/>
    <x v="0"/>
    <x v="0"/>
    <x v="227"/>
    <n v="6.1425000000000001"/>
    <x v="56"/>
    <n v="0.60749999999999993"/>
    <x v="56"/>
  </r>
  <r>
    <s v="GTS-22482-014"/>
    <x v="167"/>
    <s v="36769-16558-SX"/>
    <s v="L-M-2.5"/>
    <n v="4"/>
    <x v="440"/>
    <s v=""/>
    <x v="0"/>
    <s v="Lib"/>
    <s v="M"/>
    <x v="2"/>
    <n v="33.464999999999996"/>
    <n v="133.85999999999999"/>
    <x v="3"/>
    <x v="0"/>
    <x v="0"/>
    <x v="210"/>
    <n v="29.114549999999998"/>
    <x v="155"/>
    <n v="4.3504499999999995"/>
    <x v="154"/>
  </r>
  <r>
    <s v="DYG-25473-881"/>
    <x v="383"/>
    <s v="10138-31681-SD"/>
    <s v="A-D-0.2"/>
    <n v="2"/>
    <x v="441"/>
    <s v="rdriversd4@hexun.com"/>
    <x v="0"/>
    <s v="Ara"/>
    <s v="D"/>
    <x v="3"/>
    <n v="2.9849999999999999"/>
    <n v="5.97"/>
    <x v="2"/>
    <x v="2"/>
    <x v="1"/>
    <x v="153"/>
    <n v="2.7163499999999998"/>
    <x v="78"/>
    <n v="0.26865"/>
    <x v="79"/>
  </r>
  <r>
    <s v="HTR-21838-286"/>
    <x v="18"/>
    <s v="24669-76297-SF"/>
    <s v="A-L-1"/>
    <n v="2"/>
    <x v="442"/>
    <s v="hzeald5@google.de"/>
    <x v="0"/>
    <s v="Ara"/>
    <s v="L"/>
    <x v="0"/>
    <n v="12.95"/>
    <n v="25.9"/>
    <x v="2"/>
    <x v="1"/>
    <x v="1"/>
    <x v="208"/>
    <n v="11.7845"/>
    <x v="123"/>
    <n v="1.1655"/>
    <x v="124"/>
  </r>
  <r>
    <s v="KYG-28296-920"/>
    <x v="84"/>
    <s v="78050-20355-DI"/>
    <s v="E-M-2.5"/>
    <n v="1"/>
    <x v="443"/>
    <s v="gsmallcombed6@ucla.edu"/>
    <x v="1"/>
    <s v="Exc"/>
    <s v="M"/>
    <x v="2"/>
    <n v="31.624999999999996"/>
    <n v="31.624999999999996"/>
    <x v="1"/>
    <x v="0"/>
    <x v="0"/>
    <x v="165"/>
    <n v="28.146249999999995"/>
    <x v="207"/>
    <n v="3.4787499999999998"/>
    <x v="206"/>
  </r>
  <r>
    <s v="NNB-20459-430"/>
    <x v="384"/>
    <s v="79825-17822-UH"/>
    <s v="L-M-0.2"/>
    <n v="2"/>
    <x v="444"/>
    <s v="ddibleyd7@feedburner.com"/>
    <x v="0"/>
    <s v="Lib"/>
    <s v="M"/>
    <x v="3"/>
    <n v="4.3650000000000002"/>
    <n v="8.73"/>
    <x v="3"/>
    <x v="0"/>
    <x v="1"/>
    <x v="257"/>
    <n v="3.7975500000000002"/>
    <x v="32"/>
    <n v="0.56745000000000001"/>
    <x v="32"/>
  </r>
  <r>
    <s v="FEK-14025-351"/>
    <x v="385"/>
    <s v="03990-21586-MQ"/>
    <s v="E-L-0.2"/>
    <n v="6"/>
    <x v="445"/>
    <s v="gdimitrioud8@chronoengine.com"/>
    <x v="0"/>
    <s v="Exc"/>
    <s v="L"/>
    <x v="3"/>
    <n v="4.4550000000000001"/>
    <n v="26.73"/>
    <x v="1"/>
    <x v="1"/>
    <x v="0"/>
    <x v="36"/>
    <n v="3.96495"/>
    <x v="170"/>
    <n v="0.49004999999999999"/>
    <x v="170"/>
  </r>
  <r>
    <s v="AWH-16980-469"/>
    <x v="386"/>
    <s v="27493-46921-TZ"/>
    <s v="L-M-0.2"/>
    <n v="6"/>
    <x v="446"/>
    <s v="fflanagand9@woothemes.com"/>
    <x v="0"/>
    <s v="Lib"/>
    <s v="M"/>
    <x v="3"/>
    <n v="4.3650000000000002"/>
    <n v="26.19"/>
    <x v="3"/>
    <x v="0"/>
    <x v="1"/>
    <x v="211"/>
    <n v="3.7975500000000002"/>
    <x v="53"/>
    <n v="0.56745000000000001"/>
    <x v="53"/>
  </r>
  <r>
    <s v="ZPW-31329-741"/>
    <x v="387"/>
    <s v="27132-68907-RC"/>
    <s v="R-D-1"/>
    <n v="6"/>
    <x v="438"/>
    <s v="abrashda@plala.or.jp"/>
    <x v="0"/>
    <s v="Rob"/>
    <s v="D"/>
    <x v="0"/>
    <n v="8.9499999999999993"/>
    <n v="53.699999999999996"/>
    <x v="0"/>
    <x v="2"/>
    <x v="0"/>
    <x v="256"/>
    <n v="8.4130000000000003"/>
    <x v="64"/>
    <n v="0.53699999999999992"/>
    <x v="64"/>
  </r>
  <r>
    <s v="ZPW-31329-741"/>
    <x v="387"/>
    <s v="27132-68907-RC"/>
    <s v="E-M-2.5"/>
    <n v="4"/>
    <x v="438"/>
    <s v="abrashda@plala.or.jp"/>
    <x v="0"/>
    <s v="Exc"/>
    <s v="M"/>
    <x v="2"/>
    <n v="31.624999999999996"/>
    <n v="126.49999999999999"/>
    <x v="1"/>
    <x v="0"/>
    <x v="0"/>
    <x v="256"/>
    <n v="28.146249999999995"/>
    <x v="208"/>
    <n v="3.4787499999999998"/>
    <x v="207"/>
  </r>
  <r>
    <s v="ZPW-31329-741"/>
    <x v="387"/>
    <s v="27132-68907-RC"/>
    <s v="E-M-0.2"/>
    <n v="1"/>
    <x v="438"/>
    <s v="abrashda@plala.or.jp"/>
    <x v="0"/>
    <s v="Exc"/>
    <s v="M"/>
    <x v="3"/>
    <n v="4.125"/>
    <n v="4.125"/>
    <x v="1"/>
    <x v="0"/>
    <x v="0"/>
    <x v="256"/>
    <n v="3.6712500000000001"/>
    <x v="93"/>
    <n v="0.45374999999999999"/>
    <x v="94"/>
  </r>
  <r>
    <s v="UBI-83843-396"/>
    <x v="388"/>
    <s v="58816-74064-TF"/>
    <s v="R-L-1"/>
    <n v="2"/>
    <x v="447"/>
    <s v="nizhakovdd@aol.com"/>
    <x v="2"/>
    <s v="Rob"/>
    <s v="L"/>
    <x v="0"/>
    <n v="11.95"/>
    <n v="23.9"/>
    <x v="0"/>
    <x v="1"/>
    <x v="1"/>
    <x v="258"/>
    <n v="11.232999999999999"/>
    <x v="209"/>
    <n v="0.71699999999999997"/>
    <x v="208"/>
  </r>
  <r>
    <s v="VID-40587-569"/>
    <x v="389"/>
    <s v="09818-59895-EH"/>
    <s v="E-D-2.5"/>
    <n v="5"/>
    <x v="448"/>
    <s v="skeetsde@answers.com"/>
    <x v="0"/>
    <s v="Exc"/>
    <s v="D"/>
    <x v="2"/>
    <n v="27.945"/>
    <n v="139.72499999999999"/>
    <x v="1"/>
    <x v="2"/>
    <x v="0"/>
    <x v="117"/>
    <n v="24.87105"/>
    <x v="160"/>
    <n v="3.07395"/>
    <x v="160"/>
  </r>
  <r>
    <s v="KBB-52530-416"/>
    <x v="229"/>
    <s v="06488-46303-IZ"/>
    <s v="L-D-2.5"/>
    <n v="2"/>
    <x v="449"/>
    <s v=""/>
    <x v="0"/>
    <s v="Lib"/>
    <s v="D"/>
    <x v="2"/>
    <n v="29.784999999999997"/>
    <n v="59.569999999999993"/>
    <x v="3"/>
    <x v="2"/>
    <x v="0"/>
    <x v="147"/>
    <n v="25.912949999999995"/>
    <x v="136"/>
    <n v="3.8720499999999998"/>
    <x v="136"/>
  </r>
  <r>
    <s v="ISJ-48676-420"/>
    <x v="390"/>
    <s v="93046-67561-AY"/>
    <s v="L-L-0.5"/>
    <n v="6"/>
    <x v="450"/>
    <s v="kcakedg@huffingtonpost.com"/>
    <x v="0"/>
    <s v="Lib"/>
    <s v="L"/>
    <x v="1"/>
    <n v="9.51"/>
    <n v="57.06"/>
    <x v="3"/>
    <x v="1"/>
    <x v="1"/>
    <x v="7"/>
    <n v="8.2736999999999998"/>
    <x v="31"/>
    <n v="1.2363"/>
    <x v="31"/>
  </r>
  <r>
    <s v="MIF-17920-768"/>
    <x v="391"/>
    <s v="68946-40750-LK"/>
    <s v="R-L-0.2"/>
    <n v="6"/>
    <x v="451"/>
    <s v="mhanseddh@instagram.com"/>
    <x v="1"/>
    <s v="Rob"/>
    <s v="L"/>
    <x v="3"/>
    <n v="3.5849999999999995"/>
    <n v="21.509999999999998"/>
    <x v="0"/>
    <x v="1"/>
    <x v="0"/>
    <x v="259"/>
    <n v="3.3698999999999995"/>
    <x v="156"/>
    <n v="0.21509999999999996"/>
    <x v="155"/>
  </r>
  <r>
    <s v="CPX-19312-088"/>
    <x v="117"/>
    <s v="38387-64959-WW"/>
    <s v="L-M-0.5"/>
    <n v="6"/>
    <x v="452"/>
    <s v="fkienleindi@trellian.com"/>
    <x v="1"/>
    <s v="Lib"/>
    <s v="M"/>
    <x v="1"/>
    <n v="8.73"/>
    <n v="52.38"/>
    <x v="3"/>
    <x v="0"/>
    <x v="0"/>
    <x v="260"/>
    <n v="7.5951000000000004"/>
    <x v="29"/>
    <n v="1.1349"/>
    <x v="29"/>
  </r>
  <r>
    <s v="RXI-67978-260"/>
    <x v="392"/>
    <s v="48418-60841-CC"/>
    <s v="E-D-1"/>
    <n v="6"/>
    <x v="453"/>
    <s v="kegglestonedj@sphinn.com"/>
    <x v="1"/>
    <s v="Exc"/>
    <s v="D"/>
    <x v="0"/>
    <n v="12.15"/>
    <n v="72.900000000000006"/>
    <x v="1"/>
    <x v="2"/>
    <x v="1"/>
    <x v="260"/>
    <n v="10.813500000000001"/>
    <x v="134"/>
    <n v="1.3365"/>
    <x v="134"/>
  </r>
  <r>
    <s v="LKE-14821-285"/>
    <x v="393"/>
    <s v="13736-92418-JS"/>
    <s v="R-M-0.2"/>
    <n v="5"/>
    <x v="454"/>
    <s v="bsemkinsdk@unc.edu"/>
    <x v="1"/>
    <s v="Rob"/>
    <s v="M"/>
    <x v="3"/>
    <n v="2.9849999999999999"/>
    <n v="14.924999999999999"/>
    <x v="0"/>
    <x v="0"/>
    <x v="0"/>
    <x v="261"/>
    <n v="2.8058999999999998"/>
    <x v="147"/>
    <n v="0.17909999999999998"/>
    <x v="146"/>
  </r>
  <r>
    <s v="LRK-97117-150"/>
    <x v="394"/>
    <s v="33000-22405-LO"/>
    <s v="L-L-1"/>
    <n v="6"/>
    <x v="455"/>
    <s v="slorenzettidl@is.gd"/>
    <x v="0"/>
    <s v="Lib"/>
    <s v="L"/>
    <x v="0"/>
    <n v="15.85"/>
    <n v="95.1"/>
    <x v="3"/>
    <x v="1"/>
    <x v="1"/>
    <x v="87"/>
    <n v="13.7895"/>
    <x v="210"/>
    <n v="2.0605000000000002"/>
    <x v="209"/>
  </r>
  <r>
    <s v="IGK-51227-573"/>
    <x v="137"/>
    <s v="46959-60474-LT"/>
    <s v="L-D-0.5"/>
    <n v="2"/>
    <x v="456"/>
    <s v="bgiannazzidm@apple.com"/>
    <x v="0"/>
    <s v="Lib"/>
    <s v="D"/>
    <x v="1"/>
    <n v="7.77"/>
    <n v="15.54"/>
    <x v="3"/>
    <x v="2"/>
    <x v="1"/>
    <x v="42"/>
    <n v="6.7599"/>
    <x v="45"/>
    <n v="1.0101"/>
    <x v="45"/>
  </r>
  <r>
    <s v="ZAY-43009-775"/>
    <x v="395"/>
    <s v="73431-39823-UP"/>
    <s v="L-D-0.2"/>
    <n v="6"/>
    <x v="457"/>
    <s v=""/>
    <x v="0"/>
    <s v="Lib"/>
    <s v="D"/>
    <x v="3"/>
    <n v="3.8849999999999998"/>
    <n v="23.31"/>
    <x v="3"/>
    <x v="2"/>
    <x v="1"/>
    <x v="207"/>
    <n v="3.37995"/>
    <x v="143"/>
    <n v="0.50505"/>
    <x v="142"/>
  </r>
  <r>
    <s v="EMA-63190-618"/>
    <x v="396"/>
    <s v="90993-98984-JK"/>
    <s v="E-M-0.2"/>
    <n v="1"/>
    <x v="458"/>
    <s v="ulethbrigdo@hc360.com"/>
    <x v="0"/>
    <s v="Exc"/>
    <s v="M"/>
    <x v="3"/>
    <n v="4.125"/>
    <n v="4.125"/>
    <x v="1"/>
    <x v="0"/>
    <x v="0"/>
    <x v="166"/>
    <n v="3.6712500000000001"/>
    <x v="93"/>
    <n v="0.45374999999999999"/>
    <x v="94"/>
  </r>
  <r>
    <s v="FBI-35855-418"/>
    <x v="189"/>
    <s v="06552-04430-AG"/>
    <s v="R-M-0.5"/>
    <n v="6"/>
    <x v="459"/>
    <s v="sfarnishdp@dmoz.org"/>
    <x v="2"/>
    <s v="Rob"/>
    <s v="M"/>
    <x v="1"/>
    <n v="5.97"/>
    <n v="35.82"/>
    <x v="0"/>
    <x v="0"/>
    <x v="1"/>
    <x v="194"/>
    <n v="5.6117999999999997"/>
    <x v="57"/>
    <n v="0.35819999999999996"/>
    <x v="57"/>
  </r>
  <r>
    <s v="TXB-80533-417"/>
    <x v="8"/>
    <s v="54597-57004-QM"/>
    <s v="L-L-1"/>
    <n v="2"/>
    <x v="460"/>
    <s v="fjecockdq@unicef.org"/>
    <x v="0"/>
    <s v="Lib"/>
    <s v="L"/>
    <x v="0"/>
    <n v="15.85"/>
    <n v="31.7"/>
    <x v="3"/>
    <x v="1"/>
    <x v="1"/>
    <x v="163"/>
    <n v="13.7895"/>
    <x v="142"/>
    <n v="2.0605000000000002"/>
    <x v="141"/>
  </r>
  <r>
    <s v="MBM-00112-248"/>
    <x v="397"/>
    <s v="50238-24377-ZS"/>
    <s v="L-L-1"/>
    <n v="5"/>
    <x v="461"/>
    <s v=""/>
    <x v="0"/>
    <s v="Lib"/>
    <s v="L"/>
    <x v="0"/>
    <n v="15.85"/>
    <n v="79.25"/>
    <x v="3"/>
    <x v="1"/>
    <x v="0"/>
    <x v="189"/>
    <n v="13.7895"/>
    <x v="211"/>
    <n v="2.0605000000000002"/>
    <x v="210"/>
  </r>
  <r>
    <s v="EUO-69145-988"/>
    <x v="398"/>
    <s v="60370-41934-IF"/>
    <s v="E-D-0.2"/>
    <n v="3"/>
    <x v="462"/>
    <s v="hpallisterds@ning.com"/>
    <x v="0"/>
    <s v="Exc"/>
    <s v="D"/>
    <x v="3"/>
    <n v="3.645"/>
    <n v="10.935"/>
    <x v="1"/>
    <x v="2"/>
    <x v="1"/>
    <x v="48"/>
    <n v="3.2440500000000001"/>
    <x v="50"/>
    <n v="0.40095000000000003"/>
    <x v="50"/>
  </r>
  <r>
    <s v="GYA-80327-368"/>
    <x v="399"/>
    <s v="06899-54551-EH"/>
    <s v="A-D-1"/>
    <n v="4"/>
    <x v="463"/>
    <s v="cmershdt@drupal.org"/>
    <x v="1"/>
    <s v="Ara"/>
    <s v="D"/>
    <x v="0"/>
    <n v="9.9499999999999993"/>
    <n v="39.799999999999997"/>
    <x v="2"/>
    <x v="2"/>
    <x v="1"/>
    <x v="262"/>
    <n v="9.0544999999999991"/>
    <x v="10"/>
    <n v="0.89549999999999985"/>
    <x v="10"/>
  </r>
  <r>
    <s v="TNW-41601-420"/>
    <x v="400"/>
    <s v="66458-91190-YC"/>
    <s v="R-M-1"/>
    <n v="5"/>
    <x v="464"/>
    <s v="murione5@alexa.com"/>
    <x v="1"/>
    <s v="Rob"/>
    <s v="M"/>
    <x v="0"/>
    <n v="9.9499999999999993"/>
    <n v="49.75"/>
    <x v="0"/>
    <x v="0"/>
    <x v="0"/>
    <x v="263"/>
    <n v="9.3529999999999998"/>
    <x v="12"/>
    <n v="0.59699999999999998"/>
    <x v="12"/>
  </r>
  <r>
    <s v="ALR-62963-723"/>
    <x v="401"/>
    <s v="80463-43913-WZ"/>
    <s v="R-D-0.2"/>
    <n v="3"/>
    <x v="465"/>
    <s v=""/>
    <x v="1"/>
    <s v="Rob"/>
    <s v="D"/>
    <x v="3"/>
    <n v="2.6849999999999996"/>
    <n v="8.0549999999999997"/>
    <x v="0"/>
    <x v="2"/>
    <x v="0"/>
    <x v="146"/>
    <n v="2.5238999999999998"/>
    <x v="37"/>
    <n v="0.16109999999999997"/>
    <x v="37"/>
  </r>
  <r>
    <s v="JIG-27636-870"/>
    <x v="402"/>
    <s v="67204-04870-LG"/>
    <s v="R-L-1"/>
    <n v="4"/>
    <x v="466"/>
    <s v=""/>
    <x v="0"/>
    <s v="Rob"/>
    <s v="L"/>
    <x v="0"/>
    <n v="11.95"/>
    <n v="47.8"/>
    <x v="0"/>
    <x v="1"/>
    <x v="1"/>
    <x v="16"/>
    <n v="11.232999999999999"/>
    <x v="67"/>
    <n v="0.71699999999999997"/>
    <x v="67"/>
  </r>
  <r>
    <s v="CTE-31437-326"/>
    <x v="6"/>
    <s v="22721-63196-UJ"/>
    <s v="R-M-0.2"/>
    <n v="4"/>
    <x v="467"/>
    <s v="gduckerdx@patch.com"/>
    <x v="2"/>
    <s v="Rob"/>
    <s v="M"/>
    <x v="3"/>
    <n v="2.9849999999999999"/>
    <n v="11.94"/>
    <x v="0"/>
    <x v="0"/>
    <x v="1"/>
    <x v="197"/>
    <n v="2.8058999999999998"/>
    <x v="83"/>
    <n v="0.17909999999999998"/>
    <x v="84"/>
  </r>
  <r>
    <s v="CTE-31437-326"/>
    <x v="6"/>
    <s v="22721-63196-UJ"/>
    <s v="E-M-0.2"/>
    <n v="4"/>
    <x v="467"/>
    <s v="gduckerdx@patch.com"/>
    <x v="2"/>
    <s v="Exc"/>
    <s v="M"/>
    <x v="3"/>
    <n v="4.125"/>
    <n v="16.5"/>
    <x v="1"/>
    <x v="0"/>
    <x v="1"/>
    <x v="197"/>
    <n v="3.6712500000000001"/>
    <x v="39"/>
    <n v="0.45374999999999999"/>
    <x v="39"/>
  </r>
  <r>
    <s v="CTE-31437-326"/>
    <x v="6"/>
    <s v="22721-63196-UJ"/>
    <s v="L-D-1"/>
    <n v="4"/>
    <x v="467"/>
    <s v="gduckerdx@patch.com"/>
    <x v="2"/>
    <s v="Lib"/>
    <s v="D"/>
    <x v="0"/>
    <n v="12.95"/>
    <n v="51.8"/>
    <x v="3"/>
    <x v="2"/>
    <x v="1"/>
    <x v="197"/>
    <n v="11.266499999999999"/>
    <x v="140"/>
    <n v="1.6835"/>
    <x v="139"/>
  </r>
  <r>
    <s v="CTE-31437-326"/>
    <x v="6"/>
    <s v="22721-63196-UJ"/>
    <s v="L-L-0.2"/>
    <n v="3"/>
    <x v="467"/>
    <s v="gduckerdx@patch.com"/>
    <x v="2"/>
    <s v="Lib"/>
    <s v="L"/>
    <x v="3"/>
    <n v="4.7549999999999999"/>
    <n v="14.265000000000001"/>
    <x v="3"/>
    <x v="1"/>
    <x v="1"/>
    <x v="197"/>
    <n v="4.1368499999999999"/>
    <x v="212"/>
    <n v="0.61814999999999998"/>
    <x v="211"/>
  </r>
  <r>
    <s v="SLD-63003-334"/>
    <x v="403"/>
    <s v="55515-37571-RS"/>
    <s v="L-M-0.2"/>
    <n v="6"/>
    <x v="468"/>
    <s v="wstearleye1@census.gov"/>
    <x v="0"/>
    <s v="Lib"/>
    <s v="M"/>
    <x v="3"/>
    <n v="4.3650000000000002"/>
    <n v="26.19"/>
    <x v="3"/>
    <x v="0"/>
    <x v="1"/>
    <x v="264"/>
    <n v="3.7975500000000002"/>
    <x v="53"/>
    <n v="0.56745000000000001"/>
    <x v="53"/>
  </r>
  <r>
    <s v="BXN-64230-789"/>
    <x v="404"/>
    <s v="25598-77476-CB"/>
    <s v="A-L-1"/>
    <n v="2"/>
    <x v="469"/>
    <s v="dwincere2@marriott.com"/>
    <x v="0"/>
    <s v="Ara"/>
    <s v="L"/>
    <x v="0"/>
    <n v="12.95"/>
    <n v="25.9"/>
    <x v="2"/>
    <x v="1"/>
    <x v="0"/>
    <x v="87"/>
    <n v="11.7845"/>
    <x v="123"/>
    <n v="1.1655"/>
    <x v="124"/>
  </r>
  <r>
    <s v="XEE-37895-169"/>
    <x v="21"/>
    <s v="14888-85625-TM"/>
    <s v="A-L-2.5"/>
    <n v="3"/>
    <x v="470"/>
    <s v="plyfielde3@baidu.com"/>
    <x v="0"/>
    <s v="Ara"/>
    <s v="L"/>
    <x v="2"/>
    <n v="29.784999999999997"/>
    <n v="89.35499999999999"/>
    <x v="2"/>
    <x v="1"/>
    <x v="0"/>
    <x v="265"/>
    <n v="27.104349999999997"/>
    <x v="70"/>
    <n v="2.6806499999999995"/>
    <x v="71"/>
  </r>
  <r>
    <s v="ZTX-80764-911"/>
    <x v="239"/>
    <s v="92793-68332-NR"/>
    <s v="L-D-0.5"/>
    <n v="6"/>
    <x v="471"/>
    <s v="hperrise4@studiopress.com"/>
    <x v="1"/>
    <s v="Lib"/>
    <s v="D"/>
    <x v="1"/>
    <n v="7.77"/>
    <n v="46.62"/>
    <x v="3"/>
    <x v="2"/>
    <x v="1"/>
    <x v="266"/>
    <n v="6.7599"/>
    <x v="191"/>
    <n v="1.0101"/>
    <x v="190"/>
  </r>
  <r>
    <s v="WVT-88135-549"/>
    <x v="405"/>
    <s v="66458-91190-YC"/>
    <s v="A-D-1"/>
    <n v="3"/>
    <x v="464"/>
    <s v="murione5@alexa.com"/>
    <x v="1"/>
    <s v="Ara"/>
    <s v="D"/>
    <x v="0"/>
    <n v="9.9499999999999993"/>
    <n v="29.849999999999998"/>
    <x v="2"/>
    <x v="2"/>
    <x v="0"/>
    <x v="263"/>
    <n v="9.0544999999999991"/>
    <x v="125"/>
    <n v="0.89549999999999985"/>
    <x v="157"/>
  </r>
  <r>
    <s v="IPA-94170-889"/>
    <x v="292"/>
    <s v="64439-27325-LG"/>
    <s v="R-L-0.2"/>
    <n v="3"/>
    <x v="472"/>
    <s v="ckide6@narod.ru"/>
    <x v="1"/>
    <s v="Rob"/>
    <s v="L"/>
    <x v="3"/>
    <n v="3.5849999999999995"/>
    <n v="10.754999999999999"/>
    <x v="0"/>
    <x v="1"/>
    <x v="0"/>
    <x v="230"/>
    <n v="3.3698999999999995"/>
    <x v="146"/>
    <n v="0.21509999999999996"/>
    <x v="145"/>
  </r>
  <r>
    <s v="YQL-63755-365"/>
    <x v="117"/>
    <s v="78570-76770-LB"/>
    <s v="A-M-0.2"/>
    <n v="4"/>
    <x v="473"/>
    <s v="cbeinee7@xinhuanet.com"/>
    <x v="0"/>
    <s v="Ara"/>
    <s v="M"/>
    <x v="3"/>
    <n v="3.375"/>
    <n v="13.5"/>
    <x v="2"/>
    <x v="0"/>
    <x v="0"/>
    <x v="38"/>
    <n v="3.07125"/>
    <x v="79"/>
    <n v="0.30374999999999996"/>
    <x v="80"/>
  </r>
  <r>
    <s v="RKW-81145-984"/>
    <x v="406"/>
    <s v="98661-69719-VI"/>
    <s v="L-L-1"/>
    <n v="3"/>
    <x v="474"/>
    <s v="cbakeupe8@globo.com"/>
    <x v="0"/>
    <s v="Lib"/>
    <s v="L"/>
    <x v="0"/>
    <n v="15.85"/>
    <n v="47.55"/>
    <x v="3"/>
    <x v="1"/>
    <x v="1"/>
    <x v="267"/>
    <n v="13.7895"/>
    <x v="49"/>
    <n v="2.0605000000000002"/>
    <x v="49"/>
  </r>
  <r>
    <s v="MBT-23379-866"/>
    <x v="407"/>
    <s v="82990-92703-IX"/>
    <s v="L-L-1"/>
    <n v="5"/>
    <x v="475"/>
    <s v="nhelkine9@example.com"/>
    <x v="0"/>
    <s v="Lib"/>
    <s v="L"/>
    <x v="0"/>
    <n v="15.85"/>
    <n v="79.25"/>
    <x v="3"/>
    <x v="1"/>
    <x v="1"/>
    <x v="11"/>
    <n v="13.7895"/>
    <x v="211"/>
    <n v="2.0605000000000002"/>
    <x v="210"/>
  </r>
  <r>
    <s v="GEJ-39834-935"/>
    <x v="408"/>
    <s v="49412-86877-VY"/>
    <s v="L-M-0.2"/>
    <n v="6"/>
    <x v="476"/>
    <s v="pwitheringtonea@networkadvertising.org"/>
    <x v="0"/>
    <s v="Lib"/>
    <s v="M"/>
    <x v="3"/>
    <n v="4.3650000000000002"/>
    <n v="26.19"/>
    <x v="3"/>
    <x v="0"/>
    <x v="0"/>
    <x v="135"/>
    <n v="3.7975500000000002"/>
    <x v="53"/>
    <n v="0.56745000000000001"/>
    <x v="53"/>
  </r>
  <r>
    <s v="KRW-91640-596"/>
    <x v="409"/>
    <s v="70879-00984-FJ"/>
    <s v="R-L-0.5"/>
    <n v="3"/>
    <x v="477"/>
    <s v="ttilzeyeb@hostgator.com"/>
    <x v="0"/>
    <s v="Rob"/>
    <s v="L"/>
    <x v="1"/>
    <n v="7.169999999999999"/>
    <n v="21.509999999999998"/>
    <x v="0"/>
    <x v="1"/>
    <x v="1"/>
    <x v="10"/>
    <n v="6.7397999999999989"/>
    <x v="156"/>
    <n v="0.43019999999999992"/>
    <x v="155"/>
  </r>
  <r>
    <s v="AOT-70449-651"/>
    <x v="410"/>
    <s v="53414-73391-CR"/>
    <s v="R-D-2.5"/>
    <n v="5"/>
    <x v="478"/>
    <s v=""/>
    <x v="0"/>
    <s v="Rob"/>
    <s v="D"/>
    <x v="2"/>
    <n v="20.584999999999997"/>
    <n v="102.92499999999998"/>
    <x v="0"/>
    <x v="2"/>
    <x v="0"/>
    <x v="268"/>
    <n v="19.349899999999998"/>
    <x v="213"/>
    <n v="1.2350999999999999"/>
    <x v="212"/>
  </r>
  <r>
    <s v="DGC-21813-731"/>
    <x v="127"/>
    <s v="43606-83072-OA"/>
    <s v="L-D-0.2"/>
    <n v="2"/>
    <x v="479"/>
    <s v=""/>
    <x v="0"/>
    <s v="Lib"/>
    <s v="D"/>
    <x v="3"/>
    <n v="3.8849999999999998"/>
    <n v="7.77"/>
    <x v="3"/>
    <x v="2"/>
    <x v="1"/>
    <x v="269"/>
    <n v="3.37995"/>
    <x v="86"/>
    <n v="0.50505"/>
    <x v="87"/>
  </r>
  <r>
    <s v="JBE-92943-643"/>
    <x v="411"/>
    <s v="84466-22864-CE"/>
    <s v="E-D-2.5"/>
    <n v="5"/>
    <x v="480"/>
    <s v="kimortsee@alexa.com"/>
    <x v="0"/>
    <s v="Exc"/>
    <s v="D"/>
    <x v="2"/>
    <n v="27.945"/>
    <n v="139.72499999999999"/>
    <x v="1"/>
    <x v="2"/>
    <x v="1"/>
    <x v="270"/>
    <n v="24.87105"/>
    <x v="160"/>
    <n v="3.07395"/>
    <x v="160"/>
  </r>
  <r>
    <s v="ZIL-34948-499"/>
    <x v="112"/>
    <s v="66458-91190-YC"/>
    <s v="A-D-0.5"/>
    <n v="2"/>
    <x v="464"/>
    <s v="murione5@alexa.com"/>
    <x v="1"/>
    <s v="Ara"/>
    <s v="D"/>
    <x v="1"/>
    <n v="5.97"/>
    <n v="11.94"/>
    <x v="2"/>
    <x v="2"/>
    <x v="0"/>
    <x v="263"/>
    <n v="5.4326999999999996"/>
    <x v="23"/>
    <n v="0.5373"/>
    <x v="23"/>
  </r>
  <r>
    <s v="JSU-23781-256"/>
    <x v="412"/>
    <s v="76499-89100-JQ"/>
    <s v="L-D-0.2"/>
    <n v="1"/>
    <x v="481"/>
    <s v="marmisteadeg@blogtalkradio.com"/>
    <x v="0"/>
    <s v="Lib"/>
    <s v="D"/>
    <x v="3"/>
    <n v="3.8849999999999998"/>
    <n v="3.8849999999999998"/>
    <x v="3"/>
    <x v="2"/>
    <x v="1"/>
    <x v="32"/>
    <n v="3.37995"/>
    <x v="214"/>
    <n v="0.50505"/>
    <x v="213"/>
  </r>
  <r>
    <s v="JSU-23781-256"/>
    <x v="412"/>
    <s v="76499-89100-JQ"/>
    <s v="R-M-1"/>
    <n v="4"/>
    <x v="481"/>
    <s v="marmisteadeg@blogtalkradio.com"/>
    <x v="0"/>
    <s v="Rob"/>
    <s v="M"/>
    <x v="0"/>
    <n v="9.9499999999999993"/>
    <n v="39.799999999999997"/>
    <x v="0"/>
    <x v="0"/>
    <x v="1"/>
    <x v="32"/>
    <n v="9.3529999999999998"/>
    <x v="215"/>
    <n v="0.59699999999999998"/>
    <x v="214"/>
  </r>
  <r>
    <s v="VPX-44956-367"/>
    <x v="413"/>
    <s v="39582-35773-ZJ"/>
    <s v="R-M-0.5"/>
    <n v="5"/>
    <x v="482"/>
    <s v="vupstoneei@google.pl"/>
    <x v="0"/>
    <s v="Rob"/>
    <s v="M"/>
    <x v="1"/>
    <n v="5.97"/>
    <n v="29.849999999999998"/>
    <x v="0"/>
    <x v="0"/>
    <x v="1"/>
    <x v="210"/>
    <n v="5.6117999999999997"/>
    <x v="47"/>
    <n v="0.35819999999999996"/>
    <x v="47"/>
  </r>
  <r>
    <s v="VTB-46451-959"/>
    <x v="414"/>
    <s v="66240-46962-IO"/>
    <s v="L-D-2.5"/>
    <n v="1"/>
    <x v="483"/>
    <s v="bbeelbyej@rediff.com"/>
    <x v="1"/>
    <s v="Lib"/>
    <s v="D"/>
    <x v="2"/>
    <n v="29.784999999999997"/>
    <n v="29.784999999999997"/>
    <x v="3"/>
    <x v="2"/>
    <x v="1"/>
    <x v="271"/>
    <n v="25.912949999999995"/>
    <x v="104"/>
    <n v="3.8720499999999998"/>
    <x v="105"/>
  </r>
  <r>
    <s v="DNZ-11665-950"/>
    <x v="415"/>
    <s v="10637-45522-ID"/>
    <s v="L-L-2.5"/>
    <n v="2"/>
    <x v="484"/>
    <s v=""/>
    <x v="0"/>
    <s v="Lib"/>
    <s v="L"/>
    <x v="2"/>
    <n v="36.454999999999998"/>
    <n v="72.91"/>
    <x v="3"/>
    <x v="1"/>
    <x v="1"/>
    <x v="64"/>
    <n v="31.71585"/>
    <x v="38"/>
    <n v="4.7391499999999995"/>
    <x v="38"/>
  </r>
  <r>
    <s v="ITR-54735-364"/>
    <x v="416"/>
    <s v="92599-58687-CS"/>
    <s v="R-D-0.2"/>
    <n v="5"/>
    <x v="485"/>
    <s v=""/>
    <x v="0"/>
    <s v="Rob"/>
    <s v="D"/>
    <x v="3"/>
    <n v="2.6849999999999996"/>
    <n v="13.424999999999997"/>
    <x v="0"/>
    <x v="2"/>
    <x v="0"/>
    <x v="272"/>
    <n v="2.5238999999999998"/>
    <x v="168"/>
    <n v="0.16109999999999997"/>
    <x v="168"/>
  </r>
  <r>
    <s v="YDS-02797-307"/>
    <x v="417"/>
    <s v="06058-48844-PI"/>
    <s v="E-M-2.5"/>
    <n v="4"/>
    <x v="486"/>
    <s v="wspeechlyem@amazon.com"/>
    <x v="0"/>
    <s v="Exc"/>
    <s v="M"/>
    <x v="2"/>
    <n v="31.624999999999996"/>
    <n v="126.49999999999999"/>
    <x v="1"/>
    <x v="0"/>
    <x v="0"/>
    <x v="208"/>
    <n v="28.146249999999995"/>
    <x v="208"/>
    <n v="3.4787499999999998"/>
    <x v="207"/>
  </r>
  <r>
    <s v="BPG-68988-842"/>
    <x v="418"/>
    <s v="53631-24432-SY"/>
    <s v="E-M-0.5"/>
    <n v="5"/>
    <x v="487"/>
    <s v="iphillpoten@buzzfeed.com"/>
    <x v="2"/>
    <s v="Exc"/>
    <s v="M"/>
    <x v="1"/>
    <n v="8.25"/>
    <n v="41.25"/>
    <x v="1"/>
    <x v="0"/>
    <x v="1"/>
    <x v="52"/>
    <n v="7.3425000000000002"/>
    <x v="1"/>
    <n v="0.90749999999999997"/>
    <x v="1"/>
  </r>
  <r>
    <s v="XZG-51938-658"/>
    <x v="419"/>
    <s v="18275-73980-KL"/>
    <s v="E-L-0.5"/>
    <n v="6"/>
    <x v="488"/>
    <s v="lpennaccieo@statcounter.com"/>
    <x v="0"/>
    <s v="Exc"/>
    <s v="L"/>
    <x v="1"/>
    <n v="8.91"/>
    <n v="53.46"/>
    <x v="1"/>
    <x v="1"/>
    <x v="1"/>
    <x v="273"/>
    <n v="7.9298999999999999"/>
    <x v="135"/>
    <n v="0.98009999999999997"/>
    <x v="135"/>
  </r>
  <r>
    <s v="KAR-24978-271"/>
    <x v="420"/>
    <s v="23187-65750-HZ"/>
    <s v="R-M-1"/>
    <n v="6"/>
    <x v="489"/>
    <s v="sarpinep@moonfruit.com"/>
    <x v="0"/>
    <s v="Rob"/>
    <s v="M"/>
    <x v="0"/>
    <n v="9.9499999999999993"/>
    <n v="59.699999999999996"/>
    <x v="0"/>
    <x v="0"/>
    <x v="1"/>
    <x v="8"/>
    <n v="9.3529999999999998"/>
    <x v="34"/>
    <n v="0.59699999999999998"/>
    <x v="34"/>
  </r>
  <r>
    <s v="FQK-28730-361"/>
    <x v="421"/>
    <s v="22725-79522-GP"/>
    <s v="R-M-1"/>
    <n v="6"/>
    <x v="490"/>
    <s v="dfrieseq@cargocollective.com"/>
    <x v="0"/>
    <s v="Rob"/>
    <s v="M"/>
    <x v="0"/>
    <n v="9.9499999999999993"/>
    <n v="59.699999999999996"/>
    <x v="0"/>
    <x v="0"/>
    <x v="1"/>
    <x v="45"/>
    <n v="9.3529999999999998"/>
    <x v="34"/>
    <n v="0.59699999999999998"/>
    <x v="34"/>
  </r>
  <r>
    <s v="BGB-67996-089"/>
    <x v="422"/>
    <s v="06279-72603-JE"/>
    <s v="R-D-1"/>
    <n v="5"/>
    <x v="491"/>
    <s v="rsharerer@flavors.me"/>
    <x v="0"/>
    <s v="Rob"/>
    <s v="D"/>
    <x v="0"/>
    <n v="8.9499999999999993"/>
    <n v="44.75"/>
    <x v="0"/>
    <x v="2"/>
    <x v="1"/>
    <x v="90"/>
    <n v="8.4130000000000003"/>
    <x v="174"/>
    <n v="0.53699999999999992"/>
    <x v="174"/>
  </r>
  <r>
    <s v="XMC-20620-809"/>
    <x v="423"/>
    <s v="83543-79246-ON"/>
    <s v="E-M-0.5"/>
    <n v="2"/>
    <x v="492"/>
    <s v="nnasebyes@umich.edu"/>
    <x v="0"/>
    <s v="Exc"/>
    <s v="M"/>
    <x v="1"/>
    <n v="8.25"/>
    <n v="16.5"/>
    <x v="1"/>
    <x v="0"/>
    <x v="0"/>
    <x v="274"/>
    <n v="7.3425000000000002"/>
    <x v="39"/>
    <n v="0.90749999999999997"/>
    <x v="39"/>
  </r>
  <r>
    <s v="ZSO-58292-191"/>
    <x v="109"/>
    <s v="66794-66795-VW"/>
    <s v="R-D-0.5"/>
    <n v="4"/>
    <x v="493"/>
    <s v=""/>
    <x v="0"/>
    <s v="Rob"/>
    <s v="D"/>
    <x v="1"/>
    <n v="5.3699999999999992"/>
    <n v="21.479999999999997"/>
    <x v="0"/>
    <x v="2"/>
    <x v="1"/>
    <x v="68"/>
    <n v="5.0477999999999996"/>
    <x v="178"/>
    <n v="0.32219999999999993"/>
    <x v="178"/>
  </r>
  <r>
    <s v="LWJ-06793-303"/>
    <x v="204"/>
    <s v="95424-67020-AP"/>
    <s v="R-M-2.5"/>
    <n v="2"/>
    <x v="494"/>
    <s v="koculleneu@ca.gov"/>
    <x v="1"/>
    <s v="Rob"/>
    <s v="M"/>
    <x v="2"/>
    <n v="22.884999999999998"/>
    <n v="45.769999999999996"/>
    <x v="0"/>
    <x v="0"/>
    <x v="0"/>
    <x v="72"/>
    <n v="21.511899999999997"/>
    <x v="154"/>
    <n v="1.3730999999999998"/>
    <x v="153"/>
  </r>
  <r>
    <s v="FLM-82229-989"/>
    <x v="424"/>
    <s v="73017-69644-MS"/>
    <s v="L-L-0.2"/>
    <n v="2"/>
    <x v="495"/>
    <s v=""/>
    <x v="1"/>
    <s v="Lib"/>
    <s v="L"/>
    <x v="3"/>
    <n v="4.7549999999999999"/>
    <n v="9.51"/>
    <x v="3"/>
    <x v="1"/>
    <x v="1"/>
    <x v="104"/>
    <n v="4.1368499999999999"/>
    <x v="59"/>
    <n v="0.61814999999999998"/>
    <x v="59"/>
  </r>
  <r>
    <s v="CPV-90280-133"/>
    <x v="13"/>
    <s v="66458-91190-YC"/>
    <s v="R-D-0.2"/>
    <n v="3"/>
    <x v="464"/>
    <s v="murione5@alexa.com"/>
    <x v="1"/>
    <s v="Rob"/>
    <s v="D"/>
    <x v="3"/>
    <n v="2.6849999999999996"/>
    <n v="8.0549999999999997"/>
    <x v="0"/>
    <x v="2"/>
    <x v="0"/>
    <x v="263"/>
    <n v="2.5238999999999998"/>
    <x v="37"/>
    <n v="0.16109999999999997"/>
    <x v="37"/>
  </r>
  <r>
    <s v="OGW-60685-912"/>
    <x v="224"/>
    <s v="67423-10113-LM"/>
    <s v="E-D-2.5"/>
    <n v="4"/>
    <x v="496"/>
    <s v="hbranganex@woothemes.com"/>
    <x v="0"/>
    <s v="Exc"/>
    <s v="D"/>
    <x v="2"/>
    <n v="27.945"/>
    <n v="111.78"/>
    <x v="1"/>
    <x v="2"/>
    <x v="0"/>
    <x v="98"/>
    <n v="24.87105"/>
    <x v="171"/>
    <n v="3.07395"/>
    <x v="171"/>
  </r>
  <r>
    <s v="DEC-11160-362"/>
    <x v="220"/>
    <s v="48582-05061-RY"/>
    <s v="R-D-0.2"/>
    <n v="4"/>
    <x v="497"/>
    <s v="agallyoney@engadget.com"/>
    <x v="0"/>
    <s v="Rob"/>
    <s v="D"/>
    <x v="3"/>
    <n v="2.6849999999999996"/>
    <n v="10.739999999999998"/>
    <x v="0"/>
    <x v="2"/>
    <x v="0"/>
    <x v="275"/>
    <n v="2.5238999999999998"/>
    <x v="205"/>
    <n v="0.16109999999999997"/>
    <x v="204"/>
  </r>
  <r>
    <s v="WCT-07869-499"/>
    <x v="91"/>
    <s v="32031-49093-KE"/>
    <s v="R-D-0.5"/>
    <n v="5"/>
    <x v="498"/>
    <s v="bdomangeez@yahoo.co.jp"/>
    <x v="0"/>
    <s v="Rob"/>
    <s v="D"/>
    <x v="1"/>
    <n v="5.3699999999999992"/>
    <n v="26.849999999999994"/>
    <x v="0"/>
    <x v="2"/>
    <x v="1"/>
    <x v="27"/>
    <n v="5.0477999999999996"/>
    <x v="55"/>
    <n v="0.32219999999999993"/>
    <x v="55"/>
  </r>
  <r>
    <s v="FHD-89872-325"/>
    <x v="425"/>
    <s v="31715-98714-OO"/>
    <s v="L-L-1"/>
    <n v="4"/>
    <x v="499"/>
    <s v="koslerf0@gmpg.org"/>
    <x v="0"/>
    <s v="Lib"/>
    <s v="L"/>
    <x v="0"/>
    <n v="15.85"/>
    <n v="63.4"/>
    <x v="3"/>
    <x v="1"/>
    <x v="0"/>
    <x v="133"/>
    <n v="13.7895"/>
    <x v="194"/>
    <n v="2.0605000000000002"/>
    <x v="193"/>
  </r>
  <r>
    <s v="AZF-45991-584"/>
    <x v="426"/>
    <s v="73759-17258-KA"/>
    <s v="A-D-2.5"/>
    <n v="1"/>
    <x v="500"/>
    <s v=""/>
    <x v="1"/>
    <s v="Ara"/>
    <s v="D"/>
    <x v="2"/>
    <n v="22.884999999999998"/>
    <n v="22.884999999999998"/>
    <x v="2"/>
    <x v="2"/>
    <x v="0"/>
    <x v="276"/>
    <n v="20.82535"/>
    <x v="216"/>
    <n v="2.0596499999999995"/>
    <x v="215"/>
  </r>
  <r>
    <s v="MDG-14481-513"/>
    <x v="427"/>
    <s v="64897-79178-MH"/>
    <s v="A-M-2.5"/>
    <n v="4"/>
    <x v="501"/>
    <s v="zpellettf2@dailymotion.com"/>
    <x v="0"/>
    <s v="Ara"/>
    <s v="M"/>
    <x v="2"/>
    <n v="25.874999999999996"/>
    <n v="103.49999999999999"/>
    <x v="2"/>
    <x v="0"/>
    <x v="1"/>
    <x v="212"/>
    <n v="23.546249999999997"/>
    <x v="74"/>
    <n v="2.3287499999999994"/>
    <x v="75"/>
  </r>
  <r>
    <s v="OFN-49424-848"/>
    <x v="428"/>
    <s v="73346-85564-JB"/>
    <s v="R-L-2.5"/>
    <n v="2"/>
    <x v="502"/>
    <s v="isprakesf3@spiegel.de"/>
    <x v="0"/>
    <s v="Rob"/>
    <s v="L"/>
    <x v="2"/>
    <n v="27.484999999999996"/>
    <n v="54.969999999999992"/>
    <x v="0"/>
    <x v="1"/>
    <x v="1"/>
    <x v="7"/>
    <n v="25.835899999999995"/>
    <x v="4"/>
    <n v="1.6490999999999998"/>
    <x v="4"/>
  </r>
  <r>
    <s v="NFA-03411-746"/>
    <x v="383"/>
    <s v="07476-13102-NJ"/>
    <s v="A-L-0.5"/>
    <n v="2"/>
    <x v="503"/>
    <s v="hfromantf4@ucsd.edu"/>
    <x v="0"/>
    <s v="Ara"/>
    <s v="L"/>
    <x v="1"/>
    <n v="7.77"/>
    <n v="15.54"/>
    <x v="2"/>
    <x v="1"/>
    <x v="1"/>
    <x v="11"/>
    <n v="7.0706999999999995"/>
    <x v="105"/>
    <n v="0.69929999999999992"/>
    <x v="106"/>
  </r>
  <r>
    <s v="CYM-74988-450"/>
    <x v="156"/>
    <s v="87223-37422-SK"/>
    <s v="L-D-0.2"/>
    <n v="4"/>
    <x v="504"/>
    <s v="rflearf5@artisteer.com"/>
    <x v="2"/>
    <s v="Lib"/>
    <s v="D"/>
    <x v="3"/>
    <n v="3.8849999999999998"/>
    <n v="15.54"/>
    <x v="3"/>
    <x v="2"/>
    <x v="1"/>
    <x v="172"/>
    <n v="3.37995"/>
    <x v="45"/>
    <n v="0.50505"/>
    <x v="45"/>
  </r>
  <r>
    <s v="WTV-24996-658"/>
    <x v="429"/>
    <s v="57837-15577-YK"/>
    <s v="E-D-2.5"/>
    <n v="3"/>
    <x v="505"/>
    <s v=""/>
    <x v="1"/>
    <s v="Exc"/>
    <s v="D"/>
    <x v="2"/>
    <n v="27.945"/>
    <n v="83.835000000000008"/>
    <x v="1"/>
    <x v="2"/>
    <x v="1"/>
    <x v="277"/>
    <n v="24.87105"/>
    <x v="200"/>
    <n v="3.07395"/>
    <x v="198"/>
  </r>
  <r>
    <s v="DSL-69915-544"/>
    <x v="103"/>
    <s v="10142-55267-YO"/>
    <s v="R-L-0.2"/>
    <n v="3"/>
    <x v="506"/>
    <s v="wlightollersf9@baidu.com"/>
    <x v="0"/>
    <s v="Rob"/>
    <s v="L"/>
    <x v="3"/>
    <n v="3.5849999999999995"/>
    <n v="10.754999999999999"/>
    <x v="0"/>
    <x v="1"/>
    <x v="0"/>
    <x v="15"/>
    <n v="3.3698999999999995"/>
    <x v="146"/>
    <n v="0.21509999999999996"/>
    <x v="145"/>
  </r>
  <r>
    <s v="NBT-35757-542"/>
    <x v="361"/>
    <s v="73647-66148-VM"/>
    <s v="E-L-0.2"/>
    <n v="3"/>
    <x v="507"/>
    <s v="bmundenf8@elpais.com"/>
    <x v="0"/>
    <s v="Exc"/>
    <s v="L"/>
    <x v="3"/>
    <n v="4.4550000000000001"/>
    <n v="13.365"/>
    <x v="1"/>
    <x v="1"/>
    <x v="0"/>
    <x v="101"/>
    <n v="3.96495"/>
    <x v="87"/>
    <n v="0.49004999999999999"/>
    <x v="88"/>
  </r>
  <r>
    <s v="OYU-25085-528"/>
    <x v="120"/>
    <s v="10142-55267-YO"/>
    <s v="E-L-0.2"/>
    <n v="4"/>
    <x v="506"/>
    <s v="wlightollersf9@baidu.com"/>
    <x v="0"/>
    <s v="Exc"/>
    <s v="L"/>
    <x v="3"/>
    <n v="4.4550000000000001"/>
    <n v="17.82"/>
    <x v="1"/>
    <x v="1"/>
    <x v="0"/>
    <x v="15"/>
    <n v="3.96495"/>
    <x v="63"/>
    <n v="0.49004999999999999"/>
    <x v="63"/>
  </r>
  <r>
    <s v="XCG-07109-195"/>
    <x v="430"/>
    <s v="92976-19453-DT"/>
    <s v="L-D-0.2"/>
    <n v="6"/>
    <x v="508"/>
    <s v="nbrakespearfa@rediff.com"/>
    <x v="0"/>
    <s v="Lib"/>
    <s v="D"/>
    <x v="3"/>
    <n v="3.8849999999999998"/>
    <n v="23.31"/>
    <x v="3"/>
    <x v="2"/>
    <x v="0"/>
    <x v="55"/>
    <n v="3.37995"/>
    <x v="143"/>
    <n v="0.50505"/>
    <x v="142"/>
  </r>
  <r>
    <s v="YZA-25234-630"/>
    <x v="125"/>
    <s v="89757-51438-HX"/>
    <s v="E-D-0.2"/>
    <n v="2"/>
    <x v="509"/>
    <s v="mglawsopfb@reverbnation.com"/>
    <x v="0"/>
    <s v="Exc"/>
    <s v="D"/>
    <x v="3"/>
    <n v="3.645"/>
    <n v="7.29"/>
    <x v="1"/>
    <x v="2"/>
    <x v="1"/>
    <x v="226"/>
    <n v="3.2440500000000001"/>
    <x v="36"/>
    <n v="0.40095000000000003"/>
    <x v="36"/>
  </r>
  <r>
    <s v="OKU-29966-417"/>
    <x v="431"/>
    <s v="76192-13390-HZ"/>
    <s v="E-L-0.2"/>
    <n v="4"/>
    <x v="510"/>
    <s v="galbertsfc@etsy.com"/>
    <x v="2"/>
    <s v="Exc"/>
    <s v="L"/>
    <x v="3"/>
    <n v="4.4550000000000001"/>
    <n v="17.82"/>
    <x v="1"/>
    <x v="1"/>
    <x v="0"/>
    <x v="197"/>
    <n v="3.96495"/>
    <x v="63"/>
    <n v="0.49004999999999999"/>
    <x v="63"/>
  </r>
  <r>
    <s v="MEX-29350-659"/>
    <x v="40"/>
    <s v="02009-87294-SY"/>
    <s v="E-M-1"/>
    <n v="5"/>
    <x v="511"/>
    <s v="vpolglasefd@about.me"/>
    <x v="0"/>
    <s v="Exc"/>
    <s v="M"/>
    <x v="0"/>
    <n v="13.75"/>
    <n v="68.75"/>
    <x v="1"/>
    <x v="0"/>
    <x v="1"/>
    <x v="45"/>
    <n v="12.237500000000001"/>
    <x v="95"/>
    <n v="1.5125"/>
    <x v="96"/>
  </r>
  <r>
    <s v="NOY-99738-977"/>
    <x v="432"/>
    <s v="82872-34456-LJ"/>
    <s v="R-L-2.5"/>
    <n v="2"/>
    <x v="512"/>
    <s v=""/>
    <x v="2"/>
    <s v="Rob"/>
    <s v="L"/>
    <x v="2"/>
    <n v="27.484999999999996"/>
    <n v="54.969999999999992"/>
    <x v="0"/>
    <x v="1"/>
    <x v="0"/>
    <x v="176"/>
    <n v="25.835899999999995"/>
    <x v="4"/>
    <n v="1.6490999999999998"/>
    <x v="4"/>
  </r>
  <r>
    <s v="TCR-01064-030"/>
    <x v="254"/>
    <s v="13181-04387-LI"/>
    <s v="E-M-1"/>
    <n v="6"/>
    <x v="513"/>
    <s v="sbuschff@so-net.ne.jp"/>
    <x v="1"/>
    <s v="Exc"/>
    <s v="M"/>
    <x v="0"/>
    <n v="13.75"/>
    <n v="82.5"/>
    <x v="1"/>
    <x v="0"/>
    <x v="1"/>
    <x v="278"/>
    <n v="12.237500000000001"/>
    <x v="138"/>
    <n v="1.5125"/>
    <x v="137"/>
  </r>
  <r>
    <s v="YUL-42750-776"/>
    <x v="219"/>
    <s v="24845-36117-TI"/>
    <s v="L-M-0.2"/>
    <n v="2"/>
    <x v="514"/>
    <s v="craisbeckfg@webnode.com"/>
    <x v="0"/>
    <s v="Lib"/>
    <s v="M"/>
    <x v="3"/>
    <n v="4.3650000000000002"/>
    <n v="8.73"/>
    <x v="3"/>
    <x v="0"/>
    <x v="0"/>
    <x v="212"/>
    <n v="3.7975500000000002"/>
    <x v="32"/>
    <n v="0.56745000000000001"/>
    <x v="32"/>
  </r>
  <r>
    <s v="XQJ-86887-506"/>
    <x v="433"/>
    <s v="66458-91190-YC"/>
    <s v="E-L-1"/>
    <n v="4"/>
    <x v="464"/>
    <s v="murione5@alexa.com"/>
    <x v="1"/>
    <s v="Exc"/>
    <s v="L"/>
    <x v="0"/>
    <n v="14.85"/>
    <n v="59.4"/>
    <x v="1"/>
    <x v="1"/>
    <x v="0"/>
    <x v="263"/>
    <n v="13.2165"/>
    <x v="51"/>
    <n v="1.6335"/>
    <x v="51"/>
  </r>
  <r>
    <s v="CUN-90044-279"/>
    <x v="434"/>
    <s v="86646-65810-TD"/>
    <s v="L-D-0.2"/>
    <n v="4"/>
    <x v="515"/>
    <s v=""/>
    <x v="0"/>
    <s v="Lib"/>
    <s v="D"/>
    <x v="3"/>
    <n v="3.8849999999999998"/>
    <n v="15.54"/>
    <x v="3"/>
    <x v="2"/>
    <x v="0"/>
    <x v="193"/>
    <n v="3.37995"/>
    <x v="45"/>
    <n v="0.50505"/>
    <x v="45"/>
  </r>
  <r>
    <s v="ICC-73030-502"/>
    <x v="435"/>
    <s v="59480-02795-IU"/>
    <s v="A-L-1"/>
    <n v="3"/>
    <x v="516"/>
    <s v="raynoldfj@ustream.tv"/>
    <x v="0"/>
    <s v="Ara"/>
    <s v="L"/>
    <x v="0"/>
    <n v="12.95"/>
    <n v="38.849999999999994"/>
    <x v="2"/>
    <x v="1"/>
    <x v="0"/>
    <x v="166"/>
    <n v="11.7845"/>
    <x v="44"/>
    <n v="1.1655"/>
    <x v="44"/>
  </r>
  <r>
    <s v="ADP-04506-084"/>
    <x v="436"/>
    <s v="61809-87758-LJ"/>
    <s v="E-M-2.5"/>
    <n v="6"/>
    <x v="517"/>
    <s v=""/>
    <x v="0"/>
    <s v="Exc"/>
    <s v="M"/>
    <x v="2"/>
    <n v="31.624999999999996"/>
    <n v="189.74999999999997"/>
    <x v="1"/>
    <x v="0"/>
    <x v="0"/>
    <x v="279"/>
    <n v="28.146249999999995"/>
    <x v="173"/>
    <n v="3.4787499999999998"/>
    <x v="173"/>
  </r>
  <r>
    <s v="PNU-22150-408"/>
    <x v="437"/>
    <s v="77408-43873-RS"/>
    <s v="A-D-0.2"/>
    <n v="6"/>
    <x v="518"/>
    <s v=""/>
    <x v="1"/>
    <s v="Ara"/>
    <s v="D"/>
    <x v="3"/>
    <n v="2.9849999999999999"/>
    <n v="17.91"/>
    <x v="2"/>
    <x v="2"/>
    <x v="0"/>
    <x v="280"/>
    <n v="2.7163499999999998"/>
    <x v="21"/>
    <n v="0.26865"/>
    <x v="21"/>
  </r>
  <r>
    <s v="VSQ-07182-513"/>
    <x v="438"/>
    <s v="18366-65239-WF"/>
    <s v="L-L-0.2"/>
    <n v="6"/>
    <x v="519"/>
    <s v="bgrecefm@naver.com"/>
    <x v="2"/>
    <s v="Lib"/>
    <s v="L"/>
    <x v="3"/>
    <n v="4.7549999999999999"/>
    <n v="28.53"/>
    <x v="3"/>
    <x v="1"/>
    <x v="1"/>
    <x v="281"/>
    <n v="4.1368499999999999"/>
    <x v="33"/>
    <n v="0.61814999999999998"/>
    <x v="33"/>
  </r>
  <r>
    <s v="SPF-31673-217"/>
    <x v="439"/>
    <s v="19485-98072-PS"/>
    <s v="E-M-1"/>
    <n v="6"/>
    <x v="520"/>
    <s v="dflintiffg1@e-recht24.de"/>
    <x v="2"/>
    <s v="Exc"/>
    <s v="M"/>
    <x v="0"/>
    <n v="13.75"/>
    <n v="82.5"/>
    <x v="1"/>
    <x v="0"/>
    <x v="1"/>
    <x v="282"/>
    <n v="12.237500000000001"/>
    <x v="138"/>
    <n v="1.5125"/>
    <x v="137"/>
  </r>
  <r>
    <s v="NEX-63825-598"/>
    <x v="175"/>
    <s v="72072-33025-SD"/>
    <s v="R-L-0.5"/>
    <n v="2"/>
    <x v="521"/>
    <s v="athysfo@cdc.gov"/>
    <x v="0"/>
    <s v="Rob"/>
    <s v="L"/>
    <x v="1"/>
    <n v="7.169999999999999"/>
    <n v="14.339999999999998"/>
    <x v="0"/>
    <x v="1"/>
    <x v="1"/>
    <x v="203"/>
    <n v="6.7397999999999989"/>
    <x v="89"/>
    <n v="0.43019999999999992"/>
    <x v="90"/>
  </r>
  <r>
    <s v="XPG-66112-335"/>
    <x v="440"/>
    <s v="58118-22461-GC"/>
    <s v="R-D-2.5"/>
    <n v="4"/>
    <x v="522"/>
    <s v="jchuggfp@about.me"/>
    <x v="0"/>
    <s v="Rob"/>
    <s v="D"/>
    <x v="2"/>
    <n v="20.584999999999997"/>
    <n v="82.339999999999989"/>
    <x v="0"/>
    <x v="2"/>
    <x v="1"/>
    <x v="153"/>
    <n v="19.349899999999998"/>
    <x v="18"/>
    <n v="1.2350999999999999"/>
    <x v="18"/>
  </r>
  <r>
    <s v="NSQ-72210-345"/>
    <x v="441"/>
    <s v="90940-63327-DJ"/>
    <s v="A-M-0.2"/>
    <n v="6"/>
    <x v="523"/>
    <s v="akelstonfq@sakura.ne.jp"/>
    <x v="0"/>
    <s v="Ara"/>
    <s v="M"/>
    <x v="3"/>
    <n v="3.375"/>
    <n v="20.25"/>
    <x v="2"/>
    <x v="0"/>
    <x v="0"/>
    <x v="42"/>
    <n v="3.07125"/>
    <x v="16"/>
    <n v="0.30374999999999996"/>
    <x v="16"/>
  </r>
  <r>
    <s v="XRR-28376-277"/>
    <x v="442"/>
    <s v="64481-42546-II"/>
    <s v="R-L-2.5"/>
    <n v="6"/>
    <x v="524"/>
    <s v=""/>
    <x v="1"/>
    <s v="Rob"/>
    <s v="L"/>
    <x v="2"/>
    <n v="27.484999999999996"/>
    <n v="164.90999999999997"/>
    <x v="0"/>
    <x v="1"/>
    <x v="1"/>
    <x v="21"/>
    <n v="25.835899999999995"/>
    <x v="217"/>
    <n v="1.6490999999999998"/>
    <x v="216"/>
  </r>
  <r>
    <s v="WHQ-25197-475"/>
    <x v="443"/>
    <s v="27536-28463-NJ"/>
    <s v="L-L-0.2"/>
    <n v="4"/>
    <x v="525"/>
    <s v="cmottramfs@harvard.edu"/>
    <x v="0"/>
    <s v="Lib"/>
    <s v="L"/>
    <x v="3"/>
    <n v="4.7549999999999999"/>
    <n v="19.02"/>
    <x v="3"/>
    <x v="1"/>
    <x v="0"/>
    <x v="79"/>
    <n v="4.1368499999999999"/>
    <x v="91"/>
    <n v="0.61814999999999998"/>
    <x v="92"/>
  </r>
  <r>
    <s v="HMB-30634-745"/>
    <x v="216"/>
    <s v="19485-98072-PS"/>
    <s v="A-D-2.5"/>
    <n v="6"/>
    <x v="520"/>
    <s v="dflintiffg1@e-recht24.de"/>
    <x v="2"/>
    <s v="Ara"/>
    <s v="D"/>
    <x v="2"/>
    <n v="22.884999999999998"/>
    <n v="137.31"/>
    <x v="2"/>
    <x v="2"/>
    <x v="1"/>
    <x v="282"/>
    <n v="20.82535"/>
    <x v="199"/>
    <n v="2.0596499999999995"/>
    <x v="197"/>
  </r>
  <r>
    <s v="XTL-68000-371"/>
    <x v="444"/>
    <s v="70140-82812-KD"/>
    <s v="A-M-0.5"/>
    <n v="4"/>
    <x v="526"/>
    <s v="dsangwinfu@weebly.com"/>
    <x v="0"/>
    <s v="Ara"/>
    <s v="M"/>
    <x v="1"/>
    <n v="6.75"/>
    <n v="27"/>
    <x v="2"/>
    <x v="0"/>
    <x v="1"/>
    <x v="283"/>
    <n v="6.1425000000000001"/>
    <x v="26"/>
    <n v="0.60749999999999993"/>
    <x v="26"/>
  </r>
  <r>
    <s v="YES-51109-625"/>
    <x v="37"/>
    <s v="91895-55605-LS"/>
    <s v="E-L-0.5"/>
    <n v="4"/>
    <x v="527"/>
    <s v="eaizikowitzfv@virginia.edu"/>
    <x v="2"/>
    <s v="Exc"/>
    <s v="L"/>
    <x v="1"/>
    <n v="8.91"/>
    <n v="35.64"/>
    <x v="1"/>
    <x v="1"/>
    <x v="1"/>
    <x v="284"/>
    <n v="7.9298999999999999"/>
    <x v="76"/>
    <n v="0.98009999999999997"/>
    <x v="77"/>
  </r>
  <r>
    <s v="EAY-89850-211"/>
    <x v="445"/>
    <s v="43155-71724-XP"/>
    <s v="A-D-0.2"/>
    <n v="2"/>
    <x v="528"/>
    <s v=""/>
    <x v="0"/>
    <s v="Ara"/>
    <s v="D"/>
    <x v="3"/>
    <n v="2.9849999999999999"/>
    <n v="5.97"/>
    <x v="2"/>
    <x v="2"/>
    <x v="0"/>
    <x v="148"/>
    <n v="2.7163499999999998"/>
    <x v="78"/>
    <n v="0.26865"/>
    <x v="79"/>
  </r>
  <r>
    <s v="IOQ-84840-827"/>
    <x v="446"/>
    <s v="32038-81174-JF"/>
    <s v="A-M-1"/>
    <n v="6"/>
    <x v="529"/>
    <s v="cvenourfx@ask.com"/>
    <x v="0"/>
    <s v="Ara"/>
    <s v="M"/>
    <x v="0"/>
    <n v="11.25"/>
    <n v="67.5"/>
    <x v="2"/>
    <x v="0"/>
    <x v="1"/>
    <x v="212"/>
    <n v="10.237500000000001"/>
    <x v="202"/>
    <n v="1.0125"/>
    <x v="200"/>
  </r>
  <r>
    <s v="FBD-56220-430"/>
    <x v="245"/>
    <s v="59205-20324-NB"/>
    <s v="R-L-0.2"/>
    <n v="6"/>
    <x v="530"/>
    <s v="mharbyfy@163.com"/>
    <x v="0"/>
    <s v="Rob"/>
    <s v="L"/>
    <x v="3"/>
    <n v="3.5849999999999995"/>
    <n v="21.509999999999998"/>
    <x v="0"/>
    <x v="1"/>
    <x v="0"/>
    <x v="48"/>
    <n v="3.3698999999999995"/>
    <x v="156"/>
    <n v="0.21509999999999996"/>
    <x v="155"/>
  </r>
  <r>
    <s v="COV-52659-202"/>
    <x v="447"/>
    <s v="99899-54612-NX"/>
    <s v="L-M-2.5"/>
    <n v="2"/>
    <x v="531"/>
    <s v="rthickpennyfz@cafepress.com"/>
    <x v="0"/>
    <s v="Lib"/>
    <s v="M"/>
    <x v="2"/>
    <n v="33.464999999999996"/>
    <n v="66.929999999999993"/>
    <x v="3"/>
    <x v="0"/>
    <x v="1"/>
    <x v="6"/>
    <n v="29.114549999999998"/>
    <x v="203"/>
    <n v="4.3504499999999995"/>
    <x v="201"/>
  </r>
  <r>
    <s v="YUO-76652-814"/>
    <x v="448"/>
    <s v="26248-84194-FI"/>
    <s v="A-D-0.2"/>
    <n v="6"/>
    <x v="532"/>
    <s v="pormerodg0@redcross.org"/>
    <x v="0"/>
    <s v="Ara"/>
    <s v="D"/>
    <x v="3"/>
    <n v="2.9849999999999999"/>
    <n v="17.91"/>
    <x v="2"/>
    <x v="2"/>
    <x v="1"/>
    <x v="285"/>
    <n v="2.7163499999999998"/>
    <x v="21"/>
    <n v="0.26865"/>
    <x v="21"/>
  </r>
  <r>
    <s v="PBT-36926-102"/>
    <x v="344"/>
    <s v="19485-98072-PS"/>
    <s v="L-M-1"/>
    <n v="4"/>
    <x v="520"/>
    <s v="dflintiffg1@e-recht24.de"/>
    <x v="2"/>
    <s v="Lib"/>
    <s v="M"/>
    <x v="0"/>
    <n v="14.55"/>
    <n v="58.2"/>
    <x v="3"/>
    <x v="0"/>
    <x v="1"/>
    <x v="282"/>
    <n v="12.6585"/>
    <x v="144"/>
    <n v="1.8915000000000002"/>
    <x v="143"/>
  </r>
  <r>
    <s v="BLV-60087-454"/>
    <x v="152"/>
    <s v="84493-71314-WX"/>
    <s v="E-L-0.2"/>
    <n v="3"/>
    <x v="533"/>
    <s v="tzanettig2@gravatar.com"/>
    <x v="1"/>
    <s v="Exc"/>
    <s v="L"/>
    <x v="3"/>
    <n v="4.4550000000000001"/>
    <n v="13.365"/>
    <x v="1"/>
    <x v="1"/>
    <x v="1"/>
    <x v="286"/>
    <n v="3.96495"/>
    <x v="87"/>
    <n v="0.49004999999999999"/>
    <x v="88"/>
  </r>
  <r>
    <s v="BLV-60087-454"/>
    <x v="152"/>
    <s v="84493-71314-WX"/>
    <s v="A-M-0.5"/>
    <n v="5"/>
    <x v="533"/>
    <s v="tzanettig2@gravatar.com"/>
    <x v="1"/>
    <s v="Ara"/>
    <s v="M"/>
    <x v="1"/>
    <n v="6.75"/>
    <n v="33.75"/>
    <x v="2"/>
    <x v="0"/>
    <x v="1"/>
    <x v="286"/>
    <n v="6.1425000000000001"/>
    <x v="218"/>
    <n v="0.60749999999999993"/>
    <x v="72"/>
  </r>
  <r>
    <s v="QYC-63914-195"/>
    <x v="449"/>
    <s v="39789-43945-IV"/>
    <s v="E-L-1"/>
    <n v="3"/>
    <x v="534"/>
    <s v="rkirtleyg4@hatena.ne.jp"/>
    <x v="0"/>
    <s v="Exc"/>
    <s v="L"/>
    <x v="0"/>
    <n v="14.85"/>
    <n v="44.55"/>
    <x v="1"/>
    <x v="1"/>
    <x v="0"/>
    <x v="127"/>
    <n v="13.2165"/>
    <x v="75"/>
    <n v="1.6335"/>
    <x v="76"/>
  </r>
  <r>
    <s v="OIB-77163-890"/>
    <x v="450"/>
    <s v="38972-89678-ZM"/>
    <s v="E-L-0.5"/>
    <n v="5"/>
    <x v="535"/>
    <s v="cclemencetg5@weather.com"/>
    <x v="2"/>
    <s v="Exc"/>
    <s v="L"/>
    <x v="1"/>
    <n v="8.91"/>
    <n v="44.55"/>
    <x v="1"/>
    <x v="1"/>
    <x v="0"/>
    <x v="38"/>
    <n v="7.9298999999999999"/>
    <x v="75"/>
    <n v="0.98009999999999997"/>
    <x v="76"/>
  </r>
  <r>
    <s v="SGS-87525-238"/>
    <x v="451"/>
    <s v="91465-84526-IJ"/>
    <s v="E-D-1"/>
    <n v="5"/>
    <x v="536"/>
    <s v="rdonetg6@oakley.com"/>
    <x v="0"/>
    <s v="Exc"/>
    <s v="D"/>
    <x v="0"/>
    <n v="12.15"/>
    <n v="60.75"/>
    <x v="1"/>
    <x v="2"/>
    <x v="1"/>
    <x v="8"/>
    <n v="10.813500000000001"/>
    <x v="219"/>
    <n v="1.3365"/>
    <x v="217"/>
  </r>
  <r>
    <s v="GQR-12490-152"/>
    <x v="83"/>
    <s v="22832-98538-RB"/>
    <s v="R-L-0.2"/>
    <n v="1"/>
    <x v="537"/>
    <s v="sgaweng7@creativecommons.org"/>
    <x v="0"/>
    <s v="Rob"/>
    <s v="L"/>
    <x v="3"/>
    <n v="3.5849999999999995"/>
    <n v="3.5849999999999995"/>
    <x v="0"/>
    <x v="1"/>
    <x v="0"/>
    <x v="287"/>
    <n v="3.3698999999999995"/>
    <x v="65"/>
    <n v="0.21509999999999996"/>
    <x v="65"/>
  </r>
  <r>
    <s v="UOJ-28238-299"/>
    <x v="452"/>
    <s v="30844-91890-ZA"/>
    <s v="R-L-0.2"/>
    <n v="6"/>
    <x v="538"/>
    <s v="rreadieg8@guardian.co.uk"/>
    <x v="0"/>
    <s v="Rob"/>
    <s v="L"/>
    <x v="3"/>
    <n v="3.5849999999999995"/>
    <n v="21.509999999999998"/>
    <x v="0"/>
    <x v="1"/>
    <x v="1"/>
    <x v="107"/>
    <n v="3.3698999999999995"/>
    <x v="156"/>
    <n v="0.21509999999999996"/>
    <x v="155"/>
  </r>
  <r>
    <s v="ETD-58130-674"/>
    <x v="453"/>
    <s v="05325-97750-WP"/>
    <s v="E-M-0.5"/>
    <n v="2"/>
    <x v="539"/>
    <s v="cverissimogh@theglobeandmail.com"/>
    <x v="2"/>
    <s v="Exc"/>
    <s v="M"/>
    <x v="1"/>
    <n v="8.25"/>
    <n v="16.5"/>
    <x v="1"/>
    <x v="0"/>
    <x v="0"/>
    <x v="26"/>
    <n v="7.3425000000000002"/>
    <x v="39"/>
    <n v="0.90749999999999997"/>
    <x v="39"/>
  </r>
  <r>
    <s v="UPF-60123-025"/>
    <x v="454"/>
    <s v="88992-49081-AT"/>
    <s v="R-L-2.5"/>
    <n v="3"/>
    <x v="540"/>
    <s v=""/>
    <x v="0"/>
    <s v="Rob"/>
    <s v="L"/>
    <x v="2"/>
    <n v="27.484999999999996"/>
    <n v="82.454999999999984"/>
    <x v="0"/>
    <x v="1"/>
    <x v="1"/>
    <x v="50"/>
    <n v="25.835899999999995"/>
    <x v="220"/>
    <n v="1.6490999999999998"/>
    <x v="218"/>
  </r>
  <r>
    <s v="NQS-01613-687"/>
    <x v="455"/>
    <s v="10204-31464-SA"/>
    <s v="L-D-0.5"/>
    <n v="1"/>
    <x v="541"/>
    <s v="bogb@elpais.com"/>
    <x v="0"/>
    <s v="Lib"/>
    <s v="D"/>
    <x v="1"/>
    <n v="7.77"/>
    <n v="7.77"/>
    <x v="3"/>
    <x v="2"/>
    <x v="0"/>
    <x v="99"/>
    <n v="6.7599"/>
    <x v="86"/>
    <n v="1.0101"/>
    <x v="87"/>
  </r>
  <r>
    <s v="MGH-36050-573"/>
    <x v="456"/>
    <s v="75156-80911-YT"/>
    <s v="R-M-0.5"/>
    <n v="2"/>
    <x v="542"/>
    <s v="vstansburygc@unblog.fr"/>
    <x v="0"/>
    <s v="Rob"/>
    <s v="M"/>
    <x v="1"/>
    <n v="5.97"/>
    <n v="11.94"/>
    <x v="0"/>
    <x v="0"/>
    <x v="0"/>
    <x v="87"/>
    <n v="5.6117999999999997"/>
    <x v="83"/>
    <n v="0.35819999999999996"/>
    <x v="84"/>
  </r>
  <r>
    <s v="UVF-59322-459"/>
    <x v="373"/>
    <s v="53971-49906-PZ"/>
    <s v="E-L-2.5"/>
    <n v="6"/>
    <x v="543"/>
    <s v="dheinonengd@printfriendly.com"/>
    <x v="0"/>
    <s v="Exc"/>
    <s v="L"/>
    <x v="2"/>
    <n v="34.154999999999994"/>
    <n v="204.92999999999995"/>
    <x v="1"/>
    <x v="1"/>
    <x v="1"/>
    <x v="288"/>
    <n v="30.397949999999994"/>
    <x v="120"/>
    <n v="3.7570499999999996"/>
    <x v="121"/>
  </r>
  <r>
    <s v="VET-41158-896"/>
    <x v="457"/>
    <s v="10728-17633-ST"/>
    <s v="E-M-2.5"/>
    <n v="2"/>
    <x v="544"/>
    <s v="jshentonge@google.com.hk"/>
    <x v="0"/>
    <s v="Exc"/>
    <s v="M"/>
    <x v="2"/>
    <n v="31.624999999999996"/>
    <n v="63.249999999999993"/>
    <x v="1"/>
    <x v="0"/>
    <x v="0"/>
    <x v="106"/>
    <n v="28.146249999999995"/>
    <x v="41"/>
    <n v="3.4787499999999998"/>
    <x v="41"/>
  </r>
  <r>
    <s v="XYL-52196-459"/>
    <x v="458"/>
    <s v="13549-65017-VE"/>
    <s v="R-D-0.2"/>
    <n v="3"/>
    <x v="545"/>
    <s v="jwilkissongf@nba.com"/>
    <x v="0"/>
    <s v="Rob"/>
    <s v="D"/>
    <x v="3"/>
    <n v="2.6849999999999996"/>
    <n v="8.0549999999999997"/>
    <x v="0"/>
    <x v="2"/>
    <x v="0"/>
    <x v="289"/>
    <n v="2.5238999999999998"/>
    <x v="37"/>
    <n v="0.16109999999999997"/>
    <x v="37"/>
  </r>
  <r>
    <s v="BPZ-51283-916"/>
    <x v="264"/>
    <s v="87688-42420-TO"/>
    <s v="A-M-2.5"/>
    <n v="2"/>
    <x v="546"/>
    <s v=""/>
    <x v="0"/>
    <s v="Ara"/>
    <s v="M"/>
    <x v="2"/>
    <n v="25.874999999999996"/>
    <n v="51.749999999999993"/>
    <x v="2"/>
    <x v="0"/>
    <x v="1"/>
    <x v="166"/>
    <n v="23.546249999999997"/>
    <x v="109"/>
    <n v="2.3287499999999994"/>
    <x v="110"/>
  </r>
  <r>
    <s v="VQW-91903-926"/>
    <x v="459"/>
    <s v="05325-97750-WP"/>
    <s v="E-D-2.5"/>
    <n v="1"/>
    <x v="539"/>
    <s v="cverissimogh@theglobeandmail.com"/>
    <x v="2"/>
    <s v="Exc"/>
    <s v="D"/>
    <x v="2"/>
    <n v="27.945"/>
    <n v="27.945"/>
    <x v="1"/>
    <x v="2"/>
    <x v="0"/>
    <x v="26"/>
    <n v="24.87105"/>
    <x v="159"/>
    <n v="3.07395"/>
    <x v="159"/>
  </r>
  <r>
    <s v="OLF-77983-457"/>
    <x v="460"/>
    <s v="51901-35210-UI"/>
    <s v="A-L-2.5"/>
    <n v="2"/>
    <x v="547"/>
    <s v="gstarcksgi@abc.net.au"/>
    <x v="0"/>
    <s v="Ara"/>
    <s v="L"/>
    <x v="2"/>
    <n v="29.784999999999997"/>
    <n v="59.569999999999993"/>
    <x v="2"/>
    <x v="1"/>
    <x v="1"/>
    <x v="115"/>
    <n v="27.104349999999997"/>
    <x v="221"/>
    <n v="2.6806499999999995"/>
    <x v="219"/>
  </r>
  <r>
    <s v="MVI-04946-827"/>
    <x v="461"/>
    <s v="62483-50867-OM"/>
    <s v="E-L-1"/>
    <n v="1"/>
    <x v="548"/>
    <s v=""/>
    <x v="2"/>
    <s v="Exc"/>
    <s v="L"/>
    <x v="0"/>
    <n v="14.85"/>
    <n v="14.85"/>
    <x v="1"/>
    <x v="1"/>
    <x v="1"/>
    <x v="290"/>
    <n v="13.2165"/>
    <x v="172"/>
    <n v="1.6335"/>
    <x v="172"/>
  </r>
  <r>
    <s v="UOG-94188-104"/>
    <x v="219"/>
    <s v="92753-50029-SD"/>
    <s v="A-M-0.5"/>
    <n v="5"/>
    <x v="549"/>
    <s v="kscholardgk@sbwire.com"/>
    <x v="0"/>
    <s v="Ara"/>
    <s v="M"/>
    <x v="1"/>
    <n v="6.75"/>
    <n v="33.75"/>
    <x v="2"/>
    <x v="0"/>
    <x v="1"/>
    <x v="61"/>
    <n v="6.1425000000000001"/>
    <x v="218"/>
    <n v="0.60749999999999993"/>
    <x v="72"/>
  </r>
  <r>
    <s v="DSN-15872-519"/>
    <x v="462"/>
    <s v="53809-98498-SN"/>
    <s v="L-L-2.5"/>
    <n v="4"/>
    <x v="550"/>
    <s v="bkindleygl@wikimedia.org"/>
    <x v="0"/>
    <s v="Lib"/>
    <s v="L"/>
    <x v="2"/>
    <n v="36.454999999999998"/>
    <n v="145.82"/>
    <x v="3"/>
    <x v="1"/>
    <x v="0"/>
    <x v="148"/>
    <n v="31.71585"/>
    <x v="46"/>
    <n v="4.7391499999999995"/>
    <x v="46"/>
  </r>
  <r>
    <s v="OUQ-73954-002"/>
    <x v="463"/>
    <s v="66308-13503-KD"/>
    <s v="R-M-0.2"/>
    <n v="4"/>
    <x v="551"/>
    <s v="khammettgm@dmoz.org"/>
    <x v="0"/>
    <s v="Rob"/>
    <s v="M"/>
    <x v="3"/>
    <n v="2.9849999999999999"/>
    <n v="11.94"/>
    <x v="0"/>
    <x v="0"/>
    <x v="0"/>
    <x v="204"/>
    <n v="2.8058999999999998"/>
    <x v="83"/>
    <n v="0.17909999999999998"/>
    <x v="84"/>
  </r>
  <r>
    <s v="LGL-16843-667"/>
    <x v="464"/>
    <s v="82458-87830-JE"/>
    <s v="A-D-0.2"/>
    <n v="4"/>
    <x v="552"/>
    <s v="ahulburtgn@fda.gov"/>
    <x v="0"/>
    <s v="Ara"/>
    <s v="D"/>
    <x v="3"/>
    <n v="2.9849999999999999"/>
    <n v="11.94"/>
    <x v="2"/>
    <x v="2"/>
    <x v="0"/>
    <x v="212"/>
    <n v="2.7163499999999998"/>
    <x v="23"/>
    <n v="0.26865"/>
    <x v="23"/>
  </r>
  <r>
    <s v="TCC-89722-031"/>
    <x v="465"/>
    <s v="41611-34336-WT"/>
    <s v="L-D-0.5"/>
    <n v="1"/>
    <x v="553"/>
    <s v="plauritzengo@photobucket.com"/>
    <x v="0"/>
    <s v="Lib"/>
    <s v="D"/>
    <x v="1"/>
    <n v="7.77"/>
    <n v="7.77"/>
    <x v="3"/>
    <x v="2"/>
    <x v="1"/>
    <x v="11"/>
    <n v="6.7599"/>
    <x v="86"/>
    <n v="1.0101"/>
    <x v="87"/>
  </r>
  <r>
    <s v="TRA-79507-007"/>
    <x v="466"/>
    <s v="70089-27418-UJ"/>
    <s v="R-L-2.5"/>
    <n v="4"/>
    <x v="554"/>
    <s v="aburgwingp@redcross.org"/>
    <x v="0"/>
    <s v="Rob"/>
    <s v="L"/>
    <x v="2"/>
    <n v="27.484999999999996"/>
    <n v="109.93999999999998"/>
    <x v="0"/>
    <x v="1"/>
    <x v="0"/>
    <x v="9"/>
    <n v="25.835899999999995"/>
    <x v="122"/>
    <n v="1.6490999999999998"/>
    <x v="123"/>
  </r>
  <r>
    <s v="MZJ-77284-941"/>
    <x v="467"/>
    <s v="99978-56910-BN"/>
    <s v="E-L-0.2"/>
    <n v="5"/>
    <x v="555"/>
    <s v="erolingq@google.fr"/>
    <x v="0"/>
    <s v="Exc"/>
    <s v="L"/>
    <x v="3"/>
    <n v="4.4550000000000001"/>
    <n v="22.274999999999999"/>
    <x v="1"/>
    <x v="1"/>
    <x v="0"/>
    <x v="45"/>
    <n v="3.96495"/>
    <x v="124"/>
    <n v="0.49004999999999999"/>
    <x v="125"/>
  </r>
  <r>
    <s v="AXN-57779-891"/>
    <x v="468"/>
    <s v="09668-23340-IC"/>
    <s v="R-M-0.2"/>
    <n v="3"/>
    <x v="556"/>
    <s v="dfowlegr@epa.gov"/>
    <x v="0"/>
    <s v="Rob"/>
    <s v="M"/>
    <x v="3"/>
    <n v="2.9849999999999999"/>
    <n v="8.9550000000000001"/>
    <x v="0"/>
    <x v="0"/>
    <x v="1"/>
    <x v="71"/>
    <n v="2.8058999999999998"/>
    <x v="198"/>
    <n v="0.17909999999999998"/>
    <x v="196"/>
  </r>
  <r>
    <s v="PJB-15659-994"/>
    <x v="469"/>
    <s v="39457-62611-YK"/>
    <s v="L-D-2.5"/>
    <n v="4"/>
    <x v="557"/>
    <s v=""/>
    <x v="1"/>
    <s v="Lib"/>
    <s v="D"/>
    <x v="2"/>
    <n v="29.784999999999997"/>
    <n v="119.13999999999999"/>
    <x v="3"/>
    <x v="2"/>
    <x v="1"/>
    <x v="239"/>
    <n v="25.912949999999995"/>
    <x v="148"/>
    <n v="3.8720499999999998"/>
    <x v="147"/>
  </r>
  <r>
    <s v="LTS-03470-353"/>
    <x v="470"/>
    <s v="90985-89807-RW"/>
    <s v="A-L-2.5"/>
    <n v="5"/>
    <x v="558"/>
    <s v="wpowleslandgt@soundcloud.com"/>
    <x v="0"/>
    <s v="Ara"/>
    <s v="L"/>
    <x v="2"/>
    <n v="29.784999999999997"/>
    <n v="148.92499999999998"/>
    <x v="2"/>
    <x v="1"/>
    <x v="0"/>
    <x v="291"/>
    <n v="27.104349999999997"/>
    <x v="99"/>
    <n v="2.6806499999999995"/>
    <x v="100"/>
  </r>
  <r>
    <s v="UMM-28497-689"/>
    <x v="471"/>
    <s v="05325-97750-WP"/>
    <s v="L-L-2.5"/>
    <n v="3"/>
    <x v="539"/>
    <s v="cverissimogh@theglobeandmail.com"/>
    <x v="2"/>
    <s v="Lib"/>
    <s v="L"/>
    <x v="2"/>
    <n v="36.454999999999998"/>
    <n v="109.36499999999999"/>
    <x v="3"/>
    <x v="1"/>
    <x v="0"/>
    <x v="26"/>
    <n v="31.71585"/>
    <x v="68"/>
    <n v="4.7391499999999995"/>
    <x v="69"/>
  </r>
  <r>
    <s v="MJZ-93232-402"/>
    <x v="472"/>
    <s v="17816-67941-ZS"/>
    <s v="E-D-0.2"/>
    <n v="1"/>
    <x v="559"/>
    <s v="lellinghamgv@sciencedaily.com"/>
    <x v="0"/>
    <s v="Exc"/>
    <s v="D"/>
    <x v="3"/>
    <n v="3.645"/>
    <n v="3.645"/>
    <x v="1"/>
    <x v="2"/>
    <x v="0"/>
    <x v="212"/>
    <n v="3.2440500000000001"/>
    <x v="222"/>
    <n v="0.40095000000000003"/>
    <x v="220"/>
  </r>
  <r>
    <s v="UHW-74617-126"/>
    <x v="173"/>
    <s v="90816-65619-LM"/>
    <s v="E-D-2.5"/>
    <n v="2"/>
    <x v="560"/>
    <s v=""/>
    <x v="0"/>
    <s v="Exc"/>
    <s v="D"/>
    <x v="2"/>
    <n v="27.945"/>
    <n v="55.89"/>
    <x v="1"/>
    <x v="2"/>
    <x v="1"/>
    <x v="265"/>
    <n v="24.87105"/>
    <x v="182"/>
    <n v="3.07395"/>
    <x v="182"/>
  </r>
  <r>
    <s v="RIK-61730-794"/>
    <x v="473"/>
    <s v="69761-61146-KD"/>
    <s v="L-M-0.2"/>
    <n v="6"/>
    <x v="561"/>
    <s v="afendtgx@forbes.com"/>
    <x v="0"/>
    <s v="Lib"/>
    <s v="M"/>
    <x v="3"/>
    <n v="4.3650000000000002"/>
    <n v="26.19"/>
    <x v="3"/>
    <x v="0"/>
    <x v="0"/>
    <x v="166"/>
    <n v="3.7975500000000002"/>
    <x v="53"/>
    <n v="0.56745000000000001"/>
    <x v="53"/>
  </r>
  <r>
    <s v="IDJ-55379-750"/>
    <x v="474"/>
    <s v="24040-20817-QB"/>
    <s v="R-M-1"/>
    <n v="4"/>
    <x v="562"/>
    <s v="acleyburngy@lycos.com"/>
    <x v="0"/>
    <s v="Rob"/>
    <s v="M"/>
    <x v="0"/>
    <n v="9.9499999999999993"/>
    <n v="39.799999999999997"/>
    <x v="0"/>
    <x v="0"/>
    <x v="1"/>
    <x v="42"/>
    <n v="9.3529999999999998"/>
    <x v="215"/>
    <n v="0.59699999999999998"/>
    <x v="214"/>
  </r>
  <r>
    <s v="OHX-11953-965"/>
    <x v="475"/>
    <s v="19524-21432-XP"/>
    <s v="E-L-2.5"/>
    <n v="2"/>
    <x v="563"/>
    <s v="tcastiglionegz@xing.com"/>
    <x v="0"/>
    <s v="Exc"/>
    <s v="L"/>
    <x v="2"/>
    <n v="34.154999999999994"/>
    <n v="68.309999999999988"/>
    <x v="1"/>
    <x v="1"/>
    <x v="1"/>
    <x v="212"/>
    <n v="30.397949999999994"/>
    <x v="107"/>
    <n v="3.7570499999999996"/>
    <x v="108"/>
  </r>
  <r>
    <s v="TVV-42245-088"/>
    <x v="476"/>
    <s v="14398-43114-RV"/>
    <s v="A-M-0.2"/>
    <n v="4"/>
    <x v="564"/>
    <s v=""/>
    <x v="1"/>
    <s v="Ara"/>
    <s v="M"/>
    <x v="3"/>
    <n v="3.375"/>
    <n v="13.5"/>
    <x v="2"/>
    <x v="0"/>
    <x v="1"/>
    <x v="75"/>
    <n v="3.07125"/>
    <x v="79"/>
    <n v="0.30374999999999996"/>
    <x v="80"/>
  </r>
  <r>
    <s v="DYP-74337-787"/>
    <x v="431"/>
    <s v="41486-52502-QQ"/>
    <s v="R-M-0.5"/>
    <n v="1"/>
    <x v="565"/>
    <s v=""/>
    <x v="0"/>
    <s v="Rob"/>
    <s v="M"/>
    <x v="1"/>
    <n v="5.97"/>
    <n v="5.97"/>
    <x v="0"/>
    <x v="0"/>
    <x v="1"/>
    <x v="155"/>
    <n v="5.6117999999999997"/>
    <x v="9"/>
    <n v="0.35819999999999996"/>
    <x v="9"/>
  </r>
  <r>
    <s v="OKA-93124-100"/>
    <x v="477"/>
    <s v="05325-97750-WP"/>
    <s v="R-M-0.5"/>
    <n v="5"/>
    <x v="539"/>
    <s v="cverissimogh@theglobeandmail.com"/>
    <x v="2"/>
    <s v="Rob"/>
    <s v="M"/>
    <x v="1"/>
    <n v="5.97"/>
    <n v="29.849999999999998"/>
    <x v="0"/>
    <x v="0"/>
    <x v="0"/>
    <x v="26"/>
    <n v="5.6117999999999997"/>
    <x v="47"/>
    <n v="0.35819999999999996"/>
    <x v="47"/>
  </r>
  <r>
    <s v="IXW-20780-268"/>
    <x v="478"/>
    <s v="20236-64364-QL"/>
    <s v="L-L-2.5"/>
    <n v="2"/>
    <x v="566"/>
    <s v="scouronneh3@mozilla.org"/>
    <x v="0"/>
    <s v="Lib"/>
    <s v="L"/>
    <x v="2"/>
    <n v="36.454999999999998"/>
    <n v="72.91"/>
    <x v="3"/>
    <x v="1"/>
    <x v="0"/>
    <x v="97"/>
    <n v="31.71585"/>
    <x v="38"/>
    <n v="4.7391499999999995"/>
    <x v="38"/>
  </r>
  <r>
    <s v="NGG-24006-937"/>
    <x v="45"/>
    <s v="29102-40100-TZ"/>
    <s v="E-M-2.5"/>
    <n v="4"/>
    <x v="567"/>
    <s v="lflippellih4@github.io"/>
    <x v="2"/>
    <s v="Exc"/>
    <s v="M"/>
    <x v="2"/>
    <n v="31.624999999999996"/>
    <n v="126.49999999999999"/>
    <x v="1"/>
    <x v="0"/>
    <x v="1"/>
    <x v="292"/>
    <n v="28.146249999999995"/>
    <x v="208"/>
    <n v="3.4787499999999998"/>
    <x v="207"/>
  </r>
  <r>
    <s v="JZC-31180-557"/>
    <x v="444"/>
    <s v="09171-42203-EB"/>
    <s v="L-M-2.5"/>
    <n v="1"/>
    <x v="568"/>
    <s v="relizabethh5@live.com"/>
    <x v="0"/>
    <s v="Lib"/>
    <s v="M"/>
    <x v="2"/>
    <n v="33.464999999999996"/>
    <n v="33.464999999999996"/>
    <x v="3"/>
    <x v="0"/>
    <x v="1"/>
    <x v="134"/>
    <n v="29.114549999999998"/>
    <x v="132"/>
    <n v="4.3504499999999995"/>
    <x v="132"/>
  </r>
  <r>
    <s v="ZMU-63715-204"/>
    <x v="479"/>
    <s v="29060-75856-UI"/>
    <s v="E-D-1"/>
    <n v="6"/>
    <x v="569"/>
    <s v="irenhardh6@i2i.jp"/>
    <x v="0"/>
    <s v="Exc"/>
    <s v="D"/>
    <x v="0"/>
    <n v="12.15"/>
    <n v="72.900000000000006"/>
    <x v="1"/>
    <x v="2"/>
    <x v="0"/>
    <x v="15"/>
    <n v="10.813500000000001"/>
    <x v="134"/>
    <n v="1.3365"/>
    <x v="134"/>
  </r>
  <r>
    <s v="GND-08192-056"/>
    <x v="480"/>
    <s v="17088-16989-PL"/>
    <s v="L-D-0.5"/>
    <n v="2"/>
    <x v="570"/>
    <s v="wrocheh7@xinhuanet.com"/>
    <x v="0"/>
    <s v="Lib"/>
    <s v="D"/>
    <x v="1"/>
    <n v="7.77"/>
    <n v="15.54"/>
    <x v="3"/>
    <x v="2"/>
    <x v="0"/>
    <x v="293"/>
    <n v="6.7599"/>
    <x v="45"/>
    <n v="1.0101"/>
    <x v="45"/>
  </r>
  <r>
    <s v="RYY-38961-093"/>
    <x v="481"/>
    <s v="14756-18321-CL"/>
    <s v="A-M-0.2"/>
    <n v="6"/>
    <x v="571"/>
    <s v="lalawayhh@weather.com"/>
    <x v="0"/>
    <s v="Ara"/>
    <s v="M"/>
    <x v="3"/>
    <n v="3.375"/>
    <n v="20.25"/>
    <x v="2"/>
    <x v="0"/>
    <x v="1"/>
    <x v="42"/>
    <n v="3.07125"/>
    <x v="16"/>
    <n v="0.30374999999999996"/>
    <x v="16"/>
  </r>
  <r>
    <s v="CVA-64996-969"/>
    <x v="478"/>
    <s v="13324-78688-MI"/>
    <s v="A-L-1"/>
    <n v="6"/>
    <x v="572"/>
    <s v="codgaardh9@nsw.gov.au"/>
    <x v="0"/>
    <s v="Ara"/>
    <s v="L"/>
    <x v="0"/>
    <n v="12.95"/>
    <n v="77.699999999999989"/>
    <x v="2"/>
    <x v="1"/>
    <x v="1"/>
    <x v="12"/>
    <n v="11.7845"/>
    <x v="17"/>
    <n v="1.1655"/>
    <x v="17"/>
  </r>
  <r>
    <s v="XTH-67276-442"/>
    <x v="482"/>
    <s v="73799-04749-BM"/>
    <s v="L-M-2.5"/>
    <n v="4"/>
    <x v="573"/>
    <s v="bbyrdha@4shared.com"/>
    <x v="0"/>
    <s v="Lib"/>
    <s v="M"/>
    <x v="2"/>
    <n v="33.464999999999996"/>
    <n v="133.85999999999999"/>
    <x v="3"/>
    <x v="0"/>
    <x v="1"/>
    <x v="198"/>
    <n v="29.114549999999998"/>
    <x v="155"/>
    <n v="4.3504499999999995"/>
    <x v="154"/>
  </r>
  <r>
    <s v="PVU-02950-470"/>
    <x v="353"/>
    <s v="01927-46702-YT"/>
    <s v="E-D-1"/>
    <n v="1"/>
    <x v="574"/>
    <s v=""/>
    <x v="2"/>
    <s v="Exc"/>
    <s v="D"/>
    <x v="0"/>
    <n v="12.15"/>
    <n v="12.15"/>
    <x v="1"/>
    <x v="2"/>
    <x v="1"/>
    <x v="294"/>
    <n v="10.813500000000001"/>
    <x v="98"/>
    <n v="1.3365"/>
    <x v="99"/>
  </r>
  <r>
    <s v="XSN-26809-910"/>
    <x v="199"/>
    <s v="80467-17137-TO"/>
    <s v="E-M-2.5"/>
    <n v="2"/>
    <x v="575"/>
    <s v="dchardinhc@nhs.uk"/>
    <x v="1"/>
    <s v="Exc"/>
    <s v="M"/>
    <x v="2"/>
    <n v="31.624999999999996"/>
    <n v="63.249999999999993"/>
    <x v="1"/>
    <x v="0"/>
    <x v="0"/>
    <x v="295"/>
    <n v="28.146249999999995"/>
    <x v="41"/>
    <n v="3.4787499999999998"/>
    <x v="41"/>
  </r>
  <r>
    <s v="UDN-88321-005"/>
    <x v="372"/>
    <s v="14640-87215-BK"/>
    <s v="R-L-0.5"/>
    <n v="5"/>
    <x v="576"/>
    <s v="hradbonehd@newsvine.com"/>
    <x v="0"/>
    <s v="Rob"/>
    <s v="L"/>
    <x v="1"/>
    <n v="7.169999999999999"/>
    <n v="35.849999999999994"/>
    <x v="0"/>
    <x v="1"/>
    <x v="1"/>
    <x v="204"/>
    <n v="6.7397999999999989"/>
    <x v="72"/>
    <n v="0.43019999999999992"/>
    <x v="73"/>
  </r>
  <r>
    <s v="EXP-21628-670"/>
    <x v="267"/>
    <s v="94447-35885-HK"/>
    <s v="A-M-2.5"/>
    <n v="3"/>
    <x v="577"/>
    <s v="wbernthhe@miitbeian.gov.cn"/>
    <x v="0"/>
    <s v="Ara"/>
    <s v="M"/>
    <x v="2"/>
    <n v="25.874999999999996"/>
    <n v="77.624999999999986"/>
    <x v="2"/>
    <x v="0"/>
    <x v="1"/>
    <x v="291"/>
    <n v="23.546249999999997"/>
    <x v="62"/>
    <n v="2.3287499999999994"/>
    <x v="62"/>
  </r>
  <r>
    <s v="VGM-24161-361"/>
    <x v="480"/>
    <s v="71034-49694-CS"/>
    <s v="E-M-2.5"/>
    <n v="2"/>
    <x v="578"/>
    <s v="bacarsonhf@cnn.com"/>
    <x v="0"/>
    <s v="Exc"/>
    <s v="M"/>
    <x v="2"/>
    <n v="31.624999999999996"/>
    <n v="63.249999999999993"/>
    <x v="1"/>
    <x v="0"/>
    <x v="0"/>
    <x v="13"/>
    <n v="28.146249999999995"/>
    <x v="41"/>
    <n v="3.4787499999999998"/>
    <x v="41"/>
  </r>
  <r>
    <s v="PKN-19556-918"/>
    <x v="483"/>
    <s v="00445-42781-KX"/>
    <s v="E-L-0.2"/>
    <n v="6"/>
    <x v="579"/>
    <s v="fbrighamhg@blog.com"/>
    <x v="1"/>
    <s v="Exc"/>
    <s v="L"/>
    <x v="3"/>
    <n v="4.4550000000000001"/>
    <n v="26.73"/>
    <x v="1"/>
    <x v="1"/>
    <x v="0"/>
    <x v="296"/>
    <n v="3.96495"/>
    <x v="170"/>
    <n v="0.49004999999999999"/>
    <x v="170"/>
  </r>
  <r>
    <s v="PKN-19556-918"/>
    <x v="483"/>
    <s v="00445-42781-KX"/>
    <s v="L-D-0.5"/>
    <n v="4"/>
    <x v="579"/>
    <s v="fbrighamhg@blog.com"/>
    <x v="1"/>
    <s v="Lib"/>
    <s v="D"/>
    <x v="1"/>
    <n v="7.77"/>
    <n v="31.08"/>
    <x v="3"/>
    <x v="2"/>
    <x v="0"/>
    <x v="296"/>
    <n v="6.7599"/>
    <x v="192"/>
    <n v="1.0101"/>
    <x v="191"/>
  </r>
  <r>
    <s v="PKN-19556-918"/>
    <x v="483"/>
    <s v="00445-42781-KX"/>
    <s v="A-D-0.2"/>
    <n v="1"/>
    <x v="579"/>
    <s v="fbrighamhg@blog.com"/>
    <x v="1"/>
    <s v="Ara"/>
    <s v="D"/>
    <x v="3"/>
    <n v="2.9849999999999999"/>
    <n v="2.9849999999999999"/>
    <x v="2"/>
    <x v="2"/>
    <x v="0"/>
    <x v="296"/>
    <n v="2.7163499999999998"/>
    <x v="80"/>
    <n v="0.26865"/>
    <x v="81"/>
  </r>
  <r>
    <s v="PKN-19556-918"/>
    <x v="483"/>
    <s v="00445-42781-KX"/>
    <s v="R-D-2.5"/>
    <n v="5"/>
    <x v="579"/>
    <s v="fbrighamhg@blog.com"/>
    <x v="1"/>
    <s v="Rob"/>
    <s v="D"/>
    <x v="2"/>
    <n v="20.584999999999997"/>
    <n v="102.92499999999998"/>
    <x v="0"/>
    <x v="2"/>
    <x v="0"/>
    <x v="296"/>
    <n v="19.349899999999998"/>
    <x v="213"/>
    <n v="1.2350999999999999"/>
    <x v="212"/>
  </r>
  <r>
    <s v="DXQ-44537-297"/>
    <x v="484"/>
    <s v="96116-24737-LV"/>
    <s v="E-L-0.5"/>
    <n v="4"/>
    <x v="580"/>
    <s v="myoxenhk@google.com"/>
    <x v="0"/>
    <s v="Exc"/>
    <s v="L"/>
    <x v="1"/>
    <n v="8.91"/>
    <n v="35.64"/>
    <x v="1"/>
    <x v="1"/>
    <x v="1"/>
    <x v="6"/>
    <n v="7.9298999999999999"/>
    <x v="76"/>
    <n v="0.98009999999999997"/>
    <x v="77"/>
  </r>
  <r>
    <s v="BPC-54727-307"/>
    <x v="485"/>
    <s v="18684-73088-YL"/>
    <s v="R-L-1"/>
    <n v="4"/>
    <x v="581"/>
    <s v="gmcgavinhl@histats.com"/>
    <x v="0"/>
    <s v="Rob"/>
    <s v="L"/>
    <x v="0"/>
    <n v="11.95"/>
    <n v="47.8"/>
    <x v="0"/>
    <x v="1"/>
    <x v="1"/>
    <x v="156"/>
    <n v="11.232999999999999"/>
    <x v="67"/>
    <n v="0.71699999999999997"/>
    <x v="67"/>
  </r>
  <r>
    <s v="KSH-47717-456"/>
    <x v="486"/>
    <s v="74671-55639-TU"/>
    <s v="L-M-1"/>
    <n v="3"/>
    <x v="582"/>
    <s v="luttermarehm@engadget.com"/>
    <x v="0"/>
    <s v="Lib"/>
    <s v="M"/>
    <x v="0"/>
    <n v="14.55"/>
    <n v="43.650000000000006"/>
    <x v="3"/>
    <x v="0"/>
    <x v="1"/>
    <x v="177"/>
    <n v="12.6585"/>
    <x v="35"/>
    <n v="1.8915000000000002"/>
    <x v="35"/>
  </r>
  <r>
    <s v="ANK-59436-446"/>
    <x v="487"/>
    <s v="17488-65879-XL"/>
    <s v="E-L-0.5"/>
    <n v="4"/>
    <x v="583"/>
    <s v="edambrogiohn@techcrunch.com"/>
    <x v="0"/>
    <s v="Exc"/>
    <s v="L"/>
    <x v="1"/>
    <n v="8.91"/>
    <n v="35.64"/>
    <x v="1"/>
    <x v="1"/>
    <x v="0"/>
    <x v="150"/>
    <n v="7.9298999999999999"/>
    <x v="76"/>
    <n v="0.98009999999999997"/>
    <x v="77"/>
  </r>
  <r>
    <s v="AYY-83051-752"/>
    <x v="488"/>
    <s v="46431-09298-OU"/>
    <s v="L-L-1"/>
    <n v="6"/>
    <x v="584"/>
    <s v="cwinchcombeho@jiathis.com"/>
    <x v="0"/>
    <s v="Lib"/>
    <s v="L"/>
    <x v="0"/>
    <n v="15.85"/>
    <n v="95.1"/>
    <x v="3"/>
    <x v="1"/>
    <x v="0"/>
    <x v="28"/>
    <n v="13.7895"/>
    <x v="210"/>
    <n v="2.0605000000000002"/>
    <x v="209"/>
  </r>
  <r>
    <s v="CSW-59644-267"/>
    <x v="489"/>
    <s v="60378-26473-FE"/>
    <s v="E-M-2.5"/>
    <n v="1"/>
    <x v="585"/>
    <s v="bpaumierhp@umn.edu"/>
    <x v="1"/>
    <s v="Exc"/>
    <s v="M"/>
    <x v="2"/>
    <n v="31.624999999999996"/>
    <n v="31.624999999999996"/>
    <x v="1"/>
    <x v="0"/>
    <x v="0"/>
    <x v="297"/>
    <n v="28.146249999999995"/>
    <x v="207"/>
    <n v="3.4787499999999998"/>
    <x v="206"/>
  </r>
  <r>
    <s v="ITY-92466-909"/>
    <x v="162"/>
    <s v="34927-68586-ZV"/>
    <s v="A-M-2.5"/>
    <n v="3"/>
    <x v="586"/>
    <s v=""/>
    <x v="1"/>
    <s v="Ara"/>
    <s v="M"/>
    <x v="2"/>
    <n v="25.874999999999996"/>
    <n v="77.624999999999986"/>
    <x v="2"/>
    <x v="0"/>
    <x v="0"/>
    <x v="280"/>
    <n v="23.546249999999997"/>
    <x v="62"/>
    <n v="2.3287499999999994"/>
    <x v="62"/>
  </r>
  <r>
    <s v="IGW-04801-466"/>
    <x v="490"/>
    <s v="29051-27555-GD"/>
    <s v="L-D-0.2"/>
    <n v="1"/>
    <x v="587"/>
    <s v="jcapeyhr@bravesites.com"/>
    <x v="0"/>
    <s v="Lib"/>
    <s v="D"/>
    <x v="3"/>
    <n v="3.8849999999999998"/>
    <n v="3.8849999999999998"/>
    <x v="3"/>
    <x v="2"/>
    <x v="0"/>
    <x v="173"/>
    <n v="3.37995"/>
    <x v="214"/>
    <n v="0.50505"/>
    <x v="213"/>
  </r>
  <r>
    <s v="LJN-34281-921"/>
    <x v="491"/>
    <s v="52143-35672-JF"/>
    <s v="R-L-2.5"/>
    <n v="5"/>
    <x v="588"/>
    <s v="tmathonneti0@google.co.jp"/>
    <x v="0"/>
    <s v="Rob"/>
    <s v="L"/>
    <x v="2"/>
    <n v="27.484999999999996"/>
    <n v="137.42499999999998"/>
    <x v="0"/>
    <x v="1"/>
    <x v="1"/>
    <x v="61"/>
    <n v="25.835899999999995"/>
    <x v="223"/>
    <n v="1.6490999999999998"/>
    <x v="221"/>
  </r>
  <r>
    <s v="BWZ-46364-547"/>
    <x v="301"/>
    <s v="64918-67725-MN"/>
    <s v="R-L-1"/>
    <n v="3"/>
    <x v="589"/>
    <s v="ybasillht@theguardian.com"/>
    <x v="0"/>
    <s v="Rob"/>
    <s v="L"/>
    <x v="0"/>
    <n v="11.95"/>
    <n v="35.849999999999994"/>
    <x v="0"/>
    <x v="1"/>
    <x v="0"/>
    <x v="291"/>
    <n v="11.232999999999999"/>
    <x v="72"/>
    <n v="0.71699999999999997"/>
    <x v="73"/>
  </r>
  <r>
    <s v="SBC-95710-706"/>
    <x v="194"/>
    <s v="85634-61759-ND"/>
    <s v="E-M-0.2"/>
    <n v="2"/>
    <x v="590"/>
    <s v="mbaistowhu@i2i.jp"/>
    <x v="2"/>
    <s v="Exc"/>
    <s v="M"/>
    <x v="3"/>
    <n v="4.125"/>
    <n v="8.25"/>
    <x v="1"/>
    <x v="0"/>
    <x v="0"/>
    <x v="298"/>
    <n v="3.6712500000000001"/>
    <x v="127"/>
    <n v="0.45374999999999999"/>
    <x v="128"/>
  </r>
  <r>
    <s v="WRN-55114-031"/>
    <x v="26"/>
    <s v="40180-22940-QB"/>
    <s v="E-L-2.5"/>
    <n v="3"/>
    <x v="591"/>
    <s v="cpallanthv@typepad.com"/>
    <x v="0"/>
    <s v="Exc"/>
    <s v="L"/>
    <x v="2"/>
    <n v="34.154999999999994"/>
    <n v="102.46499999999997"/>
    <x v="1"/>
    <x v="1"/>
    <x v="0"/>
    <x v="68"/>
    <n v="30.397949999999994"/>
    <x v="102"/>
    <n v="3.7570499999999996"/>
    <x v="103"/>
  </r>
  <r>
    <s v="TZU-64255-831"/>
    <x v="125"/>
    <s v="34666-76738-SQ"/>
    <s v="R-D-2.5"/>
    <n v="2"/>
    <x v="592"/>
    <s v=""/>
    <x v="0"/>
    <s v="Rob"/>
    <s v="D"/>
    <x v="2"/>
    <n v="20.584999999999997"/>
    <n v="41.169999999999995"/>
    <x v="0"/>
    <x v="2"/>
    <x v="1"/>
    <x v="218"/>
    <n v="19.349899999999998"/>
    <x v="13"/>
    <n v="1.2350999999999999"/>
    <x v="13"/>
  </r>
  <r>
    <s v="JVF-91003-729"/>
    <x v="492"/>
    <s v="98536-88616-FF"/>
    <s v="A-D-2.5"/>
    <n v="3"/>
    <x v="593"/>
    <s v="dohx@redcross.org"/>
    <x v="0"/>
    <s v="Ara"/>
    <s v="D"/>
    <x v="2"/>
    <n v="22.884999999999998"/>
    <n v="68.655000000000001"/>
    <x v="2"/>
    <x v="2"/>
    <x v="0"/>
    <x v="299"/>
    <n v="20.82535"/>
    <x v="224"/>
    <n v="2.0596499999999995"/>
    <x v="222"/>
  </r>
  <r>
    <s v="MVB-22135-665"/>
    <x v="462"/>
    <s v="55621-06130-SA"/>
    <s v="A-D-1"/>
    <n v="1"/>
    <x v="594"/>
    <s v="drallinhy@howstuffworks.com"/>
    <x v="0"/>
    <s v="Ara"/>
    <s v="D"/>
    <x v="0"/>
    <n v="9.9499999999999993"/>
    <n v="9.9499999999999993"/>
    <x v="2"/>
    <x v="2"/>
    <x v="0"/>
    <x v="140"/>
    <n v="9.0544999999999991"/>
    <x v="157"/>
    <n v="0.89549999999999985"/>
    <x v="156"/>
  </r>
  <r>
    <s v="CKS-47815-571"/>
    <x v="493"/>
    <s v="45666-86771-EH"/>
    <s v="L-L-0.5"/>
    <n v="3"/>
    <x v="595"/>
    <s v="achillhz@epa.gov"/>
    <x v="2"/>
    <s v="Lib"/>
    <s v="L"/>
    <x v="1"/>
    <n v="9.51"/>
    <n v="28.53"/>
    <x v="3"/>
    <x v="1"/>
    <x v="0"/>
    <x v="300"/>
    <n v="8.2736999999999998"/>
    <x v="33"/>
    <n v="1.2363"/>
    <x v="33"/>
  </r>
  <r>
    <s v="OAW-17338-101"/>
    <x v="494"/>
    <s v="52143-35672-JF"/>
    <s v="R-D-0.2"/>
    <n v="6"/>
    <x v="588"/>
    <s v="tmathonneti0@google.co.jp"/>
    <x v="0"/>
    <s v="Rob"/>
    <s v="D"/>
    <x v="3"/>
    <n v="2.6849999999999996"/>
    <n v="16.11"/>
    <x v="0"/>
    <x v="2"/>
    <x v="1"/>
    <x v="61"/>
    <n v="2.5238999999999998"/>
    <x v="117"/>
    <n v="0.16109999999999997"/>
    <x v="118"/>
  </r>
  <r>
    <s v="ALP-37623-536"/>
    <x v="495"/>
    <s v="24689-69376-XX"/>
    <s v="L-L-1"/>
    <n v="6"/>
    <x v="596"/>
    <s v="cdenysi1@is.gd"/>
    <x v="2"/>
    <s v="Lib"/>
    <s v="L"/>
    <x v="0"/>
    <n v="15.85"/>
    <n v="95.1"/>
    <x v="3"/>
    <x v="1"/>
    <x v="1"/>
    <x v="301"/>
    <n v="13.7895"/>
    <x v="210"/>
    <n v="2.0605000000000002"/>
    <x v="209"/>
  </r>
  <r>
    <s v="WMU-87639-108"/>
    <x v="496"/>
    <s v="71891-51101-VQ"/>
    <s v="R-D-0.5"/>
    <n v="1"/>
    <x v="597"/>
    <s v="cstebbingsi2@drupal.org"/>
    <x v="0"/>
    <s v="Rob"/>
    <s v="D"/>
    <x v="1"/>
    <n v="5.3699999999999992"/>
    <n v="5.3699999999999992"/>
    <x v="0"/>
    <x v="2"/>
    <x v="0"/>
    <x v="78"/>
    <n v="5.0477999999999996"/>
    <x v="167"/>
    <n v="0.32219999999999993"/>
    <x v="167"/>
  </r>
  <r>
    <s v="USN-44968-231"/>
    <x v="497"/>
    <s v="71749-05400-CN"/>
    <s v="R-L-1"/>
    <n v="4"/>
    <x v="598"/>
    <s v=""/>
    <x v="0"/>
    <s v="Rob"/>
    <s v="L"/>
    <x v="0"/>
    <n v="11.95"/>
    <n v="47.8"/>
    <x v="0"/>
    <x v="1"/>
    <x v="1"/>
    <x v="41"/>
    <n v="11.232999999999999"/>
    <x v="67"/>
    <n v="0.71699999999999997"/>
    <x v="67"/>
  </r>
  <r>
    <s v="YZG-20575-451"/>
    <x v="498"/>
    <s v="64845-00270-NO"/>
    <s v="L-L-1"/>
    <n v="4"/>
    <x v="599"/>
    <s v="rzywickii4@ifeng.com"/>
    <x v="1"/>
    <s v="Lib"/>
    <s v="L"/>
    <x v="0"/>
    <n v="15.85"/>
    <n v="63.4"/>
    <x v="3"/>
    <x v="1"/>
    <x v="1"/>
    <x v="302"/>
    <n v="13.7895"/>
    <x v="194"/>
    <n v="2.0605000000000002"/>
    <x v="193"/>
  </r>
  <r>
    <s v="HTH-52867-812"/>
    <x v="382"/>
    <s v="29851-36402-UX"/>
    <s v="A-M-2.5"/>
    <n v="4"/>
    <x v="600"/>
    <s v="aburgetti5@moonfruit.com"/>
    <x v="0"/>
    <s v="Ara"/>
    <s v="M"/>
    <x v="2"/>
    <n v="25.874999999999996"/>
    <n v="103.49999999999999"/>
    <x v="2"/>
    <x v="0"/>
    <x v="1"/>
    <x v="45"/>
    <n v="23.546249999999997"/>
    <x v="74"/>
    <n v="2.3287499999999994"/>
    <x v="75"/>
  </r>
  <r>
    <s v="FWU-44971-444"/>
    <x v="499"/>
    <s v="12190-25421-WM"/>
    <s v="A-D-2.5"/>
    <n v="3"/>
    <x v="601"/>
    <s v="mmalloyi6@seattletimes.com"/>
    <x v="0"/>
    <s v="Ara"/>
    <s v="D"/>
    <x v="2"/>
    <n v="22.884999999999998"/>
    <n v="68.655000000000001"/>
    <x v="2"/>
    <x v="2"/>
    <x v="1"/>
    <x v="41"/>
    <n v="20.82535"/>
    <x v="224"/>
    <n v="2.0596499999999995"/>
    <x v="222"/>
  </r>
  <r>
    <s v="EQI-82205-066"/>
    <x v="500"/>
    <s v="52316-30571-GD"/>
    <s v="R-M-2.5"/>
    <n v="2"/>
    <x v="602"/>
    <s v="mmcparlandi7@w3.org"/>
    <x v="0"/>
    <s v="Rob"/>
    <s v="M"/>
    <x v="2"/>
    <n v="22.884999999999998"/>
    <n v="45.769999999999996"/>
    <x v="0"/>
    <x v="0"/>
    <x v="0"/>
    <x v="303"/>
    <n v="21.511899999999997"/>
    <x v="154"/>
    <n v="1.3730999999999998"/>
    <x v="153"/>
  </r>
  <r>
    <s v="NAR-00747-074"/>
    <x v="501"/>
    <s v="23243-92649-RY"/>
    <s v="L-D-1"/>
    <n v="4"/>
    <x v="603"/>
    <s v="sjennaroyi8@purevolume.com"/>
    <x v="0"/>
    <s v="Lib"/>
    <s v="D"/>
    <x v="0"/>
    <n v="12.95"/>
    <n v="51.8"/>
    <x v="3"/>
    <x v="2"/>
    <x v="1"/>
    <x v="24"/>
    <n v="11.266499999999999"/>
    <x v="140"/>
    <n v="1.6835"/>
    <x v="139"/>
  </r>
  <r>
    <s v="JYR-22052-185"/>
    <x v="502"/>
    <s v="39528-19971-OR"/>
    <s v="A-M-0.5"/>
    <n v="2"/>
    <x v="604"/>
    <s v="wplacei9@wsj.com"/>
    <x v="0"/>
    <s v="Ara"/>
    <s v="M"/>
    <x v="1"/>
    <n v="6.75"/>
    <n v="13.5"/>
    <x v="2"/>
    <x v="0"/>
    <x v="0"/>
    <x v="304"/>
    <n v="6.1425000000000001"/>
    <x v="79"/>
    <n v="0.60749999999999993"/>
    <x v="80"/>
  </r>
  <r>
    <s v="XKO-54097-932"/>
    <x v="503"/>
    <s v="32743-78448-KT"/>
    <s v="E-M-0.5"/>
    <n v="3"/>
    <x v="605"/>
    <s v="jmillettik@addtoany.com"/>
    <x v="0"/>
    <s v="Exc"/>
    <s v="M"/>
    <x v="1"/>
    <n v="8.25"/>
    <n v="24.75"/>
    <x v="1"/>
    <x v="0"/>
    <x v="0"/>
    <x v="285"/>
    <n v="7.3425000000000002"/>
    <x v="196"/>
    <n v="0.90749999999999997"/>
    <x v="194"/>
  </r>
  <r>
    <s v="HXA-72415-025"/>
    <x v="504"/>
    <s v="93417-12322-YB"/>
    <s v="A-D-2.5"/>
    <n v="2"/>
    <x v="606"/>
    <s v="dgadsdenib@google.com.hk"/>
    <x v="1"/>
    <s v="Ara"/>
    <s v="D"/>
    <x v="2"/>
    <n v="22.884999999999998"/>
    <n v="45.769999999999996"/>
    <x v="2"/>
    <x v="2"/>
    <x v="0"/>
    <x v="305"/>
    <n v="20.82535"/>
    <x v="225"/>
    <n v="2.0596499999999995"/>
    <x v="111"/>
  </r>
  <r>
    <s v="MJF-20065-335"/>
    <x v="497"/>
    <s v="56891-86662-UY"/>
    <s v="E-L-0.5"/>
    <n v="6"/>
    <x v="607"/>
    <s v="vwakelinic@unesco.org"/>
    <x v="0"/>
    <s v="Exc"/>
    <s v="L"/>
    <x v="1"/>
    <n v="8.91"/>
    <n v="53.46"/>
    <x v="1"/>
    <x v="1"/>
    <x v="1"/>
    <x v="133"/>
    <n v="7.9298999999999999"/>
    <x v="135"/>
    <n v="0.98009999999999997"/>
    <x v="135"/>
  </r>
  <r>
    <s v="GFI-83300-059"/>
    <x v="501"/>
    <s v="40414-26467-VE"/>
    <s v="A-M-0.2"/>
    <n v="6"/>
    <x v="608"/>
    <s v="acampsallid@zimbio.com"/>
    <x v="0"/>
    <s v="Ara"/>
    <s v="M"/>
    <x v="3"/>
    <n v="3.375"/>
    <n v="20.25"/>
    <x v="2"/>
    <x v="0"/>
    <x v="0"/>
    <x v="13"/>
    <n v="3.07125"/>
    <x v="16"/>
    <n v="0.30374999999999996"/>
    <x v="16"/>
  </r>
  <r>
    <s v="WJR-51493-682"/>
    <x v="1"/>
    <s v="87858-83734-RK"/>
    <s v="L-D-2.5"/>
    <n v="5"/>
    <x v="609"/>
    <s v="smosebyie@stanford.edu"/>
    <x v="0"/>
    <s v="Lib"/>
    <s v="D"/>
    <x v="2"/>
    <n v="29.784999999999997"/>
    <n v="148.92499999999998"/>
    <x v="3"/>
    <x v="2"/>
    <x v="1"/>
    <x v="306"/>
    <n v="25.912949999999995"/>
    <x v="82"/>
    <n v="3.8720499999999998"/>
    <x v="83"/>
  </r>
  <r>
    <s v="SHP-55648-472"/>
    <x v="505"/>
    <s v="46818-20198-GB"/>
    <s v="A-M-1"/>
    <n v="6"/>
    <x v="610"/>
    <s v="cwassif@prweb.com"/>
    <x v="0"/>
    <s v="Ara"/>
    <s v="M"/>
    <x v="0"/>
    <n v="11.25"/>
    <n v="67.5"/>
    <x v="2"/>
    <x v="0"/>
    <x v="1"/>
    <x v="27"/>
    <n v="10.237500000000001"/>
    <x v="202"/>
    <n v="1.0125"/>
    <x v="200"/>
  </r>
  <r>
    <s v="HYR-03455-684"/>
    <x v="506"/>
    <s v="29808-89098-XD"/>
    <s v="E-D-1"/>
    <n v="6"/>
    <x v="611"/>
    <s v="isjostromig@pbs.org"/>
    <x v="0"/>
    <s v="Exc"/>
    <s v="D"/>
    <x v="0"/>
    <n v="12.15"/>
    <n v="72.900000000000006"/>
    <x v="1"/>
    <x v="2"/>
    <x v="1"/>
    <x v="173"/>
    <n v="10.813500000000001"/>
    <x v="134"/>
    <n v="1.3365"/>
    <x v="134"/>
  </r>
  <r>
    <s v="HYR-03455-684"/>
    <x v="506"/>
    <s v="29808-89098-XD"/>
    <s v="L-D-0.2"/>
    <n v="2"/>
    <x v="611"/>
    <s v="isjostromig@pbs.org"/>
    <x v="0"/>
    <s v="Lib"/>
    <s v="D"/>
    <x v="3"/>
    <n v="3.8849999999999998"/>
    <n v="7.77"/>
    <x v="3"/>
    <x v="2"/>
    <x v="1"/>
    <x v="173"/>
    <n v="3.37995"/>
    <x v="86"/>
    <n v="0.50505"/>
    <x v="87"/>
  </r>
  <r>
    <s v="HUG-52766-375"/>
    <x v="507"/>
    <s v="78786-77449-RQ"/>
    <s v="A-D-2.5"/>
    <n v="4"/>
    <x v="612"/>
    <s v="jbranchettii@bravesites.com"/>
    <x v="0"/>
    <s v="Ara"/>
    <s v="D"/>
    <x v="2"/>
    <n v="22.884999999999998"/>
    <n v="91.539999999999992"/>
    <x v="2"/>
    <x v="2"/>
    <x v="1"/>
    <x v="143"/>
    <n v="20.82535"/>
    <x v="43"/>
    <n v="2.0596499999999995"/>
    <x v="43"/>
  </r>
  <r>
    <s v="DAH-46595-917"/>
    <x v="508"/>
    <s v="27878-42224-QF"/>
    <s v="A-D-1"/>
    <n v="6"/>
    <x v="613"/>
    <s v="nrudlandij@blogs.com"/>
    <x v="1"/>
    <s v="Ara"/>
    <s v="D"/>
    <x v="0"/>
    <n v="9.9499999999999993"/>
    <n v="59.699999999999996"/>
    <x v="2"/>
    <x v="2"/>
    <x v="1"/>
    <x v="307"/>
    <n v="9.0544999999999991"/>
    <x v="226"/>
    <n v="0.89549999999999985"/>
    <x v="223"/>
  </r>
  <r>
    <s v="VEM-79839-466"/>
    <x v="509"/>
    <s v="32743-78448-KT"/>
    <s v="R-L-2.5"/>
    <n v="5"/>
    <x v="605"/>
    <s v="jmillettik@addtoany.com"/>
    <x v="0"/>
    <s v="Rob"/>
    <s v="L"/>
    <x v="2"/>
    <n v="27.484999999999996"/>
    <n v="137.42499999999998"/>
    <x v="0"/>
    <x v="1"/>
    <x v="0"/>
    <x v="285"/>
    <n v="25.835899999999995"/>
    <x v="223"/>
    <n v="1.6490999999999998"/>
    <x v="221"/>
  </r>
  <r>
    <s v="OWH-11126-533"/>
    <x v="131"/>
    <s v="25331-13794-SB"/>
    <s v="L-M-2.5"/>
    <n v="2"/>
    <x v="614"/>
    <s v="ftourryil@google.de"/>
    <x v="0"/>
    <s v="Lib"/>
    <s v="M"/>
    <x v="2"/>
    <n v="33.464999999999996"/>
    <n v="66.929999999999993"/>
    <x v="3"/>
    <x v="0"/>
    <x v="1"/>
    <x v="308"/>
    <n v="29.114549999999998"/>
    <x v="203"/>
    <n v="4.3504499999999995"/>
    <x v="201"/>
  </r>
  <r>
    <s v="UMT-26130-151"/>
    <x v="510"/>
    <s v="55864-37682-GQ"/>
    <s v="L-M-0.2"/>
    <n v="3"/>
    <x v="615"/>
    <s v="cweatherallim@toplist.cz"/>
    <x v="0"/>
    <s v="Lib"/>
    <s v="M"/>
    <x v="3"/>
    <n v="4.3650000000000002"/>
    <n v="13.095000000000001"/>
    <x v="3"/>
    <x v="0"/>
    <x v="0"/>
    <x v="309"/>
    <n v="3.7975500000000002"/>
    <x v="81"/>
    <n v="0.56745000000000001"/>
    <x v="82"/>
  </r>
  <r>
    <s v="JKA-27899-806"/>
    <x v="511"/>
    <s v="97005-25609-CQ"/>
    <s v="R-L-1"/>
    <n v="5"/>
    <x v="616"/>
    <s v="gheindrickin@usda.gov"/>
    <x v="0"/>
    <s v="Rob"/>
    <s v="L"/>
    <x v="0"/>
    <n v="11.95"/>
    <n v="59.75"/>
    <x v="0"/>
    <x v="1"/>
    <x v="1"/>
    <x v="227"/>
    <n v="11.232999999999999"/>
    <x v="162"/>
    <n v="0.71699999999999997"/>
    <x v="162"/>
  </r>
  <r>
    <s v="ULU-07744-724"/>
    <x v="512"/>
    <s v="94058-95794-IJ"/>
    <s v="L-M-0.5"/>
    <n v="5"/>
    <x v="617"/>
    <s v="limasonio@discuz.net"/>
    <x v="0"/>
    <s v="Lib"/>
    <s v="M"/>
    <x v="1"/>
    <n v="8.73"/>
    <n v="43.650000000000006"/>
    <x v="3"/>
    <x v="0"/>
    <x v="0"/>
    <x v="13"/>
    <n v="7.5951000000000004"/>
    <x v="130"/>
    <n v="1.1349"/>
    <x v="35"/>
  </r>
  <r>
    <s v="NOM-56457-507"/>
    <x v="513"/>
    <s v="40214-03678-GU"/>
    <s v="E-M-1"/>
    <n v="6"/>
    <x v="618"/>
    <s v="hsaillip@odnoklassniki.ru"/>
    <x v="0"/>
    <s v="Exc"/>
    <s v="M"/>
    <x v="0"/>
    <n v="13.75"/>
    <n v="82.5"/>
    <x v="1"/>
    <x v="0"/>
    <x v="0"/>
    <x v="77"/>
    <n v="12.237500000000001"/>
    <x v="138"/>
    <n v="1.5125"/>
    <x v="137"/>
  </r>
  <r>
    <s v="NZN-71683-705"/>
    <x v="514"/>
    <s v="04921-85445-SL"/>
    <s v="A-L-2.5"/>
    <n v="6"/>
    <x v="619"/>
    <s v="hlarvoriq@last.fm"/>
    <x v="0"/>
    <s v="Ara"/>
    <s v="L"/>
    <x v="2"/>
    <n v="29.784999999999997"/>
    <n v="178.70999999999998"/>
    <x v="2"/>
    <x v="1"/>
    <x v="0"/>
    <x v="310"/>
    <n v="27.104349999999997"/>
    <x v="227"/>
    <n v="2.6806499999999995"/>
    <x v="224"/>
  </r>
  <r>
    <s v="WMA-34232-850"/>
    <x v="7"/>
    <s v="53386-94266-LJ"/>
    <s v="L-D-2.5"/>
    <n v="4"/>
    <x v="620"/>
    <s v=""/>
    <x v="0"/>
    <s v="Lib"/>
    <s v="D"/>
    <x v="2"/>
    <n v="29.784999999999997"/>
    <n v="119.13999999999999"/>
    <x v="3"/>
    <x v="2"/>
    <x v="0"/>
    <x v="311"/>
    <n v="25.912949999999995"/>
    <x v="148"/>
    <n v="3.8720499999999998"/>
    <x v="147"/>
  </r>
  <r>
    <s v="EZL-27919-704"/>
    <x v="481"/>
    <s v="49480-85909-DG"/>
    <s v="L-L-0.5"/>
    <n v="5"/>
    <x v="621"/>
    <s v=""/>
    <x v="0"/>
    <s v="Lib"/>
    <s v="L"/>
    <x v="1"/>
    <n v="9.51"/>
    <n v="47.55"/>
    <x v="3"/>
    <x v="1"/>
    <x v="1"/>
    <x v="312"/>
    <n v="8.2736999999999998"/>
    <x v="49"/>
    <n v="1.2363"/>
    <x v="203"/>
  </r>
  <r>
    <s v="ZYU-11345-774"/>
    <x v="515"/>
    <s v="18293-78136-MN"/>
    <s v="L-M-0.5"/>
    <n v="5"/>
    <x v="622"/>
    <s v="cpenwardenit@mlb.com"/>
    <x v="1"/>
    <s v="Lib"/>
    <s v="M"/>
    <x v="1"/>
    <n v="8.73"/>
    <n v="43.650000000000006"/>
    <x v="3"/>
    <x v="0"/>
    <x v="1"/>
    <x v="230"/>
    <n v="7.5951000000000004"/>
    <x v="130"/>
    <n v="1.1349"/>
    <x v="35"/>
  </r>
  <r>
    <s v="CPW-34587-459"/>
    <x v="516"/>
    <s v="84641-67384-TD"/>
    <s v="A-L-2.5"/>
    <n v="6"/>
    <x v="623"/>
    <s v="mmiddisiu@dmoz.org"/>
    <x v="0"/>
    <s v="Ara"/>
    <s v="L"/>
    <x v="2"/>
    <n v="29.784999999999997"/>
    <n v="178.70999999999998"/>
    <x v="2"/>
    <x v="1"/>
    <x v="0"/>
    <x v="313"/>
    <n v="27.104349999999997"/>
    <x v="227"/>
    <n v="2.6806499999999995"/>
    <x v="224"/>
  </r>
  <r>
    <s v="NQZ-82067-394"/>
    <x v="517"/>
    <s v="72320-29738-EB"/>
    <s v="R-L-2.5"/>
    <n v="1"/>
    <x v="624"/>
    <s v="avairowiv@studiopress.com"/>
    <x v="2"/>
    <s v="Rob"/>
    <s v="L"/>
    <x v="2"/>
    <n v="27.484999999999996"/>
    <n v="27.484999999999996"/>
    <x v="0"/>
    <x v="1"/>
    <x v="1"/>
    <x v="300"/>
    <n v="25.835899999999995"/>
    <x v="161"/>
    <n v="1.6490999999999998"/>
    <x v="161"/>
  </r>
  <r>
    <s v="JBW-95055-851"/>
    <x v="518"/>
    <s v="47355-97488-XS"/>
    <s v="A-M-1"/>
    <n v="5"/>
    <x v="625"/>
    <s v="agoldieiw@goo.gl"/>
    <x v="0"/>
    <s v="Ara"/>
    <s v="M"/>
    <x v="0"/>
    <n v="11.25"/>
    <n v="56.25"/>
    <x v="2"/>
    <x v="0"/>
    <x v="1"/>
    <x v="189"/>
    <n v="10.237500000000001"/>
    <x v="145"/>
    <n v="1.0125"/>
    <x v="144"/>
  </r>
  <r>
    <s v="AHY-20324-088"/>
    <x v="519"/>
    <s v="63499-24884-PP"/>
    <s v="L-L-0.2"/>
    <n v="2"/>
    <x v="626"/>
    <s v="nayrisix@t-online.de"/>
    <x v="2"/>
    <s v="Lib"/>
    <s v="L"/>
    <x v="3"/>
    <n v="4.7549999999999999"/>
    <n v="9.51"/>
    <x v="3"/>
    <x v="1"/>
    <x v="0"/>
    <x v="44"/>
    <n v="4.1368499999999999"/>
    <x v="59"/>
    <n v="0.61814999999999998"/>
    <x v="59"/>
  </r>
  <r>
    <s v="ZSL-66684-103"/>
    <x v="520"/>
    <s v="39193-51770-FM"/>
    <s v="E-M-0.2"/>
    <n v="2"/>
    <x v="627"/>
    <s v="lbenediktovichiy@wunderground.com"/>
    <x v="0"/>
    <s v="Exc"/>
    <s v="M"/>
    <x v="3"/>
    <n v="4.125"/>
    <n v="8.25"/>
    <x v="1"/>
    <x v="0"/>
    <x v="0"/>
    <x v="314"/>
    <n v="3.6712500000000001"/>
    <x v="127"/>
    <n v="0.45374999999999999"/>
    <x v="128"/>
  </r>
  <r>
    <s v="WNE-73911-475"/>
    <x v="521"/>
    <s v="61323-91967-GG"/>
    <s v="L-D-0.5"/>
    <n v="6"/>
    <x v="628"/>
    <s v="tjacobovitziz@cbc.ca"/>
    <x v="0"/>
    <s v="Lib"/>
    <s v="D"/>
    <x v="1"/>
    <n v="7.77"/>
    <n v="46.62"/>
    <x v="3"/>
    <x v="2"/>
    <x v="1"/>
    <x v="13"/>
    <n v="6.7599"/>
    <x v="191"/>
    <n v="1.0101"/>
    <x v="190"/>
  </r>
  <r>
    <s v="EZB-68383-559"/>
    <x v="418"/>
    <s v="90123-01967-KS"/>
    <s v="R-L-1"/>
    <n v="6"/>
    <x v="629"/>
    <s v=""/>
    <x v="0"/>
    <s v="Rob"/>
    <s v="L"/>
    <x v="0"/>
    <n v="11.95"/>
    <n v="71.699999999999989"/>
    <x v="0"/>
    <x v="1"/>
    <x v="1"/>
    <x v="12"/>
    <n v="11.232999999999999"/>
    <x v="164"/>
    <n v="0.71699999999999997"/>
    <x v="164"/>
  </r>
  <r>
    <s v="OVO-01283-090"/>
    <x v="122"/>
    <s v="15958-25089-OS"/>
    <s v="L-L-2.5"/>
    <n v="2"/>
    <x v="630"/>
    <s v="jdruittj1@feedburner.com"/>
    <x v="0"/>
    <s v="Lib"/>
    <s v="L"/>
    <x v="2"/>
    <n v="36.454999999999998"/>
    <n v="72.91"/>
    <x v="3"/>
    <x v="1"/>
    <x v="0"/>
    <x v="148"/>
    <n v="31.71585"/>
    <x v="38"/>
    <n v="4.7391499999999995"/>
    <x v="38"/>
  </r>
  <r>
    <s v="TXH-78646-919"/>
    <x v="423"/>
    <s v="98430-37820-UV"/>
    <s v="R-D-0.2"/>
    <n v="3"/>
    <x v="631"/>
    <s v="dshortallj2@wikipedia.org"/>
    <x v="0"/>
    <s v="Rob"/>
    <s v="D"/>
    <x v="3"/>
    <n v="2.6849999999999996"/>
    <n v="8.0549999999999997"/>
    <x v="0"/>
    <x v="2"/>
    <x v="0"/>
    <x v="100"/>
    <n v="2.5238999999999998"/>
    <x v="37"/>
    <n v="0.16109999999999997"/>
    <x v="37"/>
  </r>
  <r>
    <s v="CYZ-37122-164"/>
    <x v="463"/>
    <s v="21798-04171-XC"/>
    <s v="E-M-0.5"/>
    <n v="2"/>
    <x v="632"/>
    <s v="wcottierj3@cafepress.com"/>
    <x v="0"/>
    <s v="Exc"/>
    <s v="M"/>
    <x v="1"/>
    <n v="8.25"/>
    <n v="16.5"/>
    <x v="1"/>
    <x v="0"/>
    <x v="1"/>
    <x v="7"/>
    <n v="7.3425000000000002"/>
    <x v="39"/>
    <n v="0.90749999999999997"/>
    <x v="39"/>
  </r>
  <r>
    <s v="AGQ-06534-750"/>
    <x v="273"/>
    <s v="52798-46508-HP"/>
    <s v="A-L-1"/>
    <n v="5"/>
    <x v="633"/>
    <s v="kgrinstedj4@google.com.br"/>
    <x v="1"/>
    <s v="Ara"/>
    <s v="L"/>
    <x v="0"/>
    <n v="12.95"/>
    <n v="64.75"/>
    <x v="2"/>
    <x v="1"/>
    <x v="1"/>
    <x v="315"/>
    <n v="11.7845"/>
    <x v="228"/>
    <n v="1.1655"/>
    <x v="225"/>
  </r>
  <r>
    <s v="QVL-32245-818"/>
    <x v="522"/>
    <s v="46478-42970-EM"/>
    <s v="A-M-0.5"/>
    <n v="5"/>
    <x v="634"/>
    <s v="dskynerj5@hubpages.com"/>
    <x v="0"/>
    <s v="Ara"/>
    <s v="M"/>
    <x v="1"/>
    <n v="6.75"/>
    <n v="33.75"/>
    <x v="2"/>
    <x v="0"/>
    <x v="1"/>
    <x v="71"/>
    <n v="6.1425000000000001"/>
    <x v="218"/>
    <n v="0.60749999999999993"/>
    <x v="72"/>
  </r>
  <r>
    <s v="LTD-96842-834"/>
    <x v="523"/>
    <s v="00246-15080-LE"/>
    <s v="L-D-2.5"/>
    <n v="6"/>
    <x v="635"/>
    <s v=""/>
    <x v="0"/>
    <s v="Lib"/>
    <s v="D"/>
    <x v="2"/>
    <n v="29.784999999999997"/>
    <n v="178.70999999999998"/>
    <x v="3"/>
    <x v="2"/>
    <x v="1"/>
    <x v="45"/>
    <n v="25.912949999999995"/>
    <x v="40"/>
    <n v="3.8720499999999998"/>
    <x v="40"/>
  </r>
  <r>
    <s v="SEC-91807-425"/>
    <x v="260"/>
    <s v="94091-86957-HX"/>
    <s v="A-M-1"/>
    <n v="2"/>
    <x v="636"/>
    <s v="jdymokeje@prnewswire.com"/>
    <x v="1"/>
    <s v="Ara"/>
    <s v="M"/>
    <x v="0"/>
    <n v="11.25"/>
    <n v="22.5"/>
    <x v="2"/>
    <x v="0"/>
    <x v="1"/>
    <x v="75"/>
    <n v="10.237500000000001"/>
    <x v="139"/>
    <n v="1.0125"/>
    <x v="138"/>
  </r>
  <r>
    <s v="MHM-44857-599"/>
    <x v="331"/>
    <s v="26295-44907-DK"/>
    <s v="L-D-1"/>
    <n v="1"/>
    <x v="637"/>
    <s v="aweinmannj8@shinystat.com"/>
    <x v="0"/>
    <s v="Lib"/>
    <s v="D"/>
    <x v="0"/>
    <n v="12.95"/>
    <n v="12.95"/>
    <x v="3"/>
    <x v="2"/>
    <x v="1"/>
    <x v="159"/>
    <n v="11.266499999999999"/>
    <x v="100"/>
    <n v="1.6835"/>
    <x v="101"/>
  </r>
  <r>
    <s v="KGC-95046-911"/>
    <x v="524"/>
    <s v="95351-96177-QV"/>
    <s v="A-M-2.5"/>
    <n v="2"/>
    <x v="638"/>
    <s v="eandriessenj9@europa.eu"/>
    <x v="0"/>
    <s v="Ara"/>
    <s v="M"/>
    <x v="2"/>
    <n v="25.874999999999996"/>
    <n v="51.749999999999993"/>
    <x v="2"/>
    <x v="0"/>
    <x v="0"/>
    <x v="10"/>
    <n v="23.546249999999997"/>
    <x v="109"/>
    <n v="2.3287499999999994"/>
    <x v="110"/>
  </r>
  <r>
    <s v="RZC-75150-413"/>
    <x v="525"/>
    <s v="92204-96636-BS"/>
    <s v="E-D-0.5"/>
    <n v="5"/>
    <x v="639"/>
    <s v="rdeaconsonja@archive.org"/>
    <x v="0"/>
    <s v="Exc"/>
    <s v="D"/>
    <x v="1"/>
    <n v="7.29"/>
    <n v="36.450000000000003"/>
    <x v="1"/>
    <x v="2"/>
    <x v="1"/>
    <x v="316"/>
    <n v="6.4881000000000002"/>
    <x v="129"/>
    <n v="0.80190000000000006"/>
    <x v="130"/>
  </r>
  <r>
    <s v="EYH-88288-452"/>
    <x v="526"/>
    <s v="03010-30348-UA"/>
    <s v="L-L-2.5"/>
    <n v="5"/>
    <x v="640"/>
    <s v="dcarojb@twitter.com"/>
    <x v="0"/>
    <s v="Lib"/>
    <s v="L"/>
    <x v="2"/>
    <n v="36.454999999999998"/>
    <n v="182.27499999999998"/>
    <x v="3"/>
    <x v="1"/>
    <x v="0"/>
    <x v="192"/>
    <n v="31.71585"/>
    <x v="153"/>
    <n v="4.7391499999999995"/>
    <x v="152"/>
  </r>
  <r>
    <s v="NYQ-24237-772"/>
    <x v="104"/>
    <s v="13441-34686-SW"/>
    <s v="L-D-0.5"/>
    <n v="4"/>
    <x v="641"/>
    <s v="jbluckjc@imageshack.us"/>
    <x v="0"/>
    <s v="Lib"/>
    <s v="D"/>
    <x v="1"/>
    <n v="7.77"/>
    <n v="31.08"/>
    <x v="3"/>
    <x v="2"/>
    <x v="1"/>
    <x v="314"/>
    <n v="6.7599"/>
    <x v="192"/>
    <n v="1.0101"/>
    <x v="191"/>
  </r>
  <r>
    <s v="WKB-21680-566"/>
    <x v="491"/>
    <s v="96612-41722-VJ"/>
    <s v="A-M-0.5"/>
    <n v="3"/>
    <x v="642"/>
    <s v=""/>
    <x v="1"/>
    <s v="Ara"/>
    <s v="M"/>
    <x v="1"/>
    <n v="6.75"/>
    <n v="20.25"/>
    <x v="2"/>
    <x v="0"/>
    <x v="1"/>
    <x v="317"/>
    <n v="6.1425000000000001"/>
    <x v="16"/>
    <n v="0.60749999999999993"/>
    <x v="16"/>
  </r>
  <r>
    <s v="THE-61147-027"/>
    <x v="157"/>
    <s v="94091-86957-HX"/>
    <s v="L-D-1"/>
    <n v="2"/>
    <x v="636"/>
    <s v="jdymokeje@prnewswire.com"/>
    <x v="1"/>
    <s v="Lib"/>
    <s v="D"/>
    <x v="0"/>
    <n v="12.95"/>
    <n v="25.9"/>
    <x v="3"/>
    <x v="2"/>
    <x v="1"/>
    <x v="75"/>
    <n v="11.266499999999999"/>
    <x v="229"/>
    <n v="1.6835"/>
    <x v="226"/>
  </r>
  <r>
    <s v="PTY-86420-119"/>
    <x v="527"/>
    <s v="25504-41681-WA"/>
    <s v="A-D-0.5"/>
    <n v="4"/>
    <x v="643"/>
    <s v="otadmanjf@ft.com"/>
    <x v="0"/>
    <s v="Ara"/>
    <s v="D"/>
    <x v="1"/>
    <n v="5.97"/>
    <n v="23.88"/>
    <x v="2"/>
    <x v="2"/>
    <x v="0"/>
    <x v="218"/>
    <n v="5.4326999999999996"/>
    <x v="96"/>
    <n v="0.5373"/>
    <x v="97"/>
  </r>
  <r>
    <s v="QHL-27188-431"/>
    <x v="528"/>
    <s v="75443-07820-DZ"/>
    <s v="L-L-0.5"/>
    <n v="2"/>
    <x v="644"/>
    <s v="bguddejg@dailymotion.com"/>
    <x v="0"/>
    <s v="Lib"/>
    <s v="L"/>
    <x v="1"/>
    <n v="9.51"/>
    <n v="19.02"/>
    <x v="3"/>
    <x v="1"/>
    <x v="1"/>
    <x v="204"/>
    <n v="8.2736999999999998"/>
    <x v="91"/>
    <n v="1.2363"/>
    <x v="92"/>
  </r>
  <r>
    <s v="MIS-54381-047"/>
    <x v="99"/>
    <s v="39276-95489-XV"/>
    <s v="A-D-0.5"/>
    <n v="5"/>
    <x v="645"/>
    <s v="nsictornesjh@buzzfeed.com"/>
    <x v="1"/>
    <s v="Ara"/>
    <s v="D"/>
    <x v="1"/>
    <n v="5.97"/>
    <n v="29.849999999999998"/>
    <x v="2"/>
    <x v="2"/>
    <x v="0"/>
    <x v="201"/>
    <n v="5.4326999999999996"/>
    <x v="125"/>
    <n v="0.5373"/>
    <x v="126"/>
  </r>
  <r>
    <s v="TBB-29780-459"/>
    <x v="529"/>
    <s v="61437-83623-PZ"/>
    <s v="A-L-0.5"/>
    <n v="1"/>
    <x v="646"/>
    <s v="vdunningji@independent.co.uk"/>
    <x v="0"/>
    <s v="Ara"/>
    <s v="L"/>
    <x v="1"/>
    <n v="7.77"/>
    <n v="7.77"/>
    <x v="2"/>
    <x v="1"/>
    <x v="0"/>
    <x v="17"/>
    <n v="7.0706999999999995"/>
    <x v="42"/>
    <n v="0.69929999999999992"/>
    <x v="42"/>
  </r>
  <r>
    <s v="QLC-52637-305"/>
    <x v="530"/>
    <s v="34317-87258-HQ"/>
    <s v="L-D-2.5"/>
    <n v="4"/>
    <x v="647"/>
    <s v=""/>
    <x v="1"/>
    <s v="Lib"/>
    <s v="D"/>
    <x v="2"/>
    <n v="29.784999999999997"/>
    <n v="119.13999999999999"/>
    <x v="3"/>
    <x v="2"/>
    <x v="0"/>
    <x v="104"/>
    <n v="25.912949999999995"/>
    <x v="148"/>
    <n v="3.8720499999999998"/>
    <x v="147"/>
  </r>
  <r>
    <s v="CWT-27056-328"/>
    <x v="531"/>
    <s v="18570-80998-ZS"/>
    <s v="E-D-0.2"/>
    <n v="6"/>
    <x v="648"/>
    <s v=""/>
    <x v="0"/>
    <s v="Exc"/>
    <s v="D"/>
    <x v="3"/>
    <n v="3.645"/>
    <n v="21.87"/>
    <x v="1"/>
    <x v="2"/>
    <x v="0"/>
    <x v="15"/>
    <n v="3.2440500000000001"/>
    <x v="6"/>
    <n v="0.40095000000000003"/>
    <x v="6"/>
  </r>
  <r>
    <s v="ASS-05878-128"/>
    <x v="210"/>
    <s v="66580-33745-OQ"/>
    <s v="E-L-0.5"/>
    <n v="2"/>
    <x v="649"/>
    <s v="sgehringjl@gnu.org"/>
    <x v="0"/>
    <s v="Exc"/>
    <s v="L"/>
    <x v="1"/>
    <n v="8.91"/>
    <n v="17.82"/>
    <x v="1"/>
    <x v="1"/>
    <x v="1"/>
    <x v="141"/>
    <n v="7.9298999999999999"/>
    <x v="63"/>
    <n v="0.98009999999999997"/>
    <x v="63"/>
  </r>
  <r>
    <s v="EGK-03027-418"/>
    <x v="532"/>
    <s v="19820-29285-FD"/>
    <s v="E-M-0.2"/>
    <n v="3"/>
    <x v="650"/>
    <s v="bfallowesjm@purevolume.com"/>
    <x v="0"/>
    <s v="Exc"/>
    <s v="M"/>
    <x v="3"/>
    <n v="4.125"/>
    <n v="12.375"/>
    <x v="1"/>
    <x v="0"/>
    <x v="1"/>
    <x v="318"/>
    <n v="3.6712500000000001"/>
    <x v="25"/>
    <n v="0.45374999999999999"/>
    <x v="25"/>
  </r>
  <r>
    <s v="KCY-61732-849"/>
    <x v="533"/>
    <s v="11349-55147-SN"/>
    <s v="L-D-1"/>
    <n v="2"/>
    <x v="651"/>
    <s v=""/>
    <x v="1"/>
    <s v="Lib"/>
    <s v="D"/>
    <x v="0"/>
    <n v="12.95"/>
    <n v="25.9"/>
    <x v="3"/>
    <x v="2"/>
    <x v="1"/>
    <x v="319"/>
    <n v="11.266499999999999"/>
    <x v="229"/>
    <n v="1.6835"/>
    <x v="226"/>
  </r>
  <r>
    <s v="BLI-21697-702"/>
    <x v="534"/>
    <s v="21141-12455-VB"/>
    <s v="A-M-0.5"/>
    <n v="2"/>
    <x v="652"/>
    <s v="sdejo@newsvine.com"/>
    <x v="0"/>
    <s v="Ara"/>
    <s v="M"/>
    <x v="1"/>
    <n v="6.75"/>
    <n v="13.5"/>
    <x v="2"/>
    <x v="0"/>
    <x v="0"/>
    <x v="10"/>
    <n v="6.1425000000000001"/>
    <x v="79"/>
    <n v="0.60749999999999993"/>
    <x v="80"/>
  </r>
  <r>
    <s v="KFJ-46568-890"/>
    <x v="535"/>
    <s v="71003-85639-HB"/>
    <s v="E-L-0.5"/>
    <n v="2"/>
    <x v="653"/>
    <s v=""/>
    <x v="0"/>
    <s v="Exc"/>
    <s v="L"/>
    <x v="1"/>
    <n v="8.91"/>
    <n v="17.82"/>
    <x v="1"/>
    <x v="1"/>
    <x v="0"/>
    <x v="51"/>
    <n v="7.9298999999999999"/>
    <x v="63"/>
    <n v="0.98009999999999997"/>
    <x v="63"/>
  </r>
  <r>
    <s v="SOK-43535-680"/>
    <x v="536"/>
    <s v="58443-95866-YO"/>
    <s v="E-M-0.5"/>
    <n v="3"/>
    <x v="654"/>
    <s v="scountjq@nba.com"/>
    <x v="0"/>
    <s v="Exc"/>
    <s v="M"/>
    <x v="1"/>
    <n v="8.25"/>
    <n v="24.75"/>
    <x v="1"/>
    <x v="0"/>
    <x v="1"/>
    <x v="320"/>
    <n v="7.3425000000000002"/>
    <x v="196"/>
    <n v="0.90749999999999997"/>
    <x v="194"/>
  </r>
  <r>
    <s v="XUE-87260-201"/>
    <x v="537"/>
    <s v="89646-21249-OH"/>
    <s v="R-M-0.2"/>
    <n v="6"/>
    <x v="655"/>
    <s v="sraglesjr@blogtalkradio.com"/>
    <x v="0"/>
    <s v="Rob"/>
    <s v="M"/>
    <x v="3"/>
    <n v="2.9849999999999999"/>
    <n v="17.91"/>
    <x v="0"/>
    <x v="0"/>
    <x v="1"/>
    <x v="321"/>
    <n v="2.8058999999999998"/>
    <x v="8"/>
    <n v="0.17909999999999998"/>
    <x v="8"/>
  </r>
  <r>
    <s v="CZF-40873-691"/>
    <x v="61"/>
    <s v="64988-20636-XQ"/>
    <s v="E-M-0.5"/>
    <n v="2"/>
    <x v="656"/>
    <s v=""/>
    <x v="2"/>
    <s v="Exc"/>
    <s v="M"/>
    <x v="1"/>
    <n v="8.25"/>
    <n v="16.5"/>
    <x v="1"/>
    <x v="0"/>
    <x v="1"/>
    <x v="217"/>
    <n v="7.3425000000000002"/>
    <x v="39"/>
    <n v="0.90749999999999997"/>
    <x v="39"/>
  </r>
  <r>
    <s v="AIA-98989-755"/>
    <x v="242"/>
    <s v="34704-83143-KS"/>
    <s v="R-M-0.2"/>
    <n v="1"/>
    <x v="657"/>
    <s v="sbruunjt@blogtalkradio.com"/>
    <x v="0"/>
    <s v="Rob"/>
    <s v="M"/>
    <x v="3"/>
    <n v="2.9849999999999999"/>
    <n v="2.9849999999999999"/>
    <x v="0"/>
    <x v="0"/>
    <x v="1"/>
    <x v="83"/>
    <n v="2.8058999999999998"/>
    <x v="60"/>
    <n v="0.17909999999999998"/>
    <x v="60"/>
  </r>
  <r>
    <s v="ITZ-21793-986"/>
    <x v="299"/>
    <s v="67388-17544-XX"/>
    <s v="E-D-0.2"/>
    <n v="4"/>
    <x v="658"/>
    <s v="aplluju@dagondesign.com"/>
    <x v="1"/>
    <s v="Exc"/>
    <s v="D"/>
    <x v="3"/>
    <n v="3.645"/>
    <n v="14.58"/>
    <x v="1"/>
    <x v="2"/>
    <x v="0"/>
    <x v="322"/>
    <n v="3.2440500000000001"/>
    <x v="20"/>
    <n v="0.40095000000000003"/>
    <x v="20"/>
  </r>
  <r>
    <s v="YOK-93322-608"/>
    <x v="343"/>
    <s v="69411-48470-ID"/>
    <s v="E-L-1"/>
    <n v="6"/>
    <x v="659"/>
    <s v="gcornierjv@techcrunch.com"/>
    <x v="0"/>
    <s v="Exc"/>
    <s v="L"/>
    <x v="0"/>
    <n v="14.85"/>
    <n v="89.1"/>
    <x v="1"/>
    <x v="1"/>
    <x v="1"/>
    <x v="47"/>
    <n v="13.2165"/>
    <x v="166"/>
    <n v="1.6335"/>
    <x v="166"/>
  </r>
  <r>
    <s v="LXK-00634-611"/>
    <x v="538"/>
    <s v="94091-86957-HX"/>
    <s v="R-L-1"/>
    <n v="3"/>
    <x v="636"/>
    <s v="jdymokeje@prnewswire.com"/>
    <x v="1"/>
    <s v="Rob"/>
    <s v="L"/>
    <x v="0"/>
    <n v="11.95"/>
    <n v="35.849999999999994"/>
    <x v="0"/>
    <x v="1"/>
    <x v="1"/>
    <x v="75"/>
    <n v="11.232999999999999"/>
    <x v="72"/>
    <n v="0.71699999999999997"/>
    <x v="73"/>
  </r>
  <r>
    <s v="CQW-37388-302"/>
    <x v="539"/>
    <s v="97741-98924-KT"/>
    <s v="A-D-2.5"/>
    <n v="3"/>
    <x v="660"/>
    <s v="wharvisonjx@gizmodo.com"/>
    <x v="0"/>
    <s v="Ara"/>
    <s v="D"/>
    <x v="2"/>
    <n v="22.884999999999998"/>
    <n v="68.655000000000001"/>
    <x v="2"/>
    <x v="2"/>
    <x v="1"/>
    <x v="11"/>
    <n v="20.82535"/>
    <x v="224"/>
    <n v="2.0596499999999995"/>
    <x v="222"/>
  </r>
  <r>
    <s v="SPA-79365-334"/>
    <x v="27"/>
    <s v="79857-78167-KO"/>
    <s v="L-D-1"/>
    <n v="3"/>
    <x v="661"/>
    <s v="dheafordjy@twitpic.com"/>
    <x v="0"/>
    <s v="Lib"/>
    <s v="D"/>
    <x v="0"/>
    <n v="12.95"/>
    <n v="38.849999999999994"/>
    <x v="3"/>
    <x v="2"/>
    <x v="1"/>
    <x v="299"/>
    <n v="11.266499999999999"/>
    <x v="5"/>
    <n v="1.6835"/>
    <x v="5"/>
  </r>
  <r>
    <s v="VPX-08817-517"/>
    <x v="540"/>
    <s v="46963-10322-ZA"/>
    <s v="L-L-1"/>
    <n v="5"/>
    <x v="662"/>
    <s v="gfanthamjz@hexun.com"/>
    <x v="0"/>
    <s v="Lib"/>
    <s v="L"/>
    <x v="0"/>
    <n v="15.85"/>
    <n v="79.25"/>
    <x v="3"/>
    <x v="1"/>
    <x v="0"/>
    <x v="6"/>
    <n v="13.7895"/>
    <x v="211"/>
    <n v="2.0605000000000002"/>
    <x v="210"/>
  </r>
  <r>
    <s v="PBP-87115-410"/>
    <x v="541"/>
    <s v="93812-74772-MV"/>
    <s v="E-D-0.5"/>
    <n v="5"/>
    <x v="663"/>
    <s v="rcrookshanksk0@unc.edu"/>
    <x v="0"/>
    <s v="Exc"/>
    <s v="D"/>
    <x v="1"/>
    <n v="7.29"/>
    <n v="36.450000000000003"/>
    <x v="1"/>
    <x v="2"/>
    <x v="0"/>
    <x v="133"/>
    <n v="6.4881000000000002"/>
    <x v="129"/>
    <n v="0.80190000000000006"/>
    <x v="130"/>
  </r>
  <r>
    <s v="SFB-93752-440"/>
    <x v="390"/>
    <s v="48203-23480-UB"/>
    <s v="R-M-0.2"/>
    <n v="3"/>
    <x v="664"/>
    <s v="nleakek1@cmu.edu"/>
    <x v="0"/>
    <s v="Rob"/>
    <s v="M"/>
    <x v="3"/>
    <n v="2.9849999999999999"/>
    <n v="8.9550000000000001"/>
    <x v="0"/>
    <x v="0"/>
    <x v="0"/>
    <x v="120"/>
    <n v="2.8058999999999998"/>
    <x v="198"/>
    <n v="0.17909999999999998"/>
    <x v="196"/>
  </r>
  <r>
    <s v="TBU-65158-068"/>
    <x v="396"/>
    <s v="60357-65386-RD"/>
    <s v="E-D-1"/>
    <n v="2"/>
    <x v="665"/>
    <s v=""/>
    <x v="0"/>
    <s v="Exc"/>
    <s v="D"/>
    <x v="0"/>
    <n v="12.15"/>
    <n v="24.3"/>
    <x v="1"/>
    <x v="2"/>
    <x v="1"/>
    <x v="127"/>
    <n v="10.813500000000001"/>
    <x v="85"/>
    <n v="1.3365"/>
    <x v="86"/>
  </r>
  <r>
    <s v="TEH-08414-216"/>
    <x v="185"/>
    <s v="35099-13971-JI"/>
    <s v="E-M-2.5"/>
    <n v="2"/>
    <x v="666"/>
    <s v="geilhersenk3@networksolutions.com"/>
    <x v="0"/>
    <s v="Exc"/>
    <s v="M"/>
    <x v="2"/>
    <n v="31.624999999999996"/>
    <n v="63.249999999999993"/>
    <x v="1"/>
    <x v="0"/>
    <x v="1"/>
    <x v="74"/>
    <n v="28.146249999999995"/>
    <x v="41"/>
    <n v="3.4787499999999998"/>
    <x v="41"/>
  </r>
  <r>
    <s v="MAY-77231-536"/>
    <x v="542"/>
    <s v="01304-59807-OB"/>
    <s v="A-M-0.2"/>
    <n v="2"/>
    <x v="667"/>
    <s v=""/>
    <x v="0"/>
    <s v="Ara"/>
    <s v="M"/>
    <x v="3"/>
    <n v="3.375"/>
    <n v="6.75"/>
    <x v="2"/>
    <x v="0"/>
    <x v="0"/>
    <x v="15"/>
    <n v="3.07125"/>
    <x v="56"/>
    <n v="0.30374999999999996"/>
    <x v="56"/>
  </r>
  <r>
    <s v="ATY-28980-884"/>
    <x v="117"/>
    <s v="50705-17295-NK"/>
    <s v="A-L-0.2"/>
    <n v="6"/>
    <x v="668"/>
    <s v="caleixok5@globo.com"/>
    <x v="0"/>
    <s v="Ara"/>
    <s v="L"/>
    <x v="3"/>
    <n v="3.8849999999999998"/>
    <n v="23.31"/>
    <x v="2"/>
    <x v="1"/>
    <x v="1"/>
    <x v="71"/>
    <n v="3.5353499999999998"/>
    <x v="116"/>
    <n v="0.34964999999999996"/>
    <x v="117"/>
  </r>
  <r>
    <s v="SWP-88281-918"/>
    <x v="543"/>
    <s v="77657-61366-FY"/>
    <s v="L-L-2.5"/>
    <n v="4"/>
    <x v="669"/>
    <s v=""/>
    <x v="0"/>
    <s v="Lib"/>
    <s v="L"/>
    <x v="2"/>
    <n v="36.454999999999998"/>
    <n v="145.82"/>
    <x v="3"/>
    <x v="1"/>
    <x v="1"/>
    <x v="323"/>
    <n v="31.71585"/>
    <x v="46"/>
    <n v="4.7391499999999995"/>
    <x v="46"/>
  </r>
  <r>
    <s v="VCE-56531-986"/>
    <x v="544"/>
    <s v="57192-13428-PL"/>
    <s v="R-M-0.5"/>
    <n v="5"/>
    <x v="670"/>
    <s v="rtomkowiczk7@bravesites.com"/>
    <x v="1"/>
    <s v="Rob"/>
    <s v="M"/>
    <x v="1"/>
    <n v="5.97"/>
    <n v="29.849999999999998"/>
    <x v="0"/>
    <x v="0"/>
    <x v="0"/>
    <x v="324"/>
    <n v="5.6117999999999997"/>
    <x v="47"/>
    <n v="0.35819999999999996"/>
    <x v="47"/>
  </r>
  <r>
    <s v="FVV-75700-005"/>
    <x v="545"/>
    <s v="24891-77957-LU"/>
    <s v="E-D-0.5"/>
    <n v="3"/>
    <x v="671"/>
    <s v="rhuscroftk8@jimdo.com"/>
    <x v="0"/>
    <s v="Exc"/>
    <s v="D"/>
    <x v="1"/>
    <n v="7.29"/>
    <n v="21.87"/>
    <x v="1"/>
    <x v="2"/>
    <x v="0"/>
    <x v="76"/>
    <n v="6.4881000000000002"/>
    <x v="6"/>
    <n v="0.80190000000000006"/>
    <x v="6"/>
  </r>
  <r>
    <s v="CFZ-53492-600"/>
    <x v="546"/>
    <s v="64896-18468-BT"/>
    <s v="L-M-0.2"/>
    <n v="1"/>
    <x v="672"/>
    <s v="sscurrerk9@flavors.me"/>
    <x v="2"/>
    <s v="Lib"/>
    <s v="M"/>
    <x v="3"/>
    <n v="4.3650000000000002"/>
    <n v="4.3650000000000002"/>
    <x v="3"/>
    <x v="0"/>
    <x v="1"/>
    <x v="26"/>
    <n v="3.7975500000000002"/>
    <x v="230"/>
    <n v="0.56745000000000001"/>
    <x v="227"/>
  </r>
  <r>
    <s v="LDK-71031-121"/>
    <x v="420"/>
    <s v="84761-40784-SV"/>
    <s v="L-L-2.5"/>
    <n v="1"/>
    <x v="673"/>
    <s v="arudramka@prnewswire.com"/>
    <x v="0"/>
    <s v="Lib"/>
    <s v="L"/>
    <x v="2"/>
    <n v="36.454999999999998"/>
    <n v="36.454999999999998"/>
    <x v="3"/>
    <x v="1"/>
    <x v="1"/>
    <x v="198"/>
    <n v="31.71585"/>
    <x v="152"/>
    <n v="4.7391499999999995"/>
    <x v="151"/>
  </r>
  <r>
    <s v="EBA-82404-343"/>
    <x v="547"/>
    <s v="20236-42322-CM"/>
    <s v="L-D-0.2"/>
    <n v="4"/>
    <x v="674"/>
    <s v=""/>
    <x v="0"/>
    <s v="Lib"/>
    <s v="D"/>
    <x v="3"/>
    <n v="3.8849999999999998"/>
    <n v="15.54"/>
    <x v="3"/>
    <x v="2"/>
    <x v="0"/>
    <x v="325"/>
    <n v="3.37995"/>
    <x v="45"/>
    <n v="0.50505"/>
    <x v="45"/>
  </r>
  <r>
    <s v="USA-42811-560"/>
    <x v="548"/>
    <s v="49671-11547-WG"/>
    <s v="E-L-0.2"/>
    <n v="2"/>
    <x v="675"/>
    <s v="jmahakc@cyberchimps.com"/>
    <x v="0"/>
    <s v="Exc"/>
    <s v="L"/>
    <x v="3"/>
    <n v="4.4550000000000001"/>
    <n v="8.91"/>
    <x v="1"/>
    <x v="1"/>
    <x v="1"/>
    <x v="76"/>
    <n v="3.96495"/>
    <x v="186"/>
    <n v="0.49004999999999999"/>
    <x v="185"/>
  </r>
  <r>
    <s v="SNL-83703-516"/>
    <x v="549"/>
    <s v="57976-33535-WK"/>
    <s v="L-M-2.5"/>
    <n v="3"/>
    <x v="676"/>
    <s v="gclemonkd@networksolutions.com"/>
    <x v="0"/>
    <s v="Lib"/>
    <s v="M"/>
    <x v="2"/>
    <n v="33.464999999999996"/>
    <n v="100.39499999999998"/>
    <x v="3"/>
    <x v="0"/>
    <x v="0"/>
    <x v="86"/>
    <n v="29.114549999999998"/>
    <x v="69"/>
    <n v="4.3504499999999995"/>
    <x v="70"/>
  </r>
  <r>
    <s v="SUZ-83036-175"/>
    <x v="550"/>
    <s v="55915-19477-MK"/>
    <s v="R-D-0.2"/>
    <n v="5"/>
    <x v="677"/>
    <s v=""/>
    <x v="0"/>
    <s v="Rob"/>
    <s v="D"/>
    <x v="3"/>
    <n v="2.6849999999999996"/>
    <n v="13.424999999999997"/>
    <x v="0"/>
    <x v="2"/>
    <x v="1"/>
    <x v="326"/>
    <n v="2.5238999999999998"/>
    <x v="168"/>
    <n v="0.16109999999999997"/>
    <x v="168"/>
  </r>
  <r>
    <s v="RGM-01187-513"/>
    <x v="551"/>
    <s v="28121-11641-UA"/>
    <s v="E-D-0.2"/>
    <n v="6"/>
    <x v="678"/>
    <s v="bpollinskf@shinystat.com"/>
    <x v="0"/>
    <s v="Exc"/>
    <s v="D"/>
    <x v="3"/>
    <n v="3.645"/>
    <n v="21.87"/>
    <x v="1"/>
    <x v="2"/>
    <x v="1"/>
    <x v="153"/>
    <n v="3.2440500000000001"/>
    <x v="6"/>
    <n v="0.40095000000000003"/>
    <x v="6"/>
  </r>
  <r>
    <s v="CZG-01299-952"/>
    <x v="552"/>
    <s v="09540-70637-EV"/>
    <s v="L-D-1"/>
    <n v="2"/>
    <x v="679"/>
    <s v="jtoyekg@pinterest.com"/>
    <x v="1"/>
    <s v="Lib"/>
    <s v="D"/>
    <x v="0"/>
    <n v="12.95"/>
    <n v="25.9"/>
    <x v="3"/>
    <x v="2"/>
    <x v="0"/>
    <x v="104"/>
    <n v="11.266499999999999"/>
    <x v="229"/>
    <n v="1.6835"/>
    <x v="226"/>
  </r>
  <r>
    <s v="KLD-88731-484"/>
    <x v="553"/>
    <s v="17775-77072-PP"/>
    <s v="A-M-1"/>
    <n v="5"/>
    <x v="680"/>
    <s v="clinskillkh@sphinn.com"/>
    <x v="0"/>
    <s v="Ara"/>
    <s v="M"/>
    <x v="0"/>
    <n v="11.25"/>
    <n v="56.25"/>
    <x v="2"/>
    <x v="0"/>
    <x v="1"/>
    <x v="159"/>
    <n v="10.237500000000001"/>
    <x v="145"/>
    <n v="1.0125"/>
    <x v="144"/>
  </r>
  <r>
    <s v="BQK-38412-229"/>
    <x v="554"/>
    <s v="90392-73338-BC"/>
    <s v="R-L-0.2"/>
    <n v="3"/>
    <x v="681"/>
    <s v="nvigrasski@ezinearticles.com"/>
    <x v="2"/>
    <s v="Rob"/>
    <s v="L"/>
    <x v="3"/>
    <n v="3.5849999999999995"/>
    <n v="10.754999999999999"/>
    <x v="0"/>
    <x v="1"/>
    <x v="1"/>
    <x v="145"/>
    <n v="3.3698999999999995"/>
    <x v="146"/>
    <n v="0.21509999999999996"/>
    <x v="145"/>
  </r>
  <r>
    <s v="TCX-76953-071"/>
    <x v="555"/>
    <s v="94091-86957-HX"/>
    <s v="E-D-0.2"/>
    <n v="5"/>
    <x v="636"/>
    <s v="jdymokeje@prnewswire.com"/>
    <x v="1"/>
    <s v="Exc"/>
    <s v="D"/>
    <x v="3"/>
    <n v="3.645"/>
    <n v="18.225000000000001"/>
    <x v="1"/>
    <x v="2"/>
    <x v="1"/>
    <x v="75"/>
    <n v="3.2440500000000001"/>
    <x v="108"/>
    <n v="0.40095000000000003"/>
    <x v="109"/>
  </r>
  <r>
    <s v="LIN-88046-551"/>
    <x v="150"/>
    <s v="10725-45724-CO"/>
    <s v="R-L-0.5"/>
    <n v="4"/>
    <x v="682"/>
    <s v="kcragellkk@google.com"/>
    <x v="1"/>
    <s v="Rob"/>
    <s v="L"/>
    <x v="1"/>
    <n v="7.169999999999999"/>
    <n v="28.679999999999996"/>
    <x v="0"/>
    <x v="1"/>
    <x v="1"/>
    <x v="319"/>
    <n v="6.7397999999999989"/>
    <x v="158"/>
    <n v="0.43019999999999992"/>
    <x v="158"/>
  </r>
  <r>
    <s v="PMV-54491-220"/>
    <x v="556"/>
    <s v="87242-18006-IR"/>
    <s v="L-M-0.2"/>
    <n v="2"/>
    <x v="683"/>
    <s v="libertkl@huffingtonpost.com"/>
    <x v="0"/>
    <s v="Lib"/>
    <s v="M"/>
    <x v="3"/>
    <n v="4.3650000000000002"/>
    <n v="8.73"/>
    <x v="3"/>
    <x v="0"/>
    <x v="1"/>
    <x v="304"/>
    <n v="3.7975500000000002"/>
    <x v="32"/>
    <n v="0.56745000000000001"/>
    <x v="32"/>
  </r>
  <r>
    <s v="SKA-73676-005"/>
    <x v="327"/>
    <s v="36572-91896-PP"/>
    <s v="L-M-1"/>
    <n v="4"/>
    <x v="684"/>
    <s v="rlidgeykm@vimeo.com"/>
    <x v="0"/>
    <s v="Lib"/>
    <s v="M"/>
    <x v="0"/>
    <n v="14.55"/>
    <n v="58.2"/>
    <x v="3"/>
    <x v="0"/>
    <x v="1"/>
    <x v="139"/>
    <n v="12.6585"/>
    <x v="144"/>
    <n v="1.8915000000000002"/>
    <x v="143"/>
  </r>
  <r>
    <s v="TKH-62197-239"/>
    <x v="557"/>
    <s v="25181-97933-UX"/>
    <s v="A-D-0.5"/>
    <n v="3"/>
    <x v="685"/>
    <s v="tcastagnekn@wikia.com"/>
    <x v="0"/>
    <s v="Ara"/>
    <s v="D"/>
    <x v="1"/>
    <n v="5.97"/>
    <n v="17.91"/>
    <x v="2"/>
    <x v="2"/>
    <x v="1"/>
    <x v="327"/>
    <n v="5.4326999999999996"/>
    <x v="21"/>
    <n v="0.5373"/>
    <x v="21"/>
  </r>
  <r>
    <s v="YXF-57218-272"/>
    <x v="333"/>
    <s v="55374-03175-IA"/>
    <s v="R-M-0.2"/>
    <n v="6"/>
    <x v="686"/>
    <s v=""/>
    <x v="0"/>
    <s v="Rob"/>
    <s v="M"/>
    <x v="3"/>
    <n v="2.9849999999999999"/>
    <n v="17.91"/>
    <x v="0"/>
    <x v="0"/>
    <x v="0"/>
    <x v="135"/>
    <n v="2.8058999999999998"/>
    <x v="8"/>
    <n v="0.17909999999999998"/>
    <x v="8"/>
  </r>
  <r>
    <s v="PKJ-30083-501"/>
    <x v="558"/>
    <s v="76948-43532-JS"/>
    <s v="E-D-0.5"/>
    <n v="2"/>
    <x v="687"/>
    <s v="jhaldenkp@comcast.net"/>
    <x v="1"/>
    <s v="Exc"/>
    <s v="D"/>
    <x v="1"/>
    <n v="7.29"/>
    <n v="14.58"/>
    <x v="1"/>
    <x v="2"/>
    <x v="1"/>
    <x v="328"/>
    <n v="6.4881000000000002"/>
    <x v="20"/>
    <n v="0.80190000000000006"/>
    <x v="20"/>
  </r>
  <r>
    <s v="WTT-91832-645"/>
    <x v="559"/>
    <s v="24344-88599-PP"/>
    <s v="A-M-1"/>
    <n v="3"/>
    <x v="688"/>
    <s v="holliffkq@sciencedirect.com"/>
    <x v="1"/>
    <s v="Ara"/>
    <s v="M"/>
    <x v="0"/>
    <n v="11.25"/>
    <n v="33.75"/>
    <x v="2"/>
    <x v="0"/>
    <x v="1"/>
    <x v="329"/>
    <n v="10.237500000000001"/>
    <x v="71"/>
    <n v="1.0125"/>
    <x v="72"/>
  </r>
  <r>
    <s v="TRZ-94735-865"/>
    <x v="310"/>
    <s v="54462-58311-YF"/>
    <s v="L-M-0.5"/>
    <n v="4"/>
    <x v="689"/>
    <s v="tquadrikr@opensource.org"/>
    <x v="1"/>
    <s v="Lib"/>
    <s v="M"/>
    <x v="1"/>
    <n v="8.73"/>
    <n v="34.92"/>
    <x v="3"/>
    <x v="0"/>
    <x v="0"/>
    <x v="330"/>
    <n v="7.5951000000000004"/>
    <x v="231"/>
    <n v="1.1349"/>
    <x v="228"/>
  </r>
  <r>
    <s v="UDB-09651-780"/>
    <x v="560"/>
    <s v="90767-92589-LV"/>
    <s v="E-D-0.5"/>
    <n v="2"/>
    <x v="690"/>
    <s v="feshmadeks@umn.edu"/>
    <x v="0"/>
    <s v="Exc"/>
    <s v="D"/>
    <x v="1"/>
    <n v="7.29"/>
    <n v="14.58"/>
    <x v="1"/>
    <x v="2"/>
    <x v="1"/>
    <x v="8"/>
    <n v="6.4881000000000002"/>
    <x v="20"/>
    <n v="0.80190000000000006"/>
    <x v="20"/>
  </r>
  <r>
    <s v="EHJ-82097-549"/>
    <x v="561"/>
    <s v="27517-43747-YD"/>
    <s v="R-D-0.2"/>
    <n v="2"/>
    <x v="691"/>
    <s v="moilierkt@paginegialle.it"/>
    <x v="1"/>
    <s v="Rob"/>
    <s v="D"/>
    <x v="3"/>
    <n v="2.6849999999999996"/>
    <n v="5.3699999999999992"/>
    <x v="0"/>
    <x v="2"/>
    <x v="0"/>
    <x v="331"/>
    <n v="2.5238999999999998"/>
    <x v="167"/>
    <n v="0.16109999999999997"/>
    <x v="167"/>
  </r>
  <r>
    <s v="ZFR-79447-696"/>
    <x v="562"/>
    <s v="77828-66867-KH"/>
    <s v="R-M-0.5"/>
    <n v="1"/>
    <x v="692"/>
    <s v=""/>
    <x v="0"/>
    <s v="Rob"/>
    <s v="M"/>
    <x v="1"/>
    <n v="5.97"/>
    <n v="5.97"/>
    <x v="0"/>
    <x v="0"/>
    <x v="0"/>
    <x v="57"/>
    <n v="5.6117999999999997"/>
    <x v="9"/>
    <n v="0.35819999999999996"/>
    <x v="9"/>
  </r>
  <r>
    <s v="NUU-03893-975"/>
    <x v="563"/>
    <s v="41054-59693-XE"/>
    <s v="L-L-0.5"/>
    <n v="2"/>
    <x v="693"/>
    <s v="vshoebothamkv@redcross.org"/>
    <x v="0"/>
    <s v="Lib"/>
    <s v="L"/>
    <x v="1"/>
    <n v="9.51"/>
    <n v="19.02"/>
    <x v="3"/>
    <x v="1"/>
    <x v="1"/>
    <x v="130"/>
    <n v="8.2736999999999998"/>
    <x v="91"/>
    <n v="1.2363"/>
    <x v="92"/>
  </r>
  <r>
    <s v="GVG-59542-307"/>
    <x v="564"/>
    <s v="26314-66792-VP"/>
    <s v="E-M-1"/>
    <n v="2"/>
    <x v="694"/>
    <s v="bsterkekw@biblegateway.com"/>
    <x v="0"/>
    <s v="Exc"/>
    <s v="M"/>
    <x v="0"/>
    <n v="13.75"/>
    <n v="27.5"/>
    <x v="1"/>
    <x v="0"/>
    <x v="0"/>
    <x v="57"/>
    <n v="12.237500000000001"/>
    <x v="3"/>
    <n v="1.5125"/>
    <x v="3"/>
  </r>
  <r>
    <s v="YLY-35287-172"/>
    <x v="565"/>
    <s v="69410-04668-MA"/>
    <s v="A-D-0.5"/>
    <n v="5"/>
    <x v="695"/>
    <s v="scaponkx@craigslist.org"/>
    <x v="0"/>
    <s v="Ara"/>
    <s v="D"/>
    <x v="1"/>
    <n v="5.97"/>
    <n v="29.849999999999998"/>
    <x v="2"/>
    <x v="2"/>
    <x v="1"/>
    <x v="167"/>
    <n v="5.4326999999999996"/>
    <x v="125"/>
    <n v="0.5373"/>
    <x v="126"/>
  </r>
  <r>
    <s v="DCI-96254-548"/>
    <x v="566"/>
    <s v="94091-86957-HX"/>
    <s v="A-D-0.2"/>
    <n v="6"/>
    <x v="636"/>
    <s v="jdymokeje@prnewswire.com"/>
    <x v="1"/>
    <s v="Ara"/>
    <s v="D"/>
    <x v="3"/>
    <n v="2.9849999999999999"/>
    <n v="17.91"/>
    <x v="2"/>
    <x v="2"/>
    <x v="1"/>
    <x v="75"/>
    <n v="2.7163499999999998"/>
    <x v="21"/>
    <n v="0.26865"/>
    <x v="21"/>
  </r>
  <r>
    <s v="KHZ-26264-253"/>
    <x v="160"/>
    <s v="24972-55878-KX"/>
    <s v="L-L-0.2"/>
    <n v="6"/>
    <x v="696"/>
    <s v="fconstancekz@ifeng.com"/>
    <x v="0"/>
    <s v="Lib"/>
    <s v="L"/>
    <x v="3"/>
    <n v="4.7549999999999999"/>
    <n v="28.53"/>
    <x v="3"/>
    <x v="1"/>
    <x v="1"/>
    <x v="68"/>
    <n v="4.1368499999999999"/>
    <x v="33"/>
    <n v="0.61814999999999998"/>
    <x v="33"/>
  </r>
  <r>
    <s v="AAQ-13644-699"/>
    <x v="567"/>
    <s v="46296-42617-OQ"/>
    <s v="R-D-1"/>
    <n v="4"/>
    <x v="697"/>
    <s v="fsulmanl0@washington.edu"/>
    <x v="0"/>
    <s v="Rob"/>
    <s v="D"/>
    <x v="0"/>
    <n v="8.9499999999999993"/>
    <n v="35.799999999999997"/>
    <x v="0"/>
    <x v="2"/>
    <x v="0"/>
    <x v="228"/>
    <n v="8.4130000000000003"/>
    <x v="232"/>
    <n v="0.53699999999999992"/>
    <x v="229"/>
  </r>
  <r>
    <s v="LWL-68108-794"/>
    <x v="568"/>
    <s v="44494-89923-UW"/>
    <s v="A-D-0.5"/>
    <n v="3"/>
    <x v="698"/>
    <s v="dhollymanl1@ibm.com"/>
    <x v="0"/>
    <s v="Ara"/>
    <s v="D"/>
    <x v="1"/>
    <n v="5.97"/>
    <n v="17.91"/>
    <x v="2"/>
    <x v="2"/>
    <x v="0"/>
    <x v="332"/>
    <n v="5.4326999999999996"/>
    <x v="21"/>
    <n v="0.5373"/>
    <x v="21"/>
  </r>
  <r>
    <s v="JQT-14347-517"/>
    <x v="569"/>
    <s v="11621-09964-ID"/>
    <s v="R-D-1"/>
    <n v="1"/>
    <x v="699"/>
    <s v="lnardonil2@hao123.com"/>
    <x v="0"/>
    <s v="Rob"/>
    <s v="D"/>
    <x v="0"/>
    <n v="8.9499999999999993"/>
    <n v="8.9499999999999993"/>
    <x v="0"/>
    <x v="2"/>
    <x v="1"/>
    <x v="10"/>
    <n v="8.4130000000000003"/>
    <x v="233"/>
    <n v="0.53699999999999992"/>
    <x v="230"/>
  </r>
  <r>
    <s v="BMM-86471-923"/>
    <x v="570"/>
    <s v="76319-80715-II"/>
    <s v="L-D-2.5"/>
    <n v="1"/>
    <x v="700"/>
    <s v="dyarhaml3@moonfruit.com"/>
    <x v="0"/>
    <s v="Lib"/>
    <s v="D"/>
    <x v="2"/>
    <n v="29.784999999999997"/>
    <n v="29.784999999999997"/>
    <x v="3"/>
    <x v="2"/>
    <x v="0"/>
    <x v="333"/>
    <n v="25.912949999999995"/>
    <x v="104"/>
    <n v="3.8720499999999998"/>
    <x v="105"/>
  </r>
  <r>
    <s v="IXU-67272-326"/>
    <x v="571"/>
    <s v="91654-79216-IC"/>
    <s v="E-L-0.5"/>
    <n v="5"/>
    <x v="701"/>
    <s v="aferreal4@wikia.com"/>
    <x v="0"/>
    <s v="Exc"/>
    <s v="L"/>
    <x v="1"/>
    <n v="8.91"/>
    <n v="44.55"/>
    <x v="1"/>
    <x v="1"/>
    <x v="1"/>
    <x v="116"/>
    <n v="7.9298999999999999"/>
    <x v="75"/>
    <n v="0.98009999999999997"/>
    <x v="76"/>
  </r>
  <r>
    <s v="ITE-28312-615"/>
    <x v="139"/>
    <s v="56450-21890-HK"/>
    <s v="E-L-1"/>
    <n v="6"/>
    <x v="702"/>
    <s v="ckendrickl5@webnode.com"/>
    <x v="0"/>
    <s v="Exc"/>
    <s v="L"/>
    <x v="0"/>
    <n v="14.85"/>
    <n v="89.1"/>
    <x v="1"/>
    <x v="1"/>
    <x v="0"/>
    <x v="334"/>
    <n v="13.2165"/>
    <x v="166"/>
    <n v="1.6335"/>
    <x v="166"/>
  </r>
  <r>
    <s v="ZHQ-30471-635"/>
    <x v="303"/>
    <s v="40600-58915-WZ"/>
    <s v="L-M-0.5"/>
    <n v="5"/>
    <x v="703"/>
    <s v="sdanilchikl6@mit.edu"/>
    <x v="2"/>
    <s v="Lib"/>
    <s v="M"/>
    <x v="1"/>
    <n v="8.73"/>
    <n v="43.650000000000006"/>
    <x v="3"/>
    <x v="0"/>
    <x v="1"/>
    <x v="281"/>
    <n v="7.5951000000000004"/>
    <x v="130"/>
    <n v="1.1349"/>
    <x v="35"/>
  </r>
  <r>
    <s v="LTP-31133-134"/>
    <x v="572"/>
    <s v="66527-94478-PB"/>
    <s v="A-L-0.5"/>
    <n v="3"/>
    <x v="704"/>
    <s v=""/>
    <x v="0"/>
    <s v="Ara"/>
    <s v="L"/>
    <x v="1"/>
    <n v="7.77"/>
    <n v="23.31"/>
    <x v="2"/>
    <x v="1"/>
    <x v="1"/>
    <x v="57"/>
    <n v="7.0706999999999995"/>
    <x v="116"/>
    <n v="0.69929999999999992"/>
    <x v="117"/>
  </r>
  <r>
    <s v="ZVQ-26122-859"/>
    <x v="573"/>
    <s v="77154-45038-IH"/>
    <s v="A-L-2.5"/>
    <n v="6"/>
    <x v="705"/>
    <s v="bfolomkinl8@yolasite.com"/>
    <x v="0"/>
    <s v="Ara"/>
    <s v="L"/>
    <x v="2"/>
    <n v="29.784999999999997"/>
    <n v="178.70999999999998"/>
    <x v="2"/>
    <x v="1"/>
    <x v="0"/>
    <x v="97"/>
    <n v="27.104349999999997"/>
    <x v="227"/>
    <n v="2.6806499999999995"/>
    <x v="224"/>
  </r>
  <r>
    <s v="MIU-01481-194"/>
    <x v="574"/>
    <s v="08439-55669-AI"/>
    <s v="R-M-1"/>
    <n v="6"/>
    <x v="706"/>
    <s v="rpursglovel9@biblegateway.com"/>
    <x v="0"/>
    <s v="Rob"/>
    <s v="M"/>
    <x v="0"/>
    <n v="9.9499999999999993"/>
    <n v="59.699999999999996"/>
    <x v="0"/>
    <x v="0"/>
    <x v="0"/>
    <x v="132"/>
    <n v="9.3529999999999998"/>
    <x v="34"/>
    <n v="0.59699999999999998"/>
    <x v="34"/>
  </r>
  <r>
    <s v="MIU-01481-194"/>
    <x v="574"/>
    <s v="08439-55669-AI"/>
    <s v="A-L-0.5"/>
    <n v="2"/>
    <x v="706"/>
    <s v="rpursglovel9@biblegateway.com"/>
    <x v="0"/>
    <s v="Ara"/>
    <s v="L"/>
    <x v="1"/>
    <n v="7.77"/>
    <n v="15.54"/>
    <x v="2"/>
    <x v="1"/>
    <x v="0"/>
    <x v="132"/>
    <n v="7.0706999999999995"/>
    <x v="105"/>
    <n v="0.69929999999999992"/>
    <x v="106"/>
  </r>
  <r>
    <s v="UEA-72681-629"/>
    <x v="455"/>
    <s v="24972-55878-KX"/>
    <s v="A-L-2.5"/>
    <n v="3"/>
    <x v="696"/>
    <s v="fconstancekz@ifeng.com"/>
    <x v="0"/>
    <s v="Ara"/>
    <s v="L"/>
    <x v="2"/>
    <n v="29.784999999999997"/>
    <n v="89.35499999999999"/>
    <x v="2"/>
    <x v="1"/>
    <x v="1"/>
    <x v="68"/>
    <n v="27.104349999999997"/>
    <x v="70"/>
    <n v="2.6806499999999995"/>
    <x v="71"/>
  </r>
  <r>
    <s v="CVE-15042-481"/>
    <x v="575"/>
    <s v="24972-55878-KX"/>
    <s v="R-L-1"/>
    <n v="2"/>
    <x v="696"/>
    <s v="fconstancekz@ifeng.com"/>
    <x v="0"/>
    <s v="Rob"/>
    <s v="L"/>
    <x v="0"/>
    <n v="11.95"/>
    <n v="23.9"/>
    <x v="0"/>
    <x v="1"/>
    <x v="1"/>
    <x v="68"/>
    <n v="11.232999999999999"/>
    <x v="209"/>
    <n v="0.71699999999999997"/>
    <x v="208"/>
  </r>
  <r>
    <s v="EJA-79176-833"/>
    <x v="576"/>
    <s v="91509-62250-GN"/>
    <s v="R-M-2.5"/>
    <n v="6"/>
    <x v="707"/>
    <s v="deburahld@google.co.jp"/>
    <x v="2"/>
    <s v="Rob"/>
    <s v="M"/>
    <x v="2"/>
    <n v="22.884999999999998"/>
    <n v="137.31"/>
    <x v="0"/>
    <x v="0"/>
    <x v="1"/>
    <x v="38"/>
    <n v="21.511899999999997"/>
    <x v="234"/>
    <n v="1.3730999999999998"/>
    <x v="43"/>
  </r>
  <r>
    <s v="AHQ-40440-522"/>
    <x v="577"/>
    <s v="83833-46106-ZC"/>
    <s v="A-D-1"/>
    <n v="1"/>
    <x v="708"/>
    <s v="mbrimilcombele@cnn.com"/>
    <x v="0"/>
    <s v="Ara"/>
    <s v="D"/>
    <x v="0"/>
    <n v="9.9499999999999993"/>
    <n v="9.9499999999999993"/>
    <x v="2"/>
    <x v="2"/>
    <x v="1"/>
    <x v="64"/>
    <n v="9.0544999999999991"/>
    <x v="157"/>
    <n v="0.89549999999999985"/>
    <x v="156"/>
  </r>
  <r>
    <s v="TID-21626-411"/>
    <x v="578"/>
    <s v="19383-33606-PW"/>
    <s v="R-L-0.5"/>
    <n v="3"/>
    <x v="709"/>
    <s v="sbollamlf@list-manage.com"/>
    <x v="0"/>
    <s v="Rob"/>
    <s v="L"/>
    <x v="1"/>
    <n v="7.169999999999999"/>
    <n v="21.509999999999998"/>
    <x v="0"/>
    <x v="1"/>
    <x v="1"/>
    <x v="335"/>
    <n v="6.7397999999999989"/>
    <x v="156"/>
    <n v="0.43019999999999992"/>
    <x v="155"/>
  </r>
  <r>
    <s v="RSR-96390-187"/>
    <x v="579"/>
    <s v="67052-76184-CB"/>
    <s v="E-M-1"/>
    <n v="6"/>
    <x v="710"/>
    <s v=""/>
    <x v="0"/>
    <s v="Exc"/>
    <s v="M"/>
    <x v="0"/>
    <n v="13.75"/>
    <n v="82.5"/>
    <x v="1"/>
    <x v="0"/>
    <x v="1"/>
    <x v="192"/>
    <n v="12.237500000000001"/>
    <x v="138"/>
    <n v="1.5125"/>
    <x v="137"/>
  </r>
  <r>
    <s v="BZE-96093-118"/>
    <x v="91"/>
    <s v="43452-18035-DH"/>
    <s v="L-M-0.2"/>
    <n v="2"/>
    <x v="711"/>
    <s v="afilipczaklh@ning.com"/>
    <x v="1"/>
    <s v="Lib"/>
    <s v="M"/>
    <x v="3"/>
    <n v="4.3650000000000002"/>
    <n v="8.73"/>
    <x v="3"/>
    <x v="0"/>
    <x v="1"/>
    <x v="66"/>
    <n v="3.7975500000000002"/>
    <x v="32"/>
    <n v="0.56745000000000001"/>
    <x v="32"/>
  </r>
  <r>
    <s v="LOU-41819-242"/>
    <x v="272"/>
    <s v="88060-50676-MV"/>
    <s v="R-M-1"/>
    <n v="2"/>
    <x v="712"/>
    <s v=""/>
    <x v="0"/>
    <s v="Rob"/>
    <s v="M"/>
    <x v="0"/>
    <n v="9.9499999999999993"/>
    <n v="19.899999999999999"/>
    <x v="0"/>
    <x v="0"/>
    <x v="0"/>
    <x v="42"/>
    <n v="9.3529999999999998"/>
    <x v="0"/>
    <n v="0.59699999999999998"/>
    <x v="0"/>
  </r>
  <r>
    <s v="FND-99527-640"/>
    <x v="65"/>
    <s v="89574-96203-EP"/>
    <s v="E-L-0.5"/>
    <n v="2"/>
    <x v="713"/>
    <s v="relnaughlj@comsenz.com"/>
    <x v="0"/>
    <s v="Exc"/>
    <s v="L"/>
    <x v="1"/>
    <n v="8.91"/>
    <n v="17.82"/>
    <x v="1"/>
    <x v="1"/>
    <x v="0"/>
    <x v="236"/>
    <n v="7.9298999999999999"/>
    <x v="63"/>
    <n v="0.98009999999999997"/>
    <x v="63"/>
  </r>
  <r>
    <s v="ASG-27179-958"/>
    <x v="580"/>
    <s v="12607-75113-UV"/>
    <s v="A-M-0.5"/>
    <n v="3"/>
    <x v="714"/>
    <s v="jdeehanlk@about.me"/>
    <x v="0"/>
    <s v="Ara"/>
    <s v="M"/>
    <x v="1"/>
    <n v="6.75"/>
    <n v="20.25"/>
    <x v="2"/>
    <x v="0"/>
    <x v="1"/>
    <x v="68"/>
    <n v="6.1425000000000001"/>
    <x v="16"/>
    <n v="0.60749999999999993"/>
    <x v="16"/>
  </r>
  <r>
    <s v="YKX-23510-272"/>
    <x v="581"/>
    <s v="56991-05510-PR"/>
    <s v="A-L-2.5"/>
    <n v="2"/>
    <x v="715"/>
    <s v="jedenll@e-recht24.de"/>
    <x v="0"/>
    <s v="Ara"/>
    <s v="L"/>
    <x v="2"/>
    <n v="29.784999999999997"/>
    <n v="59.569999999999993"/>
    <x v="2"/>
    <x v="1"/>
    <x v="1"/>
    <x v="336"/>
    <n v="27.104349999999997"/>
    <x v="221"/>
    <n v="2.6806499999999995"/>
    <x v="219"/>
  </r>
  <r>
    <s v="FSA-98650-921"/>
    <x v="489"/>
    <s v="01841-48191-NL"/>
    <s v="L-L-0.5"/>
    <n v="2"/>
    <x v="716"/>
    <s v="cjewsterlu@moonfruit.com"/>
    <x v="0"/>
    <s v="Lib"/>
    <s v="L"/>
    <x v="1"/>
    <n v="9.51"/>
    <n v="19.02"/>
    <x v="3"/>
    <x v="1"/>
    <x v="0"/>
    <x v="4"/>
    <n v="8.2736999999999998"/>
    <x v="91"/>
    <n v="1.2363"/>
    <x v="92"/>
  </r>
  <r>
    <s v="ZUR-55774-294"/>
    <x v="234"/>
    <s v="33269-10023-CO"/>
    <s v="L-D-1"/>
    <n v="6"/>
    <x v="717"/>
    <s v="usoutherdenln@hao123.com"/>
    <x v="0"/>
    <s v="Lib"/>
    <s v="D"/>
    <x v="0"/>
    <n v="12.95"/>
    <n v="77.699999999999989"/>
    <x v="3"/>
    <x v="2"/>
    <x v="0"/>
    <x v="120"/>
    <n v="11.266499999999999"/>
    <x v="97"/>
    <n v="1.6835"/>
    <x v="98"/>
  </r>
  <r>
    <s v="FUO-99821-974"/>
    <x v="175"/>
    <s v="31245-81098-PJ"/>
    <s v="E-M-1"/>
    <n v="3"/>
    <x v="718"/>
    <s v=""/>
    <x v="0"/>
    <s v="Exc"/>
    <s v="M"/>
    <x v="0"/>
    <n v="13.75"/>
    <n v="41.25"/>
    <x v="1"/>
    <x v="0"/>
    <x v="1"/>
    <x v="30"/>
    <n v="12.237500000000001"/>
    <x v="137"/>
    <n v="1.5125"/>
    <x v="1"/>
  </r>
  <r>
    <s v="YVH-19865-819"/>
    <x v="582"/>
    <s v="08946-56610-IH"/>
    <s v="L-L-2.5"/>
    <n v="4"/>
    <x v="719"/>
    <s v="lburtenshawlp@shinystat.com"/>
    <x v="0"/>
    <s v="Lib"/>
    <s v="L"/>
    <x v="2"/>
    <n v="36.454999999999998"/>
    <n v="145.82"/>
    <x v="3"/>
    <x v="1"/>
    <x v="1"/>
    <x v="227"/>
    <n v="31.71585"/>
    <x v="46"/>
    <n v="4.7391499999999995"/>
    <x v="46"/>
  </r>
  <r>
    <s v="NNF-47422-501"/>
    <x v="583"/>
    <s v="20260-32948-EB"/>
    <s v="E-L-0.2"/>
    <n v="6"/>
    <x v="720"/>
    <s v="agregorattilq@vistaprint.com"/>
    <x v="1"/>
    <s v="Exc"/>
    <s v="L"/>
    <x v="3"/>
    <n v="4.4550000000000001"/>
    <n v="26.73"/>
    <x v="1"/>
    <x v="1"/>
    <x v="1"/>
    <x v="337"/>
    <n v="3.96495"/>
    <x v="170"/>
    <n v="0.49004999999999999"/>
    <x v="170"/>
  </r>
  <r>
    <s v="RJI-71409-490"/>
    <x v="548"/>
    <s v="31613-41626-KX"/>
    <s v="L-M-0.5"/>
    <n v="5"/>
    <x v="721"/>
    <s v="ccrosterlr@gov.uk"/>
    <x v="0"/>
    <s v="Lib"/>
    <s v="M"/>
    <x v="1"/>
    <n v="8.73"/>
    <n v="43.650000000000006"/>
    <x v="3"/>
    <x v="0"/>
    <x v="0"/>
    <x v="47"/>
    <n v="7.5951000000000004"/>
    <x v="130"/>
    <n v="1.1349"/>
    <x v="35"/>
  </r>
  <r>
    <s v="UZL-46108-213"/>
    <x v="584"/>
    <s v="75961-20170-RD"/>
    <s v="L-L-1"/>
    <n v="2"/>
    <x v="722"/>
    <s v="gwhiteheadls@hp.com"/>
    <x v="0"/>
    <s v="Lib"/>
    <s v="L"/>
    <x v="0"/>
    <n v="15.85"/>
    <n v="31.7"/>
    <x v="3"/>
    <x v="1"/>
    <x v="1"/>
    <x v="93"/>
    <n v="13.7895"/>
    <x v="142"/>
    <n v="2.0605000000000002"/>
    <x v="141"/>
  </r>
  <r>
    <s v="AOX-44467-109"/>
    <x v="64"/>
    <s v="72524-06410-KD"/>
    <s v="A-D-2.5"/>
    <n v="1"/>
    <x v="723"/>
    <s v="hjodrellelt@samsung.com"/>
    <x v="0"/>
    <s v="Ara"/>
    <s v="D"/>
    <x v="2"/>
    <n v="22.884999999999998"/>
    <n v="22.884999999999998"/>
    <x v="2"/>
    <x v="2"/>
    <x v="1"/>
    <x v="218"/>
    <n v="20.82535"/>
    <x v="216"/>
    <n v="2.0596499999999995"/>
    <x v="215"/>
  </r>
  <r>
    <s v="TZD-67261-174"/>
    <x v="585"/>
    <s v="01841-48191-NL"/>
    <s v="E-D-2.5"/>
    <n v="1"/>
    <x v="716"/>
    <s v="cjewsterlu@moonfruit.com"/>
    <x v="0"/>
    <s v="Exc"/>
    <s v="D"/>
    <x v="2"/>
    <n v="27.945"/>
    <n v="27.945"/>
    <x v="1"/>
    <x v="2"/>
    <x v="0"/>
    <x v="4"/>
    <n v="24.87105"/>
    <x v="159"/>
    <n v="3.07395"/>
    <x v="159"/>
  </r>
  <r>
    <s v="TBU-64277-625"/>
    <x v="32"/>
    <s v="98918-34330-GY"/>
    <s v="E-M-1"/>
    <n v="6"/>
    <x v="724"/>
    <s v=""/>
    <x v="0"/>
    <s v="Exc"/>
    <s v="M"/>
    <x v="0"/>
    <n v="13.75"/>
    <n v="82.5"/>
    <x v="1"/>
    <x v="0"/>
    <x v="0"/>
    <x v="54"/>
    <n v="12.237500000000001"/>
    <x v="138"/>
    <n v="1.5125"/>
    <x v="137"/>
  </r>
  <r>
    <s v="TYP-85767-944"/>
    <x v="586"/>
    <s v="51497-50894-WU"/>
    <s v="R-M-2.5"/>
    <n v="2"/>
    <x v="725"/>
    <s v="knottramlw@odnoklassniki.ru"/>
    <x v="1"/>
    <s v="Rob"/>
    <s v="M"/>
    <x v="2"/>
    <n v="22.884999999999998"/>
    <n v="45.769999999999996"/>
    <x v="0"/>
    <x v="0"/>
    <x v="0"/>
    <x v="338"/>
    <n v="21.511899999999997"/>
    <x v="154"/>
    <n v="1.3730999999999998"/>
    <x v="153"/>
  </r>
  <r>
    <s v="GTT-73214-334"/>
    <x v="535"/>
    <s v="98636-90072-YE"/>
    <s v="A-L-1"/>
    <n v="6"/>
    <x v="726"/>
    <s v="nbuneylx@jugem.jp"/>
    <x v="0"/>
    <s v="Ara"/>
    <s v="L"/>
    <x v="0"/>
    <n v="12.95"/>
    <n v="77.699999999999989"/>
    <x v="2"/>
    <x v="1"/>
    <x v="1"/>
    <x v="8"/>
    <n v="11.7845"/>
    <x v="17"/>
    <n v="1.1655"/>
    <x v="17"/>
  </r>
  <r>
    <s v="WAI-89905-069"/>
    <x v="587"/>
    <s v="47011-57815-HJ"/>
    <s v="A-L-0.5"/>
    <n v="3"/>
    <x v="727"/>
    <s v="smcshealy@photobucket.com"/>
    <x v="0"/>
    <s v="Ara"/>
    <s v="L"/>
    <x v="1"/>
    <n v="7.77"/>
    <n v="23.31"/>
    <x v="2"/>
    <x v="1"/>
    <x v="1"/>
    <x v="339"/>
    <n v="7.0706999999999995"/>
    <x v="116"/>
    <n v="0.69929999999999992"/>
    <x v="117"/>
  </r>
  <r>
    <s v="OJL-96844-459"/>
    <x v="393"/>
    <s v="61253-98356-VD"/>
    <s v="L-L-0.2"/>
    <n v="5"/>
    <x v="728"/>
    <s v="khuddartlz@about.com"/>
    <x v="0"/>
    <s v="Lib"/>
    <s v="L"/>
    <x v="3"/>
    <n v="4.7549999999999999"/>
    <n v="23.774999999999999"/>
    <x v="3"/>
    <x v="1"/>
    <x v="0"/>
    <x v="113"/>
    <n v="4.1368499999999999"/>
    <x v="30"/>
    <n v="0.61814999999999998"/>
    <x v="30"/>
  </r>
  <r>
    <s v="VGI-33205-360"/>
    <x v="588"/>
    <s v="96762-10814-DA"/>
    <s v="L-M-0.5"/>
    <n v="6"/>
    <x v="729"/>
    <s v="jgippesm0@cloudflare.com"/>
    <x v="2"/>
    <s v="Lib"/>
    <s v="M"/>
    <x v="1"/>
    <n v="8.73"/>
    <n v="52.38"/>
    <x v="3"/>
    <x v="0"/>
    <x v="0"/>
    <x v="340"/>
    <n v="7.5951000000000004"/>
    <x v="29"/>
    <n v="1.1349"/>
    <x v="29"/>
  </r>
  <r>
    <s v="PCA-14081-576"/>
    <x v="15"/>
    <s v="63112-10870-LC"/>
    <s v="R-L-0.2"/>
    <n v="5"/>
    <x v="730"/>
    <s v="lwhittleseem1@e-recht24.de"/>
    <x v="0"/>
    <s v="Rob"/>
    <s v="L"/>
    <x v="3"/>
    <n v="3.5849999999999995"/>
    <n v="17.924999999999997"/>
    <x v="0"/>
    <x v="1"/>
    <x v="1"/>
    <x v="110"/>
    <n v="3.3698999999999995"/>
    <x v="150"/>
    <n v="0.21509999999999996"/>
    <x v="149"/>
  </r>
  <r>
    <s v="SCS-67069-962"/>
    <x v="507"/>
    <s v="21403-49423-PD"/>
    <s v="A-L-2.5"/>
    <n v="5"/>
    <x v="731"/>
    <s v="gtrengrovem2@elpais.com"/>
    <x v="0"/>
    <s v="Ara"/>
    <s v="L"/>
    <x v="2"/>
    <n v="29.784999999999997"/>
    <n v="148.92499999999998"/>
    <x v="2"/>
    <x v="1"/>
    <x v="1"/>
    <x v="341"/>
    <n v="27.104349999999997"/>
    <x v="99"/>
    <n v="2.6806499999999995"/>
    <x v="100"/>
  </r>
  <r>
    <s v="BDM-03174-485"/>
    <x v="533"/>
    <s v="29581-13303-VB"/>
    <s v="R-L-0.5"/>
    <n v="4"/>
    <x v="732"/>
    <s v="wcalderom3@stumbleupon.com"/>
    <x v="0"/>
    <s v="Rob"/>
    <s v="L"/>
    <x v="1"/>
    <n v="7.169999999999999"/>
    <n v="28.679999999999996"/>
    <x v="0"/>
    <x v="1"/>
    <x v="1"/>
    <x v="219"/>
    <n v="6.7397999999999989"/>
    <x v="158"/>
    <n v="0.43019999999999992"/>
    <x v="158"/>
  </r>
  <r>
    <s v="UJV-32333-364"/>
    <x v="589"/>
    <s v="86110-83695-YS"/>
    <s v="L-L-0.5"/>
    <n v="1"/>
    <x v="733"/>
    <s v=""/>
    <x v="0"/>
    <s v="Lib"/>
    <s v="L"/>
    <x v="1"/>
    <n v="9.51"/>
    <n v="9.51"/>
    <x v="3"/>
    <x v="1"/>
    <x v="1"/>
    <x v="193"/>
    <n v="8.2736999999999998"/>
    <x v="59"/>
    <n v="1.2363"/>
    <x v="59"/>
  </r>
  <r>
    <s v="FLI-11493-954"/>
    <x v="590"/>
    <s v="80454-42225-FT"/>
    <s v="A-L-0.5"/>
    <n v="4"/>
    <x v="734"/>
    <s v="jkennicottm5@yahoo.co.jp"/>
    <x v="0"/>
    <s v="Ara"/>
    <s v="L"/>
    <x v="1"/>
    <n v="7.77"/>
    <n v="31.08"/>
    <x v="2"/>
    <x v="1"/>
    <x v="1"/>
    <x v="47"/>
    <n v="7.0706999999999995"/>
    <x v="128"/>
    <n v="0.69929999999999992"/>
    <x v="129"/>
  </r>
  <r>
    <s v="IWL-13117-537"/>
    <x v="457"/>
    <s v="29129-60664-KO"/>
    <s v="R-D-0.2"/>
    <n v="3"/>
    <x v="735"/>
    <s v="gruggenm6@nymag.com"/>
    <x v="0"/>
    <s v="Rob"/>
    <s v="D"/>
    <x v="3"/>
    <n v="2.6849999999999996"/>
    <n v="8.0549999999999997"/>
    <x v="0"/>
    <x v="2"/>
    <x v="0"/>
    <x v="7"/>
    <n v="2.5238999999999998"/>
    <x v="37"/>
    <n v="0.16109999999999997"/>
    <x v="37"/>
  </r>
  <r>
    <s v="OAM-76916-748"/>
    <x v="591"/>
    <s v="63025-62939-AN"/>
    <s v="E-D-1"/>
    <n v="3"/>
    <x v="736"/>
    <s v=""/>
    <x v="0"/>
    <s v="Exc"/>
    <s v="D"/>
    <x v="0"/>
    <n v="12.15"/>
    <n v="36.450000000000003"/>
    <x v="1"/>
    <x v="2"/>
    <x v="0"/>
    <x v="41"/>
    <n v="10.813500000000001"/>
    <x v="129"/>
    <n v="1.3365"/>
    <x v="130"/>
  </r>
  <r>
    <s v="UMB-11223-710"/>
    <x v="592"/>
    <s v="49012-12987-QT"/>
    <s v="R-D-0.2"/>
    <n v="6"/>
    <x v="737"/>
    <s v="mfrightm8@harvard.edu"/>
    <x v="1"/>
    <s v="Rob"/>
    <s v="D"/>
    <x v="3"/>
    <n v="2.6849999999999996"/>
    <n v="16.11"/>
    <x v="0"/>
    <x v="2"/>
    <x v="1"/>
    <x v="280"/>
    <n v="2.5238999999999998"/>
    <x v="117"/>
    <n v="0.16109999999999997"/>
    <x v="118"/>
  </r>
  <r>
    <s v="LXR-09892-726"/>
    <x v="402"/>
    <s v="50924-94200-SQ"/>
    <s v="R-D-2.5"/>
    <n v="2"/>
    <x v="738"/>
    <s v="btartem9@aol.com"/>
    <x v="0"/>
    <s v="Rob"/>
    <s v="D"/>
    <x v="2"/>
    <n v="20.584999999999997"/>
    <n v="41.169999999999995"/>
    <x v="0"/>
    <x v="2"/>
    <x v="0"/>
    <x v="339"/>
    <n v="19.349899999999998"/>
    <x v="13"/>
    <n v="1.2350999999999999"/>
    <x v="13"/>
  </r>
  <r>
    <s v="QXX-89943-393"/>
    <x v="593"/>
    <s v="15673-18812-IU"/>
    <s v="R-D-0.2"/>
    <n v="4"/>
    <x v="739"/>
    <s v="ckrzysztofiakma@skyrock.com"/>
    <x v="0"/>
    <s v="Rob"/>
    <s v="D"/>
    <x v="3"/>
    <n v="2.6849999999999996"/>
    <n v="10.739999999999998"/>
    <x v="0"/>
    <x v="2"/>
    <x v="1"/>
    <x v="342"/>
    <n v="2.5238999999999998"/>
    <x v="205"/>
    <n v="0.16109999999999997"/>
    <x v="204"/>
  </r>
  <r>
    <s v="WVS-57822-366"/>
    <x v="594"/>
    <s v="52151-75971-YY"/>
    <s v="E-M-2.5"/>
    <n v="4"/>
    <x v="740"/>
    <s v="dpenquetmb@diigo.com"/>
    <x v="0"/>
    <s v="Exc"/>
    <s v="M"/>
    <x v="2"/>
    <n v="31.624999999999996"/>
    <n v="126.49999999999999"/>
    <x v="1"/>
    <x v="0"/>
    <x v="1"/>
    <x v="155"/>
    <n v="28.146249999999995"/>
    <x v="208"/>
    <n v="3.4787499999999998"/>
    <x v="207"/>
  </r>
  <r>
    <s v="CLJ-23403-689"/>
    <x v="77"/>
    <s v="19413-02045-CG"/>
    <s v="R-L-1"/>
    <n v="2"/>
    <x v="741"/>
    <s v=""/>
    <x v="2"/>
    <s v="Rob"/>
    <s v="L"/>
    <x v="0"/>
    <n v="11.95"/>
    <n v="23.9"/>
    <x v="0"/>
    <x v="1"/>
    <x v="1"/>
    <x v="176"/>
    <n v="11.232999999999999"/>
    <x v="209"/>
    <n v="0.71699999999999997"/>
    <x v="208"/>
  </r>
  <r>
    <s v="XNU-83276-288"/>
    <x v="595"/>
    <s v="98185-92775-KT"/>
    <s v="R-M-0.5"/>
    <n v="1"/>
    <x v="742"/>
    <s v=""/>
    <x v="0"/>
    <s v="Rob"/>
    <s v="M"/>
    <x v="1"/>
    <n v="5.97"/>
    <n v="5.97"/>
    <x v="0"/>
    <x v="0"/>
    <x v="1"/>
    <x v="343"/>
    <n v="5.6117999999999997"/>
    <x v="9"/>
    <n v="0.35819999999999996"/>
    <x v="9"/>
  </r>
  <r>
    <s v="YOG-94666-679"/>
    <x v="596"/>
    <s v="86991-53901-AT"/>
    <s v="L-D-0.2"/>
    <n v="2"/>
    <x v="743"/>
    <s v=""/>
    <x v="2"/>
    <s v="Lib"/>
    <s v="D"/>
    <x v="3"/>
    <n v="3.8849999999999998"/>
    <n v="7.77"/>
    <x v="3"/>
    <x v="2"/>
    <x v="0"/>
    <x v="44"/>
    <n v="3.37995"/>
    <x v="86"/>
    <n v="0.50505"/>
    <x v="87"/>
  </r>
  <r>
    <s v="KHG-33953-115"/>
    <x v="514"/>
    <s v="78226-97287-JI"/>
    <s v="L-D-0.5"/>
    <n v="3"/>
    <x v="744"/>
    <s v="kferrettimf@huffingtonpost.com"/>
    <x v="1"/>
    <s v="Lib"/>
    <s v="D"/>
    <x v="1"/>
    <n v="7.77"/>
    <n v="23.31"/>
    <x v="3"/>
    <x v="2"/>
    <x v="1"/>
    <x v="232"/>
    <n v="6.7599"/>
    <x v="143"/>
    <n v="1.0101"/>
    <x v="142"/>
  </r>
  <r>
    <s v="MHD-95615-696"/>
    <x v="54"/>
    <s v="27930-59250-JT"/>
    <s v="R-L-2.5"/>
    <n v="5"/>
    <x v="745"/>
    <s v=""/>
    <x v="0"/>
    <s v="Rob"/>
    <s v="L"/>
    <x v="2"/>
    <n v="27.484999999999996"/>
    <n v="137.42499999999998"/>
    <x v="0"/>
    <x v="1"/>
    <x v="1"/>
    <x v="13"/>
    <n v="25.835899999999995"/>
    <x v="223"/>
    <n v="1.6490999999999998"/>
    <x v="221"/>
  </r>
  <r>
    <s v="HBH-64794-080"/>
    <x v="597"/>
    <s v="40560-18556-YE"/>
    <s v="R-D-0.2"/>
    <n v="3"/>
    <x v="746"/>
    <s v=""/>
    <x v="0"/>
    <s v="Rob"/>
    <s v="D"/>
    <x v="3"/>
    <n v="2.6849999999999996"/>
    <n v="8.0549999999999997"/>
    <x v="0"/>
    <x v="2"/>
    <x v="0"/>
    <x v="87"/>
    <n v="2.5238999999999998"/>
    <x v="37"/>
    <n v="0.16109999999999997"/>
    <x v="37"/>
  </r>
  <r>
    <s v="CNJ-56058-223"/>
    <x v="105"/>
    <s v="40780-22081-LX"/>
    <s v="L-L-0.5"/>
    <n v="3"/>
    <x v="747"/>
    <s v="abalsdonemi@toplist.cz"/>
    <x v="0"/>
    <s v="Lib"/>
    <s v="L"/>
    <x v="1"/>
    <n v="9.51"/>
    <n v="28.53"/>
    <x v="3"/>
    <x v="1"/>
    <x v="1"/>
    <x v="344"/>
    <n v="8.2736999999999998"/>
    <x v="33"/>
    <n v="1.2363"/>
    <x v="33"/>
  </r>
  <r>
    <s v="KHO-27106-786"/>
    <x v="210"/>
    <s v="01603-43789-TN"/>
    <s v="A-M-1"/>
    <n v="6"/>
    <x v="748"/>
    <s v="bromeramj@list-manage.com"/>
    <x v="1"/>
    <s v="Ara"/>
    <s v="M"/>
    <x v="0"/>
    <n v="11.25"/>
    <n v="67.5"/>
    <x v="2"/>
    <x v="0"/>
    <x v="0"/>
    <x v="345"/>
    <n v="10.237500000000001"/>
    <x v="202"/>
    <n v="1.0125"/>
    <x v="200"/>
  </r>
  <r>
    <s v="KHO-27106-786"/>
    <x v="210"/>
    <s v="01603-43789-TN"/>
    <s v="L-D-2.5"/>
    <n v="6"/>
    <x v="748"/>
    <s v="bromeramj@list-manage.com"/>
    <x v="1"/>
    <s v="Lib"/>
    <s v="D"/>
    <x v="2"/>
    <n v="29.784999999999997"/>
    <n v="178.70999999999998"/>
    <x v="3"/>
    <x v="2"/>
    <x v="0"/>
    <x v="345"/>
    <n v="25.912949999999995"/>
    <x v="40"/>
    <n v="3.8720499999999998"/>
    <x v="40"/>
  </r>
  <r>
    <s v="YAC-50329-982"/>
    <x v="598"/>
    <s v="75419-92838-TI"/>
    <s v="E-M-2.5"/>
    <n v="1"/>
    <x v="749"/>
    <s v="cbrydeml@tuttocitta.it"/>
    <x v="0"/>
    <s v="Exc"/>
    <s v="M"/>
    <x v="2"/>
    <n v="31.624999999999996"/>
    <n v="31.624999999999996"/>
    <x v="1"/>
    <x v="0"/>
    <x v="0"/>
    <x v="101"/>
    <n v="28.146249999999995"/>
    <x v="207"/>
    <n v="3.4787499999999998"/>
    <x v="206"/>
  </r>
  <r>
    <s v="VVL-95291-039"/>
    <x v="360"/>
    <s v="96516-97464-MF"/>
    <s v="E-L-0.2"/>
    <n v="2"/>
    <x v="750"/>
    <s v="senefermm@blog.com"/>
    <x v="0"/>
    <s v="Exc"/>
    <s v="L"/>
    <x v="3"/>
    <n v="4.4550000000000001"/>
    <n v="8.91"/>
    <x v="1"/>
    <x v="1"/>
    <x v="1"/>
    <x v="41"/>
    <n v="3.96495"/>
    <x v="186"/>
    <n v="0.49004999999999999"/>
    <x v="185"/>
  </r>
  <r>
    <s v="VUT-20974-364"/>
    <x v="62"/>
    <s v="90285-56295-PO"/>
    <s v="R-M-0.5"/>
    <n v="6"/>
    <x v="751"/>
    <s v="lhaggerstonemn@independent.co.uk"/>
    <x v="0"/>
    <s v="Rob"/>
    <s v="M"/>
    <x v="1"/>
    <n v="5.97"/>
    <n v="35.82"/>
    <x v="0"/>
    <x v="0"/>
    <x v="1"/>
    <x v="161"/>
    <n v="5.6117999999999997"/>
    <x v="57"/>
    <n v="0.35819999999999996"/>
    <x v="57"/>
  </r>
  <r>
    <s v="SFC-34054-213"/>
    <x v="599"/>
    <s v="08100-71102-HQ"/>
    <s v="L-L-0.5"/>
    <n v="4"/>
    <x v="752"/>
    <s v="mgundrymo@omniture.com"/>
    <x v="1"/>
    <s v="Lib"/>
    <s v="L"/>
    <x v="1"/>
    <n v="9.51"/>
    <n v="38.04"/>
    <x v="3"/>
    <x v="1"/>
    <x v="1"/>
    <x v="118"/>
    <n v="8.2736999999999998"/>
    <x v="92"/>
    <n v="1.2363"/>
    <x v="93"/>
  </r>
  <r>
    <s v="UDS-04807-593"/>
    <x v="600"/>
    <s v="84074-28110-OV"/>
    <s v="L-D-0.5"/>
    <n v="2"/>
    <x v="753"/>
    <s v="bwellanmp@cafepress.com"/>
    <x v="0"/>
    <s v="Lib"/>
    <s v="D"/>
    <x v="1"/>
    <n v="7.77"/>
    <n v="15.54"/>
    <x v="3"/>
    <x v="2"/>
    <x v="1"/>
    <x v="73"/>
    <n v="6.7599"/>
    <x v="45"/>
    <n v="1.0101"/>
    <x v="45"/>
  </r>
  <r>
    <s v="FWE-98471-488"/>
    <x v="601"/>
    <s v="27930-59250-JT"/>
    <s v="L-L-1"/>
    <n v="5"/>
    <x v="745"/>
    <s v=""/>
    <x v="0"/>
    <s v="Lib"/>
    <s v="L"/>
    <x v="0"/>
    <n v="15.85"/>
    <n v="79.25"/>
    <x v="3"/>
    <x v="1"/>
    <x v="1"/>
    <x v="13"/>
    <n v="13.7895"/>
    <x v="211"/>
    <n v="2.0605000000000002"/>
    <x v="210"/>
  </r>
  <r>
    <s v="RAU-17060-674"/>
    <x v="602"/>
    <s v="12747-63766-EU"/>
    <s v="L-L-0.2"/>
    <n v="1"/>
    <x v="754"/>
    <s v="catchesonmr@xinhuanet.com"/>
    <x v="0"/>
    <s v="Lib"/>
    <s v="L"/>
    <x v="3"/>
    <n v="4.7549999999999999"/>
    <n v="4.7549999999999999"/>
    <x v="3"/>
    <x v="1"/>
    <x v="0"/>
    <x v="41"/>
    <n v="4.1368499999999999"/>
    <x v="7"/>
    <n v="0.61814999999999998"/>
    <x v="7"/>
  </r>
  <r>
    <s v="AOL-13866-711"/>
    <x v="603"/>
    <s v="83490-88357-LJ"/>
    <s v="E-M-1"/>
    <n v="4"/>
    <x v="755"/>
    <s v="estentonms@google.it"/>
    <x v="0"/>
    <s v="Exc"/>
    <s v="M"/>
    <x v="0"/>
    <n v="13.75"/>
    <n v="55"/>
    <x v="1"/>
    <x v="0"/>
    <x v="0"/>
    <x v="79"/>
    <n v="12.237500000000001"/>
    <x v="235"/>
    <n v="1.5125"/>
    <x v="231"/>
  </r>
  <r>
    <s v="NOA-79645-377"/>
    <x v="604"/>
    <s v="53729-30320-XZ"/>
    <s v="R-D-0.5"/>
    <n v="5"/>
    <x v="756"/>
    <s v="etrippmt@wp.com"/>
    <x v="0"/>
    <s v="Rob"/>
    <s v="D"/>
    <x v="1"/>
    <n v="5.3699999999999992"/>
    <n v="26.849999999999994"/>
    <x v="0"/>
    <x v="2"/>
    <x v="1"/>
    <x v="137"/>
    <n v="5.0477999999999996"/>
    <x v="55"/>
    <n v="0.32219999999999993"/>
    <x v="55"/>
  </r>
  <r>
    <s v="KMS-49214-806"/>
    <x v="605"/>
    <s v="50384-52703-LA"/>
    <s v="E-L-2.5"/>
    <n v="4"/>
    <x v="757"/>
    <s v="lmacmanusmu@imdb.com"/>
    <x v="0"/>
    <s v="Exc"/>
    <s v="L"/>
    <x v="2"/>
    <n v="34.154999999999994"/>
    <n v="136.61999999999998"/>
    <x v="1"/>
    <x v="1"/>
    <x v="1"/>
    <x v="346"/>
    <n v="30.397949999999994"/>
    <x v="61"/>
    <n v="3.7570499999999996"/>
    <x v="61"/>
  </r>
  <r>
    <s v="ABK-08091-531"/>
    <x v="606"/>
    <s v="53864-36201-FG"/>
    <s v="L-L-1"/>
    <n v="3"/>
    <x v="758"/>
    <s v="tbenediktovichmv@ebay.com"/>
    <x v="0"/>
    <s v="Lib"/>
    <s v="L"/>
    <x v="0"/>
    <n v="15.85"/>
    <n v="47.55"/>
    <x v="3"/>
    <x v="1"/>
    <x v="0"/>
    <x v="347"/>
    <n v="13.7895"/>
    <x v="49"/>
    <n v="2.0605000000000002"/>
    <x v="49"/>
  </r>
  <r>
    <s v="GPT-67705-953"/>
    <x v="446"/>
    <s v="70631-33225-MZ"/>
    <s v="A-M-0.2"/>
    <n v="5"/>
    <x v="759"/>
    <s v="cbournermw@chronoengine.com"/>
    <x v="0"/>
    <s v="Ara"/>
    <s v="M"/>
    <x v="3"/>
    <n v="3.375"/>
    <n v="16.875"/>
    <x v="2"/>
    <x v="0"/>
    <x v="0"/>
    <x v="63"/>
    <n v="3.07125"/>
    <x v="19"/>
    <n v="0.30374999999999996"/>
    <x v="19"/>
  </r>
  <r>
    <s v="JNA-21450-177"/>
    <x v="18"/>
    <s v="54798-14109-HC"/>
    <s v="A-D-1"/>
    <n v="3"/>
    <x v="760"/>
    <s v="oskermen3@hatena.ne.jp"/>
    <x v="0"/>
    <s v="Ara"/>
    <s v="D"/>
    <x v="0"/>
    <n v="9.9499999999999993"/>
    <n v="29.849999999999998"/>
    <x v="2"/>
    <x v="2"/>
    <x v="0"/>
    <x v="101"/>
    <n v="9.0544999999999991"/>
    <x v="125"/>
    <n v="0.89549999999999985"/>
    <x v="157"/>
  </r>
  <r>
    <s v="MPQ-23421-608"/>
    <x v="180"/>
    <s v="08023-52962-ET"/>
    <s v="E-M-0.5"/>
    <n v="5"/>
    <x v="761"/>
    <s v="kheddanmy@icq.com"/>
    <x v="0"/>
    <s v="Exc"/>
    <s v="M"/>
    <x v="1"/>
    <n v="8.25"/>
    <n v="41.25"/>
    <x v="1"/>
    <x v="0"/>
    <x v="0"/>
    <x v="48"/>
    <n v="7.3425000000000002"/>
    <x v="1"/>
    <n v="0.90749999999999997"/>
    <x v="1"/>
  </r>
  <r>
    <s v="NLI-63891-565"/>
    <x v="580"/>
    <s v="41899-00283-VK"/>
    <s v="E-M-0.2"/>
    <n v="5"/>
    <x v="762"/>
    <s v="ichartersmz@abc.net.au"/>
    <x v="0"/>
    <s v="Exc"/>
    <s v="M"/>
    <x v="3"/>
    <n v="4.125"/>
    <n v="20.625"/>
    <x v="1"/>
    <x v="0"/>
    <x v="1"/>
    <x v="41"/>
    <n v="3.6712500000000001"/>
    <x v="151"/>
    <n v="0.45374999999999999"/>
    <x v="150"/>
  </r>
  <r>
    <s v="HHF-36647-854"/>
    <x v="453"/>
    <s v="39011-18412-GR"/>
    <s v="A-D-2.5"/>
    <n v="6"/>
    <x v="763"/>
    <s v="aroubertn0@tmall.com"/>
    <x v="0"/>
    <s v="Ara"/>
    <s v="D"/>
    <x v="2"/>
    <n v="22.884999999999998"/>
    <n v="137.31"/>
    <x v="2"/>
    <x v="2"/>
    <x v="0"/>
    <x v="348"/>
    <n v="20.82535"/>
    <x v="199"/>
    <n v="2.0596499999999995"/>
    <x v="197"/>
  </r>
  <r>
    <s v="SBN-16537-046"/>
    <x v="259"/>
    <s v="60255-12579-PZ"/>
    <s v="A-D-0.2"/>
    <n v="1"/>
    <x v="764"/>
    <s v="hmairsn1@so-net.ne.jp"/>
    <x v="0"/>
    <s v="Ara"/>
    <s v="D"/>
    <x v="3"/>
    <n v="2.9849999999999999"/>
    <n v="2.9849999999999999"/>
    <x v="2"/>
    <x v="2"/>
    <x v="1"/>
    <x v="90"/>
    <n v="2.7163499999999998"/>
    <x v="80"/>
    <n v="0.26865"/>
    <x v="81"/>
  </r>
  <r>
    <s v="XZD-44484-632"/>
    <x v="607"/>
    <s v="80541-38332-BP"/>
    <s v="E-M-1"/>
    <n v="2"/>
    <x v="765"/>
    <s v="hrainforthn2@blog.com"/>
    <x v="0"/>
    <s v="Exc"/>
    <s v="M"/>
    <x v="0"/>
    <n v="13.75"/>
    <n v="27.5"/>
    <x v="1"/>
    <x v="0"/>
    <x v="1"/>
    <x v="11"/>
    <n v="12.237500000000001"/>
    <x v="3"/>
    <n v="1.5125"/>
    <x v="3"/>
  </r>
  <r>
    <s v="XZD-44484-632"/>
    <x v="607"/>
    <s v="80541-38332-BP"/>
    <s v="A-D-0.2"/>
    <n v="2"/>
    <x v="765"/>
    <s v="hrainforthn2@blog.com"/>
    <x v="0"/>
    <s v="Ara"/>
    <s v="D"/>
    <x v="3"/>
    <n v="2.9849999999999999"/>
    <n v="5.97"/>
    <x v="2"/>
    <x v="2"/>
    <x v="1"/>
    <x v="11"/>
    <n v="2.7163499999999998"/>
    <x v="78"/>
    <n v="0.26865"/>
    <x v="79"/>
  </r>
  <r>
    <s v="IKQ-39946-768"/>
    <x v="385"/>
    <s v="72778-50968-UQ"/>
    <s v="R-M-1"/>
    <n v="6"/>
    <x v="766"/>
    <s v="ijespern4@theglobeandmail.com"/>
    <x v="0"/>
    <s v="Rob"/>
    <s v="M"/>
    <x v="0"/>
    <n v="9.9499999999999993"/>
    <n v="59.699999999999996"/>
    <x v="0"/>
    <x v="0"/>
    <x v="1"/>
    <x v="53"/>
    <n v="9.3529999999999998"/>
    <x v="34"/>
    <n v="0.59699999999999998"/>
    <x v="34"/>
  </r>
  <r>
    <s v="KMB-95211-174"/>
    <x v="608"/>
    <s v="23941-30203-MO"/>
    <s v="R-D-2.5"/>
    <n v="4"/>
    <x v="767"/>
    <s v="ldwerryhousen5@gravatar.com"/>
    <x v="0"/>
    <s v="Rob"/>
    <s v="D"/>
    <x v="2"/>
    <n v="20.584999999999997"/>
    <n v="82.339999999999989"/>
    <x v="0"/>
    <x v="2"/>
    <x v="0"/>
    <x v="57"/>
    <n v="19.349899999999998"/>
    <x v="18"/>
    <n v="1.2350999999999999"/>
    <x v="18"/>
  </r>
  <r>
    <s v="QWY-99467-368"/>
    <x v="609"/>
    <s v="96434-50068-DZ"/>
    <s v="A-D-2.5"/>
    <n v="1"/>
    <x v="768"/>
    <s v="nbroomern6@examiner.com"/>
    <x v="0"/>
    <s v="Ara"/>
    <s v="D"/>
    <x v="2"/>
    <n v="22.884999999999998"/>
    <n v="22.884999999999998"/>
    <x v="2"/>
    <x v="2"/>
    <x v="1"/>
    <x v="349"/>
    <n v="20.82535"/>
    <x v="216"/>
    <n v="2.0596499999999995"/>
    <x v="215"/>
  </r>
  <r>
    <s v="SRG-76791-614"/>
    <x v="147"/>
    <s v="11729-74102-XB"/>
    <s v="E-L-0.5"/>
    <n v="1"/>
    <x v="769"/>
    <s v="kthoumassonn7@bloglovin.com"/>
    <x v="0"/>
    <s v="Exc"/>
    <s v="L"/>
    <x v="1"/>
    <n v="8.91"/>
    <n v="8.91"/>
    <x v="1"/>
    <x v="1"/>
    <x v="0"/>
    <x v="31"/>
    <n v="7.9298999999999999"/>
    <x v="186"/>
    <n v="0.98009999999999997"/>
    <x v="185"/>
  </r>
  <r>
    <s v="VSN-94485-621"/>
    <x v="172"/>
    <s v="88116-12604-TE"/>
    <s v="A-D-0.2"/>
    <n v="4"/>
    <x v="770"/>
    <s v="fhabberghamn8@discovery.com"/>
    <x v="0"/>
    <s v="Ara"/>
    <s v="D"/>
    <x v="3"/>
    <n v="2.9849999999999999"/>
    <n v="11.94"/>
    <x v="2"/>
    <x v="2"/>
    <x v="1"/>
    <x v="125"/>
    <n v="2.7163499999999998"/>
    <x v="23"/>
    <n v="0.26865"/>
    <x v="23"/>
  </r>
  <r>
    <s v="UFZ-24348-219"/>
    <x v="610"/>
    <s v="27930-59250-JT"/>
    <s v="L-M-2.5"/>
    <n v="3"/>
    <x v="745"/>
    <s v=""/>
    <x v="0"/>
    <s v="Lib"/>
    <s v="M"/>
    <x v="2"/>
    <n v="33.464999999999996"/>
    <n v="100.39499999999998"/>
    <x v="3"/>
    <x v="0"/>
    <x v="1"/>
    <x v="13"/>
    <n v="29.114549999999998"/>
    <x v="69"/>
    <n v="4.3504499999999995"/>
    <x v="70"/>
  </r>
  <r>
    <s v="UKS-93055-397"/>
    <x v="611"/>
    <s v="13082-41034-PD"/>
    <s v="A-D-2.5"/>
    <n v="5"/>
    <x v="771"/>
    <s v="ravrashinna@tamu.edu"/>
    <x v="0"/>
    <s v="Ara"/>
    <s v="D"/>
    <x v="2"/>
    <n v="22.884999999999998"/>
    <n v="114.42499999999998"/>
    <x v="2"/>
    <x v="2"/>
    <x v="1"/>
    <x v="41"/>
    <n v="20.82535"/>
    <x v="54"/>
    <n v="2.0596499999999995"/>
    <x v="54"/>
  </r>
  <r>
    <s v="AVH-56062-335"/>
    <x v="612"/>
    <s v="18082-74419-QH"/>
    <s v="E-M-0.5"/>
    <n v="5"/>
    <x v="772"/>
    <s v="mdoidgenb@etsy.com"/>
    <x v="0"/>
    <s v="Exc"/>
    <s v="M"/>
    <x v="1"/>
    <n v="8.25"/>
    <n v="41.25"/>
    <x v="1"/>
    <x v="0"/>
    <x v="1"/>
    <x v="350"/>
    <n v="7.3425000000000002"/>
    <x v="1"/>
    <n v="0.90749999999999997"/>
    <x v="1"/>
  </r>
  <r>
    <s v="HGE-19842-613"/>
    <x v="613"/>
    <s v="49401-45041-ZU"/>
    <s v="R-L-0.5"/>
    <n v="4"/>
    <x v="773"/>
    <s v="jedinboronc@reverbnation.com"/>
    <x v="0"/>
    <s v="Rob"/>
    <s v="L"/>
    <x v="1"/>
    <n v="7.169999999999999"/>
    <n v="28.679999999999996"/>
    <x v="0"/>
    <x v="1"/>
    <x v="0"/>
    <x v="42"/>
    <n v="6.7397999999999989"/>
    <x v="158"/>
    <n v="0.43019999999999992"/>
    <x v="158"/>
  </r>
  <r>
    <s v="WBA-85905-175"/>
    <x v="611"/>
    <s v="41252-45992-VS"/>
    <s v="L-M-0.2"/>
    <n v="1"/>
    <x v="774"/>
    <s v="ttewelsonnd@cdbaby.com"/>
    <x v="0"/>
    <s v="Lib"/>
    <s v="M"/>
    <x v="3"/>
    <n v="4.3650000000000002"/>
    <n v="4.3650000000000002"/>
    <x v="3"/>
    <x v="0"/>
    <x v="1"/>
    <x v="87"/>
    <n v="3.7975500000000002"/>
    <x v="230"/>
    <n v="0.56745000000000001"/>
    <x v="227"/>
  </r>
  <r>
    <s v="DZI-35365-596"/>
    <x v="493"/>
    <s v="54798-14109-HC"/>
    <s v="E-M-0.2"/>
    <n v="2"/>
    <x v="760"/>
    <s v="oskermen3@hatena.ne.jp"/>
    <x v="0"/>
    <s v="Exc"/>
    <s v="M"/>
    <x v="3"/>
    <n v="4.125"/>
    <n v="8.25"/>
    <x v="1"/>
    <x v="0"/>
    <x v="0"/>
    <x v="101"/>
    <n v="3.6712500000000001"/>
    <x v="127"/>
    <n v="0.45374999999999999"/>
    <x v="128"/>
  </r>
  <r>
    <s v="XIR-88982-743"/>
    <x v="614"/>
    <s v="00852-54571-WP"/>
    <s v="E-M-0.2"/>
    <n v="2"/>
    <x v="775"/>
    <s v="ddrewittnf@mapquest.com"/>
    <x v="0"/>
    <s v="Exc"/>
    <s v="M"/>
    <x v="3"/>
    <n v="4.125"/>
    <n v="8.25"/>
    <x v="1"/>
    <x v="0"/>
    <x v="0"/>
    <x v="117"/>
    <n v="3.6712500000000001"/>
    <x v="127"/>
    <n v="0.45374999999999999"/>
    <x v="128"/>
  </r>
  <r>
    <s v="VUC-72395-865"/>
    <x v="151"/>
    <s v="13321-57602-GK"/>
    <s v="A-D-0.5"/>
    <n v="6"/>
    <x v="776"/>
    <s v="agladhillng@stanford.edu"/>
    <x v="0"/>
    <s v="Ara"/>
    <s v="D"/>
    <x v="1"/>
    <n v="5.97"/>
    <n v="35.82"/>
    <x v="2"/>
    <x v="2"/>
    <x v="0"/>
    <x v="192"/>
    <n v="5.4326999999999996"/>
    <x v="28"/>
    <n v="0.5373"/>
    <x v="28"/>
  </r>
  <r>
    <s v="BQJ-44755-910"/>
    <x v="489"/>
    <s v="75006-89922-VW"/>
    <s v="E-D-2.5"/>
    <n v="6"/>
    <x v="777"/>
    <s v="mlorineznh@whitehouse.gov"/>
    <x v="0"/>
    <s v="Exc"/>
    <s v="D"/>
    <x v="2"/>
    <n v="27.945"/>
    <n v="167.67000000000002"/>
    <x v="1"/>
    <x v="2"/>
    <x v="1"/>
    <x v="98"/>
    <n v="24.87105"/>
    <x v="193"/>
    <n v="3.07395"/>
    <x v="192"/>
  </r>
  <r>
    <s v="JKC-64636-831"/>
    <x v="615"/>
    <s v="52098-80103-FD"/>
    <s v="A-M-2.5"/>
    <n v="2"/>
    <x v="778"/>
    <s v=""/>
    <x v="0"/>
    <s v="Ara"/>
    <s v="M"/>
    <x v="2"/>
    <n v="25.874999999999996"/>
    <n v="51.749999999999993"/>
    <x v="2"/>
    <x v="0"/>
    <x v="0"/>
    <x v="227"/>
    <n v="23.546249999999997"/>
    <x v="109"/>
    <n v="2.3287499999999994"/>
    <x v="110"/>
  </r>
  <r>
    <s v="ZKI-78561-066"/>
    <x v="616"/>
    <s v="60121-12432-VU"/>
    <s v="A-D-0.2"/>
    <n v="3"/>
    <x v="779"/>
    <s v="mvannj@wikipedia.org"/>
    <x v="0"/>
    <s v="Ara"/>
    <s v="D"/>
    <x v="3"/>
    <n v="2.9849999999999999"/>
    <n v="8.9550000000000001"/>
    <x v="2"/>
    <x v="2"/>
    <x v="0"/>
    <x v="351"/>
    <n v="2.7163499999999998"/>
    <x v="206"/>
    <n v="0.26865"/>
    <x v="205"/>
  </r>
  <r>
    <s v="IMP-12563-728"/>
    <x v="578"/>
    <s v="68346-14810-UA"/>
    <s v="E-L-0.5"/>
    <n v="6"/>
    <x v="780"/>
    <s v=""/>
    <x v="0"/>
    <s v="Exc"/>
    <s v="L"/>
    <x v="1"/>
    <n v="8.91"/>
    <n v="53.46"/>
    <x v="1"/>
    <x v="1"/>
    <x v="1"/>
    <x v="67"/>
    <n v="7.9298999999999999"/>
    <x v="135"/>
    <n v="0.98009999999999997"/>
    <x v="135"/>
  </r>
  <r>
    <s v="MZL-81126-390"/>
    <x v="617"/>
    <s v="48464-99723-HK"/>
    <s v="A-L-0.2"/>
    <n v="6"/>
    <x v="781"/>
    <s v="jethelstonnl@creativecommons.org"/>
    <x v="0"/>
    <s v="Ara"/>
    <s v="L"/>
    <x v="3"/>
    <n v="3.8849999999999998"/>
    <n v="23.31"/>
    <x v="2"/>
    <x v="1"/>
    <x v="0"/>
    <x v="352"/>
    <n v="3.5353499999999998"/>
    <x v="116"/>
    <n v="0.34964999999999996"/>
    <x v="117"/>
  </r>
  <r>
    <s v="MZL-81126-390"/>
    <x v="617"/>
    <s v="48464-99723-HK"/>
    <s v="A-M-0.2"/>
    <n v="2"/>
    <x v="781"/>
    <s v="jethelstonnl@creativecommons.org"/>
    <x v="0"/>
    <s v="Ara"/>
    <s v="M"/>
    <x v="3"/>
    <n v="3.375"/>
    <n v="6.75"/>
    <x v="2"/>
    <x v="0"/>
    <x v="0"/>
    <x v="352"/>
    <n v="3.07125"/>
    <x v="56"/>
    <n v="0.30374999999999996"/>
    <x v="56"/>
  </r>
  <r>
    <s v="TVF-57766-608"/>
    <x v="155"/>
    <s v="88420-46464-XE"/>
    <s v="L-D-0.5"/>
    <n v="1"/>
    <x v="782"/>
    <s v="peberznn@woothemes.com"/>
    <x v="0"/>
    <s v="Lib"/>
    <s v="D"/>
    <x v="1"/>
    <n v="7.77"/>
    <n v="7.77"/>
    <x v="3"/>
    <x v="2"/>
    <x v="0"/>
    <x v="231"/>
    <n v="6.7599"/>
    <x v="86"/>
    <n v="1.0101"/>
    <x v="87"/>
  </r>
  <r>
    <s v="RUX-37995-892"/>
    <x v="461"/>
    <s v="37762-09530-MP"/>
    <s v="L-D-2.5"/>
    <n v="4"/>
    <x v="783"/>
    <s v="bgaishno@altervista.org"/>
    <x v="0"/>
    <s v="Lib"/>
    <s v="D"/>
    <x v="2"/>
    <n v="29.784999999999997"/>
    <n v="119.13999999999999"/>
    <x v="3"/>
    <x v="2"/>
    <x v="0"/>
    <x v="79"/>
    <n v="25.912949999999995"/>
    <x v="148"/>
    <n v="3.8720499999999998"/>
    <x v="147"/>
  </r>
  <r>
    <s v="AVK-76526-953"/>
    <x v="87"/>
    <s v="47268-50127-XY"/>
    <s v="A-D-1"/>
    <n v="2"/>
    <x v="784"/>
    <s v="ldantonnp@miitbeian.gov.cn"/>
    <x v="0"/>
    <s v="Ara"/>
    <s v="D"/>
    <x v="0"/>
    <n v="9.9499999999999993"/>
    <n v="19.899999999999999"/>
    <x v="2"/>
    <x v="2"/>
    <x v="1"/>
    <x v="87"/>
    <n v="9.0544999999999991"/>
    <x v="163"/>
    <n v="0.89549999999999985"/>
    <x v="163"/>
  </r>
  <r>
    <s v="RIU-02231-623"/>
    <x v="618"/>
    <s v="25544-84179-QC"/>
    <s v="R-L-0.5"/>
    <n v="5"/>
    <x v="785"/>
    <s v="smorrallnq@answers.com"/>
    <x v="0"/>
    <s v="Rob"/>
    <s v="L"/>
    <x v="1"/>
    <n v="7.169999999999999"/>
    <n v="35.849999999999994"/>
    <x v="0"/>
    <x v="1"/>
    <x v="0"/>
    <x v="27"/>
    <n v="6.7397999999999989"/>
    <x v="72"/>
    <n v="0.43019999999999992"/>
    <x v="73"/>
  </r>
  <r>
    <s v="WFK-99317-827"/>
    <x v="619"/>
    <s v="32058-76765-ZL"/>
    <s v="L-D-2.5"/>
    <n v="3"/>
    <x v="786"/>
    <s v="dcrownshawnr@photobucket.com"/>
    <x v="0"/>
    <s v="Lib"/>
    <s v="D"/>
    <x v="2"/>
    <n v="29.784999999999997"/>
    <n v="89.35499999999999"/>
    <x v="3"/>
    <x v="2"/>
    <x v="1"/>
    <x v="311"/>
    <n v="25.912949999999995"/>
    <x v="52"/>
    <n v="3.8720499999999998"/>
    <x v="52"/>
  </r>
  <r>
    <s v="SFD-00372-284"/>
    <x v="440"/>
    <s v="54798-14109-HC"/>
    <s v="L-M-0.2"/>
    <n v="2"/>
    <x v="760"/>
    <s v="oskermen3@hatena.ne.jp"/>
    <x v="0"/>
    <s v="Lib"/>
    <s v="M"/>
    <x v="3"/>
    <n v="4.3650000000000002"/>
    <n v="8.73"/>
    <x v="3"/>
    <x v="0"/>
    <x v="0"/>
    <x v="101"/>
    <n v="3.7975500000000002"/>
    <x v="32"/>
    <n v="0.56745000000000001"/>
    <x v="32"/>
  </r>
  <r>
    <s v="SXC-62166-515"/>
    <x v="489"/>
    <s v="69171-65646-UC"/>
    <s v="R-L-2.5"/>
    <n v="5"/>
    <x v="787"/>
    <s v="jreddochnt@sun.com"/>
    <x v="0"/>
    <s v="Rob"/>
    <s v="L"/>
    <x v="2"/>
    <n v="27.484999999999996"/>
    <n v="137.42499999999998"/>
    <x v="0"/>
    <x v="1"/>
    <x v="1"/>
    <x v="344"/>
    <n v="25.835899999999995"/>
    <x v="223"/>
    <n v="1.6490999999999998"/>
    <x v="221"/>
  </r>
  <r>
    <s v="YIE-87008-621"/>
    <x v="620"/>
    <s v="22503-52799-MI"/>
    <s v="L-M-0.5"/>
    <n v="4"/>
    <x v="788"/>
    <s v="stitleynu@whitehouse.gov"/>
    <x v="0"/>
    <s v="Lib"/>
    <s v="M"/>
    <x v="1"/>
    <n v="8.73"/>
    <n v="34.92"/>
    <x v="3"/>
    <x v="0"/>
    <x v="1"/>
    <x v="97"/>
    <n v="7.5951000000000004"/>
    <x v="231"/>
    <n v="1.1349"/>
    <x v="228"/>
  </r>
  <r>
    <s v="HRM-94548-288"/>
    <x v="621"/>
    <s v="08934-65581-ZI"/>
    <s v="A-L-2.5"/>
    <n v="6"/>
    <x v="789"/>
    <s v="rsimaonv@simplemachines.org"/>
    <x v="0"/>
    <s v="Ara"/>
    <s v="L"/>
    <x v="2"/>
    <n v="29.784999999999997"/>
    <n v="178.70999999999998"/>
    <x v="2"/>
    <x v="1"/>
    <x v="1"/>
    <x v="321"/>
    <n v="27.104349999999997"/>
    <x v="227"/>
    <n v="2.6806499999999995"/>
    <x v="224"/>
  </r>
  <r>
    <s v="UJG-34731-295"/>
    <x v="374"/>
    <s v="15764-22559-ZT"/>
    <s v="A-M-2.5"/>
    <n v="1"/>
    <x v="790"/>
    <s v=""/>
    <x v="0"/>
    <s v="Ara"/>
    <s v="M"/>
    <x v="2"/>
    <n v="25.874999999999996"/>
    <n v="25.874999999999996"/>
    <x v="2"/>
    <x v="0"/>
    <x v="1"/>
    <x v="269"/>
    <n v="23.546249999999997"/>
    <x v="165"/>
    <n v="2.3287499999999994"/>
    <x v="165"/>
  </r>
  <r>
    <s v="TWD-70988-853"/>
    <x v="345"/>
    <s v="87519-68847-ZG"/>
    <s v="L-D-1"/>
    <n v="6"/>
    <x v="791"/>
    <s v="nchisholmnx@example.com"/>
    <x v="0"/>
    <s v="Lib"/>
    <s v="D"/>
    <x v="0"/>
    <n v="12.95"/>
    <n v="77.699999999999989"/>
    <x v="3"/>
    <x v="2"/>
    <x v="0"/>
    <x v="203"/>
    <n v="11.266499999999999"/>
    <x v="97"/>
    <n v="1.6835"/>
    <x v="98"/>
  </r>
  <r>
    <s v="CIX-22904-641"/>
    <x v="622"/>
    <s v="78012-56878-UB"/>
    <s v="R-M-1"/>
    <n v="1"/>
    <x v="792"/>
    <s v="goatsny@live.com"/>
    <x v="0"/>
    <s v="Rob"/>
    <s v="M"/>
    <x v="0"/>
    <n v="9.9499999999999993"/>
    <n v="9.9499999999999993"/>
    <x v="0"/>
    <x v="0"/>
    <x v="0"/>
    <x v="6"/>
    <n v="9.3529999999999998"/>
    <x v="236"/>
    <n v="0.59699999999999998"/>
    <x v="232"/>
  </r>
  <r>
    <s v="DLV-65840-759"/>
    <x v="623"/>
    <s v="77192-72145-RG"/>
    <s v="L-M-1"/>
    <n v="2"/>
    <x v="793"/>
    <s v="mbirkinnz@java.com"/>
    <x v="0"/>
    <s v="Lib"/>
    <s v="M"/>
    <x v="0"/>
    <n v="14.55"/>
    <n v="29.1"/>
    <x v="3"/>
    <x v="0"/>
    <x v="0"/>
    <x v="218"/>
    <n v="12.6585"/>
    <x v="237"/>
    <n v="1.8915000000000002"/>
    <x v="233"/>
  </r>
  <r>
    <s v="RXN-55491-201"/>
    <x v="354"/>
    <s v="86071-79238-CX"/>
    <s v="R-L-0.2"/>
    <n v="6"/>
    <x v="794"/>
    <s v="rpysono0@constantcontact.com"/>
    <x v="1"/>
    <s v="Rob"/>
    <s v="L"/>
    <x v="3"/>
    <n v="3.5849999999999995"/>
    <n v="21.509999999999998"/>
    <x v="0"/>
    <x v="1"/>
    <x v="1"/>
    <x v="328"/>
    <n v="3.3698999999999995"/>
    <x v="156"/>
    <n v="0.21509999999999996"/>
    <x v="155"/>
  </r>
  <r>
    <s v="UHK-63283-868"/>
    <x v="624"/>
    <s v="16809-16936-WF"/>
    <s v="A-M-0.5"/>
    <n v="1"/>
    <x v="795"/>
    <s v="mmacconnechieo9@reuters.com"/>
    <x v="0"/>
    <s v="Ara"/>
    <s v="M"/>
    <x v="1"/>
    <n v="6.75"/>
    <n v="6.75"/>
    <x v="2"/>
    <x v="0"/>
    <x v="0"/>
    <x v="27"/>
    <n v="6.1425000000000001"/>
    <x v="56"/>
    <n v="0.60749999999999993"/>
    <x v="56"/>
  </r>
  <r>
    <s v="PJC-31401-893"/>
    <x v="561"/>
    <s v="11212-69985-ZJ"/>
    <s v="A-D-0.5"/>
    <n v="3"/>
    <x v="796"/>
    <s v="rtreachero2@usa.gov"/>
    <x v="1"/>
    <s v="Ara"/>
    <s v="D"/>
    <x v="1"/>
    <n v="5.97"/>
    <n v="17.91"/>
    <x v="2"/>
    <x v="2"/>
    <x v="1"/>
    <x v="353"/>
    <n v="5.4326999999999996"/>
    <x v="21"/>
    <n v="0.5373"/>
    <x v="21"/>
  </r>
  <r>
    <s v="HHO-79903-185"/>
    <x v="42"/>
    <s v="53893-01719-CL"/>
    <s v="A-L-2.5"/>
    <n v="1"/>
    <x v="797"/>
    <s v="bfattorinio3@quantcast.com"/>
    <x v="1"/>
    <s v="Ara"/>
    <s v="L"/>
    <x v="2"/>
    <n v="29.784999999999997"/>
    <n v="29.784999999999997"/>
    <x v="2"/>
    <x v="1"/>
    <x v="0"/>
    <x v="354"/>
    <n v="27.104349999999997"/>
    <x v="177"/>
    <n v="2.6806499999999995"/>
    <x v="177"/>
  </r>
  <r>
    <s v="YWM-07310-594"/>
    <x v="267"/>
    <s v="66028-99867-WJ"/>
    <s v="E-M-0.5"/>
    <n v="5"/>
    <x v="798"/>
    <s v="mpalleskeo4@nyu.edu"/>
    <x v="0"/>
    <s v="Exc"/>
    <s v="M"/>
    <x v="1"/>
    <n v="8.25"/>
    <n v="41.25"/>
    <x v="1"/>
    <x v="0"/>
    <x v="0"/>
    <x v="171"/>
    <n v="7.3425000000000002"/>
    <x v="1"/>
    <n v="0.90749999999999997"/>
    <x v="1"/>
  </r>
  <r>
    <s v="FHD-94983-982"/>
    <x v="625"/>
    <s v="62839-56723-CH"/>
    <s v="R-M-0.5"/>
    <n v="3"/>
    <x v="799"/>
    <s v=""/>
    <x v="0"/>
    <s v="Rob"/>
    <s v="M"/>
    <x v="1"/>
    <n v="5.97"/>
    <n v="17.91"/>
    <x v="0"/>
    <x v="0"/>
    <x v="0"/>
    <x v="155"/>
    <n v="5.6117999999999997"/>
    <x v="8"/>
    <n v="0.35819999999999996"/>
    <x v="8"/>
  </r>
  <r>
    <s v="WQK-10857-119"/>
    <x v="616"/>
    <s v="96849-52854-CR"/>
    <s v="E-D-0.5"/>
    <n v="1"/>
    <x v="800"/>
    <s v="fantcliffeo6@amazon.co.jp"/>
    <x v="1"/>
    <s v="Exc"/>
    <s v="D"/>
    <x v="1"/>
    <n v="7.29"/>
    <n v="7.29"/>
    <x v="1"/>
    <x v="2"/>
    <x v="0"/>
    <x v="22"/>
    <n v="6.4881000000000002"/>
    <x v="36"/>
    <n v="0.80190000000000006"/>
    <x v="36"/>
  </r>
  <r>
    <s v="DXA-50313-073"/>
    <x v="626"/>
    <s v="19755-55847-VW"/>
    <s v="E-L-1"/>
    <n v="2"/>
    <x v="801"/>
    <s v="pmatignono7@harvard.edu"/>
    <x v="2"/>
    <s v="Exc"/>
    <s v="L"/>
    <x v="0"/>
    <n v="14.85"/>
    <n v="29.7"/>
    <x v="1"/>
    <x v="1"/>
    <x v="0"/>
    <x v="355"/>
    <n v="13.2165"/>
    <x v="238"/>
    <n v="1.6335"/>
    <x v="234"/>
  </r>
  <r>
    <s v="ONW-00560-570"/>
    <x v="52"/>
    <s v="32900-82606-BO"/>
    <s v="A-M-1"/>
    <n v="2"/>
    <x v="802"/>
    <s v="cweondo8@theglobeandmail.com"/>
    <x v="0"/>
    <s v="Ara"/>
    <s v="M"/>
    <x v="0"/>
    <n v="11.25"/>
    <n v="22.5"/>
    <x v="2"/>
    <x v="0"/>
    <x v="1"/>
    <x v="228"/>
    <n v="10.237500000000001"/>
    <x v="139"/>
    <n v="1.0125"/>
    <x v="138"/>
  </r>
  <r>
    <s v="BRJ-19414-277"/>
    <x v="622"/>
    <s v="16809-16936-WF"/>
    <s v="R-M-0.2"/>
    <n v="4"/>
    <x v="795"/>
    <s v="mmacconnechieo9@reuters.com"/>
    <x v="0"/>
    <s v="Rob"/>
    <s v="M"/>
    <x v="3"/>
    <n v="2.9849999999999999"/>
    <n v="11.94"/>
    <x v="0"/>
    <x v="0"/>
    <x v="0"/>
    <x v="27"/>
    <n v="2.8058999999999998"/>
    <x v="83"/>
    <n v="0.17909999999999998"/>
    <x v="84"/>
  </r>
  <r>
    <s v="MIQ-16322-908"/>
    <x v="627"/>
    <s v="20118-28138-QD"/>
    <s v="A-L-1"/>
    <n v="2"/>
    <x v="803"/>
    <s v="jskentelberyoa@paypal.com"/>
    <x v="0"/>
    <s v="Ara"/>
    <s v="L"/>
    <x v="0"/>
    <n v="12.95"/>
    <n v="25.9"/>
    <x v="2"/>
    <x v="1"/>
    <x v="1"/>
    <x v="13"/>
    <n v="11.7845"/>
    <x v="123"/>
    <n v="1.1655"/>
    <x v="124"/>
  </r>
  <r>
    <s v="MVO-39328-830"/>
    <x v="628"/>
    <s v="84057-45461-AH"/>
    <s v="L-M-0.5"/>
    <n v="5"/>
    <x v="804"/>
    <s v="ocomberob@goo.gl"/>
    <x v="1"/>
    <s v="Lib"/>
    <s v="M"/>
    <x v="1"/>
    <n v="8.73"/>
    <n v="43.650000000000006"/>
    <x v="3"/>
    <x v="0"/>
    <x v="1"/>
    <x v="82"/>
    <n v="7.5951000000000004"/>
    <x v="130"/>
    <n v="1.1349"/>
    <x v="35"/>
  </r>
  <r>
    <s v="MVO-39328-830"/>
    <x v="628"/>
    <s v="84057-45461-AH"/>
    <s v="A-L-0.5"/>
    <n v="6"/>
    <x v="804"/>
    <s v="ocomberob@goo.gl"/>
    <x v="1"/>
    <s v="Ara"/>
    <s v="L"/>
    <x v="1"/>
    <n v="7.77"/>
    <n v="46.62"/>
    <x v="2"/>
    <x v="1"/>
    <x v="1"/>
    <x v="82"/>
    <n v="7.0706999999999995"/>
    <x v="187"/>
    <n v="0.69929999999999992"/>
    <x v="186"/>
  </r>
  <r>
    <s v="NTJ-88319-746"/>
    <x v="629"/>
    <s v="90882-88130-KQ"/>
    <s v="L-L-0.5"/>
    <n v="3"/>
    <x v="805"/>
    <s v="ztramelod@netlog.com"/>
    <x v="0"/>
    <s v="Lib"/>
    <s v="L"/>
    <x v="1"/>
    <n v="9.51"/>
    <n v="28.53"/>
    <x v="3"/>
    <x v="1"/>
    <x v="1"/>
    <x v="55"/>
    <n v="8.2736999999999998"/>
    <x v="33"/>
    <n v="1.2363"/>
    <x v="33"/>
  </r>
  <r>
    <s v="LCY-24377-948"/>
    <x v="630"/>
    <s v="21617-79890-DD"/>
    <s v="R-L-2.5"/>
    <n v="1"/>
    <x v="806"/>
    <s v=""/>
    <x v="0"/>
    <s v="Rob"/>
    <s v="L"/>
    <x v="2"/>
    <n v="27.484999999999996"/>
    <n v="27.484999999999996"/>
    <x v="0"/>
    <x v="1"/>
    <x v="0"/>
    <x v="208"/>
    <n v="25.835899999999995"/>
    <x v="161"/>
    <n v="1.6490999999999998"/>
    <x v="161"/>
  </r>
  <r>
    <s v="FWD-85967-769"/>
    <x v="631"/>
    <s v="20256-54689-LO"/>
    <s v="E-D-0.2"/>
    <n v="3"/>
    <x v="807"/>
    <s v=""/>
    <x v="0"/>
    <s v="Exc"/>
    <s v="D"/>
    <x v="3"/>
    <n v="3.645"/>
    <n v="10.935"/>
    <x v="1"/>
    <x v="2"/>
    <x v="1"/>
    <x v="19"/>
    <n v="3.2440500000000001"/>
    <x v="50"/>
    <n v="0.40095000000000003"/>
    <x v="50"/>
  </r>
  <r>
    <s v="KTO-53793-109"/>
    <x v="229"/>
    <s v="17572-27091-AA"/>
    <s v="R-L-0.2"/>
    <n v="2"/>
    <x v="808"/>
    <s v="chatfullog@ebay.com"/>
    <x v="0"/>
    <s v="Rob"/>
    <s v="L"/>
    <x v="3"/>
    <n v="3.5849999999999995"/>
    <n v="7.169999999999999"/>
    <x v="0"/>
    <x v="1"/>
    <x v="1"/>
    <x v="356"/>
    <n v="3.3698999999999995"/>
    <x v="58"/>
    <n v="0.21509999999999996"/>
    <x v="58"/>
  </r>
  <r>
    <s v="OCK-89033-348"/>
    <x v="632"/>
    <s v="82300-88786-UE"/>
    <s v="A-L-0.2"/>
    <n v="6"/>
    <x v="809"/>
    <s v=""/>
    <x v="0"/>
    <s v="Ara"/>
    <s v="L"/>
    <x v="3"/>
    <n v="3.8849999999999998"/>
    <n v="23.31"/>
    <x v="2"/>
    <x v="1"/>
    <x v="0"/>
    <x v="332"/>
    <n v="3.5353499999999998"/>
    <x v="116"/>
    <n v="0.34964999999999996"/>
    <x v="117"/>
  </r>
  <r>
    <s v="GPZ-36017-366"/>
    <x v="633"/>
    <s v="65732-22589-OW"/>
    <s v="A-D-2.5"/>
    <n v="5"/>
    <x v="810"/>
    <s v="kmarrisonoq@dropbox.com"/>
    <x v="0"/>
    <s v="Ara"/>
    <s v="D"/>
    <x v="2"/>
    <n v="22.884999999999998"/>
    <n v="114.42499999999998"/>
    <x v="2"/>
    <x v="2"/>
    <x v="0"/>
    <x v="29"/>
    <n v="20.82535"/>
    <x v="54"/>
    <n v="2.0596499999999995"/>
    <x v="54"/>
  </r>
  <r>
    <s v="BZP-33213-637"/>
    <x v="95"/>
    <s v="77175-09826-SF"/>
    <s v="A-M-2.5"/>
    <n v="3"/>
    <x v="811"/>
    <s v="lagnolooj@pinterest.com"/>
    <x v="0"/>
    <s v="Ara"/>
    <s v="M"/>
    <x v="2"/>
    <n v="25.874999999999996"/>
    <n v="77.624999999999986"/>
    <x v="2"/>
    <x v="0"/>
    <x v="0"/>
    <x v="134"/>
    <n v="23.546249999999997"/>
    <x v="62"/>
    <n v="2.3287499999999994"/>
    <x v="62"/>
  </r>
  <r>
    <s v="WFH-21507-708"/>
    <x v="521"/>
    <s v="07237-32539-NB"/>
    <s v="R-D-0.5"/>
    <n v="1"/>
    <x v="812"/>
    <s v="dkiddyok@fda.gov"/>
    <x v="0"/>
    <s v="Rob"/>
    <s v="D"/>
    <x v="1"/>
    <n v="5.3699999999999992"/>
    <n v="5.3699999999999992"/>
    <x v="0"/>
    <x v="2"/>
    <x v="0"/>
    <x v="74"/>
    <n v="5.0477999999999996"/>
    <x v="167"/>
    <n v="0.32219999999999993"/>
    <x v="167"/>
  </r>
  <r>
    <s v="HST-96923-073"/>
    <x v="76"/>
    <s v="54722-76431-EX"/>
    <s v="R-D-2.5"/>
    <n v="6"/>
    <x v="813"/>
    <s v="hpetroulisol@state.tx.us"/>
    <x v="1"/>
    <s v="Rob"/>
    <s v="D"/>
    <x v="2"/>
    <n v="20.584999999999997"/>
    <n v="123.50999999999999"/>
    <x v="0"/>
    <x v="2"/>
    <x v="1"/>
    <x v="357"/>
    <n v="19.349899999999998"/>
    <x v="113"/>
    <n v="1.2350999999999999"/>
    <x v="114"/>
  </r>
  <r>
    <s v="ENN-79947-323"/>
    <x v="634"/>
    <s v="67847-82662-TE"/>
    <s v="L-M-0.5"/>
    <n v="2"/>
    <x v="814"/>
    <s v="mschollom@taobao.com"/>
    <x v="0"/>
    <s v="Lib"/>
    <s v="M"/>
    <x v="1"/>
    <n v="8.73"/>
    <n v="17.46"/>
    <x v="3"/>
    <x v="0"/>
    <x v="1"/>
    <x v="204"/>
    <n v="7.5951000000000004"/>
    <x v="106"/>
    <n v="1.1349"/>
    <x v="107"/>
  </r>
  <r>
    <s v="BHA-47429-889"/>
    <x v="635"/>
    <s v="51114-51191-EW"/>
    <s v="E-L-0.2"/>
    <n v="3"/>
    <x v="815"/>
    <s v="kfersonon@g.co"/>
    <x v="0"/>
    <s v="Exc"/>
    <s v="L"/>
    <x v="3"/>
    <n v="4.4550000000000001"/>
    <n v="13.365"/>
    <x v="1"/>
    <x v="1"/>
    <x v="1"/>
    <x v="351"/>
    <n v="3.96495"/>
    <x v="87"/>
    <n v="0.49004999999999999"/>
    <x v="88"/>
  </r>
  <r>
    <s v="SZY-63017-318"/>
    <x v="636"/>
    <s v="91809-58808-TV"/>
    <s v="A-L-0.2"/>
    <n v="2"/>
    <x v="816"/>
    <s v="bkellowayoo@omniture.com"/>
    <x v="0"/>
    <s v="Ara"/>
    <s v="L"/>
    <x v="3"/>
    <n v="3.8849999999999998"/>
    <n v="7.77"/>
    <x v="2"/>
    <x v="1"/>
    <x v="0"/>
    <x v="204"/>
    <n v="3.5353499999999998"/>
    <x v="42"/>
    <n v="0.34964999999999996"/>
    <x v="42"/>
  </r>
  <r>
    <s v="LCU-93317-340"/>
    <x v="637"/>
    <s v="84996-26826-DK"/>
    <s v="R-D-0.2"/>
    <n v="1"/>
    <x v="817"/>
    <s v="soliffeop@yellowbook.com"/>
    <x v="0"/>
    <s v="Rob"/>
    <s v="D"/>
    <x v="3"/>
    <n v="2.6849999999999996"/>
    <n v="2.6849999999999996"/>
    <x v="0"/>
    <x v="2"/>
    <x v="0"/>
    <x v="168"/>
    <n v="2.5238999999999998"/>
    <x v="111"/>
    <n v="0.16109999999999997"/>
    <x v="112"/>
  </r>
  <r>
    <s v="UOM-71431-481"/>
    <x v="182"/>
    <s v="65732-22589-OW"/>
    <s v="R-D-2.5"/>
    <n v="1"/>
    <x v="810"/>
    <s v="kmarrisonoq@dropbox.com"/>
    <x v="0"/>
    <s v="Rob"/>
    <s v="D"/>
    <x v="2"/>
    <n v="20.584999999999997"/>
    <n v="20.584999999999997"/>
    <x v="0"/>
    <x v="2"/>
    <x v="0"/>
    <x v="29"/>
    <n v="19.349899999999998"/>
    <x v="141"/>
    <n v="1.2350999999999999"/>
    <x v="140"/>
  </r>
  <r>
    <s v="PJH-42618-877"/>
    <x v="479"/>
    <s v="93676-95250-XJ"/>
    <s v="A-D-2.5"/>
    <n v="5"/>
    <x v="818"/>
    <s v="cdolohuntyor@dailymail.co.uk"/>
    <x v="0"/>
    <s v="Ara"/>
    <s v="D"/>
    <x v="2"/>
    <n v="22.884999999999998"/>
    <n v="114.42499999999998"/>
    <x v="2"/>
    <x v="2"/>
    <x v="0"/>
    <x v="236"/>
    <n v="20.82535"/>
    <x v="54"/>
    <n v="2.0596499999999995"/>
    <x v="54"/>
  </r>
  <r>
    <s v="XED-90333-402"/>
    <x v="638"/>
    <s v="28300-14355-GF"/>
    <s v="E-M-0.2"/>
    <n v="5"/>
    <x v="819"/>
    <s v="pvasilenkoos@addtoany.com"/>
    <x v="2"/>
    <s v="Exc"/>
    <s v="M"/>
    <x v="3"/>
    <n v="4.125"/>
    <n v="20.625"/>
    <x v="1"/>
    <x v="0"/>
    <x v="1"/>
    <x v="229"/>
    <n v="3.6712500000000001"/>
    <x v="151"/>
    <n v="0.45374999999999999"/>
    <x v="150"/>
  </r>
  <r>
    <s v="IKK-62234-199"/>
    <x v="639"/>
    <s v="91190-84826-IQ"/>
    <s v="L-L-0.5"/>
    <n v="6"/>
    <x v="820"/>
    <s v="rschankelborgot@ameblo.jp"/>
    <x v="0"/>
    <s v="Lib"/>
    <s v="L"/>
    <x v="1"/>
    <n v="9.51"/>
    <n v="57.06"/>
    <x v="3"/>
    <x v="1"/>
    <x v="0"/>
    <x v="291"/>
    <n v="8.2736999999999998"/>
    <x v="31"/>
    <n v="1.2363"/>
    <x v="31"/>
  </r>
  <r>
    <s v="KAW-95195-329"/>
    <x v="640"/>
    <s v="34570-99384-AF"/>
    <s v="R-D-2.5"/>
    <n v="4"/>
    <x v="821"/>
    <s v=""/>
    <x v="1"/>
    <s v="Rob"/>
    <s v="D"/>
    <x v="2"/>
    <n v="20.584999999999997"/>
    <n v="82.339999999999989"/>
    <x v="0"/>
    <x v="2"/>
    <x v="0"/>
    <x v="358"/>
    <n v="19.349899999999998"/>
    <x v="18"/>
    <n v="1.2350999999999999"/>
    <x v="18"/>
  </r>
  <r>
    <s v="QDO-57268-842"/>
    <x v="612"/>
    <s v="57808-90533-UE"/>
    <s v="E-M-2.5"/>
    <n v="5"/>
    <x v="822"/>
    <s v=""/>
    <x v="0"/>
    <s v="Exc"/>
    <s v="M"/>
    <x v="2"/>
    <n v="31.624999999999996"/>
    <n v="158.12499999999997"/>
    <x v="1"/>
    <x v="0"/>
    <x v="1"/>
    <x v="15"/>
    <n v="28.146249999999995"/>
    <x v="239"/>
    <n v="3.4787499999999998"/>
    <x v="235"/>
  </r>
  <r>
    <s v="IIZ-24416-212"/>
    <x v="641"/>
    <s v="76060-30540-LB"/>
    <s v="R-D-0.5"/>
    <n v="6"/>
    <x v="823"/>
    <s v="bcargenow@geocities.jp"/>
    <x v="0"/>
    <s v="Rob"/>
    <s v="D"/>
    <x v="1"/>
    <n v="5.3699999999999992"/>
    <n v="32.22"/>
    <x v="0"/>
    <x v="2"/>
    <x v="0"/>
    <x v="208"/>
    <n v="5.0477999999999996"/>
    <x v="126"/>
    <n v="0.32219999999999993"/>
    <x v="127"/>
  </r>
  <r>
    <s v="AWP-11469-510"/>
    <x v="36"/>
    <s v="76730-63769-ND"/>
    <s v="E-D-1"/>
    <n v="2"/>
    <x v="824"/>
    <s v="rsticklerox@printfriendly.com"/>
    <x v="2"/>
    <s v="Exc"/>
    <s v="D"/>
    <x v="0"/>
    <n v="12.15"/>
    <n v="24.3"/>
    <x v="1"/>
    <x v="2"/>
    <x v="1"/>
    <x v="38"/>
    <n v="10.813500000000001"/>
    <x v="85"/>
    <n v="1.3365"/>
    <x v="86"/>
  </r>
  <r>
    <s v="KXA-27983-918"/>
    <x v="642"/>
    <s v="96042-27290-EQ"/>
    <s v="R-L-0.5"/>
    <n v="5"/>
    <x v="825"/>
    <s v=""/>
    <x v="0"/>
    <s v="Rob"/>
    <s v="L"/>
    <x v="1"/>
    <n v="7.169999999999999"/>
    <n v="35.849999999999994"/>
    <x v="0"/>
    <x v="1"/>
    <x v="1"/>
    <x v="359"/>
    <n v="6.7397999999999989"/>
    <x v="72"/>
    <n v="0.43019999999999992"/>
    <x v="73"/>
  </r>
  <r>
    <s v="VKQ-39009-292"/>
    <x v="219"/>
    <s v="57808-90533-UE"/>
    <s v="L-M-1"/>
    <n v="5"/>
    <x v="822"/>
    <s v=""/>
    <x v="0"/>
    <s v="Lib"/>
    <s v="M"/>
    <x v="0"/>
    <n v="14.55"/>
    <n v="72.75"/>
    <x v="3"/>
    <x v="0"/>
    <x v="1"/>
    <x v="15"/>
    <n v="12.6585"/>
    <x v="48"/>
    <n v="1.8915000000000002"/>
    <x v="48"/>
  </r>
  <r>
    <s v="PDB-98743-282"/>
    <x v="643"/>
    <s v="51940-02669-OR"/>
    <s v="L-L-1"/>
    <n v="3"/>
    <x v="826"/>
    <s v=""/>
    <x v="1"/>
    <s v="Lib"/>
    <s v="L"/>
    <x v="0"/>
    <n v="15.85"/>
    <n v="47.55"/>
    <x v="3"/>
    <x v="1"/>
    <x v="1"/>
    <x v="360"/>
    <n v="13.7895"/>
    <x v="49"/>
    <n v="2.0605000000000002"/>
    <x v="49"/>
  </r>
  <r>
    <s v="SXW-34014-556"/>
    <x v="644"/>
    <s v="99144-98314-GN"/>
    <s v="R-L-0.2"/>
    <n v="1"/>
    <x v="827"/>
    <s v="djevonp1@ibm.com"/>
    <x v="0"/>
    <s v="Rob"/>
    <s v="L"/>
    <x v="3"/>
    <n v="3.5849999999999995"/>
    <n v="3.5849999999999995"/>
    <x v="0"/>
    <x v="1"/>
    <x v="0"/>
    <x v="13"/>
    <n v="3.3698999999999995"/>
    <x v="65"/>
    <n v="0.21509999999999996"/>
    <x v="65"/>
  </r>
  <r>
    <s v="QOJ-38788-727"/>
    <x v="136"/>
    <s v="16358-63919-CE"/>
    <s v="E-M-2.5"/>
    <n v="5"/>
    <x v="828"/>
    <s v="hrannerp2@omniture.com"/>
    <x v="0"/>
    <s v="Exc"/>
    <s v="M"/>
    <x v="2"/>
    <n v="31.624999999999996"/>
    <n v="158.12499999999997"/>
    <x v="1"/>
    <x v="0"/>
    <x v="1"/>
    <x v="159"/>
    <n v="28.146249999999995"/>
    <x v="239"/>
    <n v="3.4787499999999998"/>
    <x v="235"/>
  </r>
  <r>
    <s v="TGF-38649-658"/>
    <x v="645"/>
    <s v="67743-54817-UT"/>
    <s v="L-M-0.5"/>
    <n v="2"/>
    <x v="829"/>
    <s v="bimriep3@addtoany.com"/>
    <x v="0"/>
    <s v="Lib"/>
    <s v="M"/>
    <x v="1"/>
    <n v="8.73"/>
    <n v="17.46"/>
    <x v="3"/>
    <x v="0"/>
    <x v="1"/>
    <x v="74"/>
    <n v="7.5951000000000004"/>
    <x v="106"/>
    <n v="1.1349"/>
    <x v="107"/>
  </r>
  <r>
    <s v="EAI-25194-209"/>
    <x v="646"/>
    <s v="44601-51441-BH"/>
    <s v="A-L-2.5"/>
    <n v="5"/>
    <x v="830"/>
    <s v="dsopperp4@eventbrite.com"/>
    <x v="0"/>
    <s v="Ara"/>
    <s v="L"/>
    <x v="2"/>
    <n v="29.784999999999997"/>
    <n v="148.92499999999998"/>
    <x v="2"/>
    <x v="1"/>
    <x v="1"/>
    <x v="50"/>
    <n v="27.104349999999997"/>
    <x v="99"/>
    <n v="2.6806499999999995"/>
    <x v="100"/>
  </r>
  <r>
    <s v="IJK-34441-720"/>
    <x v="647"/>
    <s v="97201-58870-WB"/>
    <s v="A-M-0.5"/>
    <n v="6"/>
    <x v="831"/>
    <s v=""/>
    <x v="0"/>
    <s v="Ara"/>
    <s v="M"/>
    <x v="1"/>
    <n v="6.75"/>
    <n v="40.5"/>
    <x v="2"/>
    <x v="0"/>
    <x v="0"/>
    <x v="87"/>
    <n v="6.1425000000000001"/>
    <x v="66"/>
    <n v="0.60749999999999993"/>
    <x v="66"/>
  </r>
  <r>
    <s v="ZMC-00336-619"/>
    <x v="591"/>
    <s v="19849-12926-QF"/>
    <s v="A-M-0.5"/>
    <n v="4"/>
    <x v="832"/>
    <s v="lledgleyp6@de.vu"/>
    <x v="0"/>
    <s v="Ara"/>
    <s v="M"/>
    <x v="1"/>
    <n v="6.75"/>
    <n v="27"/>
    <x v="2"/>
    <x v="0"/>
    <x v="0"/>
    <x v="111"/>
    <n v="6.1425000000000001"/>
    <x v="26"/>
    <n v="0.60749999999999993"/>
    <x v="26"/>
  </r>
  <r>
    <s v="UPX-54529-618"/>
    <x v="648"/>
    <s v="40535-56770-UM"/>
    <s v="L-D-1"/>
    <n v="3"/>
    <x v="833"/>
    <s v="tmenaryp7@phoca.cz"/>
    <x v="0"/>
    <s v="Lib"/>
    <s v="D"/>
    <x v="0"/>
    <n v="12.95"/>
    <n v="38.849999999999994"/>
    <x v="3"/>
    <x v="2"/>
    <x v="1"/>
    <x v="12"/>
    <n v="11.266499999999999"/>
    <x v="5"/>
    <n v="1.6835"/>
    <x v="5"/>
  </r>
  <r>
    <s v="DLX-01059-899"/>
    <x v="191"/>
    <s v="74940-09646-MU"/>
    <s v="R-L-1"/>
    <n v="5"/>
    <x v="834"/>
    <s v="gciccottip8@so-net.ne.jp"/>
    <x v="0"/>
    <s v="Rob"/>
    <s v="L"/>
    <x v="0"/>
    <n v="11.95"/>
    <n v="59.75"/>
    <x v="0"/>
    <x v="1"/>
    <x v="1"/>
    <x v="13"/>
    <n v="11.232999999999999"/>
    <x v="162"/>
    <n v="0.71699999999999997"/>
    <x v="162"/>
  </r>
  <r>
    <s v="MEK-85120-243"/>
    <x v="649"/>
    <s v="06623-54610-HC"/>
    <s v="R-L-0.2"/>
    <n v="3"/>
    <x v="835"/>
    <s v=""/>
    <x v="0"/>
    <s v="Rob"/>
    <s v="L"/>
    <x v="3"/>
    <n v="3.5849999999999995"/>
    <n v="10.754999999999999"/>
    <x v="0"/>
    <x v="1"/>
    <x v="1"/>
    <x v="285"/>
    <n v="3.3698999999999995"/>
    <x v="146"/>
    <n v="0.21509999999999996"/>
    <x v="145"/>
  </r>
  <r>
    <s v="NFI-37188-246"/>
    <x v="553"/>
    <s v="89490-75361-AF"/>
    <s v="A-D-2.5"/>
    <n v="4"/>
    <x v="836"/>
    <s v="wjallinpa@pcworld.com"/>
    <x v="0"/>
    <s v="Ara"/>
    <s v="D"/>
    <x v="2"/>
    <n v="22.884999999999998"/>
    <n v="91.539999999999992"/>
    <x v="2"/>
    <x v="2"/>
    <x v="1"/>
    <x v="35"/>
    <n v="20.82535"/>
    <x v="43"/>
    <n v="2.0596499999999995"/>
    <x v="43"/>
  </r>
  <r>
    <s v="BXH-62195-013"/>
    <x v="584"/>
    <s v="94526-79230-GZ"/>
    <s v="A-M-1"/>
    <n v="4"/>
    <x v="837"/>
    <s v="mbogeypb@thetimes.co.uk"/>
    <x v="0"/>
    <s v="Ara"/>
    <s v="M"/>
    <x v="0"/>
    <n v="11.25"/>
    <n v="45"/>
    <x v="2"/>
    <x v="0"/>
    <x v="0"/>
    <x v="41"/>
    <n v="10.237500000000001"/>
    <x v="181"/>
    <n v="1.0125"/>
    <x v="181"/>
  </r>
  <r>
    <s v="YLK-78851-470"/>
    <x v="650"/>
    <s v="58559-08254-UY"/>
    <s v="R-M-2.5"/>
    <n v="6"/>
    <x v="838"/>
    <s v=""/>
    <x v="0"/>
    <s v="Rob"/>
    <s v="M"/>
    <x v="2"/>
    <n v="22.884999999999998"/>
    <n v="137.31"/>
    <x v="0"/>
    <x v="0"/>
    <x v="0"/>
    <x v="140"/>
    <n v="21.511899999999997"/>
    <x v="234"/>
    <n v="1.3730999999999998"/>
    <x v="43"/>
  </r>
  <r>
    <s v="DXY-76225-633"/>
    <x v="121"/>
    <s v="88574-37083-WX"/>
    <s v="A-M-0.5"/>
    <n v="1"/>
    <x v="839"/>
    <s v="mcobbledickpd@ucsd.edu"/>
    <x v="0"/>
    <s v="Ara"/>
    <s v="M"/>
    <x v="1"/>
    <n v="6.75"/>
    <n v="6.75"/>
    <x v="2"/>
    <x v="0"/>
    <x v="1"/>
    <x v="31"/>
    <n v="6.1425000000000001"/>
    <x v="56"/>
    <n v="0.60749999999999993"/>
    <x v="56"/>
  </r>
  <r>
    <s v="UHP-24614-199"/>
    <x v="472"/>
    <s v="67953-79896-AC"/>
    <s v="A-M-1"/>
    <n v="4"/>
    <x v="840"/>
    <s v="alewrype@whitehouse.gov"/>
    <x v="0"/>
    <s v="Ara"/>
    <s v="M"/>
    <x v="0"/>
    <n v="11.25"/>
    <n v="45"/>
    <x v="2"/>
    <x v="0"/>
    <x v="1"/>
    <x v="124"/>
    <n v="10.237500000000001"/>
    <x v="181"/>
    <n v="1.0125"/>
    <x v="181"/>
  </r>
  <r>
    <s v="HBY-35655-049"/>
    <x v="594"/>
    <s v="69207-93422-CQ"/>
    <s v="E-D-2.5"/>
    <n v="3"/>
    <x v="841"/>
    <s v="ihesselpf@ox.ac.uk"/>
    <x v="0"/>
    <s v="Exc"/>
    <s v="D"/>
    <x v="2"/>
    <n v="27.945"/>
    <n v="83.835000000000008"/>
    <x v="1"/>
    <x v="2"/>
    <x v="0"/>
    <x v="361"/>
    <n v="24.87105"/>
    <x v="200"/>
    <n v="3.07395"/>
    <x v="198"/>
  </r>
  <r>
    <s v="DCE-22886-861"/>
    <x v="89"/>
    <s v="56060-17602-RG"/>
    <s v="E-D-0.2"/>
    <n v="1"/>
    <x v="842"/>
    <s v=""/>
    <x v="1"/>
    <s v="Exc"/>
    <s v="D"/>
    <x v="3"/>
    <n v="3.645"/>
    <n v="3.645"/>
    <x v="1"/>
    <x v="2"/>
    <x v="0"/>
    <x v="244"/>
    <n v="3.2440500000000001"/>
    <x v="222"/>
    <n v="0.40095000000000003"/>
    <x v="220"/>
  </r>
  <r>
    <s v="QTG-93823-843"/>
    <x v="651"/>
    <s v="46859-14212-FI"/>
    <s v="A-M-0.5"/>
    <n v="1"/>
    <x v="843"/>
    <s v="csorrellph@amazon.com"/>
    <x v="2"/>
    <s v="Ara"/>
    <s v="M"/>
    <x v="1"/>
    <n v="6.75"/>
    <n v="6.75"/>
    <x v="2"/>
    <x v="0"/>
    <x v="1"/>
    <x v="184"/>
    <n v="6.1425000000000001"/>
    <x v="56"/>
    <n v="0.60749999999999993"/>
    <x v="56"/>
  </r>
  <r>
    <s v="QTG-93823-843"/>
    <x v="651"/>
    <s v="46859-14212-FI"/>
    <s v="E-D-0.5"/>
    <n v="3"/>
    <x v="843"/>
    <s v="csorrellph@amazon.com"/>
    <x v="2"/>
    <s v="Exc"/>
    <s v="D"/>
    <x v="1"/>
    <n v="7.29"/>
    <n v="21.87"/>
    <x v="1"/>
    <x v="2"/>
    <x v="1"/>
    <x v="184"/>
    <n v="6.4881000000000002"/>
    <x v="6"/>
    <n v="0.80190000000000006"/>
    <x v="6"/>
  </r>
  <r>
    <s v="WFT-16178-396"/>
    <x v="249"/>
    <s v="33555-01585-RP"/>
    <s v="R-D-0.2"/>
    <n v="5"/>
    <x v="844"/>
    <s v="qheavysidepj@unc.edu"/>
    <x v="0"/>
    <s v="Rob"/>
    <s v="D"/>
    <x v="3"/>
    <n v="2.6849999999999996"/>
    <n v="13.424999999999997"/>
    <x v="0"/>
    <x v="2"/>
    <x v="0"/>
    <x v="193"/>
    <n v="2.5238999999999998"/>
    <x v="168"/>
    <n v="0.16109999999999997"/>
    <x v="168"/>
  </r>
  <r>
    <s v="ERC-54560-934"/>
    <x v="652"/>
    <s v="11932-85629-CU"/>
    <s v="R-D-2.5"/>
    <n v="6"/>
    <x v="845"/>
    <s v="hreuvenpk@whitehouse.gov"/>
    <x v="0"/>
    <s v="Rob"/>
    <s v="D"/>
    <x v="2"/>
    <n v="20.584999999999997"/>
    <n v="123.50999999999999"/>
    <x v="0"/>
    <x v="2"/>
    <x v="1"/>
    <x v="16"/>
    <n v="19.349899999999998"/>
    <x v="113"/>
    <n v="1.2350999999999999"/>
    <x v="114"/>
  </r>
  <r>
    <s v="RUK-78200-416"/>
    <x v="653"/>
    <s v="36192-07175-XC"/>
    <s v="L-D-0.2"/>
    <n v="2"/>
    <x v="846"/>
    <s v="mattwoolpl@nba.com"/>
    <x v="0"/>
    <s v="Lib"/>
    <s v="D"/>
    <x v="3"/>
    <n v="3.8849999999999998"/>
    <n v="7.77"/>
    <x v="3"/>
    <x v="2"/>
    <x v="1"/>
    <x v="111"/>
    <n v="3.37995"/>
    <x v="86"/>
    <n v="0.50505"/>
    <x v="87"/>
  </r>
  <r>
    <s v="KHK-13105-388"/>
    <x v="177"/>
    <s v="46242-54946-ZW"/>
    <s v="A-M-1"/>
    <n v="6"/>
    <x v="847"/>
    <s v=""/>
    <x v="0"/>
    <s v="Ara"/>
    <s v="M"/>
    <x v="0"/>
    <n v="11.25"/>
    <n v="67.5"/>
    <x v="2"/>
    <x v="0"/>
    <x v="0"/>
    <x v="325"/>
    <n v="10.237500000000001"/>
    <x v="202"/>
    <n v="1.0125"/>
    <x v="200"/>
  </r>
  <r>
    <s v="NJR-03699-189"/>
    <x v="22"/>
    <s v="95152-82155-VQ"/>
    <s v="E-D-2.5"/>
    <n v="1"/>
    <x v="848"/>
    <s v="gwynespn@dagondesign.com"/>
    <x v="0"/>
    <s v="Exc"/>
    <s v="D"/>
    <x v="2"/>
    <n v="27.945"/>
    <n v="27.945"/>
    <x v="1"/>
    <x v="2"/>
    <x v="1"/>
    <x v="79"/>
    <n v="24.87105"/>
    <x v="159"/>
    <n v="3.07395"/>
    <x v="159"/>
  </r>
  <r>
    <s v="PJV-20427-019"/>
    <x v="508"/>
    <s v="13404-39127-WQ"/>
    <s v="A-L-2.5"/>
    <n v="3"/>
    <x v="849"/>
    <s v="cmaccourtpo@amazon.com"/>
    <x v="0"/>
    <s v="Ara"/>
    <s v="L"/>
    <x v="2"/>
    <n v="29.784999999999997"/>
    <n v="89.35499999999999"/>
    <x v="2"/>
    <x v="1"/>
    <x v="1"/>
    <x v="327"/>
    <n v="27.104349999999997"/>
    <x v="70"/>
    <n v="2.6806499999999995"/>
    <x v="71"/>
  </r>
  <r>
    <s v="UGK-07613-982"/>
    <x v="654"/>
    <s v="57808-90533-UE"/>
    <s v="A-M-0.5"/>
    <n v="3"/>
    <x v="822"/>
    <s v=""/>
    <x v="0"/>
    <s v="Ara"/>
    <s v="M"/>
    <x v="1"/>
    <n v="6.75"/>
    <n v="20.25"/>
    <x v="2"/>
    <x v="0"/>
    <x v="1"/>
    <x v="15"/>
    <n v="6.1425000000000001"/>
    <x v="16"/>
    <n v="0.60749999999999993"/>
    <x v="16"/>
  </r>
  <r>
    <s v="OLA-68289-577"/>
    <x v="524"/>
    <s v="40226-52317-IO"/>
    <s v="A-M-0.5"/>
    <n v="5"/>
    <x v="850"/>
    <s v="ewilsonepq@eepurl.com"/>
    <x v="0"/>
    <s v="Ara"/>
    <s v="M"/>
    <x v="1"/>
    <n v="6.75"/>
    <n v="33.75"/>
    <x v="2"/>
    <x v="0"/>
    <x v="0"/>
    <x v="41"/>
    <n v="6.1425000000000001"/>
    <x v="218"/>
    <n v="0.60749999999999993"/>
    <x v="72"/>
  </r>
  <r>
    <s v="TNR-84447-052"/>
    <x v="655"/>
    <s v="34419-18068-AG"/>
    <s v="E-D-2.5"/>
    <n v="4"/>
    <x v="851"/>
    <s v="dduffiepr@time.com"/>
    <x v="0"/>
    <s v="Exc"/>
    <s v="D"/>
    <x v="2"/>
    <n v="27.945"/>
    <n v="111.78"/>
    <x v="1"/>
    <x v="2"/>
    <x v="1"/>
    <x v="12"/>
    <n v="24.87105"/>
    <x v="171"/>
    <n v="3.07395"/>
    <x v="171"/>
  </r>
  <r>
    <s v="FBZ-64200-586"/>
    <x v="523"/>
    <s v="51738-61457-RS"/>
    <s v="E-M-2.5"/>
    <n v="2"/>
    <x v="852"/>
    <s v="mmatiasekps@ucoz.ru"/>
    <x v="0"/>
    <s v="Exc"/>
    <s v="M"/>
    <x v="2"/>
    <n v="31.624999999999996"/>
    <n v="63.249999999999993"/>
    <x v="1"/>
    <x v="0"/>
    <x v="0"/>
    <x v="15"/>
    <n v="28.146249999999995"/>
    <x v="41"/>
    <n v="3.4787499999999998"/>
    <x v="41"/>
  </r>
  <r>
    <s v="OBN-66334-505"/>
    <x v="656"/>
    <s v="86757-52367-ON"/>
    <s v="E-L-0.2"/>
    <n v="2"/>
    <x v="853"/>
    <s v="jcamillopt@shinystat.com"/>
    <x v="0"/>
    <s v="Exc"/>
    <s v="L"/>
    <x v="3"/>
    <n v="4.4550000000000001"/>
    <n v="8.91"/>
    <x v="1"/>
    <x v="1"/>
    <x v="0"/>
    <x v="41"/>
    <n v="3.96495"/>
    <x v="186"/>
    <n v="0.49004999999999999"/>
    <x v="185"/>
  </r>
  <r>
    <s v="NXM-89323-646"/>
    <x v="657"/>
    <s v="28158-93383-CK"/>
    <s v="E-D-1"/>
    <n v="1"/>
    <x v="854"/>
    <s v="kphilbrickpu@cdc.gov"/>
    <x v="0"/>
    <s v="Exc"/>
    <s v="D"/>
    <x v="0"/>
    <n v="12.15"/>
    <n v="12.15"/>
    <x v="1"/>
    <x v="2"/>
    <x v="0"/>
    <x v="41"/>
    <n v="10.813500000000001"/>
    <x v="98"/>
    <n v="1.3365"/>
    <x v="99"/>
  </r>
  <r>
    <s v="NHI-23264-055"/>
    <x v="658"/>
    <s v="44799-09711-XW"/>
    <s v="A-D-0.5"/>
    <n v="4"/>
    <x v="855"/>
    <s v=""/>
    <x v="0"/>
    <s v="Ara"/>
    <s v="D"/>
    <x v="1"/>
    <n v="5.97"/>
    <n v="23.88"/>
    <x v="2"/>
    <x v="2"/>
    <x v="0"/>
    <x v="311"/>
    <n v="5.4326999999999996"/>
    <x v="96"/>
    <n v="0.5373"/>
    <x v="97"/>
  </r>
  <r>
    <s v="EQH-53569-934"/>
    <x v="659"/>
    <s v="53667-91553-LT"/>
    <s v="E-M-1"/>
    <n v="4"/>
    <x v="856"/>
    <s v="bsillispw@istockphoto.com"/>
    <x v="0"/>
    <s v="Exc"/>
    <s v="M"/>
    <x v="0"/>
    <n v="13.75"/>
    <n v="55"/>
    <x v="1"/>
    <x v="0"/>
    <x v="1"/>
    <x v="218"/>
    <n v="12.237500000000001"/>
    <x v="235"/>
    <n v="1.5125"/>
    <x v="231"/>
  </r>
  <r>
    <s v="XKK-06692-189"/>
    <x v="558"/>
    <s v="86579-92122-OC"/>
    <s v="R-D-1"/>
    <n v="3"/>
    <x v="857"/>
    <s v=""/>
    <x v="0"/>
    <s v="Rob"/>
    <s v="D"/>
    <x v="0"/>
    <n v="8.9499999999999993"/>
    <n v="26.849999999999998"/>
    <x v="0"/>
    <x v="2"/>
    <x v="0"/>
    <x v="101"/>
    <n v="8.4130000000000003"/>
    <x v="195"/>
    <n v="0.53699999999999992"/>
    <x v="55"/>
  </r>
  <r>
    <s v="BYP-16005-016"/>
    <x v="660"/>
    <s v="01474-63436-TP"/>
    <s v="R-M-2.5"/>
    <n v="5"/>
    <x v="858"/>
    <s v="rcuttspy@techcrunch.com"/>
    <x v="0"/>
    <s v="Rob"/>
    <s v="M"/>
    <x v="2"/>
    <n v="22.884999999999998"/>
    <n v="114.42499999999998"/>
    <x v="0"/>
    <x v="0"/>
    <x v="1"/>
    <x v="356"/>
    <n v="21.511899999999997"/>
    <x v="15"/>
    <n v="1.3730999999999998"/>
    <x v="15"/>
  </r>
  <r>
    <s v="LWS-13938-905"/>
    <x v="661"/>
    <s v="90533-82440-EE"/>
    <s v="A-M-2.5"/>
    <n v="6"/>
    <x v="859"/>
    <s v="mdelvespz@nature.com"/>
    <x v="0"/>
    <s v="Ara"/>
    <s v="M"/>
    <x v="2"/>
    <n v="25.874999999999996"/>
    <n v="155.24999999999997"/>
    <x v="2"/>
    <x v="0"/>
    <x v="0"/>
    <x v="124"/>
    <n v="23.546249999999997"/>
    <x v="77"/>
    <n v="2.3287499999999994"/>
    <x v="78"/>
  </r>
  <r>
    <s v="OLH-95722-362"/>
    <x v="662"/>
    <s v="48553-69225-VX"/>
    <s v="L-D-0.5"/>
    <n v="3"/>
    <x v="860"/>
    <s v="dgrittonq0@nydailynews.com"/>
    <x v="0"/>
    <s v="Lib"/>
    <s v="D"/>
    <x v="1"/>
    <n v="7.77"/>
    <n v="23.31"/>
    <x v="3"/>
    <x v="2"/>
    <x v="0"/>
    <x v="148"/>
    <n v="6.7599"/>
    <x v="143"/>
    <n v="1.0101"/>
    <x v="142"/>
  </r>
  <r>
    <s v="OLH-95722-362"/>
    <x v="662"/>
    <s v="48553-69225-VX"/>
    <s v="R-M-2.5"/>
    <n v="4"/>
    <x v="860"/>
    <s v="dgrittonq0@nydailynews.com"/>
    <x v="0"/>
    <s v="Rob"/>
    <s v="M"/>
    <x v="2"/>
    <n v="22.884999999999998"/>
    <n v="91.539999999999992"/>
    <x v="0"/>
    <x v="0"/>
    <x v="0"/>
    <x v="148"/>
    <n v="21.511899999999997"/>
    <x v="22"/>
    <n v="1.3730999999999998"/>
    <x v="22"/>
  </r>
  <r>
    <s v="KCW-50949-318"/>
    <x v="184"/>
    <s v="52374-27313-IV"/>
    <s v="E-L-1"/>
    <n v="5"/>
    <x v="861"/>
    <s v="dgutq2@umich.edu"/>
    <x v="0"/>
    <s v="Exc"/>
    <s v="L"/>
    <x v="0"/>
    <n v="14.85"/>
    <n v="74.25"/>
    <x v="1"/>
    <x v="1"/>
    <x v="0"/>
    <x v="13"/>
    <n v="13.2165"/>
    <x v="184"/>
    <n v="1.6335"/>
    <x v="183"/>
  </r>
  <r>
    <s v="JGZ-16947-591"/>
    <x v="663"/>
    <s v="14264-41252-SL"/>
    <s v="L-L-0.2"/>
    <n v="6"/>
    <x v="862"/>
    <s v="wpummeryq3@topsy.com"/>
    <x v="0"/>
    <s v="Lib"/>
    <s v="L"/>
    <x v="3"/>
    <n v="4.7549999999999999"/>
    <n v="28.53"/>
    <x v="3"/>
    <x v="1"/>
    <x v="1"/>
    <x v="362"/>
    <n v="4.1368499999999999"/>
    <x v="33"/>
    <n v="0.61814999999999998"/>
    <x v="33"/>
  </r>
  <r>
    <s v="LXS-63326-144"/>
    <x v="334"/>
    <s v="35367-50483-AR"/>
    <s v="R-L-0.5"/>
    <n v="2"/>
    <x v="863"/>
    <s v="gsiudaq4@nytimes.com"/>
    <x v="0"/>
    <s v="Rob"/>
    <s v="L"/>
    <x v="1"/>
    <n v="7.169999999999999"/>
    <n v="14.339999999999998"/>
    <x v="0"/>
    <x v="1"/>
    <x v="0"/>
    <x v="41"/>
    <n v="6.7397999999999989"/>
    <x v="89"/>
    <n v="0.43019999999999992"/>
    <x v="90"/>
  </r>
  <r>
    <s v="CZG-86544-655"/>
    <x v="664"/>
    <s v="69443-77665-QW"/>
    <s v="A-L-0.5"/>
    <n v="2"/>
    <x v="864"/>
    <s v="hcrowneq5@wufoo.com"/>
    <x v="1"/>
    <s v="Ara"/>
    <s v="L"/>
    <x v="1"/>
    <n v="7.77"/>
    <n v="15.54"/>
    <x v="2"/>
    <x v="1"/>
    <x v="0"/>
    <x v="363"/>
    <n v="7.0706999999999995"/>
    <x v="105"/>
    <n v="0.69929999999999992"/>
    <x v="106"/>
  </r>
  <r>
    <s v="WFV-88138-247"/>
    <x v="24"/>
    <s v="63411-51758-QC"/>
    <s v="R-L-1"/>
    <n v="3"/>
    <x v="865"/>
    <s v="vpawseyq6@tiny.cc"/>
    <x v="0"/>
    <s v="Rob"/>
    <s v="L"/>
    <x v="0"/>
    <n v="11.95"/>
    <n v="35.849999999999994"/>
    <x v="0"/>
    <x v="1"/>
    <x v="1"/>
    <x v="126"/>
    <n v="11.232999999999999"/>
    <x v="72"/>
    <n v="0.71699999999999997"/>
    <x v="73"/>
  </r>
  <r>
    <s v="RFG-28227-288"/>
    <x v="12"/>
    <s v="68605-21835-UF"/>
    <s v="A-L-0.5"/>
    <n v="6"/>
    <x v="866"/>
    <s v="awaterhouseq7@istockphoto.com"/>
    <x v="0"/>
    <s v="Ara"/>
    <s v="L"/>
    <x v="1"/>
    <n v="7.77"/>
    <n v="46.62"/>
    <x v="2"/>
    <x v="1"/>
    <x v="1"/>
    <x v="212"/>
    <n v="7.0706999999999995"/>
    <x v="187"/>
    <n v="0.69929999999999992"/>
    <x v="186"/>
  </r>
  <r>
    <s v="QAK-77286-758"/>
    <x v="105"/>
    <s v="34786-30419-XY"/>
    <s v="R-L-0.5"/>
    <n v="5"/>
    <x v="867"/>
    <s v="fhaughianq8@1688.com"/>
    <x v="0"/>
    <s v="Rob"/>
    <s v="L"/>
    <x v="1"/>
    <n v="7.169999999999999"/>
    <n v="35.849999999999994"/>
    <x v="0"/>
    <x v="1"/>
    <x v="1"/>
    <x v="174"/>
    <n v="6.7397999999999989"/>
    <x v="72"/>
    <n v="0.43019999999999992"/>
    <x v="73"/>
  </r>
  <r>
    <s v="CZD-56716-840"/>
    <x v="665"/>
    <s v="15456-29250-RU"/>
    <s v="L-D-2.5"/>
    <n v="4"/>
    <x v="868"/>
    <s v=""/>
    <x v="0"/>
    <s v="Lib"/>
    <s v="D"/>
    <x v="2"/>
    <n v="29.784999999999997"/>
    <n v="119.13999999999999"/>
    <x v="3"/>
    <x v="2"/>
    <x v="1"/>
    <x v="87"/>
    <n v="25.912949999999995"/>
    <x v="148"/>
    <n v="3.8720499999999998"/>
    <x v="147"/>
  </r>
  <r>
    <s v="UBI-59229-277"/>
    <x v="44"/>
    <s v="00886-35803-FG"/>
    <s v="L-D-0.5"/>
    <n v="3"/>
    <x v="869"/>
    <s v=""/>
    <x v="0"/>
    <s v="Lib"/>
    <s v="D"/>
    <x v="1"/>
    <n v="7.77"/>
    <n v="23.31"/>
    <x v="3"/>
    <x v="2"/>
    <x v="1"/>
    <x v="38"/>
    <n v="6.7599"/>
    <x v="143"/>
    <n v="1.0101"/>
    <x v="142"/>
  </r>
  <r>
    <s v="WJJ-37489-898"/>
    <x v="171"/>
    <s v="31599-82152-AD"/>
    <s v="A-M-1"/>
    <n v="1"/>
    <x v="870"/>
    <s v="rfaltinqb@topsy.com"/>
    <x v="1"/>
    <s v="Ara"/>
    <s v="M"/>
    <x v="0"/>
    <n v="11.25"/>
    <n v="11.25"/>
    <x v="2"/>
    <x v="0"/>
    <x v="1"/>
    <x v="105"/>
    <n v="10.237500000000001"/>
    <x v="24"/>
    <n v="1.0125"/>
    <x v="24"/>
  </r>
  <r>
    <s v="ORX-57454-917"/>
    <x v="328"/>
    <s v="76209-39601-ZR"/>
    <s v="E-D-2.5"/>
    <n v="3"/>
    <x v="871"/>
    <s v="gcheekeqc@sitemeter.com"/>
    <x v="2"/>
    <s v="Exc"/>
    <s v="D"/>
    <x v="2"/>
    <n v="27.945"/>
    <n v="83.835000000000008"/>
    <x v="1"/>
    <x v="2"/>
    <x v="0"/>
    <x v="282"/>
    <n v="24.87105"/>
    <x v="200"/>
    <n v="3.07395"/>
    <x v="198"/>
  </r>
  <r>
    <s v="GRB-68838-629"/>
    <x v="648"/>
    <s v="15064-65241-HB"/>
    <s v="R-L-2.5"/>
    <n v="4"/>
    <x v="872"/>
    <s v="grattqd@phpbb.com"/>
    <x v="1"/>
    <s v="Rob"/>
    <s v="L"/>
    <x v="2"/>
    <n v="27.484999999999996"/>
    <n v="109.93999999999998"/>
    <x v="0"/>
    <x v="1"/>
    <x v="1"/>
    <x v="364"/>
    <n v="25.835899999999995"/>
    <x v="122"/>
    <n v="1.6490999999999998"/>
    <x v="123"/>
  </r>
  <r>
    <s v="SHT-04865-419"/>
    <x v="666"/>
    <s v="69215-90789-DL"/>
    <s v="R-L-0.2"/>
    <n v="4"/>
    <x v="873"/>
    <s v=""/>
    <x v="0"/>
    <s v="Rob"/>
    <s v="L"/>
    <x v="3"/>
    <n v="3.5849999999999995"/>
    <n v="14.339999999999998"/>
    <x v="0"/>
    <x v="1"/>
    <x v="0"/>
    <x v="325"/>
    <n v="3.3698999999999995"/>
    <x v="89"/>
    <n v="0.21509999999999996"/>
    <x v="90"/>
  </r>
  <r>
    <s v="UQI-28177-865"/>
    <x v="577"/>
    <s v="04317-46176-TB"/>
    <s v="R-L-0.2"/>
    <n v="6"/>
    <x v="874"/>
    <s v="ieberleinqf@hc360.com"/>
    <x v="0"/>
    <s v="Rob"/>
    <s v="L"/>
    <x v="3"/>
    <n v="3.5849999999999995"/>
    <n v="21.509999999999998"/>
    <x v="0"/>
    <x v="1"/>
    <x v="1"/>
    <x v="225"/>
    <n v="3.3698999999999995"/>
    <x v="156"/>
    <n v="0.21509999999999996"/>
    <x v="155"/>
  </r>
  <r>
    <s v="OIB-13664-879"/>
    <x v="114"/>
    <s v="04713-57765-KR"/>
    <s v="A-M-1"/>
    <n v="2"/>
    <x v="875"/>
    <s v="jdrengqg@uiuc.edu"/>
    <x v="1"/>
    <s v="Ara"/>
    <s v="M"/>
    <x v="0"/>
    <n v="11.25"/>
    <n v="22.5"/>
    <x v="2"/>
    <x v="0"/>
    <x v="0"/>
    <x v="363"/>
    <n v="10.237500000000001"/>
    <x v="139"/>
    <n v="1.0125"/>
    <x v="138"/>
  </r>
  <r>
    <s v="PJS-30996-485"/>
    <x v="4"/>
    <s v="86579-92122-OC"/>
    <s v="A-L-0.2"/>
    <n v="1"/>
    <x v="857"/>
    <s v=""/>
    <x v="0"/>
    <s v="Ara"/>
    <s v="L"/>
    <x v="3"/>
    <n v="3.8849999999999998"/>
    <n v="3.8849999999999998"/>
    <x v="2"/>
    <x v="1"/>
    <x v="0"/>
    <x v="101"/>
    <n v="3.5353499999999998"/>
    <x v="94"/>
    <n v="0.34964999999999996"/>
    <x v="95"/>
  </r>
  <r>
    <s v="HEL-86709-449"/>
    <x v="667"/>
    <s v="86579-92122-OC"/>
    <s v="E-D-2.5"/>
    <n v="1"/>
    <x v="857"/>
    <s v=""/>
    <x v="0"/>
    <s v="Exc"/>
    <s v="D"/>
    <x v="2"/>
    <n v="27.945"/>
    <n v="27.945"/>
    <x v="1"/>
    <x v="2"/>
    <x v="0"/>
    <x v="101"/>
    <n v="24.87105"/>
    <x v="159"/>
    <n v="3.07395"/>
    <x v="159"/>
  </r>
  <r>
    <s v="NCH-55389-562"/>
    <x v="110"/>
    <s v="86579-92122-OC"/>
    <s v="E-L-2.5"/>
    <n v="5"/>
    <x v="857"/>
    <s v=""/>
    <x v="0"/>
    <s v="Exc"/>
    <s v="L"/>
    <x v="2"/>
    <n v="34.154999999999994"/>
    <n v="170.77499999999998"/>
    <x v="1"/>
    <x v="1"/>
    <x v="0"/>
    <x v="101"/>
    <n v="30.397949999999994"/>
    <x v="11"/>
    <n v="3.7570499999999996"/>
    <x v="11"/>
  </r>
  <r>
    <s v="NCH-55389-562"/>
    <x v="110"/>
    <s v="86579-92122-OC"/>
    <s v="R-L-2.5"/>
    <n v="2"/>
    <x v="857"/>
    <s v=""/>
    <x v="0"/>
    <s v="Rob"/>
    <s v="L"/>
    <x v="2"/>
    <n v="27.484999999999996"/>
    <n v="54.969999999999992"/>
    <x v="0"/>
    <x v="1"/>
    <x v="0"/>
    <x v="101"/>
    <n v="25.835899999999995"/>
    <x v="4"/>
    <n v="1.6490999999999998"/>
    <x v="4"/>
  </r>
  <r>
    <s v="NCH-55389-562"/>
    <x v="110"/>
    <s v="86579-92122-OC"/>
    <s v="E-L-1"/>
    <n v="1"/>
    <x v="857"/>
    <s v=""/>
    <x v="0"/>
    <s v="Exc"/>
    <s v="L"/>
    <x v="0"/>
    <n v="14.85"/>
    <n v="14.85"/>
    <x v="1"/>
    <x v="1"/>
    <x v="0"/>
    <x v="101"/>
    <n v="13.2165"/>
    <x v="172"/>
    <n v="1.6335"/>
    <x v="172"/>
  </r>
  <r>
    <s v="NCH-55389-562"/>
    <x v="110"/>
    <s v="86579-92122-OC"/>
    <s v="A-L-0.2"/>
    <n v="2"/>
    <x v="857"/>
    <s v=""/>
    <x v="0"/>
    <s v="Ara"/>
    <s v="L"/>
    <x v="3"/>
    <n v="3.8849999999999998"/>
    <n v="7.77"/>
    <x v="2"/>
    <x v="1"/>
    <x v="0"/>
    <x v="101"/>
    <n v="3.5353499999999998"/>
    <x v="42"/>
    <n v="0.34964999999999996"/>
    <x v="42"/>
  </r>
  <r>
    <s v="GUG-45603-775"/>
    <x v="668"/>
    <s v="40959-32642-DN"/>
    <s v="L-L-0.2"/>
    <n v="5"/>
    <x v="876"/>
    <s v="rstrathernqn@devhub.com"/>
    <x v="0"/>
    <s v="Lib"/>
    <s v="L"/>
    <x v="3"/>
    <n v="4.7549999999999999"/>
    <n v="23.774999999999999"/>
    <x v="3"/>
    <x v="1"/>
    <x v="0"/>
    <x v="28"/>
    <n v="4.1368499999999999"/>
    <x v="30"/>
    <n v="0.61814999999999998"/>
    <x v="30"/>
  </r>
  <r>
    <s v="KJB-98240-098"/>
    <x v="422"/>
    <s v="77746-08153-PM"/>
    <s v="L-L-1"/>
    <n v="5"/>
    <x v="877"/>
    <s v="cmiguelqo@exblog.jp"/>
    <x v="0"/>
    <s v="Lib"/>
    <s v="L"/>
    <x v="0"/>
    <n v="15.85"/>
    <n v="79.25"/>
    <x v="3"/>
    <x v="1"/>
    <x v="0"/>
    <x v="365"/>
    <n v="13.7895"/>
    <x v="211"/>
    <n v="2.0605000000000002"/>
    <x v="210"/>
  </r>
  <r>
    <s v="JMS-48374-462"/>
    <x v="669"/>
    <s v="49667-96708-JL"/>
    <s v="A-D-2.5"/>
    <n v="2"/>
    <x v="878"/>
    <s v=""/>
    <x v="0"/>
    <s v="Ara"/>
    <s v="D"/>
    <x v="2"/>
    <n v="22.884999999999998"/>
    <n v="45.769999999999996"/>
    <x v="2"/>
    <x v="2"/>
    <x v="0"/>
    <x v="140"/>
    <n v="20.82535"/>
    <x v="225"/>
    <n v="2.0596499999999995"/>
    <x v="111"/>
  </r>
  <r>
    <s v="YIT-15877-117"/>
    <x v="670"/>
    <s v="24155-79322-EQ"/>
    <s v="R-D-1"/>
    <n v="1"/>
    <x v="879"/>
    <s v="mrocksqq@exblog.jp"/>
    <x v="1"/>
    <s v="Rob"/>
    <s v="D"/>
    <x v="0"/>
    <n v="8.9499999999999993"/>
    <n v="8.9499999999999993"/>
    <x v="0"/>
    <x v="2"/>
    <x v="0"/>
    <x v="366"/>
    <n v="8.4130000000000003"/>
    <x v="233"/>
    <n v="0.53699999999999992"/>
    <x v="230"/>
  </r>
  <r>
    <s v="YVK-82679-655"/>
    <x v="341"/>
    <s v="95342-88311-SF"/>
    <s v="R-M-0.5"/>
    <n v="4"/>
    <x v="880"/>
    <s v="yburrellsqr@vinaora.com"/>
    <x v="0"/>
    <s v="Rob"/>
    <s v="M"/>
    <x v="1"/>
    <n v="5.97"/>
    <n v="23.88"/>
    <x v="0"/>
    <x v="0"/>
    <x v="0"/>
    <x v="193"/>
    <n v="5.6117999999999997"/>
    <x v="180"/>
    <n v="0.35819999999999996"/>
    <x v="180"/>
  </r>
  <r>
    <s v="TYH-81940-054"/>
    <x v="671"/>
    <s v="69374-08133-RI"/>
    <s v="E-L-0.2"/>
    <n v="5"/>
    <x v="881"/>
    <s v="cgoodrumqs@goodreads.com"/>
    <x v="0"/>
    <s v="Exc"/>
    <s v="L"/>
    <x v="3"/>
    <n v="4.4550000000000001"/>
    <n v="22.274999999999999"/>
    <x v="1"/>
    <x v="1"/>
    <x v="1"/>
    <x v="236"/>
    <n v="3.96495"/>
    <x v="124"/>
    <n v="0.49004999999999999"/>
    <x v="125"/>
  </r>
  <r>
    <s v="HTY-30660-254"/>
    <x v="672"/>
    <s v="83844-95908-RX"/>
    <s v="R-M-1"/>
    <n v="3"/>
    <x v="882"/>
    <s v="jjefferysqt@blog.com"/>
    <x v="0"/>
    <s v="Rob"/>
    <s v="M"/>
    <x v="0"/>
    <n v="9.9499999999999993"/>
    <n v="29.849999999999998"/>
    <x v="0"/>
    <x v="0"/>
    <x v="0"/>
    <x v="6"/>
    <n v="9.3529999999999998"/>
    <x v="47"/>
    <n v="0.59699999999999998"/>
    <x v="47"/>
  </r>
  <r>
    <s v="GPW-43956-761"/>
    <x v="673"/>
    <s v="09667-09231-YM"/>
    <s v="E-L-0.5"/>
    <n v="6"/>
    <x v="883"/>
    <s v="bwardellqu@adobe.com"/>
    <x v="0"/>
    <s v="Exc"/>
    <s v="L"/>
    <x v="1"/>
    <n v="8.91"/>
    <n v="53.46"/>
    <x v="1"/>
    <x v="1"/>
    <x v="0"/>
    <x v="130"/>
    <n v="7.9298999999999999"/>
    <x v="135"/>
    <n v="0.98009999999999997"/>
    <x v="135"/>
  </r>
  <r>
    <s v="DWY-56352-412"/>
    <x v="674"/>
    <s v="55427-08059-DF"/>
    <s v="R-D-0.2"/>
    <n v="1"/>
    <x v="884"/>
    <s v="zwalisiakqv@ucsd.edu"/>
    <x v="1"/>
    <s v="Rob"/>
    <s v="D"/>
    <x v="3"/>
    <n v="2.6849999999999996"/>
    <n v="2.6849999999999996"/>
    <x v="0"/>
    <x v="2"/>
    <x v="0"/>
    <x v="367"/>
    <n v="2.5238999999999998"/>
    <x v="111"/>
    <n v="0.16109999999999997"/>
    <x v="112"/>
  </r>
  <r>
    <s v="PUH-55647-976"/>
    <x v="675"/>
    <s v="06624-54037-BQ"/>
    <s v="R-M-0.2"/>
    <n v="2"/>
    <x v="885"/>
    <s v="wleopoldqw@blogspot.com"/>
    <x v="0"/>
    <s v="Rob"/>
    <s v="M"/>
    <x v="3"/>
    <n v="2.9849999999999999"/>
    <n v="5.97"/>
    <x v="0"/>
    <x v="0"/>
    <x v="1"/>
    <x v="368"/>
    <n v="2.8058999999999998"/>
    <x v="9"/>
    <n v="0.17909999999999998"/>
    <x v="9"/>
  </r>
  <r>
    <s v="DTB-71371-705"/>
    <x v="539"/>
    <s v="48544-90737-AZ"/>
    <s v="L-D-1"/>
    <n v="1"/>
    <x v="886"/>
    <s v="cshaldersqx@cisco.com"/>
    <x v="0"/>
    <s v="Lib"/>
    <s v="D"/>
    <x v="0"/>
    <n v="12.95"/>
    <n v="12.95"/>
    <x v="3"/>
    <x v="2"/>
    <x v="0"/>
    <x v="120"/>
    <n v="11.266499999999999"/>
    <x v="100"/>
    <n v="1.6835"/>
    <x v="101"/>
  </r>
  <r>
    <s v="ZDC-64769-740"/>
    <x v="676"/>
    <s v="79463-01597-FQ"/>
    <s v="E-M-0.5"/>
    <n v="1"/>
    <x v="887"/>
    <s v=""/>
    <x v="0"/>
    <s v="Exc"/>
    <s v="M"/>
    <x v="1"/>
    <n v="8.25"/>
    <n v="8.25"/>
    <x v="1"/>
    <x v="0"/>
    <x v="1"/>
    <x v="279"/>
    <n v="7.3425000000000002"/>
    <x v="127"/>
    <n v="0.90749999999999997"/>
    <x v="128"/>
  </r>
  <r>
    <s v="TED-81959-419"/>
    <x v="677"/>
    <s v="27702-50024-XC"/>
    <s v="A-L-2.5"/>
    <n v="5"/>
    <x v="888"/>
    <s v="nfurberqz@jugem.jp"/>
    <x v="0"/>
    <s v="Ara"/>
    <s v="L"/>
    <x v="2"/>
    <n v="29.784999999999997"/>
    <n v="148.92499999999998"/>
    <x v="2"/>
    <x v="1"/>
    <x v="1"/>
    <x v="57"/>
    <n v="27.104349999999997"/>
    <x v="99"/>
    <n v="2.6806499999999995"/>
    <x v="100"/>
  </r>
  <r>
    <s v="FDO-25756-141"/>
    <x v="629"/>
    <s v="57360-46846-NS"/>
    <s v="A-L-2.5"/>
    <n v="3"/>
    <x v="889"/>
    <s v=""/>
    <x v="1"/>
    <s v="Ara"/>
    <s v="L"/>
    <x v="2"/>
    <n v="29.784999999999997"/>
    <n v="89.35499999999999"/>
    <x v="2"/>
    <x v="1"/>
    <x v="0"/>
    <x v="324"/>
    <n v="27.104349999999997"/>
    <x v="70"/>
    <n v="2.6806499999999995"/>
    <x v="71"/>
  </r>
  <r>
    <s v="HKN-31467-517"/>
    <x v="662"/>
    <s v="84045-66771-SL"/>
    <s v="L-M-1"/>
    <n v="6"/>
    <x v="890"/>
    <s v="ckeaver1@ucoz.com"/>
    <x v="0"/>
    <s v="Lib"/>
    <s v="M"/>
    <x v="0"/>
    <n v="14.55"/>
    <n v="87.300000000000011"/>
    <x v="3"/>
    <x v="0"/>
    <x v="1"/>
    <x v="48"/>
    <n v="12.6585"/>
    <x v="84"/>
    <n v="1.8915000000000002"/>
    <x v="85"/>
  </r>
  <r>
    <s v="POF-29666-012"/>
    <x v="102"/>
    <s v="46885-00260-TL"/>
    <s v="R-D-0.5"/>
    <n v="1"/>
    <x v="891"/>
    <s v="sroseboroughr2@virginia.edu"/>
    <x v="0"/>
    <s v="Rob"/>
    <s v="D"/>
    <x v="1"/>
    <n v="5.3699999999999992"/>
    <n v="5.3699999999999992"/>
    <x v="0"/>
    <x v="2"/>
    <x v="0"/>
    <x v="174"/>
    <n v="5.0477999999999996"/>
    <x v="167"/>
    <n v="0.32219999999999993"/>
    <x v="167"/>
  </r>
  <r>
    <s v="IRX-59256-644"/>
    <x v="678"/>
    <s v="96446-62142-EN"/>
    <s v="A-D-0.2"/>
    <n v="3"/>
    <x v="892"/>
    <s v="ckingwellr3@squarespace.com"/>
    <x v="1"/>
    <s v="Ara"/>
    <s v="D"/>
    <x v="3"/>
    <n v="2.9849999999999999"/>
    <n v="8.9550000000000001"/>
    <x v="2"/>
    <x v="2"/>
    <x v="0"/>
    <x v="369"/>
    <n v="2.7163499999999998"/>
    <x v="206"/>
    <n v="0.26865"/>
    <x v="205"/>
  </r>
  <r>
    <s v="LTN-89139-350"/>
    <x v="679"/>
    <s v="07756-71018-GU"/>
    <s v="R-L-2.5"/>
    <n v="5"/>
    <x v="893"/>
    <s v="kcantor4@gmpg.org"/>
    <x v="0"/>
    <s v="Rob"/>
    <s v="L"/>
    <x v="2"/>
    <n v="27.484999999999996"/>
    <n v="137.42499999999998"/>
    <x v="0"/>
    <x v="1"/>
    <x v="0"/>
    <x v="51"/>
    <n v="25.835899999999995"/>
    <x v="223"/>
    <n v="1.6490999999999998"/>
    <x v="221"/>
  </r>
  <r>
    <s v="TXF-79780-017"/>
    <x v="112"/>
    <s v="92048-47813-QB"/>
    <s v="R-L-1"/>
    <n v="5"/>
    <x v="894"/>
    <s v="mblakemorer5@nsw.gov.au"/>
    <x v="0"/>
    <s v="Rob"/>
    <s v="L"/>
    <x v="0"/>
    <n v="11.95"/>
    <n v="59.75"/>
    <x v="0"/>
    <x v="1"/>
    <x v="1"/>
    <x v="279"/>
    <n v="11.232999999999999"/>
    <x v="162"/>
    <n v="0.71699999999999997"/>
    <x v="162"/>
  </r>
  <r>
    <s v="ALM-80762-974"/>
    <x v="55"/>
    <s v="84045-66771-SL"/>
    <s v="A-L-0.5"/>
    <n v="3"/>
    <x v="890"/>
    <s v="ckeaver1@ucoz.com"/>
    <x v="0"/>
    <s v="Ara"/>
    <s v="L"/>
    <x v="1"/>
    <n v="7.77"/>
    <n v="23.31"/>
    <x v="2"/>
    <x v="1"/>
    <x v="1"/>
    <x v="48"/>
    <n v="7.0706999999999995"/>
    <x v="116"/>
    <n v="0.69929999999999992"/>
    <x v="117"/>
  </r>
  <r>
    <s v="NXF-15738-707"/>
    <x v="680"/>
    <s v="28699-16256-XV"/>
    <s v="R-D-0.5"/>
    <n v="2"/>
    <x v="895"/>
    <s v=""/>
    <x v="0"/>
    <s v="Rob"/>
    <s v="D"/>
    <x v="1"/>
    <n v="5.3699999999999992"/>
    <n v="10.739999999999998"/>
    <x v="0"/>
    <x v="2"/>
    <x v="1"/>
    <x v="370"/>
    <n v="5.0477999999999996"/>
    <x v="205"/>
    <n v="0.32219999999999993"/>
    <x v="204"/>
  </r>
  <r>
    <s v="MVV-19034-198"/>
    <x v="94"/>
    <s v="98476-63654-CG"/>
    <s v="E-D-2.5"/>
    <n v="6"/>
    <x v="896"/>
    <s v=""/>
    <x v="0"/>
    <s v="Exc"/>
    <s v="D"/>
    <x v="2"/>
    <n v="27.945"/>
    <n v="167.67000000000002"/>
    <x v="1"/>
    <x v="2"/>
    <x v="0"/>
    <x v="238"/>
    <n v="24.87105"/>
    <x v="193"/>
    <n v="3.07395"/>
    <x v="192"/>
  </r>
  <r>
    <s v="KUX-19632-830"/>
    <x v="160"/>
    <s v="55409-07759-YG"/>
    <s v="E-D-0.2"/>
    <n v="6"/>
    <x v="897"/>
    <s v="cbernardotr9@wix.com"/>
    <x v="0"/>
    <s v="Exc"/>
    <s v="D"/>
    <x v="3"/>
    <n v="3.645"/>
    <n v="21.87"/>
    <x v="1"/>
    <x v="2"/>
    <x v="0"/>
    <x v="371"/>
    <n v="3.2440500000000001"/>
    <x v="6"/>
    <n v="0.40095000000000003"/>
    <x v="6"/>
  </r>
  <r>
    <s v="SNZ-44595-152"/>
    <x v="681"/>
    <s v="06136-65250-PG"/>
    <s v="R-L-1"/>
    <n v="2"/>
    <x v="898"/>
    <s v="kkemeryra@t.co"/>
    <x v="0"/>
    <s v="Rob"/>
    <s v="L"/>
    <x v="0"/>
    <n v="11.95"/>
    <n v="23.9"/>
    <x v="0"/>
    <x v="1"/>
    <x v="0"/>
    <x v="177"/>
    <n v="11.232999999999999"/>
    <x v="209"/>
    <n v="0.71699999999999997"/>
    <x v="208"/>
  </r>
  <r>
    <s v="GQA-37241-629"/>
    <x v="502"/>
    <s v="08405-33165-BS"/>
    <s v="A-M-0.2"/>
    <n v="2"/>
    <x v="899"/>
    <s v="fparlotrb@forbes.com"/>
    <x v="0"/>
    <s v="Ara"/>
    <s v="M"/>
    <x v="3"/>
    <n v="3.375"/>
    <n v="6.75"/>
    <x v="2"/>
    <x v="0"/>
    <x v="0"/>
    <x v="61"/>
    <n v="3.07125"/>
    <x v="56"/>
    <n v="0.30374999999999996"/>
    <x v="56"/>
  </r>
  <r>
    <s v="WVV-79948-067"/>
    <x v="682"/>
    <s v="66070-30559-WI"/>
    <s v="E-M-2.5"/>
    <n v="1"/>
    <x v="900"/>
    <s v="rcheakrc@tripadvisor.com"/>
    <x v="1"/>
    <s v="Exc"/>
    <s v="M"/>
    <x v="2"/>
    <n v="31.624999999999996"/>
    <n v="31.624999999999996"/>
    <x v="1"/>
    <x v="0"/>
    <x v="0"/>
    <x v="372"/>
    <n v="28.146249999999995"/>
    <x v="207"/>
    <n v="3.4787499999999998"/>
    <x v="206"/>
  </r>
  <r>
    <s v="LHX-81117-166"/>
    <x v="683"/>
    <s v="01282-28364-RZ"/>
    <s v="R-L-1"/>
    <n v="4"/>
    <x v="901"/>
    <s v="kogeneayrd@utexas.edu"/>
    <x v="0"/>
    <s v="Rob"/>
    <s v="L"/>
    <x v="0"/>
    <n v="11.95"/>
    <n v="47.8"/>
    <x v="0"/>
    <x v="1"/>
    <x v="1"/>
    <x v="24"/>
    <n v="11.232999999999999"/>
    <x v="67"/>
    <n v="0.71699999999999997"/>
    <x v="67"/>
  </r>
  <r>
    <s v="GCD-75444-320"/>
    <x v="594"/>
    <s v="51277-93873-RP"/>
    <s v="L-M-2.5"/>
    <n v="1"/>
    <x v="902"/>
    <s v="cayrere@symantec.com"/>
    <x v="0"/>
    <s v="Lib"/>
    <s v="M"/>
    <x v="2"/>
    <n v="33.464999999999996"/>
    <n v="33.464999999999996"/>
    <x v="3"/>
    <x v="0"/>
    <x v="1"/>
    <x v="373"/>
    <n v="29.114549999999998"/>
    <x v="132"/>
    <n v="4.3504499999999995"/>
    <x v="132"/>
  </r>
  <r>
    <s v="SGA-30059-217"/>
    <x v="389"/>
    <s v="84405-83364-DG"/>
    <s v="A-D-0.5"/>
    <n v="5"/>
    <x v="903"/>
    <s v="lkynetonrf@macromedia.com"/>
    <x v="2"/>
    <s v="Ara"/>
    <s v="D"/>
    <x v="1"/>
    <n v="5.97"/>
    <n v="29.849999999999998"/>
    <x v="2"/>
    <x v="2"/>
    <x v="0"/>
    <x v="258"/>
    <n v="5.4326999999999996"/>
    <x v="125"/>
    <n v="0.5373"/>
    <x v="126"/>
  </r>
  <r>
    <s v="GNL-98714-885"/>
    <x v="583"/>
    <s v="83731-53280-YC"/>
    <s v="R-M-1"/>
    <n v="3"/>
    <x v="904"/>
    <s v=""/>
    <x v="2"/>
    <s v="Rob"/>
    <s v="M"/>
    <x v="0"/>
    <n v="9.9499999999999993"/>
    <n v="29.849999999999998"/>
    <x v="0"/>
    <x v="0"/>
    <x v="0"/>
    <x v="374"/>
    <n v="9.3529999999999998"/>
    <x v="47"/>
    <n v="0.59699999999999998"/>
    <x v="47"/>
  </r>
  <r>
    <s v="OQA-93249-841"/>
    <x v="647"/>
    <s v="03917-13632-KC"/>
    <s v="A-M-2.5"/>
    <n v="6"/>
    <x v="905"/>
    <s v=""/>
    <x v="0"/>
    <s v="Ara"/>
    <s v="M"/>
    <x v="2"/>
    <n v="25.874999999999996"/>
    <n v="155.24999999999997"/>
    <x v="2"/>
    <x v="0"/>
    <x v="0"/>
    <x v="10"/>
    <n v="23.546249999999997"/>
    <x v="77"/>
    <n v="2.3287499999999994"/>
    <x v="78"/>
  </r>
  <r>
    <s v="DUV-12075-132"/>
    <x v="366"/>
    <s v="62494-09113-RP"/>
    <s v="E-D-0.2"/>
    <n v="5"/>
    <x v="906"/>
    <s v=""/>
    <x v="0"/>
    <s v="Exc"/>
    <s v="D"/>
    <x v="3"/>
    <n v="3.645"/>
    <n v="18.225000000000001"/>
    <x v="1"/>
    <x v="2"/>
    <x v="1"/>
    <x v="321"/>
    <n v="3.2440500000000001"/>
    <x v="108"/>
    <n v="0.40095000000000003"/>
    <x v="109"/>
  </r>
  <r>
    <s v="DUV-12075-132"/>
    <x v="366"/>
    <s v="62494-09113-RP"/>
    <s v="L-D-0.5"/>
    <n v="2"/>
    <x v="906"/>
    <s v=""/>
    <x v="0"/>
    <s v="Lib"/>
    <s v="D"/>
    <x v="1"/>
    <n v="7.77"/>
    <n v="15.54"/>
    <x v="3"/>
    <x v="2"/>
    <x v="1"/>
    <x v="321"/>
    <n v="6.7599"/>
    <x v="45"/>
    <n v="1.0101"/>
    <x v="45"/>
  </r>
  <r>
    <s v="KPO-24942-184"/>
    <x v="684"/>
    <s v="70567-65133-CN"/>
    <s v="L-L-2.5"/>
    <n v="3"/>
    <x v="907"/>
    <s v=""/>
    <x v="1"/>
    <s v="Lib"/>
    <s v="L"/>
    <x v="2"/>
    <n v="36.454999999999998"/>
    <n v="109.36499999999999"/>
    <x v="3"/>
    <x v="1"/>
    <x v="1"/>
    <x v="248"/>
    <n v="31.71585"/>
    <x v="68"/>
    <n v="4.7391499999999995"/>
    <x v="69"/>
  </r>
  <r>
    <s v="SRJ-79353-838"/>
    <x v="506"/>
    <s v="77869-81373-AY"/>
    <s v="A-L-1"/>
    <n v="6"/>
    <x v="908"/>
    <s v=""/>
    <x v="0"/>
    <s v="Ara"/>
    <s v="L"/>
    <x v="0"/>
    <n v="12.95"/>
    <n v="77.699999999999989"/>
    <x v="2"/>
    <x v="1"/>
    <x v="1"/>
    <x v="11"/>
    <n v="11.7845"/>
    <x v="17"/>
    <n v="1.1655"/>
    <x v="17"/>
  </r>
  <r>
    <s v="XBV-40336-071"/>
    <x v="685"/>
    <s v="38536-98293-JZ"/>
    <s v="A-D-0.2"/>
    <n v="3"/>
    <x v="909"/>
    <s v=""/>
    <x v="1"/>
    <s v="Ara"/>
    <s v="D"/>
    <x v="3"/>
    <n v="2.9849999999999999"/>
    <n v="8.9550000000000001"/>
    <x v="2"/>
    <x v="2"/>
    <x v="1"/>
    <x v="243"/>
    <n v="2.7163499999999998"/>
    <x v="206"/>
    <n v="0.26865"/>
    <x v="205"/>
  </r>
  <r>
    <s v="RLM-96511-467"/>
    <x v="191"/>
    <s v="43014-53743-XK"/>
    <s v="R-L-2.5"/>
    <n v="1"/>
    <x v="910"/>
    <s v="jtewelsonrn@samsung.com"/>
    <x v="0"/>
    <s v="Rob"/>
    <s v="L"/>
    <x v="2"/>
    <n v="27.484999999999996"/>
    <n v="27.484999999999996"/>
    <x v="0"/>
    <x v="1"/>
    <x v="1"/>
    <x v="68"/>
    <n v="25.835899999999995"/>
    <x v="161"/>
    <n v="1.6490999999999998"/>
    <x v="161"/>
  </r>
  <r>
    <s v="AEZ-13242-456"/>
    <x v="686"/>
    <s v="62494-09113-RP"/>
    <s v="R-M-0.5"/>
    <n v="5"/>
    <x v="906"/>
    <s v=""/>
    <x v="0"/>
    <s v="Rob"/>
    <s v="M"/>
    <x v="1"/>
    <n v="5.97"/>
    <n v="29.849999999999998"/>
    <x v="0"/>
    <x v="0"/>
    <x v="1"/>
    <x v="321"/>
    <n v="5.6117999999999997"/>
    <x v="47"/>
    <n v="0.35819999999999996"/>
    <x v="47"/>
  </r>
  <r>
    <s v="UME-75640-698"/>
    <x v="687"/>
    <s v="62494-09113-RP"/>
    <s v="A-M-0.5"/>
    <n v="4"/>
    <x v="906"/>
    <s v=""/>
    <x v="0"/>
    <s v="Ara"/>
    <s v="M"/>
    <x v="1"/>
    <n v="6.75"/>
    <n v="27"/>
    <x v="2"/>
    <x v="0"/>
    <x v="1"/>
    <x v="321"/>
    <n v="6.1425000000000001"/>
    <x v="26"/>
    <n v="0.60749999999999993"/>
    <x v="26"/>
  </r>
  <r>
    <s v="GJC-66474-557"/>
    <x v="629"/>
    <s v="64965-78386-MY"/>
    <s v="A-D-1"/>
    <n v="1"/>
    <x v="911"/>
    <s v="njennyrq@bigcartel.com"/>
    <x v="0"/>
    <s v="Ara"/>
    <s v="D"/>
    <x v="0"/>
    <n v="9.9499999999999993"/>
    <n v="9.9499999999999993"/>
    <x v="2"/>
    <x v="2"/>
    <x v="1"/>
    <x v="127"/>
    <n v="9.0544999999999991"/>
    <x v="157"/>
    <n v="0.89549999999999985"/>
    <x v="156"/>
  </r>
  <r>
    <s v="IRV-20769-219"/>
    <x v="688"/>
    <s v="77131-58092-GE"/>
    <s v="E-M-0.2"/>
    <n v="3"/>
    <x v="912"/>
    <s v=""/>
    <x v="2"/>
    <s v="Exc"/>
    <s v="M"/>
    <x v="3"/>
    <n v="4.125"/>
    <n v="12.375"/>
    <x v="1"/>
    <x v="0"/>
    <x v="0"/>
    <x v="282"/>
    <n v="3.6712500000000001"/>
    <x v="25"/>
    <n v="0.45374999999999999"/>
    <x v="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7B3F14-B6AA-49A0-9461-ED135C71620F}" name="TotalSales"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0">
  <location ref="A3:C48" firstHeaderRow="1" firstDataRow="2" firstDataCol="2"/>
  <pivotFields count="23">
    <pivotField compact="0" outline="0" showAll="0" defaultSubtotal="0"/>
    <pivotField compact="0" numFmtId="165" outline="0"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66" outline="0" showAll="0" defaultSubtotal="0">
      <items count="4">
        <item x="3"/>
        <item x="1"/>
        <item x="0"/>
        <item x="2"/>
      </items>
    </pivotField>
    <pivotField compact="0" numFmtId="44" outline="0" showAll="0" defaultSubtotal="0"/>
    <pivotField dataField="1" compact="0" numFmtId="44" outline="0" showAll="0" defaultSubtotal="0"/>
    <pivotField axis="axisCol" compact="0" outline="0" showAll="0" defaultSubtotal="0">
      <items count="4">
        <item x="2"/>
        <item h="1" x="1"/>
        <item h="1" x="3"/>
        <item h="1" x="0"/>
      </items>
    </pivotField>
    <pivotField compact="0" outline="0" showAll="0" defaultSubtotal="0">
      <items count="3">
        <item x="2"/>
        <item x="1"/>
        <item x="0"/>
      </items>
    </pivotField>
    <pivotField compact="0" outline="0" subtotalTop="0" showAll="0" defaultSubtotal="0">
      <items count="2">
        <item x="1"/>
        <item x="0"/>
      </items>
    </pivotField>
    <pivotField compact="0" outline="0" subtotalTop="0" showAll="0" defaultSubtotal="0"/>
    <pivotField compact="0" numFmtId="44" outline="0" subtotalTop="0" showAll="0" defaultSubtotal="0"/>
    <pivotField compact="0" numFmtId="44" outline="0" subtotalTop="0" showAll="0" defaultSubtotal="0"/>
    <pivotField compact="0" numFmtId="44" outline="0" subtotalTop="0" showAll="0" defaultSubtotal="0"/>
    <pivotField compact="0" numFmtId="44" outline="0" subtotalTop="0" showAll="0" defaultSubtotal="0"/>
    <pivotField axis="axisRow" compact="0" outline="0" showAll="0" defaultSubtotal="0">
      <items count="14">
        <item x="0"/>
        <item x="1"/>
        <item x="2"/>
        <item x="3"/>
        <item x="4"/>
        <item x="5"/>
        <item x="6"/>
        <item x="7"/>
        <item x="8"/>
        <item x="9"/>
        <item x="10"/>
        <item x="11"/>
        <item x="12"/>
        <item x="13"/>
      </items>
    </pivotField>
    <pivotField axis="axisRow" compact="0" outline="0" showAll="0" defaultSubtotal="0">
      <items count="6">
        <item x="0"/>
        <item x="1"/>
        <item x="2"/>
        <item x="3"/>
        <item x="4"/>
        <item x="5"/>
      </items>
    </pivotField>
  </pivotFields>
  <rowFields count="2">
    <field x="22"/>
    <field x="21"/>
  </rowFields>
  <rowItems count="4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rowItems>
  <colFields count="1">
    <field x="13"/>
  </colFields>
  <colItems count="1">
    <i>
      <x/>
    </i>
  </colItems>
  <dataFields count="1">
    <dataField name="Sum of Sales" fld="12" baseField="15" baseItem="1" numFmtId="1"/>
  </dataFields>
  <formats count="1">
    <format dxfId="23">
      <pivotArea type="origin" dataOnly="0" labelOnly="1" outline="0" fieldPosition="0"/>
    </format>
  </formats>
  <chartFormats count="10">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1" format="2" series="1">
      <pivotArea type="data" outline="0" fieldPosition="0">
        <references count="2">
          <reference field="4294967294" count="1" selected="0">
            <x v="0"/>
          </reference>
          <reference field="13" count="1" selected="0">
            <x v="2"/>
          </reference>
        </references>
      </pivotArea>
    </chartFormat>
    <chartFormat chart="1" format="3" series="1">
      <pivotArea type="data" outline="0" fieldPosition="0">
        <references count="2">
          <reference field="4294967294" count="1" selected="0">
            <x v="0"/>
          </reference>
          <reference field="13" count="1" selected="0">
            <x v="3"/>
          </reference>
        </references>
      </pivotArea>
    </chartFormat>
    <chartFormat chart="7" format="8" series="1">
      <pivotArea type="data" outline="0" fieldPosition="0">
        <references count="2">
          <reference field="4294967294" count="1" selected="0">
            <x v="0"/>
          </reference>
          <reference field="13" count="1" selected="0">
            <x v="0"/>
          </reference>
        </references>
      </pivotArea>
    </chartFormat>
    <chartFormat chart="7" format="9" series="1">
      <pivotArea type="data" outline="0" fieldPosition="0">
        <references count="2">
          <reference field="4294967294" count="1" selected="0">
            <x v="0"/>
          </reference>
          <reference field="13" count="1" selected="0">
            <x v="1"/>
          </reference>
        </references>
      </pivotArea>
    </chartFormat>
    <chartFormat chart="7" format="10" series="1">
      <pivotArea type="data" outline="0" fieldPosition="0">
        <references count="2">
          <reference field="4294967294" count="1" selected="0">
            <x v="0"/>
          </reference>
          <reference field="13" count="1" selected="0">
            <x v="2"/>
          </reference>
        </references>
      </pivotArea>
    </chartFormat>
    <chartFormat chart="7" format="11" series="1">
      <pivotArea type="data" outline="0" fieldPosition="0">
        <references count="2">
          <reference field="4294967294" count="1" selected="0">
            <x v="0"/>
          </reference>
          <reference field="13" count="1" selected="0">
            <x v="3"/>
          </reference>
        </references>
      </pivotArea>
    </chartFormat>
    <chartFormat chart="7" format="12"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1" type="dateBetween" evalOrder="-1" id="155" name="Order 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8EB745-2ECF-48F5-9328-311D12F4FA72}" name="TotalSales"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1">
  <location ref="A3:F48" firstHeaderRow="1" firstDataRow="2" firstDataCol="2"/>
  <pivotFields count="23">
    <pivotField compact="0" outline="0" showAll="0" defaultSubtotal="0"/>
    <pivotField compact="0" numFmtId="165" outline="0"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66" outline="0" showAll="0" defaultSubtotal="0">
      <items count="4">
        <item x="3"/>
        <item x="1"/>
        <item x="0"/>
        <item x="2"/>
      </items>
    </pivotField>
    <pivotField compact="0" numFmtId="44" outline="0" showAll="0" defaultSubtotal="0"/>
    <pivotField compact="0" numFmtId="44" outline="0" showAll="0" defaultSubtotal="0"/>
    <pivotField axis="axisCol" compact="0" outline="0" showAll="0" defaultSubtotal="0">
      <items count="4">
        <item x="2"/>
        <item x="1"/>
        <item x="3"/>
        <item x="0"/>
      </items>
    </pivotField>
    <pivotField compact="0" outline="0" showAll="0" defaultSubtotal="0">
      <items count="3">
        <item x="2"/>
        <item x="1"/>
        <item x="0"/>
      </items>
    </pivotField>
    <pivotField compact="0" outline="0" subtotalTop="0" showAll="0" defaultSubtotal="0">
      <items count="2">
        <item x="1"/>
        <item x="0"/>
      </items>
    </pivotField>
    <pivotField compact="0" outline="0" subtotalTop="0" showAll="0" defaultSubtotal="0"/>
    <pivotField compact="0" numFmtId="44" outline="0" subtotalTop="0" showAll="0" defaultSubtotal="0"/>
    <pivotField compact="0" numFmtId="44" outline="0" subtotalTop="0" showAll="0" defaultSubtotal="0">
      <items count="240">
        <item x="111"/>
        <item x="80"/>
        <item x="60"/>
        <item x="222"/>
        <item x="65"/>
        <item x="214"/>
        <item x="94"/>
        <item x="93"/>
        <item x="230"/>
        <item x="131"/>
        <item x="7"/>
        <item x="167"/>
        <item x="78"/>
        <item x="9"/>
        <item x="56"/>
        <item x="36"/>
        <item x="58"/>
        <item x="86"/>
        <item x="42"/>
        <item x="127"/>
        <item x="37"/>
        <item x="32"/>
        <item x="186"/>
        <item x="206"/>
        <item x="59"/>
        <item x="233"/>
        <item x="198"/>
        <item x="157"/>
        <item x="236"/>
        <item x="50"/>
        <item x="205"/>
        <item x="146"/>
        <item x="14"/>
        <item x="24"/>
        <item x="204"/>
        <item x="98"/>
        <item x="23"/>
        <item x="25"/>
        <item x="83"/>
        <item x="100"/>
        <item x="81"/>
        <item x="2"/>
        <item x="87"/>
        <item x="176"/>
        <item x="79"/>
        <item x="212"/>
        <item x="168"/>
        <item x="88"/>
        <item x="20"/>
        <item x="172"/>
        <item x="89"/>
        <item x="45"/>
        <item x="189"/>
        <item x="90"/>
        <item x="147"/>
        <item x="105"/>
        <item x="39"/>
        <item x="117"/>
        <item x="106"/>
        <item x="19"/>
        <item x="63"/>
        <item x="108"/>
        <item x="21"/>
        <item x="91"/>
        <item x="119"/>
        <item x="8"/>
        <item x="150"/>
        <item x="133"/>
        <item x="175"/>
        <item x="163"/>
        <item x="151"/>
        <item x="16"/>
        <item x="0"/>
        <item x="27"/>
        <item x="141"/>
        <item x="6"/>
        <item x="124"/>
        <item x="178"/>
        <item x="156"/>
        <item x="143"/>
        <item x="139"/>
        <item x="30"/>
        <item x="216"/>
        <item x="116"/>
        <item x="179"/>
        <item x="85"/>
        <item x="96"/>
        <item x="196"/>
        <item x="180"/>
        <item x="209"/>
        <item x="229"/>
        <item x="53"/>
        <item x="165"/>
        <item x="123"/>
        <item x="170"/>
        <item x="3"/>
        <item x="26"/>
        <item x="33"/>
        <item x="159"/>
        <item x="55"/>
        <item x="195"/>
        <item x="237"/>
        <item x="161"/>
        <item x="104"/>
        <item x="118"/>
        <item x="238"/>
        <item x="158"/>
        <item x="192"/>
        <item x="177"/>
        <item x="125"/>
        <item x="142"/>
        <item x="47"/>
        <item x="207"/>
        <item x="128"/>
        <item x="132"/>
        <item x="115"/>
        <item x="126"/>
        <item x="231"/>
        <item x="121"/>
        <item x="218"/>
        <item x="71"/>
        <item x="152"/>
        <item x="76"/>
        <item x="129"/>
        <item x="28"/>
        <item x="92"/>
        <item x="232"/>
        <item x="57"/>
        <item x="72"/>
        <item x="5"/>
        <item x="183"/>
        <item x="44"/>
        <item x="10"/>
        <item x="1"/>
        <item x="137"/>
        <item x="66"/>
        <item x="215"/>
        <item x="35"/>
        <item x="130"/>
        <item x="13"/>
        <item x="185"/>
        <item x="75"/>
        <item x="188"/>
        <item x="191"/>
        <item x="181"/>
        <item x="49"/>
        <item x="225"/>
        <item x="174"/>
        <item x="187"/>
        <item x="154"/>
        <item x="103"/>
        <item x="197"/>
        <item x="67"/>
        <item x="140"/>
        <item x="169"/>
        <item x="29"/>
        <item x="12"/>
        <item x="109"/>
        <item x="73"/>
        <item x="135"/>
        <item x="235"/>
        <item x="31"/>
        <item x="182"/>
        <item x="64"/>
        <item x="144"/>
        <item x="145"/>
        <item x="4"/>
        <item x="136"/>
        <item x="51"/>
        <item x="219"/>
        <item x="221"/>
        <item x="226"/>
        <item x="194"/>
        <item x="34"/>
        <item x="162"/>
        <item x="41"/>
        <item x="112"/>
        <item x="203"/>
        <item x="228"/>
        <item x="107"/>
        <item x="95"/>
        <item x="202"/>
        <item x="224"/>
        <item x="48"/>
        <item x="38"/>
        <item x="110"/>
        <item x="134"/>
        <item x="184"/>
        <item x="164"/>
        <item x="97"/>
        <item x="211"/>
        <item x="62"/>
        <item x="17"/>
        <item x="138"/>
        <item x="200"/>
        <item x="84"/>
        <item x="18"/>
        <item x="220"/>
        <item x="52"/>
        <item x="166"/>
        <item x="70"/>
        <item x="210"/>
        <item x="43"/>
        <item x="101"/>
        <item x="22"/>
        <item x="69"/>
        <item x="102"/>
        <item x="74"/>
        <item x="68"/>
        <item x="213"/>
        <item x="171"/>
        <item x="122"/>
        <item x="148"/>
        <item x="54"/>
        <item x="15"/>
        <item x="190"/>
        <item x="208"/>
        <item x="113"/>
        <item x="155"/>
        <item x="149"/>
        <item x="61"/>
        <item x="160"/>
        <item x="199"/>
        <item x="46"/>
        <item x="234"/>
        <item x="223"/>
        <item x="82"/>
        <item x="99"/>
        <item x="239"/>
        <item x="77"/>
        <item x="193"/>
        <item x="11"/>
        <item x="217"/>
        <item x="40"/>
        <item x="153"/>
        <item x="227"/>
        <item x="173"/>
        <item x="201"/>
        <item x="120"/>
        <item x="114"/>
      </items>
    </pivotField>
    <pivotField compact="0" numFmtId="44" outline="0" subtotalTop="0" showAll="0" defaultSubtotal="0"/>
    <pivotField dataField="1" compact="0" numFmtId="44" outline="0" subtotalTop="0" showAll="0" defaultSubtotal="0">
      <items count="236">
        <item x="112"/>
        <item x="60"/>
        <item x="65"/>
        <item x="81"/>
        <item x="167"/>
        <item x="95"/>
        <item x="9"/>
        <item x="220"/>
        <item x="58"/>
        <item x="94"/>
        <item x="37"/>
        <item x="131"/>
        <item x="213"/>
        <item x="230"/>
        <item x="196"/>
        <item x="79"/>
        <item x="227"/>
        <item x="232"/>
        <item x="56"/>
        <item x="7"/>
        <item x="204"/>
        <item x="145"/>
        <item x="42"/>
        <item x="84"/>
        <item x="36"/>
        <item x="168"/>
        <item x="205"/>
        <item x="90"/>
        <item x="156"/>
        <item x="146"/>
        <item x="128"/>
        <item x="118"/>
        <item x="185"/>
        <item x="87"/>
        <item x="24"/>
        <item x="202"/>
        <item x="120"/>
        <item x="8"/>
        <item x="23"/>
        <item x="149"/>
        <item x="32"/>
        <item x="2"/>
        <item x="0"/>
        <item x="50"/>
        <item x="80"/>
        <item x="140"/>
        <item x="59"/>
        <item x="178"/>
        <item x="155"/>
        <item x="99"/>
        <item x="188"/>
        <item x="25"/>
        <item x="179"/>
        <item x="106"/>
        <item x="180"/>
        <item x="208"/>
        <item x="88"/>
        <item x="176"/>
        <item x="14"/>
        <item x="19"/>
        <item x="20"/>
        <item x="55"/>
        <item x="21"/>
        <item x="172"/>
        <item x="161"/>
        <item x="101"/>
        <item x="82"/>
        <item x="158"/>
        <item x="175"/>
        <item x="163"/>
        <item x="47"/>
        <item x="39"/>
        <item x="16"/>
        <item x="211"/>
        <item x="89"/>
        <item x="127"/>
        <item x="63"/>
        <item x="109"/>
        <item x="45"/>
        <item x="138"/>
        <item x="215"/>
        <item x="91"/>
        <item x="117"/>
        <item x="229"/>
        <item x="57"/>
        <item x="97"/>
        <item x="73"/>
        <item x="150"/>
        <item x="107"/>
        <item x="165"/>
        <item x="124"/>
        <item x="214"/>
        <item x="6"/>
        <item x="26"/>
        <item x="125"/>
        <item x="13"/>
        <item x="92"/>
        <item x="133"/>
        <item x="187"/>
        <item x="86"/>
        <item x="177"/>
        <item x="174"/>
        <item x="157"/>
        <item x="126"/>
        <item x="194"/>
        <item x="153"/>
        <item x="129"/>
        <item x="27"/>
        <item x="67"/>
        <item x="170"/>
        <item x="12"/>
        <item x="3"/>
        <item x="142"/>
        <item x="72"/>
        <item x="159"/>
        <item x="30"/>
        <item x="119"/>
        <item x="64"/>
        <item x="28"/>
        <item x="234"/>
        <item x="4"/>
        <item x="226"/>
        <item x="53"/>
        <item x="206"/>
        <item x="68"/>
        <item x="44"/>
        <item x="10"/>
        <item x="34"/>
        <item x="162"/>
        <item x="116"/>
        <item x="66"/>
        <item x="113"/>
        <item x="33"/>
        <item x="122"/>
        <item x="233"/>
        <item x="105"/>
        <item x="77"/>
        <item x="130"/>
        <item x="191"/>
        <item x="181"/>
        <item x="111"/>
        <item x="141"/>
        <item x="186"/>
        <item x="164"/>
        <item x="132"/>
        <item x="169"/>
        <item x="1"/>
        <item x="228"/>
        <item x="110"/>
        <item x="74"/>
        <item x="151"/>
        <item x="184"/>
        <item x="76"/>
        <item x="18"/>
        <item x="93"/>
        <item x="218"/>
        <item x="5"/>
        <item x="144"/>
        <item x="104"/>
        <item x="219"/>
        <item x="223"/>
        <item x="195"/>
        <item x="22"/>
        <item x="35"/>
        <item x="225"/>
        <item x="135"/>
        <item x="231"/>
        <item x="190"/>
        <item x="200"/>
        <item x="182"/>
        <item x="212"/>
        <item x="222"/>
        <item x="203"/>
        <item x="49"/>
        <item x="51"/>
        <item x="123"/>
        <item x="217"/>
        <item x="139"/>
        <item x="29"/>
        <item x="15"/>
        <item x="41"/>
        <item x="62"/>
        <item x="17"/>
        <item x="114"/>
        <item x="31"/>
        <item x="108"/>
        <item x="96"/>
        <item x="143"/>
        <item x="136"/>
        <item x="134"/>
        <item x="71"/>
        <item x="183"/>
        <item x="43"/>
        <item x="193"/>
        <item x="221"/>
        <item x="201"/>
        <item x="137"/>
        <item x="198"/>
        <item x="75"/>
        <item x="48"/>
        <item x="38"/>
        <item x="166"/>
        <item x="216"/>
        <item x="98"/>
        <item x="54"/>
        <item x="210"/>
        <item x="102"/>
        <item x="189"/>
        <item x="103"/>
        <item x="85"/>
        <item x="52"/>
        <item x="148"/>
        <item x="171"/>
        <item x="197"/>
        <item x="209"/>
        <item x="70"/>
        <item x="100"/>
        <item x="207"/>
        <item x="78"/>
        <item x="69"/>
        <item x="61"/>
        <item x="160"/>
        <item x="147"/>
        <item x="224"/>
        <item x="235"/>
        <item x="154"/>
        <item x="192"/>
        <item x="11"/>
        <item x="46"/>
        <item x="83"/>
        <item x="173"/>
        <item x="121"/>
        <item x="40"/>
        <item x="152"/>
        <item x="199"/>
        <item x="115"/>
      </items>
    </pivotField>
    <pivotField axis="axisRow" compact="0" outline="0" showAll="0" defaultSubtotal="0">
      <items count="14">
        <item x="0"/>
        <item x="1"/>
        <item x="2"/>
        <item x="3"/>
        <item x="4"/>
        <item x="5"/>
        <item x="6"/>
        <item x="7"/>
        <item x="8"/>
        <item x="9"/>
        <item x="10"/>
        <item x="11"/>
        <item x="12"/>
        <item x="13"/>
      </items>
    </pivotField>
    <pivotField axis="axisRow" compact="0" outline="0" showAll="0" defaultSubtotal="0">
      <items count="6">
        <item x="0"/>
        <item x="1"/>
        <item x="2"/>
        <item x="3"/>
        <item x="4"/>
        <item x="5"/>
      </items>
    </pivotField>
  </pivotFields>
  <rowFields count="2">
    <field x="22"/>
    <field x="21"/>
  </rowFields>
  <rowItems count="44">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rowItems>
  <colFields count="1">
    <field x="13"/>
  </colFields>
  <colItems count="4">
    <i>
      <x/>
    </i>
    <i>
      <x v="1"/>
    </i>
    <i>
      <x v="2"/>
    </i>
    <i>
      <x v="3"/>
    </i>
  </colItems>
  <dataFields count="1">
    <dataField name="Sum of Order Profit" fld="20" baseField="0" baseItem="0"/>
  </dataFields>
  <formats count="1">
    <format dxfId="22">
      <pivotArea type="origin" dataOnly="0" labelOnly="1" outline="0" fieldPosition="0"/>
    </format>
  </formats>
  <chartFormats count="5">
    <chartFormat chart="10" format="12" series="1">
      <pivotArea type="data" outline="0" fieldPosition="0">
        <references count="1">
          <reference field="4294967294" count="1" selected="0">
            <x v="0"/>
          </reference>
        </references>
      </pivotArea>
    </chartFormat>
    <chartFormat chart="10" format="677" series="1">
      <pivotArea type="data" outline="0" fieldPosition="0">
        <references count="2">
          <reference field="4294967294" count="1" selected="0">
            <x v="0"/>
          </reference>
          <reference field="13" count="1" selected="0">
            <x v="1"/>
          </reference>
        </references>
      </pivotArea>
    </chartFormat>
    <chartFormat chart="10" format="678" series="1">
      <pivotArea type="data" outline="0" fieldPosition="0">
        <references count="2">
          <reference field="4294967294" count="1" selected="0">
            <x v="0"/>
          </reference>
          <reference field="13" count="1" selected="0">
            <x v="2"/>
          </reference>
        </references>
      </pivotArea>
    </chartFormat>
    <chartFormat chart="10" format="679" series="1">
      <pivotArea type="data" outline="0" fieldPosition="0">
        <references count="2">
          <reference field="4294967294" count="1" selected="0">
            <x v="0"/>
          </reference>
          <reference field="13" count="1" selected="0">
            <x v="3"/>
          </reference>
        </references>
      </pivotArea>
    </chartFormat>
    <chartFormat chart="10" format="680" series="1">
      <pivotArea type="data" outline="0" fieldPosition="0">
        <references count="2">
          <reference field="4294967294" count="1" selected="0">
            <x v="0"/>
          </reference>
          <reference field="13" count="1" selected="0">
            <x v="0"/>
          </reference>
        </references>
      </pivotArea>
    </chartFormat>
  </chartFormats>
  <pivotTableStyleInfo name="PivotStyleMedium9" showRowHeaders="1" showColHeaders="1" showRowStripes="0" showColStripes="0" showLastColumn="1"/>
  <filters count="1">
    <filter fld="1" type="dateBetween" evalOrder="-1" id="155" name="Order 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3151F3-1E82-4965-BB48-9F4B026C6DA2}" name="TotalSales"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21">
  <location ref="A3:B6" firstHeaderRow="1" firstDataRow="1" firstDataCol="1"/>
  <pivotFields count="23">
    <pivotField compact="0" outline="0" showAll="0" defaultSubtotal="0"/>
    <pivotField compact="0" numFmtId="165" outline="0"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3">
        <item x="1"/>
        <item x="2"/>
        <item x="0"/>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numFmtId="166" outline="0" showAll="0" defaultSubtotal="0">
      <items count="4">
        <item x="3"/>
        <item x="1"/>
        <item x="0"/>
        <item x="2"/>
      </items>
    </pivotField>
    <pivotField compact="0" numFmtId="44" outline="0" showAll="0" defaultSubtotal="0"/>
    <pivotField dataField="1" compact="0" numFmtId="44" outline="0" showAll="0" defaultSubtotal="0"/>
    <pivotField compact="0" outline="0" showAll="0" defaultSubtotal="0">
      <items count="4">
        <item x="2"/>
        <item h="1" x="1"/>
        <item h="1" x="3"/>
        <item h="1" x="0"/>
      </items>
    </pivotField>
    <pivotField compact="0" outline="0" showAll="0" defaultSubtotal="0">
      <items count="3">
        <item x="2"/>
        <item x="1"/>
        <item x="0"/>
      </items>
    </pivotField>
    <pivotField compact="0" outline="0" subtotalTop="0" showAll="0" defaultSubtotal="0">
      <items count="2">
        <item x="1"/>
        <item x="0"/>
      </items>
    </pivotField>
    <pivotField compact="0" outline="0" subtotalTop="0" showAll="0" defaultSubtotal="0"/>
    <pivotField compact="0" numFmtId="44" outline="0" subtotalTop="0" showAll="0" defaultSubtotal="0"/>
    <pivotField compact="0" numFmtId="44" outline="0" subtotalTop="0" showAll="0" defaultSubtotal="0"/>
    <pivotField compact="0" numFmtId="44" outline="0" subtotalTop="0" showAll="0" defaultSubtotal="0"/>
    <pivotField compact="0" numFmtId="44" outline="0" subtotalTop="0" showAll="0" defaultSubtotal="0"/>
    <pivotField compact="0" outline="0" showAll="0" defaultSubtotal="0">
      <items count="14">
        <item x="0"/>
        <item x="1"/>
        <item x="2"/>
        <item x="3"/>
        <item x="4"/>
        <item x="5"/>
        <item x="6"/>
        <item x="7"/>
        <item x="8"/>
        <item x="9"/>
        <item x="10"/>
        <item x="11"/>
        <item x="12"/>
        <item x="13"/>
      </items>
    </pivotField>
    <pivotField compact="0" outline="0" showAll="0" defaultSubtotal="0">
      <items count="6">
        <item x="0"/>
        <item x="1"/>
        <item x="2"/>
        <item x="3"/>
        <item x="4"/>
        <item x="5"/>
      </items>
    </pivotField>
  </pivotFields>
  <rowFields count="1">
    <field x="7"/>
  </rowFields>
  <rowItems count="3">
    <i>
      <x v="1"/>
    </i>
    <i>
      <x/>
    </i>
    <i>
      <x v="2"/>
    </i>
  </rowItems>
  <colItems count="1">
    <i/>
  </colItems>
  <dataFields count="1">
    <dataField name="Sum of Sales" fld="12" baseField="15" baseItem="1" numFmtId="1"/>
  </dataFields>
  <formats count="1">
    <format dxfId="21">
      <pivotArea type="origin" dataOnly="0" labelOnly="1" outline="0" fieldPosition="0"/>
    </format>
  </formats>
  <chartFormats count="6">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7" count="1" selected="0">
            <x v="0"/>
          </reference>
        </references>
      </pivotArea>
    </chartFormat>
    <chartFormat chart="12" format="2">
      <pivotArea type="data" outline="0" fieldPosition="0">
        <references count="2">
          <reference field="4294967294" count="1" selected="0">
            <x v="0"/>
          </reference>
          <reference field="7" count="1" selected="0">
            <x v="1"/>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7" count="1" selected="0">
            <x v="1"/>
          </reference>
        </references>
      </pivotArea>
    </chartFormat>
    <chartFormat chart="17" format="8">
      <pivotArea type="data" outline="0" fieldPosition="0">
        <references count="2">
          <reference field="4294967294" count="1" selected="0">
            <x v="0"/>
          </reference>
          <reference field="7" count="1" selected="0">
            <x v="0"/>
          </reference>
        </references>
      </pivotArea>
    </chartFormat>
  </chartFormats>
  <pivotTableStyleInfo name="PivotStyleMedium9" showRowHeaders="1" showColHeaders="1" showRowStripes="0" showColStripes="0" showLastColumn="1"/>
  <filters count="1">
    <filter fld="1" type="dateBetween" evalOrder="-1" id="155" name="Order 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4F6088-990B-4464-BBA6-AF615CED9ED5}" name="TotalSales"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23">
  <location ref="A3:C18" firstHeaderRow="1" firstDataRow="1" firstDataCol="2"/>
  <pivotFields count="23">
    <pivotField compact="0" outline="0" showAll="0" defaultSubtotal="0"/>
    <pivotField compact="0" numFmtId="165" outline="0"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3">
        <item x="1"/>
        <item x="2"/>
        <item x="0"/>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numFmtId="166" outline="0" showAll="0" defaultSubtotal="0">
      <items count="4">
        <item x="3"/>
        <item x="1"/>
        <item x="0"/>
        <item x="2"/>
      </items>
    </pivotField>
    <pivotField compact="0" numFmtId="44" outline="0" showAll="0" defaultSubtotal="0"/>
    <pivotField dataField="1" compact="0" numFmtId="44" outline="0" showAll="0" defaultSubtotal="0"/>
    <pivotField compact="0" outline="0" showAll="0" defaultSubtotal="0">
      <items count="4">
        <item x="2"/>
        <item h="1" x="1"/>
        <item h="1" x="3"/>
        <item h="1" x="0"/>
      </items>
    </pivotField>
    <pivotField compact="0" outline="0" showAll="0" defaultSubtotal="0">
      <items count="3">
        <item x="2"/>
        <item x="1"/>
        <item x="0"/>
      </items>
    </pivotField>
    <pivotField compact="0" outline="0" subtotalTop="0" showAll="0" defaultSubtotal="0">
      <items count="2">
        <item x="1"/>
        <item x="0"/>
      </items>
    </pivotField>
    <pivotField axis="axisRow" compact="0" outline="0" subtotalTop="0" showAll="0" measureFilter="1" sortType="ascending" defaultSubtotal="0">
      <items count="375">
        <item x="72"/>
        <item x="199"/>
        <item x="140"/>
        <item x="347"/>
        <item x="117"/>
        <item x="237"/>
        <item x="311"/>
        <item x="279"/>
        <item x="219"/>
        <item x="92"/>
        <item x="338"/>
        <item x="113"/>
        <item x="249"/>
        <item x="228"/>
        <item x="114"/>
        <item x="284"/>
        <item x="161"/>
        <item x="24"/>
        <item x="79"/>
        <item x="248"/>
        <item x="102"/>
        <item x="318"/>
        <item x="146"/>
        <item x="330"/>
        <item x="157"/>
        <item x="302"/>
        <item x="297"/>
        <item x="104"/>
        <item x="247"/>
        <item x="295"/>
        <item x="246"/>
        <item x="266"/>
        <item x="360"/>
        <item x="232"/>
        <item x="192"/>
        <item x="278"/>
        <item x="163"/>
        <item x="359"/>
        <item x="317"/>
        <item x="75"/>
        <item x="197"/>
        <item x="242"/>
        <item x="332"/>
        <item x="38"/>
        <item x="109"/>
        <item x="213"/>
        <item x="367"/>
        <item x="35"/>
        <item x="183"/>
        <item x="276"/>
        <item x="205"/>
        <item x="310"/>
        <item x="250"/>
        <item x="37"/>
        <item x="130"/>
        <item x="73"/>
        <item x="372"/>
        <item x="58"/>
        <item x="14"/>
        <item x="272"/>
        <item x="186"/>
        <item x="301"/>
        <item x="107"/>
        <item x="121"/>
        <item x="181"/>
        <item x="118"/>
        <item x="221"/>
        <item x="364"/>
        <item x="296"/>
        <item x="358"/>
        <item x="303"/>
        <item x="169"/>
        <item x="81"/>
        <item x="27"/>
        <item x="63"/>
        <item x="131"/>
        <item x="217"/>
        <item x="115"/>
        <item x="89"/>
        <item x="160"/>
        <item x="54"/>
        <item x="231"/>
        <item x="206"/>
        <item x="2"/>
        <item x="159"/>
        <item x="120"/>
        <item x="265"/>
        <item x="328"/>
        <item x="22"/>
        <item x="305"/>
        <item x="71"/>
        <item x="182"/>
        <item x="61"/>
        <item x="82"/>
        <item x="371"/>
        <item x="260"/>
        <item x="78"/>
        <item x="191"/>
        <item x="122"/>
        <item x="366"/>
        <item x="43"/>
        <item x="280"/>
        <item x="68"/>
        <item x="189"/>
        <item x="4"/>
        <item x="373"/>
        <item x="288"/>
        <item x="177"/>
        <item x="29"/>
        <item x="111"/>
        <item x="135"/>
        <item x="96"/>
        <item x="202"/>
        <item x="69"/>
        <item x="162"/>
        <item x="319"/>
        <item x="209"/>
        <item x="285"/>
        <item x="158"/>
        <item x="123"/>
        <item x="252"/>
        <item x="194"/>
        <item x="84"/>
        <item x="154"/>
        <item x="87"/>
        <item x="19"/>
        <item x="173"/>
        <item x="98"/>
        <item x="361"/>
        <item x="97"/>
        <item x="251"/>
        <item x="144"/>
        <item x="308"/>
        <item x="256"/>
        <item x="298"/>
        <item x="42"/>
        <item x="214"/>
        <item x="321"/>
        <item x="51"/>
        <item x="57"/>
        <item x="345"/>
        <item x="74"/>
        <item x="368"/>
        <item x="326"/>
        <item x="132"/>
        <item x="331"/>
        <item x="307"/>
        <item x="25"/>
        <item x="16"/>
        <item x="116"/>
        <item x="353"/>
        <item x="365"/>
        <item x="281"/>
        <item x="312"/>
        <item x="225"/>
        <item x="33"/>
        <item x="152"/>
        <item x="264"/>
        <item x="352"/>
        <item x="103"/>
        <item x="13"/>
        <item x="90"/>
        <item x="289"/>
        <item x="99"/>
        <item x="283"/>
        <item x="333"/>
        <item x="207"/>
        <item x="151"/>
        <item x="222"/>
        <item x="240"/>
        <item x="314"/>
        <item x="168"/>
        <item x="128"/>
        <item x="336"/>
        <item x="77"/>
        <item x="241"/>
        <item x="165"/>
        <item x="5"/>
        <item x="91"/>
        <item x="59"/>
        <item x="44"/>
        <item x="187"/>
        <item x="261"/>
        <item x="149"/>
        <item x="175"/>
        <item x="355"/>
        <item x="257"/>
        <item x="203"/>
        <item x="235"/>
        <item x="269"/>
        <item x="133"/>
        <item x="344"/>
        <item x="198"/>
        <item x="227"/>
        <item x="150"/>
        <item x="85"/>
        <item x="193"/>
        <item x="195"/>
        <item x="65"/>
        <item x="28"/>
        <item x="335"/>
        <item x="60"/>
        <item x="282"/>
        <item x="323"/>
        <item x="245"/>
        <item x="239"/>
        <item x="6"/>
        <item x="286"/>
        <item x="185"/>
        <item x="143"/>
        <item x="271"/>
        <item x="324"/>
        <item x="188"/>
        <item x="126"/>
        <item x="238"/>
        <item x="337"/>
        <item x="290"/>
        <item x="277"/>
        <item x="270"/>
        <item x="139"/>
        <item x="294"/>
        <item x="137"/>
        <item x="342"/>
        <item x="218"/>
        <item x="190"/>
        <item x="292"/>
        <item x="67"/>
        <item x="9"/>
        <item x="262"/>
        <item x="166"/>
        <item x="30"/>
        <item x="351"/>
        <item x="354"/>
        <item x="244"/>
        <item x="334"/>
        <item x="124"/>
        <item x="343"/>
        <item x="66"/>
        <item x="357"/>
        <item x="306"/>
        <item x="362"/>
        <item x="275"/>
        <item x="53"/>
        <item x="93"/>
        <item x="322"/>
        <item x="136"/>
        <item x="233"/>
        <item x="226"/>
        <item x="341"/>
        <item x="32"/>
        <item x="15"/>
        <item x="55"/>
        <item x="164"/>
        <item x="62"/>
        <item x="95"/>
        <item x="176"/>
        <item x="40"/>
        <item x="80"/>
        <item x="184"/>
        <item x="112"/>
        <item x="70"/>
        <item x="220"/>
        <item x="34"/>
        <item x="101"/>
        <item x="339"/>
        <item x="349"/>
        <item x="106"/>
        <item x="327"/>
        <item x="148"/>
        <item x="0"/>
        <item x="48"/>
        <item x="20"/>
        <item x="11"/>
        <item x="167"/>
        <item x="291"/>
        <item x="171"/>
        <item x="348"/>
        <item x="88"/>
        <item x="129"/>
        <item x="12"/>
        <item x="105"/>
        <item x="229"/>
        <item x="108"/>
        <item x="17"/>
        <item x="119"/>
        <item x="179"/>
        <item x="369"/>
        <item x="23"/>
        <item x="76"/>
        <item x="216"/>
        <item x="8"/>
        <item x="110"/>
        <item x="36"/>
        <item x="356"/>
        <item x="215"/>
        <item x="155"/>
        <item x="253"/>
        <item x="254"/>
        <item x="267"/>
        <item x="10"/>
        <item x="50"/>
        <item x="350"/>
        <item x="363"/>
        <item x="147"/>
        <item x="299"/>
        <item x="1"/>
        <item x="39"/>
        <item x="236"/>
        <item x="204"/>
        <item x="7"/>
        <item x="255"/>
        <item x="201"/>
        <item x="100"/>
        <item x="346"/>
        <item x="268"/>
        <item x="3"/>
        <item x="258"/>
        <item x="208"/>
        <item x="293"/>
        <item x="180"/>
        <item x="153"/>
        <item x="172"/>
        <item x="212"/>
        <item x="370"/>
        <item x="125"/>
        <item x="141"/>
        <item x="64"/>
        <item x="94"/>
        <item x="142"/>
        <item x="287"/>
        <item x="83"/>
        <item x="329"/>
        <item x="304"/>
        <item x="224"/>
        <item x="170"/>
        <item x="309"/>
        <item x="174"/>
        <item x="315"/>
        <item x="47"/>
        <item x="300"/>
        <item x="45"/>
        <item x="210"/>
        <item x="21"/>
        <item x="46"/>
        <item x="259"/>
        <item x="31"/>
        <item x="178"/>
        <item x="223"/>
        <item x="134"/>
        <item x="86"/>
        <item x="340"/>
        <item x="211"/>
        <item x="26"/>
        <item x="234"/>
        <item x="18"/>
        <item x="56"/>
        <item x="263"/>
        <item x="273"/>
        <item x="138"/>
        <item x="41"/>
        <item x="243"/>
        <item x="196"/>
        <item x="200"/>
        <item x="230"/>
        <item x="127"/>
        <item x="145"/>
        <item x="313"/>
        <item x="156"/>
        <item x="325"/>
        <item x="274"/>
        <item x="374"/>
        <item x="52"/>
        <item x="316"/>
        <item x="320"/>
        <item x="49"/>
      </items>
      <autoSortScope>
        <pivotArea dataOnly="0" outline="0" fieldPosition="0">
          <references count="1">
            <reference field="4294967294" count="1" selected="0">
              <x v="0"/>
            </reference>
          </references>
        </pivotArea>
      </autoSortScope>
    </pivotField>
    <pivotField compact="0" numFmtId="44" outline="0" subtotalTop="0" showAll="0" defaultSubtotal="0"/>
    <pivotField compact="0" numFmtId="44" outline="0" subtotalTop="0" showAll="0" defaultSubtotal="0"/>
    <pivotField compact="0" numFmtId="44" outline="0" subtotalTop="0" showAll="0" defaultSubtotal="0"/>
    <pivotField compact="0" numFmtId="44" outline="0" subtotalTop="0" showAll="0" defaultSubtotal="0"/>
    <pivotField compact="0" outline="0" showAll="0" defaultSubtotal="0">
      <items count="14">
        <item x="0"/>
        <item x="1"/>
        <item x="2"/>
        <item x="3"/>
        <item x="4"/>
        <item x="5"/>
        <item x="6"/>
        <item x="7"/>
        <item x="8"/>
        <item x="9"/>
        <item x="10"/>
        <item x="11"/>
        <item x="12"/>
        <item x="13"/>
      </items>
    </pivotField>
    <pivotField compact="0" outline="0" showAll="0" defaultSubtotal="0">
      <items count="6">
        <item x="0"/>
        <item x="1"/>
        <item x="2"/>
        <item x="3"/>
        <item x="4"/>
        <item x="5"/>
      </items>
    </pivotField>
  </pivotFields>
  <rowFields count="2">
    <field x="7"/>
    <field x="16"/>
  </rowFields>
  <rowItems count="15">
    <i>
      <x v="1"/>
      <x v="258"/>
    </i>
    <i r="1">
      <x v="316"/>
    </i>
    <i r="1">
      <x v="321"/>
    </i>
    <i r="1">
      <x v="82"/>
    </i>
    <i r="1">
      <x v="202"/>
    </i>
    <i>
      <x/>
      <x v="337"/>
    </i>
    <i r="1">
      <x v="140"/>
    </i>
    <i r="1">
      <x v="211"/>
    </i>
    <i r="1">
      <x v="101"/>
    </i>
    <i r="1">
      <x v="78"/>
    </i>
    <i>
      <x v="2"/>
      <x v="322"/>
    </i>
    <i r="1">
      <x v="139"/>
    </i>
    <i r="1">
      <x v="272"/>
    </i>
    <i r="1">
      <x v="102"/>
    </i>
    <i r="1">
      <x v="359"/>
    </i>
  </rowItems>
  <colItems count="1">
    <i/>
  </colItems>
  <dataFields count="1">
    <dataField name="Sum of Sales" fld="12" baseField="15" baseItem="1" numFmtId="1"/>
  </dataFields>
  <formats count="1">
    <format dxfId="20">
      <pivotArea type="origin" dataOnly="0" labelOnly="1" outline="0" fieldPosition="0"/>
    </format>
  </formats>
  <chartFormats count="4">
    <chartFormat chart="12" format="0"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20" format="12"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2">
    <filter fld="16" type="count" evalOrder="-1" id="157" iMeasureFld="0">
      <autoFilter ref="A1">
        <filterColumn colId="0">
          <top10 val="5" filterVal="5"/>
        </filterColumn>
      </autoFilter>
    </filter>
    <filter fld="1" type="dateBetween" evalOrder="-1" id="155" name="Order 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39AAC9-2DB2-4AA3-A6D2-43DCA7EAF353}" name="TotalSales"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20">
  <location ref="A3:B8" firstHeaderRow="1" firstDataRow="1" firstDataCol="1"/>
  <pivotFields count="23">
    <pivotField compact="0" outline="0" showAll="0" defaultSubtotal="0"/>
    <pivotField compact="0" numFmtId="165" outline="0"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compact="0" outline="0" showAll="0" defaultSubtotal="0"/>
    <pivotField compact="0" outline="0" showAll="0" defaultSubtotal="0"/>
    <pivotField compact="0" outline="0" showAll="0" defaultSubtotal="0"/>
    <pivotField axis="axisRow" compact="0" outline="0" showAll="0" measureFilter="1" sortType="ascending" defaultSubtotal="0">
      <items count="913">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sortType="ascending" defaultSubtotal="0">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numFmtId="166" outline="0" showAll="0" defaultSubtotal="0">
      <items count="4">
        <item x="3"/>
        <item x="1"/>
        <item x="0"/>
        <item x="2"/>
      </items>
    </pivotField>
    <pivotField compact="0" numFmtId="44" outline="0" showAll="0" defaultSubtotal="0"/>
    <pivotField dataField="1" compact="0" numFmtId="44" outline="0" showAll="0" defaultSubtotal="0"/>
    <pivotField compact="0" outline="0" showAll="0" defaultSubtotal="0">
      <items count="4">
        <item x="2"/>
        <item h="1" x="1"/>
        <item h="1" x="3"/>
        <item h="1" x="0"/>
      </items>
    </pivotField>
    <pivotField compact="0" outline="0" showAll="0" defaultSubtotal="0">
      <items count="3">
        <item x="2"/>
        <item x="1"/>
        <item x="0"/>
      </items>
    </pivotField>
    <pivotField compact="0" outline="0" subtotalTop="0" showAll="0" defaultSubtotal="0">
      <items count="2">
        <item x="1"/>
        <item x="0"/>
      </items>
    </pivotField>
    <pivotField compact="0" outline="0" subtotalTop="0" showAll="0" defaultSubtotal="0"/>
    <pivotField compact="0" numFmtId="44" outline="0" subtotalTop="0" showAll="0" defaultSubtotal="0"/>
    <pivotField compact="0" numFmtId="44" outline="0" subtotalTop="0" showAll="0" defaultSubtotal="0"/>
    <pivotField compact="0" numFmtId="44" outline="0" subtotalTop="0" showAll="0" defaultSubtotal="0"/>
    <pivotField compact="0" numFmtId="44" outline="0" subtotalTop="0" showAll="0" defaultSubtotal="0"/>
    <pivotField compact="0" outline="0" showAll="0" defaultSubtotal="0">
      <items count="14">
        <item x="0"/>
        <item x="1"/>
        <item x="2"/>
        <item x="3"/>
        <item x="4"/>
        <item x="5"/>
        <item x="6"/>
        <item x="7"/>
        <item x="8"/>
        <item x="9"/>
        <item x="10"/>
        <item x="11"/>
        <item x="12"/>
        <item x="13"/>
      </items>
    </pivotField>
    <pivotField compact="0" outline="0" showAll="0" defaultSubtotal="0">
      <items count="6">
        <item x="0"/>
        <item x="1"/>
        <item x="2"/>
        <item x="3"/>
        <item x="4"/>
        <item x="5"/>
      </items>
    </pivotField>
  </pivotFields>
  <rowFields count="1">
    <field x="5"/>
  </rowFields>
  <rowItems count="5">
    <i>
      <x v="610"/>
    </i>
    <i>
      <x v="117"/>
    </i>
    <i>
      <x v="724"/>
    </i>
    <i>
      <x v="401"/>
    </i>
    <i>
      <x v="831"/>
    </i>
  </rowItems>
  <colItems count="1">
    <i/>
  </colItems>
  <dataFields count="1">
    <dataField name="Sum of Sales" fld="12" baseField="15" baseItem="1" numFmtId="1"/>
  </dataFields>
  <formats count="1">
    <format dxfId="19">
      <pivotArea type="origin" dataOnly="0" labelOnly="1" outline="0" fieldPosition="0"/>
    </format>
  </formats>
  <chartFormats count="4">
    <chartFormat chart="6" format="8"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2">
    <filter fld="1" type="dateBetween" evalOrder="-1" id="156" name="Order Date">
      <autoFilter ref="A1">
        <filterColumn colId="0">
          <customFilters and="1">
            <customFilter operator="greaterThanOrEqual" val="43466"/>
            <customFilter operator="lessThanOrEqual" val="44926"/>
          </customFilters>
        </filterColumn>
      </autoFilter>
      <extLst>
        <ext xmlns:x15="http://schemas.microsoft.com/office/spreadsheetml/2010/11/main" uri="{0605FD5F-26C8-4aeb-8148-2DB25E43C511}">
          <x15:pivotFilter useWholeDay="1"/>
        </ext>
      </extLst>
    </filter>
    <filter fld="5" type="count" evalOrder="-1" id="2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3F930EE4-3BB4-4EB6-BECE-AE111D9B06FB}" sourceName="Size">
  <pivotTables>
    <pivotTable tabId="18" name="TotalSales"/>
    <pivotTable tabId="19" name="TotalSales"/>
    <pivotTable tabId="21" name="TotalSales"/>
    <pivotTable tabId="24" name="TotalSales"/>
  </pivotTables>
  <data>
    <tabular pivotCacheId="774348210">
      <items count="4">
        <i x="3" s="1"/>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st_Type_Name" xr10:uid="{85DD76D4-90F0-49EC-A682-26AC16D55695}" sourceName="Roast Type Name">
  <pivotTables>
    <pivotTable tabId="18" name="TotalSales"/>
    <pivotTable tabId="19" name="TotalSales"/>
    <pivotTable tabId="21" name="TotalSales"/>
    <pivotTable tabId="24" name="TotalSales"/>
  </pivotTables>
  <data>
    <tabular pivotCacheId="774348210">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ard" xr10:uid="{6DAF4332-F18C-4082-A684-C52096BABB05}" sourceName="Loyalty Card">
  <pivotTables>
    <pivotTable tabId="18" name="TotalSales"/>
    <pivotTable tabId="19" name="TotalSales"/>
    <pivotTable tabId="21" name="TotalSales"/>
    <pivotTable tabId="24" name="TotalSales"/>
  </pivotTables>
  <data>
    <tabular pivotCacheId="774348210">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Type_Name" xr10:uid="{E897CE3B-39FA-4EBD-B5B5-D32F0BDE173A}" sourceName="Coffee Type Name">
  <pivotTables>
    <pivotTable tabId="18" name="TotalSales"/>
    <pivotTable tabId="19" name="TotalSales"/>
    <pivotTable tabId="21" name="TotalSales"/>
    <pivotTable tabId="24" name="TotalSales"/>
  </pivotTables>
  <data>
    <tabular pivotCacheId="774348210">
      <items count="4">
        <i x="2" s="1"/>
        <i x="1"/>
        <i x="3"/>
        <i x="0"/>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1" xr10:uid="{589A5311-71F4-4F6F-9C49-3EA6813405ED}" sourceName="Size">
  <pivotTables>
    <pivotTable tabId="25" name="TotalSales"/>
  </pivotTables>
  <data>
    <tabular pivotCacheId="774348210">
      <items count="4">
        <i x="3" s="1"/>
        <i x="1" s="1"/>
        <i x="0"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st_Type_Name1" xr10:uid="{CAA1E43A-2510-4E0F-9DA0-0D9EC2126EA1}" sourceName="Roast Type Name">
  <pivotTables>
    <pivotTable tabId="25" name="TotalSales"/>
  </pivotTables>
  <data>
    <tabular pivotCacheId="774348210">
      <items count="3">
        <i x="2" s="1"/>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ard1" xr10:uid="{E1B54985-FFAC-4C66-8BDC-CBDCE302E330}" sourceName="Loyalty Card">
  <pivotTables>
    <pivotTable tabId="25" name="TotalSales"/>
  </pivotTables>
  <data>
    <tabular pivotCacheId="774348210">
      <items count="2">
        <i x="1"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Type_Name1" xr10:uid="{31A34AA1-849C-4F10-A0C7-681018C9DD71}" sourceName="Coffee Type Name">
  <pivotTables>
    <pivotTable tabId="25" name="TotalSales"/>
  </pivotTables>
  <data>
    <tabular pivotCacheId="774348210">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1" xr10:uid="{36846446-F675-4435-BDEF-0AE3D66CB114}" cache="Slicer_Size" caption="Size" columnCount="2" rowHeight="234950"/>
  <slicer name="Roast Type Name 1" xr10:uid="{AF95B562-4BCF-498A-85CC-3DB65B922D7D}" cache="Slicer_Roast_Type_Name" caption="Roast Type Name" columnCount="3" rowHeight="234950"/>
  <slicer name="Loyalty Card 1" xr10:uid="{6823B65E-F09F-4952-B355-B26C52819B68}" cache="Slicer_Loyalty_Card" caption="Loyalty Card" rowHeight="234950"/>
  <slicer name="Coffee Type Name 1" xr10:uid="{50FAA9C6-E44B-4EE3-ABD4-8B75DF7F2BE9}" cache="Slicer_Coffee_Type_Name" caption="Coffee Type Name"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xr10:uid="{CA48A125-F8E9-4853-B238-F6FB6F99CDCE}" cache="Slicer_Size" caption="Size" columnCount="2" rowHeight="234950"/>
  <slicer name="Roast Type Name" xr10:uid="{D6D0B67C-F374-4983-8823-D8B30C688017}" cache="Slicer_Roast_Type_Name" caption="Roast Type Name" columnCount="3" rowHeight="234950"/>
  <slicer name="Loyalty Card" xr10:uid="{0297B5AC-8101-4E70-91A1-F1FD978F83FE}" cache="Slicer_Loyalty_Card" caption="Loyalty Card" rowHeight="234950"/>
  <slicer name="Coffee Type Name" xr10:uid="{EF3FE670-E9E7-44A1-8C8C-425B6E7E3C8C}" cache="Slicer_Coffee_Type_Name" caption="Coffee Type Name" rowHeight="2222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3" xr10:uid="{1F76A202-A2CD-43D4-9E85-4347539D6626}" cache="Slicer_Size1" caption="Size" columnCount="2" rowHeight="234950"/>
  <slicer name="Roast Type Name 3" xr10:uid="{39684457-8FA1-4576-8A5A-4C23B71FDB27}" cache="Slicer_Roast_Type_Name1" caption="Roast Type Name" columnCount="3" rowHeight="234950"/>
  <slicer name="Loyalty Card 3" xr10:uid="{49DBAD04-7DF1-4A5A-B20C-8EFC69B466CF}" cache="Slicer_Loyalty_Card1" caption="Loyalty Card" rowHeight="234950"/>
  <slicer name="Coffee Type Name 3" xr10:uid="{AE0A7502-A153-422A-B5FE-51441B363893}" cache="Slicer_Coffee_Type_Name1" caption="Coffee Type Name"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D1E1CB-7B7F-4EFF-BB58-E09D789A512B}" name="Orders" displayName="Orders" ref="A1:U1001" totalsRowShown="0" headerRowDxfId="18">
  <autoFilter ref="A1:U1001" xr:uid="{F7D1E1CB-7B7F-4EFF-BB58-E09D789A512B}"/>
  <tableColumns count="21">
    <tableColumn id="1" xr3:uid="{577F01CC-25DB-4341-8EC3-1EDEEF2A78FA}" name="Order ID" dataDxfId="17"/>
    <tableColumn id="2" xr3:uid="{B8660AE6-A158-4FFB-A8D3-49BAA4C14CCE}" name="Order Date" dataDxfId="16"/>
    <tableColumn id="3" xr3:uid="{38B4D0FF-D105-469A-9271-8953C9519A97}" name="Customer ID" dataDxfId="15"/>
    <tableColumn id="4" xr3:uid="{1AEB5116-BFD7-4104-A305-0D91FDC31372}" name="Product ID"/>
    <tableColumn id="5" xr3:uid="{E0E48537-DE52-45A8-BF68-98C130018B56}" name="Quantity" dataDxfId="14"/>
    <tableColumn id="6" xr3:uid="{18777C6F-3E64-4181-B0D9-CF89D96529A2}" name="Customer Name" dataDxfId="13">
      <calculatedColumnFormula>_xlfn.XLOOKUP(C2,customers!$A$1:$A$1001,customers!$B$1:$B$1001,,0)</calculatedColumnFormula>
    </tableColumn>
    <tableColumn id="7" xr3:uid="{FF49F046-0FA2-4881-97C3-7B5C3D48FCFC}" name="Email" dataDxfId="12">
      <calculatedColumnFormula>IF(_xlfn.XLOOKUP(C2,customers!$A$1:$A$1001,customers!$C$1:$C$1001,,0)=0, "", _xlfn.XLOOKUP(C2,customers!$A$1:$A$1001,customers!$C$1:$C$1001,,0))</calculatedColumnFormula>
    </tableColumn>
    <tableColumn id="8" xr3:uid="{575FEE80-647A-4173-8EFF-BFBD337F9201}" name="Country" dataDxfId="11">
      <calculatedColumnFormula>_xlfn.XLOOKUP(C2,customers!$A$1:$A$1001,customers!$G$1:$G$1001,,0)</calculatedColumnFormula>
    </tableColumn>
    <tableColumn id="9" xr3:uid="{47B95FD2-3B3B-49A9-8EF8-78D943D5624E}" name="Coffee Type">
      <calculatedColumnFormula>INDEX(products!$A$1:$G$49,MATCH(orders!$D2,products!$A$1:$A$49,0), MATCH(orders!I$1,products!$A$1:$G$1,0))</calculatedColumnFormula>
    </tableColumn>
    <tableColumn id="10" xr3:uid="{B1CFB323-2346-4057-B3D7-D95D4DABC855}" name="Roast Type">
      <calculatedColumnFormula>INDEX(products!$A$1:$G$49,MATCH(orders!$D2,products!$A$1:$A$49,0), MATCH(orders!J$1,products!$A$1:$G$1,0))</calculatedColumnFormula>
    </tableColumn>
    <tableColumn id="11" xr3:uid="{53B1A8C6-7AC7-425B-A7E5-117112E45388}" name="Size" dataDxfId="10">
      <calculatedColumnFormula>INDEX(products!$A$1:$G$49,MATCH(orders!$D2,products!$A$1:$A$49,0), MATCH(orders!K$1,products!$A$1:$G$1,0))</calculatedColumnFormula>
    </tableColumn>
    <tableColumn id="12" xr3:uid="{213FD1E9-08E1-4CAE-A1E5-A0AC187A94E2}" name="Unit Price" dataDxfId="9" dataCellStyle="Currency">
      <calculatedColumnFormula>INDEX(products!$A$1:$G$49,MATCH(orders!$D2,products!$A$1:$A$49,0), MATCH(orders!L$1,products!$A$1:$G$1,0))</calculatedColumnFormula>
    </tableColumn>
    <tableColumn id="13" xr3:uid="{59DDF299-DA98-4D75-A3C1-94415458BFA2}" name="Sales" dataDxfId="8" dataCellStyle="Currency">
      <calculatedColumnFormula>L2*E2</calculatedColumnFormula>
    </tableColumn>
    <tableColumn id="14" xr3:uid="{CEEC730B-0F78-44FE-A5D2-ECEAE58A3515}" name="Coffee Type Name">
      <calculatedColumnFormula>IF(I2="Rob","Robusta", IF(I2="Exc","Excelsa", IF(I2="Ara", "Arabica", IF(I2="Lib", "Librica",""))))</calculatedColumnFormula>
    </tableColumn>
    <tableColumn id="15" xr3:uid="{E0049A08-94B8-4E6A-8E37-8244E3D7B60E}" name="Roast Type Name">
      <calculatedColumnFormula>IF(J2="M", "Medium", IF(J2="L", "Light", IF(J2="D", "Dark","")))</calculatedColumnFormula>
    </tableColumn>
    <tableColumn id="16" xr3:uid="{1BD43BB6-08ED-448C-93B9-AE5BFADEAF09}" name="Loyalty Card" dataDxfId="7">
      <calculatedColumnFormula array="1">_xlfn.XLOOKUP(Orders[[#This Row],[Customer ID]],customers!$A$1:$A$1001,customers!I$1:$I$1001,,0)</calculatedColumnFormula>
    </tableColumn>
    <tableColumn id="17" xr3:uid="{41A880B6-A9C5-4F96-84E8-487A5ED39C70}" name="City Name" dataDxfId="6">
      <calculatedColumnFormula>_xlfn.XLOOKUP(C2,customers!$A$1:$A$1001,customers!$F$1:$F$1001,,0)</calculatedColumnFormula>
    </tableColumn>
    <tableColumn id="20" xr3:uid="{0D75A4CF-A276-4D1D-9207-3F900665BD1F}" name="Unit Cost" dataDxfId="5">
      <calculatedColumnFormula>Orders[[#This Row],[Unit Price]]-Orders[[#This Row],[Unit Profit]]</calculatedColumnFormula>
    </tableColumn>
    <tableColumn id="21" xr3:uid="{A3E1A359-6A9C-47CD-A62F-5B159B4298B2}" name="Order Cost" dataDxfId="4">
      <calculatedColumnFormula>Orders[[#This Row],[Quantity]]*Orders[[#This Row],[Unit Cost]]</calculatedColumnFormula>
    </tableColumn>
    <tableColumn id="18" xr3:uid="{A53C8B96-4F7D-4293-B012-015B8A6635C2}" name="Unit Profit" dataDxfId="3">
      <calculatedColumnFormula array="1">_xlfn.XLOOKUP(D2,Table2[[#All],[Product ID]],Table2[[#All],[Profit]],,0)</calculatedColumnFormula>
    </tableColumn>
    <tableColumn id="19" xr3:uid="{4D595212-15BA-4582-ABE9-6FD8E9D54F66}" name="Order Profit" dataDxfId="2">
      <calculatedColumnFormula>Orders[[#This Row],[Quantity]]*Orders[[#This Row],[Unit Profit]]</calculatedColumnFormula>
    </tableColumn>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D2FEBEB-01C3-42FC-9F53-FD29676D5801}" name="Table2" displayName="Table2" ref="A1:H49" totalsRowShown="0">
  <autoFilter ref="A1:H49" xr:uid="{9D2FEBEB-01C3-42FC-9F53-FD29676D5801}"/>
  <tableColumns count="8">
    <tableColumn id="1" xr3:uid="{0867E060-39D5-4D4A-983F-8EEF8111E850}" name="Product ID"/>
    <tableColumn id="2" xr3:uid="{5D6603E4-C30A-4A56-A1DE-3299C96F5425}" name="Coffee Type"/>
    <tableColumn id="3" xr3:uid="{D711367E-6C7A-4ED9-962A-199880875B91}" name="Roast Type"/>
    <tableColumn id="4" xr3:uid="{9D8BBC7A-B1AD-45FC-8931-A39077E80533}" name="Size" dataDxfId="1"/>
    <tableColumn id="5" xr3:uid="{3619C19B-537A-4C2B-87D3-794D0EAA89A9}" name="Unit Price"/>
    <tableColumn id="6" xr3:uid="{A673C089-98CE-4857-B009-8F0E41E48F81}" name="Price per 100g"/>
    <tableColumn id="7" xr3:uid="{45EB995B-4717-406A-8609-6413281419A9}" name="Profit"/>
    <tableColumn id="8" xr3:uid="{DFCA45B1-9F2A-4B07-BC1D-F90DF938EB60}" name="Unit Cost" dataDxfId="0">
      <calculatedColumnFormula>Table2[[#This Row],[Unit Price]]-Table2[[#This Row],[Profit]]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5F92EE6-19A6-4010-A564-C8A69A2D9978}" sourceName="Order Date">
  <pivotTables>
    <pivotTable tabId="18" name="TotalSales"/>
    <pivotTable tabId="19" name="TotalSales"/>
    <pivotTable tabId="21" name="TotalSales"/>
    <pivotTable tabId="24" name="TotalSales"/>
  </pivotTables>
  <state minimalRefreshVersion="6" lastRefreshVersion="6" pivotCacheId="774348210" filterType="dateBetween">
    <selection startDate="2019-01-01T00:00:00" endDate="2022-12-31T00:00:00"/>
    <bounds startDate="2019-01-01T00:00:00" endDate="2023-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7EB806BE-D576-439F-9A80-2EAF7FCEC76D}" sourceName="Order Date">
  <pivotTables>
    <pivotTable tabId="25" name="TotalSales"/>
  </pivotTables>
  <state minimalRefreshVersion="6" lastRefreshVersion="6" pivotCacheId="774348210" filterType="dateBetween">
    <selection startDate="2019-01-01T00:00:00" endDate="2022-12-31T00:00:00"/>
    <bounds startDate="2019-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31D22692-E07E-4BB3-A1FE-2B00AAA94309}" cache="NativeTimeline_Order_Date" caption="Order Date" level="2" selectionLevel="0" scrollPosition="2022-01-30T00:00:00" style="New Timeline Style 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F898D98-6D8A-4FB1-87C0-8C9B496473A4}" cache="NativeTimeline_Order_Date" caption="Order Date" level="2" selectionLevel="0" scrollPosition="2022-02-13T00:00:00" style="New Timeline Style 2"/>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3DD654E2-F384-48B4-BF1F-F11C58338CEB}" cache="NativeTimeline_Order_Date1" caption="Order Date" level="2" selectionLevel="0" scrollPosition="2022-02-13T00:00:00" style="New Timeline Style 2"/>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 Id="rId4" Type="http://schemas.microsoft.com/office/2011/relationships/timeline" Target="../timelines/timelin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314AE-7A1E-48FB-9A1C-F22A526ACA9C}">
  <sheetPr>
    <tabColor rgb="FF764724"/>
  </sheetPr>
  <dimension ref="A1"/>
  <sheetViews>
    <sheetView showGridLines="0" tabSelected="1" workbookViewId="0">
      <selection activeCell="Z7" sqref="Z7"/>
    </sheetView>
  </sheetViews>
  <sheetFormatPr defaultRowHeight="14.4" x14ac:dyDescent="0.3"/>
  <cols>
    <col min="1" max="2" width="1.77734375" customWidth="1"/>
    <col min="12" max="12" width="3.33203125" customWidth="1"/>
    <col min="17" max="18" width="1.77734375" customWidth="1"/>
    <col min="22" max="22" width="1.77734375" customWidth="1"/>
  </cols>
  <sheetData>
    <row r="1" ht="4.95"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B637E-A068-4DA3-BBE3-A52202908329}">
  <dimension ref="A3:C48"/>
  <sheetViews>
    <sheetView workbookViewId="0">
      <selection activeCell="H21" sqref="H21"/>
    </sheetView>
  </sheetViews>
  <sheetFormatPr defaultRowHeight="14.4" x14ac:dyDescent="0.3"/>
  <cols>
    <col min="1" max="1" width="12.5546875" bestFit="1" customWidth="1"/>
    <col min="2" max="2" width="20.88671875" bestFit="1" customWidth="1"/>
    <col min="3" max="3" width="18.88671875" bestFit="1" customWidth="1"/>
    <col min="4" max="4" width="7" bestFit="1" customWidth="1"/>
    <col min="5" max="5" width="6.44140625" bestFit="1" customWidth="1"/>
    <col min="6" max="6" width="7.88671875" bestFit="1" customWidth="1"/>
  </cols>
  <sheetData>
    <row r="3" spans="1:3" x14ac:dyDescent="0.3">
      <c r="A3" s="8" t="s">
        <v>6220</v>
      </c>
      <c r="B3" s="9"/>
      <c r="C3" s="6" t="s">
        <v>6196</v>
      </c>
    </row>
    <row r="4" spans="1:3" x14ac:dyDescent="0.3">
      <c r="A4" s="6" t="s">
        <v>6214</v>
      </c>
      <c r="B4" s="6" t="s">
        <v>6215</v>
      </c>
      <c r="C4" t="s">
        <v>6216</v>
      </c>
    </row>
    <row r="5" spans="1:3" x14ac:dyDescent="0.3">
      <c r="A5" t="s">
        <v>6198</v>
      </c>
      <c r="B5" t="s">
        <v>6202</v>
      </c>
      <c r="C5" s="7">
        <v>186.85499999999999</v>
      </c>
    </row>
    <row r="6" spans="1:3" x14ac:dyDescent="0.3">
      <c r="B6" t="s">
        <v>6203</v>
      </c>
      <c r="C6" s="7">
        <v>251.965</v>
      </c>
    </row>
    <row r="7" spans="1:3" x14ac:dyDescent="0.3">
      <c r="B7" t="s">
        <v>6204</v>
      </c>
      <c r="C7" s="7">
        <v>224.94499999999999</v>
      </c>
    </row>
    <row r="8" spans="1:3" x14ac:dyDescent="0.3">
      <c r="B8" t="s">
        <v>6205</v>
      </c>
      <c r="C8" s="7">
        <v>307.12</v>
      </c>
    </row>
    <row r="9" spans="1:3" x14ac:dyDescent="0.3">
      <c r="B9" t="s">
        <v>6206</v>
      </c>
      <c r="C9" s="7">
        <v>53.664999999999992</v>
      </c>
    </row>
    <row r="10" spans="1:3" x14ac:dyDescent="0.3">
      <c r="B10" t="s">
        <v>6207</v>
      </c>
      <c r="C10" s="7">
        <v>163.01999999999998</v>
      </c>
    </row>
    <row r="11" spans="1:3" x14ac:dyDescent="0.3">
      <c r="B11" t="s">
        <v>6208</v>
      </c>
      <c r="C11" s="7">
        <v>345.02</v>
      </c>
    </row>
    <row r="12" spans="1:3" x14ac:dyDescent="0.3">
      <c r="B12" t="s">
        <v>6209</v>
      </c>
      <c r="C12" s="7">
        <v>334.89000000000004</v>
      </c>
    </row>
    <row r="13" spans="1:3" x14ac:dyDescent="0.3">
      <c r="B13" t="s">
        <v>6210</v>
      </c>
      <c r="C13" s="7">
        <v>178.70999999999998</v>
      </c>
    </row>
    <row r="14" spans="1:3" x14ac:dyDescent="0.3">
      <c r="B14" t="s">
        <v>6211</v>
      </c>
      <c r="C14" s="7">
        <v>301.98499999999996</v>
      </c>
    </row>
    <row r="15" spans="1:3" x14ac:dyDescent="0.3">
      <c r="B15" t="s">
        <v>6212</v>
      </c>
      <c r="C15" s="7">
        <v>312.83499999999998</v>
      </c>
    </row>
    <row r="16" spans="1:3" x14ac:dyDescent="0.3">
      <c r="B16" t="s">
        <v>6213</v>
      </c>
      <c r="C16" s="7">
        <v>265.62</v>
      </c>
    </row>
    <row r="17" spans="1:3" x14ac:dyDescent="0.3">
      <c r="A17" t="s">
        <v>6199</v>
      </c>
      <c r="B17" t="s">
        <v>6202</v>
      </c>
      <c r="C17" s="7">
        <v>47.25</v>
      </c>
    </row>
    <row r="18" spans="1:3" x14ac:dyDescent="0.3">
      <c r="B18" t="s">
        <v>6203</v>
      </c>
      <c r="C18" s="7">
        <v>745.45</v>
      </c>
    </row>
    <row r="19" spans="1:3" x14ac:dyDescent="0.3">
      <c r="B19" t="s">
        <v>6204</v>
      </c>
      <c r="C19" s="7">
        <v>130.47</v>
      </c>
    </row>
    <row r="20" spans="1:3" x14ac:dyDescent="0.3">
      <c r="B20" t="s">
        <v>6205</v>
      </c>
      <c r="C20" s="7">
        <v>27</v>
      </c>
    </row>
    <row r="21" spans="1:3" x14ac:dyDescent="0.3">
      <c r="B21" t="s">
        <v>6206</v>
      </c>
      <c r="C21" s="7">
        <v>255.11499999999995</v>
      </c>
    </row>
    <row r="22" spans="1:3" x14ac:dyDescent="0.3">
      <c r="B22" t="s">
        <v>6207</v>
      </c>
      <c r="C22" s="7">
        <v>584.79</v>
      </c>
    </row>
    <row r="23" spans="1:3" x14ac:dyDescent="0.3">
      <c r="B23" t="s">
        <v>6208</v>
      </c>
      <c r="C23" s="7">
        <v>430.61999999999995</v>
      </c>
    </row>
    <row r="24" spans="1:3" x14ac:dyDescent="0.3">
      <c r="B24" t="s">
        <v>6209</v>
      </c>
      <c r="C24" s="7">
        <v>22.5</v>
      </c>
    </row>
    <row r="25" spans="1:3" x14ac:dyDescent="0.3">
      <c r="B25" t="s">
        <v>6210</v>
      </c>
      <c r="C25" s="7">
        <v>126.14999999999999</v>
      </c>
    </row>
    <row r="26" spans="1:3" x14ac:dyDescent="0.3">
      <c r="B26" t="s">
        <v>6211</v>
      </c>
      <c r="C26" s="7">
        <v>376.03</v>
      </c>
    </row>
    <row r="27" spans="1:3" x14ac:dyDescent="0.3">
      <c r="B27" t="s">
        <v>6212</v>
      </c>
      <c r="C27" s="7">
        <v>515.17999999999995</v>
      </c>
    </row>
    <row r="28" spans="1:3" x14ac:dyDescent="0.3">
      <c r="B28" t="s">
        <v>6213</v>
      </c>
      <c r="C28" s="7">
        <v>95.86</v>
      </c>
    </row>
    <row r="29" spans="1:3" x14ac:dyDescent="0.3">
      <c r="A29" t="s">
        <v>6200</v>
      </c>
      <c r="B29" t="s">
        <v>6202</v>
      </c>
      <c r="C29" s="7">
        <v>258.34499999999997</v>
      </c>
    </row>
    <row r="30" spans="1:3" x14ac:dyDescent="0.3">
      <c r="B30" t="s">
        <v>6203</v>
      </c>
      <c r="C30" s="7">
        <v>342.19999999999993</v>
      </c>
    </row>
    <row r="31" spans="1:3" x14ac:dyDescent="0.3">
      <c r="B31" t="s">
        <v>6204</v>
      </c>
      <c r="C31" s="7">
        <v>418.30499999999995</v>
      </c>
    </row>
    <row r="32" spans="1:3" x14ac:dyDescent="0.3">
      <c r="B32" t="s">
        <v>6205</v>
      </c>
      <c r="C32" s="7">
        <v>102.32999999999998</v>
      </c>
    </row>
    <row r="33" spans="1:3" x14ac:dyDescent="0.3">
      <c r="B33" t="s">
        <v>6206</v>
      </c>
      <c r="C33" s="7">
        <v>234.72</v>
      </c>
    </row>
    <row r="34" spans="1:3" x14ac:dyDescent="0.3">
      <c r="B34" t="s">
        <v>6207</v>
      </c>
      <c r="C34" s="7">
        <v>430.39</v>
      </c>
    </row>
    <row r="35" spans="1:3" x14ac:dyDescent="0.3">
      <c r="B35" t="s">
        <v>6208</v>
      </c>
      <c r="C35" s="7">
        <v>109.005</v>
      </c>
    </row>
    <row r="36" spans="1:3" x14ac:dyDescent="0.3">
      <c r="B36" t="s">
        <v>6209</v>
      </c>
      <c r="C36" s="7">
        <v>287.52499999999998</v>
      </c>
    </row>
    <row r="37" spans="1:3" x14ac:dyDescent="0.3">
      <c r="B37" t="s">
        <v>6210</v>
      </c>
      <c r="C37" s="7">
        <v>840.93</v>
      </c>
    </row>
    <row r="38" spans="1:3" x14ac:dyDescent="0.3">
      <c r="B38" t="s">
        <v>6211</v>
      </c>
      <c r="C38" s="7">
        <v>299.07</v>
      </c>
    </row>
    <row r="39" spans="1:3" x14ac:dyDescent="0.3">
      <c r="B39" t="s">
        <v>6212</v>
      </c>
      <c r="C39" s="7">
        <v>323.32499999999999</v>
      </c>
    </row>
    <row r="40" spans="1:3" x14ac:dyDescent="0.3">
      <c r="B40" t="s">
        <v>6213</v>
      </c>
      <c r="C40" s="7">
        <v>399.48499999999996</v>
      </c>
    </row>
    <row r="41" spans="1:3" x14ac:dyDescent="0.3">
      <c r="A41" t="s">
        <v>6201</v>
      </c>
      <c r="B41" t="s">
        <v>6202</v>
      </c>
      <c r="C41" s="7">
        <v>112.69499999999999</v>
      </c>
    </row>
    <row r="42" spans="1:3" x14ac:dyDescent="0.3">
      <c r="B42" t="s">
        <v>6203</v>
      </c>
      <c r="C42" s="7">
        <v>114.88</v>
      </c>
    </row>
    <row r="43" spans="1:3" x14ac:dyDescent="0.3">
      <c r="B43" t="s">
        <v>6204</v>
      </c>
      <c r="C43" s="7">
        <v>277.76</v>
      </c>
    </row>
    <row r="44" spans="1:3" x14ac:dyDescent="0.3">
      <c r="B44" t="s">
        <v>6205</v>
      </c>
      <c r="C44" s="7">
        <v>197.89500000000001</v>
      </c>
    </row>
    <row r="45" spans="1:3" x14ac:dyDescent="0.3">
      <c r="B45" t="s">
        <v>6206</v>
      </c>
      <c r="C45" s="7">
        <v>193.11500000000001</v>
      </c>
    </row>
    <row r="46" spans="1:3" x14ac:dyDescent="0.3">
      <c r="B46" t="s">
        <v>6207</v>
      </c>
      <c r="C46" s="7">
        <v>179.79</v>
      </c>
    </row>
    <row r="47" spans="1:3" x14ac:dyDescent="0.3">
      <c r="B47" t="s">
        <v>6208</v>
      </c>
      <c r="C47" s="7">
        <v>247.29</v>
      </c>
    </row>
    <row r="48" spans="1:3" x14ac:dyDescent="0.3">
      <c r="B48" t="s">
        <v>6209</v>
      </c>
      <c r="C48" s="7">
        <v>116.39499999999998</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6E527-BC6B-4E65-826D-35C0CB89FD51}">
  <dimension ref="A3:F48"/>
  <sheetViews>
    <sheetView topLeftCell="D1" workbookViewId="0">
      <selection activeCell="V21" sqref="V21"/>
    </sheetView>
  </sheetViews>
  <sheetFormatPr defaultRowHeight="14.4" x14ac:dyDescent="0.3"/>
  <cols>
    <col min="1" max="1" width="12.5546875" bestFit="1" customWidth="1"/>
    <col min="2" max="2" width="20.88671875" bestFit="1" customWidth="1"/>
    <col min="3" max="3" width="18.88671875" bestFit="1" customWidth="1"/>
    <col min="4" max="4" width="9" bestFit="1" customWidth="1"/>
    <col min="5" max="5" width="10" bestFit="1" customWidth="1"/>
    <col min="6" max="6" width="8" bestFit="1" customWidth="1"/>
    <col min="7" max="7" width="7" bestFit="1" customWidth="1"/>
    <col min="8" max="8" width="8" bestFit="1" customWidth="1"/>
    <col min="9" max="9" width="7" bestFit="1" customWidth="1"/>
    <col min="10" max="10" width="8" bestFit="1" customWidth="1"/>
    <col min="11" max="11" width="7" bestFit="1" customWidth="1"/>
    <col min="12" max="12" width="8" bestFit="1" customWidth="1"/>
    <col min="13" max="13" width="7" bestFit="1" customWidth="1"/>
    <col min="14" max="15" width="8" bestFit="1" customWidth="1"/>
    <col min="16" max="16" width="6.88671875" bestFit="1" customWidth="1"/>
    <col min="17" max="18" width="7" bestFit="1" customWidth="1"/>
    <col min="19" max="19" width="6.88671875" bestFit="1" customWidth="1"/>
    <col min="20" max="20" width="7" bestFit="1" customWidth="1"/>
    <col min="21" max="21" width="8" bestFit="1" customWidth="1"/>
    <col min="22" max="27" width="7" bestFit="1" customWidth="1"/>
    <col min="28" max="28" width="8" bestFit="1" customWidth="1"/>
    <col min="29" max="39" width="7" bestFit="1" customWidth="1"/>
    <col min="40" max="40" width="6.88671875" bestFit="1" customWidth="1"/>
    <col min="41" max="41" width="8" bestFit="1" customWidth="1"/>
    <col min="42" max="42" width="6.88671875" bestFit="1" customWidth="1"/>
    <col min="43" max="47" width="7" bestFit="1" customWidth="1"/>
    <col min="48" max="48" width="8" bestFit="1" customWidth="1"/>
    <col min="49" max="52" width="7" bestFit="1" customWidth="1"/>
    <col min="53" max="53" width="6.88671875" bestFit="1" customWidth="1"/>
    <col min="54" max="56" width="8" bestFit="1" customWidth="1"/>
    <col min="57" max="57" width="7" bestFit="1" customWidth="1"/>
    <col min="58" max="58" width="6.88671875" bestFit="1" customWidth="1"/>
    <col min="59" max="62" width="7" bestFit="1" customWidth="1"/>
    <col min="63" max="63" width="8" bestFit="1" customWidth="1"/>
    <col min="64" max="64" width="7" bestFit="1" customWidth="1"/>
    <col min="65" max="65" width="8" bestFit="1" customWidth="1"/>
    <col min="66" max="68" width="6.88671875" bestFit="1" customWidth="1"/>
    <col min="69" max="71" width="7" bestFit="1" customWidth="1"/>
    <col min="72" max="72" width="8" bestFit="1" customWidth="1"/>
    <col min="73" max="73" width="7" bestFit="1" customWidth="1"/>
    <col min="74" max="74" width="6.88671875" bestFit="1" customWidth="1"/>
    <col min="75" max="75" width="8" bestFit="1" customWidth="1"/>
    <col min="76" max="77" width="7" bestFit="1" customWidth="1"/>
    <col min="78" max="78" width="6.88671875" bestFit="1" customWidth="1"/>
    <col min="79" max="80" width="7" bestFit="1" customWidth="1"/>
    <col min="81" max="81" width="6.88671875" bestFit="1" customWidth="1"/>
    <col min="82" max="82" width="7" bestFit="1" customWidth="1"/>
    <col min="83" max="83" width="6.88671875" bestFit="1" customWidth="1"/>
    <col min="84" max="84" width="7" bestFit="1" customWidth="1"/>
    <col min="85" max="85" width="6.88671875" bestFit="1" customWidth="1"/>
    <col min="86" max="86" width="8" bestFit="1" customWidth="1"/>
    <col min="87" max="88" width="7" bestFit="1" customWidth="1"/>
    <col min="89" max="89" width="8" bestFit="1" customWidth="1"/>
    <col min="90" max="90" width="7" bestFit="1" customWidth="1"/>
    <col min="91" max="91" width="6.88671875" bestFit="1" customWidth="1"/>
    <col min="92" max="92" width="8" bestFit="1" customWidth="1"/>
    <col min="93" max="93" width="6.88671875" bestFit="1" customWidth="1"/>
    <col min="94" max="97" width="7" bestFit="1" customWidth="1"/>
    <col min="98" max="98" width="8" bestFit="1" customWidth="1"/>
    <col min="99" max="99" width="7" bestFit="1" customWidth="1"/>
    <col min="100" max="101" width="6.88671875" bestFit="1" customWidth="1"/>
    <col min="102" max="103" width="7" bestFit="1" customWidth="1"/>
    <col min="104" max="105" width="8" bestFit="1" customWidth="1"/>
    <col min="106" max="106" width="7" bestFit="1" customWidth="1"/>
    <col min="107" max="107" width="6.88671875" bestFit="1" customWidth="1"/>
    <col min="108" max="108" width="7" bestFit="1" customWidth="1"/>
    <col min="109" max="109" width="6.88671875" bestFit="1" customWidth="1"/>
    <col min="110" max="110" width="7" bestFit="1" customWidth="1"/>
    <col min="111" max="111" width="6.88671875" bestFit="1" customWidth="1"/>
    <col min="112" max="112" width="7" bestFit="1" customWidth="1"/>
    <col min="113" max="113" width="8" bestFit="1" customWidth="1"/>
    <col min="114" max="115" width="7" bestFit="1" customWidth="1"/>
    <col min="116" max="119" width="6.88671875" bestFit="1" customWidth="1"/>
    <col min="120" max="120" width="7" bestFit="1" customWidth="1"/>
    <col min="121" max="121" width="8" bestFit="1" customWidth="1"/>
    <col min="122" max="122" width="6.88671875" bestFit="1" customWidth="1"/>
    <col min="123" max="123" width="8" bestFit="1" customWidth="1"/>
    <col min="124" max="126" width="7" bestFit="1" customWidth="1"/>
    <col min="127" max="127" width="6.88671875" bestFit="1" customWidth="1"/>
    <col min="128" max="129" width="7" bestFit="1" customWidth="1"/>
    <col min="130" max="130" width="6.88671875" bestFit="1" customWidth="1"/>
    <col min="131" max="131" width="8" bestFit="1" customWidth="1"/>
    <col min="132" max="135" width="7" bestFit="1" customWidth="1"/>
    <col min="136" max="136" width="6.88671875" bestFit="1" customWidth="1"/>
    <col min="137" max="137" width="8" bestFit="1" customWidth="1"/>
    <col min="138" max="145" width="7" bestFit="1" customWidth="1"/>
    <col min="146" max="146" width="6.88671875" bestFit="1" customWidth="1"/>
    <col min="147" max="147" width="7" bestFit="1" customWidth="1"/>
    <col min="148" max="148" width="6.88671875" bestFit="1" customWidth="1"/>
    <col min="149" max="149" width="7" bestFit="1" customWidth="1"/>
    <col min="150" max="150" width="8" bestFit="1" customWidth="1"/>
    <col min="151" max="151" width="7" bestFit="1" customWidth="1"/>
    <col min="152" max="152" width="6.88671875" bestFit="1" customWidth="1"/>
    <col min="153" max="153" width="7" bestFit="1" customWidth="1"/>
    <col min="154" max="154" width="6.88671875" bestFit="1" customWidth="1"/>
    <col min="155" max="156" width="7" bestFit="1" customWidth="1"/>
    <col min="157" max="157" width="8" bestFit="1" customWidth="1"/>
    <col min="158" max="158" width="6.88671875" bestFit="1" customWidth="1"/>
    <col min="159" max="162" width="7" bestFit="1" customWidth="1"/>
    <col min="163" max="163" width="6.88671875" bestFit="1" customWidth="1"/>
    <col min="164" max="164" width="7" bestFit="1" customWidth="1"/>
    <col min="165" max="165" width="6.88671875" bestFit="1" customWidth="1"/>
    <col min="166" max="166" width="8" bestFit="1" customWidth="1"/>
    <col min="167" max="168" width="7" bestFit="1" customWidth="1"/>
    <col min="169" max="169" width="6.88671875" bestFit="1" customWidth="1"/>
    <col min="170" max="171" width="7" bestFit="1" customWidth="1"/>
    <col min="172" max="172" width="6.88671875" bestFit="1" customWidth="1"/>
    <col min="173" max="173" width="8" bestFit="1" customWidth="1"/>
    <col min="174" max="174" width="6.88671875" bestFit="1" customWidth="1"/>
    <col min="175" max="175" width="7" bestFit="1" customWidth="1"/>
    <col min="176" max="176" width="6.88671875" bestFit="1" customWidth="1"/>
    <col min="177" max="177" width="7.88671875" bestFit="1" customWidth="1"/>
    <col min="178" max="178" width="9" bestFit="1" customWidth="1"/>
    <col min="179" max="179" width="8" bestFit="1" customWidth="1"/>
    <col min="180" max="181" width="9" bestFit="1" customWidth="1"/>
    <col min="182" max="182" width="7.88671875" bestFit="1" customWidth="1"/>
    <col min="183" max="183" width="9" bestFit="1" customWidth="1"/>
    <col min="184" max="185" width="8" bestFit="1" customWidth="1"/>
    <col min="186" max="186" width="7.88671875" bestFit="1" customWidth="1"/>
    <col min="187" max="188" width="9" bestFit="1" customWidth="1"/>
    <col min="189" max="189" width="7.88671875" bestFit="1" customWidth="1"/>
    <col min="190" max="190" width="8" bestFit="1" customWidth="1"/>
    <col min="191" max="191" width="9" bestFit="1" customWidth="1"/>
    <col min="192" max="192" width="8" bestFit="1" customWidth="1"/>
    <col min="193" max="193" width="9" bestFit="1" customWidth="1"/>
    <col min="194" max="197" width="8" bestFit="1" customWidth="1"/>
    <col min="198" max="198" width="9" bestFit="1" customWidth="1"/>
    <col min="199" max="199" width="8" bestFit="1" customWidth="1"/>
    <col min="200" max="200" width="9" bestFit="1" customWidth="1"/>
    <col min="201" max="203" width="8" bestFit="1" customWidth="1"/>
    <col min="204" max="204" width="9" bestFit="1" customWidth="1"/>
    <col min="205" max="205" width="8" bestFit="1" customWidth="1"/>
    <col min="206" max="206" width="9" bestFit="1" customWidth="1"/>
    <col min="207" max="207" width="7.88671875" bestFit="1" customWidth="1"/>
    <col min="208" max="209" width="9" bestFit="1" customWidth="1"/>
    <col min="210" max="210" width="7.88671875" bestFit="1" customWidth="1"/>
    <col min="211" max="211" width="9" bestFit="1" customWidth="1"/>
    <col min="212" max="212" width="7.88671875" bestFit="1" customWidth="1"/>
    <col min="213" max="213" width="8" bestFit="1" customWidth="1"/>
    <col min="214" max="215" width="8.88671875" bestFit="1" customWidth="1"/>
    <col min="216" max="216" width="9" bestFit="1" customWidth="1"/>
    <col min="217" max="221" width="8.88671875" bestFit="1" customWidth="1"/>
    <col min="222" max="222" width="9" bestFit="1" customWidth="1"/>
    <col min="223" max="223" width="8.88671875" bestFit="1" customWidth="1"/>
    <col min="224" max="224" width="9" bestFit="1" customWidth="1"/>
    <col min="225" max="228" width="8.88671875" bestFit="1" customWidth="1"/>
    <col min="229" max="231" width="9" bestFit="1" customWidth="1"/>
    <col min="232" max="233" width="8.88671875" bestFit="1" customWidth="1"/>
    <col min="234" max="234" width="9" bestFit="1" customWidth="1"/>
    <col min="235" max="236" width="8.88671875" bestFit="1" customWidth="1"/>
    <col min="237" max="237" width="9" bestFit="1" customWidth="1"/>
    <col min="238" max="242" width="8.88671875" bestFit="1" customWidth="1"/>
  </cols>
  <sheetData>
    <row r="3" spans="1:6" x14ac:dyDescent="0.3">
      <c r="A3" s="8" t="s">
        <v>6226</v>
      </c>
      <c r="B3" s="9"/>
      <c r="C3" s="6" t="s">
        <v>6196</v>
      </c>
    </row>
    <row r="4" spans="1:6" x14ac:dyDescent="0.3">
      <c r="A4" s="6" t="s">
        <v>6214</v>
      </c>
      <c r="B4" s="6" t="s">
        <v>6215</v>
      </c>
      <c r="C4" t="s">
        <v>6216</v>
      </c>
      <c r="D4" t="s">
        <v>6217</v>
      </c>
      <c r="E4" t="s">
        <v>6218</v>
      </c>
      <c r="F4" t="s">
        <v>6219</v>
      </c>
    </row>
    <row r="5" spans="1:6" x14ac:dyDescent="0.3">
      <c r="A5" t="s">
        <v>6198</v>
      </c>
      <c r="B5" t="s">
        <v>6202</v>
      </c>
      <c r="C5">
        <v>16.816949999999999</v>
      </c>
      <c r="D5">
        <v>33.656700000000001</v>
      </c>
      <c r="E5">
        <v>27.710800000000003</v>
      </c>
      <c r="F5">
        <v>7.379999999999999</v>
      </c>
    </row>
    <row r="6" spans="1:6" x14ac:dyDescent="0.3">
      <c r="B6" t="s">
        <v>6203</v>
      </c>
      <c r="C6">
        <v>22.676849999999995</v>
      </c>
      <c r="D6">
        <v>14.240600000000001</v>
      </c>
      <c r="E6">
        <v>56.425199999999997</v>
      </c>
      <c r="F6">
        <v>10.316399999999998</v>
      </c>
    </row>
    <row r="7" spans="1:6" x14ac:dyDescent="0.3">
      <c r="B7" t="s">
        <v>6204</v>
      </c>
      <c r="C7">
        <v>20.245049999999996</v>
      </c>
      <c r="D7">
        <v>38.403200000000005</v>
      </c>
      <c r="E7">
        <v>41.735199999999999</v>
      </c>
      <c r="F7">
        <v>7.5620999999999983</v>
      </c>
    </row>
    <row r="8" spans="1:6" x14ac:dyDescent="0.3">
      <c r="B8" t="s">
        <v>6205</v>
      </c>
      <c r="C8">
        <v>27.640799999999995</v>
      </c>
      <c r="D8">
        <v>74.91825</v>
      </c>
      <c r="E8">
        <v>69.381649999999993</v>
      </c>
      <c r="F8">
        <v>9.5309999999999988</v>
      </c>
    </row>
    <row r="9" spans="1:6" x14ac:dyDescent="0.3">
      <c r="B9" t="s">
        <v>6206</v>
      </c>
      <c r="C9">
        <v>4.8298499999999995</v>
      </c>
      <c r="D9">
        <v>9.1327499999999997</v>
      </c>
      <c r="E9">
        <v>25.198550000000001</v>
      </c>
      <c r="F9">
        <v>4.0823999999999989</v>
      </c>
    </row>
    <row r="10" spans="1:6" x14ac:dyDescent="0.3">
      <c r="B10" t="s">
        <v>6207</v>
      </c>
      <c r="C10">
        <v>14.671799999999996</v>
      </c>
      <c r="D10">
        <v>74.619599999999991</v>
      </c>
      <c r="E10">
        <v>22.235849999999999</v>
      </c>
      <c r="F10">
        <v>22.335299999999997</v>
      </c>
    </row>
    <row r="11" spans="1:6" x14ac:dyDescent="0.3">
      <c r="B11" t="s">
        <v>6208</v>
      </c>
      <c r="C11">
        <v>31.051799999999993</v>
      </c>
      <c r="D11">
        <v>30.125699999999995</v>
      </c>
      <c r="E11">
        <v>23.936899999999998</v>
      </c>
      <c r="F11">
        <v>12.066899999999999</v>
      </c>
    </row>
    <row r="12" spans="1:6" x14ac:dyDescent="0.3">
      <c r="B12" t="s">
        <v>6209</v>
      </c>
      <c r="C12">
        <v>30.140099999999997</v>
      </c>
      <c r="D12">
        <v>7.8044999999999991</v>
      </c>
      <c r="E12">
        <v>17.4499</v>
      </c>
      <c r="F12">
        <v>9.9764999999999979</v>
      </c>
    </row>
    <row r="13" spans="1:6" x14ac:dyDescent="0.3">
      <c r="B13" t="s">
        <v>6210</v>
      </c>
      <c r="C13">
        <v>16.083899999999996</v>
      </c>
      <c r="D13">
        <v>18.271000000000001</v>
      </c>
      <c r="E13">
        <v>57.110299999999995</v>
      </c>
      <c r="F13">
        <v>29.573999999999998</v>
      </c>
    </row>
    <row r="14" spans="1:6" x14ac:dyDescent="0.3">
      <c r="B14" t="s">
        <v>6211</v>
      </c>
      <c r="C14">
        <v>27.178649999999998</v>
      </c>
      <c r="D14">
        <v>16.914149999999999</v>
      </c>
      <c r="E14">
        <v>28.02215</v>
      </c>
      <c r="F14">
        <v>12.819899999999999</v>
      </c>
    </row>
    <row r="15" spans="1:6" x14ac:dyDescent="0.3">
      <c r="B15" t="s">
        <v>6212</v>
      </c>
      <c r="C15">
        <v>28.155149999999995</v>
      </c>
      <c r="D15">
        <v>6.9574999999999996</v>
      </c>
      <c r="E15">
        <v>45.616349999999997</v>
      </c>
      <c r="F15">
        <v>5.7842999999999991</v>
      </c>
    </row>
    <row r="16" spans="1:6" x14ac:dyDescent="0.3">
      <c r="B16" t="s">
        <v>6213</v>
      </c>
      <c r="C16">
        <v>23.905799999999996</v>
      </c>
      <c r="D16">
        <v>57.91664999999999</v>
      </c>
      <c r="E16">
        <v>24.317799999999998</v>
      </c>
      <c r="F16">
        <v>12.635400000000001</v>
      </c>
    </row>
    <row r="17" spans="1:6" x14ac:dyDescent="0.3">
      <c r="A17" t="s">
        <v>6199</v>
      </c>
      <c r="B17" t="s">
        <v>6202</v>
      </c>
      <c r="C17">
        <v>4.2524999999999995</v>
      </c>
      <c r="D17">
        <v>7.2385500000000009</v>
      </c>
      <c r="E17">
        <v>35.707749999999997</v>
      </c>
      <c r="F17">
        <v>10.7532</v>
      </c>
    </row>
    <row r="18" spans="1:6" x14ac:dyDescent="0.3">
      <c r="B18" t="s">
        <v>6203</v>
      </c>
      <c r="C18">
        <v>67.090499999999977</v>
      </c>
      <c r="D18">
        <v>47.17734999999999</v>
      </c>
      <c r="E18">
        <v>25.242750000000001</v>
      </c>
      <c r="F18">
        <v>25.7898</v>
      </c>
    </row>
    <row r="19" spans="1:6" x14ac:dyDescent="0.3">
      <c r="B19" t="s">
        <v>6204</v>
      </c>
      <c r="C19">
        <v>11.742299999999998</v>
      </c>
      <c r="D19">
        <v>29.863350000000001</v>
      </c>
      <c r="E19">
        <v>36.556650000000005</v>
      </c>
      <c r="F19">
        <v>13.897799999999997</v>
      </c>
    </row>
    <row r="20" spans="1:6" x14ac:dyDescent="0.3">
      <c r="B20" t="s">
        <v>6205</v>
      </c>
      <c r="C20">
        <v>2.4299999999999997</v>
      </c>
      <c r="D20">
        <v>38.198599999999999</v>
      </c>
      <c r="E20">
        <v>19.176300000000001</v>
      </c>
      <c r="F20">
        <v>14.402399999999998</v>
      </c>
    </row>
    <row r="21" spans="1:6" x14ac:dyDescent="0.3">
      <c r="B21" t="s">
        <v>6206</v>
      </c>
      <c r="C21">
        <v>22.960349999999998</v>
      </c>
      <c r="D21">
        <v>59.590299999999999</v>
      </c>
      <c r="E21">
        <v>10.8459</v>
      </c>
      <c r="F21">
        <v>3.5447999999999995</v>
      </c>
    </row>
    <row r="22" spans="1:6" x14ac:dyDescent="0.3">
      <c r="B22" t="s">
        <v>6207</v>
      </c>
      <c r="C22">
        <v>52.631099999999996</v>
      </c>
      <c r="D22">
        <v>39.317299999999996</v>
      </c>
      <c r="E22">
        <v>46.194199999999995</v>
      </c>
      <c r="F22">
        <v>8.4527999999999999</v>
      </c>
    </row>
    <row r="23" spans="1:6" x14ac:dyDescent="0.3">
      <c r="B23" t="s">
        <v>6208</v>
      </c>
      <c r="C23">
        <v>38.755799999999994</v>
      </c>
      <c r="D23">
        <v>25.016749999999995</v>
      </c>
      <c r="E23">
        <v>30.720950000000002</v>
      </c>
      <c r="F23">
        <v>24.8751</v>
      </c>
    </row>
    <row r="24" spans="1:6" x14ac:dyDescent="0.3">
      <c r="B24" t="s">
        <v>6209</v>
      </c>
      <c r="C24">
        <v>2.0249999999999999</v>
      </c>
      <c r="D24">
        <v>8.549199999999999</v>
      </c>
      <c r="E24">
        <v>7.8650000000000002</v>
      </c>
      <c r="F24">
        <v>8.3807999999999989</v>
      </c>
    </row>
    <row r="25" spans="1:6" x14ac:dyDescent="0.3">
      <c r="B25" t="s">
        <v>6210</v>
      </c>
      <c r="C25">
        <v>11.353499999999999</v>
      </c>
      <c r="D25">
        <v>21.4621</v>
      </c>
      <c r="E25">
        <v>11.5869</v>
      </c>
      <c r="F25">
        <v>18.159600000000001</v>
      </c>
    </row>
    <row r="26" spans="1:6" x14ac:dyDescent="0.3">
      <c r="B26" t="s">
        <v>6211</v>
      </c>
      <c r="C26">
        <v>33.842699999999994</v>
      </c>
      <c r="D26">
        <v>57.556399999999996</v>
      </c>
      <c r="E26">
        <v>57.325450000000004</v>
      </c>
      <c r="F26">
        <v>10.468199999999998</v>
      </c>
    </row>
    <row r="27" spans="1:6" x14ac:dyDescent="0.3">
      <c r="B27" t="s">
        <v>6212</v>
      </c>
      <c r="C27">
        <v>46.366199999999992</v>
      </c>
      <c r="D27">
        <v>15.6816</v>
      </c>
      <c r="E27">
        <v>45.115200000000002</v>
      </c>
      <c r="F27">
        <v>6.2450999999999999</v>
      </c>
    </row>
    <row r="28" spans="1:6" x14ac:dyDescent="0.3">
      <c r="B28" t="s">
        <v>6213</v>
      </c>
      <c r="C28">
        <v>8.6273999999999997</v>
      </c>
      <c r="D28">
        <v>53.323600000000006</v>
      </c>
      <c r="E28">
        <v>12.242100000000001</v>
      </c>
      <c r="F28">
        <v>4.6262999999999987</v>
      </c>
    </row>
    <row r="29" spans="1:6" x14ac:dyDescent="0.3">
      <c r="A29" t="s">
        <v>6200</v>
      </c>
      <c r="B29" t="s">
        <v>6202</v>
      </c>
      <c r="C29">
        <v>23.251049999999992</v>
      </c>
      <c r="D29">
        <v>15.358749999999999</v>
      </c>
      <c r="E29">
        <v>36.337600000000002</v>
      </c>
      <c r="F29">
        <v>9.611699999999999</v>
      </c>
    </row>
    <row r="30" spans="1:6" x14ac:dyDescent="0.3">
      <c r="B30" t="s">
        <v>6203</v>
      </c>
      <c r="C30">
        <v>30.797999999999991</v>
      </c>
      <c r="D30">
        <v>31.267499999999998</v>
      </c>
      <c r="E30">
        <v>32.737900000000003</v>
      </c>
      <c r="F30">
        <v>4.8329999999999993</v>
      </c>
    </row>
    <row r="31" spans="1:6" x14ac:dyDescent="0.3">
      <c r="B31" t="s">
        <v>6204</v>
      </c>
      <c r="C31">
        <v>37.647449999999992</v>
      </c>
      <c r="D31">
        <v>51.493749999999999</v>
      </c>
      <c r="E31">
        <v>52.657150000000001</v>
      </c>
      <c r="F31">
        <v>15.189299999999999</v>
      </c>
    </row>
    <row r="32" spans="1:6" x14ac:dyDescent="0.3">
      <c r="B32" t="s">
        <v>6205</v>
      </c>
      <c r="C32">
        <v>9.209699999999998</v>
      </c>
      <c r="D32">
        <v>26.635400000000001</v>
      </c>
      <c r="E32">
        <v>72.133749999999992</v>
      </c>
      <c r="F32">
        <v>6.3743999999999996</v>
      </c>
    </row>
    <row r="33" spans="1:6" x14ac:dyDescent="0.3">
      <c r="B33" t="s">
        <v>6206</v>
      </c>
      <c r="C33">
        <v>21.124799999999993</v>
      </c>
      <c r="D33">
        <v>14.638799999999998</v>
      </c>
      <c r="E33">
        <v>34.735999999999997</v>
      </c>
      <c r="F33">
        <v>16.361399999999996</v>
      </c>
    </row>
    <row r="34" spans="1:6" x14ac:dyDescent="0.3">
      <c r="B34" t="s">
        <v>6207</v>
      </c>
      <c r="C34">
        <v>38.735099999999996</v>
      </c>
      <c r="D34">
        <v>14.98255</v>
      </c>
      <c r="E34">
        <v>27.248000000000001</v>
      </c>
      <c r="F34">
        <v>5.3000999999999987</v>
      </c>
    </row>
    <row r="35" spans="1:6" x14ac:dyDescent="0.3">
      <c r="B35" t="s">
        <v>6208</v>
      </c>
      <c r="C35">
        <v>9.8104499999999994</v>
      </c>
      <c r="D35">
        <v>43.29325</v>
      </c>
      <c r="E35">
        <v>7.9345499999999998</v>
      </c>
      <c r="F35">
        <v>11.969399999999998</v>
      </c>
    </row>
    <row r="36" spans="1:6" x14ac:dyDescent="0.3">
      <c r="B36" t="s">
        <v>6209</v>
      </c>
      <c r="C36">
        <v>25.877249999999997</v>
      </c>
      <c r="D36">
        <v>31.753700000000002</v>
      </c>
      <c r="E36">
        <v>16.325400000000002</v>
      </c>
      <c r="F36">
        <v>22.448099999999997</v>
      </c>
    </row>
    <row r="37" spans="1:6" x14ac:dyDescent="0.3">
      <c r="B37" t="s">
        <v>6210</v>
      </c>
      <c r="C37">
        <v>75.683699999999988</v>
      </c>
      <c r="D37">
        <v>45.086250000000007</v>
      </c>
      <c r="E37">
        <v>22.2729</v>
      </c>
      <c r="F37">
        <v>13.286399999999999</v>
      </c>
    </row>
    <row r="38" spans="1:6" x14ac:dyDescent="0.3">
      <c r="B38" t="s">
        <v>6211</v>
      </c>
      <c r="C38">
        <v>26.916299999999993</v>
      </c>
      <c r="D38">
        <v>28.635749999999998</v>
      </c>
      <c r="E38">
        <v>76.003200000000007</v>
      </c>
      <c r="F38">
        <v>15.381899999999998</v>
      </c>
    </row>
    <row r="39" spans="1:6" x14ac:dyDescent="0.3">
      <c r="B39" t="s">
        <v>6212</v>
      </c>
      <c r="C39">
        <v>29.099249999999998</v>
      </c>
      <c r="D39">
        <v>62.212699999999998</v>
      </c>
      <c r="E39">
        <v>69.915299999999988</v>
      </c>
      <c r="F39">
        <v>11.368499999999999</v>
      </c>
    </row>
    <row r="40" spans="1:6" x14ac:dyDescent="0.3">
      <c r="B40" t="s">
        <v>6213</v>
      </c>
      <c r="C40">
        <v>35.953649999999989</v>
      </c>
      <c r="D40">
        <v>16.302</v>
      </c>
      <c r="E40">
        <v>50.468599999999995</v>
      </c>
      <c r="F40">
        <v>12.724500000000001</v>
      </c>
    </row>
    <row r="41" spans="1:6" x14ac:dyDescent="0.3">
      <c r="A41" t="s">
        <v>6201</v>
      </c>
      <c r="B41" t="s">
        <v>6202</v>
      </c>
      <c r="C41">
        <v>10.142549999999998</v>
      </c>
      <c r="D41">
        <v>18.295199999999998</v>
      </c>
      <c r="E41">
        <v>109.68295000000001</v>
      </c>
      <c r="F41">
        <v>8.8010999999999981</v>
      </c>
    </row>
    <row r="42" spans="1:6" x14ac:dyDescent="0.3">
      <c r="B42" t="s">
        <v>6203</v>
      </c>
      <c r="C42">
        <v>10.339199999999998</v>
      </c>
      <c r="D42">
        <v>14.71965</v>
      </c>
      <c r="E42">
        <v>11.85275</v>
      </c>
      <c r="F42">
        <v>3.2255999999999996</v>
      </c>
    </row>
    <row r="43" spans="1:6" x14ac:dyDescent="0.3">
      <c r="B43" t="s">
        <v>6204</v>
      </c>
      <c r="C43">
        <v>24.9984</v>
      </c>
      <c r="D43">
        <v>19.295100000000001</v>
      </c>
      <c r="E43">
        <v>60.126300000000001</v>
      </c>
      <c r="F43">
        <v>23.971499999999999</v>
      </c>
    </row>
    <row r="44" spans="1:6" x14ac:dyDescent="0.3">
      <c r="B44" t="s">
        <v>6205</v>
      </c>
      <c r="C44">
        <v>17.810549999999996</v>
      </c>
      <c r="D44">
        <v>31.873049999999999</v>
      </c>
      <c r="E44">
        <v>11.51085</v>
      </c>
      <c r="F44">
        <v>12.0153</v>
      </c>
    </row>
    <row r="45" spans="1:6" x14ac:dyDescent="0.3">
      <c r="B45" t="s">
        <v>6206</v>
      </c>
      <c r="C45">
        <v>17.38035</v>
      </c>
      <c r="D45">
        <v>23.37445</v>
      </c>
      <c r="E45">
        <v>37.997700000000002</v>
      </c>
      <c r="F45">
        <v>18.268199999999997</v>
      </c>
    </row>
    <row r="46" spans="1:6" x14ac:dyDescent="0.3">
      <c r="B46" t="s">
        <v>6207</v>
      </c>
      <c r="C46">
        <v>16.181100000000001</v>
      </c>
      <c r="D46">
        <v>46.881999999999991</v>
      </c>
      <c r="E46">
        <v>22.111699999999995</v>
      </c>
      <c r="F46">
        <v>22.758599999999994</v>
      </c>
    </row>
    <row r="47" spans="1:6" x14ac:dyDescent="0.3">
      <c r="B47" t="s">
        <v>6208</v>
      </c>
      <c r="C47">
        <v>22.256099999999996</v>
      </c>
      <c r="D47">
        <v>27.135349999999999</v>
      </c>
      <c r="E47">
        <v>35.23715</v>
      </c>
      <c r="F47">
        <v>8.5019999999999989</v>
      </c>
    </row>
    <row r="48" spans="1:6" x14ac:dyDescent="0.3">
      <c r="B48" t="s">
        <v>6209</v>
      </c>
      <c r="C48">
        <v>10.475549999999998</v>
      </c>
      <c r="D48">
        <v>4.5374999999999996</v>
      </c>
      <c r="E48">
        <v>2.0202</v>
      </c>
      <c r="F48">
        <v>4.2635999999999994</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CDD07-93E1-4F6D-BD14-4113315E08A0}">
  <dimension ref="A3:B13"/>
  <sheetViews>
    <sheetView workbookViewId="0">
      <selection activeCell="A10" sqref="A10:B13"/>
    </sheetView>
  </sheetViews>
  <sheetFormatPr defaultRowHeight="14.4" x14ac:dyDescent="0.3"/>
  <cols>
    <col min="1" max="1" width="14" bestFit="1" customWidth="1"/>
    <col min="2" max="2" width="11.6640625" bestFit="1" customWidth="1"/>
    <col min="3" max="3" width="7" bestFit="1" customWidth="1"/>
    <col min="4" max="4" width="6.44140625" bestFit="1" customWidth="1"/>
    <col min="5" max="6" width="7.88671875" bestFit="1" customWidth="1"/>
  </cols>
  <sheetData>
    <row r="3" spans="1:2" x14ac:dyDescent="0.3">
      <c r="A3" s="6" t="s">
        <v>7</v>
      </c>
      <c r="B3" t="s">
        <v>6220</v>
      </c>
    </row>
    <row r="4" spans="1:2" x14ac:dyDescent="0.3">
      <c r="A4" t="s">
        <v>28</v>
      </c>
      <c r="B4" s="7">
        <v>267.17999999999995</v>
      </c>
    </row>
    <row r="5" spans="1:2" x14ac:dyDescent="0.3">
      <c r="A5" t="s">
        <v>318</v>
      </c>
      <c r="B5" s="7">
        <v>1360.3049999999998</v>
      </c>
    </row>
    <row r="6" spans="1:2" x14ac:dyDescent="0.3">
      <c r="A6" t="s">
        <v>19</v>
      </c>
      <c r="B6" s="7">
        <v>10141.01</v>
      </c>
    </row>
    <row r="10" spans="1:2" x14ac:dyDescent="0.3">
      <c r="A10" t="s">
        <v>7</v>
      </c>
      <c r="B10" t="s">
        <v>6220</v>
      </c>
    </row>
    <row r="11" spans="1:2" x14ac:dyDescent="0.3">
      <c r="A11" t="s">
        <v>28</v>
      </c>
      <c r="B11">
        <v>2798.5050000000001</v>
      </c>
    </row>
    <row r="12" spans="1:2" x14ac:dyDescent="0.3">
      <c r="A12" t="s">
        <v>318</v>
      </c>
      <c r="B12">
        <v>6696.8649999999989</v>
      </c>
    </row>
    <row r="13" spans="1:2" x14ac:dyDescent="0.3">
      <c r="A13" t="s">
        <v>19</v>
      </c>
      <c r="B13">
        <v>35638.88499999998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EC283-222B-4FA3-88A8-F34E0429EED2}">
  <dimension ref="A3:C18"/>
  <sheetViews>
    <sheetView workbookViewId="0">
      <selection activeCell="C2" sqref="C2"/>
    </sheetView>
  </sheetViews>
  <sheetFormatPr defaultRowHeight="14.4" x14ac:dyDescent="0.3"/>
  <cols>
    <col min="1" max="1" width="14" bestFit="1" customWidth="1"/>
    <col min="2" max="2" width="11.88671875" bestFit="1" customWidth="1"/>
    <col min="3" max="3" width="11.6640625" bestFit="1" customWidth="1"/>
    <col min="4" max="4" width="6.44140625" bestFit="1" customWidth="1"/>
    <col min="5" max="6" width="7.88671875" bestFit="1" customWidth="1"/>
  </cols>
  <sheetData>
    <row r="3" spans="1:3" x14ac:dyDescent="0.3">
      <c r="A3" s="6" t="s">
        <v>7</v>
      </c>
      <c r="B3" s="6" t="s">
        <v>6222</v>
      </c>
      <c r="C3" t="s">
        <v>6220</v>
      </c>
    </row>
    <row r="4" spans="1:3" x14ac:dyDescent="0.3">
      <c r="A4" t="s">
        <v>28</v>
      </c>
      <c r="B4" t="s">
        <v>220</v>
      </c>
      <c r="C4" s="7">
        <v>14.52</v>
      </c>
    </row>
    <row r="5" spans="1:3" x14ac:dyDescent="0.3">
      <c r="B5" t="s">
        <v>251</v>
      </c>
      <c r="C5" s="7">
        <v>29.849999999999998</v>
      </c>
    </row>
    <row r="6" spans="1:3" x14ac:dyDescent="0.3">
      <c r="B6" t="s">
        <v>176</v>
      </c>
      <c r="C6" s="7">
        <v>33.75</v>
      </c>
    </row>
    <row r="7" spans="1:3" x14ac:dyDescent="0.3">
      <c r="B7" t="s">
        <v>253</v>
      </c>
      <c r="C7" s="7">
        <v>45</v>
      </c>
    </row>
    <row r="8" spans="1:3" x14ac:dyDescent="0.3">
      <c r="B8" t="s">
        <v>180</v>
      </c>
      <c r="C8" s="7">
        <v>137.31</v>
      </c>
    </row>
    <row r="9" spans="1:3" x14ac:dyDescent="0.3">
      <c r="A9" t="s">
        <v>318</v>
      </c>
      <c r="B9" t="s">
        <v>333</v>
      </c>
      <c r="C9" s="7">
        <v>64.75</v>
      </c>
    </row>
    <row r="10" spans="1:3" x14ac:dyDescent="0.3">
      <c r="B10" t="s">
        <v>421</v>
      </c>
      <c r="C10" s="7">
        <v>67.5</v>
      </c>
    </row>
    <row r="11" spans="1:3" x14ac:dyDescent="0.3">
      <c r="B11" t="s">
        <v>331</v>
      </c>
      <c r="C11" s="7">
        <v>89.35499999999999</v>
      </c>
    </row>
    <row r="12" spans="1:3" x14ac:dyDescent="0.3">
      <c r="B12" t="s">
        <v>3664</v>
      </c>
      <c r="C12" s="7">
        <v>95.534999999999982</v>
      </c>
    </row>
    <row r="13" spans="1:3" x14ac:dyDescent="0.3">
      <c r="B13" t="s">
        <v>432</v>
      </c>
      <c r="C13" s="7">
        <v>148.92499999999998</v>
      </c>
    </row>
    <row r="14" spans="1:3" x14ac:dyDescent="0.3">
      <c r="A14" t="s">
        <v>19</v>
      </c>
      <c r="B14" t="s">
        <v>175</v>
      </c>
      <c r="C14" s="7">
        <v>253.44</v>
      </c>
    </row>
    <row r="15" spans="1:3" x14ac:dyDescent="0.3">
      <c r="B15" t="s">
        <v>106</v>
      </c>
      <c r="C15" s="7">
        <v>273.52999999999997</v>
      </c>
    </row>
    <row r="16" spans="1:3" x14ac:dyDescent="0.3">
      <c r="B16" t="s">
        <v>46</v>
      </c>
      <c r="C16" s="7">
        <v>282.29000000000002</v>
      </c>
    </row>
    <row r="17" spans="2:3" x14ac:dyDescent="0.3">
      <c r="B17" t="s">
        <v>52</v>
      </c>
      <c r="C17" s="7">
        <v>292.55500000000001</v>
      </c>
    </row>
    <row r="18" spans="2:3" x14ac:dyDescent="0.3">
      <c r="B18" t="s">
        <v>47</v>
      </c>
      <c r="C18" s="7">
        <v>339.53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033A5-0BCB-4BC5-9787-DAC5AABBAF91}">
  <dimension ref="A3:B8"/>
  <sheetViews>
    <sheetView workbookViewId="0">
      <selection activeCell="O10" sqref="O10"/>
    </sheetView>
  </sheetViews>
  <sheetFormatPr defaultRowHeight="14.4" x14ac:dyDescent="0.3"/>
  <cols>
    <col min="1" max="1" width="16.88671875" bestFit="1" customWidth="1"/>
    <col min="2" max="3" width="11.6640625" bestFit="1" customWidth="1"/>
    <col min="4" max="4" width="6.44140625" bestFit="1" customWidth="1"/>
    <col min="5" max="6" width="7.88671875" bestFit="1" customWidth="1"/>
  </cols>
  <sheetData>
    <row r="3" spans="1:2" x14ac:dyDescent="0.3">
      <c r="A3" s="6" t="s">
        <v>4</v>
      </c>
      <c r="B3" t="s">
        <v>6220</v>
      </c>
    </row>
    <row r="4" spans="1:2" x14ac:dyDescent="0.3">
      <c r="A4" t="s">
        <v>4321</v>
      </c>
      <c r="B4" s="7">
        <v>178.70999999999998</v>
      </c>
    </row>
    <row r="5" spans="1:2" x14ac:dyDescent="0.3">
      <c r="A5" t="s">
        <v>4810</v>
      </c>
      <c r="B5" s="7">
        <v>178.70999999999998</v>
      </c>
    </row>
    <row r="6" spans="1:2" x14ac:dyDescent="0.3">
      <c r="A6" t="s">
        <v>5347</v>
      </c>
      <c r="B6" s="7">
        <v>178.70999999999998</v>
      </c>
    </row>
    <row r="7" spans="1:2" x14ac:dyDescent="0.3">
      <c r="A7" t="s">
        <v>4299</v>
      </c>
      <c r="B7" s="7">
        <v>178.70999999999998</v>
      </c>
    </row>
    <row r="8" spans="1:2" x14ac:dyDescent="0.3">
      <c r="A8" t="s">
        <v>2587</v>
      </c>
      <c r="B8" s="7">
        <v>215.01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37714-8310-43F8-B658-AD9D3E197165}">
  <dimension ref="A1:U1001"/>
  <sheetViews>
    <sheetView topLeftCell="C1" zoomScale="115" zoomScaleNormal="115" workbookViewId="0"/>
  </sheetViews>
  <sheetFormatPr defaultRowHeight="14.4" x14ac:dyDescent="0.3"/>
  <cols>
    <col min="1" max="1" width="16.5546875" bestFit="1" customWidth="1"/>
    <col min="2" max="2" width="11.88671875" bestFit="1" customWidth="1"/>
    <col min="3" max="3" width="17.44140625" bestFit="1" customWidth="1"/>
    <col min="4" max="4" width="11.33203125" customWidth="1"/>
    <col min="5" max="5" width="9.77734375" customWidth="1"/>
    <col min="6" max="6" width="16" customWidth="1"/>
    <col min="7" max="7" width="36" bestFit="1" customWidth="1"/>
    <col min="8" max="8" width="11.88671875" bestFit="1" customWidth="1"/>
    <col min="9" max="9" width="12.6640625" customWidth="1"/>
    <col min="10" max="10" width="11.6640625" customWidth="1"/>
    <col min="11" max="11" width="5.77734375" customWidth="1"/>
    <col min="12" max="12" width="10.77734375" customWidth="1"/>
    <col min="13" max="13" width="8.88671875" bestFit="1" customWidth="1"/>
    <col min="14" max="14" width="18.109375" customWidth="1"/>
    <col min="15" max="15" width="17.21875" customWidth="1"/>
    <col min="16" max="16" width="13.6640625" bestFit="1" customWidth="1"/>
    <col min="17" max="17" width="19.21875" bestFit="1" customWidth="1"/>
    <col min="18" max="19" width="19.21875" customWidth="1"/>
    <col min="20" max="20" width="11.88671875" bestFit="1" customWidth="1"/>
    <col min="21" max="21" width="13.109375" bestFit="1" customWidth="1"/>
  </cols>
  <sheetData>
    <row r="1" spans="1:21" x14ac:dyDescent="0.3">
      <c r="A1" s="2" t="s">
        <v>0</v>
      </c>
      <c r="B1" s="2" t="s">
        <v>1</v>
      </c>
      <c r="C1" s="2" t="s">
        <v>3</v>
      </c>
      <c r="D1" s="2" t="s">
        <v>11</v>
      </c>
      <c r="E1" s="2" t="s">
        <v>14</v>
      </c>
      <c r="F1" s="2" t="s">
        <v>4</v>
      </c>
      <c r="G1" s="2" t="s">
        <v>2</v>
      </c>
      <c r="H1" s="2" t="s">
        <v>7</v>
      </c>
      <c r="I1" s="2" t="s">
        <v>9</v>
      </c>
      <c r="J1" s="2" t="s">
        <v>10</v>
      </c>
      <c r="K1" s="2" t="s">
        <v>12</v>
      </c>
      <c r="L1" s="2" t="s">
        <v>13</v>
      </c>
      <c r="M1" s="2" t="s">
        <v>15</v>
      </c>
      <c r="N1" s="2" t="s">
        <v>6196</v>
      </c>
      <c r="O1" s="2" t="s">
        <v>6197</v>
      </c>
      <c r="P1" s="2" t="s">
        <v>6189</v>
      </c>
      <c r="Q1" s="2" t="s">
        <v>6222</v>
      </c>
      <c r="R1" s="2" t="s">
        <v>6221</v>
      </c>
      <c r="S1" s="2" t="s">
        <v>6225</v>
      </c>
      <c r="T1" s="2" t="s">
        <v>6223</v>
      </c>
      <c r="U1" s="2" t="s">
        <v>6224</v>
      </c>
    </row>
    <row r="2" spans="1:21" x14ac:dyDescent="0.3">
      <c r="A2" s="2" t="s">
        <v>490</v>
      </c>
      <c r="B2" s="3">
        <v>43713</v>
      </c>
      <c r="C2" s="2" t="s">
        <v>491</v>
      </c>
      <c r="D2" t="s">
        <v>6138</v>
      </c>
      <c r="E2" s="2">
        <v>2</v>
      </c>
      <c r="F2" s="2" t="str">
        <f>_xlfn.XLOOKUP(C2,customers!$A$1:$A$1001,customers!$B$1:$B$1001,,0)</f>
        <v>Aloisia Allner</v>
      </c>
      <c r="G2" s="2" t="str">
        <f>IF(_xlfn.XLOOKUP(C2,customers!$A$1:$A$1001,customers!$C$1:$C$1001,,0)=0, "", _xlfn.XLOOKUP(C2,customers!$A$1:$A$1001,customers!$C$1:$C$1001,,0))</f>
        <v>aallner0@lulu.com</v>
      </c>
      <c r="H2" s="2" t="str">
        <f>_xlfn.XLOOKUP(C2,customers!$A$1:$A$1001,customers!$G$1:$G$1001,,0)</f>
        <v>United States</v>
      </c>
      <c r="I2" t="str">
        <f>INDEX(products!$A$1:$G$49,MATCH(orders!$D2,products!$A$1:$A$49,0), MATCH(orders!I$1,products!$A$1:$G$1,0))</f>
        <v>Rob</v>
      </c>
      <c r="J2" t="str">
        <f>INDEX(products!$A$1:$G$49,MATCH(orders!$D2,products!$A$1:$A$49,0), MATCH(orders!J$1,products!$A$1:$G$1,0))</f>
        <v>M</v>
      </c>
      <c r="K2" s="4">
        <f>INDEX(products!$A$1:$G$49,MATCH(orders!$D2,products!$A$1:$A$49,0), MATCH(orders!K$1,products!$A$1:$G$1,0))</f>
        <v>1</v>
      </c>
      <c r="L2" s="5">
        <f>INDEX(products!$A$1:$G$49,MATCH(orders!$D2,products!$A$1:$A$49,0), MATCH(orders!L$1,products!$A$1:$G$1,0))</f>
        <v>9.9499999999999993</v>
      </c>
      <c r="M2" s="5">
        <f>L2*E2</f>
        <v>19.899999999999999</v>
      </c>
      <c r="N2" t="str">
        <f>IF(I2="Rob","Robusta", IF(I2="Exc","Excelsa", IF(I2="Ara", "Arabica", IF(I2="Lib", "Librica",""))))</f>
        <v>Robusta</v>
      </c>
      <c r="O2" t="str">
        <f>IF(J2="M", "Medium", IF(J2="L", "Light", IF(J2="D", "Dark","")))</f>
        <v>Medium</v>
      </c>
      <c r="P2" t="str" cm="1">
        <f t="array" ref="P2">_xlfn.XLOOKUP(Orders[[#This Row],[Customer ID]],customers!$A$1:$A$1001,customers!I$1:$I$1001,,0)</f>
        <v>Yes</v>
      </c>
      <c r="Q2" t="str">
        <f>_xlfn.XLOOKUP(C2,customers!$A$1:$A$1001,customers!$F$1:$F$1001,,0)</f>
        <v>Paterson</v>
      </c>
      <c r="R2" s="10">
        <f>Orders[[#This Row],[Unit Price]]-Orders[[#This Row],[Unit Profit]]</f>
        <v>9.3529999999999998</v>
      </c>
      <c r="S2" s="10">
        <f>Orders[[#This Row],[Quantity]]*Orders[[#This Row],[Unit Cost]]</f>
        <v>18.706</v>
      </c>
      <c r="T2" s="5" cm="1">
        <f t="array" ref="T2">_xlfn.XLOOKUP(D2,Table2[[#All],[Product ID]],Table2[[#All],[Profit]],,0)</f>
        <v>0.59699999999999998</v>
      </c>
      <c r="U2" s="5">
        <f>Orders[[#This Row],[Quantity]]*Orders[[#This Row],[Unit Profit]]</f>
        <v>1.194</v>
      </c>
    </row>
    <row r="3" spans="1:21" x14ac:dyDescent="0.3">
      <c r="A3" s="2" t="s">
        <v>490</v>
      </c>
      <c r="B3" s="3">
        <v>43713</v>
      </c>
      <c r="C3" s="2" t="s">
        <v>491</v>
      </c>
      <c r="D3" t="s">
        <v>6139</v>
      </c>
      <c r="E3" s="2">
        <v>5</v>
      </c>
      <c r="F3" s="2" t="str">
        <f>_xlfn.XLOOKUP(C3,customers!$A$1:$A$1001,customers!$B$1:$B$1001,,0)</f>
        <v>Aloisia Allner</v>
      </c>
      <c r="G3" s="2" t="str">
        <f>IF(_xlfn.XLOOKUP(C3,customers!$A$1:$A$1001,customers!$C$1:$C$1001,,0)=0, "", _xlfn.XLOOKUP(C3,customers!$A$1:$A$1001,customers!$C$1:$C$1001,,0))</f>
        <v>aallner0@lulu.com</v>
      </c>
      <c r="H3" s="2" t="str">
        <f>_xlfn.XLOOKUP(C3,customers!$A$1:$A$1001,customers!$G$1:$G$1001,,0)</f>
        <v>United States</v>
      </c>
      <c r="I3" t="str">
        <f>INDEX(products!$A$1:$G$49,MATCH(orders!$D3,products!$A$1:$A$49,0), MATCH(orders!I$1,products!$A$1:$G$1,0))</f>
        <v>Exc</v>
      </c>
      <c r="J3" t="str">
        <f>INDEX(products!$A$1:$G$49,MATCH(orders!$D3,products!$A$1:$A$49,0), MATCH(orders!J$1,products!$A$1:$G$1,0))</f>
        <v>M</v>
      </c>
      <c r="K3" s="4">
        <f>INDEX(products!$A$1:$G$49,MATCH(orders!$D3,products!$A$1:$A$49,0), MATCH(orders!K$1,products!$A$1:$G$1,0))</f>
        <v>0.5</v>
      </c>
      <c r="L3" s="5">
        <f>INDEX(products!$A$1:$G$49,MATCH(orders!$D3,products!$A$1:$A$49,0), MATCH(orders!L$1,products!$A$1:$G$1,0))</f>
        <v>8.25</v>
      </c>
      <c r="M3" s="5">
        <f t="shared" ref="M3:M66" si="0">L3*E3</f>
        <v>41.25</v>
      </c>
      <c r="N3" t="str">
        <f t="shared" ref="N3:N66" si="1">IF(I3="Rob","Robusta", IF(I3="Exc","Excelsa", IF(I3="Ara", "Arabica", IF(I3="Lib", "Librica",""))))</f>
        <v>Excelsa</v>
      </c>
      <c r="O3" t="str">
        <f t="shared" ref="O3:O66" si="2">IF(J3="M", "Medium", IF(J3="L", "Light", IF(J3="D", "Dark","")))</f>
        <v>Medium</v>
      </c>
      <c r="P3" t="str" cm="1">
        <f t="array" ref="P3">_xlfn.XLOOKUP(Orders[[#This Row],[Customer ID]],customers!$A$1:$A$1001,customers!I$1:$I$1001,,0)</f>
        <v>Yes</v>
      </c>
      <c r="Q3" t="str">
        <f>_xlfn.XLOOKUP(C3,customers!$A$1:$A$1001,customers!$F$1:$F$1001,,0)</f>
        <v>Paterson</v>
      </c>
      <c r="R3" s="10">
        <f>Orders[[#This Row],[Unit Price]]-Orders[[#This Row],[Unit Profit]]</f>
        <v>7.3425000000000002</v>
      </c>
      <c r="S3" s="10">
        <f>Orders[[#This Row],[Quantity]]*Orders[[#This Row],[Unit Cost]]</f>
        <v>36.712499999999999</v>
      </c>
      <c r="T3" s="5" cm="1">
        <f t="array" ref="T3">_xlfn.XLOOKUP(D3,Table2[[#All],[Product ID]],Table2[[#All],[Profit]],,0)</f>
        <v>0.90749999999999997</v>
      </c>
      <c r="U3" s="5">
        <f>Orders[[#This Row],[Quantity]]*Orders[[#This Row],[Unit Profit]]</f>
        <v>4.5374999999999996</v>
      </c>
    </row>
    <row r="4" spans="1:21" x14ac:dyDescent="0.3">
      <c r="A4" s="2" t="s">
        <v>501</v>
      </c>
      <c r="B4" s="3">
        <v>44364</v>
      </c>
      <c r="C4" s="2" t="s">
        <v>502</v>
      </c>
      <c r="D4" t="s">
        <v>6140</v>
      </c>
      <c r="E4" s="2">
        <v>1</v>
      </c>
      <c r="F4" s="2" t="str">
        <f>_xlfn.XLOOKUP(C4,customers!$A$1:$A$1001,customers!$B$1:$B$1001,,0)</f>
        <v>Jami Redholes</v>
      </c>
      <c r="G4" s="2" t="str">
        <f>IF(_xlfn.XLOOKUP(C4,customers!$A$1:$A$1001,customers!$C$1:$C$1001,,0)=0, "", _xlfn.XLOOKUP(C4,customers!$A$1:$A$1001,customers!$C$1:$C$1001,,0))</f>
        <v>jredholes2@tmall.com</v>
      </c>
      <c r="H4" s="2" t="str">
        <f>_xlfn.XLOOKUP(C4,customers!$A$1:$A$1001,customers!$G$1:$G$1001,,0)</f>
        <v>United States</v>
      </c>
      <c r="I4" t="str">
        <f>INDEX(products!$A$1:$G$49,MATCH(orders!$D4,products!$A$1:$A$49,0), MATCH(orders!I$1,products!$A$1:$G$1,0))</f>
        <v>Ara</v>
      </c>
      <c r="J4" t="str">
        <f>INDEX(products!$A$1:$G$49,MATCH(orders!$D4,products!$A$1:$A$49,0), MATCH(orders!J$1,products!$A$1:$G$1,0))</f>
        <v>L</v>
      </c>
      <c r="K4" s="4">
        <f>INDEX(products!$A$1:$G$49,MATCH(orders!$D4,products!$A$1:$A$49,0), MATCH(orders!K$1,products!$A$1:$G$1,0))</f>
        <v>1</v>
      </c>
      <c r="L4" s="5">
        <f>INDEX(products!$A$1:$G$49,MATCH(orders!$D4,products!$A$1:$A$49,0), MATCH(orders!L$1,products!$A$1:$G$1,0))</f>
        <v>12.95</v>
      </c>
      <c r="M4" s="5">
        <f t="shared" si="0"/>
        <v>12.95</v>
      </c>
      <c r="N4" t="str">
        <f t="shared" si="1"/>
        <v>Arabica</v>
      </c>
      <c r="O4" t="str">
        <f t="shared" si="2"/>
        <v>Light</v>
      </c>
      <c r="P4" t="str" cm="1">
        <f t="array" ref="P4">_xlfn.XLOOKUP(Orders[[#This Row],[Customer ID]],customers!$A$1:$A$1001,customers!I$1:$I$1001,,0)</f>
        <v>Yes</v>
      </c>
      <c r="Q4" t="str">
        <f>_xlfn.XLOOKUP(C4,customers!$A$1:$A$1001,customers!$F$1:$F$1001,,0)</f>
        <v>San Antonio</v>
      </c>
      <c r="R4" s="10">
        <f>Orders[[#This Row],[Unit Price]]-Orders[[#This Row],[Unit Profit]]</f>
        <v>11.7845</v>
      </c>
      <c r="S4" s="10">
        <f>Orders[[#This Row],[Quantity]]*Orders[[#This Row],[Unit Cost]]</f>
        <v>11.7845</v>
      </c>
      <c r="T4" s="5" cm="1">
        <f t="array" ref="T4">_xlfn.XLOOKUP(D4,Table2[[#All],[Product ID]],Table2[[#All],[Profit]],,0)</f>
        <v>1.1655</v>
      </c>
      <c r="U4" s="5">
        <f>Orders[[#This Row],[Quantity]]*Orders[[#This Row],[Unit Profit]]</f>
        <v>1.1655</v>
      </c>
    </row>
    <row r="5" spans="1:21" x14ac:dyDescent="0.3">
      <c r="A5" s="2" t="s">
        <v>512</v>
      </c>
      <c r="B5" s="3">
        <v>44392</v>
      </c>
      <c r="C5" s="2" t="s">
        <v>513</v>
      </c>
      <c r="D5" t="s">
        <v>6141</v>
      </c>
      <c r="E5" s="2">
        <v>2</v>
      </c>
      <c r="F5" s="2" t="str">
        <f>_xlfn.XLOOKUP(C5,customers!$A$1:$A$1001,customers!$B$1:$B$1001,,0)</f>
        <v>Christoffer O' Shea</v>
      </c>
      <c r="G5" s="2" t="str">
        <f>IF(_xlfn.XLOOKUP(C5,customers!$A$1:$A$1001,customers!$C$1:$C$1001,,0)=0, "", _xlfn.XLOOKUP(C5,customers!$A$1:$A$1001,customers!$C$1:$C$1001,,0))</f>
        <v/>
      </c>
      <c r="H5" s="2" t="str">
        <f>_xlfn.XLOOKUP(C5,customers!$A$1:$A$1001,customers!$G$1:$G$1001,,0)</f>
        <v>Ireland</v>
      </c>
      <c r="I5" t="str">
        <f>INDEX(products!$A$1:$G$49,MATCH(orders!$D5,products!$A$1:$A$49,0), MATCH(orders!I$1,products!$A$1:$G$1,0))</f>
        <v>Exc</v>
      </c>
      <c r="J5" t="str">
        <f>INDEX(products!$A$1:$G$49,MATCH(orders!$D5,products!$A$1:$A$49,0), MATCH(orders!J$1,products!$A$1:$G$1,0))</f>
        <v>M</v>
      </c>
      <c r="K5" s="4">
        <f>INDEX(products!$A$1:$G$49,MATCH(orders!$D5,products!$A$1:$A$49,0), MATCH(orders!K$1,products!$A$1:$G$1,0))</f>
        <v>1</v>
      </c>
      <c r="L5" s="5">
        <f>INDEX(products!$A$1:$G$49,MATCH(orders!$D5,products!$A$1:$A$49,0), MATCH(orders!L$1,products!$A$1:$G$1,0))</f>
        <v>13.75</v>
      </c>
      <c r="M5" s="5">
        <f t="shared" si="0"/>
        <v>27.5</v>
      </c>
      <c r="N5" t="str">
        <f t="shared" si="1"/>
        <v>Excelsa</v>
      </c>
      <c r="O5" t="str">
        <f t="shared" si="2"/>
        <v>Medium</v>
      </c>
      <c r="P5" t="str" cm="1">
        <f t="array" ref="P5">_xlfn.XLOOKUP(Orders[[#This Row],[Customer ID]],customers!$A$1:$A$1001,customers!I$1:$I$1001,,0)</f>
        <v>No</v>
      </c>
      <c r="Q5" t="str">
        <f>_xlfn.XLOOKUP(C5,customers!$A$1:$A$1001,customers!$F$1:$F$1001,,0)</f>
        <v>Cill Airne</v>
      </c>
      <c r="R5" s="10">
        <f>Orders[[#This Row],[Unit Price]]-Orders[[#This Row],[Unit Profit]]</f>
        <v>12.237500000000001</v>
      </c>
      <c r="S5" s="10">
        <f>Orders[[#This Row],[Quantity]]*Orders[[#This Row],[Unit Cost]]</f>
        <v>24.475000000000001</v>
      </c>
      <c r="T5" s="5" cm="1">
        <f t="array" ref="T5">_xlfn.XLOOKUP(D5,Table2[[#All],[Product ID]],Table2[[#All],[Profit]],,0)</f>
        <v>1.5125</v>
      </c>
      <c r="U5" s="5">
        <f>Orders[[#This Row],[Quantity]]*Orders[[#This Row],[Unit Profit]]</f>
        <v>3.0249999999999999</v>
      </c>
    </row>
    <row r="6" spans="1:21" x14ac:dyDescent="0.3">
      <c r="A6" s="2" t="s">
        <v>512</v>
      </c>
      <c r="B6" s="3">
        <v>44392</v>
      </c>
      <c r="C6" s="2" t="s">
        <v>513</v>
      </c>
      <c r="D6" t="s">
        <v>6142</v>
      </c>
      <c r="E6" s="2">
        <v>2</v>
      </c>
      <c r="F6" s="2" t="str">
        <f>_xlfn.XLOOKUP(C6,customers!$A$1:$A$1001,customers!$B$1:$B$1001,,0)</f>
        <v>Christoffer O' Shea</v>
      </c>
      <c r="G6" s="2" t="str">
        <f>IF(_xlfn.XLOOKUP(C6,customers!$A$1:$A$1001,customers!$C$1:$C$1001,,0)=0, "", _xlfn.XLOOKUP(C6,customers!$A$1:$A$1001,customers!$C$1:$C$1001,,0))</f>
        <v/>
      </c>
      <c r="H6" s="2" t="str">
        <f>_xlfn.XLOOKUP(C6,customers!$A$1:$A$1001,customers!$G$1:$G$1001,,0)</f>
        <v>Ireland</v>
      </c>
      <c r="I6" t="str">
        <f>INDEX(products!$A$1:$G$49,MATCH(orders!$D6,products!$A$1:$A$49,0), MATCH(orders!I$1,products!$A$1:$G$1,0))</f>
        <v>Rob</v>
      </c>
      <c r="J6" t="str">
        <f>INDEX(products!$A$1:$G$49,MATCH(orders!$D6,products!$A$1:$A$49,0), MATCH(orders!J$1,products!$A$1:$G$1,0))</f>
        <v>L</v>
      </c>
      <c r="K6" s="4">
        <f>INDEX(products!$A$1:$G$49,MATCH(orders!$D6,products!$A$1:$A$49,0), MATCH(orders!K$1,products!$A$1:$G$1,0))</f>
        <v>2.5</v>
      </c>
      <c r="L6" s="5">
        <f>INDEX(products!$A$1:$G$49,MATCH(orders!$D6,products!$A$1:$A$49,0), MATCH(orders!L$1,products!$A$1:$G$1,0))</f>
        <v>27.484999999999996</v>
      </c>
      <c r="M6" s="5">
        <f t="shared" si="0"/>
        <v>54.969999999999992</v>
      </c>
      <c r="N6" t="str">
        <f t="shared" si="1"/>
        <v>Robusta</v>
      </c>
      <c r="O6" t="str">
        <f t="shared" si="2"/>
        <v>Light</v>
      </c>
      <c r="P6" t="str" cm="1">
        <f t="array" ref="P6">_xlfn.XLOOKUP(Orders[[#This Row],[Customer ID]],customers!$A$1:$A$1001,customers!I$1:$I$1001,,0)</f>
        <v>No</v>
      </c>
      <c r="Q6" t="str">
        <f>_xlfn.XLOOKUP(C6,customers!$A$1:$A$1001,customers!$F$1:$F$1001,,0)</f>
        <v>Cill Airne</v>
      </c>
      <c r="R6" s="10">
        <f>Orders[[#This Row],[Unit Price]]-Orders[[#This Row],[Unit Profit]]</f>
        <v>25.835899999999995</v>
      </c>
      <c r="S6" s="10">
        <f>Orders[[#This Row],[Quantity]]*Orders[[#This Row],[Unit Cost]]</f>
        <v>51.67179999999999</v>
      </c>
      <c r="T6" s="5" cm="1">
        <f t="array" ref="T6">_xlfn.XLOOKUP(D6,Table2[[#All],[Product ID]],Table2[[#All],[Profit]],,0)</f>
        <v>1.6490999999999998</v>
      </c>
      <c r="U6" s="5">
        <f>Orders[[#This Row],[Quantity]]*Orders[[#This Row],[Unit Profit]]</f>
        <v>3.2981999999999996</v>
      </c>
    </row>
    <row r="7" spans="1:21" x14ac:dyDescent="0.3">
      <c r="A7" s="2" t="s">
        <v>519</v>
      </c>
      <c r="B7" s="3">
        <v>44412</v>
      </c>
      <c r="C7" s="2" t="s">
        <v>520</v>
      </c>
      <c r="D7" t="s">
        <v>6143</v>
      </c>
      <c r="E7" s="2">
        <v>3</v>
      </c>
      <c r="F7" s="2" t="str">
        <f>_xlfn.XLOOKUP(C7,customers!$A$1:$A$1001,customers!$B$1:$B$1001,,0)</f>
        <v>Beryle Cottier</v>
      </c>
      <c r="G7" s="2" t="str">
        <f>IF(_xlfn.XLOOKUP(C7,customers!$A$1:$A$1001,customers!$C$1:$C$1001,,0)=0, "", _xlfn.XLOOKUP(C7,customers!$A$1:$A$1001,customers!$C$1:$C$1001,,0))</f>
        <v/>
      </c>
      <c r="H7" s="2" t="str">
        <f>_xlfn.XLOOKUP(C7,customers!$A$1:$A$1001,customers!$G$1:$G$1001,,0)</f>
        <v>United States</v>
      </c>
      <c r="I7" t="str">
        <f>INDEX(products!$A$1:$G$49,MATCH(orders!$D7,products!$A$1:$A$49,0), MATCH(orders!I$1,products!$A$1:$G$1,0))</f>
        <v>Lib</v>
      </c>
      <c r="J7" t="str">
        <f>INDEX(products!$A$1:$G$49,MATCH(orders!$D7,products!$A$1:$A$49,0), MATCH(orders!J$1,products!$A$1:$G$1,0))</f>
        <v>D</v>
      </c>
      <c r="K7" s="4">
        <f>INDEX(products!$A$1:$G$49,MATCH(orders!$D7,products!$A$1:$A$49,0), MATCH(orders!K$1,products!$A$1:$G$1,0))</f>
        <v>1</v>
      </c>
      <c r="L7" s="5">
        <f>INDEX(products!$A$1:$G$49,MATCH(orders!$D7,products!$A$1:$A$49,0), MATCH(orders!L$1,products!$A$1:$G$1,0))</f>
        <v>12.95</v>
      </c>
      <c r="M7" s="5">
        <f t="shared" si="0"/>
        <v>38.849999999999994</v>
      </c>
      <c r="N7" t="str">
        <f t="shared" si="1"/>
        <v>Librica</v>
      </c>
      <c r="O7" t="str">
        <f t="shared" si="2"/>
        <v>Dark</v>
      </c>
      <c r="P7" t="str" cm="1">
        <f t="array" ref="P7">_xlfn.XLOOKUP(Orders[[#This Row],[Customer ID]],customers!$A$1:$A$1001,customers!I$1:$I$1001,,0)</f>
        <v>No</v>
      </c>
      <c r="Q7" t="str">
        <f>_xlfn.XLOOKUP(C7,customers!$A$1:$A$1001,customers!$F$1:$F$1001,,0)</f>
        <v>Scranton</v>
      </c>
      <c r="R7" s="10">
        <f>Orders[[#This Row],[Unit Price]]-Orders[[#This Row],[Unit Profit]]</f>
        <v>11.266499999999999</v>
      </c>
      <c r="S7" s="10">
        <f>Orders[[#This Row],[Quantity]]*Orders[[#This Row],[Unit Cost]]</f>
        <v>33.799499999999995</v>
      </c>
      <c r="T7" s="5" cm="1">
        <f t="array" ref="T7">_xlfn.XLOOKUP(D7,Table2[[#All],[Product ID]],Table2[[#All],[Profit]],,0)</f>
        <v>1.6835</v>
      </c>
      <c r="U7" s="5">
        <f>Orders[[#This Row],[Quantity]]*Orders[[#This Row],[Unit Profit]]</f>
        <v>5.0504999999999995</v>
      </c>
    </row>
    <row r="8" spans="1:21" x14ac:dyDescent="0.3">
      <c r="A8" s="2" t="s">
        <v>524</v>
      </c>
      <c r="B8" s="3">
        <v>44582</v>
      </c>
      <c r="C8" s="2" t="s">
        <v>525</v>
      </c>
      <c r="D8" t="s">
        <v>6144</v>
      </c>
      <c r="E8" s="2">
        <v>3</v>
      </c>
      <c r="F8" s="2" t="str">
        <f>_xlfn.XLOOKUP(C8,customers!$A$1:$A$1001,customers!$B$1:$B$1001,,0)</f>
        <v>Shaylynn Lobe</v>
      </c>
      <c r="G8" s="2" t="str">
        <f>IF(_xlfn.XLOOKUP(C8,customers!$A$1:$A$1001,customers!$C$1:$C$1001,,0)=0, "", _xlfn.XLOOKUP(C8,customers!$A$1:$A$1001,customers!$C$1:$C$1001,,0))</f>
        <v>slobe6@nifty.com</v>
      </c>
      <c r="H8" s="2" t="str">
        <f>_xlfn.XLOOKUP(C8,customers!$A$1:$A$1001,customers!$G$1:$G$1001,,0)</f>
        <v>United States</v>
      </c>
      <c r="I8" t="str">
        <f>INDEX(products!$A$1:$G$49,MATCH(orders!$D8,products!$A$1:$A$49,0), MATCH(orders!I$1,products!$A$1:$G$1,0))</f>
        <v>Exc</v>
      </c>
      <c r="J8" t="str">
        <f>INDEX(products!$A$1:$G$49,MATCH(orders!$D8,products!$A$1:$A$49,0), MATCH(orders!J$1,products!$A$1:$G$1,0))</f>
        <v>D</v>
      </c>
      <c r="K8" s="4">
        <f>INDEX(products!$A$1:$G$49,MATCH(orders!$D8,products!$A$1:$A$49,0), MATCH(orders!K$1,products!$A$1:$G$1,0))</f>
        <v>0.5</v>
      </c>
      <c r="L8" s="5">
        <f>INDEX(products!$A$1:$G$49,MATCH(orders!$D8,products!$A$1:$A$49,0), MATCH(orders!L$1,products!$A$1:$G$1,0))</f>
        <v>7.29</v>
      </c>
      <c r="M8" s="5">
        <f t="shared" si="0"/>
        <v>21.87</v>
      </c>
      <c r="N8" t="str">
        <f t="shared" si="1"/>
        <v>Excelsa</v>
      </c>
      <c r="O8" t="str">
        <f t="shared" si="2"/>
        <v>Dark</v>
      </c>
      <c r="P8" t="str" cm="1">
        <f t="array" ref="P8">_xlfn.XLOOKUP(Orders[[#This Row],[Customer ID]],customers!$A$1:$A$1001,customers!I$1:$I$1001,,0)</f>
        <v>Yes</v>
      </c>
      <c r="Q8" t="str">
        <f>_xlfn.XLOOKUP(C8,customers!$A$1:$A$1001,customers!$F$1:$F$1001,,0)</f>
        <v>Dayton</v>
      </c>
      <c r="R8" s="10">
        <f>Orders[[#This Row],[Unit Price]]-Orders[[#This Row],[Unit Profit]]</f>
        <v>6.4881000000000002</v>
      </c>
      <c r="S8" s="10">
        <f>Orders[[#This Row],[Quantity]]*Orders[[#This Row],[Unit Cost]]</f>
        <v>19.464300000000001</v>
      </c>
      <c r="T8" s="5" cm="1">
        <f t="array" ref="T8">_xlfn.XLOOKUP(D8,Table2[[#All],[Product ID]],Table2[[#All],[Profit]],,0)</f>
        <v>0.80190000000000006</v>
      </c>
      <c r="U8" s="5">
        <f>Orders[[#This Row],[Quantity]]*Orders[[#This Row],[Unit Profit]]</f>
        <v>2.4057000000000004</v>
      </c>
    </row>
    <row r="9" spans="1:21" x14ac:dyDescent="0.3">
      <c r="A9" s="2" t="s">
        <v>530</v>
      </c>
      <c r="B9" s="3">
        <v>44701</v>
      </c>
      <c r="C9" s="2" t="s">
        <v>531</v>
      </c>
      <c r="D9" t="s">
        <v>6145</v>
      </c>
      <c r="E9" s="2">
        <v>1</v>
      </c>
      <c r="F9" s="2" t="str">
        <f>_xlfn.XLOOKUP(C9,customers!$A$1:$A$1001,customers!$B$1:$B$1001,,0)</f>
        <v>Melvin Wharfe</v>
      </c>
      <c r="G9" s="2" t="str">
        <f>IF(_xlfn.XLOOKUP(C9,customers!$A$1:$A$1001,customers!$C$1:$C$1001,,0)=0, "", _xlfn.XLOOKUP(C9,customers!$A$1:$A$1001,customers!$C$1:$C$1001,,0))</f>
        <v/>
      </c>
      <c r="H9" s="2" t="str">
        <f>_xlfn.XLOOKUP(C9,customers!$A$1:$A$1001,customers!$G$1:$G$1001,,0)</f>
        <v>Ireland</v>
      </c>
      <c r="I9" t="str">
        <f>INDEX(products!$A$1:$G$49,MATCH(orders!$D9,products!$A$1:$A$49,0), MATCH(orders!I$1,products!$A$1:$G$1,0))</f>
        <v>Lib</v>
      </c>
      <c r="J9" t="str">
        <f>INDEX(products!$A$1:$G$49,MATCH(orders!$D9,products!$A$1:$A$49,0), MATCH(orders!J$1,products!$A$1:$G$1,0))</f>
        <v>L</v>
      </c>
      <c r="K9" s="4">
        <f>INDEX(products!$A$1:$G$49,MATCH(orders!$D9,products!$A$1:$A$49,0), MATCH(orders!K$1,products!$A$1:$G$1,0))</f>
        <v>0.2</v>
      </c>
      <c r="L9" s="5">
        <f>INDEX(products!$A$1:$G$49,MATCH(orders!$D9,products!$A$1:$A$49,0), MATCH(orders!L$1,products!$A$1:$G$1,0))</f>
        <v>4.7549999999999999</v>
      </c>
      <c r="M9" s="5">
        <f t="shared" si="0"/>
        <v>4.7549999999999999</v>
      </c>
      <c r="N9" t="str">
        <f t="shared" si="1"/>
        <v>Librica</v>
      </c>
      <c r="O9" t="str">
        <f t="shared" si="2"/>
        <v>Light</v>
      </c>
      <c r="P9" t="str" cm="1">
        <f t="array" ref="P9">_xlfn.XLOOKUP(Orders[[#This Row],[Customer ID]],customers!$A$1:$A$1001,customers!I$1:$I$1001,,0)</f>
        <v>Yes</v>
      </c>
      <c r="Q9" t="str">
        <f>_xlfn.XLOOKUP(C9,customers!$A$1:$A$1001,customers!$F$1:$F$1001,,0)</f>
        <v>Kill</v>
      </c>
      <c r="R9" s="10">
        <f>Orders[[#This Row],[Unit Price]]-Orders[[#This Row],[Unit Profit]]</f>
        <v>4.1368499999999999</v>
      </c>
      <c r="S9" s="10">
        <f>Orders[[#This Row],[Quantity]]*Orders[[#This Row],[Unit Cost]]</f>
        <v>4.1368499999999999</v>
      </c>
      <c r="T9" s="5" cm="1">
        <f t="array" ref="T9">_xlfn.XLOOKUP(D9,Table2[[#All],[Product ID]],Table2[[#All],[Profit]],,0)</f>
        <v>0.61814999999999998</v>
      </c>
      <c r="U9" s="5">
        <f>Orders[[#This Row],[Quantity]]*Orders[[#This Row],[Unit Profit]]</f>
        <v>0.61814999999999998</v>
      </c>
    </row>
    <row r="10" spans="1:21" x14ac:dyDescent="0.3">
      <c r="A10" s="2" t="s">
        <v>535</v>
      </c>
      <c r="B10" s="3">
        <v>43467</v>
      </c>
      <c r="C10" s="2" t="s">
        <v>536</v>
      </c>
      <c r="D10" t="s">
        <v>6146</v>
      </c>
      <c r="E10" s="2">
        <v>3</v>
      </c>
      <c r="F10" s="2" t="str">
        <f>_xlfn.XLOOKUP(C10,customers!$A$1:$A$1001,customers!$B$1:$B$1001,,0)</f>
        <v>Guthrey Petracci</v>
      </c>
      <c r="G10" s="2" t="str">
        <f>IF(_xlfn.XLOOKUP(C10,customers!$A$1:$A$1001,customers!$C$1:$C$1001,,0)=0, "", _xlfn.XLOOKUP(C10,customers!$A$1:$A$1001,customers!$C$1:$C$1001,,0))</f>
        <v>gpetracci8@livejournal.com</v>
      </c>
      <c r="H10" s="2" t="str">
        <f>_xlfn.XLOOKUP(C10,customers!$A$1:$A$1001,customers!$G$1:$G$1001,,0)</f>
        <v>United States</v>
      </c>
      <c r="I10" t="str">
        <f>INDEX(products!$A$1:$G$49,MATCH(orders!$D10,products!$A$1:$A$49,0), MATCH(orders!I$1,products!$A$1:$G$1,0))</f>
        <v>Rob</v>
      </c>
      <c r="J10" t="str">
        <f>INDEX(products!$A$1:$G$49,MATCH(orders!$D10,products!$A$1:$A$49,0), MATCH(orders!J$1,products!$A$1:$G$1,0))</f>
        <v>M</v>
      </c>
      <c r="K10" s="4">
        <f>INDEX(products!$A$1:$G$49,MATCH(orders!$D10,products!$A$1:$A$49,0), MATCH(orders!K$1,products!$A$1:$G$1,0))</f>
        <v>0.5</v>
      </c>
      <c r="L10" s="5">
        <f>INDEX(products!$A$1:$G$49,MATCH(orders!$D10,products!$A$1:$A$49,0), MATCH(orders!L$1,products!$A$1:$G$1,0))</f>
        <v>5.97</v>
      </c>
      <c r="M10" s="5">
        <f t="shared" si="0"/>
        <v>17.91</v>
      </c>
      <c r="N10" t="str">
        <f t="shared" si="1"/>
        <v>Robusta</v>
      </c>
      <c r="O10" t="str">
        <f t="shared" si="2"/>
        <v>Medium</v>
      </c>
      <c r="P10" t="str" cm="1">
        <f t="array" ref="P10">_xlfn.XLOOKUP(Orders[[#This Row],[Customer ID]],customers!$A$1:$A$1001,customers!I$1:$I$1001,,0)</f>
        <v>No</v>
      </c>
      <c r="Q10" t="str">
        <f>_xlfn.XLOOKUP(C10,customers!$A$1:$A$1001,customers!$F$1:$F$1001,,0)</f>
        <v>Los Angeles</v>
      </c>
      <c r="R10" s="10">
        <f>Orders[[#This Row],[Unit Price]]-Orders[[#This Row],[Unit Profit]]</f>
        <v>5.6117999999999997</v>
      </c>
      <c r="S10" s="10">
        <f>Orders[[#This Row],[Quantity]]*Orders[[#This Row],[Unit Cost]]</f>
        <v>16.8354</v>
      </c>
      <c r="T10" s="5" cm="1">
        <f t="array" ref="T10">_xlfn.XLOOKUP(D10,Table2[[#All],[Product ID]],Table2[[#All],[Profit]],,0)</f>
        <v>0.35819999999999996</v>
      </c>
      <c r="U10" s="5">
        <f>Orders[[#This Row],[Quantity]]*Orders[[#This Row],[Unit Profit]]</f>
        <v>1.0745999999999998</v>
      </c>
    </row>
    <row r="11" spans="1:21" x14ac:dyDescent="0.3">
      <c r="A11" s="2" t="s">
        <v>541</v>
      </c>
      <c r="B11" s="3">
        <v>43713</v>
      </c>
      <c r="C11" s="2" t="s">
        <v>542</v>
      </c>
      <c r="D11" t="s">
        <v>6146</v>
      </c>
      <c r="E11" s="2">
        <v>1</v>
      </c>
      <c r="F11" s="2" t="str">
        <f>_xlfn.XLOOKUP(C11,customers!$A$1:$A$1001,customers!$B$1:$B$1001,,0)</f>
        <v>Rodger Raven</v>
      </c>
      <c r="G11" s="2" t="str">
        <f>IF(_xlfn.XLOOKUP(C11,customers!$A$1:$A$1001,customers!$C$1:$C$1001,,0)=0, "", _xlfn.XLOOKUP(C11,customers!$A$1:$A$1001,customers!$C$1:$C$1001,,0))</f>
        <v>rraven9@ed.gov</v>
      </c>
      <c r="H11" s="2" t="str">
        <f>_xlfn.XLOOKUP(C11,customers!$A$1:$A$1001,customers!$G$1:$G$1001,,0)</f>
        <v>United States</v>
      </c>
      <c r="I11" t="str">
        <f>INDEX(products!$A$1:$G$49,MATCH(orders!$D11,products!$A$1:$A$49,0), MATCH(orders!I$1,products!$A$1:$G$1,0))</f>
        <v>Rob</v>
      </c>
      <c r="J11" t="str">
        <f>INDEX(products!$A$1:$G$49,MATCH(orders!$D11,products!$A$1:$A$49,0), MATCH(orders!J$1,products!$A$1:$G$1,0))</f>
        <v>M</v>
      </c>
      <c r="K11" s="4">
        <f>INDEX(products!$A$1:$G$49,MATCH(orders!$D11,products!$A$1:$A$49,0), MATCH(orders!K$1,products!$A$1:$G$1,0))</f>
        <v>0.5</v>
      </c>
      <c r="L11" s="5">
        <f>INDEX(products!$A$1:$G$49,MATCH(orders!$D11,products!$A$1:$A$49,0), MATCH(orders!L$1,products!$A$1:$G$1,0))</f>
        <v>5.97</v>
      </c>
      <c r="M11" s="5">
        <f t="shared" si="0"/>
        <v>5.97</v>
      </c>
      <c r="N11" t="str">
        <f t="shared" si="1"/>
        <v>Robusta</v>
      </c>
      <c r="O11" t="str">
        <f t="shared" si="2"/>
        <v>Medium</v>
      </c>
      <c r="P11" t="str" cm="1">
        <f t="array" ref="P11">_xlfn.XLOOKUP(Orders[[#This Row],[Customer ID]],customers!$A$1:$A$1001,customers!I$1:$I$1001,,0)</f>
        <v>No</v>
      </c>
      <c r="Q11" t="str">
        <f>_xlfn.XLOOKUP(C11,customers!$A$1:$A$1001,customers!$F$1:$F$1001,,0)</f>
        <v>Los Angeles</v>
      </c>
      <c r="R11" s="10">
        <f>Orders[[#This Row],[Unit Price]]-Orders[[#This Row],[Unit Profit]]</f>
        <v>5.6117999999999997</v>
      </c>
      <c r="S11" s="10">
        <f>Orders[[#This Row],[Quantity]]*Orders[[#This Row],[Unit Cost]]</f>
        <v>5.6117999999999997</v>
      </c>
      <c r="T11" s="5" cm="1">
        <f t="array" ref="T11">_xlfn.XLOOKUP(D11,Table2[[#All],[Product ID]],Table2[[#All],[Profit]],,0)</f>
        <v>0.35819999999999996</v>
      </c>
      <c r="U11" s="5">
        <f>Orders[[#This Row],[Quantity]]*Orders[[#This Row],[Unit Profit]]</f>
        <v>0.35819999999999996</v>
      </c>
    </row>
    <row r="12" spans="1:21" x14ac:dyDescent="0.3">
      <c r="A12" s="2" t="s">
        <v>547</v>
      </c>
      <c r="B12" s="3">
        <v>44263</v>
      </c>
      <c r="C12" s="2" t="s">
        <v>548</v>
      </c>
      <c r="D12" t="s">
        <v>6147</v>
      </c>
      <c r="E12" s="2">
        <v>4</v>
      </c>
      <c r="F12" s="2" t="str">
        <f>_xlfn.XLOOKUP(C12,customers!$A$1:$A$1001,customers!$B$1:$B$1001,,0)</f>
        <v>Ferrell Ferber</v>
      </c>
      <c r="G12" s="2" t="str">
        <f>IF(_xlfn.XLOOKUP(C12,customers!$A$1:$A$1001,customers!$C$1:$C$1001,,0)=0, "", _xlfn.XLOOKUP(C12,customers!$A$1:$A$1001,customers!$C$1:$C$1001,,0))</f>
        <v>fferbera@businesswire.com</v>
      </c>
      <c r="H12" s="2" t="str">
        <f>_xlfn.XLOOKUP(C12,customers!$A$1:$A$1001,customers!$G$1:$G$1001,,0)</f>
        <v>United States</v>
      </c>
      <c r="I12" t="str">
        <f>INDEX(products!$A$1:$G$49,MATCH(orders!$D12,products!$A$1:$A$49,0), MATCH(orders!I$1,products!$A$1:$G$1,0))</f>
        <v>Ara</v>
      </c>
      <c r="J12" t="str">
        <f>INDEX(products!$A$1:$G$49,MATCH(orders!$D12,products!$A$1:$A$49,0), MATCH(orders!J$1,products!$A$1:$G$1,0))</f>
        <v>D</v>
      </c>
      <c r="K12" s="4">
        <f>INDEX(products!$A$1:$G$49,MATCH(orders!$D12,products!$A$1:$A$49,0), MATCH(orders!K$1,products!$A$1:$G$1,0))</f>
        <v>1</v>
      </c>
      <c r="L12" s="5">
        <f>INDEX(products!$A$1:$G$49,MATCH(orders!$D12,products!$A$1:$A$49,0), MATCH(orders!L$1,products!$A$1:$G$1,0))</f>
        <v>9.9499999999999993</v>
      </c>
      <c r="M12" s="5">
        <f t="shared" si="0"/>
        <v>39.799999999999997</v>
      </c>
      <c r="N12" t="str">
        <f t="shared" si="1"/>
        <v>Arabica</v>
      </c>
      <c r="O12" t="str">
        <f t="shared" si="2"/>
        <v>Dark</v>
      </c>
      <c r="P12" t="str" cm="1">
        <f t="array" ref="P12">_xlfn.XLOOKUP(Orders[[#This Row],[Customer ID]],customers!$A$1:$A$1001,customers!I$1:$I$1001,,0)</f>
        <v>No</v>
      </c>
      <c r="Q12" t="str">
        <f>_xlfn.XLOOKUP(C12,customers!$A$1:$A$1001,customers!$F$1:$F$1001,,0)</f>
        <v>San Jose</v>
      </c>
      <c r="R12" s="10">
        <f>Orders[[#This Row],[Unit Price]]-Orders[[#This Row],[Unit Profit]]</f>
        <v>9.0544999999999991</v>
      </c>
      <c r="S12" s="10">
        <f>Orders[[#This Row],[Quantity]]*Orders[[#This Row],[Unit Cost]]</f>
        <v>36.217999999999996</v>
      </c>
      <c r="T12" s="5" cm="1">
        <f t="array" ref="T12">_xlfn.XLOOKUP(D12,Table2[[#All],[Product ID]],Table2[[#All],[Profit]],,0)</f>
        <v>0.89549999999999985</v>
      </c>
      <c r="U12" s="5">
        <f>Orders[[#This Row],[Quantity]]*Orders[[#This Row],[Unit Profit]]</f>
        <v>3.5819999999999994</v>
      </c>
    </row>
    <row r="13" spans="1:21" x14ac:dyDescent="0.3">
      <c r="A13" s="2" t="s">
        <v>553</v>
      </c>
      <c r="B13" s="3">
        <v>44132</v>
      </c>
      <c r="C13" s="2" t="s">
        <v>554</v>
      </c>
      <c r="D13" t="s">
        <v>6148</v>
      </c>
      <c r="E13" s="2">
        <v>5</v>
      </c>
      <c r="F13" s="2" t="str">
        <f>_xlfn.XLOOKUP(C13,customers!$A$1:$A$1001,customers!$B$1:$B$1001,,0)</f>
        <v>Duky Phizackerly</v>
      </c>
      <c r="G13" s="2" t="str">
        <f>IF(_xlfn.XLOOKUP(C13,customers!$A$1:$A$1001,customers!$C$1:$C$1001,,0)=0, "", _xlfn.XLOOKUP(C13,customers!$A$1:$A$1001,customers!$C$1:$C$1001,,0))</f>
        <v>dphizackerlyb@utexas.edu</v>
      </c>
      <c r="H13" s="2" t="str">
        <f>_xlfn.XLOOKUP(C13,customers!$A$1:$A$1001,customers!$G$1:$G$1001,,0)</f>
        <v>United States</v>
      </c>
      <c r="I13" t="str">
        <f>INDEX(products!$A$1:$G$49,MATCH(orders!$D13,products!$A$1:$A$49,0), MATCH(orders!I$1,products!$A$1:$G$1,0))</f>
        <v>Exc</v>
      </c>
      <c r="J13" t="str">
        <f>INDEX(products!$A$1:$G$49,MATCH(orders!$D13,products!$A$1:$A$49,0), MATCH(orders!J$1,products!$A$1:$G$1,0))</f>
        <v>L</v>
      </c>
      <c r="K13" s="4">
        <f>INDEX(products!$A$1:$G$49,MATCH(orders!$D13,products!$A$1:$A$49,0), MATCH(orders!K$1,products!$A$1:$G$1,0))</f>
        <v>2.5</v>
      </c>
      <c r="L13" s="5">
        <f>INDEX(products!$A$1:$G$49,MATCH(orders!$D13,products!$A$1:$A$49,0), MATCH(orders!L$1,products!$A$1:$G$1,0))</f>
        <v>34.154999999999994</v>
      </c>
      <c r="M13" s="5">
        <f t="shared" si="0"/>
        <v>170.77499999999998</v>
      </c>
      <c r="N13" t="str">
        <f t="shared" si="1"/>
        <v>Excelsa</v>
      </c>
      <c r="O13" t="str">
        <f t="shared" si="2"/>
        <v>Light</v>
      </c>
      <c r="P13" t="str" cm="1">
        <f t="array" ref="P13">_xlfn.XLOOKUP(Orders[[#This Row],[Customer ID]],customers!$A$1:$A$1001,customers!I$1:$I$1001,,0)</f>
        <v>Yes</v>
      </c>
      <c r="Q13" t="str">
        <f>_xlfn.XLOOKUP(C13,customers!$A$1:$A$1001,customers!$F$1:$F$1001,,0)</f>
        <v>San Jose</v>
      </c>
      <c r="R13" s="10">
        <f>Orders[[#This Row],[Unit Price]]-Orders[[#This Row],[Unit Profit]]</f>
        <v>30.397949999999994</v>
      </c>
      <c r="S13" s="10">
        <f>Orders[[#This Row],[Quantity]]*Orders[[#This Row],[Unit Cost]]</f>
        <v>151.98974999999996</v>
      </c>
      <c r="T13" s="5" cm="1">
        <f t="array" ref="T13">_xlfn.XLOOKUP(D13,Table2[[#All],[Product ID]],Table2[[#All],[Profit]],,0)</f>
        <v>3.7570499999999996</v>
      </c>
      <c r="U13" s="5">
        <f>Orders[[#This Row],[Quantity]]*Orders[[#This Row],[Unit Profit]]</f>
        <v>18.785249999999998</v>
      </c>
    </row>
    <row r="14" spans="1:21" x14ac:dyDescent="0.3">
      <c r="A14" s="2" t="s">
        <v>559</v>
      </c>
      <c r="B14" s="3">
        <v>44744</v>
      </c>
      <c r="C14" s="2" t="s">
        <v>560</v>
      </c>
      <c r="D14" t="s">
        <v>6138</v>
      </c>
      <c r="E14" s="2">
        <v>5</v>
      </c>
      <c r="F14" s="2" t="str">
        <f>_xlfn.XLOOKUP(C14,customers!$A$1:$A$1001,customers!$B$1:$B$1001,,0)</f>
        <v>Rosaleen Scholar</v>
      </c>
      <c r="G14" s="2" t="str">
        <f>IF(_xlfn.XLOOKUP(C14,customers!$A$1:$A$1001,customers!$C$1:$C$1001,,0)=0, "", _xlfn.XLOOKUP(C14,customers!$A$1:$A$1001,customers!$C$1:$C$1001,,0))</f>
        <v>rscholarc@nyu.edu</v>
      </c>
      <c r="H14" s="2" t="str">
        <f>_xlfn.XLOOKUP(C14,customers!$A$1:$A$1001,customers!$G$1:$G$1001,,0)</f>
        <v>United States</v>
      </c>
      <c r="I14" t="str">
        <f>INDEX(products!$A$1:$G$49,MATCH(orders!$D14,products!$A$1:$A$49,0), MATCH(orders!I$1,products!$A$1:$G$1,0))</f>
        <v>Rob</v>
      </c>
      <c r="J14" t="str">
        <f>INDEX(products!$A$1:$G$49,MATCH(orders!$D14,products!$A$1:$A$49,0), MATCH(orders!J$1,products!$A$1:$G$1,0))</f>
        <v>M</v>
      </c>
      <c r="K14" s="4">
        <f>INDEX(products!$A$1:$G$49,MATCH(orders!$D14,products!$A$1:$A$49,0), MATCH(orders!K$1,products!$A$1:$G$1,0))</f>
        <v>1</v>
      </c>
      <c r="L14" s="5">
        <f>INDEX(products!$A$1:$G$49,MATCH(orders!$D14,products!$A$1:$A$49,0), MATCH(orders!L$1,products!$A$1:$G$1,0))</f>
        <v>9.9499999999999993</v>
      </c>
      <c r="M14" s="5">
        <f t="shared" si="0"/>
        <v>49.75</v>
      </c>
      <c r="N14" t="str">
        <f t="shared" si="1"/>
        <v>Robusta</v>
      </c>
      <c r="O14" t="str">
        <f t="shared" si="2"/>
        <v>Medium</v>
      </c>
      <c r="P14" t="str" cm="1">
        <f t="array" ref="P14">_xlfn.XLOOKUP(Orders[[#This Row],[Customer ID]],customers!$A$1:$A$1001,customers!I$1:$I$1001,,0)</f>
        <v>No</v>
      </c>
      <c r="Q14" t="str">
        <f>_xlfn.XLOOKUP(C14,customers!$A$1:$A$1001,customers!$F$1:$F$1001,,0)</f>
        <v>Richmond</v>
      </c>
      <c r="R14" s="10">
        <f>Orders[[#This Row],[Unit Price]]-Orders[[#This Row],[Unit Profit]]</f>
        <v>9.3529999999999998</v>
      </c>
      <c r="S14" s="10">
        <f>Orders[[#This Row],[Quantity]]*Orders[[#This Row],[Unit Cost]]</f>
        <v>46.765000000000001</v>
      </c>
      <c r="T14" s="5" cm="1">
        <f t="array" ref="T14">_xlfn.XLOOKUP(D14,Table2[[#All],[Product ID]],Table2[[#All],[Profit]],,0)</f>
        <v>0.59699999999999998</v>
      </c>
      <c r="U14" s="5">
        <f>Orders[[#This Row],[Quantity]]*Orders[[#This Row],[Unit Profit]]</f>
        <v>2.9849999999999999</v>
      </c>
    </row>
    <row r="15" spans="1:21" x14ac:dyDescent="0.3">
      <c r="A15" s="2" t="s">
        <v>565</v>
      </c>
      <c r="B15" s="3">
        <v>43973</v>
      </c>
      <c r="C15" s="2" t="s">
        <v>566</v>
      </c>
      <c r="D15" t="s">
        <v>6149</v>
      </c>
      <c r="E15" s="2">
        <v>2</v>
      </c>
      <c r="F15" s="2" t="str">
        <f>_xlfn.XLOOKUP(C15,customers!$A$1:$A$1001,customers!$B$1:$B$1001,,0)</f>
        <v>Terence Vanyutin</v>
      </c>
      <c r="G15" s="2" t="str">
        <f>IF(_xlfn.XLOOKUP(C15,customers!$A$1:$A$1001,customers!$C$1:$C$1001,,0)=0, "", _xlfn.XLOOKUP(C15,customers!$A$1:$A$1001,customers!$C$1:$C$1001,,0))</f>
        <v>tvanyutind@wix.com</v>
      </c>
      <c r="H15" s="2" t="str">
        <f>_xlfn.XLOOKUP(C15,customers!$A$1:$A$1001,customers!$G$1:$G$1001,,0)</f>
        <v>United States</v>
      </c>
      <c r="I15" t="str">
        <f>INDEX(products!$A$1:$G$49,MATCH(orders!$D15,products!$A$1:$A$49,0), MATCH(orders!I$1,products!$A$1:$G$1,0))</f>
        <v>Rob</v>
      </c>
      <c r="J15" t="str">
        <f>INDEX(products!$A$1:$G$49,MATCH(orders!$D15,products!$A$1:$A$49,0), MATCH(orders!J$1,products!$A$1:$G$1,0))</f>
        <v>D</v>
      </c>
      <c r="K15" s="4">
        <f>INDEX(products!$A$1:$G$49,MATCH(orders!$D15,products!$A$1:$A$49,0), MATCH(orders!K$1,products!$A$1:$G$1,0))</f>
        <v>2.5</v>
      </c>
      <c r="L15" s="5">
        <f>INDEX(products!$A$1:$G$49,MATCH(orders!$D15,products!$A$1:$A$49,0), MATCH(orders!L$1,products!$A$1:$G$1,0))</f>
        <v>20.584999999999997</v>
      </c>
      <c r="M15" s="5">
        <f t="shared" si="0"/>
        <v>41.169999999999995</v>
      </c>
      <c r="N15" t="str">
        <f t="shared" si="1"/>
        <v>Robusta</v>
      </c>
      <c r="O15" t="str">
        <f t="shared" si="2"/>
        <v>Dark</v>
      </c>
      <c r="P15" t="str" cm="1">
        <f t="array" ref="P15">_xlfn.XLOOKUP(Orders[[#This Row],[Customer ID]],customers!$A$1:$A$1001,customers!I$1:$I$1001,,0)</f>
        <v>No</v>
      </c>
      <c r="Q15" t="str">
        <f>_xlfn.XLOOKUP(C15,customers!$A$1:$A$1001,customers!$F$1:$F$1001,,0)</f>
        <v>Migrate</v>
      </c>
      <c r="R15" s="10">
        <f>Orders[[#This Row],[Unit Price]]-Orders[[#This Row],[Unit Profit]]</f>
        <v>19.349899999999998</v>
      </c>
      <c r="S15" s="10">
        <f>Orders[[#This Row],[Quantity]]*Orders[[#This Row],[Unit Cost]]</f>
        <v>38.699799999999996</v>
      </c>
      <c r="T15" s="5" cm="1">
        <f t="array" ref="T15">_xlfn.XLOOKUP(D15,Table2[[#All],[Product ID]],Table2[[#All],[Profit]],,0)</f>
        <v>1.2350999999999999</v>
      </c>
      <c r="U15" s="5">
        <f>Orders[[#This Row],[Quantity]]*Orders[[#This Row],[Unit Profit]]</f>
        <v>2.4701999999999997</v>
      </c>
    </row>
    <row r="16" spans="1:21" x14ac:dyDescent="0.3">
      <c r="A16" s="2" t="s">
        <v>570</v>
      </c>
      <c r="B16" s="3">
        <v>44656</v>
      </c>
      <c r="C16" s="2" t="s">
        <v>571</v>
      </c>
      <c r="D16" t="s">
        <v>6150</v>
      </c>
      <c r="E16" s="2">
        <v>3</v>
      </c>
      <c r="F16" s="2" t="str">
        <f>_xlfn.XLOOKUP(C16,customers!$A$1:$A$1001,customers!$B$1:$B$1001,,0)</f>
        <v>Patrice Trobe</v>
      </c>
      <c r="G16" s="2" t="str">
        <f>IF(_xlfn.XLOOKUP(C16,customers!$A$1:$A$1001,customers!$C$1:$C$1001,,0)=0, "", _xlfn.XLOOKUP(C16,customers!$A$1:$A$1001,customers!$C$1:$C$1001,,0))</f>
        <v>ptrobee@wunderground.com</v>
      </c>
      <c r="H16" s="2" t="str">
        <f>_xlfn.XLOOKUP(C16,customers!$A$1:$A$1001,customers!$G$1:$G$1001,,0)</f>
        <v>United States</v>
      </c>
      <c r="I16" t="str">
        <f>INDEX(products!$A$1:$G$49,MATCH(orders!$D16,products!$A$1:$A$49,0), MATCH(orders!I$1,products!$A$1:$G$1,0))</f>
        <v>Lib</v>
      </c>
      <c r="J16" t="str">
        <f>INDEX(products!$A$1:$G$49,MATCH(orders!$D16,products!$A$1:$A$49,0), MATCH(orders!J$1,products!$A$1:$G$1,0))</f>
        <v>D</v>
      </c>
      <c r="K16" s="4">
        <f>INDEX(products!$A$1:$G$49,MATCH(orders!$D16,products!$A$1:$A$49,0), MATCH(orders!K$1,products!$A$1:$G$1,0))</f>
        <v>0.2</v>
      </c>
      <c r="L16" s="5">
        <f>INDEX(products!$A$1:$G$49,MATCH(orders!$D16,products!$A$1:$A$49,0), MATCH(orders!L$1,products!$A$1:$G$1,0))</f>
        <v>3.8849999999999998</v>
      </c>
      <c r="M16" s="5">
        <f t="shared" si="0"/>
        <v>11.654999999999999</v>
      </c>
      <c r="N16" t="str">
        <f t="shared" si="1"/>
        <v>Librica</v>
      </c>
      <c r="O16" t="str">
        <f t="shared" si="2"/>
        <v>Dark</v>
      </c>
      <c r="P16" t="str" cm="1">
        <f t="array" ref="P16">_xlfn.XLOOKUP(Orders[[#This Row],[Customer ID]],customers!$A$1:$A$1001,customers!I$1:$I$1001,,0)</f>
        <v>Yes</v>
      </c>
      <c r="Q16" t="str">
        <f>_xlfn.XLOOKUP(C16,customers!$A$1:$A$1001,customers!$F$1:$F$1001,,0)</f>
        <v>Saint Louis</v>
      </c>
      <c r="R16" s="10">
        <f>Orders[[#This Row],[Unit Price]]-Orders[[#This Row],[Unit Profit]]</f>
        <v>3.37995</v>
      </c>
      <c r="S16" s="10">
        <f>Orders[[#This Row],[Quantity]]*Orders[[#This Row],[Unit Cost]]</f>
        <v>10.139849999999999</v>
      </c>
      <c r="T16" s="5" cm="1">
        <f t="array" ref="T16">_xlfn.XLOOKUP(D16,Table2[[#All],[Product ID]],Table2[[#All],[Profit]],,0)</f>
        <v>0.50505</v>
      </c>
      <c r="U16" s="5">
        <f>Orders[[#This Row],[Quantity]]*Orders[[#This Row],[Unit Profit]]</f>
        <v>1.51515</v>
      </c>
    </row>
    <row r="17" spans="1:21" x14ac:dyDescent="0.3">
      <c r="A17" s="2" t="s">
        <v>576</v>
      </c>
      <c r="B17" s="3">
        <v>44719</v>
      </c>
      <c r="C17" s="2" t="s">
        <v>577</v>
      </c>
      <c r="D17" t="s">
        <v>6151</v>
      </c>
      <c r="E17" s="2">
        <v>5</v>
      </c>
      <c r="F17" s="2" t="str">
        <f>_xlfn.XLOOKUP(C17,customers!$A$1:$A$1001,customers!$B$1:$B$1001,,0)</f>
        <v>Llywellyn Oscroft</v>
      </c>
      <c r="G17" s="2" t="str">
        <f>IF(_xlfn.XLOOKUP(C17,customers!$A$1:$A$1001,customers!$C$1:$C$1001,,0)=0, "", _xlfn.XLOOKUP(C17,customers!$A$1:$A$1001,customers!$C$1:$C$1001,,0))</f>
        <v>loscroftf@ebay.co.uk</v>
      </c>
      <c r="H17" s="2" t="str">
        <f>_xlfn.XLOOKUP(C17,customers!$A$1:$A$1001,customers!$G$1:$G$1001,,0)</f>
        <v>United States</v>
      </c>
      <c r="I17" t="str">
        <f>INDEX(products!$A$1:$G$49,MATCH(orders!$D17,products!$A$1:$A$49,0), MATCH(orders!I$1,products!$A$1:$G$1,0))</f>
        <v>Rob</v>
      </c>
      <c r="J17" t="str">
        <f>INDEX(products!$A$1:$G$49,MATCH(orders!$D17,products!$A$1:$A$49,0), MATCH(orders!J$1,products!$A$1:$G$1,0))</f>
        <v>M</v>
      </c>
      <c r="K17" s="4">
        <f>INDEX(products!$A$1:$G$49,MATCH(orders!$D17,products!$A$1:$A$49,0), MATCH(orders!K$1,products!$A$1:$G$1,0))</f>
        <v>2.5</v>
      </c>
      <c r="L17" s="5">
        <f>INDEX(products!$A$1:$G$49,MATCH(orders!$D17,products!$A$1:$A$49,0), MATCH(orders!L$1,products!$A$1:$G$1,0))</f>
        <v>22.884999999999998</v>
      </c>
      <c r="M17" s="5">
        <f t="shared" si="0"/>
        <v>114.42499999999998</v>
      </c>
      <c r="N17" t="str">
        <f t="shared" si="1"/>
        <v>Robusta</v>
      </c>
      <c r="O17" t="str">
        <f t="shared" si="2"/>
        <v>Medium</v>
      </c>
      <c r="P17" t="str" cm="1">
        <f t="array" ref="P17">_xlfn.XLOOKUP(Orders[[#This Row],[Customer ID]],customers!$A$1:$A$1001,customers!I$1:$I$1001,,0)</f>
        <v>No</v>
      </c>
      <c r="Q17" t="str">
        <f>_xlfn.XLOOKUP(C17,customers!$A$1:$A$1001,customers!$F$1:$F$1001,,0)</f>
        <v>Philadelphia</v>
      </c>
      <c r="R17" s="10">
        <f>Orders[[#This Row],[Unit Price]]-Orders[[#This Row],[Unit Profit]]</f>
        <v>21.511899999999997</v>
      </c>
      <c r="S17" s="10">
        <f>Orders[[#This Row],[Quantity]]*Orders[[#This Row],[Unit Cost]]</f>
        <v>107.55949999999999</v>
      </c>
      <c r="T17" s="5" cm="1">
        <f t="array" ref="T17">_xlfn.XLOOKUP(D17,Table2[[#All],[Product ID]],Table2[[#All],[Profit]],,0)</f>
        <v>1.3730999999999998</v>
      </c>
      <c r="U17" s="5">
        <f>Orders[[#This Row],[Quantity]]*Orders[[#This Row],[Unit Profit]]</f>
        <v>6.865499999999999</v>
      </c>
    </row>
    <row r="18" spans="1:21" x14ac:dyDescent="0.3">
      <c r="A18" s="2" t="s">
        <v>581</v>
      </c>
      <c r="B18" s="3">
        <v>43544</v>
      </c>
      <c r="C18" s="2" t="s">
        <v>582</v>
      </c>
      <c r="D18" t="s">
        <v>6152</v>
      </c>
      <c r="E18" s="2">
        <v>6</v>
      </c>
      <c r="F18" s="2" t="str">
        <f>_xlfn.XLOOKUP(C18,customers!$A$1:$A$1001,customers!$B$1:$B$1001,,0)</f>
        <v>Minni Alabaster</v>
      </c>
      <c r="G18" s="2" t="str">
        <f>IF(_xlfn.XLOOKUP(C18,customers!$A$1:$A$1001,customers!$C$1:$C$1001,,0)=0, "", _xlfn.XLOOKUP(C18,customers!$A$1:$A$1001,customers!$C$1:$C$1001,,0))</f>
        <v>malabasterg@hexun.com</v>
      </c>
      <c r="H18" s="2" t="str">
        <f>_xlfn.XLOOKUP(C18,customers!$A$1:$A$1001,customers!$G$1:$G$1001,,0)</f>
        <v>United States</v>
      </c>
      <c r="I18" t="str">
        <f>INDEX(products!$A$1:$G$49,MATCH(orders!$D18,products!$A$1:$A$49,0), MATCH(orders!I$1,products!$A$1:$G$1,0))</f>
        <v>Ara</v>
      </c>
      <c r="J18" t="str">
        <f>INDEX(products!$A$1:$G$49,MATCH(orders!$D18,products!$A$1:$A$49,0), MATCH(orders!J$1,products!$A$1:$G$1,0))</f>
        <v>M</v>
      </c>
      <c r="K18" s="4">
        <f>INDEX(products!$A$1:$G$49,MATCH(orders!$D18,products!$A$1:$A$49,0), MATCH(orders!K$1,products!$A$1:$G$1,0))</f>
        <v>0.2</v>
      </c>
      <c r="L18" s="5">
        <f>INDEX(products!$A$1:$G$49,MATCH(orders!$D18,products!$A$1:$A$49,0), MATCH(orders!L$1,products!$A$1:$G$1,0))</f>
        <v>3.375</v>
      </c>
      <c r="M18" s="5">
        <f t="shared" si="0"/>
        <v>20.25</v>
      </c>
      <c r="N18" t="str">
        <f t="shared" si="1"/>
        <v>Arabica</v>
      </c>
      <c r="O18" t="str">
        <f t="shared" si="2"/>
        <v>Medium</v>
      </c>
      <c r="P18" t="str" cm="1">
        <f t="array" ref="P18">_xlfn.XLOOKUP(Orders[[#This Row],[Customer ID]],customers!$A$1:$A$1001,customers!I$1:$I$1001,,0)</f>
        <v>No</v>
      </c>
      <c r="Q18" t="str">
        <f>_xlfn.XLOOKUP(C18,customers!$A$1:$A$1001,customers!$F$1:$F$1001,,0)</f>
        <v>Portland</v>
      </c>
      <c r="R18" s="10">
        <f>Orders[[#This Row],[Unit Price]]-Orders[[#This Row],[Unit Profit]]</f>
        <v>3.07125</v>
      </c>
      <c r="S18" s="10">
        <f>Orders[[#This Row],[Quantity]]*Orders[[#This Row],[Unit Cost]]</f>
        <v>18.427500000000002</v>
      </c>
      <c r="T18" s="5" cm="1">
        <f t="array" ref="T18">_xlfn.XLOOKUP(D18,Table2[[#All],[Product ID]],Table2[[#All],[Profit]],,0)</f>
        <v>0.30374999999999996</v>
      </c>
      <c r="U18" s="5">
        <f>Orders[[#This Row],[Quantity]]*Orders[[#This Row],[Unit Profit]]</f>
        <v>1.8224999999999998</v>
      </c>
    </row>
    <row r="19" spans="1:21" x14ac:dyDescent="0.3">
      <c r="A19" s="2" t="s">
        <v>587</v>
      </c>
      <c r="B19" s="3">
        <v>43757</v>
      </c>
      <c r="C19" s="2" t="s">
        <v>588</v>
      </c>
      <c r="D19" t="s">
        <v>6140</v>
      </c>
      <c r="E19" s="2">
        <v>6</v>
      </c>
      <c r="F19" s="2" t="str">
        <f>_xlfn.XLOOKUP(C19,customers!$A$1:$A$1001,customers!$B$1:$B$1001,,0)</f>
        <v>Rhianon Broxup</v>
      </c>
      <c r="G19" s="2" t="str">
        <f>IF(_xlfn.XLOOKUP(C19,customers!$A$1:$A$1001,customers!$C$1:$C$1001,,0)=0, "", _xlfn.XLOOKUP(C19,customers!$A$1:$A$1001,customers!$C$1:$C$1001,,0))</f>
        <v>rbroxuph@jimdo.com</v>
      </c>
      <c r="H19" s="2" t="str">
        <f>_xlfn.XLOOKUP(C19,customers!$A$1:$A$1001,customers!$G$1:$G$1001,,0)</f>
        <v>United States</v>
      </c>
      <c r="I19" t="str">
        <f>INDEX(products!$A$1:$G$49,MATCH(orders!$D19,products!$A$1:$A$49,0), MATCH(orders!I$1,products!$A$1:$G$1,0))</f>
        <v>Ara</v>
      </c>
      <c r="J19" t="str">
        <f>INDEX(products!$A$1:$G$49,MATCH(orders!$D19,products!$A$1:$A$49,0), MATCH(orders!J$1,products!$A$1:$G$1,0))</f>
        <v>L</v>
      </c>
      <c r="K19" s="4">
        <f>INDEX(products!$A$1:$G$49,MATCH(orders!$D19,products!$A$1:$A$49,0), MATCH(orders!K$1,products!$A$1:$G$1,0))</f>
        <v>1</v>
      </c>
      <c r="L19" s="5">
        <f>INDEX(products!$A$1:$G$49,MATCH(orders!$D19,products!$A$1:$A$49,0), MATCH(orders!L$1,products!$A$1:$G$1,0))</f>
        <v>12.95</v>
      </c>
      <c r="M19" s="5">
        <f t="shared" si="0"/>
        <v>77.699999999999989</v>
      </c>
      <c r="N19" t="str">
        <f t="shared" si="1"/>
        <v>Arabica</v>
      </c>
      <c r="O19" t="str">
        <f t="shared" si="2"/>
        <v>Light</v>
      </c>
      <c r="P19" t="str" cm="1">
        <f t="array" ref="P19">_xlfn.XLOOKUP(Orders[[#This Row],[Customer ID]],customers!$A$1:$A$1001,customers!I$1:$I$1001,,0)</f>
        <v>No</v>
      </c>
      <c r="Q19" t="str">
        <f>_xlfn.XLOOKUP(C19,customers!$A$1:$A$1001,customers!$F$1:$F$1001,,0)</f>
        <v>Houston</v>
      </c>
      <c r="R19" s="10">
        <f>Orders[[#This Row],[Unit Price]]-Orders[[#This Row],[Unit Profit]]</f>
        <v>11.7845</v>
      </c>
      <c r="S19" s="10">
        <f>Orders[[#This Row],[Quantity]]*Orders[[#This Row],[Unit Cost]]</f>
        <v>70.706999999999994</v>
      </c>
      <c r="T19" s="5" cm="1">
        <f t="array" ref="T19">_xlfn.XLOOKUP(D19,Table2[[#All],[Product ID]],Table2[[#All],[Profit]],,0)</f>
        <v>1.1655</v>
      </c>
      <c r="U19" s="5">
        <f>Orders[[#This Row],[Quantity]]*Orders[[#This Row],[Unit Profit]]</f>
        <v>6.9930000000000003</v>
      </c>
    </row>
    <row r="20" spans="1:21" x14ac:dyDescent="0.3">
      <c r="A20" s="2" t="s">
        <v>593</v>
      </c>
      <c r="B20" s="3">
        <v>43629</v>
      </c>
      <c r="C20" s="2" t="s">
        <v>594</v>
      </c>
      <c r="D20" t="s">
        <v>6149</v>
      </c>
      <c r="E20" s="2">
        <v>4</v>
      </c>
      <c r="F20" s="2" t="str">
        <f>_xlfn.XLOOKUP(C20,customers!$A$1:$A$1001,customers!$B$1:$B$1001,,0)</f>
        <v>Pall Redford</v>
      </c>
      <c r="G20" s="2" t="str">
        <f>IF(_xlfn.XLOOKUP(C20,customers!$A$1:$A$1001,customers!$C$1:$C$1001,,0)=0, "", _xlfn.XLOOKUP(C20,customers!$A$1:$A$1001,customers!$C$1:$C$1001,,0))</f>
        <v>predfordi@ow.ly</v>
      </c>
      <c r="H20" s="2" t="str">
        <f>_xlfn.XLOOKUP(C20,customers!$A$1:$A$1001,customers!$G$1:$G$1001,,0)</f>
        <v>Ireland</v>
      </c>
      <c r="I20" t="str">
        <f>INDEX(products!$A$1:$G$49,MATCH(orders!$D20,products!$A$1:$A$49,0), MATCH(orders!I$1,products!$A$1:$G$1,0))</f>
        <v>Rob</v>
      </c>
      <c r="J20" t="str">
        <f>INDEX(products!$A$1:$G$49,MATCH(orders!$D20,products!$A$1:$A$49,0), MATCH(orders!J$1,products!$A$1:$G$1,0))</f>
        <v>D</v>
      </c>
      <c r="K20" s="4">
        <f>INDEX(products!$A$1:$G$49,MATCH(orders!$D20,products!$A$1:$A$49,0), MATCH(orders!K$1,products!$A$1:$G$1,0))</f>
        <v>2.5</v>
      </c>
      <c r="L20" s="5">
        <f>INDEX(products!$A$1:$G$49,MATCH(orders!$D20,products!$A$1:$A$49,0), MATCH(orders!L$1,products!$A$1:$G$1,0))</f>
        <v>20.584999999999997</v>
      </c>
      <c r="M20" s="5">
        <f t="shared" si="0"/>
        <v>82.339999999999989</v>
      </c>
      <c r="N20" t="str">
        <f t="shared" si="1"/>
        <v>Robusta</v>
      </c>
      <c r="O20" t="str">
        <f t="shared" si="2"/>
        <v>Dark</v>
      </c>
      <c r="P20" t="str" cm="1">
        <f t="array" ref="P20">_xlfn.XLOOKUP(Orders[[#This Row],[Customer ID]],customers!$A$1:$A$1001,customers!I$1:$I$1001,,0)</f>
        <v>Yes</v>
      </c>
      <c r="Q20" t="str">
        <f>_xlfn.XLOOKUP(C20,customers!$A$1:$A$1001,customers!$F$1:$F$1001,,0)</f>
        <v>Caherconlish</v>
      </c>
      <c r="R20" s="10">
        <f>Orders[[#This Row],[Unit Price]]-Orders[[#This Row],[Unit Profit]]</f>
        <v>19.349899999999998</v>
      </c>
      <c r="S20" s="10">
        <f>Orders[[#This Row],[Quantity]]*Orders[[#This Row],[Unit Cost]]</f>
        <v>77.399599999999992</v>
      </c>
      <c r="T20" s="5" cm="1">
        <f t="array" ref="T20">_xlfn.XLOOKUP(D20,Table2[[#All],[Product ID]],Table2[[#All],[Profit]],,0)</f>
        <v>1.2350999999999999</v>
      </c>
      <c r="U20" s="5">
        <f>Orders[[#This Row],[Quantity]]*Orders[[#This Row],[Unit Profit]]</f>
        <v>4.9403999999999995</v>
      </c>
    </row>
    <row r="21" spans="1:21" x14ac:dyDescent="0.3">
      <c r="A21" s="2" t="s">
        <v>598</v>
      </c>
      <c r="B21" s="3">
        <v>44169</v>
      </c>
      <c r="C21" s="2" t="s">
        <v>599</v>
      </c>
      <c r="D21" t="s">
        <v>6152</v>
      </c>
      <c r="E21" s="2">
        <v>5</v>
      </c>
      <c r="F21" s="2" t="str">
        <f>_xlfn.XLOOKUP(C21,customers!$A$1:$A$1001,customers!$B$1:$B$1001,,0)</f>
        <v>Aurea Corradino</v>
      </c>
      <c r="G21" s="2" t="str">
        <f>IF(_xlfn.XLOOKUP(C21,customers!$A$1:$A$1001,customers!$C$1:$C$1001,,0)=0, "", _xlfn.XLOOKUP(C21,customers!$A$1:$A$1001,customers!$C$1:$C$1001,,0))</f>
        <v>acorradinoj@harvard.edu</v>
      </c>
      <c r="H21" s="2" t="str">
        <f>_xlfn.XLOOKUP(C21,customers!$A$1:$A$1001,customers!$G$1:$G$1001,,0)</f>
        <v>United States</v>
      </c>
      <c r="I21" t="str">
        <f>INDEX(products!$A$1:$G$49,MATCH(orders!$D21,products!$A$1:$A$49,0), MATCH(orders!I$1,products!$A$1:$G$1,0))</f>
        <v>Ara</v>
      </c>
      <c r="J21" t="str">
        <f>INDEX(products!$A$1:$G$49,MATCH(orders!$D21,products!$A$1:$A$49,0), MATCH(orders!J$1,products!$A$1:$G$1,0))</f>
        <v>M</v>
      </c>
      <c r="K21" s="4">
        <f>INDEX(products!$A$1:$G$49,MATCH(orders!$D21,products!$A$1:$A$49,0), MATCH(orders!K$1,products!$A$1:$G$1,0))</f>
        <v>0.2</v>
      </c>
      <c r="L21" s="5">
        <f>INDEX(products!$A$1:$G$49,MATCH(orders!$D21,products!$A$1:$A$49,0), MATCH(orders!L$1,products!$A$1:$G$1,0))</f>
        <v>3.375</v>
      </c>
      <c r="M21" s="5">
        <f t="shared" si="0"/>
        <v>16.875</v>
      </c>
      <c r="N21" t="str">
        <f t="shared" si="1"/>
        <v>Arabica</v>
      </c>
      <c r="O21" t="str">
        <f t="shared" si="2"/>
        <v>Medium</v>
      </c>
      <c r="P21" t="str" cm="1">
        <f t="array" ref="P21">_xlfn.XLOOKUP(Orders[[#This Row],[Customer ID]],customers!$A$1:$A$1001,customers!I$1:$I$1001,,0)</f>
        <v>Yes</v>
      </c>
      <c r="Q21" t="str">
        <f>_xlfn.XLOOKUP(C21,customers!$A$1:$A$1001,customers!$F$1:$F$1001,,0)</f>
        <v>New York City</v>
      </c>
      <c r="R21" s="10">
        <f>Orders[[#This Row],[Unit Price]]-Orders[[#This Row],[Unit Profit]]</f>
        <v>3.07125</v>
      </c>
      <c r="S21" s="10">
        <f>Orders[[#This Row],[Quantity]]*Orders[[#This Row],[Unit Cost]]</f>
        <v>15.356249999999999</v>
      </c>
      <c r="T21" s="5" cm="1">
        <f t="array" ref="T21">_xlfn.XLOOKUP(D21,Table2[[#All],[Product ID]],Table2[[#All],[Profit]],,0)</f>
        <v>0.30374999999999996</v>
      </c>
      <c r="U21" s="5">
        <f>Orders[[#This Row],[Quantity]]*Orders[[#This Row],[Unit Profit]]</f>
        <v>1.5187499999999998</v>
      </c>
    </row>
    <row r="22" spans="1:21" x14ac:dyDescent="0.3">
      <c r="A22" s="2" t="s">
        <v>598</v>
      </c>
      <c r="B22" s="3">
        <v>44169</v>
      </c>
      <c r="C22" s="2" t="s">
        <v>599</v>
      </c>
      <c r="D22" t="s">
        <v>6153</v>
      </c>
      <c r="E22" s="2">
        <v>4</v>
      </c>
      <c r="F22" s="2" t="str">
        <f>_xlfn.XLOOKUP(C22,customers!$A$1:$A$1001,customers!$B$1:$B$1001,,0)</f>
        <v>Aurea Corradino</v>
      </c>
      <c r="G22" s="2" t="str">
        <f>IF(_xlfn.XLOOKUP(C22,customers!$A$1:$A$1001,customers!$C$1:$C$1001,,0)=0, "", _xlfn.XLOOKUP(C22,customers!$A$1:$A$1001,customers!$C$1:$C$1001,,0))</f>
        <v>acorradinoj@harvard.edu</v>
      </c>
      <c r="H22" s="2" t="str">
        <f>_xlfn.XLOOKUP(C22,customers!$A$1:$A$1001,customers!$G$1:$G$1001,,0)</f>
        <v>United States</v>
      </c>
      <c r="I22" t="str">
        <f>INDEX(products!$A$1:$G$49,MATCH(orders!$D22,products!$A$1:$A$49,0), MATCH(orders!I$1,products!$A$1:$G$1,0))</f>
        <v>Exc</v>
      </c>
      <c r="J22" t="str">
        <f>INDEX(products!$A$1:$G$49,MATCH(orders!$D22,products!$A$1:$A$49,0), MATCH(orders!J$1,products!$A$1:$G$1,0))</f>
        <v>D</v>
      </c>
      <c r="K22" s="4">
        <f>INDEX(products!$A$1:$G$49,MATCH(orders!$D22,products!$A$1:$A$49,0), MATCH(orders!K$1,products!$A$1:$G$1,0))</f>
        <v>0.2</v>
      </c>
      <c r="L22" s="5">
        <f>INDEX(products!$A$1:$G$49,MATCH(orders!$D22,products!$A$1:$A$49,0), MATCH(orders!L$1,products!$A$1:$G$1,0))</f>
        <v>3.645</v>
      </c>
      <c r="M22" s="5">
        <f t="shared" si="0"/>
        <v>14.58</v>
      </c>
      <c r="N22" t="str">
        <f t="shared" si="1"/>
        <v>Excelsa</v>
      </c>
      <c r="O22" t="str">
        <f t="shared" si="2"/>
        <v>Dark</v>
      </c>
      <c r="P22" t="str" cm="1">
        <f t="array" ref="P22">_xlfn.XLOOKUP(Orders[[#This Row],[Customer ID]],customers!$A$1:$A$1001,customers!I$1:$I$1001,,0)</f>
        <v>Yes</v>
      </c>
      <c r="Q22" t="str">
        <f>_xlfn.XLOOKUP(C22,customers!$A$1:$A$1001,customers!$F$1:$F$1001,,0)</f>
        <v>New York City</v>
      </c>
      <c r="R22" s="10">
        <f>Orders[[#This Row],[Unit Price]]-Orders[[#This Row],[Unit Profit]]</f>
        <v>3.2440500000000001</v>
      </c>
      <c r="S22" s="10">
        <f>Orders[[#This Row],[Quantity]]*Orders[[#This Row],[Unit Cost]]</f>
        <v>12.9762</v>
      </c>
      <c r="T22" s="5" cm="1">
        <f t="array" ref="T22">_xlfn.XLOOKUP(D22,Table2[[#All],[Product ID]],Table2[[#All],[Profit]],,0)</f>
        <v>0.40095000000000003</v>
      </c>
      <c r="U22" s="5">
        <f>Orders[[#This Row],[Quantity]]*Orders[[#This Row],[Unit Profit]]</f>
        <v>1.6038000000000001</v>
      </c>
    </row>
    <row r="23" spans="1:21" x14ac:dyDescent="0.3">
      <c r="A23" s="2" t="s">
        <v>608</v>
      </c>
      <c r="B23" s="3">
        <v>44169</v>
      </c>
      <c r="C23" s="2" t="s">
        <v>609</v>
      </c>
      <c r="D23" t="s">
        <v>6154</v>
      </c>
      <c r="E23" s="2">
        <v>6</v>
      </c>
      <c r="F23" s="2" t="str">
        <f>_xlfn.XLOOKUP(C23,customers!$A$1:$A$1001,customers!$B$1:$B$1001,,0)</f>
        <v>Avrit Davidowsky</v>
      </c>
      <c r="G23" s="2" t="str">
        <f>IF(_xlfn.XLOOKUP(C23,customers!$A$1:$A$1001,customers!$C$1:$C$1001,,0)=0, "", _xlfn.XLOOKUP(C23,customers!$A$1:$A$1001,customers!$C$1:$C$1001,,0))</f>
        <v>adavidowskyl@netvibes.com</v>
      </c>
      <c r="H23" s="2" t="str">
        <f>_xlfn.XLOOKUP(C23,customers!$A$1:$A$1001,customers!$G$1:$G$1001,,0)</f>
        <v>United States</v>
      </c>
      <c r="I23" t="str">
        <f>INDEX(products!$A$1:$G$49,MATCH(orders!$D23,products!$A$1:$A$49,0), MATCH(orders!I$1,products!$A$1:$G$1,0))</f>
        <v>Ara</v>
      </c>
      <c r="J23" t="str">
        <f>INDEX(products!$A$1:$G$49,MATCH(orders!$D23,products!$A$1:$A$49,0), MATCH(orders!J$1,products!$A$1:$G$1,0))</f>
        <v>D</v>
      </c>
      <c r="K23" s="4">
        <f>INDEX(products!$A$1:$G$49,MATCH(orders!$D23,products!$A$1:$A$49,0), MATCH(orders!K$1,products!$A$1:$G$1,0))</f>
        <v>0.2</v>
      </c>
      <c r="L23" s="5">
        <f>INDEX(products!$A$1:$G$49,MATCH(orders!$D23,products!$A$1:$A$49,0), MATCH(orders!L$1,products!$A$1:$G$1,0))</f>
        <v>2.9849999999999999</v>
      </c>
      <c r="M23" s="5">
        <f t="shared" si="0"/>
        <v>17.91</v>
      </c>
      <c r="N23" t="str">
        <f t="shared" si="1"/>
        <v>Arabica</v>
      </c>
      <c r="O23" t="str">
        <f t="shared" si="2"/>
        <v>Dark</v>
      </c>
      <c r="P23" t="str" cm="1">
        <f t="array" ref="P23">_xlfn.XLOOKUP(Orders[[#This Row],[Customer ID]],customers!$A$1:$A$1001,customers!I$1:$I$1001,,0)</f>
        <v>No</v>
      </c>
      <c r="Q23" t="str">
        <f>_xlfn.XLOOKUP(C23,customers!$A$1:$A$1001,customers!$F$1:$F$1001,,0)</f>
        <v>Grand Rapids</v>
      </c>
      <c r="R23" s="10">
        <f>Orders[[#This Row],[Unit Price]]-Orders[[#This Row],[Unit Profit]]</f>
        <v>2.7163499999999998</v>
      </c>
      <c r="S23" s="10">
        <f>Orders[[#This Row],[Quantity]]*Orders[[#This Row],[Unit Cost]]</f>
        <v>16.298099999999998</v>
      </c>
      <c r="T23" s="5" cm="1">
        <f t="array" ref="T23">_xlfn.XLOOKUP(D23,Table2[[#All],[Product ID]],Table2[[#All],[Profit]],,0)</f>
        <v>0.26865</v>
      </c>
      <c r="U23" s="5">
        <f>Orders[[#This Row],[Quantity]]*Orders[[#This Row],[Unit Profit]]</f>
        <v>1.6118999999999999</v>
      </c>
    </row>
    <row r="24" spans="1:21" x14ac:dyDescent="0.3">
      <c r="A24" s="2" t="s">
        <v>614</v>
      </c>
      <c r="B24" s="3">
        <v>44218</v>
      </c>
      <c r="C24" s="2" t="s">
        <v>615</v>
      </c>
      <c r="D24" t="s">
        <v>6151</v>
      </c>
      <c r="E24" s="2">
        <v>4</v>
      </c>
      <c r="F24" s="2" t="str">
        <f>_xlfn.XLOOKUP(C24,customers!$A$1:$A$1001,customers!$B$1:$B$1001,,0)</f>
        <v>Annabel Antuk</v>
      </c>
      <c r="G24" s="2" t="str">
        <f>IF(_xlfn.XLOOKUP(C24,customers!$A$1:$A$1001,customers!$C$1:$C$1001,,0)=0, "", _xlfn.XLOOKUP(C24,customers!$A$1:$A$1001,customers!$C$1:$C$1001,,0))</f>
        <v>aantukm@kickstarter.com</v>
      </c>
      <c r="H24" s="2" t="str">
        <f>_xlfn.XLOOKUP(C24,customers!$A$1:$A$1001,customers!$G$1:$G$1001,,0)</f>
        <v>United States</v>
      </c>
      <c r="I24" t="str">
        <f>INDEX(products!$A$1:$G$49,MATCH(orders!$D24,products!$A$1:$A$49,0), MATCH(orders!I$1,products!$A$1:$G$1,0))</f>
        <v>Rob</v>
      </c>
      <c r="J24" t="str">
        <f>INDEX(products!$A$1:$G$49,MATCH(orders!$D24,products!$A$1:$A$49,0), MATCH(orders!J$1,products!$A$1:$G$1,0))</f>
        <v>M</v>
      </c>
      <c r="K24" s="4">
        <f>INDEX(products!$A$1:$G$49,MATCH(orders!$D24,products!$A$1:$A$49,0), MATCH(orders!K$1,products!$A$1:$G$1,0))</f>
        <v>2.5</v>
      </c>
      <c r="L24" s="5">
        <f>INDEX(products!$A$1:$G$49,MATCH(orders!$D24,products!$A$1:$A$49,0), MATCH(orders!L$1,products!$A$1:$G$1,0))</f>
        <v>22.884999999999998</v>
      </c>
      <c r="M24" s="5">
        <f t="shared" si="0"/>
        <v>91.539999999999992</v>
      </c>
      <c r="N24" t="str">
        <f t="shared" si="1"/>
        <v>Robusta</v>
      </c>
      <c r="O24" t="str">
        <f t="shared" si="2"/>
        <v>Medium</v>
      </c>
      <c r="P24" t="str" cm="1">
        <f t="array" ref="P24">_xlfn.XLOOKUP(Orders[[#This Row],[Customer ID]],customers!$A$1:$A$1001,customers!I$1:$I$1001,,0)</f>
        <v>Yes</v>
      </c>
      <c r="Q24" t="str">
        <f>_xlfn.XLOOKUP(C24,customers!$A$1:$A$1001,customers!$F$1:$F$1001,,0)</f>
        <v>Punta Gorda</v>
      </c>
      <c r="R24" s="10">
        <f>Orders[[#This Row],[Unit Price]]-Orders[[#This Row],[Unit Profit]]</f>
        <v>21.511899999999997</v>
      </c>
      <c r="S24" s="10">
        <f>Orders[[#This Row],[Quantity]]*Orders[[#This Row],[Unit Cost]]</f>
        <v>86.047599999999989</v>
      </c>
      <c r="T24" s="5" cm="1">
        <f t="array" ref="T24">_xlfn.XLOOKUP(D24,Table2[[#All],[Product ID]],Table2[[#All],[Profit]],,0)</f>
        <v>1.3730999999999998</v>
      </c>
      <c r="U24" s="5">
        <f>Orders[[#This Row],[Quantity]]*Orders[[#This Row],[Unit Profit]]</f>
        <v>5.4923999999999991</v>
      </c>
    </row>
    <row r="25" spans="1:21" x14ac:dyDescent="0.3">
      <c r="A25" s="2" t="s">
        <v>620</v>
      </c>
      <c r="B25" s="3">
        <v>44603</v>
      </c>
      <c r="C25" s="2" t="s">
        <v>621</v>
      </c>
      <c r="D25" t="s">
        <v>6154</v>
      </c>
      <c r="E25" s="2">
        <v>4</v>
      </c>
      <c r="F25" s="2" t="str">
        <f>_xlfn.XLOOKUP(C25,customers!$A$1:$A$1001,customers!$B$1:$B$1001,,0)</f>
        <v>Iorgo Kleinert</v>
      </c>
      <c r="G25" s="2" t="str">
        <f>IF(_xlfn.XLOOKUP(C25,customers!$A$1:$A$1001,customers!$C$1:$C$1001,,0)=0, "", _xlfn.XLOOKUP(C25,customers!$A$1:$A$1001,customers!$C$1:$C$1001,,0))</f>
        <v>ikleinertn@timesonline.co.uk</v>
      </c>
      <c r="H25" s="2" t="str">
        <f>_xlfn.XLOOKUP(C25,customers!$A$1:$A$1001,customers!$G$1:$G$1001,,0)</f>
        <v>United States</v>
      </c>
      <c r="I25" t="str">
        <f>INDEX(products!$A$1:$G$49,MATCH(orders!$D25,products!$A$1:$A$49,0), MATCH(orders!I$1,products!$A$1:$G$1,0))</f>
        <v>Ara</v>
      </c>
      <c r="J25" t="str">
        <f>INDEX(products!$A$1:$G$49,MATCH(orders!$D25,products!$A$1:$A$49,0), MATCH(orders!J$1,products!$A$1:$G$1,0))</f>
        <v>D</v>
      </c>
      <c r="K25" s="4">
        <f>INDEX(products!$A$1:$G$49,MATCH(orders!$D25,products!$A$1:$A$49,0), MATCH(orders!K$1,products!$A$1:$G$1,0))</f>
        <v>0.2</v>
      </c>
      <c r="L25" s="5">
        <f>INDEX(products!$A$1:$G$49,MATCH(orders!$D25,products!$A$1:$A$49,0), MATCH(orders!L$1,products!$A$1:$G$1,0))</f>
        <v>2.9849999999999999</v>
      </c>
      <c r="M25" s="5">
        <f t="shared" si="0"/>
        <v>11.94</v>
      </c>
      <c r="N25" t="str">
        <f t="shared" si="1"/>
        <v>Arabica</v>
      </c>
      <c r="O25" t="str">
        <f t="shared" si="2"/>
        <v>Dark</v>
      </c>
      <c r="P25" t="str" cm="1">
        <f t="array" ref="P25">_xlfn.XLOOKUP(Orders[[#This Row],[Customer ID]],customers!$A$1:$A$1001,customers!I$1:$I$1001,,0)</f>
        <v>Yes</v>
      </c>
      <c r="Q25" t="str">
        <f>_xlfn.XLOOKUP(C25,customers!$A$1:$A$1001,customers!$F$1:$F$1001,,0)</f>
        <v>Vancouver</v>
      </c>
      <c r="R25" s="10">
        <f>Orders[[#This Row],[Unit Price]]-Orders[[#This Row],[Unit Profit]]</f>
        <v>2.7163499999999998</v>
      </c>
      <c r="S25" s="10">
        <f>Orders[[#This Row],[Quantity]]*Orders[[#This Row],[Unit Cost]]</f>
        <v>10.865399999999999</v>
      </c>
      <c r="T25" s="5" cm="1">
        <f t="array" ref="T25">_xlfn.XLOOKUP(D25,Table2[[#All],[Product ID]],Table2[[#All],[Profit]],,0)</f>
        <v>0.26865</v>
      </c>
      <c r="U25" s="5">
        <f>Orders[[#This Row],[Quantity]]*Orders[[#This Row],[Unit Profit]]</f>
        <v>1.0746</v>
      </c>
    </row>
    <row r="26" spans="1:21" x14ac:dyDescent="0.3">
      <c r="A26" s="2" t="s">
        <v>626</v>
      </c>
      <c r="B26" s="3">
        <v>44454</v>
      </c>
      <c r="C26" s="2" t="s">
        <v>627</v>
      </c>
      <c r="D26" t="s">
        <v>6155</v>
      </c>
      <c r="E26" s="2">
        <v>1</v>
      </c>
      <c r="F26" s="2" t="str">
        <f>_xlfn.XLOOKUP(C26,customers!$A$1:$A$1001,customers!$B$1:$B$1001,,0)</f>
        <v>Chrisy Blofeld</v>
      </c>
      <c r="G26" s="2" t="str">
        <f>IF(_xlfn.XLOOKUP(C26,customers!$A$1:$A$1001,customers!$C$1:$C$1001,,0)=0, "", _xlfn.XLOOKUP(C26,customers!$A$1:$A$1001,customers!$C$1:$C$1001,,0))</f>
        <v>cblofeldo@amazon.co.uk</v>
      </c>
      <c r="H26" s="2" t="str">
        <f>_xlfn.XLOOKUP(C26,customers!$A$1:$A$1001,customers!$G$1:$G$1001,,0)</f>
        <v>United States</v>
      </c>
      <c r="I26" t="str">
        <f>INDEX(products!$A$1:$G$49,MATCH(orders!$D26,products!$A$1:$A$49,0), MATCH(orders!I$1,products!$A$1:$G$1,0))</f>
        <v>Ara</v>
      </c>
      <c r="J26" t="str">
        <f>INDEX(products!$A$1:$G$49,MATCH(orders!$D26,products!$A$1:$A$49,0), MATCH(orders!J$1,products!$A$1:$G$1,0))</f>
        <v>M</v>
      </c>
      <c r="K26" s="4">
        <f>INDEX(products!$A$1:$G$49,MATCH(orders!$D26,products!$A$1:$A$49,0), MATCH(orders!K$1,products!$A$1:$G$1,0))</f>
        <v>1</v>
      </c>
      <c r="L26" s="5">
        <f>INDEX(products!$A$1:$G$49,MATCH(orders!$D26,products!$A$1:$A$49,0), MATCH(orders!L$1,products!$A$1:$G$1,0))</f>
        <v>11.25</v>
      </c>
      <c r="M26" s="5">
        <f t="shared" si="0"/>
        <v>11.25</v>
      </c>
      <c r="N26" t="str">
        <f t="shared" si="1"/>
        <v>Arabica</v>
      </c>
      <c r="O26" t="str">
        <f t="shared" si="2"/>
        <v>Medium</v>
      </c>
      <c r="P26" t="str" cm="1">
        <f t="array" ref="P26">_xlfn.XLOOKUP(Orders[[#This Row],[Customer ID]],customers!$A$1:$A$1001,customers!I$1:$I$1001,,0)</f>
        <v>No</v>
      </c>
      <c r="Q26" t="str">
        <f>_xlfn.XLOOKUP(C26,customers!$A$1:$A$1001,customers!$F$1:$F$1001,,0)</f>
        <v>Englewood</v>
      </c>
      <c r="R26" s="10">
        <f>Orders[[#This Row],[Unit Price]]-Orders[[#This Row],[Unit Profit]]</f>
        <v>10.237500000000001</v>
      </c>
      <c r="S26" s="10">
        <f>Orders[[#This Row],[Quantity]]*Orders[[#This Row],[Unit Cost]]</f>
        <v>10.237500000000001</v>
      </c>
      <c r="T26" s="5" cm="1">
        <f t="array" ref="T26">_xlfn.XLOOKUP(D26,Table2[[#All],[Product ID]],Table2[[#All],[Profit]],,0)</f>
        <v>1.0125</v>
      </c>
      <c r="U26" s="5">
        <f>Orders[[#This Row],[Quantity]]*Orders[[#This Row],[Unit Profit]]</f>
        <v>1.0125</v>
      </c>
    </row>
    <row r="27" spans="1:21" x14ac:dyDescent="0.3">
      <c r="A27" s="2" t="s">
        <v>632</v>
      </c>
      <c r="B27" s="3">
        <v>44128</v>
      </c>
      <c r="C27" s="2" t="s">
        <v>633</v>
      </c>
      <c r="D27" t="s">
        <v>6156</v>
      </c>
      <c r="E27" s="2">
        <v>3</v>
      </c>
      <c r="F27" s="2" t="str">
        <f>_xlfn.XLOOKUP(C27,customers!$A$1:$A$1001,customers!$B$1:$B$1001,,0)</f>
        <v>Culley Farris</v>
      </c>
      <c r="G27" s="2" t="str">
        <f>IF(_xlfn.XLOOKUP(C27,customers!$A$1:$A$1001,customers!$C$1:$C$1001,,0)=0, "", _xlfn.XLOOKUP(C27,customers!$A$1:$A$1001,customers!$C$1:$C$1001,,0))</f>
        <v/>
      </c>
      <c r="H27" s="2" t="str">
        <f>_xlfn.XLOOKUP(C27,customers!$A$1:$A$1001,customers!$G$1:$G$1001,,0)</f>
        <v>United States</v>
      </c>
      <c r="I27" t="str">
        <f>INDEX(products!$A$1:$G$49,MATCH(orders!$D27,products!$A$1:$A$49,0), MATCH(orders!I$1,products!$A$1:$G$1,0))</f>
        <v>Exc</v>
      </c>
      <c r="J27" t="str">
        <f>INDEX(products!$A$1:$G$49,MATCH(orders!$D27,products!$A$1:$A$49,0), MATCH(orders!J$1,products!$A$1:$G$1,0))</f>
        <v>M</v>
      </c>
      <c r="K27" s="4">
        <f>INDEX(products!$A$1:$G$49,MATCH(orders!$D27,products!$A$1:$A$49,0), MATCH(orders!K$1,products!$A$1:$G$1,0))</f>
        <v>0.2</v>
      </c>
      <c r="L27" s="5">
        <f>INDEX(products!$A$1:$G$49,MATCH(orders!$D27,products!$A$1:$A$49,0), MATCH(orders!L$1,products!$A$1:$G$1,0))</f>
        <v>4.125</v>
      </c>
      <c r="M27" s="5">
        <f t="shared" si="0"/>
        <v>12.375</v>
      </c>
      <c r="N27" t="str">
        <f t="shared" si="1"/>
        <v>Excelsa</v>
      </c>
      <c r="O27" t="str">
        <f t="shared" si="2"/>
        <v>Medium</v>
      </c>
      <c r="P27" t="str" cm="1">
        <f t="array" ref="P27">_xlfn.XLOOKUP(Orders[[#This Row],[Customer ID]],customers!$A$1:$A$1001,customers!I$1:$I$1001,,0)</f>
        <v>Yes</v>
      </c>
      <c r="Q27" t="str">
        <f>_xlfn.XLOOKUP(C27,customers!$A$1:$A$1001,customers!$F$1:$F$1001,,0)</f>
        <v>Punta Gorda</v>
      </c>
      <c r="R27" s="10">
        <f>Orders[[#This Row],[Unit Price]]-Orders[[#This Row],[Unit Profit]]</f>
        <v>3.6712500000000001</v>
      </c>
      <c r="S27" s="10">
        <f>Orders[[#This Row],[Quantity]]*Orders[[#This Row],[Unit Cost]]</f>
        <v>11.01375</v>
      </c>
      <c r="T27" s="5" cm="1">
        <f t="array" ref="T27">_xlfn.XLOOKUP(D27,Table2[[#All],[Product ID]],Table2[[#All],[Profit]],,0)</f>
        <v>0.45374999999999999</v>
      </c>
      <c r="U27" s="5">
        <f>Orders[[#This Row],[Quantity]]*Orders[[#This Row],[Unit Profit]]</f>
        <v>1.3612500000000001</v>
      </c>
    </row>
    <row r="28" spans="1:21" x14ac:dyDescent="0.3">
      <c r="A28" s="2" t="s">
        <v>637</v>
      </c>
      <c r="B28" s="3">
        <v>43516</v>
      </c>
      <c r="C28" s="2" t="s">
        <v>638</v>
      </c>
      <c r="D28" t="s">
        <v>6157</v>
      </c>
      <c r="E28" s="2">
        <v>4</v>
      </c>
      <c r="F28" s="2" t="str">
        <f>_xlfn.XLOOKUP(C28,customers!$A$1:$A$1001,customers!$B$1:$B$1001,,0)</f>
        <v>Selene Shales</v>
      </c>
      <c r="G28" s="2" t="str">
        <f>IF(_xlfn.XLOOKUP(C28,customers!$A$1:$A$1001,customers!$C$1:$C$1001,,0)=0, "", _xlfn.XLOOKUP(C28,customers!$A$1:$A$1001,customers!$C$1:$C$1001,,0))</f>
        <v>sshalesq@umich.edu</v>
      </c>
      <c r="H28" s="2" t="str">
        <f>_xlfn.XLOOKUP(C28,customers!$A$1:$A$1001,customers!$G$1:$G$1001,,0)</f>
        <v>United States</v>
      </c>
      <c r="I28" t="str">
        <f>INDEX(products!$A$1:$G$49,MATCH(orders!$D28,products!$A$1:$A$49,0), MATCH(orders!I$1,products!$A$1:$G$1,0))</f>
        <v>Ara</v>
      </c>
      <c r="J28" t="str">
        <f>INDEX(products!$A$1:$G$49,MATCH(orders!$D28,products!$A$1:$A$49,0), MATCH(orders!J$1,products!$A$1:$G$1,0))</f>
        <v>M</v>
      </c>
      <c r="K28" s="4">
        <f>INDEX(products!$A$1:$G$49,MATCH(orders!$D28,products!$A$1:$A$49,0), MATCH(orders!K$1,products!$A$1:$G$1,0))</f>
        <v>0.5</v>
      </c>
      <c r="L28" s="5">
        <f>INDEX(products!$A$1:$G$49,MATCH(orders!$D28,products!$A$1:$A$49,0), MATCH(orders!L$1,products!$A$1:$G$1,0))</f>
        <v>6.75</v>
      </c>
      <c r="M28" s="5">
        <f t="shared" si="0"/>
        <v>27</v>
      </c>
      <c r="N28" t="str">
        <f t="shared" si="1"/>
        <v>Arabica</v>
      </c>
      <c r="O28" t="str">
        <f t="shared" si="2"/>
        <v>Medium</v>
      </c>
      <c r="P28" t="str" cm="1">
        <f t="array" ref="P28">_xlfn.XLOOKUP(Orders[[#This Row],[Customer ID]],customers!$A$1:$A$1001,customers!I$1:$I$1001,,0)</f>
        <v>Yes</v>
      </c>
      <c r="Q28" t="str">
        <f>_xlfn.XLOOKUP(C28,customers!$A$1:$A$1001,customers!$F$1:$F$1001,,0)</f>
        <v>Petaluma</v>
      </c>
      <c r="R28" s="10">
        <f>Orders[[#This Row],[Unit Price]]-Orders[[#This Row],[Unit Profit]]</f>
        <v>6.1425000000000001</v>
      </c>
      <c r="S28" s="10">
        <f>Orders[[#This Row],[Quantity]]*Orders[[#This Row],[Unit Cost]]</f>
        <v>24.57</v>
      </c>
      <c r="T28" s="5" cm="1">
        <f t="array" ref="T28">_xlfn.XLOOKUP(D28,Table2[[#All],[Product ID]],Table2[[#All],[Profit]],,0)</f>
        <v>0.60749999999999993</v>
      </c>
      <c r="U28" s="5">
        <f>Orders[[#This Row],[Quantity]]*Orders[[#This Row],[Unit Profit]]</f>
        <v>2.4299999999999997</v>
      </c>
    </row>
    <row r="29" spans="1:21" x14ac:dyDescent="0.3">
      <c r="A29" s="2" t="s">
        <v>643</v>
      </c>
      <c r="B29" s="3">
        <v>43746</v>
      </c>
      <c r="C29" s="2" t="s">
        <v>644</v>
      </c>
      <c r="D29" t="s">
        <v>6152</v>
      </c>
      <c r="E29" s="2">
        <v>5</v>
      </c>
      <c r="F29" s="2" t="str">
        <f>_xlfn.XLOOKUP(C29,customers!$A$1:$A$1001,customers!$B$1:$B$1001,,0)</f>
        <v>Vivie Danneil</v>
      </c>
      <c r="G29" s="2" t="str">
        <f>IF(_xlfn.XLOOKUP(C29,customers!$A$1:$A$1001,customers!$C$1:$C$1001,,0)=0, "", _xlfn.XLOOKUP(C29,customers!$A$1:$A$1001,customers!$C$1:$C$1001,,0))</f>
        <v>vdanneilr@mtv.com</v>
      </c>
      <c r="H29" s="2" t="str">
        <f>_xlfn.XLOOKUP(C29,customers!$A$1:$A$1001,customers!$G$1:$G$1001,,0)</f>
        <v>Ireland</v>
      </c>
      <c r="I29" t="str">
        <f>INDEX(products!$A$1:$G$49,MATCH(orders!$D29,products!$A$1:$A$49,0), MATCH(orders!I$1,products!$A$1:$G$1,0))</f>
        <v>Ara</v>
      </c>
      <c r="J29" t="str">
        <f>INDEX(products!$A$1:$G$49,MATCH(orders!$D29,products!$A$1:$A$49,0), MATCH(orders!J$1,products!$A$1:$G$1,0))</f>
        <v>M</v>
      </c>
      <c r="K29" s="4">
        <f>INDEX(products!$A$1:$G$49,MATCH(orders!$D29,products!$A$1:$A$49,0), MATCH(orders!K$1,products!$A$1:$G$1,0))</f>
        <v>0.2</v>
      </c>
      <c r="L29" s="5">
        <f>INDEX(products!$A$1:$G$49,MATCH(orders!$D29,products!$A$1:$A$49,0), MATCH(orders!L$1,products!$A$1:$G$1,0))</f>
        <v>3.375</v>
      </c>
      <c r="M29" s="5">
        <f t="shared" si="0"/>
        <v>16.875</v>
      </c>
      <c r="N29" t="str">
        <f t="shared" si="1"/>
        <v>Arabica</v>
      </c>
      <c r="O29" t="str">
        <f t="shared" si="2"/>
        <v>Medium</v>
      </c>
      <c r="P29" t="str" cm="1">
        <f t="array" ref="P29">_xlfn.XLOOKUP(Orders[[#This Row],[Customer ID]],customers!$A$1:$A$1001,customers!I$1:$I$1001,,0)</f>
        <v>No</v>
      </c>
      <c r="Q29" t="str">
        <f>_xlfn.XLOOKUP(C29,customers!$A$1:$A$1001,customers!$F$1:$F$1001,,0)</f>
        <v>Tralee</v>
      </c>
      <c r="R29" s="10">
        <f>Orders[[#This Row],[Unit Price]]-Orders[[#This Row],[Unit Profit]]</f>
        <v>3.07125</v>
      </c>
      <c r="S29" s="10">
        <f>Orders[[#This Row],[Quantity]]*Orders[[#This Row],[Unit Cost]]</f>
        <v>15.356249999999999</v>
      </c>
      <c r="T29" s="5" cm="1">
        <f t="array" ref="T29">_xlfn.XLOOKUP(D29,Table2[[#All],[Product ID]],Table2[[#All],[Profit]],,0)</f>
        <v>0.30374999999999996</v>
      </c>
      <c r="U29" s="5">
        <f>Orders[[#This Row],[Quantity]]*Orders[[#This Row],[Unit Profit]]</f>
        <v>1.5187499999999998</v>
      </c>
    </row>
    <row r="30" spans="1:21" x14ac:dyDescent="0.3">
      <c r="A30" s="2" t="s">
        <v>649</v>
      </c>
      <c r="B30" s="3">
        <v>44775</v>
      </c>
      <c r="C30" s="2" t="s">
        <v>650</v>
      </c>
      <c r="D30" t="s">
        <v>6158</v>
      </c>
      <c r="E30" s="2">
        <v>3</v>
      </c>
      <c r="F30" s="2" t="str">
        <f>_xlfn.XLOOKUP(C30,customers!$A$1:$A$1001,customers!$B$1:$B$1001,,0)</f>
        <v>Theresita Newbury</v>
      </c>
      <c r="G30" s="2" t="str">
        <f>IF(_xlfn.XLOOKUP(C30,customers!$A$1:$A$1001,customers!$C$1:$C$1001,,0)=0, "", _xlfn.XLOOKUP(C30,customers!$A$1:$A$1001,customers!$C$1:$C$1001,,0))</f>
        <v>tnewburys@usda.gov</v>
      </c>
      <c r="H30" s="2" t="str">
        <f>_xlfn.XLOOKUP(C30,customers!$A$1:$A$1001,customers!$G$1:$G$1001,,0)</f>
        <v>Ireland</v>
      </c>
      <c r="I30" t="str">
        <f>INDEX(products!$A$1:$G$49,MATCH(orders!$D30,products!$A$1:$A$49,0), MATCH(orders!I$1,products!$A$1:$G$1,0))</f>
        <v>Ara</v>
      </c>
      <c r="J30" t="str">
        <f>INDEX(products!$A$1:$G$49,MATCH(orders!$D30,products!$A$1:$A$49,0), MATCH(orders!J$1,products!$A$1:$G$1,0))</f>
        <v>D</v>
      </c>
      <c r="K30" s="4">
        <f>INDEX(products!$A$1:$G$49,MATCH(orders!$D30,products!$A$1:$A$49,0), MATCH(orders!K$1,products!$A$1:$G$1,0))</f>
        <v>0.5</v>
      </c>
      <c r="L30" s="5">
        <f>INDEX(products!$A$1:$G$49,MATCH(orders!$D30,products!$A$1:$A$49,0), MATCH(orders!L$1,products!$A$1:$G$1,0))</f>
        <v>5.97</v>
      </c>
      <c r="M30" s="5">
        <f t="shared" si="0"/>
        <v>17.91</v>
      </c>
      <c r="N30" t="str">
        <f t="shared" si="1"/>
        <v>Arabica</v>
      </c>
      <c r="O30" t="str">
        <f t="shared" si="2"/>
        <v>Dark</v>
      </c>
      <c r="P30" t="str" cm="1">
        <f t="array" ref="P30">_xlfn.XLOOKUP(Orders[[#This Row],[Customer ID]],customers!$A$1:$A$1001,customers!I$1:$I$1001,,0)</f>
        <v>No</v>
      </c>
      <c r="Q30" t="str">
        <f>_xlfn.XLOOKUP(C30,customers!$A$1:$A$1001,customers!$F$1:$F$1001,,0)</f>
        <v>Clonskeagh</v>
      </c>
      <c r="R30" s="10">
        <f>Orders[[#This Row],[Unit Price]]-Orders[[#This Row],[Unit Profit]]</f>
        <v>5.4326999999999996</v>
      </c>
      <c r="S30" s="10">
        <f>Orders[[#This Row],[Quantity]]*Orders[[#This Row],[Unit Cost]]</f>
        <v>16.298099999999998</v>
      </c>
      <c r="T30" s="5" cm="1">
        <f t="array" ref="T30">_xlfn.XLOOKUP(D30,Table2[[#All],[Product ID]],Table2[[#All],[Profit]],,0)</f>
        <v>0.5373</v>
      </c>
      <c r="U30" s="5">
        <f>Orders[[#This Row],[Quantity]]*Orders[[#This Row],[Unit Profit]]</f>
        <v>1.6118999999999999</v>
      </c>
    </row>
    <row r="31" spans="1:21" x14ac:dyDescent="0.3">
      <c r="A31" s="2" t="s">
        <v>655</v>
      </c>
      <c r="B31" s="3">
        <v>43516</v>
      </c>
      <c r="C31" s="2" t="s">
        <v>656</v>
      </c>
      <c r="D31" t="s">
        <v>6147</v>
      </c>
      <c r="E31" s="2">
        <v>4</v>
      </c>
      <c r="F31" s="2" t="str">
        <f>_xlfn.XLOOKUP(C31,customers!$A$1:$A$1001,customers!$B$1:$B$1001,,0)</f>
        <v>Mozelle Calcutt</v>
      </c>
      <c r="G31" s="2" t="str">
        <f>IF(_xlfn.XLOOKUP(C31,customers!$A$1:$A$1001,customers!$C$1:$C$1001,,0)=0, "", _xlfn.XLOOKUP(C31,customers!$A$1:$A$1001,customers!$C$1:$C$1001,,0))</f>
        <v>mcalcuttt@baidu.com</v>
      </c>
      <c r="H31" s="2" t="str">
        <f>_xlfn.XLOOKUP(C31,customers!$A$1:$A$1001,customers!$G$1:$G$1001,,0)</f>
        <v>Ireland</v>
      </c>
      <c r="I31" t="str">
        <f>INDEX(products!$A$1:$G$49,MATCH(orders!$D31,products!$A$1:$A$49,0), MATCH(orders!I$1,products!$A$1:$G$1,0))</f>
        <v>Ara</v>
      </c>
      <c r="J31" t="str">
        <f>INDEX(products!$A$1:$G$49,MATCH(orders!$D31,products!$A$1:$A$49,0), MATCH(orders!J$1,products!$A$1:$G$1,0))</f>
        <v>D</v>
      </c>
      <c r="K31" s="4">
        <f>INDEX(products!$A$1:$G$49,MATCH(orders!$D31,products!$A$1:$A$49,0), MATCH(orders!K$1,products!$A$1:$G$1,0))</f>
        <v>1</v>
      </c>
      <c r="L31" s="5">
        <f>INDEX(products!$A$1:$G$49,MATCH(orders!$D31,products!$A$1:$A$49,0), MATCH(orders!L$1,products!$A$1:$G$1,0))</f>
        <v>9.9499999999999993</v>
      </c>
      <c r="M31" s="5">
        <f t="shared" si="0"/>
        <v>39.799999999999997</v>
      </c>
      <c r="N31" t="str">
        <f t="shared" si="1"/>
        <v>Arabica</v>
      </c>
      <c r="O31" t="str">
        <f t="shared" si="2"/>
        <v>Dark</v>
      </c>
      <c r="P31" t="str" cm="1">
        <f t="array" ref="P31">_xlfn.XLOOKUP(Orders[[#This Row],[Customer ID]],customers!$A$1:$A$1001,customers!I$1:$I$1001,,0)</f>
        <v>Yes</v>
      </c>
      <c r="Q31" t="str">
        <f>_xlfn.XLOOKUP(C31,customers!$A$1:$A$1001,customers!$F$1:$F$1001,,0)</f>
        <v>Rathwire</v>
      </c>
      <c r="R31" s="10">
        <f>Orders[[#This Row],[Unit Price]]-Orders[[#This Row],[Unit Profit]]</f>
        <v>9.0544999999999991</v>
      </c>
      <c r="S31" s="10">
        <f>Orders[[#This Row],[Quantity]]*Orders[[#This Row],[Unit Cost]]</f>
        <v>36.217999999999996</v>
      </c>
      <c r="T31" s="5" cm="1">
        <f t="array" ref="T31">_xlfn.XLOOKUP(D31,Table2[[#All],[Product ID]],Table2[[#All],[Profit]],,0)</f>
        <v>0.89549999999999985</v>
      </c>
      <c r="U31" s="5">
        <f>Orders[[#This Row],[Quantity]]*Orders[[#This Row],[Unit Profit]]</f>
        <v>3.5819999999999994</v>
      </c>
    </row>
    <row r="32" spans="1:21" x14ac:dyDescent="0.3">
      <c r="A32" s="2" t="s">
        <v>661</v>
      </c>
      <c r="B32" s="3">
        <v>44464</v>
      </c>
      <c r="C32" s="2" t="s">
        <v>662</v>
      </c>
      <c r="D32" t="s">
        <v>6159</v>
      </c>
      <c r="E32" s="2">
        <v>5</v>
      </c>
      <c r="F32" s="2" t="str">
        <f>_xlfn.XLOOKUP(C32,customers!$A$1:$A$1001,customers!$B$1:$B$1001,,0)</f>
        <v>Adrian Swaine</v>
      </c>
      <c r="G32" s="2" t="str">
        <f>IF(_xlfn.XLOOKUP(C32,customers!$A$1:$A$1001,customers!$C$1:$C$1001,,0)=0, "", _xlfn.XLOOKUP(C32,customers!$A$1:$A$1001,customers!$C$1:$C$1001,,0))</f>
        <v/>
      </c>
      <c r="H32" s="2" t="str">
        <f>_xlfn.XLOOKUP(C32,customers!$A$1:$A$1001,customers!$G$1:$G$1001,,0)</f>
        <v>United States</v>
      </c>
      <c r="I32" t="str">
        <f>INDEX(products!$A$1:$G$49,MATCH(orders!$D32,products!$A$1:$A$49,0), MATCH(orders!I$1,products!$A$1:$G$1,0))</f>
        <v>Lib</v>
      </c>
      <c r="J32" t="str">
        <f>INDEX(products!$A$1:$G$49,MATCH(orders!$D32,products!$A$1:$A$49,0), MATCH(orders!J$1,products!$A$1:$G$1,0))</f>
        <v>M</v>
      </c>
      <c r="K32" s="4">
        <f>INDEX(products!$A$1:$G$49,MATCH(orders!$D32,products!$A$1:$A$49,0), MATCH(orders!K$1,products!$A$1:$G$1,0))</f>
        <v>0.2</v>
      </c>
      <c r="L32" s="5">
        <f>INDEX(products!$A$1:$G$49,MATCH(orders!$D32,products!$A$1:$A$49,0), MATCH(orders!L$1,products!$A$1:$G$1,0))</f>
        <v>4.3650000000000002</v>
      </c>
      <c r="M32" s="5">
        <f t="shared" si="0"/>
        <v>21.825000000000003</v>
      </c>
      <c r="N32" t="str">
        <f t="shared" si="1"/>
        <v>Librica</v>
      </c>
      <c r="O32" t="str">
        <f t="shared" si="2"/>
        <v>Medium</v>
      </c>
      <c r="P32" t="str" cm="1">
        <f t="array" ref="P32">_xlfn.XLOOKUP(Orders[[#This Row],[Customer ID]],customers!$A$1:$A$1001,customers!I$1:$I$1001,,0)</f>
        <v>No</v>
      </c>
      <c r="Q32" t="str">
        <f>_xlfn.XLOOKUP(C32,customers!$A$1:$A$1001,customers!$F$1:$F$1001,,0)</f>
        <v>Aurora</v>
      </c>
      <c r="R32" s="10">
        <f>Orders[[#This Row],[Unit Price]]-Orders[[#This Row],[Unit Profit]]</f>
        <v>3.7975500000000002</v>
      </c>
      <c r="S32" s="10">
        <f>Orders[[#This Row],[Quantity]]*Orders[[#This Row],[Unit Cost]]</f>
        <v>18.987750000000002</v>
      </c>
      <c r="T32" s="5" cm="1">
        <f t="array" ref="T32">_xlfn.XLOOKUP(D32,Table2[[#All],[Product ID]],Table2[[#All],[Profit]],,0)</f>
        <v>0.56745000000000001</v>
      </c>
      <c r="U32" s="5">
        <f>Orders[[#This Row],[Quantity]]*Orders[[#This Row],[Unit Profit]]</f>
        <v>2.83725</v>
      </c>
    </row>
    <row r="33" spans="1:21" x14ac:dyDescent="0.3">
      <c r="A33" s="2" t="s">
        <v>661</v>
      </c>
      <c r="B33" s="3">
        <v>44464</v>
      </c>
      <c r="C33" s="2" t="s">
        <v>662</v>
      </c>
      <c r="D33" t="s">
        <v>6158</v>
      </c>
      <c r="E33" s="2">
        <v>6</v>
      </c>
      <c r="F33" s="2" t="str">
        <f>_xlfn.XLOOKUP(C33,customers!$A$1:$A$1001,customers!$B$1:$B$1001,,0)</f>
        <v>Adrian Swaine</v>
      </c>
      <c r="G33" s="2" t="str">
        <f>IF(_xlfn.XLOOKUP(C33,customers!$A$1:$A$1001,customers!$C$1:$C$1001,,0)=0, "", _xlfn.XLOOKUP(C33,customers!$A$1:$A$1001,customers!$C$1:$C$1001,,0))</f>
        <v/>
      </c>
      <c r="H33" s="2" t="str">
        <f>_xlfn.XLOOKUP(C33,customers!$A$1:$A$1001,customers!$G$1:$G$1001,,0)</f>
        <v>United States</v>
      </c>
      <c r="I33" t="str">
        <f>INDEX(products!$A$1:$G$49,MATCH(orders!$D33,products!$A$1:$A$49,0), MATCH(orders!I$1,products!$A$1:$G$1,0))</f>
        <v>Ara</v>
      </c>
      <c r="J33" t="str">
        <f>INDEX(products!$A$1:$G$49,MATCH(orders!$D33,products!$A$1:$A$49,0), MATCH(orders!J$1,products!$A$1:$G$1,0))</f>
        <v>D</v>
      </c>
      <c r="K33" s="4">
        <f>INDEX(products!$A$1:$G$49,MATCH(orders!$D33,products!$A$1:$A$49,0), MATCH(orders!K$1,products!$A$1:$G$1,0))</f>
        <v>0.5</v>
      </c>
      <c r="L33" s="5">
        <f>INDEX(products!$A$1:$G$49,MATCH(orders!$D33,products!$A$1:$A$49,0), MATCH(orders!L$1,products!$A$1:$G$1,0))</f>
        <v>5.97</v>
      </c>
      <c r="M33" s="5">
        <f t="shared" si="0"/>
        <v>35.82</v>
      </c>
      <c r="N33" t="str">
        <f t="shared" si="1"/>
        <v>Arabica</v>
      </c>
      <c r="O33" t="str">
        <f t="shared" si="2"/>
        <v>Dark</v>
      </c>
      <c r="P33" t="str" cm="1">
        <f t="array" ref="P33">_xlfn.XLOOKUP(Orders[[#This Row],[Customer ID]],customers!$A$1:$A$1001,customers!I$1:$I$1001,,0)</f>
        <v>No</v>
      </c>
      <c r="Q33" t="str">
        <f>_xlfn.XLOOKUP(C33,customers!$A$1:$A$1001,customers!$F$1:$F$1001,,0)</f>
        <v>Aurora</v>
      </c>
      <c r="R33" s="10">
        <f>Orders[[#This Row],[Unit Price]]-Orders[[#This Row],[Unit Profit]]</f>
        <v>5.4326999999999996</v>
      </c>
      <c r="S33" s="10">
        <f>Orders[[#This Row],[Quantity]]*Orders[[#This Row],[Unit Cost]]</f>
        <v>32.596199999999996</v>
      </c>
      <c r="T33" s="5" cm="1">
        <f t="array" ref="T33">_xlfn.XLOOKUP(D33,Table2[[#All],[Product ID]],Table2[[#All],[Profit]],,0)</f>
        <v>0.5373</v>
      </c>
      <c r="U33" s="5">
        <f>Orders[[#This Row],[Quantity]]*Orders[[#This Row],[Unit Profit]]</f>
        <v>3.2237999999999998</v>
      </c>
    </row>
    <row r="34" spans="1:21" x14ac:dyDescent="0.3">
      <c r="A34" s="2" t="s">
        <v>661</v>
      </c>
      <c r="B34" s="3">
        <v>44464</v>
      </c>
      <c r="C34" s="2" t="s">
        <v>662</v>
      </c>
      <c r="D34" t="s">
        <v>6160</v>
      </c>
      <c r="E34" s="2">
        <v>6</v>
      </c>
      <c r="F34" s="2" t="str">
        <f>_xlfn.XLOOKUP(C34,customers!$A$1:$A$1001,customers!$B$1:$B$1001,,0)</f>
        <v>Adrian Swaine</v>
      </c>
      <c r="G34" s="2" t="str">
        <f>IF(_xlfn.XLOOKUP(C34,customers!$A$1:$A$1001,customers!$C$1:$C$1001,,0)=0, "", _xlfn.XLOOKUP(C34,customers!$A$1:$A$1001,customers!$C$1:$C$1001,,0))</f>
        <v/>
      </c>
      <c r="H34" s="2" t="str">
        <f>_xlfn.XLOOKUP(C34,customers!$A$1:$A$1001,customers!$G$1:$G$1001,,0)</f>
        <v>United States</v>
      </c>
      <c r="I34" t="str">
        <f>INDEX(products!$A$1:$G$49,MATCH(orders!$D34,products!$A$1:$A$49,0), MATCH(orders!I$1,products!$A$1:$G$1,0))</f>
        <v>Lib</v>
      </c>
      <c r="J34" t="str">
        <f>INDEX(products!$A$1:$G$49,MATCH(orders!$D34,products!$A$1:$A$49,0), MATCH(orders!J$1,products!$A$1:$G$1,0))</f>
        <v>M</v>
      </c>
      <c r="K34" s="4">
        <f>INDEX(products!$A$1:$G$49,MATCH(orders!$D34,products!$A$1:$A$49,0), MATCH(orders!K$1,products!$A$1:$G$1,0))</f>
        <v>0.5</v>
      </c>
      <c r="L34" s="5">
        <f>INDEX(products!$A$1:$G$49,MATCH(orders!$D34,products!$A$1:$A$49,0), MATCH(orders!L$1,products!$A$1:$G$1,0))</f>
        <v>8.73</v>
      </c>
      <c r="M34" s="5">
        <f t="shared" si="0"/>
        <v>52.38</v>
      </c>
      <c r="N34" t="str">
        <f t="shared" si="1"/>
        <v>Librica</v>
      </c>
      <c r="O34" t="str">
        <f t="shared" si="2"/>
        <v>Medium</v>
      </c>
      <c r="P34" t="str" cm="1">
        <f t="array" ref="P34">_xlfn.XLOOKUP(Orders[[#This Row],[Customer ID]],customers!$A$1:$A$1001,customers!I$1:$I$1001,,0)</f>
        <v>No</v>
      </c>
      <c r="Q34" t="str">
        <f>_xlfn.XLOOKUP(C34,customers!$A$1:$A$1001,customers!$F$1:$F$1001,,0)</f>
        <v>Aurora</v>
      </c>
      <c r="R34" s="10">
        <f>Orders[[#This Row],[Unit Price]]-Orders[[#This Row],[Unit Profit]]</f>
        <v>7.5951000000000004</v>
      </c>
      <c r="S34" s="10">
        <f>Orders[[#This Row],[Quantity]]*Orders[[#This Row],[Unit Cost]]</f>
        <v>45.570599999999999</v>
      </c>
      <c r="T34" s="5" cm="1">
        <f t="array" ref="T34">_xlfn.XLOOKUP(D34,Table2[[#All],[Product ID]],Table2[[#All],[Profit]],,0)</f>
        <v>1.1349</v>
      </c>
      <c r="U34" s="5">
        <f>Orders[[#This Row],[Quantity]]*Orders[[#This Row],[Unit Profit]]</f>
        <v>6.8094000000000001</v>
      </c>
    </row>
    <row r="35" spans="1:21" x14ac:dyDescent="0.3">
      <c r="A35" s="2" t="s">
        <v>676</v>
      </c>
      <c r="B35" s="3">
        <v>44394</v>
      </c>
      <c r="C35" s="2" t="s">
        <v>677</v>
      </c>
      <c r="D35" t="s">
        <v>6145</v>
      </c>
      <c r="E35" s="2">
        <v>5</v>
      </c>
      <c r="F35" s="2" t="str">
        <f>_xlfn.XLOOKUP(C35,customers!$A$1:$A$1001,customers!$B$1:$B$1001,,0)</f>
        <v>Gallard Gatheral</v>
      </c>
      <c r="G35" s="2" t="str">
        <f>IF(_xlfn.XLOOKUP(C35,customers!$A$1:$A$1001,customers!$C$1:$C$1001,,0)=0, "", _xlfn.XLOOKUP(C35,customers!$A$1:$A$1001,customers!$C$1:$C$1001,,0))</f>
        <v>ggatheralx@123-reg.co.uk</v>
      </c>
      <c r="H35" s="2" t="str">
        <f>_xlfn.XLOOKUP(C35,customers!$A$1:$A$1001,customers!$G$1:$G$1001,,0)</f>
        <v>United States</v>
      </c>
      <c r="I35" t="str">
        <f>INDEX(products!$A$1:$G$49,MATCH(orders!$D35,products!$A$1:$A$49,0), MATCH(orders!I$1,products!$A$1:$G$1,0))</f>
        <v>Lib</v>
      </c>
      <c r="J35" t="str">
        <f>INDEX(products!$A$1:$G$49,MATCH(orders!$D35,products!$A$1:$A$49,0), MATCH(orders!J$1,products!$A$1:$G$1,0))</f>
        <v>L</v>
      </c>
      <c r="K35" s="4">
        <f>INDEX(products!$A$1:$G$49,MATCH(orders!$D35,products!$A$1:$A$49,0), MATCH(orders!K$1,products!$A$1:$G$1,0))</f>
        <v>0.2</v>
      </c>
      <c r="L35" s="5">
        <f>INDEX(products!$A$1:$G$49,MATCH(orders!$D35,products!$A$1:$A$49,0), MATCH(orders!L$1,products!$A$1:$G$1,0))</f>
        <v>4.7549999999999999</v>
      </c>
      <c r="M35" s="5">
        <f t="shared" si="0"/>
        <v>23.774999999999999</v>
      </c>
      <c r="N35" t="str">
        <f t="shared" si="1"/>
        <v>Librica</v>
      </c>
      <c r="O35" t="str">
        <f t="shared" si="2"/>
        <v>Light</v>
      </c>
      <c r="P35" t="str" cm="1">
        <f t="array" ref="P35">_xlfn.XLOOKUP(Orders[[#This Row],[Customer ID]],customers!$A$1:$A$1001,customers!I$1:$I$1001,,0)</f>
        <v>No</v>
      </c>
      <c r="Q35" t="str">
        <f>_xlfn.XLOOKUP(C35,customers!$A$1:$A$1001,customers!$F$1:$F$1001,,0)</f>
        <v>Grand Forks</v>
      </c>
      <c r="R35" s="10">
        <f>Orders[[#This Row],[Unit Price]]-Orders[[#This Row],[Unit Profit]]</f>
        <v>4.1368499999999999</v>
      </c>
      <c r="S35" s="10">
        <f>Orders[[#This Row],[Quantity]]*Orders[[#This Row],[Unit Cost]]</f>
        <v>20.684249999999999</v>
      </c>
      <c r="T35" s="5" cm="1">
        <f t="array" ref="T35">_xlfn.XLOOKUP(D35,Table2[[#All],[Product ID]],Table2[[#All],[Profit]],,0)</f>
        <v>0.61814999999999998</v>
      </c>
      <c r="U35" s="5">
        <f>Orders[[#This Row],[Quantity]]*Orders[[#This Row],[Unit Profit]]</f>
        <v>3.0907499999999999</v>
      </c>
    </row>
    <row r="36" spans="1:21" x14ac:dyDescent="0.3">
      <c r="A36" s="2" t="s">
        <v>681</v>
      </c>
      <c r="B36" s="3">
        <v>44011</v>
      </c>
      <c r="C36" s="2" t="s">
        <v>682</v>
      </c>
      <c r="D36" t="s">
        <v>6161</v>
      </c>
      <c r="E36" s="2">
        <v>6</v>
      </c>
      <c r="F36" s="2" t="str">
        <f>_xlfn.XLOOKUP(C36,customers!$A$1:$A$1001,customers!$B$1:$B$1001,,0)</f>
        <v>Una Welberry</v>
      </c>
      <c r="G36" s="2" t="str">
        <f>IF(_xlfn.XLOOKUP(C36,customers!$A$1:$A$1001,customers!$C$1:$C$1001,,0)=0, "", _xlfn.XLOOKUP(C36,customers!$A$1:$A$1001,customers!$C$1:$C$1001,,0))</f>
        <v>uwelberryy@ebay.co.uk</v>
      </c>
      <c r="H36" s="2" t="str">
        <f>_xlfn.XLOOKUP(C36,customers!$A$1:$A$1001,customers!$G$1:$G$1001,,0)</f>
        <v>United Kingdom</v>
      </c>
      <c r="I36" t="str">
        <f>INDEX(products!$A$1:$G$49,MATCH(orders!$D36,products!$A$1:$A$49,0), MATCH(orders!I$1,products!$A$1:$G$1,0))</f>
        <v>Lib</v>
      </c>
      <c r="J36" t="str">
        <f>INDEX(products!$A$1:$G$49,MATCH(orders!$D36,products!$A$1:$A$49,0), MATCH(orders!J$1,products!$A$1:$G$1,0))</f>
        <v>L</v>
      </c>
      <c r="K36" s="4">
        <f>INDEX(products!$A$1:$G$49,MATCH(orders!$D36,products!$A$1:$A$49,0), MATCH(orders!K$1,products!$A$1:$G$1,0))</f>
        <v>0.5</v>
      </c>
      <c r="L36" s="5">
        <f>INDEX(products!$A$1:$G$49,MATCH(orders!$D36,products!$A$1:$A$49,0), MATCH(orders!L$1,products!$A$1:$G$1,0))</f>
        <v>9.51</v>
      </c>
      <c r="M36" s="5">
        <f t="shared" si="0"/>
        <v>57.06</v>
      </c>
      <c r="N36" t="str">
        <f t="shared" si="1"/>
        <v>Librica</v>
      </c>
      <c r="O36" t="str">
        <f t="shared" si="2"/>
        <v>Light</v>
      </c>
      <c r="P36" t="str" cm="1">
        <f t="array" ref="P36">_xlfn.XLOOKUP(Orders[[#This Row],[Customer ID]],customers!$A$1:$A$1001,customers!I$1:$I$1001,,0)</f>
        <v>Yes</v>
      </c>
      <c r="Q36" t="str">
        <f>_xlfn.XLOOKUP(C36,customers!$A$1:$A$1001,customers!$F$1:$F$1001,,0)</f>
        <v>Upton</v>
      </c>
      <c r="R36" s="10">
        <f>Orders[[#This Row],[Unit Price]]-Orders[[#This Row],[Unit Profit]]</f>
        <v>8.2736999999999998</v>
      </c>
      <c r="S36" s="10">
        <f>Orders[[#This Row],[Quantity]]*Orders[[#This Row],[Unit Cost]]</f>
        <v>49.642200000000003</v>
      </c>
      <c r="T36" s="5" cm="1">
        <f t="array" ref="T36">_xlfn.XLOOKUP(D36,Table2[[#All],[Product ID]],Table2[[#All],[Profit]],,0)</f>
        <v>1.2363</v>
      </c>
      <c r="U36" s="5">
        <f>Orders[[#This Row],[Quantity]]*Orders[[#This Row],[Unit Profit]]</f>
        <v>7.4177999999999997</v>
      </c>
    </row>
    <row r="37" spans="1:21" x14ac:dyDescent="0.3">
      <c r="A37" s="2" t="s">
        <v>687</v>
      </c>
      <c r="B37" s="3">
        <v>44348</v>
      </c>
      <c r="C37" s="2" t="s">
        <v>688</v>
      </c>
      <c r="D37" t="s">
        <v>6158</v>
      </c>
      <c r="E37" s="2">
        <v>6</v>
      </c>
      <c r="F37" s="2" t="str">
        <f>_xlfn.XLOOKUP(C37,customers!$A$1:$A$1001,customers!$B$1:$B$1001,,0)</f>
        <v>Faber Eilhart</v>
      </c>
      <c r="G37" s="2" t="str">
        <f>IF(_xlfn.XLOOKUP(C37,customers!$A$1:$A$1001,customers!$C$1:$C$1001,,0)=0, "", _xlfn.XLOOKUP(C37,customers!$A$1:$A$1001,customers!$C$1:$C$1001,,0))</f>
        <v>feilhartz@who.int</v>
      </c>
      <c r="H37" s="2" t="str">
        <f>_xlfn.XLOOKUP(C37,customers!$A$1:$A$1001,customers!$G$1:$G$1001,,0)</f>
        <v>United States</v>
      </c>
      <c r="I37" t="str">
        <f>INDEX(products!$A$1:$G$49,MATCH(orders!$D37,products!$A$1:$A$49,0), MATCH(orders!I$1,products!$A$1:$G$1,0))</f>
        <v>Ara</v>
      </c>
      <c r="J37" t="str">
        <f>INDEX(products!$A$1:$G$49,MATCH(orders!$D37,products!$A$1:$A$49,0), MATCH(orders!J$1,products!$A$1:$G$1,0))</f>
        <v>D</v>
      </c>
      <c r="K37" s="4">
        <f>INDEX(products!$A$1:$G$49,MATCH(orders!$D37,products!$A$1:$A$49,0), MATCH(orders!K$1,products!$A$1:$G$1,0))</f>
        <v>0.5</v>
      </c>
      <c r="L37" s="5">
        <f>INDEX(products!$A$1:$G$49,MATCH(orders!$D37,products!$A$1:$A$49,0), MATCH(orders!L$1,products!$A$1:$G$1,0))</f>
        <v>5.97</v>
      </c>
      <c r="M37" s="5">
        <f t="shared" si="0"/>
        <v>35.82</v>
      </c>
      <c r="N37" t="str">
        <f t="shared" si="1"/>
        <v>Arabica</v>
      </c>
      <c r="O37" t="str">
        <f t="shared" si="2"/>
        <v>Dark</v>
      </c>
      <c r="P37" t="str" cm="1">
        <f t="array" ref="P37">_xlfn.XLOOKUP(Orders[[#This Row],[Customer ID]],customers!$A$1:$A$1001,customers!I$1:$I$1001,,0)</f>
        <v>No</v>
      </c>
      <c r="Q37" t="str">
        <f>_xlfn.XLOOKUP(C37,customers!$A$1:$A$1001,customers!$F$1:$F$1001,,0)</f>
        <v>Charleston</v>
      </c>
      <c r="R37" s="10">
        <f>Orders[[#This Row],[Unit Price]]-Orders[[#This Row],[Unit Profit]]</f>
        <v>5.4326999999999996</v>
      </c>
      <c r="S37" s="10">
        <f>Orders[[#This Row],[Quantity]]*Orders[[#This Row],[Unit Cost]]</f>
        <v>32.596199999999996</v>
      </c>
      <c r="T37" s="5" cm="1">
        <f t="array" ref="T37">_xlfn.XLOOKUP(D37,Table2[[#All],[Product ID]],Table2[[#All],[Profit]],,0)</f>
        <v>0.5373</v>
      </c>
      <c r="U37" s="5">
        <f>Orders[[#This Row],[Quantity]]*Orders[[#This Row],[Unit Profit]]</f>
        <v>3.2237999999999998</v>
      </c>
    </row>
    <row r="38" spans="1:21" x14ac:dyDescent="0.3">
      <c r="A38" s="2" t="s">
        <v>693</v>
      </c>
      <c r="B38" s="3">
        <v>44233</v>
      </c>
      <c r="C38" s="2" t="s">
        <v>694</v>
      </c>
      <c r="D38" t="s">
        <v>6159</v>
      </c>
      <c r="E38" s="2">
        <v>2</v>
      </c>
      <c r="F38" s="2" t="str">
        <f>_xlfn.XLOOKUP(C38,customers!$A$1:$A$1001,customers!$B$1:$B$1001,,0)</f>
        <v>Zorina Ponting</v>
      </c>
      <c r="G38" s="2" t="str">
        <f>IF(_xlfn.XLOOKUP(C38,customers!$A$1:$A$1001,customers!$C$1:$C$1001,,0)=0, "", _xlfn.XLOOKUP(C38,customers!$A$1:$A$1001,customers!$C$1:$C$1001,,0))</f>
        <v>zponting10@altervista.org</v>
      </c>
      <c r="H38" s="2" t="str">
        <f>_xlfn.XLOOKUP(C38,customers!$A$1:$A$1001,customers!$G$1:$G$1001,,0)</f>
        <v>United States</v>
      </c>
      <c r="I38" t="str">
        <f>INDEX(products!$A$1:$G$49,MATCH(orders!$D38,products!$A$1:$A$49,0), MATCH(orders!I$1,products!$A$1:$G$1,0))</f>
        <v>Lib</v>
      </c>
      <c r="J38" t="str">
        <f>INDEX(products!$A$1:$G$49,MATCH(orders!$D38,products!$A$1:$A$49,0), MATCH(orders!J$1,products!$A$1:$G$1,0))</f>
        <v>M</v>
      </c>
      <c r="K38" s="4">
        <f>INDEX(products!$A$1:$G$49,MATCH(orders!$D38,products!$A$1:$A$49,0), MATCH(orders!K$1,products!$A$1:$G$1,0))</f>
        <v>0.2</v>
      </c>
      <c r="L38" s="5">
        <f>INDEX(products!$A$1:$G$49,MATCH(orders!$D38,products!$A$1:$A$49,0), MATCH(orders!L$1,products!$A$1:$G$1,0))</f>
        <v>4.3650000000000002</v>
      </c>
      <c r="M38" s="5">
        <f t="shared" si="0"/>
        <v>8.73</v>
      </c>
      <c r="N38" t="str">
        <f t="shared" si="1"/>
        <v>Librica</v>
      </c>
      <c r="O38" t="str">
        <f t="shared" si="2"/>
        <v>Medium</v>
      </c>
      <c r="P38" t="str" cm="1">
        <f t="array" ref="P38">_xlfn.XLOOKUP(Orders[[#This Row],[Customer ID]],customers!$A$1:$A$1001,customers!I$1:$I$1001,,0)</f>
        <v>No</v>
      </c>
      <c r="Q38" t="str">
        <f>_xlfn.XLOOKUP(C38,customers!$A$1:$A$1001,customers!$F$1:$F$1001,,0)</f>
        <v>Little Rock</v>
      </c>
      <c r="R38" s="10">
        <f>Orders[[#This Row],[Unit Price]]-Orders[[#This Row],[Unit Profit]]</f>
        <v>3.7975500000000002</v>
      </c>
      <c r="S38" s="10">
        <f>Orders[[#This Row],[Quantity]]*Orders[[#This Row],[Unit Cost]]</f>
        <v>7.5951000000000004</v>
      </c>
      <c r="T38" s="5" cm="1">
        <f t="array" ref="T38">_xlfn.XLOOKUP(D38,Table2[[#All],[Product ID]],Table2[[#All],[Profit]],,0)</f>
        <v>0.56745000000000001</v>
      </c>
      <c r="U38" s="5">
        <f>Orders[[#This Row],[Quantity]]*Orders[[#This Row],[Unit Profit]]</f>
        <v>1.1349</v>
      </c>
    </row>
    <row r="39" spans="1:21" x14ac:dyDescent="0.3">
      <c r="A39" s="2" t="s">
        <v>699</v>
      </c>
      <c r="B39" s="3">
        <v>43580</v>
      </c>
      <c r="C39" s="2" t="s">
        <v>700</v>
      </c>
      <c r="D39" t="s">
        <v>6161</v>
      </c>
      <c r="E39" s="2">
        <v>3</v>
      </c>
      <c r="F39" s="2" t="str">
        <f>_xlfn.XLOOKUP(C39,customers!$A$1:$A$1001,customers!$B$1:$B$1001,,0)</f>
        <v>Silvio Strase</v>
      </c>
      <c r="G39" s="2" t="str">
        <f>IF(_xlfn.XLOOKUP(C39,customers!$A$1:$A$1001,customers!$C$1:$C$1001,,0)=0, "", _xlfn.XLOOKUP(C39,customers!$A$1:$A$1001,customers!$C$1:$C$1001,,0))</f>
        <v>sstrase11@booking.com</v>
      </c>
      <c r="H39" s="2" t="str">
        <f>_xlfn.XLOOKUP(C39,customers!$A$1:$A$1001,customers!$G$1:$G$1001,,0)</f>
        <v>United States</v>
      </c>
      <c r="I39" t="str">
        <f>INDEX(products!$A$1:$G$49,MATCH(orders!$D39,products!$A$1:$A$49,0), MATCH(orders!I$1,products!$A$1:$G$1,0))</f>
        <v>Lib</v>
      </c>
      <c r="J39" t="str">
        <f>INDEX(products!$A$1:$G$49,MATCH(orders!$D39,products!$A$1:$A$49,0), MATCH(orders!J$1,products!$A$1:$G$1,0))</f>
        <v>L</v>
      </c>
      <c r="K39" s="4">
        <f>INDEX(products!$A$1:$G$49,MATCH(orders!$D39,products!$A$1:$A$49,0), MATCH(orders!K$1,products!$A$1:$G$1,0))</f>
        <v>0.5</v>
      </c>
      <c r="L39" s="5">
        <f>INDEX(products!$A$1:$G$49,MATCH(orders!$D39,products!$A$1:$A$49,0), MATCH(orders!L$1,products!$A$1:$G$1,0))</f>
        <v>9.51</v>
      </c>
      <c r="M39" s="5">
        <f t="shared" si="0"/>
        <v>28.53</v>
      </c>
      <c r="N39" t="str">
        <f t="shared" si="1"/>
        <v>Librica</v>
      </c>
      <c r="O39" t="str">
        <f t="shared" si="2"/>
        <v>Light</v>
      </c>
      <c r="P39" t="str" cm="1">
        <f t="array" ref="P39">_xlfn.XLOOKUP(Orders[[#This Row],[Customer ID]],customers!$A$1:$A$1001,customers!I$1:$I$1001,,0)</f>
        <v>No</v>
      </c>
      <c r="Q39" t="str">
        <f>_xlfn.XLOOKUP(C39,customers!$A$1:$A$1001,customers!$F$1:$F$1001,,0)</f>
        <v>Denver</v>
      </c>
      <c r="R39" s="10">
        <f>Orders[[#This Row],[Unit Price]]-Orders[[#This Row],[Unit Profit]]</f>
        <v>8.2736999999999998</v>
      </c>
      <c r="S39" s="10">
        <f>Orders[[#This Row],[Quantity]]*Orders[[#This Row],[Unit Cost]]</f>
        <v>24.821100000000001</v>
      </c>
      <c r="T39" s="5" cm="1">
        <f t="array" ref="T39">_xlfn.XLOOKUP(D39,Table2[[#All],[Product ID]],Table2[[#All],[Profit]],,0)</f>
        <v>1.2363</v>
      </c>
      <c r="U39" s="5">
        <f>Orders[[#This Row],[Quantity]]*Orders[[#This Row],[Unit Profit]]</f>
        <v>3.7088999999999999</v>
      </c>
    </row>
    <row r="40" spans="1:21" x14ac:dyDescent="0.3">
      <c r="A40" s="2" t="s">
        <v>705</v>
      </c>
      <c r="B40" s="3">
        <v>43946</v>
      </c>
      <c r="C40" s="2" t="s">
        <v>706</v>
      </c>
      <c r="D40" t="s">
        <v>6151</v>
      </c>
      <c r="E40" s="2">
        <v>5</v>
      </c>
      <c r="F40" s="2" t="str">
        <f>_xlfn.XLOOKUP(C40,customers!$A$1:$A$1001,customers!$B$1:$B$1001,,0)</f>
        <v>Dorie de la Tremoille</v>
      </c>
      <c r="G40" s="2" t="str">
        <f>IF(_xlfn.XLOOKUP(C40,customers!$A$1:$A$1001,customers!$C$1:$C$1001,,0)=0, "", _xlfn.XLOOKUP(C40,customers!$A$1:$A$1001,customers!$C$1:$C$1001,,0))</f>
        <v>dde12@unesco.org</v>
      </c>
      <c r="H40" s="2" t="str">
        <f>_xlfn.XLOOKUP(C40,customers!$A$1:$A$1001,customers!$G$1:$G$1001,,0)</f>
        <v>United States</v>
      </c>
      <c r="I40" t="str">
        <f>INDEX(products!$A$1:$G$49,MATCH(orders!$D40,products!$A$1:$A$49,0), MATCH(orders!I$1,products!$A$1:$G$1,0))</f>
        <v>Rob</v>
      </c>
      <c r="J40" t="str">
        <f>INDEX(products!$A$1:$G$49,MATCH(orders!$D40,products!$A$1:$A$49,0), MATCH(orders!J$1,products!$A$1:$G$1,0))</f>
        <v>M</v>
      </c>
      <c r="K40" s="4">
        <f>INDEX(products!$A$1:$G$49,MATCH(orders!$D40,products!$A$1:$A$49,0), MATCH(orders!K$1,products!$A$1:$G$1,0))</f>
        <v>2.5</v>
      </c>
      <c r="L40" s="5">
        <f>INDEX(products!$A$1:$G$49,MATCH(orders!$D40,products!$A$1:$A$49,0), MATCH(orders!L$1,products!$A$1:$G$1,0))</f>
        <v>22.884999999999998</v>
      </c>
      <c r="M40" s="5">
        <f t="shared" si="0"/>
        <v>114.42499999999998</v>
      </c>
      <c r="N40" t="str">
        <f t="shared" si="1"/>
        <v>Robusta</v>
      </c>
      <c r="O40" t="str">
        <f t="shared" si="2"/>
        <v>Medium</v>
      </c>
      <c r="P40" t="str" cm="1">
        <f t="array" ref="P40">_xlfn.XLOOKUP(Orders[[#This Row],[Customer ID]],customers!$A$1:$A$1001,customers!I$1:$I$1001,,0)</f>
        <v>No</v>
      </c>
      <c r="Q40" t="str">
        <f>_xlfn.XLOOKUP(C40,customers!$A$1:$A$1001,customers!$F$1:$F$1001,,0)</f>
        <v>Minneapolis</v>
      </c>
      <c r="R40" s="10">
        <f>Orders[[#This Row],[Unit Price]]-Orders[[#This Row],[Unit Profit]]</f>
        <v>21.511899999999997</v>
      </c>
      <c r="S40" s="10">
        <f>Orders[[#This Row],[Quantity]]*Orders[[#This Row],[Unit Cost]]</f>
        <v>107.55949999999999</v>
      </c>
      <c r="T40" s="5" cm="1">
        <f t="array" ref="T40">_xlfn.XLOOKUP(D40,Table2[[#All],[Product ID]],Table2[[#All],[Profit]],,0)</f>
        <v>1.3730999999999998</v>
      </c>
      <c r="U40" s="5">
        <f>Orders[[#This Row],[Quantity]]*Orders[[#This Row],[Unit Profit]]</f>
        <v>6.865499999999999</v>
      </c>
    </row>
    <row r="41" spans="1:21" x14ac:dyDescent="0.3">
      <c r="A41" s="2" t="s">
        <v>711</v>
      </c>
      <c r="B41" s="3">
        <v>44524</v>
      </c>
      <c r="C41" s="2" t="s">
        <v>712</v>
      </c>
      <c r="D41" t="s">
        <v>6138</v>
      </c>
      <c r="E41" s="2">
        <v>6</v>
      </c>
      <c r="F41" s="2" t="str">
        <f>_xlfn.XLOOKUP(C41,customers!$A$1:$A$1001,customers!$B$1:$B$1001,,0)</f>
        <v>Hy Zanetto</v>
      </c>
      <c r="G41" s="2" t="str">
        <f>IF(_xlfn.XLOOKUP(C41,customers!$A$1:$A$1001,customers!$C$1:$C$1001,,0)=0, "", _xlfn.XLOOKUP(C41,customers!$A$1:$A$1001,customers!$C$1:$C$1001,,0))</f>
        <v/>
      </c>
      <c r="H41" s="2" t="str">
        <f>_xlfn.XLOOKUP(C41,customers!$A$1:$A$1001,customers!$G$1:$G$1001,,0)</f>
        <v>United States</v>
      </c>
      <c r="I41" t="str">
        <f>INDEX(products!$A$1:$G$49,MATCH(orders!$D41,products!$A$1:$A$49,0), MATCH(orders!I$1,products!$A$1:$G$1,0))</f>
        <v>Rob</v>
      </c>
      <c r="J41" t="str">
        <f>INDEX(products!$A$1:$G$49,MATCH(orders!$D41,products!$A$1:$A$49,0), MATCH(orders!J$1,products!$A$1:$G$1,0))</f>
        <v>M</v>
      </c>
      <c r="K41" s="4">
        <f>INDEX(products!$A$1:$G$49,MATCH(orders!$D41,products!$A$1:$A$49,0), MATCH(orders!K$1,products!$A$1:$G$1,0))</f>
        <v>1</v>
      </c>
      <c r="L41" s="5">
        <f>INDEX(products!$A$1:$G$49,MATCH(orders!$D41,products!$A$1:$A$49,0), MATCH(orders!L$1,products!$A$1:$G$1,0))</f>
        <v>9.9499999999999993</v>
      </c>
      <c r="M41" s="5">
        <f t="shared" si="0"/>
        <v>59.699999999999996</v>
      </c>
      <c r="N41" t="str">
        <f t="shared" si="1"/>
        <v>Robusta</v>
      </c>
      <c r="O41" t="str">
        <f t="shared" si="2"/>
        <v>Medium</v>
      </c>
      <c r="P41" t="str" cm="1">
        <f t="array" ref="P41">_xlfn.XLOOKUP(Orders[[#This Row],[Customer ID]],customers!$A$1:$A$1001,customers!I$1:$I$1001,,0)</f>
        <v>Yes</v>
      </c>
      <c r="Q41" t="str">
        <f>_xlfn.XLOOKUP(C41,customers!$A$1:$A$1001,customers!$F$1:$F$1001,,0)</f>
        <v>Tucson</v>
      </c>
      <c r="R41" s="10">
        <f>Orders[[#This Row],[Unit Price]]-Orders[[#This Row],[Unit Profit]]</f>
        <v>9.3529999999999998</v>
      </c>
      <c r="S41" s="10">
        <f>Orders[[#This Row],[Quantity]]*Orders[[#This Row],[Unit Cost]]</f>
        <v>56.117999999999995</v>
      </c>
      <c r="T41" s="5" cm="1">
        <f t="array" ref="T41">_xlfn.XLOOKUP(D41,Table2[[#All],[Product ID]],Table2[[#All],[Profit]],,0)</f>
        <v>0.59699999999999998</v>
      </c>
      <c r="U41" s="5">
        <f>Orders[[#This Row],[Quantity]]*Orders[[#This Row],[Unit Profit]]</f>
        <v>3.5819999999999999</v>
      </c>
    </row>
    <row r="42" spans="1:21" x14ac:dyDescent="0.3">
      <c r="A42" s="2" t="s">
        <v>715</v>
      </c>
      <c r="B42" s="3">
        <v>44305</v>
      </c>
      <c r="C42" s="2" t="s">
        <v>716</v>
      </c>
      <c r="D42" t="s">
        <v>6162</v>
      </c>
      <c r="E42" s="2">
        <v>3</v>
      </c>
      <c r="F42" s="2" t="str">
        <f>_xlfn.XLOOKUP(C42,customers!$A$1:$A$1001,customers!$B$1:$B$1001,,0)</f>
        <v>Jessica McNess</v>
      </c>
      <c r="G42" s="2" t="str">
        <f>IF(_xlfn.XLOOKUP(C42,customers!$A$1:$A$1001,customers!$C$1:$C$1001,,0)=0, "", _xlfn.XLOOKUP(C42,customers!$A$1:$A$1001,customers!$C$1:$C$1001,,0))</f>
        <v/>
      </c>
      <c r="H42" s="2" t="str">
        <f>_xlfn.XLOOKUP(C42,customers!$A$1:$A$1001,customers!$G$1:$G$1001,,0)</f>
        <v>United States</v>
      </c>
      <c r="I42" t="str">
        <f>INDEX(products!$A$1:$G$49,MATCH(orders!$D42,products!$A$1:$A$49,0), MATCH(orders!I$1,products!$A$1:$G$1,0))</f>
        <v>Lib</v>
      </c>
      <c r="J42" t="str">
        <f>INDEX(products!$A$1:$G$49,MATCH(orders!$D42,products!$A$1:$A$49,0), MATCH(orders!J$1,products!$A$1:$G$1,0))</f>
        <v>M</v>
      </c>
      <c r="K42" s="4">
        <f>INDEX(products!$A$1:$G$49,MATCH(orders!$D42,products!$A$1:$A$49,0), MATCH(orders!K$1,products!$A$1:$G$1,0))</f>
        <v>1</v>
      </c>
      <c r="L42" s="5">
        <f>INDEX(products!$A$1:$G$49,MATCH(orders!$D42,products!$A$1:$A$49,0), MATCH(orders!L$1,products!$A$1:$G$1,0))</f>
        <v>14.55</v>
      </c>
      <c r="M42" s="5">
        <f t="shared" si="0"/>
        <v>43.650000000000006</v>
      </c>
      <c r="N42" t="str">
        <f t="shared" si="1"/>
        <v>Librica</v>
      </c>
      <c r="O42" t="str">
        <f t="shared" si="2"/>
        <v>Medium</v>
      </c>
      <c r="P42" t="str" cm="1">
        <f t="array" ref="P42">_xlfn.XLOOKUP(Orders[[#This Row],[Customer ID]],customers!$A$1:$A$1001,customers!I$1:$I$1001,,0)</f>
        <v>No</v>
      </c>
      <c r="Q42" t="str">
        <f>_xlfn.XLOOKUP(C42,customers!$A$1:$A$1001,customers!$F$1:$F$1001,,0)</f>
        <v>New Orleans</v>
      </c>
      <c r="R42" s="10">
        <f>Orders[[#This Row],[Unit Price]]-Orders[[#This Row],[Unit Profit]]</f>
        <v>12.6585</v>
      </c>
      <c r="S42" s="10">
        <f>Orders[[#This Row],[Quantity]]*Orders[[#This Row],[Unit Cost]]</f>
        <v>37.975499999999997</v>
      </c>
      <c r="T42" s="5" cm="1">
        <f t="array" ref="T42">_xlfn.XLOOKUP(D42,Table2[[#All],[Product ID]],Table2[[#All],[Profit]],,0)</f>
        <v>1.8915000000000002</v>
      </c>
      <c r="U42" s="5">
        <f>Orders[[#This Row],[Quantity]]*Orders[[#This Row],[Unit Profit]]</f>
        <v>5.6745000000000001</v>
      </c>
    </row>
    <row r="43" spans="1:21" x14ac:dyDescent="0.3">
      <c r="A43" s="2" t="s">
        <v>720</v>
      </c>
      <c r="B43" s="3">
        <v>44749</v>
      </c>
      <c r="C43" s="2" t="s">
        <v>721</v>
      </c>
      <c r="D43" t="s">
        <v>6153</v>
      </c>
      <c r="E43" s="2">
        <v>2</v>
      </c>
      <c r="F43" s="2" t="str">
        <f>_xlfn.XLOOKUP(C43,customers!$A$1:$A$1001,customers!$B$1:$B$1001,,0)</f>
        <v>Lorenzo Yeoland</v>
      </c>
      <c r="G43" s="2" t="str">
        <f>IF(_xlfn.XLOOKUP(C43,customers!$A$1:$A$1001,customers!$C$1:$C$1001,,0)=0, "", _xlfn.XLOOKUP(C43,customers!$A$1:$A$1001,customers!$C$1:$C$1001,,0))</f>
        <v>lyeoland15@pbs.org</v>
      </c>
      <c r="H43" s="2" t="str">
        <f>_xlfn.XLOOKUP(C43,customers!$A$1:$A$1001,customers!$G$1:$G$1001,,0)</f>
        <v>United States</v>
      </c>
      <c r="I43" t="str">
        <f>INDEX(products!$A$1:$G$49,MATCH(orders!$D43,products!$A$1:$A$49,0), MATCH(orders!I$1,products!$A$1:$G$1,0))</f>
        <v>Exc</v>
      </c>
      <c r="J43" t="str">
        <f>INDEX(products!$A$1:$G$49,MATCH(orders!$D43,products!$A$1:$A$49,0), MATCH(orders!J$1,products!$A$1:$G$1,0))</f>
        <v>D</v>
      </c>
      <c r="K43" s="4">
        <f>INDEX(products!$A$1:$G$49,MATCH(orders!$D43,products!$A$1:$A$49,0), MATCH(orders!K$1,products!$A$1:$G$1,0))</f>
        <v>0.2</v>
      </c>
      <c r="L43" s="5">
        <f>INDEX(products!$A$1:$G$49,MATCH(orders!$D43,products!$A$1:$A$49,0), MATCH(orders!L$1,products!$A$1:$G$1,0))</f>
        <v>3.645</v>
      </c>
      <c r="M43" s="5">
        <f t="shared" si="0"/>
        <v>7.29</v>
      </c>
      <c r="N43" t="str">
        <f t="shared" si="1"/>
        <v>Excelsa</v>
      </c>
      <c r="O43" t="str">
        <f t="shared" si="2"/>
        <v>Dark</v>
      </c>
      <c r="P43" t="str" cm="1">
        <f t="array" ref="P43">_xlfn.XLOOKUP(Orders[[#This Row],[Customer ID]],customers!$A$1:$A$1001,customers!I$1:$I$1001,,0)</f>
        <v>Yes</v>
      </c>
      <c r="Q43" t="str">
        <f>_xlfn.XLOOKUP(C43,customers!$A$1:$A$1001,customers!$F$1:$F$1001,,0)</f>
        <v>Hartford</v>
      </c>
      <c r="R43" s="10">
        <f>Orders[[#This Row],[Unit Price]]-Orders[[#This Row],[Unit Profit]]</f>
        <v>3.2440500000000001</v>
      </c>
      <c r="S43" s="10">
        <f>Orders[[#This Row],[Quantity]]*Orders[[#This Row],[Unit Cost]]</f>
        <v>6.4881000000000002</v>
      </c>
      <c r="T43" s="5" cm="1">
        <f t="array" ref="T43">_xlfn.XLOOKUP(D43,Table2[[#All],[Product ID]],Table2[[#All],[Profit]],,0)</f>
        <v>0.40095000000000003</v>
      </c>
      <c r="U43" s="5">
        <f>Orders[[#This Row],[Quantity]]*Orders[[#This Row],[Unit Profit]]</f>
        <v>0.80190000000000006</v>
      </c>
    </row>
    <row r="44" spans="1:21" x14ac:dyDescent="0.3">
      <c r="A44" s="2" t="s">
        <v>726</v>
      </c>
      <c r="B44" s="3">
        <v>43607</v>
      </c>
      <c r="C44" s="2" t="s">
        <v>727</v>
      </c>
      <c r="D44" t="s">
        <v>6163</v>
      </c>
      <c r="E44" s="2">
        <v>3</v>
      </c>
      <c r="F44" s="2" t="str">
        <f>_xlfn.XLOOKUP(C44,customers!$A$1:$A$1001,customers!$B$1:$B$1001,,0)</f>
        <v>Abigail Tolworthy</v>
      </c>
      <c r="G44" s="2" t="str">
        <f>IF(_xlfn.XLOOKUP(C44,customers!$A$1:$A$1001,customers!$C$1:$C$1001,,0)=0, "", _xlfn.XLOOKUP(C44,customers!$A$1:$A$1001,customers!$C$1:$C$1001,,0))</f>
        <v>atolworthy16@toplist.cz</v>
      </c>
      <c r="H44" s="2" t="str">
        <f>_xlfn.XLOOKUP(C44,customers!$A$1:$A$1001,customers!$G$1:$G$1001,,0)</f>
        <v>United States</v>
      </c>
      <c r="I44" t="str">
        <f>INDEX(products!$A$1:$G$49,MATCH(orders!$D44,products!$A$1:$A$49,0), MATCH(orders!I$1,products!$A$1:$G$1,0))</f>
        <v>Rob</v>
      </c>
      <c r="J44" t="str">
        <f>INDEX(products!$A$1:$G$49,MATCH(orders!$D44,products!$A$1:$A$49,0), MATCH(orders!J$1,products!$A$1:$G$1,0))</f>
        <v>D</v>
      </c>
      <c r="K44" s="4">
        <f>INDEX(products!$A$1:$G$49,MATCH(orders!$D44,products!$A$1:$A$49,0), MATCH(orders!K$1,products!$A$1:$G$1,0))</f>
        <v>0.2</v>
      </c>
      <c r="L44" s="5">
        <f>INDEX(products!$A$1:$G$49,MATCH(orders!$D44,products!$A$1:$A$49,0), MATCH(orders!L$1,products!$A$1:$G$1,0))</f>
        <v>2.6849999999999996</v>
      </c>
      <c r="M44" s="5">
        <f t="shared" si="0"/>
        <v>8.0549999999999997</v>
      </c>
      <c r="N44" t="str">
        <f t="shared" si="1"/>
        <v>Robusta</v>
      </c>
      <c r="O44" t="str">
        <f t="shared" si="2"/>
        <v>Dark</v>
      </c>
      <c r="P44" t="str" cm="1">
        <f t="array" ref="P44">_xlfn.XLOOKUP(Orders[[#This Row],[Customer ID]],customers!$A$1:$A$1001,customers!I$1:$I$1001,,0)</f>
        <v>Yes</v>
      </c>
      <c r="Q44" t="str">
        <f>_xlfn.XLOOKUP(C44,customers!$A$1:$A$1001,customers!$F$1:$F$1001,,0)</f>
        <v>Ogden</v>
      </c>
      <c r="R44" s="10">
        <f>Orders[[#This Row],[Unit Price]]-Orders[[#This Row],[Unit Profit]]</f>
        <v>2.5238999999999998</v>
      </c>
      <c r="S44" s="10">
        <f>Orders[[#This Row],[Quantity]]*Orders[[#This Row],[Unit Cost]]</f>
        <v>7.5716999999999999</v>
      </c>
      <c r="T44" s="5" cm="1">
        <f t="array" ref="T44">_xlfn.XLOOKUP(D44,Table2[[#All],[Product ID]],Table2[[#All],[Profit]],,0)</f>
        <v>0.16109999999999997</v>
      </c>
      <c r="U44" s="5">
        <f>Orders[[#This Row],[Quantity]]*Orders[[#This Row],[Unit Profit]]</f>
        <v>0.4832999999999999</v>
      </c>
    </row>
    <row r="45" spans="1:21" x14ac:dyDescent="0.3">
      <c r="A45" s="2" t="s">
        <v>733</v>
      </c>
      <c r="B45" s="3">
        <v>44473</v>
      </c>
      <c r="C45" s="2" t="s">
        <v>734</v>
      </c>
      <c r="D45" t="s">
        <v>6164</v>
      </c>
      <c r="E45" s="2">
        <v>2</v>
      </c>
      <c r="F45" s="2" t="str">
        <f>_xlfn.XLOOKUP(C45,customers!$A$1:$A$1001,customers!$B$1:$B$1001,,0)</f>
        <v>Maurie Bartol</v>
      </c>
      <c r="G45" s="2" t="str">
        <f>IF(_xlfn.XLOOKUP(C45,customers!$A$1:$A$1001,customers!$C$1:$C$1001,,0)=0, "", _xlfn.XLOOKUP(C45,customers!$A$1:$A$1001,customers!$C$1:$C$1001,,0))</f>
        <v/>
      </c>
      <c r="H45" s="2" t="str">
        <f>_xlfn.XLOOKUP(C45,customers!$A$1:$A$1001,customers!$G$1:$G$1001,,0)</f>
        <v>United States</v>
      </c>
      <c r="I45" t="str">
        <f>INDEX(products!$A$1:$G$49,MATCH(orders!$D45,products!$A$1:$A$49,0), MATCH(orders!I$1,products!$A$1:$G$1,0))</f>
        <v>Lib</v>
      </c>
      <c r="J45" t="str">
        <f>INDEX(products!$A$1:$G$49,MATCH(orders!$D45,products!$A$1:$A$49,0), MATCH(orders!J$1,products!$A$1:$G$1,0))</f>
        <v>L</v>
      </c>
      <c r="K45" s="4">
        <f>INDEX(products!$A$1:$G$49,MATCH(orders!$D45,products!$A$1:$A$49,0), MATCH(orders!K$1,products!$A$1:$G$1,0))</f>
        <v>2.5</v>
      </c>
      <c r="L45" s="5">
        <f>INDEX(products!$A$1:$G$49,MATCH(orders!$D45,products!$A$1:$A$49,0), MATCH(orders!L$1,products!$A$1:$G$1,0))</f>
        <v>36.454999999999998</v>
      </c>
      <c r="M45" s="5">
        <f t="shared" si="0"/>
        <v>72.91</v>
      </c>
      <c r="N45" t="str">
        <f t="shared" si="1"/>
        <v>Librica</v>
      </c>
      <c r="O45" t="str">
        <f t="shared" si="2"/>
        <v>Light</v>
      </c>
      <c r="P45" t="str" cm="1">
        <f t="array" ref="P45">_xlfn.XLOOKUP(Orders[[#This Row],[Customer ID]],customers!$A$1:$A$1001,customers!I$1:$I$1001,,0)</f>
        <v>No</v>
      </c>
      <c r="Q45" t="str">
        <f>_xlfn.XLOOKUP(C45,customers!$A$1:$A$1001,customers!$F$1:$F$1001,,0)</f>
        <v>Boston</v>
      </c>
      <c r="R45" s="10">
        <f>Orders[[#This Row],[Unit Price]]-Orders[[#This Row],[Unit Profit]]</f>
        <v>31.71585</v>
      </c>
      <c r="S45" s="10">
        <f>Orders[[#This Row],[Quantity]]*Orders[[#This Row],[Unit Cost]]</f>
        <v>63.431699999999999</v>
      </c>
      <c r="T45" s="5" cm="1">
        <f t="array" ref="T45">_xlfn.XLOOKUP(D45,Table2[[#All],[Product ID]],Table2[[#All],[Profit]],,0)</f>
        <v>4.7391499999999995</v>
      </c>
      <c r="U45" s="5">
        <f>Orders[[#This Row],[Quantity]]*Orders[[#This Row],[Unit Profit]]</f>
        <v>9.4782999999999991</v>
      </c>
    </row>
    <row r="46" spans="1:21" x14ac:dyDescent="0.3">
      <c r="A46" s="2" t="s">
        <v>738</v>
      </c>
      <c r="B46" s="3">
        <v>43932</v>
      </c>
      <c r="C46" s="2" t="s">
        <v>739</v>
      </c>
      <c r="D46" t="s">
        <v>6139</v>
      </c>
      <c r="E46" s="2">
        <v>2</v>
      </c>
      <c r="F46" s="2" t="str">
        <f>_xlfn.XLOOKUP(C46,customers!$A$1:$A$1001,customers!$B$1:$B$1001,,0)</f>
        <v>Olag Baudassi</v>
      </c>
      <c r="G46" s="2" t="str">
        <f>IF(_xlfn.XLOOKUP(C46,customers!$A$1:$A$1001,customers!$C$1:$C$1001,,0)=0, "", _xlfn.XLOOKUP(C46,customers!$A$1:$A$1001,customers!$C$1:$C$1001,,0))</f>
        <v>obaudassi18@seesaa.net</v>
      </c>
      <c r="H46" s="2" t="str">
        <f>_xlfn.XLOOKUP(C46,customers!$A$1:$A$1001,customers!$G$1:$G$1001,,0)</f>
        <v>United States</v>
      </c>
      <c r="I46" t="str">
        <f>INDEX(products!$A$1:$G$49,MATCH(orders!$D46,products!$A$1:$A$49,0), MATCH(orders!I$1,products!$A$1:$G$1,0))</f>
        <v>Exc</v>
      </c>
      <c r="J46" t="str">
        <f>INDEX(products!$A$1:$G$49,MATCH(orders!$D46,products!$A$1:$A$49,0), MATCH(orders!J$1,products!$A$1:$G$1,0))</f>
        <v>M</v>
      </c>
      <c r="K46" s="4">
        <f>INDEX(products!$A$1:$G$49,MATCH(orders!$D46,products!$A$1:$A$49,0), MATCH(orders!K$1,products!$A$1:$G$1,0))</f>
        <v>0.5</v>
      </c>
      <c r="L46" s="5">
        <f>INDEX(products!$A$1:$G$49,MATCH(orders!$D46,products!$A$1:$A$49,0), MATCH(orders!L$1,products!$A$1:$G$1,0))</f>
        <v>8.25</v>
      </c>
      <c r="M46" s="5">
        <f t="shared" si="0"/>
        <v>16.5</v>
      </c>
      <c r="N46" t="str">
        <f t="shared" si="1"/>
        <v>Excelsa</v>
      </c>
      <c r="O46" t="str">
        <f t="shared" si="2"/>
        <v>Medium</v>
      </c>
      <c r="P46" t="str" cm="1">
        <f t="array" ref="P46">_xlfn.XLOOKUP(Orders[[#This Row],[Customer ID]],customers!$A$1:$A$1001,customers!I$1:$I$1001,,0)</f>
        <v>Yes</v>
      </c>
      <c r="Q46" t="str">
        <f>_xlfn.XLOOKUP(C46,customers!$A$1:$A$1001,customers!$F$1:$F$1001,,0)</f>
        <v>Rochester</v>
      </c>
      <c r="R46" s="10">
        <f>Orders[[#This Row],[Unit Price]]-Orders[[#This Row],[Unit Profit]]</f>
        <v>7.3425000000000002</v>
      </c>
      <c r="S46" s="10">
        <f>Orders[[#This Row],[Quantity]]*Orders[[#This Row],[Unit Cost]]</f>
        <v>14.685</v>
      </c>
      <c r="T46" s="5" cm="1">
        <f t="array" ref="T46">_xlfn.XLOOKUP(D46,Table2[[#All],[Product ID]],Table2[[#All],[Profit]],,0)</f>
        <v>0.90749999999999997</v>
      </c>
      <c r="U46" s="5">
        <f>Orders[[#This Row],[Quantity]]*Orders[[#This Row],[Unit Profit]]</f>
        <v>1.8149999999999999</v>
      </c>
    </row>
    <row r="47" spans="1:21" x14ac:dyDescent="0.3">
      <c r="A47" s="2" t="s">
        <v>744</v>
      </c>
      <c r="B47" s="3">
        <v>44592</v>
      </c>
      <c r="C47" s="2" t="s">
        <v>745</v>
      </c>
      <c r="D47" t="s">
        <v>6165</v>
      </c>
      <c r="E47" s="2">
        <v>6</v>
      </c>
      <c r="F47" s="2" t="str">
        <f>_xlfn.XLOOKUP(C47,customers!$A$1:$A$1001,customers!$B$1:$B$1001,,0)</f>
        <v>Petey Kingsbury</v>
      </c>
      <c r="G47" s="2" t="str">
        <f>IF(_xlfn.XLOOKUP(C47,customers!$A$1:$A$1001,customers!$C$1:$C$1001,,0)=0, "", _xlfn.XLOOKUP(C47,customers!$A$1:$A$1001,customers!$C$1:$C$1001,,0))</f>
        <v>pkingsbury19@comcast.net</v>
      </c>
      <c r="H47" s="2" t="str">
        <f>_xlfn.XLOOKUP(C47,customers!$A$1:$A$1001,customers!$G$1:$G$1001,,0)</f>
        <v>United States</v>
      </c>
      <c r="I47" t="str">
        <f>INDEX(products!$A$1:$G$49,MATCH(orders!$D47,products!$A$1:$A$49,0), MATCH(orders!I$1,products!$A$1:$G$1,0))</f>
        <v>Lib</v>
      </c>
      <c r="J47" t="str">
        <f>INDEX(products!$A$1:$G$49,MATCH(orders!$D47,products!$A$1:$A$49,0), MATCH(orders!J$1,products!$A$1:$G$1,0))</f>
        <v>D</v>
      </c>
      <c r="K47" s="4">
        <f>INDEX(products!$A$1:$G$49,MATCH(orders!$D47,products!$A$1:$A$49,0), MATCH(orders!K$1,products!$A$1:$G$1,0))</f>
        <v>2.5</v>
      </c>
      <c r="L47" s="5">
        <f>INDEX(products!$A$1:$G$49,MATCH(orders!$D47,products!$A$1:$A$49,0), MATCH(orders!L$1,products!$A$1:$G$1,0))</f>
        <v>29.784999999999997</v>
      </c>
      <c r="M47" s="5">
        <f t="shared" si="0"/>
        <v>178.70999999999998</v>
      </c>
      <c r="N47" t="str">
        <f t="shared" si="1"/>
        <v>Librica</v>
      </c>
      <c r="O47" t="str">
        <f t="shared" si="2"/>
        <v>Dark</v>
      </c>
      <c r="P47" t="str" cm="1">
        <f t="array" ref="P47">_xlfn.XLOOKUP(Orders[[#This Row],[Customer ID]],customers!$A$1:$A$1001,customers!I$1:$I$1001,,0)</f>
        <v>No</v>
      </c>
      <c r="Q47" t="str">
        <f>_xlfn.XLOOKUP(C47,customers!$A$1:$A$1001,customers!$F$1:$F$1001,,0)</f>
        <v>Bronx</v>
      </c>
      <c r="R47" s="10">
        <f>Orders[[#This Row],[Unit Price]]-Orders[[#This Row],[Unit Profit]]</f>
        <v>25.912949999999995</v>
      </c>
      <c r="S47" s="10">
        <f>Orders[[#This Row],[Quantity]]*Orders[[#This Row],[Unit Cost]]</f>
        <v>155.47769999999997</v>
      </c>
      <c r="T47" s="5" cm="1">
        <f t="array" ref="T47">_xlfn.XLOOKUP(D47,Table2[[#All],[Product ID]],Table2[[#All],[Profit]],,0)</f>
        <v>3.8720499999999998</v>
      </c>
      <c r="U47" s="5">
        <f>Orders[[#This Row],[Quantity]]*Orders[[#This Row],[Unit Profit]]</f>
        <v>23.232299999999999</v>
      </c>
    </row>
    <row r="48" spans="1:21" x14ac:dyDescent="0.3">
      <c r="A48" s="2" t="s">
        <v>750</v>
      </c>
      <c r="B48" s="3">
        <v>43776</v>
      </c>
      <c r="C48" s="2" t="s">
        <v>751</v>
      </c>
      <c r="D48" t="s">
        <v>6166</v>
      </c>
      <c r="E48" s="2">
        <v>2</v>
      </c>
      <c r="F48" s="2" t="str">
        <f>_xlfn.XLOOKUP(C48,customers!$A$1:$A$1001,customers!$B$1:$B$1001,,0)</f>
        <v>Donna Baskeyfied</v>
      </c>
      <c r="G48" s="2" t="str">
        <f>IF(_xlfn.XLOOKUP(C48,customers!$A$1:$A$1001,customers!$C$1:$C$1001,,0)=0, "", _xlfn.XLOOKUP(C48,customers!$A$1:$A$1001,customers!$C$1:$C$1001,,0))</f>
        <v/>
      </c>
      <c r="H48" s="2" t="str">
        <f>_xlfn.XLOOKUP(C48,customers!$A$1:$A$1001,customers!$G$1:$G$1001,,0)</f>
        <v>United States</v>
      </c>
      <c r="I48" t="str">
        <f>INDEX(products!$A$1:$G$49,MATCH(orders!$D48,products!$A$1:$A$49,0), MATCH(orders!I$1,products!$A$1:$G$1,0))</f>
        <v>Exc</v>
      </c>
      <c r="J48" t="str">
        <f>INDEX(products!$A$1:$G$49,MATCH(orders!$D48,products!$A$1:$A$49,0), MATCH(orders!J$1,products!$A$1:$G$1,0))</f>
        <v>M</v>
      </c>
      <c r="K48" s="4">
        <f>INDEX(products!$A$1:$G$49,MATCH(orders!$D48,products!$A$1:$A$49,0), MATCH(orders!K$1,products!$A$1:$G$1,0))</f>
        <v>2.5</v>
      </c>
      <c r="L48" s="5">
        <f>INDEX(products!$A$1:$G$49,MATCH(orders!$D48,products!$A$1:$A$49,0), MATCH(orders!L$1,products!$A$1:$G$1,0))</f>
        <v>31.624999999999996</v>
      </c>
      <c r="M48" s="5">
        <f t="shared" si="0"/>
        <v>63.249999999999993</v>
      </c>
      <c r="N48" t="str">
        <f t="shared" si="1"/>
        <v>Excelsa</v>
      </c>
      <c r="O48" t="str">
        <f t="shared" si="2"/>
        <v>Medium</v>
      </c>
      <c r="P48" t="str" cm="1">
        <f t="array" ref="P48">_xlfn.XLOOKUP(Orders[[#This Row],[Customer ID]],customers!$A$1:$A$1001,customers!I$1:$I$1001,,0)</f>
        <v>Yes</v>
      </c>
      <c r="Q48" t="str">
        <f>_xlfn.XLOOKUP(C48,customers!$A$1:$A$1001,customers!$F$1:$F$1001,,0)</f>
        <v>Birmingham</v>
      </c>
      <c r="R48" s="10">
        <f>Orders[[#This Row],[Unit Price]]-Orders[[#This Row],[Unit Profit]]</f>
        <v>28.146249999999995</v>
      </c>
      <c r="S48" s="10">
        <f>Orders[[#This Row],[Quantity]]*Orders[[#This Row],[Unit Cost]]</f>
        <v>56.29249999999999</v>
      </c>
      <c r="T48" s="5" cm="1">
        <f t="array" ref="T48">_xlfn.XLOOKUP(D48,Table2[[#All],[Product ID]],Table2[[#All],[Profit]],,0)</f>
        <v>3.4787499999999998</v>
      </c>
      <c r="U48" s="5">
        <f>Orders[[#This Row],[Quantity]]*Orders[[#This Row],[Unit Profit]]</f>
        <v>6.9574999999999996</v>
      </c>
    </row>
    <row r="49" spans="1:21" x14ac:dyDescent="0.3">
      <c r="A49" s="2" t="s">
        <v>755</v>
      </c>
      <c r="B49" s="3">
        <v>43644</v>
      </c>
      <c r="C49" s="2" t="s">
        <v>756</v>
      </c>
      <c r="D49" t="s">
        <v>6167</v>
      </c>
      <c r="E49" s="2">
        <v>2</v>
      </c>
      <c r="F49" s="2" t="str">
        <f>_xlfn.XLOOKUP(C49,customers!$A$1:$A$1001,customers!$B$1:$B$1001,,0)</f>
        <v>Arda Curley</v>
      </c>
      <c r="G49" s="2" t="str">
        <f>IF(_xlfn.XLOOKUP(C49,customers!$A$1:$A$1001,customers!$C$1:$C$1001,,0)=0, "", _xlfn.XLOOKUP(C49,customers!$A$1:$A$1001,customers!$C$1:$C$1001,,0))</f>
        <v>acurley1b@hao123.com</v>
      </c>
      <c r="H49" s="2" t="str">
        <f>_xlfn.XLOOKUP(C49,customers!$A$1:$A$1001,customers!$G$1:$G$1001,,0)</f>
        <v>United States</v>
      </c>
      <c r="I49" t="str">
        <f>INDEX(products!$A$1:$G$49,MATCH(orders!$D49,products!$A$1:$A$49,0), MATCH(orders!I$1,products!$A$1:$G$1,0))</f>
        <v>Ara</v>
      </c>
      <c r="J49" t="str">
        <f>INDEX(products!$A$1:$G$49,MATCH(orders!$D49,products!$A$1:$A$49,0), MATCH(orders!J$1,products!$A$1:$G$1,0))</f>
        <v>L</v>
      </c>
      <c r="K49" s="4">
        <f>INDEX(products!$A$1:$G$49,MATCH(orders!$D49,products!$A$1:$A$49,0), MATCH(orders!K$1,products!$A$1:$G$1,0))</f>
        <v>0.2</v>
      </c>
      <c r="L49" s="5">
        <f>INDEX(products!$A$1:$G$49,MATCH(orders!$D49,products!$A$1:$A$49,0), MATCH(orders!L$1,products!$A$1:$G$1,0))</f>
        <v>3.8849999999999998</v>
      </c>
      <c r="M49" s="5">
        <f t="shared" si="0"/>
        <v>7.77</v>
      </c>
      <c r="N49" t="str">
        <f t="shared" si="1"/>
        <v>Arabica</v>
      </c>
      <c r="O49" t="str">
        <f t="shared" si="2"/>
        <v>Light</v>
      </c>
      <c r="P49" t="str" cm="1">
        <f t="array" ref="P49">_xlfn.XLOOKUP(Orders[[#This Row],[Customer ID]],customers!$A$1:$A$1001,customers!I$1:$I$1001,,0)</f>
        <v>Yes</v>
      </c>
      <c r="Q49" t="str">
        <f>_xlfn.XLOOKUP(C49,customers!$A$1:$A$1001,customers!$F$1:$F$1001,,0)</f>
        <v>San Bernardino</v>
      </c>
      <c r="R49" s="10">
        <f>Orders[[#This Row],[Unit Price]]-Orders[[#This Row],[Unit Profit]]</f>
        <v>3.5353499999999998</v>
      </c>
      <c r="S49" s="10">
        <f>Orders[[#This Row],[Quantity]]*Orders[[#This Row],[Unit Cost]]</f>
        <v>7.0706999999999995</v>
      </c>
      <c r="T49" s="5" cm="1">
        <f t="array" ref="T49">_xlfn.XLOOKUP(D49,Table2[[#All],[Product ID]],Table2[[#All],[Profit]],,0)</f>
        <v>0.34964999999999996</v>
      </c>
      <c r="U49" s="5">
        <f>Orders[[#This Row],[Quantity]]*Orders[[#This Row],[Unit Profit]]</f>
        <v>0.69929999999999992</v>
      </c>
    </row>
    <row r="50" spans="1:21" x14ac:dyDescent="0.3">
      <c r="A50" s="2" t="s">
        <v>761</v>
      </c>
      <c r="B50" s="3">
        <v>44085</v>
      </c>
      <c r="C50" s="2" t="s">
        <v>762</v>
      </c>
      <c r="D50" t="s">
        <v>6168</v>
      </c>
      <c r="E50" s="2">
        <v>4</v>
      </c>
      <c r="F50" s="2" t="str">
        <f>_xlfn.XLOOKUP(C50,customers!$A$1:$A$1001,customers!$B$1:$B$1001,,0)</f>
        <v>Raynor McGilvary</v>
      </c>
      <c r="G50" s="2" t="str">
        <f>IF(_xlfn.XLOOKUP(C50,customers!$A$1:$A$1001,customers!$C$1:$C$1001,,0)=0, "", _xlfn.XLOOKUP(C50,customers!$A$1:$A$1001,customers!$C$1:$C$1001,,0))</f>
        <v>rmcgilvary1c@tamu.edu</v>
      </c>
      <c r="H50" s="2" t="str">
        <f>_xlfn.XLOOKUP(C50,customers!$A$1:$A$1001,customers!$G$1:$G$1001,,0)</f>
        <v>United States</v>
      </c>
      <c r="I50" t="str">
        <f>INDEX(products!$A$1:$G$49,MATCH(orders!$D50,products!$A$1:$A$49,0), MATCH(orders!I$1,products!$A$1:$G$1,0))</f>
        <v>Ara</v>
      </c>
      <c r="J50" t="str">
        <f>INDEX(products!$A$1:$G$49,MATCH(orders!$D50,products!$A$1:$A$49,0), MATCH(orders!J$1,products!$A$1:$G$1,0))</f>
        <v>D</v>
      </c>
      <c r="K50" s="4">
        <f>INDEX(products!$A$1:$G$49,MATCH(orders!$D50,products!$A$1:$A$49,0), MATCH(orders!K$1,products!$A$1:$G$1,0))</f>
        <v>2.5</v>
      </c>
      <c r="L50" s="5">
        <f>INDEX(products!$A$1:$G$49,MATCH(orders!$D50,products!$A$1:$A$49,0), MATCH(orders!L$1,products!$A$1:$G$1,0))</f>
        <v>22.884999999999998</v>
      </c>
      <c r="M50" s="5">
        <f t="shared" si="0"/>
        <v>91.539999999999992</v>
      </c>
      <c r="N50" t="str">
        <f t="shared" si="1"/>
        <v>Arabica</v>
      </c>
      <c r="O50" t="str">
        <f t="shared" si="2"/>
        <v>Dark</v>
      </c>
      <c r="P50" t="str" cm="1">
        <f t="array" ref="P50">_xlfn.XLOOKUP(Orders[[#This Row],[Customer ID]],customers!$A$1:$A$1001,customers!I$1:$I$1001,,0)</f>
        <v>No</v>
      </c>
      <c r="Q50" t="str">
        <f>_xlfn.XLOOKUP(C50,customers!$A$1:$A$1001,customers!$F$1:$F$1001,,0)</f>
        <v>Norfolk</v>
      </c>
      <c r="R50" s="10">
        <f>Orders[[#This Row],[Unit Price]]-Orders[[#This Row],[Unit Profit]]</f>
        <v>20.82535</v>
      </c>
      <c r="S50" s="10">
        <f>Orders[[#This Row],[Quantity]]*Orders[[#This Row],[Unit Cost]]</f>
        <v>83.301400000000001</v>
      </c>
      <c r="T50" s="5" cm="1">
        <f t="array" ref="T50">_xlfn.XLOOKUP(D50,Table2[[#All],[Product ID]],Table2[[#All],[Profit]],,0)</f>
        <v>2.0596499999999995</v>
      </c>
      <c r="U50" s="5">
        <f>Orders[[#This Row],[Quantity]]*Orders[[#This Row],[Unit Profit]]</f>
        <v>8.2385999999999981</v>
      </c>
    </row>
    <row r="51" spans="1:21" x14ac:dyDescent="0.3">
      <c r="A51" s="2" t="s">
        <v>766</v>
      </c>
      <c r="B51" s="3">
        <v>44790</v>
      </c>
      <c r="C51" s="2" t="s">
        <v>767</v>
      </c>
      <c r="D51" t="s">
        <v>6140</v>
      </c>
      <c r="E51" s="2">
        <v>3</v>
      </c>
      <c r="F51" s="2" t="str">
        <f>_xlfn.XLOOKUP(C51,customers!$A$1:$A$1001,customers!$B$1:$B$1001,,0)</f>
        <v>Isis Pikett</v>
      </c>
      <c r="G51" s="2" t="str">
        <f>IF(_xlfn.XLOOKUP(C51,customers!$A$1:$A$1001,customers!$C$1:$C$1001,,0)=0, "", _xlfn.XLOOKUP(C51,customers!$A$1:$A$1001,customers!$C$1:$C$1001,,0))</f>
        <v>ipikett1d@xinhuanet.com</v>
      </c>
      <c r="H51" s="2" t="str">
        <f>_xlfn.XLOOKUP(C51,customers!$A$1:$A$1001,customers!$G$1:$G$1001,,0)</f>
        <v>United States</v>
      </c>
      <c r="I51" t="str">
        <f>INDEX(products!$A$1:$G$49,MATCH(orders!$D51,products!$A$1:$A$49,0), MATCH(orders!I$1,products!$A$1:$G$1,0))</f>
        <v>Ara</v>
      </c>
      <c r="J51" t="str">
        <f>INDEX(products!$A$1:$G$49,MATCH(orders!$D51,products!$A$1:$A$49,0), MATCH(orders!J$1,products!$A$1:$G$1,0))</f>
        <v>L</v>
      </c>
      <c r="K51" s="4">
        <f>INDEX(products!$A$1:$G$49,MATCH(orders!$D51,products!$A$1:$A$49,0), MATCH(orders!K$1,products!$A$1:$G$1,0))</f>
        <v>1</v>
      </c>
      <c r="L51" s="5">
        <f>INDEX(products!$A$1:$G$49,MATCH(orders!$D51,products!$A$1:$A$49,0), MATCH(orders!L$1,products!$A$1:$G$1,0))</f>
        <v>12.95</v>
      </c>
      <c r="M51" s="5">
        <f t="shared" si="0"/>
        <v>38.849999999999994</v>
      </c>
      <c r="N51" t="str">
        <f t="shared" si="1"/>
        <v>Arabica</v>
      </c>
      <c r="O51" t="str">
        <f t="shared" si="2"/>
        <v>Light</v>
      </c>
      <c r="P51" t="str" cm="1">
        <f t="array" ref="P51">_xlfn.XLOOKUP(Orders[[#This Row],[Customer ID]],customers!$A$1:$A$1001,customers!I$1:$I$1001,,0)</f>
        <v>No</v>
      </c>
      <c r="Q51" t="str">
        <f>_xlfn.XLOOKUP(C51,customers!$A$1:$A$1001,customers!$F$1:$F$1001,,0)</f>
        <v>Washington</v>
      </c>
      <c r="R51" s="10">
        <f>Orders[[#This Row],[Unit Price]]-Orders[[#This Row],[Unit Profit]]</f>
        <v>11.7845</v>
      </c>
      <c r="S51" s="10">
        <f>Orders[[#This Row],[Quantity]]*Orders[[#This Row],[Unit Cost]]</f>
        <v>35.353499999999997</v>
      </c>
      <c r="T51" s="5" cm="1">
        <f t="array" ref="T51">_xlfn.XLOOKUP(D51,Table2[[#All],[Product ID]],Table2[[#All],[Profit]],,0)</f>
        <v>1.1655</v>
      </c>
      <c r="U51" s="5">
        <f>Orders[[#This Row],[Quantity]]*Orders[[#This Row],[Unit Profit]]</f>
        <v>3.4965000000000002</v>
      </c>
    </row>
    <row r="52" spans="1:21" x14ac:dyDescent="0.3">
      <c r="A52" s="2" t="s">
        <v>772</v>
      </c>
      <c r="B52" s="3">
        <v>44792</v>
      </c>
      <c r="C52" s="2" t="s">
        <v>773</v>
      </c>
      <c r="D52" t="s">
        <v>6169</v>
      </c>
      <c r="E52" s="2">
        <v>2</v>
      </c>
      <c r="F52" s="2" t="str">
        <f>_xlfn.XLOOKUP(C52,customers!$A$1:$A$1001,customers!$B$1:$B$1001,,0)</f>
        <v>Inger Bouldon</v>
      </c>
      <c r="G52" s="2" t="str">
        <f>IF(_xlfn.XLOOKUP(C52,customers!$A$1:$A$1001,customers!$C$1:$C$1001,,0)=0, "", _xlfn.XLOOKUP(C52,customers!$A$1:$A$1001,customers!$C$1:$C$1001,,0))</f>
        <v>ibouldon1e@gizmodo.com</v>
      </c>
      <c r="H52" s="2" t="str">
        <f>_xlfn.XLOOKUP(C52,customers!$A$1:$A$1001,customers!$G$1:$G$1001,,0)</f>
        <v>United States</v>
      </c>
      <c r="I52" t="str">
        <f>INDEX(products!$A$1:$G$49,MATCH(orders!$D52,products!$A$1:$A$49,0), MATCH(orders!I$1,products!$A$1:$G$1,0))</f>
        <v>Lib</v>
      </c>
      <c r="J52" t="str">
        <f>INDEX(products!$A$1:$G$49,MATCH(orders!$D52,products!$A$1:$A$49,0), MATCH(orders!J$1,products!$A$1:$G$1,0))</f>
        <v>D</v>
      </c>
      <c r="K52" s="4">
        <f>INDEX(products!$A$1:$G$49,MATCH(orders!$D52,products!$A$1:$A$49,0), MATCH(orders!K$1,products!$A$1:$G$1,0))</f>
        <v>0.5</v>
      </c>
      <c r="L52" s="5">
        <f>INDEX(products!$A$1:$G$49,MATCH(orders!$D52,products!$A$1:$A$49,0), MATCH(orders!L$1,products!$A$1:$G$1,0))</f>
        <v>7.77</v>
      </c>
      <c r="M52" s="5">
        <f t="shared" si="0"/>
        <v>15.54</v>
      </c>
      <c r="N52" t="str">
        <f t="shared" si="1"/>
        <v>Librica</v>
      </c>
      <c r="O52" t="str">
        <f t="shared" si="2"/>
        <v>Dark</v>
      </c>
      <c r="P52" t="str" cm="1">
        <f t="array" ref="P52">_xlfn.XLOOKUP(Orders[[#This Row],[Customer ID]],customers!$A$1:$A$1001,customers!I$1:$I$1001,,0)</f>
        <v>No</v>
      </c>
      <c r="Q52" t="str">
        <f>_xlfn.XLOOKUP(C52,customers!$A$1:$A$1001,customers!$F$1:$F$1001,,0)</f>
        <v>Fort Lauderdale</v>
      </c>
      <c r="R52" s="10">
        <f>Orders[[#This Row],[Unit Price]]-Orders[[#This Row],[Unit Profit]]</f>
        <v>6.7599</v>
      </c>
      <c r="S52" s="10">
        <f>Orders[[#This Row],[Quantity]]*Orders[[#This Row],[Unit Cost]]</f>
        <v>13.5198</v>
      </c>
      <c r="T52" s="5" cm="1">
        <f t="array" ref="T52">_xlfn.XLOOKUP(D52,Table2[[#All],[Product ID]],Table2[[#All],[Profit]],,0)</f>
        <v>1.0101</v>
      </c>
      <c r="U52" s="5">
        <f>Orders[[#This Row],[Quantity]]*Orders[[#This Row],[Unit Profit]]</f>
        <v>2.0202</v>
      </c>
    </row>
    <row r="53" spans="1:21" x14ac:dyDescent="0.3">
      <c r="A53" s="2" t="s">
        <v>778</v>
      </c>
      <c r="B53" s="3">
        <v>43600</v>
      </c>
      <c r="C53" s="2" t="s">
        <v>779</v>
      </c>
      <c r="D53" t="s">
        <v>6164</v>
      </c>
      <c r="E53" s="2">
        <v>4</v>
      </c>
      <c r="F53" s="2" t="str">
        <f>_xlfn.XLOOKUP(C53,customers!$A$1:$A$1001,customers!$B$1:$B$1001,,0)</f>
        <v>Karry Flanders</v>
      </c>
      <c r="G53" s="2" t="str">
        <f>IF(_xlfn.XLOOKUP(C53,customers!$A$1:$A$1001,customers!$C$1:$C$1001,,0)=0, "", _xlfn.XLOOKUP(C53,customers!$A$1:$A$1001,customers!$C$1:$C$1001,,0))</f>
        <v>kflanders1f@over-blog.com</v>
      </c>
      <c r="H53" s="2" t="str">
        <f>_xlfn.XLOOKUP(C53,customers!$A$1:$A$1001,customers!$G$1:$G$1001,,0)</f>
        <v>Ireland</v>
      </c>
      <c r="I53" t="str">
        <f>INDEX(products!$A$1:$G$49,MATCH(orders!$D53,products!$A$1:$A$49,0), MATCH(orders!I$1,products!$A$1:$G$1,0))</f>
        <v>Lib</v>
      </c>
      <c r="J53" t="str">
        <f>INDEX(products!$A$1:$G$49,MATCH(orders!$D53,products!$A$1:$A$49,0), MATCH(orders!J$1,products!$A$1:$G$1,0))</f>
        <v>L</v>
      </c>
      <c r="K53" s="4">
        <f>INDEX(products!$A$1:$G$49,MATCH(orders!$D53,products!$A$1:$A$49,0), MATCH(orders!K$1,products!$A$1:$G$1,0))</f>
        <v>2.5</v>
      </c>
      <c r="L53" s="5">
        <f>INDEX(products!$A$1:$G$49,MATCH(orders!$D53,products!$A$1:$A$49,0), MATCH(orders!L$1,products!$A$1:$G$1,0))</f>
        <v>36.454999999999998</v>
      </c>
      <c r="M53" s="5">
        <f t="shared" si="0"/>
        <v>145.82</v>
      </c>
      <c r="N53" t="str">
        <f t="shared" si="1"/>
        <v>Librica</v>
      </c>
      <c r="O53" t="str">
        <f t="shared" si="2"/>
        <v>Light</v>
      </c>
      <c r="P53" t="str" cm="1">
        <f t="array" ref="P53">_xlfn.XLOOKUP(Orders[[#This Row],[Customer ID]],customers!$A$1:$A$1001,customers!I$1:$I$1001,,0)</f>
        <v>Yes</v>
      </c>
      <c r="Q53" t="str">
        <f>_xlfn.XLOOKUP(C53,customers!$A$1:$A$1001,customers!$F$1:$F$1001,,0)</f>
        <v>Crumlin</v>
      </c>
      <c r="R53" s="10">
        <f>Orders[[#This Row],[Unit Price]]-Orders[[#This Row],[Unit Profit]]</f>
        <v>31.71585</v>
      </c>
      <c r="S53" s="10">
        <f>Orders[[#This Row],[Quantity]]*Orders[[#This Row],[Unit Cost]]</f>
        <v>126.8634</v>
      </c>
      <c r="T53" s="5" cm="1">
        <f t="array" ref="T53">_xlfn.XLOOKUP(D53,Table2[[#All],[Product ID]],Table2[[#All],[Profit]],,0)</f>
        <v>4.7391499999999995</v>
      </c>
      <c r="U53" s="5">
        <f>Orders[[#This Row],[Quantity]]*Orders[[#This Row],[Unit Profit]]</f>
        <v>18.956599999999998</v>
      </c>
    </row>
    <row r="54" spans="1:21" x14ac:dyDescent="0.3">
      <c r="A54" s="2" t="s">
        <v>784</v>
      </c>
      <c r="B54" s="3">
        <v>43719</v>
      </c>
      <c r="C54" s="2" t="s">
        <v>785</v>
      </c>
      <c r="D54" t="s">
        <v>6146</v>
      </c>
      <c r="E54" s="2">
        <v>5</v>
      </c>
      <c r="F54" s="2" t="str">
        <f>_xlfn.XLOOKUP(C54,customers!$A$1:$A$1001,customers!$B$1:$B$1001,,0)</f>
        <v>Hartley Mattioli</v>
      </c>
      <c r="G54" s="2" t="str">
        <f>IF(_xlfn.XLOOKUP(C54,customers!$A$1:$A$1001,customers!$C$1:$C$1001,,0)=0, "", _xlfn.XLOOKUP(C54,customers!$A$1:$A$1001,customers!$C$1:$C$1001,,0))</f>
        <v>hmattioli1g@webmd.com</v>
      </c>
      <c r="H54" s="2" t="str">
        <f>_xlfn.XLOOKUP(C54,customers!$A$1:$A$1001,customers!$G$1:$G$1001,,0)</f>
        <v>United Kingdom</v>
      </c>
      <c r="I54" t="str">
        <f>INDEX(products!$A$1:$G$49,MATCH(orders!$D54,products!$A$1:$A$49,0), MATCH(orders!I$1,products!$A$1:$G$1,0))</f>
        <v>Rob</v>
      </c>
      <c r="J54" t="str">
        <f>INDEX(products!$A$1:$G$49,MATCH(orders!$D54,products!$A$1:$A$49,0), MATCH(orders!J$1,products!$A$1:$G$1,0))</f>
        <v>M</v>
      </c>
      <c r="K54" s="4">
        <f>INDEX(products!$A$1:$G$49,MATCH(orders!$D54,products!$A$1:$A$49,0), MATCH(orders!K$1,products!$A$1:$G$1,0))</f>
        <v>0.5</v>
      </c>
      <c r="L54" s="5">
        <f>INDEX(products!$A$1:$G$49,MATCH(orders!$D54,products!$A$1:$A$49,0), MATCH(orders!L$1,products!$A$1:$G$1,0))</f>
        <v>5.97</v>
      </c>
      <c r="M54" s="5">
        <f t="shared" si="0"/>
        <v>29.849999999999998</v>
      </c>
      <c r="N54" t="str">
        <f t="shared" si="1"/>
        <v>Robusta</v>
      </c>
      <c r="O54" t="str">
        <f t="shared" si="2"/>
        <v>Medium</v>
      </c>
      <c r="P54" t="str" cm="1">
        <f t="array" ref="P54">_xlfn.XLOOKUP(Orders[[#This Row],[Customer ID]],customers!$A$1:$A$1001,customers!I$1:$I$1001,,0)</f>
        <v>No</v>
      </c>
      <c r="Q54" t="str">
        <f>_xlfn.XLOOKUP(C54,customers!$A$1:$A$1001,customers!$F$1:$F$1001,,0)</f>
        <v>Kinloch</v>
      </c>
      <c r="R54" s="10">
        <f>Orders[[#This Row],[Unit Price]]-Orders[[#This Row],[Unit Profit]]</f>
        <v>5.6117999999999997</v>
      </c>
      <c r="S54" s="10">
        <f>Orders[[#This Row],[Quantity]]*Orders[[#This Row],[Unit Cost]]</f>
        <v>28.058999999999997</v>
      </c>
      <c r="T54" s="5" cm="1">
        <f t="array" ref="T54">_xlfn.XLOOKUP(D54,Table2[[#All],[Product ID]],Table2[[#All],[Profit]],,0)</f>
        <v>0.35819999999999996</v>
      </c>
      <c r="U54" s="5">
        <f>Orders[[#This Row],[Quantity]]*Orders[[#This Row],[Unit Profit]]</f>
        <v>1.7909999999999999</v>
      </c>
    </row>
    <row r="55" spans="1:21" x14ac:dyDescent="0.3">
      <c r="A55" s="2" t="s">
        <v>784</v>
      </c>
      <c r="B55" s="3">
        <v>43719</v>
      </c>
      <c r="C55" s="2" t="s">
        <v>785</v>
      </c>
      <c r="D55" t="s">
        <v>6164</v>
      </c>
      <c r="E55" s="2">
        <v>2</v>
      </c>
      <c r="F55" s="2" t="str">
        <f>_xlfn.XLOOKUP(C55,customers!$A$1:$A$1001,customers!$B$1:$B$1001,,0)</f>
        <v>Hartley Mattioli</v>
      </c>
      <c r="G55" s="2" t="str">
        <f>IF(_xlfn.XLOOKUP(C55,customers!$A$1:$A$1001,customers!$C$1:$C$1001,,0)=0, "", _xlfn.XLOOKUP(C55,customers!$A$1:$A$1001,customers!$C$1:$C$1001,,0))</f>
        <v>hmattioli1g@webmd.com</v>
      </c>
      <c r="H55" s="2" t="str">
        <f>_xlfn.XLOOKUP(C55,customers!$A$1:$A$1001,customers!$G$1:$G$1001,,0)</f>
        <v>United Kingdom</v>
      </c>
      <c r="I55" t="str">
        <f>INDEX(products!$A$1:$G$49,MATCH(orders!$D55,products!$A$1:$A$49,0), MATCH(orders!I$1,products!$A$1:$G$1,0))</f>
        <v>Lib</v>
      </c>
      <c r="J55" t="str">
        <f>INDEX(products!$A$1:$G$49,MATCH(orders!$D55,products!$A$1:$A$49,0), MATCH(orders!J$1,products!$A$1:$G$1,0))</f>
        <v>L</v>
      </c>
      <c r="K55" s="4">
        <f>INDEX(products!$A$1:$G$49,MATCH(orders!$D55,products!$A$1:$A$49,0), MATCH(orders!K$1,products!$A$1:$G$1,0))</f>
        <v>2.5</v>
      </c>
      <c r="L55" s="5">
        <f>INDEX(products!$A$1:$G$49,MATCH(orders!$D55,products!$A$1:$A$49,0), MATCH(orders!L$1,products!$A$1:$G$1,0))</f>
        <v>36.454999999999998</v>
      </c>
      <c r="M55" s="5">
        <f t="shared" si="0"/>
        <v>72.91</v>
      </c>
      <c r="N55" t="str">
        <f t="shared" si="1"/>
        <v>Librica</v>
      </c>
      <c r="O55" t="str">
        <f t="shared" si="2"/>
        <v>Light</v>
      </c>
      <c r="P55" t="str" cm="1">
        <f t="array" ref="P55">_xlfn.XLOOKUP(Orders[[#This Row],[Customer ID]],customers!$A$1:$A$1001,customers!I$1:$I$1001,,0)</f>
        <v>No</v>
      </c>
      <c r="Q55" t="str">
        <f>_xlfn.XLOOKUP(C55,customers!$A$1:$A$1001,customers!$F$1:$F$1001,,0)</f>
        <v>Kinloch</v>
      </c>
      <c r="R55" s="10">
        <f>Orders[[#This Row],[Unit Price]]-Orders[[#This Row],[Unit Profit]]</f>
        <v>31.71585</v>
      </c>
      <c r="S55" s="10">
        <f>Orders[[#This Row],[Quantity]]*Orders[[#This Row],[Unit Cost]]</f>
        <v>63.431699999999999</v>
      </c>
      <c r="T55" s="5" cm="1">
        <f t="array" ref="T55">_xlfn.XLOOKUP(D55,Table2[[#All],[Product ID]],Table2[[#All],[Profit]],,0)</f>
        <v>4.7391499999999995</v>
      </c>
      <c r="U55" s="5">
        <f>Orders[[#This Row],[Quantity]]*Orders[[#This Row],[Unit Profit]]</f>
        <v>9.4782999999999991</v>
      </c>
    </row>
    <row r="56" spans="1:21" x14ac:dyDescent="0.3">
      <c r="A56" s="2" t="s">
        <v>794</v>
      </c>
      <c r="B56" s="3">
        <v>44271</v>
      </c>
      <c r="C56" s="2" t="s">
        <v>795</v>
      </c>
      <c r="D56" t="s">
        <v>6162</v>
      </c>
      <c r="E56" s="2">
        <v>5</v>
      </c>
      <c r="F56" s="2" t="str">
        <f>_xlfn.XLOOKUP(C56,customers!$A$1:$A$1001,customers!$B$1:$B$1001,,0)</f>
        <v>Archambault Gillard</v>
      </c>
      <c r="G56" s="2" t="str">
        <f>IF(_xlfn.XLOOKUP(C56,customers!$A$1:$A$1001,customers!$C$1:$C$1001,,0)=0, "", _xlfn.XLOOKUP(C56,customers!$A$1:$A$1001,customers!$C$1:$C$1001,,0))</f>
        <v>agillard1i@issuu.com</v>
      </c>
      <c r="H56" s="2" t="str">
        <f>_xlfn.XLOOKUP(C56,customers!$A$1:$A$1001,customers!$G$1:$G$1001,,0)</f>
        <v>United States</v>
      </c>
      <c r="I56" t="str">
        <f>INDEX(products!$A$1:$G$49,MATCH(orders!$D56,products!$A$1:$A$49,0), MATCH(orders!I$1,products!$A$1:$G$1,0))</f>
        <v>Lib</v>
      </c>
      <c r="J56" t="str">
        <f>INDEX(products!$A$1:$G$49,MATCH(orders!$D56,products!$A$1:$A$49,0), MATCH(orders!J$1,products!$A$1:$G$1,0))</f>
        <v>M</v>
      </c>
      <c r="K56" s="4">
        <f>INDEX(products!$A$1:$G$49,MATCH(orders!$D56,products!$A$1:$A$49,0), MATCH(orders!K$1,products!$A$1:$G$1,0))</f>
        <v>1</v>
      </c>
      <c r="L56" s="5">
        <f>INDEX(products!$A$1:$G$49,MATCH(orders!$D56,products!$A$1:$A$49,0), MATCH(orders!L$1,products!$A$1:$G$1,0))</f>
        <v>14.55</v>
      </c>
      <c r="M56" s="5">
        <f t="shared" si="0"/>
        <v>72.75</v>
      </c>
      <c r="N56" t="str">
        <f t="shared" si="1"/>
        <v>Librica</v>
      </c>
      <c r="O56" t="str">
        <f t="shared" si="2"/>
        <v>Medium</v>
      </c>
      <c r="P56" t="str" cm="1">
        <f t="array" ref="P56">_xlfn.XLOOKUP(Orders[[#This Row],[Customer ID]],customers!$A$1:$A$1001,customers!I$1:$I$1001,,0)</f>
        <v>No</v>
      </c>
      <c r="Q56" t="str">
        <f>_xlfn.XLOOKUP(C56,customers!$A$1:$A$1001,customers!$F$1:$F$1001,,0)</f>
        <v>Toledo</v>
      </c>
      <c r="R56" s="10">
        <f>Orders[[#This Row],[Unit Price]]-Orders[[#This Row],[Unit Profit]]</f>
        <v>12.6585</v>
      </c>
      <c r="S56" s="10">
        <f>Orders[[#This Row],[Quantity]]*Orders[[#This Row],[Unit Cost]]</f>
        <v>63.292500000000004</v>
      </c>
      <c r="T56" s="5" cm="1">
        <f t="array" ref="T56">_xlfn.XLOOKUP(D56,Table2[[#All],[Product ID]],Table2[[#All],[Profit]],,0)</f>
        <v>1.8915000000000002</v>
      </c>
      <c r="U56" s="5">
        <f>Orders[[#This Row],[Quantity]]*Orders[[#This Row],[Unit Profit]]</f>
        <v>9.4575000000000014</v>
      </c>
    </row>
    <row r="57" spans="1:21" x14ac:dyDescent="0.3">
      <c r="A57" s="2" t="s">
        <v>800</v>
      </c>
      <c r="B57" s="3">
        <v>44168</v>
      </c>
      <c r="C57" s="2" t="s">
        <v>801</v>
      </c>
      <c r="D57" t="s">
        <v>6170</v>
      </c>
      <c r="E57" s="2">
        <v>3</v>
      </c>
      <c r="F57" s="2" t="str">
        <f>_xlfn.XLOOKUP(C57,customers!$A$1:$A$1001,customers!$B$1:$B$1001,,0)</f>
        <v>Salomo Cushworth</v>
      </c>
      <c r="G57" s="2" t="str">
        <f>IF(_xlfn.XLOOKUP(C57,customers!$A$1:$A$1001,customers!$C$1:$C$1001,,0)=0, "", _xlfn.XLOOKUP(C57,customers!$A$1:$A$1001,customers!$C$1:$C$1001,,0))</f>
        <v/>
      </c>
      <c r="H57" s="2" t="str">
        <f>_xlfn.XLOOKUP(C57,customers!$A$1:$A$1001,customers!$G$1:$G$1001,,0)</f>
        <v>United States</v>
      </c>
      <c r="I57" t="str">
        <f>INDEX(products!$A$1:$G$49,MATCH(orders!$D57,products!$A$1:$A$49,0), MATCH(orders!I$1,products!$A$1:$G$1,0))</f>
        <v>Lib</v>
      </c>
      <c r="J57" t="str">
        <f>INDEX(products!$A$1:$G$49,MATCH(orders!$D57,products!$A$1:$A$49,0), MATCH(orders!J$1,products!$A$1:$G$1,0))</f>
        <v>L</v>
      </c>
      <c r="K57" s="4">
        <f>INDEX(products!$A$1:$G$49,MATCH(orders!$D57,products!$A$1:$A$49,0), MATCH(orders!K$1,products!$A$1:$G$1,0))</f>
        <v>1</v>
      </c>
      <c r="L57" s="5">
        <f>INDEX(products!$A$1:$G$49,MATCH(orders!$D57,products!$A$1:$A$49,0), MATCH(orders!L$1,products!$A$1:$G$1,0))</f>
        <v>15.85</v>
      </c>
      <c r="M57" s="5">
        <f t="shared" si="0"/>
        <v>47.55</v>
      </c>
      <c r="N57" t="str">
        <f t="shared" si="1"/>
        <v>Librica</v>
      </c>
      <c r="O57" t="str">
        <f t="shared" si="2"/>
        <v>Light</v>
      </c>
      <c r="P57" t="str" cm="1">
        <f t="array" ref="P57">_xlfn.XLOOKUP(Orders[[#This Row],[Customer ID]],customers!$A$1:$A$1001,customers!I$1:$I$1001,,0)</f>
        <v>No</v>
      </c>
      <c r="Q57" t="str">
        <f>_xlfn.XLOOKUP(C57,customers!$A$1:$A$1001,customers!$F$1:$F$1001,,0)</f>
        <v>Trenton</v>
      </c>
      <c r="R57" s="10">
        <f>Orders[[#This Row],[Unit Price]]-Orders[[#This Row],[Unit Profit]]</f>
        <v>13.7895</v>
      </c>
      <c r="S57" s="10">
        <f>Orders[[#This Row],[Quantity]]*Orders[[#This Row],[Unit Cost]]</f>
        <v>41.368499999999997</v>
      </c>
      <c r="T57" s="5" cm="1">
        <f t="array" ref="T57">_xlfn.XLOOKUP(D57,Table2[[#All],[Product ID]],Table2[[#All],[Profit]],,0)</f>
        <v>2.0605000000000002</v>
      </c>
      <c r="U57" s="5">
        <f>Orders[[#This Row],[Quantity]]*Orders[[#This Row],[Unit Profit]]</f>
        <v>6.1815000000000007</v>
      </c>
    </row>
    <row r="58" spans="1:21" x14ac:dyDescent="0.3">
      <c r="A58" s="2" t="s">
        <v>805</v>
      </c>
      <c r="B58" s="3">
        <v>43857</v>
      </c>
      <c r="C58" s="2" t="s">
        <v>806</v>
      </c>
      <c r="D58" t="s">
        <v>6153</v>
      </c>
      <c r="E58" s="2">
        <v>3</v>
      </c>
      <c r="F58" s="2" t="str">
        <f>_xlfn.XLOOKUP(C58,customers!$A$1:$A$1001,customers!$B$1:$B$1001,,0)</f>
        <v>Theda Grizard</v>
      </c>
      <c r="G58" s="2" t="str">
        <f>IF(_xlfn.XLOOKUP(C58,customers!$A$1:$A$1001,customers!$C$1:$C$1001,,0)=0, "", _xlfn.XLOOKUP(C58,customers!$A$1:$A$1001,customers!$C$1:$C$1001,,0))</f>
        <v>tgrizard1k@odnoklassniki.ru</v>
      </c>
      <c r="H58" s="2" t="str">
        <f>_xlfn.XLOOKUP(C58,customers!$A$1:$A$1001,customers!$G$1:$G$1001,,0)</f>
        <v>United States</v>
      </c>
      <c r="I58" t="str">
        <f>INDEX(products!$A$1:$G$49,MATCH(orders!$D58,products!$A$1:$A$49,0), MATCH(orders!I$1,products!$A$1:$G$1,0))</f>
        <v>Exc</v>
      </c>
      <c r="J58" t="str">
        <f>INDEX(products!$A$1:$G$49,MATCH(orders!$D58,products!$A$1:$A$49,0), MATCH(orders!J$1,products!$A$1:$G$1,0))</f>
        <v>D</v>
      </c>
      <c r="K58" s="4">
        <f>INDEX(products!$A$1:$G$49,MATCH(orders!$D58,products!$A$1:$A$49,0), MATCH(orders!K$1,products!$A$1:$G$1,0))</f>
        <v>0.2</v>
      </c>
      <c r="L58" s="5">
        <f>INDEX(products!$A$1:$G$49,MATCH(orders!$D58,products!$A$1:$A$49,0), MATCH(orders!L$1,products!$A$1:$G$1,0))</f>
        <v>3.645</v>
      </c>
      <c r="M58" s="5">
        <f t="shared" si="0"/>
        <v>10.935</v>
      </c>
      <c r="N58" t="str">
        <f t="shared" si="1"/>
        <v>Excelsa</v>
      </c>
      <c r="O58" t="str">
        <f t="shared" si="2"/>
        <v>Dark</v>
      </c>
      <c r="P58" t="str" cm="1">
        <f t="array" ref="P58">_xlfn.XLOOKUP(Orders[[#This Row],[Customer ID]],customers!$A$1:$A$1001,customers!I$1:$I$1001,,0)</f>
        <v>Yes</v>
      </c>
      <c r="Q58" t="str">
        <f>_xlfn.XLOOKUP(C58,customers!$A$1:$A$1001,customers!$F$1:$F$1001,,0)</f>
        <v>Tampa</v>
      </c>
      <c r="R58" s="10">
        <f>Orders[[#This Row],[Unit Price]]-Orders[[#This Row],[Unit Profit]]</f>
        <v>3.2440500000000001</v>
      </c>
      <c r="S58" s="10">
        <f>Orders[[#This Row],[Quantity]]*Orders[[#This Row],[Unit Cost]]</f>
        <v>9.7321500000000007</v>
      </c>
      <c r="T58" s="5" cm="1">
        <f t="array" ref="T58">_xlfn.XLOOKUP(D58,Table2[[#All],[Product ID]],Table2[[#All],[Profit]],,0)</f>
        <v>0.40095000000000003</v>
      </c>
      <c r="U58" s="5">
        <f>Orders[[#This Row],[Quantity]]*Orders[[#This Row],[Unit Profit]]</f>
        <v>1.2028500000000002</v>
      </c>
    </row>
    <row r="59" spans="1:21" x14ac:dyDescent="0.3">
      <c r="A59" s="2" t="s">
        <v>811</v>
      </c>
      <c r="B59" s="3">
        <v>44759</v>
      </c>
      <c r="C59" s="2" t="s">
        <v>812</v>
      </c>
      <c r="D59" t="s">
        <v>6171</v>
      </c>
      <c r="E59" s="2">
        <v>4</v>
      </c>
      <c r="F59" s="2" t="str">
        <f>_xlfn.XLOOKUP(C59,customers!$A$1:$A$1001,customers!$B$1:$B$1001,,0)</f>
        <v>Rozele Relton</v>
      </c>
      <c r="G59" s="2" t="str">
        <f>IF(_xlfn.XLOOKUP(C59,customers!$A$1:$A$1001,customers!$C$1:$C$1001,,0)=0, "", _xlfn.XLOOKUP(C59,customers!$A$1:$A$1001,customers!$C$1:$C$1001,,0))</f>
        <v>rrelton1l@stanford.edu</v>
      </c>
      <c r="H59" s="2" t="str">
        <f>_xlfn.XLOOKUP(C59,customers!$A$1:$A$1001,customers!$G$1:$G$1001,,0)</f>
        <v>United States</v>
      </c>
      <c r="I59" t="str">
        <f>INDEX(products!$A$1:$G$49,MATCH(orders!$D59,products!$A$1:$A$49,0), MATCH(orders!I$1,products!$A$1:$G$1,0))</f>
        <v>Exc</v>
      </c>
      <c r="J59" t="str">
        <f>INDEX(products!$A$1:$G$49,MATCH(orders!$D59,products!$A$1:$A$49,0), MATCH(orders!J$1,products!$A$1:$G$1,0))</f>
        <v>L</v>
      </c>
      <c r="K59" s="4">
        <f>INDEX(products!$A$1:$G$49,MATCH(orders!$D59,products!$A$1:$A$49,0), MATCH(orders!K$1,products!$A$1:$G$1,0))</f>
        <v>1</v>
      </c>
      <c r="L59" s="5">
        <f>INDEX(products!$A$1:$G$49,MATCH(orders!$D59,products!$A$1:$A$49,0), MATCH(orders!L$1,products!$A$1:$G$1,0))</f>
        <v>14.85</v>
      </c>
      <c r="M59" s="5">
        <f t="shared" si="0"/>
        <v>59.4</v>
      </c>
      <c r="N59" t="str">
        <f t="shared" si="1"/>
        <v>Excelsa</v>
      </c>
      <c r="O59" t="str">
        <f t="shared" si="2"/>
        <v>Light</v>
      </c>
      <c r="P59" t="str" cm="1">
        <f t="array" ref="P59">_xlfn.XLOOKUP(Orders[[#This Row],[Customer ID]],customers!$A$1:$A$1001,customers!I$1:$I$1001,,0)</f>
        <v>No</v>
      </c>
      <c r="Q59" t="str">
        <f>_xlfn.XLOOKUP(C59,customers!$A$1:$A$1001,customers!$F$1:$F$1001,,0)</f>
        <v>Pensacola</v>
      </c>
      <c r="R59" s="10">
        <f>Orders[[#This Row],[Unit Price]]-Orders[[#This Row],[Unit Profit]]</f>
        <v>13.2165</v>
      </c>
      <c r="S59" s="10">
        <f>Orders[[#This Row],[Quantity]]*Orders[[#This Row],[Unit Cost]]</f>
        <v>52.866</v>
      </c>
      <c r="T59" s="5" cm="1">
        <f t="array" ref="T59">_xlfn.XLOOKUP(D59,Table2[[#All],[Product ID]],Table2[[#All],[Profit]],,0)</f>
        <v>1.6335</v>
      </c>
      <c r="U59" s="5">
        <f>Orders[[#This Row],[Quantity]]*Orders[[#This Row],[Unit Profit]]</f>
        <v>6.5339999999999998</v>
      </c>
    </row>
    <row r="60" spans="1:21" x14ac:dyDescent="0.3">
      <c r="A60" s="2" t="s">
        <v>817</v>
      </c>
      <c r="B60" s="3">
        <v>44624</v>
      </c>
      <c r="C60" s="2" t="s">
        <v>818</v>
      </c>
      <c r="D60" t="s">
        <v>6165</v>
      </c>
      <c r="E60" s="2">
        <v>3</v>
      </c>
      <c r="F60" s="2" t="str">
        <f>_xlfn.XLOOKUP(C60,customers!$A$1:$A$1001,customers!$B$1:$B$1001,,0)</f>
        <v>Willa Rolling</v>
      </c>
      <c r="G60" s="2" t="str">
        <f>IF(_xlfn.XLOOKUP(C60,customers!$A$1:$A$1001,customers!$C$1:$C$1001,,0)=0, "", _xlfn.XLOOKUP(C60,customers!$A$1:$A$1001,customers!$C$1:$C$1001,,0))</f>
        <v/>
      </c>
      <c r="H60" s="2" t="str">
        <f>_xlfn.XLOOKUP(C60,customers!$A$1:$A$1001,customers!$G$1:$G$1001,,0)</f>
        <v>United States</v>
      </c>
      <c r="I60" t="str">
        <f>INDEX(products!$A$1:$G$49,MATCH(orders!$D60,products!$A$1:$A$49,0), MATCH(orders!I$1,products!$A$1:$G$1,0))</f>
        <v>Lib</v>
      </c>
      <c r="J60" t="str">
        <f>INDEX(products!$A$1:$G$49,MATCH(orders!$D60,products!$A$1:$A$49,0), MATCH(orders!J$1,products!$A$1:$G$1,0))</f>
        <v>D</v>
      </c>
      <c r="K60" s="4">
        <f>INDEX(products!$A$1:$G$49,MATCH(orders!$D60,products!$A$1:$A$49,0), MATCH(orders!K$1,products!$A$1:$G$1,0))</f>
        <v>2.5</v>
      </c>
      <c r="L60" s="5">
        <f>INDEX(products!$A$1:$G$49,MATCH(orders!$D60,products!$A$1:$A$49,0), MATCH(orders!L$1,products!$A$1:$G$1,0))</f>
        <v>29.784999999999997</v>
      </c>
      <c r="M60" s="5">
        <f t="shared" si="0"/>
        <v>89.35499999999999</v>
      </c>
      <c r="N60" t="str">
        <f t="shared" si="1"/>
        <v>Librica</v>
      </c>
      <c r="O60" t="str">
        <f t="shared" si="2"/>
        <v>Dark</v>
      </c>
      <c r="P60" t="str" cm="1">
        <f t="array" ref="P60">_xlfn.XLOOKUP(Orders[[#This Row],[Customer ID]],customers!$A$1:$A$1001,customers!I$1:$I$1001,,0)</f>
        <v>Yes</v>
      </c>
      <c r="Q60" t="str">
        <f>_xlfn.XLOOKUP(C60,customers!$A$1:$A$1001,customers!$F$1:$F$1001,,0)</f>
        <v>Zephyrhills</v>
      </c>
      <c r="R60" s="10">
        <f>Orders[[#This Row],[Unit Price]]-Orders[[#This Row],[Unit Profit]]</f>
        <v>25.912949999999995</v>
      </c>
      <c r="S60" s="10">
        <f>Orders[[#This Row],[Quantity]]*Orders[[#This Row],[Unit Cost]]</f>
        <v>77.738849999999985</v>
      </c>
      <c r="T60" s="5" cm="1">
        <f t="array" ref="T60">_xlfn.XLOOKUP(D60,Table2[[#All],[Product ID]],Table2[[#All],[Profit]],,0)</f>
        <v>3.8720499999999998</v>
      </c>
      <c r="U60" s="5">
        <f>Orders[[#This Row],[Quantity]]*Orders[[#This Row],[Unit Profit]]</f>
        <v>11.616149999999999</v>
      </c>
    </row>
    <row r="61" spans="1:21" x14ac:dyDescent="0.3">
      <c r="A61" s="2" t="s">
        <v>822</v>
      </c>
      <c r="B61" s="3">
        <v>44537</v>
      </c>
      <c r="C61" s="2" t="s">
        <v>823</v>
      </c>
      <c r="D61" t="s">
        <v>6160</v>
      </c>
      <c r="E61" s="2">
        <v>3</v>
      </c>
      <c r="F61" s="2" t="str">
        <f>_xlfn.XLOOKUP(C61,customers!$A$1:$A$1001,customers!$B$1:$B$1001,,0)</f>
        <v>Stanislaus Gilroy</v>
      </c>
      <c r="G61" s="2" t="str">
        <f>IF(_xlfn.XLOOKUP(C61,customers!$A$1:$A$1001,customers!$C$1:$C$1001,,0)=0, "", _xlfn.XLOOKUP(C61,customers!$A$1:$A$1001,customers!$C$1:$C$1001,,0))</f>
        <v>sgilroy1n@eepurl.com</v>
      </c>
      <c r="H61" s="2" t="str">
        <f>_xlfn.XLOOKUP(C61,customers!$A$1:$A$1001,customers!$G$1:$G$1001,,0)</f>
        <v>United States</v>
      </c>
      <c r="I61" t="str">
        <f>INDEX(products!$A$1:$G$49,MATCH(orders!$D61,products!$A$1:$A$49,0), MATCH(orders!I$1,products!$A$1:$G$1,0))</f>
        <v>Lib</v>
      </c>
      <c r="J61" t="str">
        <f>INDEX(products!$A$1:$G$49,MATCH(orders!$D61,products!$A$1:$A$49,0), MATCH(orders!J$1,products!$A$1:$G$1,0))</f>
        <v>M</v>
      </c>
      <c r="K61" s="4">
        <f>INDEX(products!$A$1:$G$49,MATCH(orders!$D61,products!$A$1:$A$49,0), MATCH(orders!K$1,products!$A$1:$G$1,0))</f>
        <v>0.5</v>
      </c>
      <c r="L61" s="5">
        <f>INDEX(products!$A$1:$G$49,MATCH(orders!$D61,products!$A$1:$A$49,0), MATCH(orders!L$1,products!$A$1:$G$1,0))</f>
        <v>8.73</v>
      </c>
      <c r="M61" s="5">
        <f t="shared" si="0"/>
        <v>26.19</v>
      </c>
      <c r="N61" t="str">
        <f t="shared" si="1"/>
        <v>Librica</v>
      </c>
      <c r="O61" t="str">
        <f t="shared" si="2"/>
        <v>Medium</v>
      </c>
      <c r="P61" t="str" cm="1">
        <f t="array" ref="P61">_xlfn.XLOOKUP(Orders[[#This Row],[Customer ID]],customers!$A$1:$A$1001,customers!I$1:$I$1001,,0)</f>
        <v>Yes</v>
      </c>
      <c r="Q61" t="str">
        <f>_xlfn.XLOOKUP(C61,customers!$A$1:$A$1001,customers!$F$1:$F$1001,,0)</f>
        <v>Saint Paul</v>
      </c>
      <c r="R61" s="10">
        <f>Orders[[#This Row],[Unit Price]]-Orders[[#This Row],[Unit Profit]]</f>
        <v>7.5951000000000004</v>
      </c>
      <c r="S61" s="10">
        <f>Orders[[#This Row],[Quantity]]*Orders[[#This Row],[Unit Cost]]</f>
        <v>22.785299999999999</v>
      </c>
      <c r="T61" s="5" cm="1">
        <f t="array" ref="T61">_xlfn.XLOOKUP(D61,Table2[[#All],[Product ID]],Table2[[#All],[Profit]],,0)</f>
        <v>1.1349</v>
      </c>
      <c r="U61" s="5">
        <f>Orders[[#This Row],[Quantity]]*Orders[[#This Row],[Unit Profit]]</f>
        <v>3.4047000000000001</v>
      </c>
    </row>
    <row r="62" spans="1:21" x14ac:dyDescent="0.3">
      <c r="A62" s="2" t="s">
        <v>827</v>
      </c>
      <c r="B62" s="3">
        <v>44252</v>
      </c>
      <c r="C62" s="2" t="s">
        <v>828</v>
      </c>
      <c r="D62" t="s">
        <v>6168</v>
      </c>
      <c r="E62" s="2">
        <v>5</v>
      </c>
      <c r="F62" s="2" t="str">
        <f>_xlfn.XLOOKUP(C62,customers!$A$1:$A$1001,customers!$B$1:$B$1001,,0)</f>
        <v>Correy Cottingham</v>
      </c>
      <c r="G62" s="2" t="str">
        <f>IF(_xlfn.XLOOKUP(C62,customers!$A$1:$A$1001,customers!$C$1:$C$1001,,0)=0, "", _xlfn.XLOOKUP(C62,customers!$A$1:$A$1001,customers!$C$1:$C$1001,,0))</f>
        <v>ccottingham1o@wikipedia.org</v>
      </c>
      <c r="H62" s="2" t="str">
        <f>_xlfn.XLOOKUP(C62,customers!$A$1:$A$1001,customers!$G$1:$G$1001,,0)</f>
        <v>United States</v>
      </c>
      <c r="I62" t="str">
        <f>INDEX(products!$A$1:$G$49,MATCH(orders!$D62,products!$A$1:$A$49,0), MATCH(orders!I$1,products!$A$1:$G$1,0))</f>
        <v>Ara</v>
      </c>
      <c r="J62" t="str">
        <f>INDEX(products!$A$1:$G$49,MATCH(orders!$D62,products!$A$1:$A$49,0), MATCH(orders!J$1,products!$A$1:$G$1,0))</f>
        <v>D</v>
      </c>
      <c r="K62" s="4">
        <f>INDEX(products!$A$1:$G$49,MATCH(orders!$D62,products!$A$1:$A$49,0), MATCH(orders!K$1,products!$A$1:$G$1,0))</f>
        <v>2.5</v>
      </c>
      <c r="L62" s="5">
        <f>INDEX(products!$A$1:$G$49,MATCH(orders!$D62,products!$A$1:$A$49,0), MATCH(orders!L$1,products!$A$1:$G$1,0))</f>
        <v>22.884999999999998</v>
      </c>
      <c r="M62" s="5">
        <f t="shared" si="0"/>
        <v>114.42499999999998</v>
      </c>
      <c r="N62" t="str">
        <f t="shared" si="1"/>
        <v>Arabica</v>
      </c>
      <c r="O62" t="str">
        <f t="shared" si="2"/>
        <v>Dark</v>
      </c>
      <c r="P62" t="str" cm="1">
        <f t="array" ref="P62">_xlfn.XLOOKUP(Orders[[#This Row],[Customer ID]],customers!$A$1:$A$1001,customers!I$1:$I$1001,,0)</f>
        <v>No</v>
      </c>
      <c r="Q62" t="str">
        <f>_xlfn.XLOOKUP(C62,customers!$A$1:$A$1001,customers!$F$1:$F$1001,,0)</f>
        <v>Fort Wayne</v>
      </c>
      <c r="R62" s="10">
        <f>Orders[[#This Row],[Unit Price]]-Orders[[#This Row],[Unit Profit]]</f>
        <v>20.82535</v>
      </c>
      <c r="S62" s="10">
        <f>Orders[[#This Row],[Quantity]]*Orders[[#This Row],[Unit Cost]]</f>
        <v>104.12675</v>
      </c>
      <c r="T62" s="5" cm="1">
        <f t="array" ref="T62">_xlfn.XLOOKUP(D62,Table2[[#All],[Product ID]],Table2[[#All],[Profit]],,0)</f>
        <v>2.0596499999999995</v>
      </c>
      <c r="U62" s="5">
        <f>Orders[[#This Row],[Quantity]]*Orders[[#This Row],[Unit Profit]]</f>
        <v>10.298249999999998</v>
      </c>
    </row>
    <row r="63" spans="1:21" x14ac:dyDescent="0.3">
      <c r="A63" s="2" t="s">
        <v>833</v>
      </c>
      <c r="B63" s="3">
        <v>43521</v>
      </c>
      <c r="C63" s="2" t="s">
        <v>834</v>
      </c>
      <c r="D63" t="s">
        <v>6172</v>
      </c>
      <c r="E63" s="2">
        <v>5</v>
      </c>
      <c r="F63" s="2" t="str">
        <f>_xlfn.XLOOKUP(C63,customers!$A$1:$A$1001,customers!$B$1:$B$1001,,0)</f>
        <v>Pammi Endacott</v>
      </c>
      <c r="G63" s="2" t="str">
        <f>IF(_xlfn.XLOOKUP(C63,customers!$A$1:$A$1001,customers!$C$1:$C$1001,,0)=0, "", _xlfn.XLOOKUP(C63,customers!$A$1:$A$1001,customers!$C$1:$C$1001,,0))</f>
        <v/>
      </c>
      <c r="H63" s="2" t="str">
        <f>_xlfn.XLOOKUP(C63,customers!$A$1:$A$1001,customers!$G$1:$G$1001,,0)</f>
        <v>United Kingdom</v>
      </c>
      <c r="I63" t="str">
        <f>INDEX(products!$A$1:$G$49,MATCH(orders!$D63,products!$A$1:$A$49,0), MATCH(orders!I$1,products!$A$1:$G$1,0))</f>
        <v>Rob</v>
      </c>
      <c r="J63" t="str">
        <f>INDEX(products!$A$1:$G$49,MATCH(orders!$D63,products!$A$1:$A$49,0), MATCH(orders!J$1,products!$A$1:$G$1,0))</f>
        <v>D</v>
      </c>
      <c r="K63" s="4">
        <f>INDEX(products!$A$1:$G$49,MATCH(orders!$D63,products!$A$1:$A$49,0), MATCH(orders!K$1,products!$A$1:$G$1,0))</f>
        <v>0.5</v>
      </c>
      <c r="L63" s="5">
        <f>INDEX(products!$A$1:$G$49,MATCH(orders!$D63,products!$A$1:$A$49,0), MATCH(orders!L$1,products!$A$1:$G$1,0))</f>
        <v>5.3699999999999992</v>
      </c>
      <c r="M63" s="5">
        <f t="shared" si="0"/>
        <v>26.849999999999994</v>
      </c>
      <c r="N63" t="str">
        <f t="shared" si="1"/>
        <v>Robusta</v>
      </c>
      <c r="O63" t="str">
        <f t="shared" si="2"/>
        <v>Dark</v>
      </c>
      <c r="P63" t="str" cm="1">
        <f t="array" ref="P63">_xlfn.XLOOKUP(Orders[[#This Row],[Customer ID]],customers!$A$1:$A$1001,customers!I$1:$I$1001,,0)</f>
        <v>Yes</v>
      </c>
      <c r="Q63" t="str">
        <f>_xlfn.XLOOKUP(C63,customers!$A$1:$A$1001,customers!$F$1:$F$1001,,0)</f>
        <v>Wootton</v>
      </c>
      <c r="R63" s="10">
        <f>Orders[[#This Row],[Unit Price]]-Orders[[#This Row],[Unit Profit]]</f>
        <v>5.0477999999999996</v>
      </c>
      <c r="S63" s="10">
        <f>Orders[[#This Row],[Quantity]]*Orders[[#This Row],[Unit Cost]]</f>
        <v>25.238999999999997</v>
      </c>
      <c r="T63" s="5" cm="1">
        <f t="array" ref="T63">_xlfn.XLOOKUP(D63,Table2[[#All],[Product ID]],Table2[[#All],[Profit]],,0)</f>
        <v>0.32219999999999993</v>
      </c>
      <c r="U63" s="5">
        <f>Orders[[#This Row],[Quantity]]*Orders[[#This Row],[Unit Profit]]</f>
        <v>1.6109999999999998</v>
      </c>
    </row>
    <row r="64" spans="1:21" x14ac:dyDescent="0.3">
      <c r="A64" s="2" t="s">
        <v>838</v>
      </c>
      <c r="B64" s="3">
        <v>43505</v>
      </c>
      <c r="C64" s="2" t="s">
        <v>839</v>
      </c>
      <c r="D64" t="s">
        <v>6145</v>
      </c>
      <c r="E64" s="2">
        <v>5</v>
      </c>
      <c r="F64" s="2" t="str">
        <f>_xlfn.XLOOKUP(C64,customers!$A$1:$A$1001,customers!$B$1:$B$1001,,0)</f>
        <v>Nona Linklater</v>
      </c>
      <c r="G64" s="2" t="str">
        <f>IF(_xlfn.XLOOKUP(C64,customers!$A$1:$A$1001,customers!$C$1:$C$1001,,0)=0, "", _xlfn.XLOOKUP(C64,customers!$A$1:$A$1001,customers!$C$1:$C$1001,,0))</f>
        <v/>
      </c>
      <c r="H64" s="2" t="str">
        <f>_xlfn.XLOOKUP(C64,customers!$A$1:$A$1001,customers!$G$1:$G$1001,,0)</f>
        <v>United States</v>
      </c>
      <c r="I64" t="str">
        <f>INDEX(products!$A$1:$G$49,MATCH(orders!$D64,products!$A$1:$A$49,0), MATCH(orders!I$1,products!$A$1:$G$1,0))</f>
        <v>Lib</v>
      </c>
      <c r="J64" t="str">
        <f>INDEX(products!$A$1:$G$49,MATCH(orders!$D64,products!$A$1:$A$49,0), MATCH(orders!J$1,products!$A$1:$G$1,0))</f>
        <v>L</v>
      </c>
      <c r="K64" s="4">
        <f>INDEX(products!$A$1:$G$49,MATCH(orders!$D64,products!$A$1:$A$49,0), MATCH(orders!K$1,products!$A$1:$G$1,0))</f>
        <v>0.2</v>
      </c>
      <c r="L64" s="5">
        <f>INDEX(products!$A$1:$G$49,MATCH(orders!$D64,products!$A$1:$A$49,0), MATCH(orders!L$1,products!$A$1:$G$1,0))</f>
        <v>4.7549999999999999</v>
      </c>
      <c r="M64" s="5">
        <f t="shared" si="0"/>
        <v>23.774999999999999</v>
      </c>
      <c r="N64" t="str">
        <f t="shared" si="1"/>
        <v>Librica</v>
      </c>
      <c r="O64" t="str">
        <f t="shared" si="2"/>
        <v>Light</v>
      </c>
      <c r="P64" t="str" cm="1">
        <f t="array" ref="P64">_xlfn.XLOOKUP(Orders[[#This Row],[Customer ID]],customers!$A$1:$A$1001,customers!I$1:$I$1001,,0)</f>
        <v>Yes</v>
      </c>
      <c r="Q64" t="str">
        <f>_xlfn.XLOOKUP(C64,customers!$A$1:$A$1001,customers!$F$1:$F$1001,,0)</f>
        <v>Naples</v>
      </c>
      <c r="R64" s="10">
        <f>Orders[[#This Row],[Unit Price]]-Orders[[#This Row],[Unit Profit]]</f>
        <v>4.1368499999999999</v>
      </c>
      <c r="S64" s="10">
        <f>Orders[[#This Row],[Quantity]]*Orders[[#This Row],[Unit Cost]]</f>
        <v>20.684249999999999</v>
      </c>
      <c r="T64" s="5" cm="1">
        <f t="array" ref="T64">_xlfn.XLOOKUP(D64,Table2[[#All],[Product ID]],Table2[[#All],[Profit]],,0)</f>
        <v>0.61814999999999998</v>
      </c>
      <c r="U64" s="5">
        <f>Orders[[#This Row],[Quantity]]*Orders[[#This Row],[Unit Profit]]</f>
        <v>3.0907499999999999</v>
      </c>
    </row>
    <row r="65" spans="1:21" x14ac:dyDescent="0.3">
      <c r="A65" s="2" t="s">
        <v>843</v>
      </c>
      <c r="B65" s="3">
        <v>43868</v>
      </c>
      <c r="C65" s="2" t="s">
        <v>844</v>
      </c>
      <c r="D65" t="s">
        <v>6157</v>
      </c>
      <c r="E65" s="2">
        <v>1</v>
      </c>
      <c r="F65" s="2" t="str">
        <f>_xlfn.XLOOKUP(C65,customers!$A$1:$A$1001,customers!$B$1:$B$1001,,0)</f>
        <v>Annadiane Dykes</v>
      </c>
      <c r="G65" s="2" t="str">
        <f>IF(_xlfn.XLOOKUP(C65,customers!$A$1:$A$1001,customers!$C$1:$C$1001,,0)=0, "", _xlfn.XLOOKUP(C65,customers!$A$1:$A$1001,customers!$C$1:$C$1001,,0))</f>
        <v>adykes1r@eventbrite.com</v>
      </c>
      <c r="H65" s="2" t="str">
        <f>_xlfn.XLOOKUP(C65,customers!$A$1:$A$1001,customers!$G$1:$G$1001,,0)</f>
        <v>United States</v>
      </c>
      <c r="I65" t="str">
        <f>INDEX(products!$A$1:$G$49,MATCH(orders!$D65,products!$A$1:$A$49,0), MATCH(orders!I$1,products!$A$1:$G$1,0))</f>
        <v>Ara</v>
      </c>
      <c r="J65" t="str">
        <f>INDEX(products!$A$1:$G$49,MATCH(orders!$D65,products!$A$1:$A$49,0), MATCH(orders!J$1,products!$A$1:$G$1,0))</f>
        <v>M</v>
      </c>
      <c r="K65" s="4">
        <f>INDEX(products!$A$1:$G$49,MATCH(orders!$D65,products!$A$1:$A$49,0), MATCH(orders!K$1,products!$A$1:$G$1,0))</f>
        <v>0.5</v>
      </c>
      <c r="L65" s="5">
        <f>INDEX(products!$A$1:$G$49,MATCH(orders!$D65,products!$A$1:$A$49,0), MATCH(orders!L$1,products!$A$1:$G$1,0))</f>
        <v>6.75</v>
      </c>
      <c r="M65" s="5">
        <f t="shared" si="0"/>
        <v>6.75</v>
      </c>
      <c r="N65" t="str">
        <f t="shared" si="1"/>
        <v>Arabica</v>
      </c>
      <c r="O65" t="str">
        <f t="shared" si="2"/>
        <v>Medium</v>
      </c>
      <c r="P65" t="str" cm="1">
        <f t="array" ref="P65">_xlfn.XLOOKUP(Orders[[#This Row],[Customer ID]],customers!$A$1:$A$1001,customers!I$1:$I$1001,,0)</f>
        <v>No</v>
      </c>
      <c r="Q65" t="str">
        <f>_xlfn.XLOOKUP(C65,customers!$A$1:$A$1001,customers!$F$1:$F$1001,,0)</f>
        <v>Chicago</v>
      </c>
      <c r="R65" s="10">
        <f>Orders[[#This Row],[Unit Price]]-Orders[[#This Row],[Unit Profit]]</f>
        <v>6.1425000000000001</v>
      </c>
      <c r="S65" s="10">
        <f>Orders[[#This Row],[Quantity]]*Orders[[#This Row],[Unit Cost]]</f>
        <v>6.1425000000000001</v>
      </c>
      <c r="T65" s="5" cm="1">
        <f t="array" ref="T65">_xlfn.XLOOKUP(D65,Table2[[#All],[Product ID]],Table2[[#All],[Profit]],,0)</f>
        <v>0.60749999999999993</v>
      </c>
      <c r="U65" s="5">
        <f>Orders[[#This Row],[Quantity]]*Orders[[#This Row],[Unit Profit]]</f>
        <v>0.60749999999999993</v>
      </c>
    </row>
    <row r="66" spans="1:21" x14ac:dyDescent="0.3">
      <c r="A66" s="2" t="s">
        <v>849</v>
      </c>
      <c r="B66" s="3">
        <v>43913</v>
      </c>
      <c r="C66" s="2" t="s">
        <v>850</v>
      </c>
      <c r="D66" t="s">
        <v>6146</v>
      </c>
      <c r="E66" s="2">
        <v>6</v>
      </c>
      <c r="F66" s="2" t="str">
        <f>_xlfn.XLOOKUP(C66,customers!$A$1:$A$1001,customers!$B$1:$B$1001,,0)</f>
        <v>Felecia Dodgson</v>
      </c>
      <c r="G66" s="2" t="str">
        <f>IF(_xlfn.XLOOKUP(C66,customers!$A$1:$A$1001,customers!$C$1:$C$1001,,0)=0, "", _xlfn.XLOOKUP(C66,customers!$A$1:$A$1001,customers!$C$1:$C$1001,,0))</f>
        <v/>
      </c>
      <c r="H66" s="2" t="str">
        <f>_xlfn.XLOOKUP(C66,customers!$A$1:$A$1001,customers!$G$1:$G$1001,,0)</f>
        <v>United States</v>
      </c>
      <c r="I66" t="str">
        <f>INDEX(products!$A$1:$G$49,MATCH(orders!$D66,products!$A$1:$A$49,0), MATCH(orders!I$1,products!$A$1:$G$1,0))</f>
        <v>Rob</v>
      </c>
      <c r="J66" t="str">
        <f>INDEX(products!$A$1:$G$49,MATCH(orders!$D66,products!$A$1:$A$49,0), MATCH(orders!J$1,products!$A$1:$G$1,0))</f>
        <v>M</v>
      </c>
      <c r="K66" s="4">
        <f>INDEX(products!$A$1:$G$49,MATCH(orders!$D66,products!$A$1:$A$49,0), MATCH(orders!K$1,products!$A$1:$G$1,0))</f>
        <v>0.5</v>
      </c>
      <c r="L66" s="5">
        <f>INDEX(products!$A$1:$G$49,MATCH(orders!$D66,products!$A$1:$A$49,0), MATCH(orders!L$1,products!$A$1:$G$1,0))</f>
        <v>5.97</v>
      </c>
      <c r="M66" s="5">
        <f t="shared" si="0"/>
        <v>35.82</v>
      </c>
      <c r="N66" t="str">
        <f t="shared" si="1"/>
        <v>Robusta</v>
      </c>
      <c r="O66" t="str">
        <f t="shared" si="2"/>
        <v>Medium</v>
      </c>
      <c r="P66" t="str" cm="1">
        <f t="array" ref="P66">_xlfn.XLOOKUP(Orders[[#This Row],[Customer ID]],customers!$A$1:$A$1001,customers!I$1:$I$1001,,0)</f>
        <v>Yes</v>
      </c>
      <c r="Q66" t="str">
        <f>_xlfn.XLOOKUP(C66,customers!$A$1:$A$1001,customers!$F$1:$F$1001,,0)</f>
        <v>Newark</v>
      </c>
      <c r="R66" s="10">
        <f>Orders[[#This Row],[Unit Price]]-Orders[[#This Row],[Unit Profit]]</f>
        <v>5.6117999999999997</v>
      </c>
      <c r="S66" s="10">
        <f>Orders[[#This Row],[Quantity]]*Orders[[#This Row],[Unit Cost]]</f>
        <v>33.6708</v>
      </c>
      <c r="T66" s="5" cm="1">
        <f t="array" ref="T66">_xlfn.XLOOKUP(D66,Table2[[#All],[Product ID]],Table2[[#All],[Profit]],,0)</f>
        <v>0.35819999999999996</v>
      </c>
      <c r="U66" s="5">
        <f>Orders[[#This Row],[Quantity]]*Orders[[#This Row],[Unit Profit]]</f>
        <v>2.1491999999999996</v>
      </c>
    </row>
    <row r="67" spans="1:21" x14ac:dyDescent="0.3">
      <c r="A67" s="2" t="s">
        <v>854</v>
      </c>
      <c r="B67" s="3">
        <v>44626</v>
      </c>
      <c r="C67" s="2" t="s">
        <v>855</v>
      </c>
      <c r="D67" t="s">
        <v>6149</v>
      </c>
      <c r="E67" s="2">
        <v>4</v>
      </c>
      <c r="F67" s="2" t="str">
        <f>_xlfn.XLOOKUP(C67,customers!$A$1:$A$1001,customers!$B$1:$B$1001,,0)</f>
        <v>Angelia Cockrem</v>
      </c>
      <c r="G67" s="2" t="str">
        <f>IF(_xlfn.XLOOKUP(C67,customers!$A$1:$A$1001,customers!$C$1:$C$1001,,0)=0, "", _xlfn.XLOOKUP(C67,customers!$A$1:$A$1001,customers!$C$1:$C$1001,,0))</f>
        <v>acockrem1t@engadget.com</v>
      </c>
      <c r="H67" s="2" t="str">
        <f>_xlfn.XLOOKUP(C67,customers!$A$1:$A$1001,customers!$G$1:$G$1001,,0)</f>
        <v>United States</v>
      </c>
      <c r="I67" t="str">
        <f>INDEX(products!$A$1:$G$49,MATCH(orders!$D67,products!$A$1:$A$49,0), MATCH(orders!I$1,products!$A$1:$G$1,0))</f>
        <v>Rob</v>
      </c>
      <c r="J67" t="str">
        <f>INDEX(products!$A$1:$G$49,MATCH(orders!$D67,products!$A$1:$A$49,0), MATCH(orders!J$1,products!$A$1:$G$1,0))</f>
        <v>D</v>
      </c>
      <c r="K67" s="4">
        <f>INDEX(products!$A$1:$G$49,MATCH(orders!$D67,products!$A$1:$A$49,0), MATCH(orders!K$1,products!$A$1:$G$1,0))</f>
        <v>2.5</v>
      </c>
      <c r="L67" s="5">
        <f>INDEX(products!$A$1:$G$49,MATCH(orders!$D67,products!$A$1:$A$49,0), MATCH(orders!L$1,products!$A$1:$G$1,0))</f>
        <v>20.584999999999997</v>
      </c>
      <c r="M67" s="5">
        <f t="shared" ref="M67:M130" si="3">L67*E67</f>
        <v>82.339999999999989</v>
      </c>
      <c r="N67" t="str">
        <f t="shared" ref="N67:N130" si="4">IF(I67="Rob","Robusta", IF(I67="Exc","Excelsa", IF(I67="Ara", "Arabica", IF(I67="Lib", "Librica",""))))</f>
        <v>Robusta</v>
      </c>
      <c r="O67" t="str">
        <f t="shared" ref="O67:O130" si="5">IF(J67="M", "Medium", IF(J67="L", "Light", IF(J67="D", "Dark","")))</f>
        <v>Dark</v>
      </c>
      <c r="P67" t="str" cm="1">
        <f t="array" ref="P67">_xlfn.XLOOKUP(Orders[[#This Row],[Customer ID]],customers!$A$1:$A$1001,customers!I$1:$I$1001,,0)</f>
        <v>Yes</v>
      </c>
      <c r="Q67" t="str">
        <f>_xlfn.XLOOKUP(C67,customers!$A$1:$A$1001,customers!$F$1:$F$1001,,0)</f>
        <v>Vienna</v>
      </c>
      <c r="R67" s="10">
        <f>Orders[[#This Row],[Unit Price]]-Orders[[#This Row],[Unit Profit]]</f>
        <v>19.349899999999998</v>
      </c>
      <c r="S67" s="10">
        <f>Orders[[#This Row],[Quantity]]*Orders[[#This Row],[Unit Cost]]</f>
        <v>77.399599999999992</v>
      </c>
      <c r="T67" s="5" cm="1">
        <f t="array" ref="T67">_xlfn.XLOOKUP(D67,Table2[[#All],[Product ID]],Table2[[#All],[Profit]],,0)</f>
        <v>1.2350999999999999</v>
      </c>
      <c r="U67" s="5">
        <f>Orders[[#This Row],[Quantity]]*Orders[[#This Row],[Unit Profit]]</f>
        <v>4.9403999999999995</v>
      </c>
    </row>
    <row r="68" spans="1:21" x14ac:dyDescent="0.3">
      <c r="A68" s="2" t="s">
        <v>860</v>
      </c>
      <c r="B68" s="3">
        <v>44666</v>
      </c>
      <c r="C68" s="2" t="s">
        <v>861</v>
      </c>
      <c r="D68" t="s">
        <v>6173</v>
      </c>
      <c r="E68" s="2">
        <v>1</v>
      </c>
      <c r="F68" s="2" t="str">
        <f>_xlfn.XLOOKUP(C68,customers!$A$1:$A$1001,customers!$B$1:$B$1001,,0)</f>
        <v>Belvia Umpleby</v>
      </c>
      <c r="G68" s="2" t="str">
        <f>IF(_xlfn.XLOOKUP(C68,customers!$A$1:$A$1001,customers!$C$1:$C$1001,,0)=0, "", _xlfn.XLOOKUP(C68,customers!$A$1:$A$1001,customers!$C$1:$C$1001,,0))</f>
        <v>bumpleby1u@soundcloud.com</v>
      </c>
      <c r="H68" s="2" t="str">
        <f>_xlfn.XLOOKUP(C68,customers!$A$1:$A$1001,customers!$G$1:$G$1001,,0)</f>
        <v>United States</v>
      </c>
      <c r="I68" t="str">
        <f>INDEX(products!$A$1:$G$49,MATCH(orders!$D68,products!$A$1:$A$49,0), MATCH(orders!I$1,products!$A$1:$G$1,0))</f>
        <v>Rob</v>
      </c>
      <c r="J68" t="str">
        <f>INDEX(products!$A$1:$G$49,MATCH(orders!$D68,products!$A$1:$A$49,0), MATCH(orders!J$1,products!$A$1:$G$1,0))</f>
        <v>L</v>
      </c>
      <c r="K68" s="4">
        <f>INDEX(products!$A$1:$G$49,MATCH(orders!$D68,products!$A$1:$A$49,0), MATCH(orders!K$1,products!$A$1:$G$1,0))</f>
        <v>0.5</v>
      </c>
      <c r="L68" s="5">
        <f>INDEX(products!$A$1:$G$49,MATCH(orders!$D68,products!$A$1:$A$49,0), MATCH(orders!L$1,products!$A$1:$G$1,0))</f>
        <v>7.169999999999999</v>
      </c>
      <c r="M68" s="5">
        <f t="shared" si="3"/>
        <v>7.169999999999999</v>
      </c>
      <c r="N68" t="str">
        <f t="shared" si="4"/>
        <v>Robusta</v>
      </c>
      <c r="O68" t="str">
        <f t="shared" si="5"/>
        <v>Light</v>
      </c>
      <c r="P68" t="str" cm="1">
        <f t="array" ref="P68">_xlfn.XLOOKUP(Orders[[#This Row],[Customer ID]],customers!$A$1:$A$1001,customers!I$1:$I$1001,,0)</f>
        <v>Yes</v>
      </c>
      <c r="Q68" t="str">
        <f>_xlfn.XLOOKUP(C68,customers!$A$1:$A$1001,customers!$F$1:$F$1001,,0)</f>
        <v>Fort Worth</v>
      </c>
      <c r="R68" s="10">
        <f>Orders[[#This Row],[Unit Price]]-Orders[[#This Row],[Unit Profit]]</f>
        <v>6.7397999999999989</v>
      </c>
      <c r="S68" s="10">
        <f>Orders[[#This Row],[Quantity]]*Orders[[#This Row],[Unit Cost]]</f>
        <v>6.7397999999999989</v>
      </c>
      <c r="T68" s="5" cm="1">
        <f t="array" ref="T68">_xlfn.XLOOKUP(D68,Table2[[#All],[Product ID]],Table2[[#All],[Profit]],,0)</f>
        <v>0.43019999999999992</v>
      </c>
      <c r="U68" s="5">
        <f>Orders[[#This Row],[Quantity]]*Orders[[#This Row],[Unit Profit]]</f>
        <v>0.43019999999999992</v>
      </c>
    </row>
    <row r="69" spans="1:21" x14ac:dyDescent="0.3">
      <c r="A69" s="2" t="s">
        <v>866</v>
      </c>
      <c r="B69" s="3">
        <v>44519</v>
      </c>
      <c r="C69" s="2" t="s">
        <v>867</v>
      </c>
      <c r="D69" t="s">
        <v>6145</v>
      </c>
      <c r="E69" s="2">
        <v>2</v>
      </c>
      <c r="F69" s="2" t="str">
        <f>_xlfn.XLOOKUP(C69,customers!$A$1:$A$1001,customers!$B$1:$B$1001,,0)</f>
        <v>Nat Saleway</v>
      </c>
      <c r="G69" s="2" t="str">
        <f>IF(_xlfn.XLOOKUP(C69,customers!$A$1:$A$1001,customers!$C$1:$C$1001,,0)=0, "", _xlfn.XLOOKUP(C69,customers!$A$1:$A$1001,customers!$C$1:$C$1001,,0))</f>
        <v>nsaleway1v@dedecms.com</v>
      </c>
      <c r="H69" s="2" t="str">
        <f>_xlfn.XLOOKUP(C69,customers!$A$1:$A$1001,customers!$G$1:$G$1001,,0)</f>
        <v>United States</v>
      </c>
      <c r="I69" t="str">
        <f>INDEX(products!$A$1:$G$49,MATCH(orders!$D69,products!$A$1:$A$49,0), MATCH(orders!I$1,products!$A$1:$G$1,0))</f>
        <v>Lib</v>
      </c>
      <c r="J69" t="str">
        <f>INDEX(products!$A$1:$G$49,MATCH(orders!$D69,products!$A$1:$A$49,0), MATCH(orders!J$1,products!$A$1:$G$1,0))</f>
        <v>L</v>
      </c>
      <c r="K69" s="4">
        <f>INDEX(products!$A$1:$G$49,MATCH(orders!$D69,products!$A$1:$A$49,0), MATCH(orders!K$1,products!$A$1:$G$1,0))</f>
        <v>0.2</v>
      </c>
      <c r="L69" s="5">
        <f>INDEX(products!$A$1:$G$49,MATCH(orders!$D69,products!$A$1:$A$49,0), MATCH(orders!L$1,products!$A$1:$G$1,0))</f>
        <v>4.7549999999999999</v>
      </c>
      <c r="M69" s="5">
        <f t="shared" si="3"/>
        <v>9.51</v>
      </c>
      <c r="N69" t="str">
        <f t="shared" si="4"/>
        <v>Librica</v>
      </c>
      <c r="O69" t="str">
        <f t="shared" si="5"/>
        <v>Light</v>
      </c>
      <c r="P69" t="str" cm="1">
        <f t="array" ref="P69">_xlfn.XLOOKUP(Orders[[#This Row],[Customer ID]],customers!$A$1:$A$1001,customers!I$1:$I$1001,,0)</f>
        <v>No</v>
      </c>
      <c r="Q69" t="str">
        <f>_xlfn.XLOOKUP(C69,customers!$A$1:$A$1001,customers!$F$1:$F$1001,,0)</f>
        <v>Burbank</v>
      </c>
      <c r="R69" s="10">
        <f>Orders[[#This Row],[Unit Price]]-Orders[[#This Row],[Unit Profit]]</f>
        <v>4.1368499999999999</v>
      </c>
      <c r="S69" s="10">
        <f>Orders[[#This Row],[Quantity]]*Orders[[#This Row],[Unit Cost]]</f>
        <v>8.2736999999999998</v>
      </c>
      <c r="T69" s="5" cm="1">
        <f t="array" ref="T69">_xlfn.XLOOKUP(D69,Table2[[#All],[Product ID]],Table2[[#All],[Profit]],,0)</f>
        <v>0.61814999999999998</v>
      </c>
      <c r="U69" s="5">
        <f>Orders[[#This Row],[Quantity]]*Orders[[#This Row],[Unit Profit]]</f>
        <v>1.2363</v>
      </c>
    </row>
    <row r="70" spans="1:21" x14ac:dyDescent="0.3">
      <c r="A70" s="2" t="s">
        <v>872</v>
      </c>
      <c r="B70" s="3">
        <v>43754</v>
      </c>
      <c r="C70" s="2" t="s">
        <v>873</v>
      </c>
      <c r="D70" t="s">
        <v>6174</v>
      </c>
      <c r="E70" s="2">
        <v>1</v>
      </c>
      <c r="F70" s="2" t="str">
        <f>_xlfn.XLOOKUP(C70,customers!$A$1:$A$1001,customers!$B$1:$B$1001,,0)</f>
        <v>Hayward Goulter</v>
      </c>
      <c r="G70" s="2" t="str">
        <f>IF(_xlfn.XLOOKUP(C70,customers!$A$1:$A$1001,customers!$C$1:$C$1001,,0)=0, "", _xlfn.XLOOKUP(C70,customers!$A$1:$A$1001,customers!$C$1:$C$1001,,0))</f>
        <v>hgoulter1w@abc.net.au</v>
      </c>
      <c r="H70" s="2" t="str">
        <f>_xlfn.XLOOKUP(C70,customers!$A$1:$A$1001,customers!$G$1:$G$1001,,0)</f>
        <v>United States</v>
      </c>
      <c r="I70" t="str">
        <f>INDEX(products!$A$1:$G$49,MATCH(orders!$D70,products!$A$1:$A$49,0), MATCH(orders!I$1,products!$A$1:$G$1,0))</f>
        <v>Rob</v>
      </c>
      <c r="J70" t="str">
        <f>INDEX(products!$A$1:$G$49,MATCH(orders!$D70,products!$A$1:$A$49,0), MATCH(orders!J$1,products!$A$1:$G$1,0))</f>
        <v>M</v>
      </c>
      <c r="K70" s="4">
        <f>INDEX(products!$A$1:$G$49,MATCH(orders!$D70,products!$A$1:$A$49,0), MATCH(orders!K$1,products!$A$1:$G$1,0))</f>
        <v>0.2</v>
      </c>
      <c r="L70" s="5">
        <f>INDEX(products!$A$1:$G$49,MATCH(orders!$D70,products!$A$1:$A$49,0), MATCH(orders!L$1,products!$A$1:$G$1,0))</f>
        <v>2.9849999999999999</v>
      </c>
      <c r="M70" s="5">
        <f t="shared" si="3"/>
        <v>2.9849999999999999</v>
      </c>
      <c r="N70" t="str">
        <f t="shared" si="4"/>
        <v>Robusta</v>
      </c>
      <c r="O70" t="str">
        <f t="shared" si="5"/>
        <v>Medium</v>
      </c>
      <c r="P70" t="str" cm="1">
        <f t="array" ref="P70">_xlfn.XLOOKUP(Orders[[#This Row],[Customer ID]],customers!$A$1:$A$1001,customers!I$1:$I$1001,,0)</f>
        <v>No</v>
      </c>
      <c r="Q70" t="str">
        <f>_xlfn.XLOOKUP(C70,customers!$A$1:$A$1001,customers!$F$1:$F$1001,,0)</f>
        <v>Kingsport</v>
      </c>
      <c r="R70" s="10">
        <f>Orders[[#This Row],[Unit Price]]-Orders[[#This Row],[Unit Profit]]</f>
        <v>2.8058999999999998</v>
      </c>
      <c r="S70" s="10">
        <f>Orders[[#This Row],[Quantity]]*Orders[[#This Row],[Unit Cost]]</f>
        <v>2.8058999999999998</v>
      </c>
      <c r="T70" s="5" cm="1">
        <f t="array" ref="T70">_xlfn.XLOOKUP(D70,Table2[[#All],[Product ID]],Table2[[#All],[Profit]],,0)</f>
        <v>0.17909999999999998</v>
      </c>
      <c r="U70" s="5">
        <f>Orders[[#This Row],[Quantity]]*Orders[[#This Row],[Unit Profit]]</f>
        <v>0.17909999999999998</v>
      </c>
    </row>
    <row r="71" spans="1:21" x14ac:dyDescent="0.3">
      <c r="A71" s="2" t="s">
        <v>878</v>
      </c>
      <c r="B71" s="3">
        <v>43795</v>
      </c>
      <c r="C71" s="2" t="s">
        <v>879</v>
      </c>
      <c r="D71" t="s">
        <v>6138</v>
      </c>
      <c r="E71" s="2">
        <v>6</v>
      </c>
      <c r="F71" s="2" t="str">
        <f>_xlfn.XLOOKUP(C71,customers!$A$1:$A$1001,customers!$B$1:$B$1001,,0)</f>
        <v>Gay Rizzello</v>
      </c>
      <c r="G71" s="2" t="str">
        <f>IF(_xlfn.XLOOKUP(C71,customers!$A$1:$A$1001,customers!$C$1:$C$1001,,0)=0, "", _xlfn.XLOOKUP(C71,customers!$A$1:$A$1001,customers!$C$1:$C$1001,,0))</f>
        <v>grizzello1x@symantec.com</v>
      </c>
      <c r="H71" s="2" t="str">
        <f>_xlfn.XLOOKUP(C71,customers!$A$1:$A$1001,customers!$G$1:$G$1001,,0)</f>
        <v>United Kingdom</v>
      </c>
      <c r="I71" t="str">
        <f>INDEX(products!$A$1:$G$49,MATCH(orders!$D71,products!$A$1:$A$49,0), MATCH(orders!I$1,products!$A$1:$G$1,0))</f>
        <v>Rob</v>
      </c>
      <c r="J71" t="str">
        <f>INDEX(products!$A$1:$G$49,MATCH(orders!$D71,products!$A$1:$A$49,0), MATCH(orders!J$1,products!$A$1:$G$1,0))</f>
        <v>M</v>
      </c>
      <c r="K71" s="4">
        <f>INDEX(products!$A$1:$G$49,MATCH(orders!$D71,products!$A$1:$A$49,0), MATCH(orders!K$1,products!$A$1:$G$1,0))</f>
        <v>1</v>
      </c>
      <c r="L71" s="5">
        <f>INDEX(products!$A$1:$G$49,MATCH(orders!$D71,products!$A$1:$A$49,0), MATCH(orders!L$1,products!$A$1:$G$1,0))</f>
        <v>9.9499999999999993</v>
      </c>
      <c r="M71" s="5">
        <f t="shared" si="3"/>
        <v>59.699999999999996</v>
      </c>
      <c r="N71" t="str">
        <f t="shared" si="4"/>
        <v>Robusta</v>
      </c>
      <c r="O71" t="str">
        <f t="shared" si="5"/>
        <v>Medium</v>
      </c>
      <c r="P71" t="str" cm="1">
        <f t="array" ref="P71">_xlfn.XLOOKUP(Orders[[#This Row],[Customer ID]],customers!$A$1:$A$1001,customers!I$1:$I$1001,,0)</f>
        <v>Yes</v>
      </c>
      <c r="Q71" t="str">
        <f>_xlfn.XLOOKUP(C71,customers!$A$1:$A$1001,customers!$F$1:$F$1001,,0)</f>
        <v>Liverpool</v>
      </c>
      <c r="R71" s="10">
        <f>Orders[[#This Row],[Unit Price]]-Orders[[#This Row],[Unit Profit]]</f>
        <v>9.3529999999999998</v>
      </c>
      <c r="S71" s="10">
        <f>Orders[[#This Row],[Quantity]]*Orders[[#This Row],[Unit Cost]]</f>
        <v>56.117999999999995</v>
      </c>
      <c r="T71" s="5" cm="1">
        <f t="array" ref="T71">_xlfn.XLOOKUP(D71,Table2[[#All],[Product ID]],Table2[[#All],[Profit]],,0)</f>
        <v>0.59699999999999998</v>
      </c>
      <c r="U71" s="5">
        <f>Orders[[#This Row],[Quantity]]*Orders[[#This Row],[Unit Profit]]</f>
        <v>3.5819999999999999</v>
      </c>
    </row>
    <row r="72" spans="1:21" x14ac:dyDescent="0.3">
      <c r="A72" s="2" t="s">
        <v>885</v>
      </c>
      <c r="B72" s="3">
        <v>43646</v>
      </c>
      <c r="C72" s="2" t="s">
        <v>886</v>
      </c>
      <c r="D72" t="s">
        <v>6148</v>
      </c>
      <c r="E72" s="2">
        <v>4</v>
      </c>
      <c r="F72" s="2" t="str">
        <f>_xlfn.XLOOKUP(C72,customers!$A$1:$A$1001,customers!$B$1:$B$1001,,0)</f>
        <v>Shannon List</v>
      </c>
      <c r="G72" s="2" t="str">
        <f>IF(_xlfn.XLOOKUP(C72,customers!$A$1:$A$1001,customers!$C$1:$C$1001,,0)=0, "", _xlfn.XLOOKUP(C72,customers!$A$1:$A$1001,customers!$C$1:$C$1001,,0))</f>
        <v>slist1y@mapquest.com</v>
      </c>
      <c r="H72" s="2" t="str">
        <f>_xlfn.XLOOKUP(C72,customers!$A$1:$A$1001,customers!$G$1:$G$1001,,0)</f>
        <v>United States</v>
      </c>
      <c r="I72" t="str">
        <f>INDEX(products!$A$1:$G$49,MATCH(orders!$D72,products!$A$1:$A$49,0), MATCH(orders!I$1,products!$A$1:$G$1,0))</f>
        <v>Exc</v>
      </c>
      <c r="J72" t="str">
        <f>INDEX(products!$A$1:$G$49,MATCH(orders!$D72,products!$A$1:$A$49,0), MATCH(orders!J$1,products!$A$1:$G$1,0))</f>
        <v>L</v>
      </c>
      <c r="K72" s="4">
        <f>INDEX(products!$A$1:$G$49,MATCH(orders!$D72,products!$A$1:$A$49,0), MATCH(orders!K$1,products!$A$1:$G$1,0))</f>
        <v>2.5</v>
      </c>
      <c r="L72" s="5">
        <f>INDEX(products!$A$1:$G$49,MATCH(orders!$D72,products!$A$1:$A$49,0), MATCH(orders!L$1,products!$A$1:$G$1,0))</f>
        <v>34.154999999999994</v>
      </c>
      <c r="M72" s="5">
        <f t="shared" si="3"/>
        <v>136.61999999999998</v>
      </c>
      <c r="N72" t="str">
        <f t="shared" si="4"/>
        <v>Excelsa</v>
      </c>
      <c r="O72" t="str">
        <f t="shared" si="5"/>
        <v>Light</v>
      </c>
      <c r="P72" t="str" cm="1">
        <f t="array" ref="P72">_xlfn.XLOOKUP(Orders[[#This Row],[Customer ID]],customers!$A$1:$A$1001,customers!I$1:$I$1001,,0)</f>
        <v>No</v>
      </c>
      <c r="Q72" t="str">
        <f>_xlfn.XLOOKUP(C72,customers!$A$1:$A$1001,customers!$F$1:$F$1001,,0)</f>
        <v>Columbus</v>
      </c>
      <c r="R72" s="10">
        <f>Orders[[#This Row],[Unit Price]]-Orders[[#This Row],[Unit Profit]]</f>
        <v>30.397949999999994</v>
      </c>
      <c r="S72" s="10">
        <f>Orders[[#This Row],[Quantity]]*Orders[[#This Row],[Unit Cost]]</f>
        <v>121.59179999999998</v>
      </c>
      <c r="T72" s="5" cm="1">
        <f t="array" ref="T72">_xlfn.XLOOKUP(D72,Table2[[#All],[Product ID]],Table2[[#All],[Profit]],,0)</f>
        <v>3.7570499999999996</v>
      </c>
      <c r="U72" s="5">
        <f>Orders[[#This Row],[Quantity]]*Orders[[#This Row],[Unit Profit]]</f>
        <v>15.028199999999998</v>
      </c>
    </row>
    <row r="73" spans="1:21" x14ac:dyDescent="0.3">
      <c r="A73" s="2" t="s">
        <v>891</v>
      </c>
      <c r="B73" s="3">
        <v>44200</v>
      </c>
      <c r="C73" s="2" t="s">
        <v>892</v>
      </c>
      <c r="D73" t="s">
        <v>6145</v>
      </c>
      <c r="E73" s="2">
        <v>2</v>
      </c>
      <c r="F73" s="2" t="str">
        <f>_xlfn.XLOOKUP(C73,customers!$A$1:$A$1001,customers!$B$1:$B$1001,,0)</f>
        <v>Shirlene Edmondson</v>
      </c>
      <c r="G73" s="2" t="str">
        <f>IF(_xlfn.XLOOKUP(C73,customers!$A$1:$A$1001,customers!$C$1:$C$1001,,0)=0, "", _xlfn.XLOOKUP(C73,customers!$A$1:$A$1001,customers!$C$1:$C$1001,,0))</f>
        <v>sedmondson1z@theguardian.com</v>
      </c>
      <c r="H73" s="2" t="str">
        <f>_xlfn.XLOOKUP(C73,customers!$A$1:$A$1001,customers!$G$1:$G$1001,,0)</f>
        <v>Ireland</v>
      </c>
      <c r="I73" t="str">
        <f>INDEX(products!$A$1:$G$49,MATCH(orders!$D73,products!$A$1:$A$49,0), MATCH(orders!I$1,products!$A$1:$G$1,0))</f>
        <v>Lib</v>
      </c>
      <c r="J73" t="str">
        <f>INDEX(products!$A$1:$G$49,MATCH(orders!$D73,products!$A$1:$A$49,0), MATCH(orders!J$1,products!$A$1:$G$1,0))</f>
        <v>L</v>
      </c>
      <c r="K73" s="4">
        <f>INDEX(products!$A$1:$G$49,MATCH(orders!$D73,products!$A$1:$A$49,0), MATCH(orders!K$1,products!$A$1:$G$1,0))</f>
        <v>0.2</v>
      </c>
      <c r="L73" s="5">
        <f>INDEX(products!$A$1:$G$49,MATCH(orders!$D73,products!$A$1:$A$49,0), MATCH(orders!L$1,products!$A$1:$G$1,0))</f>
        <v>4.7549999999999999</v>
      </c>
      <c r="M73" s="5">
        <f t="shared" si="3"/>
        <v>9.51</v>
      </c>
      <c r="N73" t="str">
        <f t="shared" si="4"/>
        <v>Librica</v>
      </c>
      <c r="O73" t="str">
        <f t="shared" si="5"/>
        <v>Light</v>
      </c>
      <c r="P73" t="str" cm="1">
        <f t="array" ref="P73">_xlfn.XLOOKUP(Orders[[#This Row],[Customer ID]],customers!$A$1:$A$1001,customers!I$1:$I$1001,,0)</f>
        <v>No</v>
      </c>
      <c r="Q73" t="str">
        <f>_xlfn.XLOOKUP(C73,customers!$A$1:$A$1001,customers!$F$1:$F$1001,,0)</f>
        <v>Newmarket on Fergus</v>
      </c>
      <c r="R73" s="10">
        <f>Orders[[#This Row],[Unit Price]]-Orders[[#This Row],[Unit Profit]]</f>
        <v>4.1368499999999999</v>
      </c>
      <c r="S73" s="10">
        <f>Orders[[#This Row],[Quantity]]*Orders[[#This Row],[Unit Cost]]</f>
        <v>8.2736999999999998</v>
      </c>
      <c r="T73" s="5" cm="1">
        <f t="array" ref="T73">_xlfn.XLOOKUP(D73,Table2[[#All],[Product ID]],Table2[[#All],[Profit]],,0)</f>
        <v>0.61814999999999998</v>
      </c>
      <c r="U73" s="5">
        <f>Orders[[#This Row],[Quantity]]*Orders[[#This Row],[Unit Profit]]</f>
        <v>1.2363</v>
      </c>
    </row>
    <row r="74" spans="1:21" x14ac:dyDescent="0.3">
      <c r="A74" s="2" t="s">
        <v>897</v>
      </c>
      <c r="B74" s="3">
        <v>44131</v>
      </c>
      <c r="C74" s="2" t="s">
        <v>898</v>
      </c>
      <c r="D74" t="s">
        <v>6175</v>
      </c>
      <c r="E74" s="2">
        <v>3</v>
      </c>
      <c r="F74" s="2" t="str">
        <f>_xlfn.XLOOKUP(C74,customers!$A$1:$A$1001,customers!$B$1:$B$1001,,0)</f>
        <v>Aurlie McCarl</v>
      </c>
      <c r="G74" s="2" t="str">
        <f>IF(_xlfn.XLOOKUP(C74,customers!$A$1:$A$1001,customers!$C$1:$C$1001,,0)=0, "", _xlfn.XLOOKUP(C74,customers!$A$1:$A$1001,customers!$C$1:$C$1001,,0))</f>
        <v/>
      </c>
      <c r="H74" s="2" t="str">
        <f>_xlfn.XLOOKUP(C74,customers!$A$1:$A$1001,customers!$G$1:$G$1001,,0)</f>
        <v>United States</v>
      </c>
      <c r="I74" t="str">
        <f>INDEX(products!$A$1:$G$49,MATCH(orders!$D74,products!$A$1:$A$49,0), MATCH(orders!I$1,products!$A$1:$G$1,0))</f>
        <v>Ara</v>
      </c>
      <c r="J74" t="str">
        <f>INDEX(products!$A$1:$G$49,MATCH(orders!$D74,products!$A$1:$A$49,0), MATCH(orders!J$1,products!$A$1:$G$1,0))</f>
        <v>M</v>
      </c>
      <c r="K74" s="4">
        <f>INDEX(products!$A$1:$G$49,MATCH(orders!$D74,products!$A$1:$A$49,0), MATCH(orders!K$1,products!$A$1:$G$1,0))</f>
        <v>2.5</v>
      </c>
      <c r="L74" s="5">
        <f>INDEX(products!$A$1:$G$49,MATCH(orders!$D74,products!$A$1:$A$49,0), MATCH(orders!L$1,products!$A$1:$G$1,0))</f>
        <v>25.874999999999996</v>
      </c>
      <c r="M74" s="5">
        <f t="shared" si="3"/>
        <v>77.624999999999986</v>
      </c>
      <c r="N74" t="str">
        <f t="shared" si="4"/>
        <v>Arabica</v>
      </c>
      <c r="O74" t="str">
        <f t="shared" si="5"/>
        <v>Medium</v>
      </c>
      <c r="P74" t="str" cm="1">
        <f t="array" ref="P74">_xlfn.XLOOKUP(Orders[[#This Row],[Customer ID]],customers!$A$1:$A$1001,customers!I$1:$I$1001,,0)</f>
        <v>No</v>
      </c>
      <c r="Q74" t="str">
        <f>_xlfn.XLOOKUP(C74,customers!$A$1:$A$1001,customers!$F$1:$F$1001,,0)</f>
        <v>New Orleans</v>
      </c>
      <c r="R74" s="10">
        <f>Orders[[#This Row],[Unit Price]]-Orders[[#This Row],[Unit Profit]]</f>
        <v>23.546249999999997</v>
      </c>
      <c r="S74" s="10">
        <f>Orders[[#This Row],[Quantity]]*Orders[[#This Row],[Unit Cost]]</f>
        <v>70.638749999999987</v>
      </c>
      <c r="T74" s="5" cm="1">
        <f t="array" ref="T74">_xlfn.XLOOKUP(D74,Table2[[#All],[Product ID]],Table2[[#All],[Profit]],,0)</f>
        <v>2.3287499999999994</v>
      </c>
      <c r="U74" s="5">
        <f>Orders[[#This Row],[Quantity]]*Orders[[#This Row],[Unit Profit]]</f>
        <v>6.9862499999999983</v>
      </c>
    </row>
    <row r="75" spans="1:21" x14ac:dyDescent="0.3">
      <c r="A75" s="2" t="s">
        <v>902</v>
      </c>
      <c r="B75" s="3">
        <v>44362</v>
      </c>
      <c r="C75" s="2" t="s">
        <v>903</v>
      </c>
      <c r="D75" t="s">
        <v>6159</v>
      </c>
      <c r="E75" s="2">
        <v>5</v>
      </c>
      <c r="F75" s="2" t="str">
        <f>_xlfn.XLOOKUP(C75,customers!$A$1:$A$1001,customers!$B$1:$B$1001,,0)</f>
        <v>Alikee Carryer</v>
      </c>
      <c r="G75" s="2" t="str">
        <f>IF(_xlfn.XLOOKUP(C75,customers!$A$1:$A$1001,customers!$C$1:$C$1001,,0)=0, "", _xlfn.XLOOKUP(C75,customers!$A$1:$A$1001,customers!$C$1:$C$1001,,0))</f>
        <v/>
      </c>
      <c r="H75" s="2" t="str">
        <f>_xlfn.XLOOKUP(C75,customers!$A$1:$A$1001,customers!$G$1:$G$1001,,0)</f>
        <v>United States</v>
      </c>
      <c r="I75" t="str">
        <f>INDEX(products!$A$1:$G$49,MATCH(orders!$D75,products!$A$1:$A$49,0), MATCH(orders!I$1,products!$A$1:$G$1,0))</f>
        <v>Lib</v>
      </c>
      <c r="J75" t="str">
        <f>INDEX(products!$A$1:$G$49,MATCH(orders!$D75,products!$A$1:$A$49,0), MATCH(orders!J$1,products!$A$1:$G$1,0))</f>
        <v>M</v>
      </c>
      <c r="K75" s="4">
        <f>INDEX(products!$A$1:$G$49,MATCH(orders!$D75,products!$A$1:$A$49,0), MATCH(orders!K$1,products!$A$1:$G$1,0))</f>
        <v>0.2</v>
      </c>
      <c r="L75" s="5">
        <f>INDEX(products!$A$1:$G$49,MATCH(orders!$D75,products!$A$1:$A$49,0), MATCH(orders!L$1,products!$A$1:$G$1,0))</f>
        <v>4.3650000000000002</v>
      </c>
      <c r="M75" s="5">
        <f t="shared" si="3"/>
        <v>21.825000000000003</v>
      </c>
      <c r="N75" t="str">
        <f t="shared" si="4"/>
        <v>Librica</v>
      </c>
      <c r="O75" t="str">
        <f t="shared" si="5"/>
        <v>Medium</v>
      </c>
      <c r="P75" t="str" cm="1">
        <f t="array" ref="P75">_xlfn.XLOOKUP(Orders[[#This Row],[Customer ID]],customers!$A$1:$A$1001,customers!I$1:$I$1001,,0)</f>
        <v>Yes</v>
      </c>
      <c r="Q75" t="str">
        <f>_xlfn.XLOOKUP(C75,customers!$A$1:$A$1001,customers!$F$1:$F$1001,,0)</f>
        <v>Charlotte</v>
      </c>
      <c r="R75" s="10">
        <f>Orders[[#This Row],[Unit Price]]-Orders[[#This Row],[Unit Profit]]</f>
        <v>3.7975500000000002</v>
      </c>
      <c r="S75" s="10">
        <f>Orders[[#This Row],[Quantity]]*Orders[[#This Row],[Unit Cost]]</f>
        <v>18.987750000000002</v>
      </c>
      <c r="T75" s="5" cm="1">
        <f t="array" ref="T75">_xlfn.XLOOKUP(D75,Table2[[#All],[Product ID]],Table2[[#All],[Profit]],,0)</f>
        <v>0.56745000000000001</v>
      </c>
      <c r="U75" s="5">
        <f>Orders[[#This Row],[Quantity]]*Orders[[#This Row],[Unit Profit]]</f>
        <v>2.83725</v>
      </c>
    </row>
    <row r="76" spans="1:21" x14ac:dyDescent="0.3">
      <c r="A76" s="2" t="s">
        <v>907</v>
      </c>
      <c r="B76" s="3">
        <v>44396</v>
      </c>
      <c r="C76" s="2" t="s">
        <v>908</v>
      </c>
      <c r="D76" t="s">
        <v>6176</v>
      </c>
      <c r="E76" s="2">
        <v>2</v>
      </c>
      <c r="F76" s="2" t="str">
        <f>_xlfn.XLOOKUP(C76,customers!$A$1:$A$1001,customers!$B$1:$B$1001,,0)</f>
        <v>Jennifer Rangall</v>
      </c>
      <c r="G76" s="2" t="str">
        <f>IF(_xlfn.XLOOKUP(C76,customers!$A$1:$A$1001,customers!$C$1:$C$1001,,0)=0, "", _xlfn.XLOOKUP(C76,customers!$A$1:$A$1001,customers!$C$1:$C$1001,,0))</f>
        <v>jrangall22@newsvine.com</v>
      </c>
      <c r="H76" s="2" t="str">
        <f>_xlfn.XLOOKUP(C76,customers!$A$1:$A$1001,customers!$G$1:$G$1001,,0)</f>
        <v>United States</v>
      </c>
      <c r="I76" t="str">
        <f>INDEX(products!$A$1:$G$49,MATCH(orders!$D76,products!$A$1:$A$49,0), MATCH(orders!I$1,products!$A$1:$G$1,0))</f>
        <v>Exc</v>
      </c>
      <c r="J76" t="str">
        <f>INDEX(products!$A$1:$G$49,MATCH(orders!$D76,products!$A$1:$A$49,0), MATCH(orders!J$1,products!$A$1:$G$1,0))</f>
        <v>L</v>
      </c>
      <c r="K76" s="4">
        <f>INDEX(products!$A$1:$G$49,MATCH(orders!$D76,products!$A$1:$A$49,0), MATCH(orders!K$1,products!$A$1:$G$1,0))</f>
        <v>0.5</v>
      </c>
      <c r="L76" s="5">
        <f>INDEX(products!$A$1:$G$49,MATCH(orders!$D76,products!$A$1:$A$49,0), MATCH(orders!L$1,products!$A$1:$G$1,0))</f>
        <v>8.91</v>
      </c>
      <c r="M76" s="5">
        <f t="shared" si="3"/>
        <v>17.82</v>
      </c>
      <c r="N76" t="str">
        <f t="shared" si="4"/>
        <v>Excelsa</v>
      </c>
      <c r="O76" t="str">
        <f t="shared" si="5"/>
        <v>Light</v>
      </c>
      <c r="P76" t="str" cm="1">
        <f t="array" ref="P76">_xlfn.XLOOKUP(Orders[[#This Row],[Customer ID]],customers!$A$1:$A$1001,customers!I$1:$I$1001,,0)</f>
        <v>Yes</v>
      </c>
      <c r="Q76" t="str">
        <f>_xlfn.XLOOKUP(C76,customers!$A$1:$A$1001,customers!$F$1:$F$1001,,0)</f>
        <v>Springfield</v>
      </c>
      <c r="R76" s="10">
        <f>Orders[[#This Row],[Unit Price]]-Orders[[#This Row],[Unit Profit]]</f>
        <v>7.9298999999999999</v>
      </c>
      <c r="S76" s="10">
        <f>Orders[[#This Row],[Quantity]]*Orders[[#This Row],[Unit Cost]]</f>
        <v>15.8598</v>
      </c>
      <c r="T76" s="5" cm="1">
        <f t="array" ref="T76">_xlfn.XLOOKUP(D76,Table2[[#All],[Product ID]],Table2[[#All],[Profit]],,0)</f>
        <v>0.98009999999999997</v>
      </c>
      <c r="U76" s="5">
        <f>Orders[[#This Row],[Quantity]]*Orders[[#This Row],[Unit Profit]]</f>
        <v>1.9601999999999999</v>
      </c>
    </row>
    <row r="77" spans="1:21" x14ac:dyDescent="0.3">
      <c r="A77" s="2" t="s">
        <v>913</v>
      </c>
      <c r="B77" s="3">
        <v>44400</v>
      </c>
      <c r="C77" s="2" t="s">
        <v>914</v>
      </c>
      <c r="D77" t="s">
        <v>6177</v>
      </c>
      <c r="E77" s="2">
        <v>6</v>
      </c>
      <c r="F77" s="2" t="str">
        <f>_xlfn.XLOOKUP(C77,customers!$A$1:$A$1001,customers!$B$1:$B$1001,,0)</f>
        <v>Kipper Boorn</v>
      </c>
      <c r="G77" s="2" t="str">
        <f>IF(_xlfn.XLOOKUP(C77,customers!$A$1:$A$1001,customers!$C$1:$C$1001,,0)=0, "", _xlfn.XLOOKUP(C77,customers!$A$1:$A$1001,customers!$C$1:$C$1001,,0))</f>
        <v>kboorn23@ezinearticles.com</v>
      </c>
      <c r="H77" s="2" t="str">
        <f>_xlfn.XLOOKUP(C77,customers!$A$1:$A$1001,customers!$G$1:$G$1001,,0)</f>
        <v>Ireland</v>
      </c>
      <c r="I77" t="str">
        <f>INDEX(products!$A$1:$G$49,MATCH(orders!$D77,products!$A$1:$A$49,0), MATCH(orders!I$1,products!$A$1:$G$1,0))</f>
        <v>Rob</v>
      </c>
      <c r="J77" t="str">
        <f>INDEX(products!$A$1:$G$49,MATCH(orders!$D77,products!$A$1:$A$49,0), MATCH(orders!J$1,products!$A$1:$G$1,0))</f>
        <v>D</v>
      </c>
      <c r="K77" s="4">
        <f>INDEX(products!$A$1:$G$49,MATCH(orders!$D77,products!$A$1:$A$49,0), MATCH(orders!K$1,products!$A$1:$G$1,0))</f>
        <v>1</v>
      </c>
      <c r="L77" s="5">
        <f>INDEX(products!$A$1:$G$49,MATCH(orders!$D77,products!$A$1:$A$49,0), MATCH(orders!L$1,products!$A$1:$G$1,0))</f>
        <v>8.9499999999999993</v>
      </c>
      <c r="M77" s="5">
        <f t="shared" si="3"/>
        <v>53.699999999999996</v>
      </c>
      <c r="N77" t="str">
        <f t="shared" si="4"/>
        <v>Robusta</v>
      </c>
      <c r="O77" t="str">
        <f t="shared" si="5"/>
        <v>Dark</v>
      </c>
      <c r="P77" t="str" cm="1">
        <f t="array" ref="P77">_xlfn.XLOOKUP(Orders[[#This Row],[Customer ID]],customers!$A$1:$A$1001,customers!I$1:$I$1001,,0)</f>
        <v>Yes</v>
      </c>
      <c r="Q77" t="str">
        <f>_xlfn.XLOOKUP(C77,customers!$A$1:$A$1001,customers!$F$1:$F$1001,,0)</f>
        <v>Listowel</v>
      </c>
      <c r="R77" s="10">
        <f>Orders[[#This Row],[Unit Price]]-Orders[[#This Row],[Unit Profit]]</f>
        <v>8.4130000000000003</v>
      </c>
      <c r="S77" s="10">
        <f>Orders[[#This Row],[Quantity]]*Orders[[#This Row],[Unit Cost]]</f>
        <v>50.478000000000002</v>
      </c>
      <c r="T77" s="5" cm="1">
        <f t="array" ref="T77">_xlfn.XLOOKUP(D77,Table2[[#All],[Product ID]],Table2[[#All],[Profit]],,0)</f>
        <v>0.53699999999999992</v>
      </c>
      <c r="U77" s="5">
        <f>Orders[[#This Row],[Quantity]]*Orders[[#This Row],[Unit Profit]]</f>
        <v>3.2219999999999995</v>
      </c>
    </row>
    <row r="78" spans="1:21" x14ac:dyDescent="0.3">
      <c r="A78" s="2" t="s">
        <v>919</v>
      </c>
      <c r="B78" s="3">
        <v>43855</v>
      </c>
      <c r="C78" s="2" t="s">
        <v>920</v>
      </c>
      <c r="D78" t="s">
        <v>6178</v>
      </c>
      <c r="E78" s="2">
        <v>1</v>
      </c>
      <c r="F78" s="2" t="str">
        <f>_xlfn.XLOOKUP(C78,customers!$A$1:$A$1001,customers!$B$1:$B$1001,,0)</f>
        <v>Melania Beadle</v>
      </c>
      <c r="G78" s="2" t="str">
        <f>IF(_xlfn.XLOOKUP(C78,customers!$A$1:$A$1001,customers!$C$1:$C$1001,,0)=0, "", _xlfn.XLOOKUP(C78,customers!$A$1:$A$1001,customers!$C$1:$C$1001,,0))</f>
        <v/>
      </c>
      <c r="H78" s="2" t="str">
        <f>_xlfn.XLOOKUP(C78,customers!$A$1:$A$1001,customers!$G$1:$G$1001,,0)</f>
        <v>Ireland</v>
      </c>
      <c r="I78" t="str">
        <f>INDEX(products!$A$1:$G$49,MATCH(orders!$D78,products!$A$1:$A$49,0), MATCH(orders!I$1,products!$A$1:$G$1,0))</f>
        <v>Rob</v>
      </c>
      <c r="J78" t="str">
        <f>INDEX(products!$A$1:$G$49,MATCH(orders!$D78,products!$A$1:$A$49,0), MATCH(orders!J$1,products!$A$1:$G$1,0))</f>
        <v>L</v>
      </c>
      <c r="K78" s="4">
        <f>INDEX(products!$A$1:$G$49,MATCH(orders!$D78,products!$A$1:$A$49,0), MATCH(orders!K$1,products!$A$1:$G$1,0))</f>
        <v>0.2</v>
      </c>
      <c r="L78" s="5">
        <f>INDEX(products!$A$1:$G$49,MATCH(orders!$D78,products!$A$1:$A$49,0), MATCH(orders!L$1,products!$A$1:$G$1,0))</f>
        <v>3.5849999999999995</v>
      </c>
      <c r="M78" s="5">
        <f t="shared" si="3"/>
        <v>3.5849999999999995</v>
      </c>
      <c r="N78" t="str">
        <f t="shared" si="4"/>
        <v>Robusta</v>
      </c>
      <c r="O78" t="str">
        <f t="shared" si="5"/>
        <v>Light</v>
      </c>
      <c r="P78" t="str" cm="1">
        <f t="array" ref="P78">_xlfn.XLOOKUP(Orders[[#This Row],[Customer ID]],customers!$A$1:$A$1001,customers!I$1:$I$1001,,0)</f>
        <v>Yes</v>
      </c>
      <c r="Q78" t="str">
        <f>_xlfn.XLOOKUP(C78,customers!$A$1:$A$1001,customers!$F$1:$F$1001,,0)</f>
        <v>Moycullen</v>
      </c>
      <c r="R78" s="10">
        <f>Orders[[#This Row],[Unit Price]]-Orders[[#This Row],[Unit Profit]]</f>
        <v>3.3698999999999995</v>
      </c>
      <c r="S78" s="10">
        <f>Orders[[#This Row],[Quantity]]*Orders[[#This Row],[Unit Cost]]</f>
        <v>3.3698999999999995</v>
      </c>
      <c r="T78" s="5" cm="1">
        <f t="array" ref="T78">_xlfn.XLOOKUP(D78,Table2[[#All],[Product ID]],Table2[[#All],[Profit]],,0)</f>
        <v>0.21509999999999996</v>
      </c>
      <c r="U78" s="5">
        <f>Orders[[#This Row],[Quantity]]*Orders[[#This Row],[Unit Profit]]</f>
        <v>0.21509999999999996</v>
      </c>
    </row>
    <row r="79" spans="1:21" x14ac:dyDescent="0.3">
      <c r="A79" s="2" t="s">
        <v>924</v>
      </c>
      <c r="B79" s="3">
        <v>43594</v>
      </c>
      <c r="C79" s="2" t="s">
        <v>925</v>
      </c>
      <c r="D79" t="s">
        <v>6153</v>
      </c>
      <c r="E79" s="2">
        <v>2</v>
      </c>
      <c r="F79" s="2" t="str">
        <f>_xlfn.XLOOKUP(C79,customers!$A$1:$A$1001,customers!$B$1:$B$1001,,0)</f>
        <v>Colene Elgey</v>
      </c>
      <c r="G79" s="2" t="str">
        <f>IF(_xlfn.XLOOKUP(C79,customers!$A$1:$A$1001,customers!$C$1:$C$1001,,0)=0, "", _xlfn.XLOOKUP(C79,customers!$A$1:$A$1001,customers!$C$1:$C$1001,,0))</f>
        <v>celgey25@webs.com</v>
      </c>
      <c r="H79" s="2" t="str">
        <f>_xlfn.XLOOKUP(C79,customers!$A$1:$A$1001,customers!$G$1:$G$1001,,0)</f>
        <v>United States</v>
      </c>
      <c r="I79" t="str">
        <f>INDEX(products!$A$1:$G$49,MATCH(orders!$D79,products!$A$1:$A$49,0), MATCH(orders!I$1,products!$A$1:$G$1,0))</f>
        <v>Exc</v>
      </c>
      <c r="J79" t="str">
        <f>INDEX(products!$A$1:$G$49,MATCH(orders!$D79,products!$A$1:$A$49,0), MATCH(orders!J$1,products!$A$1:$G$1,0))</f>
        <v>D</v>
      </c>
      <c r="K79" s="4">
        <f>INDEX(products!$A$1:$G$49,MATCH(orders!$D79,products!$A$1:$A$49,0), MATCH(orders!K$1,products!$A$1:$G$1,0))</f>
        <v>0.2</v>
      </c>
      <c r="L79" s="5">
        <f>INDEX(products!$A$1:$G$49,MATCH(orders!$D79,products!$A$1:$A$49,0), MATCH(orders!L$1,products!$A$1:$G$1,0))</f>
        <v>3.645</v>
      </c>
      <c r="M79" s="5">
        <f t="shared" si="3"/>
        <v>7.29</v>
      </c>
      <c r="N79" t="str">
        <f t="shared" si="4"/>
        <v>Excelsa</v>
      </c>
      <c r="O79" t="str">
        <f t="shared" si="5"/>
        <v>Dark</v>
      </c>
      <c r="P79" t="str" cm="1">
        <f t="array" ref="P79">_xlfn.XLOOKUP(Orders[[#This Row],[Customer ID]],customers!$A$1:$A$1001,customers!I$1:$I$1001,,0)</f>
        <v>No</v>
      </c>
      <c r="Q79" t="str">
        <f>_xlfn.XLOOKUP(C79,customers!$A$1:$A$1001,customers!$F$1:$F$1001,,0)</f>
        <v>Midland</v>
      </c>
      <c r="R79" s="10">
        <f>Orders[[#This Row],[Unit Price]]-Orders[[#This Row],[Unit Profit]]</f>
        <v>3.2440500000000001</v>
      </c>
      <c r="S79" s="10">
        <f>Orders[[#This Row],[Quantity]]*Orders[[#This Row],[Unit Cost]]</f>
        <v>6.4881000000000002</v>
      </c>
      <c r="T79" s="5" cm="1">
        <f t="array" ref="T79">_xlfn.XLOOKUP(D79,Table2[[#All],[Product ID]],Table2[[#All],[Profit]],,0)</f>
        <v>0.40095000000000003</v>
      </c>
      <c r="U79" s="5">
        <f>Orders[[#This Row],[Quantity]]*Orders[[#This Row],[Unit Profit]]</f>
        <v>0.80190000000000006</v>
      </c>
    </row>
    <row r="80" spans="1:21" x14ac:dyDescent="0.3">
      <c r="A80" s="2" t="s">
        <v>930</v>
      </c>
      <c r="B80" s="3">
        <v>43920</v>
      </c>
      <c r="C80" s="2" t="s">
        <v>931</v>
      </c>
      <c r="D80" t="s">
        <v>6157</v>
      </c>
      <c r="E80" s="2">
        <v>6</v>
      </c>
      <c r="F80" s="2" t="str">
        <f>_xlfn.XLOOKUP(C80,customers!$A$1:$A$1001,customers!$B$1:$B$1001,,0)</f>
        <v>Lothaire Mizzi</v>
      </c>
      <c r="G80" s="2" t="str">
        <f>IF(_xlfn.XLOOKUP(C80,customers!$A$1:$A$1001,customers!$C$1:$C$1001,,0)=0, "", _xlfn.XLOOKUP(C80,customers!$A$1:$A$1001,customers!$C$1:$C$1001,,0))</f>
        <v>lmizzi26@rakuten.co.jp</v>
      </c>
      <c r="H80" s="2" t="str">
        <f>_xlfn.XLOOKUP(C80,customers!$A$1:$A$1001,customers!$G$1:$G$1001,,0)</f>
        <v>United States</v>
      </c>
      <c r="I80" t="str">
        <f>INDEX(products!$A$1:$G$49,MATCH(orders!$D80,products!$A$1:$A$49,0), MATCH(orders!I$1,products!$A$1:$G$1,0))</f>
        <v>Ara</v>
      </c>
      <c r="J80" t="str">
        <f>INDEX(products!$A$1:$G$49,MATCH(orders!$D80,products!$A$1:$A$49,0), MATCH(orders!J$1,products!$A$1:$G$1,0))</f>
        <v>M</v>
      </c>
      <c r="K80" s="4">
        <f>INDEX(products!$A$1:$G$49,MATCH(orders!$D80,products!$A$1:$A$49,0), MATCH(orders!K$1,products!$A$1:$G$1,0))</f>
        <v>0.5</v>
      </c>
      <c r="L80" s="5">
        <f>INDEX(products!$A$1:$G$49,MATCH(orders!$D80,products!$A$1:$A$49,0), MATCH(orders!L$1,products!$A$1:$G$1,0))</f>
        <v>6.75</v>
      </c>
      <c r="M80" s="5">
        <f t="shared" si="3"/>
        <v>40.5</v>
      </c>
      <c r="N80" t="str">
        <f t="shared" si="4"/>
        <v>Arabica</v>
      </c>
      <c r="O80" t="str">
        <f t="shared" si="5"/>
        <v>Medium</v>
      </c>
      <c r="P80" t="str" cm="1">
        <f t="array" ref="P80">_xlfn.XLOOKUP(Orders[[#This Row],[Customer ID]],customers!$A$1:$A$1001,customers!I$1:$I$1001,,0)</f>
        <v>Yes</v>
      </c>
      <c r="Q80" t="str">
        <f>_xlfn.XLOOKUP(C80,customers!$A$1:$A$1001,customers!$F$1:$F$1001,,0)</f>
        <v>Dallas</v>
      </c>
      <c r="R80" s="10">
        <f>Orders[[#This Row],[Unit Price]]-Orders[[#This Row],[Unit Profit]]</f>
        <v>6.1425000000000001</v>
      </c>
      <c r="S80" s="10">
        <f>Orders[[#This Row],[Quantity]]*Orders[[#This Row],[Unit Cost]]</f>
        <v>36.855000000000004</v>
      </c>
      <c r="T80" s="5" cm="1">
        <f t="array" ref="T80">_xlfn.XLOOKUP(D80,Table2[[#All],[Product ID]],Table2[[#All],[Profit]],,0)</f>
        <v>0.60749999999999993</v>
      </c>
      <c r="U80" s="5">
        <f>Orders[[#This Row],[Quantity]]*Orders[[#This Row],[Unit Profit]]</f>
        <v>3.6449999999999996</v>
      </c>
    </row>
    <row r="81" spans="1:21" x14ac:dyDescent="0.3">
      <c r="A81" s="2" t="s">
        <v>936</v>
      </c>
      <c r="B81" s="3">
        <v>44633</v>
      </c>
      <c r="C81" s="2" t="s">
        <v>937</v>
      </c>
      <c r="D81" t="s">
        <v>6179</v>
      </c>
      <c r="E81" s="2">
        <v>4</v>
      </c>
      <c r="F81" s="2" t="str">
        <f>_xlfn.XLOOKUP(C81,customers!$A$1:$A$1001,customers!$B$1:$B$1001,,0)</f>
        <v>Cletis Giacomazzo</v>
      </c>
      <c r="G81" s="2" t="str">
        <f>IF(_xlfn.XLOOKUP(C81,customers!$A$1:$A$1001,customers!$C$1:$C$1001,,0)=0, "", _xlfn.XLOOKUP(C81,customers!$A$1:$A$1001,customers!$C$1:$C$1001,,0))</f>
        <v>cgiacomazzo27@jigsy.com</v>
      </c>
      <c r="H81" s="2" t="str">
        <f>_xlfn.XLOOKUP(C81,customers!$A$1:$A$1001,customers!$G$1:$G$1001,,0)</f>
        <v>United States</v>
      </c>
      <c r="I81" t="str">
        <f>INDEX(products!$A$1:$G$49,MATCH(orders!$D81,products!$A$1:$A$49,0), MATCH(orders!I$1,products!$A$1:$G$1,0))</f>
        <v>Rob</v>
      </c>
      <c r="J81" t="str">
        <f>INDEX(products!$A$1:$G$49,MATCH(orders!$D81,products!$A$1:$A$49,0), MATCH(orders!J$1,products!$A$1:$G$1,0))</f>
        <v>L</v>
      </c>
      <c r="K81" s="4">
        <f>INDEX(products!$A$1:$G$49,MATCH(orders!$D81,products!$A$1:$A$49,0), MATCH(orders!K$1,products!$A$1:$G$1,0))</f>
        <v>1</v>
      </c>
      <c r="L81" s="5">
        <f>INDEX(products!$A$1:$G$49,MATCH(orders!$D81,products!$A$1:$A$49,0), MATCH(orders!L$1,products!$A$1:$G$1,0))</f>
        <v>11.95</v>
      </c>
      <c r="M81" s="5">
        <f t="shared" si="3"/>
        <v>47.8</v>
      </c>
      <c r="N81" t="str">
        <f t="shared" si="4"/>
        <v>Robusta</v>
      </c>
      <c r="O81" t="str">
        <f t="shared" si="5"/>
        <v>Light</v>
      </c>
      <c r="P81" t="str" cm="1">
        <f t="array" ref="P81">_xlfn.XLOOKUP(Orders[[#This Row],[Customer ID]],customers!$A$1:$A$1001,customers!I$1:$I$1001,,0)</f>
        <v>No</v>
      </c>
      <c r="Q81" t="str">
        <f>_xlfn.XLOOKUP(C81,customers!$A$1:$A$1001,customers!$F$1:$F$1001,,0)</f>
        <v>Dulles</v>
      </c>
      <c r="R81" s="10">
        <f>Orders[[#This Row],[Unit Price]]-Orders[[#This Row],[Unit Profit]]</f>
        <v>11.232999999999999</v>
      </c>
      <c r="S81" s="10">
        <f>Orders[[#This Row],[Quantity]]*Orders[[#This Row],[Unit Cost]]</f>
        <v>44.931999999999995</v>
      </c>
      <c r="T81" s="5" cm="1">
        <f t="array" ref="T81">_xlfn.XLOOKUP(D81,Table2[[#All],[Product ID]],Table2[[#All],[Profit]],,0)</f>
        <v>0.71699999999999997</v>
      </c>
      <c r="U81" s="5">
        <f>Orders[[#This Row],[Quantity]]*Orders[[#This Row],[Unit Profit]]</f>
        <v>2.8679999999999999</v>
      </c>
    </row>
    <row r="82" spans="1:21" x14ac:dyDescent="0.3">
      <c r="A82" s="2" t="s">
        <v>942</v>
      </c>
      <c r="B82" s="3">
        <v>43572</v>
      </c>
      <c r="C82" s="2" t="s">
        <v>943</v>
      </c>
      <c r="D82" t="s">
        <v>6180</v>
      </c>
      <c r="E82" s="2">
        <v>5</v>
      </c>
      <c r="F82" s="2" t="str">
        <f>_xlfn.XLOOKUP(C82,customers!$A$1:$A$1001,customers!$B$1:$B$1001,,0)</f>
        <v>Ami Arnow</v>
      </c>
      <c r="G82" s="2" t="str">
        <f>IF(_xlfn.XLOOKUP(C82,customers!$A$1:$A$1001,customers!$C$1:$C$1001,,0)=0, "", _xlfn.XLOOKUP(C82,customers!$A$1:$A$1001,customers!$C$1:$C$1001,,0))</f>
        <v>aarnow28@arizona.edu</v>
      </c>
      <c r="H82" s="2" t="str">
        <f>_xlfn.XLOOKUP(C82,customers!$A$1:$A$1001,customers!$G$1:$G$1001,,0)</f>
        <v>United States</v>
      </c>
      <c r="I82" t="str">
        <f>INDEX(products!$A$1:$G$49,MATCH(orders!$D82,products!$A$1:$A$49,0), MATCH(orders!I$1,products!$A$1:$G$1,0))</f>
        <v>Ara</v>
      </c>
      <c r="J82" t="str">
        <f>INDEX(products!$A$1:$G$49,MATCH(orders!$D82,products!$A$1:$A$49,0), MATCH(orders!J$1,products!$A$1:$G$1,0))</f>
        <v>L</v>
      </c>
      <c r="K82" s="4">
        <f>INDEX(products!$A$1:$G$49,MATCH(orders!$D82,products!$A$1:$A$49,0), MATCH(orders!K$1,products!$A$1:$G$1,0))</f>
        <v>0.5</v>
      </c>
      <c r="L82" s="5">
        <f>INDEX(products!$A$1:$G$49,MATCH(orders!$D82,products!$A$1:$A$49,0), MATCH(orders!L$1,products!$A$1:$G$1,0))</f>
        <v>7.77</v>
      </c>
      <c r="M82" s="5">
        <f t="shared" si="3"/>
        <v>38.849999999999994</v>
      </c>
      <c r="N82" t="str">
        <f t="shared" si="4"/>
        <v>Arabica</v>
      </c>
      <c r="O82" t="str">
        <f t="shared" si="5"/>
        <v>Light</v>
      </c>
      <c r="P82" t="str" cm="1">
        <f t="array" ref="P82">_xlfn.XLOOKUP(Orders[[#This Row],[Customer ID]],customers!$A$1:$A$1001,customers!I$1:$I$1001,,0)</f>
        <v>Yes</v>
      </c>
      <c r="Q82" t="str">
        <f>_xlfn.XLOOKUP(C82,customers!$A$1:$A$1001,customers!$F$1:$F$1001,,0)</f>
        <v>Oakland</v>
      </c>
      <c r="R82" s="10">
        <f>Orders[[#This Row],[Unit Price]]-Orders[[#This Row],[Unit Profit]]</f>
        <v>7.0706999999999995</v>
      </c>
      <c r="S82" s="10">
        <f>Orders[[#This Row],[Quantity]]*Orders[[#This Row],[Unit Cost]]</f>
        <v>35.353499999999997</v>
      </c>
      <c r="T82" s="5" cm="1">
        <f t="array" ref="T82">_xlfn.XLOOKUP(D82,Table2[[#All],[Product ID]],Table2[[#All],[Profit]],,0)</f>
        <v>0.69929999999999992</v>
      </c>
      <c r="U82" s="5">
        <f>Orders[[#This Row],[Quantity]]*Orders[[#This Row],[Unit Profit]]</f>
        <v>3.4964999999999997</v>
      </c>
    </row>
    <row r="83" spans="1:21" x14ac:dyDescent="0.3">
      <c r="A83" s="2" t="s">
        <v>948</v>
      </c>
      <c r="B83" s="3">
        <v>43763</v>
      </c>
      <c r="C83" s="2" t="s">
        <v>949</v>
      </c>
      <c r="D83" t="s">
        <v>6164</v>
      </c>
      <c r="E83" s="2">
        <v>3</v>
      </c>
      <c r="F83" s="2" t="str">
        <f>_xlfn.XLOOKUP(C83,customers!$A$1:$A$1001,customers!$B$1:$B$1001,,0)</f>
        <v>Sheppard Yann</v>
      </c>
      <c r="G83" s="2" t="str">
        <f>IF(_xlfn.XLOOKUP(C83,customers!$A$1:$A$1001,customers!$C$1:$C$1001,,0)=0, "", _xlfn.XLOOKUP(C83,customers!$A$1:$A$1001,customers!$C$1:$C$1001,,0))</f>
        <v>syann29@senate.gov</v>
      </c>
      <c r="H83" s="2" t="str">
        <f>_xlfn.XLOOKUP(C83,customers!$A$1:$A$1001,customers!$G$1:$G$1001,,0)</f>
        <v>United States</v>
      </c>
      <c r="I83" t="str">
        <f>INDEX(products!$A$1:$G$49,MATCH(orders!$D83,products!$A$1:$A$49,0), MATCH(orders!I$1,products!$A$1:$G$1,0))</f>
        <v>Lib</v>
      </c>
      <c r="J83" t="str">
        <f>INDEX(products!$A$1:$G$49,MATCH(orders!$D83,products!$A$1:$A$49,0), MATCH(orders!J$1,products!$A$1:$G$1,0))</f>
        <v>L</v>
      </c>
      <c r="K83" s="4">
        <f>INDEX(products!$A$1:$G$49,MATCH(orders!$D83,products!$A$1:$A$49,0), MATCH(orders!K$1,products!$A$1:$G$1,0))</f>
        <v>2.5</v>
      </c>
      <c r="L83" s="5">
        <f>INDEX(products!$A$1:$G$49,MATCH(orders!$D83,products!$A$1:$A$49,0), MATCH(orders!L$1,products!$A$1:$G$1,0))</f>
        <v>36.454999999999998</v>
      </c>
      <c r="M83" s="5">
        <f t="shared" si="3"/>
        <v>109.36499999999999</v>
      </c>
      <c r="N83" t="str">
        <f t="shared" si="4"/>
        <v>Librica</v>
      </c>
      <c r="O83" t="str">
        <f t="shared" si="5"/>
        <v>Light</v>
      </c>
      <c r="P83" t="str" cm="1">
        <f t="array" ref="P83">_xlfn.XLOOKUP(Orders[[#This Row],[Customer ID]],customers!$A$1:$A$1001,customers!I$1:$I$1001,,0)</f>
        <v>Yes</v>
      </c>
      <c r="Q83" t="str">
        <f>_xlfn.XLOOKUP(C83,customers!$A$1:$A$1001,customers!$F$1:$F$1001,,0)</f>
        <v>Colorado Springs</v>
      </c>
      <c r="R83" s="10">
        <f>Orders[[#This Row],[Unit Price]]-Orders[[#This Row],[Unit Profit]]</f>
        <v>31.71585</v>
      </c>
      <c r="S83" s="10">
        <f>Orders[[#This Row],[Quantity]]*Orders[[#This Row],[Unit Cost]]</f>
        <v>95.147549999999995</v>
      </c>
      <c r="T83" s="5" cm="1">
        <f t="array" ref="T83">_xlfn.XLOOKUP(D83,Table2[[#All],[Product ID]],Table2[[#All],[Profit]],,0)</f>
        <v>4.7391499999999995</v>
      </c>
      <c r="U83" s="5">
        <f>Orders[[#This Row],[Quantity]]*Orders[[#This Row],[Unit Profit]]</f>
        <v>14.217449999999999</v>
      </c>
    </row>
    <row r="84" spans="1:21" x14ac:dyDescent="0.3">
      <c r="A84" s="2" t="s">
        <v>954</v>
      </c>
      <c r="B84" s="3">
        <v>43721</v>
      </c>
      <c r="C84" s="2" t="s">
        <v>955</v>
      </c>
      <c r="D84" t="s">
        <v>6181</v>
      </c>
      <c r="E84" s="2">
        <v>3</v>
      </c>
      <c r="F84" s="2" t="str">
        <f>_xlfn.XLOOKUP(C84,customers!$A$1:$A$1001,customers!$B$1:$B$1001,,0)</f>
        <v>Bunny Naulls</v>
      </c>
      <c r="G84" s="2" t="str">
        <f>IF(_xlfn.XLOOKUP(C84,customers!$A$1:$A$1001,customers!$C$1:$C$1001,,0)=0, "", _xlfn.XLOOKUP(C84,customers!$A$1:$A$1001,customers!$C$1:$C$1001,,0))</f>
        <v>bnaulls2a@tiny.cc</v>
      </c>
      <c r="H84" s="2" t="str">
        <f>_xlfn.XLOOKUP(C84,customers!$A$1:$A$1001,customers!$G$1:$G$1001,,0)</f>
        <v>Ireland</v>
      </c>
      <c r="I84" t="str">
        <f>INDEX(products!$A$1:$G$49,MATCH(orders!$D84,products!$A$1:$A$49,0), MATCH(orders!I$1,products!$A$1:$G$1,0))</f>
        <v>Lib</v>
      </c>
      <c r="J84" t="str">
        <f>INDEX(products!$A$1:$G$49,MATCH(orders!$D84,products!$A$1:$A$49,0), MATCH(orders!J$1,products!$A$1:$G$1,0))</f>
        <v>M</v>
      </c>
      <c r="K84" s="4">
        <f>INDEX(products!$A$1:$G$49,MATCH(orders!$D84,products!$A$1:$A$49,0), MATCH(orders!K$1,products!$A$1:$G$1,0))</f>
        <v>2.5</v>
      </c>
      <c r="L84" s="5">
        <f>INDEX(products!$A$1:$G$49,MATCH(orders!$D84,products!$A$1:$A$49,0), MATCH(orders!L$1,products!$A$1:$G$1,0))</f>
        <v>33.464999999999996</v>
      </c>
      <c r="M84" s="5">
        <f t="shared" si="3"/>
        <v>100.39499999999998</v>
      </c>
      <c r="N84" t="str">
        <f t="shared" si="4"/>
        <v>Librica</v>
      </c>
      <c r="O84" t="str">
        <f t="shared" si="5"/>
        <v>Medium</v>
      </c>
      <c r="P84" t="str" cm="1">
        <f t="array" ref="P84">_xlfn.XLOOKUP(Orders[[#This Row],[Customer ID]],customers!$A$1:$A$1001,customers!I$1:$I$1001,,0)</f>
        <v>Yes</v>
      </c>
      <c r="Q84" t="str">
        <f>_xlfn.XLOOKUP(C84,customers!$A$1:$A$1001,customers!$F$1:$F$1001,,0)</f>
        <v>Adare</v>
      </c>
      <c r="R84" s="10">
        <f>Orders[[#This Row],[Unit Price]]-Orders[[#This Row],[Unit Profit]]</f>
        <v>29.114549999999998</v>
      </c>
      <c r="S84" s="10">
        <f>Orders[[#This Row],[Quantity]]*Orders[[#This Row],[Unit Cost]]</f>
        <v>87.343649999999997</v>
      </c>
      <c r="T84" s="5" cm="1">
        <f t="array" ref="T84">_xlfn.XLOOKUP(D84,Table2[[#All],[Product ID]],Table2[[#All],[Profit]],,0)</f>
        <v>4.3504499999999995</v>
      </c>
      <c r="U84" s="5">
        <f>Orders[[#This Row],[Quantity]]*Orders[[#This Row],[Unit Profit]]</f>
        <v>13.051349999999999</v>
      </c>
    </row>
    <row r="85" spans="1:21" x14ac:dyDescent="0.3">
      <c r="A85" s="2" t="s">
        <v>960</v>
      </c>
      <c r="B85" s="3">
        <v>43933</v>
      </c>
      <c r="C85" s="2" t="s">
        <v>961</v>
      </c>
      <c r="D85" t="s">
        <v>6149</v>
      </c>
      <c r="E85" s="2">
        <v>4</v>
      </c>
      <c r="F85" s="2" t="str">
        <f>_xlfn.XLOOKUP(C85,customers!$A$1:$A$1001,customers!$B$1:$B$1001,,0)</f>
        <v>Hally Lorait</v>
      </c>
      <c r="G85" s="2" t="str">
        <f>IF(_xlfn.XLOOKUP(C85,customers!$A$1:$A$1001,customers!$C$1:$C$1001,,0)=0, "", _xlfn.XLOOKUP(C85,customers!$A$1:$A$1001,customers!$C$1:$C$1001,,0))</f>
        <v/>
      </c>
      <c r="H85" s="2" t="str">
        <f>_xlfn.XLOOKUP(C85,customers!$A$1:$A$1001,customers!$G$1:$G$1001,,0)</f>
        <v>United States</v>
      </c>
      <c r="I85" t="str">
        <f>INDEX(products!$A$1:$G$49,MATCH(orders!$D85,products!$A$1:$A$49,0), MATCH(orders!I$1,products!$A$1:$G$1,0))</f>
        <v>Rob</v>
      </c>
      <c r="J85" t="str">
        <f>INDEX(products!$A$1:$G$49,MATCH(orders!$D85,products!$A$1:$A$49,0), MATCH(orders!J$1,products!$A$1:$G$1,0))</f>
        <v>D</v>
      </c>
      <c r="K85" s="4">
        <f>INDEX(products!$A$1:$G$49,MATCH(orders!$D85,products!$A$1:$A$49,0), MATCH(orders!K$1,products!$A$1:$G$1,0))</f>
        <v>2.5</v>
      </c>
      <c r="L85" s="5">
        <f>INDEX(products!$A$1:$G$49,MATCH(orders!$D85,products!$A$1:$A$49,0), MATCH(orders!L$1,products!$A$1:$G$1,0))</f>
        <v>20.584999999999997</v>
      </c>
      <c r="M85" s="5">
        <f t="shared" si="3"/>
        <v>82.339999999999989</v>
      </c>
      <c r="N85" t="str">
        <f t="shared" si="4"/>
        <v>Robusta</v>
      </c>
      <c r="O85" t="str">
        <f t="shared" si="5"/>
        <v>Dark</v>
      </c>
      <c r="P85" t="str" cm="1">
        <f t="array" ref="P85">_xlfn.XLOOKUP(Orders[[#This Row],[Customer ID]],customers!$A$1:$A$1001,customers!I$1:$I$1001,,0)</f>
        <v>Yes</v>
      </c>
      <c r="Q85" t="str">
        <f>_xlfn.XLOOKUP(C85,customers!$A$1:$A$1001,customers!$F$1:$F$1001,,0)</f>
        <v>Buffalo</v>
      </c>
      <c r="R85" s="10">
        <f>Orders[[#This Row],[Unit Price]]-Orders[[#This Row],[Unit Profit]]</f>
        <v>19.349899999999998</v>
      </c>
      <c r="S85" s="10">
        <f>Orders[[#This Row],[Quantity]]*Orders[[#This Row],[Unit Cost]]</f>
        <v>77.399599999999992</v>
      </c>
      <c r="T85" s="5" cm="1">
        <f t="array" ref="T85">_xlfn.XLOOKUP(D85,Table2[[#All],[Product ID]],Table2[[#All],[Profit]],,0)</f>
        <v>1.2350999999999999</v>
      </c>
      <c r="U85" s="5">
        <f>Orders[[#This Row],[Quantity]]*Orders[[#This Row],[Unit Profit]]</f>
        <v>4.9403999999999995</v>
      </c>
    </row>
    <row r="86" spans="1:21" x14ac:dyDescent="0.3">
      <c r="A86" s="2" t="s">
        <v>965</v>
      </c>
      <c r="B86" s="3">
        <v>43783</v>
      </c>
      <c r="C86" s="2" t="s">
        <v>966</v>
      </c>
      <c r="D86" t="s">
        <v>6161</v>
      </c>
      <c r="E86" s="2">
        <v>1</v>
      </c>
      <c r="F86" s="2" t="str">
        <f>_xlfn.XLOOKUP(C86,customers!$A$1:$A$1001,customers!$B$1:$B$1001,,0)</f>
        <v>Zaccaria Sherewood</v>
      </c>
      <c r="G86" s="2" t="str">
        <f>IF(_xlfn.XLOOKUP(C86,customers!$A$1:$A$1001,customers!$C$1:$C$1001,,0)=0, "", _xlfn.XLOOKUP(C86,customers!$A$1:$A$1001,customers!$C$1:$C$1001,,0))</f>
        <v>zsherewood2c@apache.org</v>
      </c>
      <c r="H86" s="2" t="str">
        <f>_xlfn.XLOOKUP(C86,customers!$A$1:$A$1001,customers!$G$1:$G$1001,,0)</f>
        <v>United States</v>
      </c>
      <c r="I86" t="str">
        <f>INDEX(products!$A$1:$G$49,MATCH(orders!$D86,products!$A$1:$A$49,0), MATCH(orders!I$1,products!$A$1:$G$1,0))</f>
        <v>Lib</v>
      </c>
      <c r="J86" t="str">
        <f>INDEX(products!$A$1:$G$49,MATCH(orders!$D86,products!$A$1:$A$49,0), MATCH(orders!J$1,products!$A$1:$G$1,0))</f>
        <v>L</v>
      </c>
      <c r="K86" s="4">
        <f>INDEX(products!$A$1:$G$49,MATCH(orders!$D86,products!$A$1:$A$49,0), MATCH(orders!K$1,products!$A$1:$G$1,0))</f>
        <v>0.5</v>
      </c>
      <c r="L86" s="5">
        <f>INDEX(products!$A$1:$G$49,MATCH(orders!$D86,products!$A$1:$A$49,0), MATCH(orders!L$1,products!$A$1:$G$1,0))</f>
        <v>9.51</v>
      </c>
      <c r="M86" s="5">
        <f t="shared" si="3"/>
        <v>9.51</v>
      </c>
      <c r="N86" t="str">
        <f t="shared" si="4"/>
        <v>Librica</v>
      </c>
      <c r="O86" t="str">
        <f t="shared" si="5"/>
        <v>Light</v>
      </c>
      <c r="P86" t="str" cm="1">
        <f t="array" ref="P86">_xlfn.XLOOKUP(Orders[[#This Row],[Customer ID]],customers!$A$1:$A$1001,customers!I$1:$I$1001,,0)</f>
        <v>No</v>
      </c>
      <c r="Q86" t="str">
        <f>_xlfn.XLOOKUP(C86,customers!$A$1:$A$1001,customers!$F$1:$F$1001,,0)</f>
        <v>Fresno</v>
      </c>
      <c r="R86" s="10">
        <f>Orders[[#This Row],[Unit Price]]-Orders[[#This Row],[Unit Profit]]</f>
        <v>8.2736999999999998</v>
      </c>
      <c r="S86" s="10">
        <f>Orders[[#This Row],[Quantity]]*Orders[[#This Row],[Unit Cost]]</f>
        <v>8.2736999999999998</v>
      </c>
      <c r="T86" s="5" cm="1">
        <f t="array" ref="T86">_xlfn.XLOOKUP(D86,Table2[[#All],[Product ID]],Table2[[#All],[Profit]],,0)</f>
        <v>1.2363</v>
      </c>
      <c r="U86" s="5">
        <f>Orders[[#This Row],[Quantity]]*Orders[[#This Row],[Unit Profit]]</f>
        <v>1.2363</v>
      </c>
    </row>
    <row r="87" spans="1:21" x14ac:dyDescent="0.3">
      <c r="A87" s="2" t="s">
        <v>971</v>
      </c>
      <c r="B87" s="3">
        <v>43664</v>
      </c>
      <c r="C87" s="2" t="s">
        <v>972</v>
      </c>
      <c r="D87" t="s">
        <v>6182</v>
      </c>
      <c r="E87" s="2">
        <v>3</v>
      </c>
      <c r="F87" s="2" t="str">
        <f>_xlfn.XLOOKUP(C87,customers!$A$1:$A$1001,customers!$B$1:$B$1001,,0)</f>
        <v>Jeffrey Dufaire</v>
      </c>
      <c r="G87" s="2" t="str">
        <f>IF(_xlfn.XLOOKUP(C87,customers!$A$1:$A$1001,customers!$C$1:$C$1001,,0)=0, "", _xlfn.XLOOKUP(C87,customers!$A$1:$A$1001,customers!$C$1:$C$1001,,0))</f>
        <v>jdufaire2d@fc2.com</v>
      </c>
      <c r="H87" s="2" t="str">
        <f>_xlfn.XLOOKUP(C87,customers!$A$1:$A$1001,customers!$G$1:$G$1001,,0)</f>
        <v>United States</v>
      </c>
      <c r="I87" t="str">
        <f>INDEX(products!$A$1:$G$49,MATCH(orders!$D87,products!$A$1:$A$49,0), MATCH(orders!I$1,products!$A$1:$G$1,0))</f>
        <v>Ara</v>
      </c>
      <c r="J87" t="str">
        <f>INDEX(products!$A$1:$G$49,MATCH(orders!$D87,products!$A$1:$A$49,0), MATCH(orders!J$1,products!$A$1:$G$1,0))</f>
        <v>L</v>
      </c>
      <c r="K87" s="4">
        <f>INDEX(products!$A$1:$G$49,MATCH(orders!$D87,products!$A$1:$A$49,0), MATCH(orders!K$1,products!$A$1:$G$1,0))</f>
        <v>2.5</v>
      </c>
      <c r="L87" s="5">
        <f>INDEX(products!$A$1:$G$49,MATCH(orders!$D87,products!$A$1:$A$49,0), MATCH(orders!L$1,products!$A$1:$G$1,0))</f>
        <v>29.784999999999997</v>
      </c>
      <c r="M87" s="5">
        <f t="shared" si="3"/>
        <v>89.35499999999999</v>
      </c>
      <c r="N87" t="str">
        <f t="shared" si="4"/>
        <v>Arabica</v>
      </c>
      <c r="O87" t="str">
        <f t="shared" si="5"/>
        <v>Light</v>
      </c>
      <c r="P87" t="str" cm="1">
        <f t="array" ref="P87">_xlfn.XLOOKUP(Orders[[#This Row],[Customer ID]],customers!$A$1:$A$1001,customers!I$1:$I$1001,,0)</f>
        <v>No</v>
      </c>
      <c r="Q87" t="str">
        <f>_xlfn.XLOOKUP(C87,customers!$A$1:$A$1001,customers!$F$1:$F$1001,,0)</f>
        <v>Fort Worth</v>
      </c>
      <c r="R87" s="10">
        <f>Orders[[#This Row],[Unit Price]]-Orders[[#This Row],[Unit Profit]]</f>
        <v>27.104349999999997</v>
      </c>
      <c r="S87" s="10">
        <f>Orders[[#This Row],[Quantity]]*Orders[[#This Row],[Unit Cost]]</f>
        <v>81.31304999999999</v>
      </c>
      <c r="T87" s="5" cm="1">
        <f t="array" ref="T87">_xlfn.XLOOKUP(D87,Table2[[#All],[Product ID]],Table2[[#All],[Profit]],,0)</f>
        <v>2.6806499999999995</v>
      </c>
      <c r="U87" s="5">
        <f>Orders[[#This Row],[Quantity]]*Orders[[#This Row],[Unit Profit]]</f>
        <v>8.0419499999999982</v>
      </c>
    </row>
    <row r="88" spans="1:21" x14ac:dyDescent="0.3">
      <c r="A88" s="2" t="s">
        <v>971</v>
      </c>
      <c r="B88" s="3">
        <v>43664</v>
      </c>
      <c r="C88" s="2" t="s">
        <v>972</v>
      </c>
      <c r="D88" t="s">
        <v>6154</v>
      </c>
      <c r="E88" s="2">
        <v>4</v>
      </c>
      <c r="F88" s="2" t="str">
        <f>_xlfn.XLOOKUP(C88,customers!$A$1:$A$1001,customers!$B$1:$B$1001,,0)</f>
        <v>Jeffrey Dufaire</v>
      </c>
      <c r="G88" s="2" t="str">
        <f>IF(_xlfn.XLOOKUP(C88,customers!$A$1:$A$1001,customers!$C$1:$C$1001,,0)=0, "", _xlfn.XLOOKUP(C88,customers!$A$1:$A$1001,customers!$C$1:$C$1001,,0))</f>
        <v>jdufaire2d@fc2.com</v>
      </c>
      <c r="H88" s="2" t="str">
        <f>_xlfn.XLOOKUP(C88,customers!$A$1:$A$1001,customers!$G$1:$G$1001,,0)</f>
        <v>United States</v>
      </c>
      <c r="I88" t="str">
        <f>INDEX(products!$A$1:$G$49,MATCH(orders!$D88,products!$A$1:$A$49,0), MATCH(orders!I$1,products!$A$1:$G$1,0))</f>
        <v>Ara</v>
      </c>
      <c r="J88" t="str">
        <f>INDEX(products!$A$1:$G$49,MATCH(orders!$D88,products!$A$1:$A$49,0), MATCH(orders!J$1,products!$A$1:$G$1,0))</f>
        <v>D</v>
      </c>
      <c r="K88" s="4">
        <f>INDEX(products!$A$1:$G$49,MATCH(orders!$D88,products!$A$1:$A$49,0), MATCH(orders!K$1,products!$A$1:$G$1,0))</f>
        <v>0.2</v>
      </c>
      <c r="L88" s="5">
        <f>INDEX(products!$A$1:$G$49,MATCH(orders!$D88,products!$A$1:$A$49,0), MATCH(orders!L$1,products!$A$1:$G$1,0))</f>
        <v>2.9849999999999999</v>
      </c>
      <c r="M88" s="5">
        <f t="shared" si="3"/>
        <v>11.94</v>
      </c>
      <c r="N88" t="str">
        <f t="shared" si="4"/>
        <v>Arabica</v>
      </c>
      <c r="O88" t="str">
        <f t="shared" si="5"/>
        <v>Dark</v>
      </c>
      <c r="P88" t="str" cm="1">
        <f t="array" ref="P88">_xlfn.XLOOKUP(Orders[[#This Row],[Customer ID]],customers!$A$1:$A$1001,customers!I$1:$I$1001,,0)</f>
        <v>No</v>
      </c>
      <c r="Q88" t="str">
        <f>_xlfn.XLOOKUP(C88,customers!$A$1:$A$1001,customers!$F$1:$F$1001,,0)</f>
        <v>Fort Worth</v>
      </c>
      <c r="R88" s="10">
        <f>Orders[[#This Row],[Unit Price]]-Orders[[#This Row],[Unit Profit]]</f>
        <v>2.7163499999999998</v>
      </c>
      <c r="S88" s="10">
        <f>Orders[[#This Row],[Quantity]]*Orders[[#This Row],[Unit Cost]]</f>
        <v>10.865399999999999</v>
      </c>
      <c r="T88" s="5" cm="1">
        <f t="array" ref="T88">_xlfn.XLOOKUP(D88,Table2[[#All],[Product ID]],Table2[[#All],[Profit]],,0)</f>
        <v>0.26865</v>
      </c>
      <c r="U88" s="5">
        <f>Orders[[#This Row],[Quantity]]*Orders[[#This Row],[Unit Profit]]</f>
        <v>1.0746</v>
      </c>
    </row>
    <row r="89" spans="1:21" x14ac:dyDescent="0.3">
      <c r="A89" s="2" t="s">
        <v>980</v>
      </c>
      <c r="B89" s="3">
        <v>44289</v>
      </c>
      <c r="C89" s="2" t="s">
        <v>981</v>
      </c>
      <c r="D89" t="s">
        <v>6155</v>
      </c>
      <c r="E89" s="2">
        <v>3</v>
      </c>
      <c r="F89" s="2" t="str">
        <f>_xlfn.XLOOKUP(C89,customers!$A$1:$A$1001,customers!$B$1:$B$1001,,0)</f>
        <v>Beitris Keaveney</v>
      </c>
      <c r="G89" s="2" t="str">
        <f>IF(_xlfn.XLOOKUP(C89,customers!$A$1:$A$1001,customers!$C$1:$C$1001,,0)=0, "", _xlfn.XLOOKUP(C89,customers!$A$1:$A$1001,customers!$C$1:$C$1001,,0))</f>
        <v>bkeaveney2f@netlog.com</v>
      </c>
      <c r="H89" s="2" t="str">
        <f>_xlfn.XLOOKUP(C89,customers!$A$1:$A$1001,customers!$G$1:$G$1001,,0)</f>
        <v>United States</v>
      </c>
      <c r="I89" t="str">
        <f>INDEX(products!$A$1:$G$49,MATCH(orders!$D89,products!$A$1:$A$49,0), MATCH(orders!I$1,products!$A$1:$G$1,0))</f>
        <v>Ara</v>
      </c>
      <c r="J89" t="str">
        <f>INDEX(products!$A$1:$G$49,MATCH(orders!$D89,products!$A$1:$A$49,0), MATCH(orders!J$1,products!$A$1:$G$1,0))</f>
        <v>M</v>
      </c>
      <c r="K89" s="4">
        <f>INDEX(products!$A$1:$G$49,MATCH(orders!$D89,products!$A$1:$A$49,0), MATCH(orders!K$1,products!$A$1:$G$1,0))</f>
        <v>1</v>
      </c>
      <c r="L89" s="5">
        <f>INDEX(products!$A$1:$G$49,MATCH(orders!$D89,products!$A$1:$A$49,0), MATCH(orders!L$1,products!$A$1:$G$1,0))</f>
        <v>11.25</v>
      </c>
      <c r="M89" s="5">
        <f t="shared" si="3"/>
        <v>33.75</v>
      </c>
      <c r="N89" t="str">
        <f t="shared" si="4"/>
        <v>Arabica</v>
      </c>
      <c r="O89" t="str">
        <f t="shared" si="5"/>
        <v>Medium</v>
      </c>
      <c r="P89" t="str" cm="1">
        <f t="array" ref="P89">_xlfn.XLOOKUP(Orders[[#This Row],[Customer ID]],customers!$A$1:$A$1001,customers!I$1:$I$1001,,0)</f>
        <v>No</v>
      </c>
      <c r="Q89" t="str">
        <f>_xlfn.XLOOKUP(C89,customers!$A$1:$A$1001,customers!$F$1:$F$1001,,0)</f>
        <v>Beaumont</v>
      </c>
      <c r="R89" s="10">
        <f>Orders[[#This Row],[Unit Price]]-Orders[[#This Row],[Unit Profit]]</f>
        <v>10.237500000000001</v>
      </c>
      <c r="S89" s="10">
        <f>Orders[[#This Row],[Quantity]]*Orders[[#This Row],[Unit Cost]]</f>
        <v>30.712500000000002</v>
      </c>
      <c r="T89" s="5" cm="1">
        <f t="array" ref="T89">_xlfn.XLOOKUP(D89,Table2[[#All],[Product ID]],Table2[[#All],[Profit]],,0)</f>
        <v>1.0125</v>
      </c>
      <c r="U89" s="5">
        <f>Orders[[#This Row],[Quantity]]*Orders[[#This Row],[Unit Profit]]</f>
        <v>3.0374999999999996</v>
      </c>
    </row>
    <row r="90" spans="1:21" x14ac:dyDescent="0.3">
      <c r="A90" s="2" t="s">
        <v>985</v>
      </c>
      <c r="B90" s="3">
        <v>44284</v>
      </c>
      <c r="C90" s="2" t="s">
        <v>986</v>
      </c>
      <c r="D90" t="s">
        <v>6179</v>
      </c>
      <c r="E90" s="2">
        <v>3</v>
      </c>
      <c r="F90" s="2" t="str">
        <f>_xlfn.XLOOKUP(C90,customers!$A$1:$A$1001,customers!$B$1:$B$1001,,0)</f>
        <v>Elna Grise</v>
      </c>
      <c r="G90" s="2" t="str">
        <f>IF(_xlfn.XLOOKUP(C90,customers!$A$1:$A$1001,customers!$C$1:$C$1001,,0)=0, "", _xlfn.XLOOKUP(C90,customers!$A$1:$A$1001,customers!$C$1:$C$1001,,0))</f>
        <v>egrise2g@cargocollective.com</v>
      </c>
      <c r="H90" s="2" t="str">
        <f>_xlfn.XLOOKUP(C90,customers!$A$1:$A$1001,customers!$G$1:$G$1001,,0)</f>
        <v>United States</v>
      </c>
      <c r="I90" t="str">
        <f>INDEX(products!$A$1:$G$49,MATCH(orders!$D90,products!$A$1:$A$49,0), MATCH(orders!I$1,products!$A$1:$G$1,0))</f>
        <v>Rob</v>
      </c>
      <c r="J90" t="str">
        <f>INDEX(products!$A$1:$G$49,MATCH(orders!$D90,products!$A$1:$A$49,0), MATCH(orders!J$1,products!$A$1:$G$1,0))</f>
        <v>L</v>
      </c>
      <c r="K90" s="4">
        <f>INDEX(products!$A$1:$G$49,MATCH(orders!$D90,products!$A$1:$A$49,0), MATCH(orders!K$1,products!$A$1:$G$1,0))</f>
        <v>1</v>
      </c>
      <c r="L90" s="5">
        <f>INDEX(products!$A$1:$G$49,MATCH(orders!$D90,products!$A$1:$A$49,0), MATCH(orders!L$1,products!$A$1:$G$1,0))</f>
        <v>11.95</v>
      </c>
      <c r="M90" s="5">
        <f t="shared" si="3"/>
        <v>35.849999999999994</v>
      </c>
      <c r="N90" t="str">
        <f t="shared" si="4"/>
        <v>Robusta</v>
      </c>
      <c r="O90" t="str">
        <f t="shared" si="5"/>
        <v>Light</v>
      </c>
      <c r="P90" t="str" cm="1">
        <f t="array" ref="P90">_xlfn.XLOOKUP(Orders[[#This Row],[Customer ID]],customers!$A$1:$A$1001,customers!I$1:$I$1001,,0)</f>
        <v>No</v>
      </c>
      <c r="Q90" t="str">
        <f>_xlfn.XLOOKUP(C90,customers!$A$1:$A$1001,customers!$F$1:$F$1001,,0)</f>
        <v>Reno</v>
      </c>
      <c r="R90" s="10">
        <f>Orders[[#This Row],[Unit Price]]-Orders[[#This Row],[Unit Profit]]</f>
        <v>11.232999999999999</v>
      </c>
      <c r="S90" s="10">
        <f>Orders[[#This Row],[Quantity]]*Orders[[#This Row],[Unit Cost]]</f>
        <v>33.698999999999998</v>
      </c>
      <c r="T90" s="5" cm="1">
        <f t="array" ref="T90">_xlfn.XLOOKUP(D90,Table2[[#All],[Product ID]],Table2[[#All],[Profit]],,0)</f>
        <v>0.71699999999999997</v>
      </c>
      <c r="U90" s="5">
        <f>Orders[[#This Row],[Quantity]]*Orders[[#This Row],[Unit Profit]]</f>
        <v>2.1509999999999998</v>
      </c>
    </row>
    <row r="91" spans="1:21" x14ac:dyDescent="0.3">
      <c r="A91" s="2" t="s">
        <v>990</v>
      </c>
      <c r="B91" s="3">
        <v>44545</v>
      </c>
      <c r="C91" s="2" t="s">
        <v>991</v>
      </c>
      <c r="D91" t="s">
        <v>6140</v>
      </c>
      <c r="E91" s="2">
        <v>6</v>
      </c>
      <c r="F91" s="2" t="str">
        <f>_xlfn.XLOOKUP(C91,customers!$A$1:$A$1001,customers!$B$1:$B$1001,,0)</f>
        <v>Torie Gottelier</v>
      </c>
      <c r="G91" s="2" t="str">
        <f>IF(_xlfn.XLOOKUP(C91,customers!$A$1:$A$1001,customers!$C$1:$C$1001,,0)=0, "", _xlfn.XLOOKUP(C91,customers!$A$1:$A$1001,customers!$C$1:$C$1001,,0))</f>
        <v>tgottelier2h@vistaprint.com</v>
      </c>
      <c r="H91" s="2" t="str">
        <f>_xlfn.XLOOKUP(C91,customers!$A$1:$A$1001,customers!$G$1:$G$1001,,0)</f>
        <v>United States</v>
      </c>
      <c r="I91" t="str">
        <f>INDEX(products!$A$1:$G$49,MATCH(orders!$D91,products!$A$1:$A$49,0), MATCH(orders!I$1,products!$A$1:$G$1,0))</f>
        <v>Ara</v>
      </c>
      <c r="J91" t="str">
        <f>INDEX(products!$A$1:$G$49,MATCH(orders!$D91,products!$A$1:$A$49,0), MATCH(orders!J$1,products!$A$1:$G$1,0))</f>
        <v>L</v>
      </c>
      <c r="K91" s="4">
        <f>INDEX(products!$A$1:$G$49,MATCH(orders!$D91,products!$A$1:$A$49,0), MATCH(orders!K$1,products!$A$1:$G$1,0))</f>
        <v>1</v>
      </c>
      <c r="L91" s="5">
        <f>INDEX(products!$A$1:$G$49,MATCH(orders!$D91,products!$A$1:$A$49,0), MATCH(orders!L$1,products!$A$1:$G$1,0))</f>
        <v>12.95</v>
      </c>
      <c r="M91" s="5">
        <f t="shared" si="3"/>
        <v>77.699999999999989</v>
      </c>
      <c r="N91" t="str">
        <f t="shared" si="4"/>
        <v>Arabica</v>
      </c>
      <c r="O91" t="str">
        <f t="shared" si="5"/>
        <v>Light</v>
      </c>
      <c r="P91" t="str" cm="1">
        <f t="array" ref="P91">_xlfn.XLOOKUP(Orders[[#This Row],[Customer ID]],customers!$A$1:$A$1001,customers!I$1:$I$1001,,0)</f>
        <v>No</v>
      </c>
      <c r="Q91" t="str">
        <f>_xlfn.XLOOKUP(C91,customers!$A$1:$A$1001,customers!$F$1:$F$1001,,0)</f>
        <v>Kansas City</v>
      </c>
      <c r="R91" s="10">
        <f>Orders[[#This Row],[Unit Price]]-Orders[[#This Row],[Unit Profit]]</f>
        <v>11.7845</v>
      </c>
      <c r="S91" s="10">
        <f>Orders[[#This Row],[Quantity]]*Orders[[#This Row],[Unit Cost]]</f>
        <v>70.706999999999994</v>
      </c>
      <c r="T91" s="5" cm="1">
        <f t="array" ref="T91">_xlfn.XLOOKUP(D91,Table2[[#All],[Product ID]],Table2[[#All],[Profit]],,0)</f>
        <v>1.1655</v>
      </c>
      <c r="U91" s="5">
        <f>Orders[[#This Row],[Quantity]]*Orders[[#This Row],[Unit Profit]]</f>
        <v>6.9930000000000003</v>
      </c>
    </row>
    <row r="92" spans="1:21" x14ac:dyDescent="0.3">
      <c r="A92" s="2" t="s">
        <v>996</v>
      </c>
      <c r="B92" s="3">
        <v>43971</v>
      </c>
      <c r="C92" s="2" t="s">
        <v>997</v>
      </c>
      <c r="D92" t="s">
        <v>6140</v>
      </c>
      <c r="E92" s="2">
        <v>4</v>
      </c>
      <c r="F92" s="2" t="str">
        <f>_xlfn.XLOOKUP(C92,customers!$A$1:$A$1001,customers!$B$1:$B$1001,,0)</f>
        <v>Loydie Langlais</v>
      </c>
      <c r="G92" s="2" t="str">
        <f>IF(_xlfn.XLOOKUP(C92,customers!$A$1:$A$1001,customers!$C$1:$C$1001,,0)=0, "", _xlfn.XLOOKUP(C92,customers!$A$1:$A$1001,customers!$C$1:$C$1001,,0))</f>
        <v/>
      </c>
      <c r="H92" s="2" t="str">
        <f>_xlfn.XLOOKUP(C92,customers!$A$1:$A$1001,customers!$G$1:$G$1001,,0)</f>
        <v>Ireland</v>
      </c>
      <c r="I92" t="str">
        <f>INDEX(products!$A$1:$G$49,MATCH(orders!$D92,products!$A$1:$A$49,0), MATCH(orders!I$1,products!$A$1:$G$1,0))</f>
        <v>Ara</v>
      </c>
      <c r="J92" t="str">
        <f>INDEX(products!$A$1:$G$49,MATCH(orders!$D92,products!$A$1:$A$49,0), MATCH(orders!J$1,products!$A$1:$G$1,0))</f>
        <v>L</v>
      </c>
      <c r="K92" s="4">
        <f>INDEX(products!$A$1:$G$49,MATCH(orders!$D92,products!$A$1:$A$49,0), MATCH(orders!K$1,products!$A$1:$G$1,0))</f>
        <v>1</v>
      </c>
      <c r="L92" s="5">
        <f>INDEX(products!$A$1:$G$49,MATCH(orders!$D92,products!$A$1:$A$49,0), MATCH(orders!L$1,products!$A$1:$G$1,0))</f>
        <v>12.95</v>
      </c>
      <c r="M92" s="5">
        <f t="shared" si="3"/>
        <v>51.8</v>
      </c>
      <c r="N92" t="str">
        <f t="shared" si="4"/>
        <v>Arabica</v>
      </c>
      <c r="O92" t="str">
        <f t="shared" si="5"/>
        <v>Light</v>
      </c>
      <c r="P92" t="str" cm="1">
        <f t="array" ref="P92">_xlfn.XLOOKUP(Orders[[#This Row],[Customer ID]],customers!$A$1:$A$1001,customers!I$1:$I$1001,,0)</f>
        <v>Yes</v>
      </c>
      <c r="Q92" t="str">
        <f>_xlfn.XLOOKUP(C92,customers!$A$1:$A$1001,customers!$F$1:$F$1001,,0)</f>
        <v>Crumlin</v>
      </c>
      <c r="R92" s="10">
        <f>Orders[[#This Row],[Unit Price]]-Orders[[#This Row],[Unit Profit]]</f>
        <v>11.7845</v>
      </c>
      <c r="S92" s="10">
        <f>Orders[[#This Row],[Quantity]]*Orders[[#This Row],[Unit Cost]]</f>
        <v>47.137999999999998</v>
      </c>
      <c r="T92" s="5" cm="1">
        <f t="array" ref="T92">_xlfn.XLOOKUP(D92,Table2[[#All],[Product ID]],Table2[[#All],[Profit]],,0)</f>
        <v>1.1655</v>
      </c>
      <c r="U92" s="5">
        <f>Orders[[#This Row],[Quantity]]*Orders[[#This Row],[Unit Profit]]</f>
        <v>4.6619999999999999</v>
      </c>
    </row>
    <row r="93" spans="1:21" x14ac:dyDescent="0.3">
      <c r="A93" s="2" t="s">
        <v>1001</v>
      </c>
      <c r="B93" s="3">
        <v>44137</v>
      </c>
      <c r="C93" s="2" t="s">
        <v>1002</v>
      </c>
      <c r="D93" t="s">
        <v>6175</v>
      </c>
      <c r="E93" s="2">
        <v>4</v>
      </c>
      <c r="F93" s="2" t="str">
        <f>_xlfn.XLOOKUP(C93,customers!$A$1:$A$1001,customers!$B$1:$B$1001,,0)</f>
        <v>Adham Greenhead</v>
      </c>
      <c r="G93" s="2" t="str">
        <f>IF(_xlfn.XLOOKUP(C93,customers!$A$1:$A$1001,customers!$C$1:$C$1001,,0)=0, "", _xlfn.XLOOKUP(C93,customers!$A$1:$A$1001,customers!$C$1:$C$1001,,0))</f>
        <v>agreenhead2j@dailymail.co.uk</v>
      </c>
      <c r="H93" s="2" t="str">
        <f>_xlfn.XLOOKUP(C93,customers!$A$1:$A$1001,customers!$G$1:$G$1001,,0)</f>
        <v>United States</v>
      </c>
      <c r="I93" t="str">
        <f>INDEX(products!$A$1:$G$49,MATCH(orders!$D93,products!$A$1:$A$49,0), MATCH(orders!I$1,products!$A$1:$G$1,0))</f>
        <v>Ara</v>
      </c>
      <c r="J93" t="str">
        <f>INDEX(products!$A$1:$G$49,MATCH(orders!$D93,products!$A$1:$A$49,0), MATCH(orders!J$1,products!$A$1:$G$1,0))</f>
        <v>M</v>
      </c>
      <c r="K93" s="4">
        <f>INDEX(products!$A$1:$G$49,MATCH(orders!$D93,products!$A$1:$A$49,0), MATCH(orders!K$1,products!$A$1:$G$1,0))</f>
        <v>2.5</v>
      </c>
      <c r="L93" s="5">
        <f>INDEX(products!$A$1:$G$49,MATCH(orders!$D93,products!$A$1:$A$49,0), MATCH(orders!L$1,products!$A$1:$G$1,0))</f>
        <v>25.874999999999996</v>
      </c>
      <c r="M93" s="5">
        <f t="shared" si="3"/>
        <v>103.49999999999999</v>
      </c>
      <c r="N93" t="str">
        <f t="shared" si="4"/>
        <v>Arabica</v>
      </c>
      <c r="O93" t="str">
        <f t="shared" si="5"/>
        <v>Medium</v>
      </c>
      <c r="P93" t="str" cm="1">
        <f t="array" ref="P93">_xlfn.XLOOKUP(Orders[[#This Row],[Customer ID]],customers!$A$1:$A$1001,customers!I$1:$I$1001,,0)</f>
        <v>No</v>
      </c>
      <c r="Q93" t="str">
        <f>_xlfn.XLOOKUP(C93,customers!$A$1:$A$1001,customers!$F$1:$F$1001,,0)</f>
        <v>Corona</v>
      </c>
      <c r="R93" s="10">
        <f>Orders[[#This Row],[Unit Price]]-Orders[[#This Row],[Unit Profit]]</f>
        <v>23.546249999999997</v>
      </c>
      <c r="S93" s="10">
        <f>Orders[[#This Row],[Quantity]]*Orders[[#This Row],[Unit Cost]]</f>
        <v>94.184999999999988</v>
      </c>
      <c r="T93" s="5" cm="1">
        <f t="array" ref="T93">_xlfn.XLOOKUP(D93,Table2[[#All],[Product ID]],Table2[[#All],[Profit]],,0)</f>
        <v>2.3287499999999994</v>
      </c>
      <c r="U93" s="5">
        <f>Orders[[#This Row],[Quantity]]*Orders[[#This Row],[Unit Profit]]</f>
        <v>9.3149999999999977</v>
      </c>
    </row>
    <row r="94" spans="1:21" x14ac:dyDescent="0.3">
      <c r="A94" s="2" t="s">
        <v>1007</v>
      </c>
      <c r="B94" s="3">
        <v>44037</v>
      </c>
      <c r="C94" s="2" t="s">
        <v>1008</v>
      </c>
      <c r="D94" t="s">
        <v>6171</v>
      </c>
      <c r="E94" s="2">
        <v>3</v>
      </c>
      <c r="F94" s="2" t="str">
        <f>_xlfn.XLOOKUP(C94,customers!$A$1:$A$1001,customers!$B$1:$B$1001,,0)</f>
        <v>Hamish MacSherry</v>
      </c>
      <c r="G94" s="2" t="str">
        <f>IF(_xlfn.XLOOKUP(C94,customers!$A$1:$A$1001,customers!$C$1:$C$1001,,0)=0, "", _xlfn.XLOOKUP(C94,customers!$A$1:$A$1001,customers!$C$1:$C$1001,,0))</f>
        <v/>
      </c>
      <c r="H94" s="2" t="str">
        <f>_xlfn.XLOOKUP(C94,customers!$A$1:$A$1001,customers!$G$1:$G$1001,,0)</f>
        <v>United States</v>
      </c>
      <c r="I94" t="str">
        <f>INDEX(products!$A$1:$G$49,MATCH(orders!$D94,products!$A$1:$A$49,0), MATCH(orders!I$1,products!$A$1:$G$1,0))</f>
        <v>Exc</v>
      </c>
      <c r="J94" t="str">
        <f>INDEX(products!$A$1:$G$49,MATCH(orders!$D94,products!$A$1:$A$49,0), MATCH(orders!J$1,products!$A$1:$G$1,0))</f>
        <v>L</v>
      </c>
      <c r="K94" s="4">
        <f>INDEX(products!$A$1:$G$49,MATCH(orders!$D94,products!$A$1:$A$49,0), MATCH(orders!K$1,products!$A$1:$G$1,0))</f>
        <v>1</v>
      </c>
      <c r="L94" s="5">
        <f>INDEX(products!$A$1:$G$49,MATCH(orders!$D94,products!$A$1:$A$49,0), MATCH(orders!L$1,products!$A$1:$G$1,0))</f>
        <v>14.85</v>
      </c>
      <c r="M94" s="5">
        <f t="shared" si="3"/>
        <v>44.55</v>
      </c>
      <c r="N94" t="str">
        <f t="shared" si="4"/>
        <v>Excelsa</v>
      </c>
      <c r="O94" t="str">
        <f t="shared" si="5"/>
        <v>Light</v>
      </c>
      <c r="P94" t="str" cm="1">
        <f t="array" ref="P94">_xlfn.XLOOKUP(Orders[[#This Row],[Customer ID]],customers!$A$1:$A$1001,customers!I$1:$I$1001,,0)</f>
        <v>Yes</v>
      </c>
      <c r="Q94" t="str">
        <f>_xlfn.XLOOKUP(C94,customers!$A$1:$A$1001,customers!$F$1:$F$1001,,0)</f>
        <v>Austin</v>
      </c>
      <c r="R94" s="10">
        <f>Orders[[#This Row],[Unit Price]]-Orders[[#This Row],[Unit Profit]]</f>
        <v>13.2165</v>
      </c>
      <c r="S94" s="10">
        <f>Orders[[#This Row],[Quantity]]*Orders[[#This Row],[Unit Cost]]</f>
        <v>39.649500000000003</v>
      </c>
      <c r="T94" s="5" cm="1">
        <f t="array" ref="T94">_xlfn.XLOOKUP(D94,Table2[[#All],[Product ID]],Table2[[#All],[Profit]],,0)</f>
        <v>1.6335</v>
      </c>
      <c r="U94" s="5">
        <f>Orders[[#This Row],[Quantity]]*Orders[[#This Row],[Unit Profit]]</f>
        <v>4.9005000000000001</v>
      </c>
    </row>
    <row r="95" spans="1:21" x14ac:dyDescent="0.3">
      <c r="A95" s="2" t="s">
        <v>1012</v>
      </c>
      <c r="B95" s="3">
        <v>43538</v>
      </c>
      <c r="C95" s="2" t="s">
        <v>1013</v>
      </c>
      <c r="D95" t="s">
        <v>6176</v>
      </c>
      <c r="E95" s="2">
        <v>4</v>
      </c>
      <c r="F95" s="2" t="str">
        <f>_xlfn.XLOOKUP(C95,customers!$A$1:$A$1001,customers!$B$1:$B$1001,,0)</f>
        <v>Else Langcaster</v>
      </c>
      <c r="G95" s="2" t="str">
        <f>IF(_xlfn.XLOOKUP(C95,customers!$A$1:$A$1001,customers!$C$1:$C$1001,,0)=0, "", _xlfn.XLOOKUP(C95,customers!$A$1:$A$1001,customers!$C$1:$C$1001,,0))</f>
        <v>elangcaster2l@spotify.com</v>
      </c>
      <c r="H95" s="2" t="str">
        <f>_xlfn.XLOOKUP(C95,customers!$A$1:$A$1001,customers!$G$1:$G$1001,,0)</f>
        <v>United Kingdom</v>
      </c>
      <c r="I95" t="str">
        <f>INDEX(products!$A$1:$G$49,MATCH(orders!$D95,products!$A$1:$A$49,0), MATCH(orders!I$1,products!$A$1:$G$1,0))</f>
        <v>Exc</v>
      </c>
      <c r="J95" t="str">
        <f>INDEX(products!$A$1:$G$49,MATCH(orders!$D95,products!$A$1:$A$49,0), MATCH(orders!J$1,products!$A$1:$G$1,0))</f>
        <v>L</v>
      </c>
      <c r="K95" s="4">
        <f>INDEX(products!$A$1:$G$49,MATCH(orders!$D95,products!$A$1:$A$49,0), MATCH(orders!K$1,products!$A$1:$G$1,0))</f>
        <v>0.5</v>
      </c>
      <c r="L95" s="5">
        <f>INDEX(products!$A$1:$G$49,MATCH(orders!$D95,products!$A$1:$A$49,0), MATCH(orders!L$1,products!$A$1:$G$1,0))</f>
        <v>8.91</v>
      </c>
      <c r="M95" s="5">
        <f t="shared" si="3"/>
        <v>35.64</v>
      </c>
      <c r="N95" t="str">
        <f t="shared" si="4"/>
        <v>Excelsa</v>
      </c>
      <c r="O95" t="str">
        <f t="shared" si="5"/>
        <v>Light</v>
      </c>
      <c r="P95" t="str" cm="1">
        <f t="array" ref="P95">_xlfn.XLOOKUP(Orders[[#This Row],[Customer ID]],customers!$A$1:$A$1001,customers!I$1:$I$1001,,0)</f>
        <v>Yes</v>
      </c>
      <c r="Q95" t="str">
        <f>_xlfn.XLOOKUP(C95,customers!$A$1:$A$1001,customers!$F$1:$F$1001,,0)</f>
        <v>Normanton</v>
      </c>
      <c r="R95" s="10">
        <f>Orders[[#This Row],[Unit Price]]-Orders[[#This Row],[Unit Profit]]</f>
        <v>7.9298999999999999</v>
      </c>
      <c r="S95" s="10">
        <f>Orders[[#This Row],[Quantity]]*Orders[[#This Row],[Unit Cost]]</f>
        <v>31.7196</v>
      </c>
      <c r="T95" s="5" cm="1">
        <f t="array" ref="T95">_xlfn.XLOOKUP(D95,Table2[[#All],[Product ID]],Table2[[#All],[Profit]],,0)</f>
        <v>0.98009999999999997</v>
      </c>
      <c r="U95" s="5">
        <f>Orders[[#This Row],[Quantity]]*Orders[[#This Row],[Unit Profit]]</f>
        <v>3.9203999999999999</v>
      </c>
    </row>
    <row r="96" spans="1:21" x14ac:dyDescent="0.3">
      <c r="A96" s="2" t="s">
        <v>1018</v>
      </c>
      <c r="B96" s="3">
        <v>44014</v>
      </c>
      <c r="C96" s="2" t="s">
        <v>1019</v>
      </c>
      <c r="D96" t="s">
        <v>6154</v>
      </c>
      <c r="E96" s="2">
        <v>6</v>
      </c>
      <c r="F96" s="2" t="str">
        <f>_xlfn.XLOOKUP(C96,customers!$A$1:$A$1001,customers!$B$1:$B$1001,,0)</f>
        <v>Rudy Farquharson</v>
      </c>
      <c r="G96" s="2" t="str">
        <f>IF(_xlfn.XLOOKUP(C96,customers!$A$1:$A$1001,customers!$C$1:$C$1001,,0)=0, "", _xlfn.XLOOKUP(C96,customers!$A$1:$A$1001,customers!$C$1:$C$1001,,0))</f>
        <v/>
      </c>
      <c r="H96" s="2" t="str">
        <f>_xlfn.XLOOKUP(C96,customers!$A$1:$A$1001,customers!$G$1:$G$1001,,0)</f>
        <v>Ireland</v>
      </c>
      <c r="I96" t="str">
        <f>INDEX(products!$A$1:$G$49,MATCH(orders!$D96,products!$A$1:$A$49,0), MATCH(orders!I$1,products!$A$1:$G$1,0))</f>
        <v>Ara</v>
      </c>
      <c r="J96" t="str">
        <f>INDEX(products!$A$1:$G$49,MATCH(orders!$D96,products!$A$1:$A$49,0), MATCH(orders!J$1,products!$A$1:$G$1,0))</f>
        <v>D</v>
      </c>
      <c r="K96" s="4">
        <f>INDEX(products!$A$1:$G$49,MATCH(orders!$D96,products!$A$1:$A$49,0), MATCH(orders!K$1,products!$A$1:$G$1,0))</f>
        <v>0.2</v>
      </c>
      <c r="L96" s="5">
        <f>INDEX(products!$A$1:$G$49,MATCH(orders!$D96,products!$A$1:$A$49,0), MATCH(orders!L$1,products!$A$1:$G$1,0))</f>
        <v>2.9849999999999999</v>
      </c>
      <c r="M96" s="5">
        <f t="shared" si="3"/>
        <v>17.91</v>
      </c>
      <c r="N96" t="str">
        <f t="shared" si="4"/>
        <v>Arabica</v>
      </c>
      <c r="O96" t="str">
        <f t="shared" si="5"/>
        <v>Dark</v>
      </c>
      <c r="P96" t="str" cm="1">
        <f t="array" ref="P96">_xlfn.XLOOKUP(Orders[[#This Row],[Customer ID]],customers!$A$1:$A$1001,customers!I$1:$I$1001,,0)</f>
        <v>Yes</v>
      </c>
      <c r="Q96" t="str">
        <f>_xlfn.XLOOKUP(C96,customers!$A$1:$A$1001,customers!$F$1:$F$1001,,0)</f>
        <v>Charlesland</v>
      </c>
      <c r="R96" s="10">
        <f>Orders[[#This Row],[Unit Price]]-Orders[[#This Row],[Unit Profit]]</f>
        <v>2.7163499999999998</v>
      </c>
      <c r="S96" s="10">
        <f>Orders[[#This Row],[Quantity]]*Orders[[#This Row],[Unit Cost]]</f>
        <v>16.298099999999998</v>
      </c>
      <c r="T96" s="5" cm="1">
        <f t="array" ref="T96">_xlfn.XLOOKUP(D96,Table2[[#All],[Product ID]],Table2[[#All],[Profit]],,0)</f>
        <v>0.26865</v>
      </c>
      <c r="U96" s="5">
        <f>Orders[[#This Row],[Quantity]]*Orders[[#This Row],[Unit Profit]]</f>
        <v>1.6118999999999999</v>
      </c>
    </row>
    <row r="97" spans="1:21" x14ac:dyDescent="0.3">
      <c r="A97" s="2" t="s">
        <v>1022</v>
      </c>
      <c r="B97" s="3">
        <v>43816</v>
      </c>
      <c r="C97" s="2" t="s">
        <v>1023</v>
      </c>
      <c r="D97" t="s">
        <v>6175</v>
      </c>
      <c r="E97" s="2">
        <v>6</v>
      </c>
      <c r="F97" s="2" t="str">
        <f>_xlfn.XLOOKUP(C97,customers!$A$1:$A$1001,customers!$B$1:$B$1001,,0)</f>
        <v>Norene Magauran</v>
      </c>
      <c r="G97" s="2" t="str">
        <f>IF(_xlfn.XLOOKUP(C97,customers!$A$1:$A$1001,customers!$C$1:$C$1001,,0)=0, "", _xlfn.XLOOKUP(C97,customers!$A$1:$A$1001,customers!$C$1:$C$1001,,0))</f>
        <v>nmagauran2n@51.la</v>
      </c>
      <c r="H97" s="2" t="str">
        <f>_xlfn.XLOOKUP(C97,customers!$A$1:$A$1001,customers!$G$1:$G$1001,,0)</f>
        <v>United States</v>
      </c>
      <c r="I97" t="str">
        <f>INDEX(products!$A$1:$G$49,MATCH(orders!$D97,products!$A$1:$A$49,0), MATCH(orders!I$1,products!$A$1:$G$1,0))</f>
        <v>Ara</v>
      </c>
      <c r="J97" t="str">
        <f>INDEX(products!$A$1:$G$49,MATCH(orders!$D97,products!$A$1:$A$49,0), MATCH(orders!J$1,products!$A$1:$G$1,0))</f>
        <v>M</v>
      </c>
      <c r="K97" s="4">
        <f>INDEX(products!$A$1:$G$49,MATCH(orders!$D97,products!$A$1:$A$49,0), MATCH(orders!K$1,products!$A$1:$G$1,0))</f>
        <v>2.5</v>
      </c>
      <c r="L97" s="5">
        <f>INDEX(products!$A$1:$G$49,MATCH(orders!$D97,products!$A$1:$A$49,0), MATCH(orders!L$1,products!$A$1:$G$1,0))</f>
        <v>25.874999999999996</v>
      </c>
      <c r="M97" s="5">
        <f t="shared" si="3"/>
        <v>155.24999999999997</v>
      </c>
      <c r="N97" t="str">
        <f t="shared" si="4"/>
        <v>Arabica</v>
      </c>
      <c r="O97" t="str">
        <f t="shared" si="5"/>
        <v>Medium</v>
      </c>
      <c r="P97" t="str" cm="1">
        <f t="array" ref="P97">_xlfn.XLOOKUP(Orders[[#This Row],[Customer ID]],customers!$A$1:$A$1001,customers!I$1:$I$1001,,0)</f>
        <v>No</v>
      </c>
      <c r="Q97" t="str">
        <f>_xlfn.XLOOKUP(C97,customers!$A$1:$A$1001,customers!$F$1:$F$1001,,0)</f>
        <v>Fresno</v>
      </c>
      <c r="R97" s="10">
        <f>Orders[[#This Row],[Unit Price]]-Orders[[#This Row],[Unit Profit]]</f>
        <v>23.546249999999997</v>
      </c>
      <c r="S97" s="10">
        <f>Orders[[#This Row],[Quantity]]*Orders[[#This Row],[Unit Cost]]</f>
        <v>141.27749999999997</v>
      </c>
      <c r="T97" s="5" cm="1">
        <f t="array" ref="T97">_xlfn.XLOOKUP(D97,Table2[[#All],[Product ID]],Table2[[#All],[Profit]],,0)</f>
        <v>2.3287499999999994</v>
      </c>
      <c r="U97" s="5">
        <f>Orders[[#This Row],[Quantity]]*Orders[[#This Row],[Unit Profit]]</f>
        <v>13.972499999999997</v>
      </c>
    </row>
    <row r="98" spans="1:21" x14ac:dyDescent="0.3">
      <c r="A98" s="2" t="s">
        <v>1027</v>
      </c>
      <c r="B98" s="3">
        <v>44171</v>
      </c>
      <c r="C98" s="2" t="s">
        <v>1028</v>
      </c>
      <c r="D98" t="s">
        <v>6154</v>
      </c>
      <c r="E98" s="2">
        <v>2</v>
      </c>
      <c r="F98" s="2" t="str">
        <f>_xlfn.XLOOKUP(C98,customers!$A$1:$A$1001,customers!$B$1:$B$1001,,0)</f>
        <v>Vicki Kirdsch</v>
      </c>
      <c r="G98" s="2" t="str">
        <f>IF(_xlfn.XLOOKUP(C98,customers!$A$1:$A$1001,customers!$C$1:$C$1001,,0)=0, "", _xlfn.XLOOKUP(C98,customers!$A$1:$A$1001,customers!$C$1:$C$1001,,0))</f>
        <v>vkirdsch2o@google.fr</v>
      </c>
      <c r="H98" s="2" t="str">
        <f>_xlfn.XLOOKUP(C98,customers!$A$1:$A$1001,customers!$G$1:$G$1001,,0)</f>
        <v>United States</v>
      </c>
      <c r="I98" t="str">
        <f>INDEX(products!$A$1:$G$49,MATCH(orders!$D98,products!$A$1:$A$49,0), MATCH(orders!I$1,products!$A$1:$G$1,0))</f>
        <v>Ara</v>
      </c>
      <c r="J98" t="str">
        <f>INDEX(products!$A$1:$G$49,MATCH(orders!$D98,products!$A$1:$A$49,0), MATCH(orders!J$1,products!$A$1:$G$1,0))</f>
        <v>D</v>
      </c>
      <c r="K98" s="4">
        <f>INDEX(products!$A$1:$G$49,MATCH(orders!$D98,products!$A$1:$A$49,0), MATCH(orders!K$1,products!$A$1:$G$1,0))</f>
        <v>0.2</v>
      </c>
      <c r="L98" s="5">
        <f>INDEX(products!$A$1:$G$49,MATCH(orders!$D98,products!$A$1:$A$49,0), MATCH(orders!L$1,products!$A$1:$G$1,0))</f>
        <v>2.9849999999999999</v>
      </c>
      <c r="M98" s="5">
        <f t="shared" si="3"/>
        <v>5.97</v>
      </c>
      <c r="N98" t="str">
        <f t="shared" si="4"/>
        <v>Arabica</v>
      </c>
      <c r="O98" t="str">
        <f t="shared" si="5"/>
        <v>Dark</v>
      </c>
      <c r="P98" t="str" cm="1">
        <f t="array" ref="P98">_xlfn.XLOOKUP(Orders[[#This Row],[Customer ID]],customers!$A$1:$A$1001,customers!I$1:$I$1001,,0)</f>
        <v>No</v>
      </c>
      <c r="Q98" t="str">
        <f>_xlfn.XLOOKUP(C98,customers!$A$1:$A$1001,customers!$F$1:$F$1001,,0)</f>
        <v>Saint Louis</v>
      </c>
      <c r="R98" s="10">
        <f>Orders[[#This Row],[Unit Price]]-Orders[[#This Row],[Unit Profit]]</f>
        <v>2.7163499999999998</v>
      </c>
      <c r="S98" s="10">
        <f>Orders[[#This Row],[Quantity]]*Orders[[#This Row],[Unit Cost]]</f>
        <v>5.4326999999999996</v>
      </c>
      <c r="T98" s="5" cm="1">
        <f t="array" ref="T98">_xlfn.XLOOKUP(D98,Table2[[#All],[Product ID]],Table2[[#All],[Profit]],,0)</f>
        <v>0.26865</v>
      </c>
      <c r="U98" s="5">
        <f>Orders[[#This Row],[Quantity]]*Orders[[#This Row],[Unit Profit]]</f>
        <v>0.5373</v>
      </c>
    </row>
    <row r="99" spans="1:21" x14ac:dyDescent="0.3">
      <c r="A99" s="2" t="s">
        <v>1032</v>
      </c>
      <c r="B99" s="3">
        <v>44259</v>
      </c>
      <c r="C99" s="2" t="s">
        <v>1033</v>
      </c>
      <c r="D99" t="s">
        <v>6157</v>
      </c>
      <c r="E99" s="2">
        <v>2</v>
      </c>
      <c r="F99" s="2" t="str">
        <f>_xlfn.XLOOKUP(C99,customers!$A$1:$A$1001,customers!$B$1:$B$1001,,0)</f>
        <v>Ilysa Whapple</v>
      </c>
      <c r="G99" s="2" t="str">
        <f>IF(_xlfn.XLOOKUP(C99,customers!$A$1:$A$1001,customers!$C$1:$C$1001,,0)=0, "", _xlfn.XLOOKUP(C99,customers!$A$1:$A$1001,customers!$C$1:$C$1001,,0))</f>
        <v>iwhapple2p@com.com</v>
      </c>
      <c r="H99" s="2" t="str">
        <f>_xlfn.XLOOKUP(C99,customers!$A$1:$A$1001,customers!$G$1:$G$1001,,0)</f>
        <v>United States</v>
      </c>
      <c r="I99" t="str">
        <f>INDEX(products!$A$1:$G$49,MATCH(orders!$D99,products!$A$1:$A$49,0), MATCH(orders!I$1,products!$A$1:$G$1,0))</f>
        <v>Ara</v>
      </c>
      <c r="J99" t="str">
        <f>INDEX(products!$A$1:$G$49,MATCH(orders!$D99,products!$A$1:$A$49,0), MATCH(orders!J$1,products!$A$1:$G$1,0))</f>
        <v>M</v>
      </c>
      <c r="K99" s="4">
        <f>INDEX(products!$A$1:$G$49,MATCH(orders!$D99,products!$A$1:$A$49,0), MATCH(orders!K$1,products!$A$1:$G$1,0))</f>
        <v>0.5</v>
      </c>
      <c r="L99" s="5">
        <f>INDEX(products!$A$1:$G$49,MATCH(orders!$D99,products!$A$1:$A$49,0), MATCH(orders!L$1,products!$A$1:$G$1,0))</f>
        <v>6.75</v>
      </c>
      <c r="M99" s="5">
        <f t="shared" si="3"/>
        <v>13.5</v>
      </c>
      <c r="N99" t="str">
        <f t="shared" si="4"/>
        <v>Arabica</v>
      </c>
      <c r="O99" t="str">
        <f t="shared" si="5"/>
        <v>Medium</v>
      </c>
      <c r="P99" t="str" cm="1">
        <f t="array" ref="P99">_xlfn.XLOOKUP(Orders[[#This Row],[Customer ID]],customers!$A$1:$A$1001,customers!I$1:$I$1001,,0)</f>
        <v>No</v>
      </c>
      <c r="Q99" t="str">
        <f>_xlfn.XLOOKUP(C99,customers!$A$1:$A$1001,customers!$F$1:$F$1001,,0)</f>
        <v>Fresno</v>
      </c>
      <c r="R99" s="10">
        <f>Orders[[#This Row],[Unit Price]]-Orders[[#This Row],[Unit Profit]]</f>
        <v>6.1425000000000001</v>
      </c>
      <c r="S99" s="10">
        <f>Orders[[#This Row],[Quantity]]*Orders[[#This Row],[Unit Cost]]</f>
        <v>12.285</v>
      </c>
      <c r="T99" s="5" cm="1">
        <f t="array" ref="T99">_xlfn.XLOOKUP(D99,Table2[[#All],[Product ID]],Table2[[#All],[Profit]],,0)</f>
        <v>0.60749999999999993</v>
      </c>
      <c r="U99" s="5">
        <f>Orders[[#This Row],[Quantity]]*Orders[[#This Row],[Unit Profit]]</f>
        <v>1.2149999999999999</v>
      </c>
    </row>
    <row r="100" spans="1:21" x14ac:dyDescent="0.3">
      <c r="A100" s="2" t="s">
        <v>1038</v>
      </c>
      <c r="B100" s="3">
        <v>44394</v>
      </c>
      <c r="C100" s="2" t="s">
        <v>1039</v>
      </c>
      <c r="D100" t="s">
        <v>6154</v>
      </c>
      <c r="E100" s="2">
        <v>1</v>
      </c>
      <c r="F100" s="2" t="str">
        <f>_xlfn.XLOOKUP(C100,customers!$A$1:$A$1001,customers!$B$1:$B$1001,,0)</f>
        <v>Ruy Cancellieri</v>
      </c>
      <c r="G100" s="2" t="str">
        <f>IF(_xlfn.XLOOKUP(C100,customers!$A$1:$A$1001,customers!$C$1:$C$1001,,0)=0, "", _xlfn.XLOOKUP(C100,customers!$A$1:$A$1001,customers!$C$1:$C$1001,,0))</f>
        <v/>
      </c>
      <c r="H100" s="2" t="str">
        <f>_xlfn.XLOOKUP(C100,customers!$A$1:$A$1001,customers!$G$1:$G$1001,,0)</f>
        <v>Ireland</v>
      </c>
      <c r="I100" t="str">
        <f>INDEX(products!$A$1:$G$49,MATCH(orders!$D100,products!$A$1:$A$49,0), MATCH(orders!I$1,products!$A$1:$G$1,0))</f>
        <v>Ara</v>
      </c>
      <c r="J100" t="str">
        <f>INDEX(products!$A$1:$G$49,MATCH(orders!$D100,products!$A$1:$A$49,0), MATCH(orders!J$1,products!$A$1:$G$1,0))</f>
        <v>D</v>
      </c>
      <c r="K100" s="4">
        <f>INDEX(products!$A$1:$G$49,MATCH(orders!$D100,products!$A$1:$A$49,0), MATCH(orders!K$1,products!$A$1:$G$1,0))</f>
        <v>0.2</v>
      </c>
      <c r="L100" s="5">
        <f>INDEX(products!$A$1:$G$49,MATCH(orders!$D100,products!$A$1:$A$49,0), MATCH(orders!L$1,products!$A$1:$G$1,0))</f>
        <v>2.9849999999999999</v>
      </c>
      <c r="M100" s="5">
        <f t="shared" si="3"/>
        <v>2.9849999999999999</v>
      </c>
      <c r="N100" t="str">
        <f t="shared" si="4"/>
        <v>Arabica</v>
      </c>
      <c r="O100" t="str">
        <f t="shared" si="5"/>
        <v>Dark</v>
      </c>
      <c r="P100" t="str" cm="1">
        <f t="array" ref="P100">_xlfn.XLOOKUP(Orders[[#This Row],[Customer ID]],customers!$A$1:$A$1001,customers!I$1:$I$1001,,0)</f>
        <v>No</v>
      </c>
      <c r="Q100" t="str">
        <f>_xlfn.XLOOKUP(C100,customers!$A$1:$A$1001,customers!$F$1:$F$1001,,0)</f>
        <v>Confey</v>
      </c>
      <c r="R100" s="10">
        <f>Orders[[#This Row],[Unit Price]]-Orders[[#This Row],[Unit Profit]]</f>
        <v>2.7163499999999998</v>
      </c>
      <c r="S100" s="10">
        <f>Orders[[#This Row],[Quantity]]*Orders[[#This Row],[Unit Cost]]</f>
        <v>2.7163499999999998</v>
      </c>
      <c r="T100" s="5" cm="1">
        <f t="array" ref="T100">_xlfn.XLOOKUP(D100,Table2[[#All],[Product ID]],Table2[[#All],[Profit]],,0)</f>
        <v>0.26865</v>
      </c>
      <c r="U100" s="5">
        <f>Orders[[#This Row],[Quantity]]*Orders[[#This Row],[Unit Profit]]</f>
        <v>0.26865</v>
      </c>
    </row>
    <row r="101" spans="1:21" x14ac:dyDescent="0.3">
      <c r="A101" s="2" t="s">
        <v>1043</v>
      </c>
      <c r="B101" s="3">
        <v>44139</v>
      </c>
      <c r="C101" s="2" t="s">
        <v>1044</v>
      </c>
      <c r="D101" t="s">
        <v>6159</v>
      </c>
      <c r="E101" s="2">
        <v>3</v>
      </c>
      <c r="F101" s="2" t="str">
        <f>_xlfn.XLOOKUP(C101,customers!$A$1:$A$1001,customers!$B$1:$B$1001,,0)</f>
        <v>Aube Follett</v>
      </c>
      <c r="G101" s="2" t="str">
        <f>IF(_xlfn.XLOOKUP(C101,customers!$A$1:$A$1001,customers!$C$1:$C$1001,,0)=0, "", _xlfn.XLOOKUP(C101,customers!$A$1:$A$1001,customers!$C$1:$C$1001,,0))</f>
        <v/>
      </c>
      <c r="H101" s="2" t="str">
        <f>_xlfn.XLOOKUP(C101,customers!$A$1:$A$1001,customers!$G$1:$G$1001,,0)</f>
        <v>United States</v>
      </c>
      <c r="I101" t="str">
        <f>INDEX(products!$A$1:$G$49,MATCH(orders!$D101,products!$A$1:$A$49,0), MATCH(orders!I$1,products!$A$1:$G$1,0))</f>
        <v>Lib</v>
      </c>
      <c r="J101" t="str">
        <f>INDEX(products!$A$1:$G$49,MATCH(orders!$D101,products!$A$1:$A$49,0), MATCH(orders!J$1,products!$A$1:$G$1,0))</f>
        <v>M</v>
      </c>
      <c r="K101" s="4">
        <f>INDEX(products!$A$1:$G$49,MATCH(orders!$D101,products!$A$1:$A$49,0), MATCH(orders!K$1,products!$A$1:$G$1,0))</f>
        <v>0.2</v>
      </c>
      <c r="L101" s="5">
        <f>INDEX(products!$A$1:$G$49,MATCH(orders!$D101,products!$A$1:$A$49,0), MATCH(orders!L$1,products!$A$1:$G$1,0))</f>
        <v>4.3650000000000002</v>
      </c>
      <c r="M101" s="5">
        <f t="shared" si="3"/>
        <v>13.095000000000001</v>
      </c>
      <c r="N101" t="str">
        <f t="shared" si="4"/>
        <v>Librica</v>
      </c>
      <c r="O101" t="str">
        <f t="shared" si="5"/>
        <v>Medium</v>
      </c>
      <c r="P101" t="str" cm="1">
        <f t="array" ref="P101">_xlfn.XLOOKUP(Orders[[#This Row],[Customer ID]],customers!$A$1:$A$1001,customers!I$1:$I$1001,,0)</f>
        <v>Yes</v>
      </c>
      <c r="Q101" t="str">
        <f>_xlfn.XLOOKUP(C101,customers!$A$1:$A$1001,customers!$F$1:$F$1001,,0)</f>
        <v>Columbus</v>
      </c>
      <c r="R101" s="10">
        <f>Orders[[#This Row],[Unit Price]]-Orders[[#This Row],[Unit Profit]]</f>
        <v>3.7975500000000002</v>
      </c>
      <c r="S101" s="10">
        <f>Orders[[#This Row],[Quantity]]*Orders[[#This Row],[Unit Cost]]</f>
        <v>11.39265</v>
      </c>
      <c r="T101" s="5" cm="1">
        <f t="array" ref="T101">_xlfn.XLOOKUP(D101,Table2[[#All],[Product ID]],Table2[[#All],[Profit]],,0)</f>
        <v>0.56745000000000001</v>
      </c>
      <c r="U101" s="5">
        <f>Orders[[#This Row],[Quantity]]*Orders[[#This Row],[Unit Profit]]</f>
        <v>1.70235</v>
      </c>
    </row>
    <row r="102" spans="1:21" x14ac:dyDescent="0.3">
      <c r="A102" s="2" t="s">
        <v>1048</v>
      </c>
      <c r="B102" s="3">
        <v>44291</v>
      </c>
      <c r="C102" s="2" t="s">
        <v>1049</v>
      </c>
      <c r="D102" t="s">
        <v>6167</v>
      </c>
      <c r="E102" s="2">
        <v>2</v>
      </c>
      <c r="F102" s="2" t="str">
        <f>_xlfn.XLOOKUP(C102,customers!$A$1:$A$1001,customers!$B$1:$B$1001,,0)</f>
        <v>Rudiger Di Bartolomeo</v>
      </c>
      <c r="G102" s="2" t="str">
        <f>IF(_xlfn.XLOOKUP(C102,customers!$A$1:$A$1001,customers!$C$1:$C$1001,,0)=0, "", _xlfn.XLOOKUP(C102,customers!$A$1:$A$1001,customers!$C$1:$C$1001,,0))</f>
        <v/>
      </c>
      <c r="H102" s="2" t="str">
        <f>_xlfn.XLOOKUP(C102,customers!$A$1:$A$1001,customers!$G$1:$G$1001,,0)</f>
        <v>United States</v>
      </c>
      <c r="I102" t="str">
        <f>INDEX(products!$A$1:$G$49,MATCH(orders!$D102,products!$A$1:$A$49,0), MATCH(orders!I$1,products!$A$1:$G$1,0))</f>
        <v>Ara</v>
      </c>
      <c r="J102" t="str">
        <f>INDEX(products!$A$1:$G$49,MATCH(orders!$D102,products!$A$1:$A$49,0), MATCH(orders!J$1,products!$A$1:$G$1,0))</f>
        <v>L</v>
      </c>
      <c r="K102" s="4">
        <f>INDEX(products!$A$1:$G$49,MATCH(orders!$D102,products!$A$1:$A$49,0), MATCH(orders!K$1,products!$A$1:$G$1,0))</f>
        <v>0.2</v>
      </c>
      <c r="L102" s="5">
        <f>INDEX(products!$A$1:$G$49,MATCH(orders!$D102,products!$A$1:$A$49,0), MATCH(orders!L$1,products!$A$1:$G$1,0))</f>
        <v>3.8849999999999998</v>
      </c>
      <c r="M102" s="5">
        <f t="shared" si="3"/>
        <v>7.77</v>
      </c>
      <c r="N102" t="str">
        <f t="shared" si="4"/>
        <v>Arabica</v>
      </c>
      <c r="O102" t="str">
        <f t="shared" si="5"/>
        <v>Light</v>
      </c>
      <c r="P102" t="str" cm="1">
        <f t="array" ref="P102">_xlfn.XLOOKUP(Orders[[#This Row],[Customer ID]],customers!$A$1:$A$1001,customers!I$1:$I$1001,,0)</f>
        <v>Yes</v>
      </c>
      <c r="Q102" t="str">
        <f>_xlfn.XLOOKUP(C102,customers!$A$1:$A$1001,customers!$F$1:$F$1001,,0)</f>
        <v>Stockton</v>
      </c>
      <c r="R102" s="10">
        <f>Orders[[#This Row],[Unit Price]]-Orders[[#This Row],[Unit Profit]]</f>
        <v>3.5353499999999998</v>
      </c>
      <c r="S102" s="10">
        <f>Orders[[#This Row],[Quantity]]*Orders[[#This Row],[Unit Cost]]</f>
        <v>7.0706999999999995</v>
      </c>
      <c r="T102" s="5" cm="1">
        <f t="array" ref="T102">_xlfn.XLOOKUP(D102,Table2[[#All],[Product ID]],Table2[[#All],[Profit]],,0)</f>
        <v>0.34964999999999996</v>
      </c>
      <c r="U102" s="5">
        <f>Orders[[#This Row],[Quantity]]*Orders[[#This Row],[Unit Profit]]</f>
        <v>0.69929999999999992</v>
      </c>
    </row>
    <row r="103" spans="1:21" x14ac:dyDescent="0.3">
      <c r="A103" s="2" t="s">
        <v>1053</v>
      </c>
      <c r="B103" s="3">
        <v>43891</v>
      </c>
      <c r="C103" s="2" t="s">
        <v>1054</v>
      </c>
      <c r="D103" t="s">
        <v>6165</v>
      </c>
      <c r="E103" s="2">
        <v>5</v>
      </c>
      <c r="F103" s="2" t="str">
        <f>_xlfn.XLOOKUP(C103,customers!$A$1:$A$1001,customers!$B$1:$B$1001,,0)</f>
        <v>Nickey Youles</v>
      </c>
      <c r="G103" s="2" t="str">
        <f>IF(_xlfn.XLOOKUP(C103,customers!$A$1:$A$1001,customers!$C$1:$C$1001,,0)=0, "", _xlfn.XLOOKUP(C103,customers!$A$1:$A$1001,customers!$C$1:$C$1001,,0))</f>
        <v>nyoules2t@reference.com</v>
      </c>
      <c r="H103" s="2" t="str">
        <f>_xlfn.XLOOKUP(C103,customers!$A$1:$A$1001,customers!$G$1:$G$1001,,0)</f>
        <v>Ireland</v>
      </c>
      <c r="I103" t="str">
        <f>INDEX(products!$A$1:$G$49,MATCH(orders!$D103,products!$A$1:$A$49,0), MATCH(orders!I$1,products!$A$1:$G$1,0))</f>
        <v>Lib</v>
      </c>
      <c r="J103" t="str">
        <f>INDEX(products!$A$1:$G$49,MATCH(orders!$D103,products!$A$1:$A$49,0), MATCH(orders!J$1,products!$A$1:$G$1,0))</f>
        <v>D</v>
      </c>
      <c r="K103" s="4">
        <f>INDEX(products!$A$1:$G$49,MATCH(orders!$D103,products!$A$1:$A$49,0), MATCH(orders!K$1,products!$A$1:$G$1,0))</f>
        <v>2.5</v>
      </c>
      <c r="L103" s="5">
        <f>INDEX(products!$A$1:$G$49,MATCH(orders!$D103,products!$A$1:$A$49,0), MATCH(orders!L$1,products!$A$1:$G$1,0))</f>
        <v>29.784999999999997</v>
      </c>
      <c r="M103" s="5">
        <f t="shared" si="3"/>
        <v>148.92499999999998</v>
      </c>
      <c r="N103" t="str">
        <f t="shared" si="4"/>
        <v>Librica</v>
      </c>
      <c r="O103" t="str">
        <f t="shared" si="5"/>
        <v>Dark</v>
      </c>
      <c r="P103" t="str" cm="1">
        <f t="array" ref="P103">_xlfn.XLOOKUP(Orders[[#This Row],[Customer ID]],customers!$A$1:$A$1001,customers!I$1:$I$1001,,0)</f>
        <v>Yes</v>
      </c>
      <c r="Q103" t="str">
        <f>_xlfn.XLOOKUP(C103,customers!$A$1:$A$1001,customers!$F$1:$F$1001,,0)</f>
        <v>Edgeworthstown</v>
      </c>
      <c r="R103" s="10">
        <f>Orders[[#This Row],[Unit Price]]-Orders[[#This Row],[Unit Profit]]</f>
        <v>25.912949999999995</v>
      </c>
      <c r="S103" s="10">
        <f>Orders[[#This Row],[Quantity]]*Orders[[#This Row],[Unit Cost]]</f>
        <v>129.56474999999998</v>
      </c>
      <c r="T103" s="5" cm="1">
        <f t="array" ref="T103">_xlfn.XLOOKUP(D103,Table2[[#All],[Product ID]],Table2[[#All],[Profit]],,0)</f>
        <v>3.8720499999999998</v>
      </c>
      <c r="U103" s="5">
        <f>Orders[[#This Row],[Quantity]]*Orders[[#This Row],[Unit Profit]]</f>
        <v>19.360250000000001</v>
      </c>
    </row>
    <row r="104" spans="1:21" x14ac:dyDescent="0.3">
      <c r="A104" s="2" t="s">
        <v>1059</v>
      </c>
      <c r="B104" s="3">
        <v>44488</v>
      </c>
      <c r="C104" s="2" t="s">
        <v>1060</v>
      </c>
      <c r="D104" t="s">
        <v>6143</v>
      </c>
      <c r="E104" s="2">
        <v>3</v>
      </c>
      <c r="F104" s="2" t="str">
        <f>_xlfn.XLOOKUP(C104,customers!$A$1:$A$1001,customers!$B$1:$B$1001,,0)</f>
        <v>Dyanna Aizikovitz</v>
      </c>
      <c r="G104" s="2" t="str">
        <f>IF(_xlfn.XLOOKUP(C104,customers!$A$1:$A$1001,customers!$C$1:$C$1001,,0)=0, "", _xlfn.XLOOKUP(C104,customers!$A$1:$A$1001,customers!$C$1:$C$1001,,0))</f>
        <v>daizikovitz2u@answers.com</v>
      </c>
      <c r="H104" s="2" t="str">
        <f>_xlfn.XLOOKUP(C104,customers!$A$1:$A$1001,customers!$G$1:$G$1001,,0)</f>
        <v>Ireland</v>
      </c>
      <c r="I104" t="str">
        <f>INDEX(products!$A$1:$G$49,MATCH(orders!$D104,products!$A$1:$A$49,0), MATCH(orders!I$1,products!$A$1:$G$1,0))</f>
        <v>Lib</v>
      </c>
      <c r="J104" t="str">
        <f>INDEX(products!$A$1:$G$49,MATCH(orders!$D104,products!$A$1:$A$49,0), MATCH(orders!J$1,products!$A$1:$G$1,0))</f>
        <v>D</v>
      </c>
      <c r="K104" s="4">
        <f>INDEX(products!$A$1:$G$49,MATCH(orders!$D104,products!$A$1:$A$49,0), MATCH(orders!K$1,products!$A$1:$G$1,0))</f>
        <v>1</v>
      </c>
      <c r="L104" s="5">
        <f>INDEX(products!$A$1:$G$49,MATCH(orders!$D104,products!$A$1:$A$49,0), MATCH(orders!L$1,products!$A$1:$G$1,0))</f>
        <v>12.95</v>
      </c>
      <c r="M104" s="5">
        <f t="shared" si="3"/>
        <v>38.849999999999994</v>
      </c>
      <c r="N104" t="str">
        <f t="shared" si="4"/>
        <v>Librica</v>
      </c>
      <c r="O104" t="str">
        <f t="shared" si="5"/>
        <v>Dark</v>
      </c>
      <c r="P104" t="str" cm="1">
        <f t="array" ref="P104">_xlfn.XLOOKUP(Orders[[#This Row],[Customer ID]],customers!$A$1:$A$1001,customers!I$1:$I$1001,,0)</f>
        <v>Yes</v>
      </c>
      <c r="Q104" t="str">
        <f>_xlfn.XLOOKUP(C104,customers!$A$1:$A$1001,customers!$F$1:$F$1001,,0)</f>
        <v>Leixlip</v>
      </c>
      <c r="R104" s="10">
        <f>Orders[[#This Row],[Unit Price]]-Orders[[#This Row],[Unit Profit]]</f>
        <v>11.266499999999999</v>
      </c>
      <c r="S104" s="10">
        <f>Orders[[#This Row],[Quantity]]*Orders[[#This Row],[Unit Cost]]</f>
        <v>33.799499999999995</v>
      </c>
      <c r="T104" s="5" cm="1">
        <f t="array" ref="T104">_xlfn.XLOOKUP(D104,Table2[[#All],[Product ID]],Table2[[#All],[Profit]],,0)</f>
        <v>1.6835</v>
      </c>
      <c r="U104" s="5">
        <f>Orders[[#This Row],[Quantity]]*Orders[[#This Row],[Unit Profit]]</f>
        <v>5.0504999999999995</v>
      </c>
    </row>
    <row r="105" spans="1:21" x14ac:dyDescent="0.3">
      <c r="A105" s="2" t="s">
        <v>1065</v>
      </c>
      <c r="B105" s="3">
        <v>44750</v>
      </c>
      <c r="C105" s="2" t="s">
        <v>1066</v>
      </c>
      <c r="D105" t="s">
        <v>6174</v>
      </c>
      <c r="E105" s="2">
        <v>4</v>
      </c>
      <c r="F105" s="2" t="str">
        <f>_xlfn.XLOOKUP(C105,customers!$A$1:$A$1001,customers!$B$1:$B$1001,,0)</f>
        <v>Bram Revel</v>
      </c>
      <c r="G105" s="2" t="str">
        <f>IF(_xlfn.XLOOKUP(C105,customers!$A$1:$A$1001,customers!$C$1:$C$1001,,0)=0, "", _xlfn.XLOOKUP(C105,customers!$A$1:$A$1001,customers!$C$1:$C$1001,,0))</f>
        <v>brevel2v@fastcompany.com</v>
      </c>
      <c r="H105" s="2" t="str">
        <f>_xlfn.XLOOKUP(C105,customers!$A$1:$A$1001,customers!$G$1:$G$1001,,0)</f>
        <v>United States</v>
      </c>
      <c r="I105" t="str">
        <f>INDEX(products!$A$1:$G$49,MATCH(orders!$D105,products!$A$1:$A$49,0), MATCH(orders!I$1,products!$A$1:$G$1,0))</f>
        <v>Rob</v>
      </c>
      <c r="J105" t="str">
        <f>INDEX(products!$A$1:$G$49,MATCH(orders!$D105,products!$A$1:$A$49,0), MATCH(orders!J$1,products!$A$1:$G$1,0))</f>
        <v>M</v>
      </c>
      <c r="K105" s="4">
        <f>INDEX(products!$A$1:$G$49,MATCH(orders!$D105,products!$A$1:$A$49,0), MATCH(orders!K$1,products!$A$1:$G$1,0))</f>
        <v>0.2</v>
      </c>
      <c r="L105" s="5">
        <f>INDEX(products!$A$1:$G$49,MATCH(orders!$D105,products!$A$1:$A$49,0), MATCH(orders!L$1,products!$A$1:$G$1,0))</f>
        <v>2.9849999999999999</v>
      </c>
      <c r="M105" s="5">
        <f t="shared" si="3"/>
        <v>11.94</v>
      </c>
      <c r="N105" t="str">
        <f t="shared" si="4"/>
        <v>Robusta</v>
      </c>
      <c r="O105" t="str">
        <f t="shared" si="5"/>
        <v>Medium</v>
      </c>
      <c r="P105" t="str" cm="1">
        <f t="array" ref="P105">_xlfn.XLOOKUP(Orders[[#This Row],[Customer ID]],customers!$A$1:$A$1001,customers!I$1:$I$1001,,0)</f>
        <v>No</v>
      </c>
      <c r="Q105" t="str">
        <f>_xlfn.XLOOKUP(C105,customers!$A$1:$A$1001,customers!$F$1:$F$1001,,0)</f>
        <v>Rochester</v>
      </c>
      <c r="R105" s="10">
        <f>Orders[[#This Row],[Unit Price]]-Orders[[#This Row],[Unit Profit]]</f>
        <v>2.8058999999999998</v>
      </c>
      <c r="S105" s="10">
        <f>Orders[[#This Row],[Quantity]]*Orders[[#This Row],[Unit Cost]]</f>
        <v>11.223599999999999</v>
      </c>
      <c r="T105" s="5" cm="1">
        <f t="array" ref="T105">_xlfn.XLOOKUP(D105,Table2[[#All],[Product ID]],Table2[[#All],[Profit]],,0)</f>
        <v>0.17909999999999998</v>
      </c>
      <c r="U105" s="5">
        <f>Orders[[#This Row],[Quantity]]*Orders[[#This Row],[Unit Profit]]</f>
        <v>0.71639999999999993</v>
      </c>
    </row>
    <row r="106" spans="1:21" x14ac:dyDescent="0.3">
      <c r="A106" s="2" t="s">
        <v>1071</v>
      </c>
      <c r="B106" s="3">
        <v>43694</v>
      </c>
      <c r="C106" s="2" t="s">
        <v>1072</v>
      </c>
      <c r="D106" t="s">
        <v>6162</v>
      </c>
      <c r="E106" s="2">
        <v>6</v>
      </c>
      <c r="F106" s="2" t="str">
        <f>_xlfn.XLOOKUP(C106,customers!$A$1:$A$1001,customers!$B$1:$B$1001,,0)</f>
        <v>Emiline Priddis</v>
      </c>
      <c r="G106" s="2" t="str">
        <f>IF(_xlfn.XLOOKUP(C106,customers!$A$1:$A$1001,customers!$C$1:$C$1001,,0)=0, "", _xlfn.XLOOKUP(C106,customers!$A$1:$A$1001,customers!$C$1:$C$1001,,0))</f>
        <v>epriddis2w@nationalgeographic.com</v>
      </c>
      <c r="H106" s="2" t="str">
        <f>_xlfn.XLOOKUP(C106,customers!$A$1:$A$1001,customers!$G$1:$G$1001,,0)</f>
        <v>United States</v>
      </c>
      <c r="I106" t="str">
        <f>INDEX(products!$A$1:$G$49,MATCH(orders!$D106,products!$A$1:$A$49,0), MATCH(orders!I$1,products!$A$1:$G$1,0))</f>
        <v>Lib</v>
      </c>
      <c r="J106" t="str">
        <f>INDEX(products!$A$1:$G$49,MATCH(orders!$D106,products!$A$1:$A$49,0), MATCH(orders!J$1,products!$A$1:$G$1,0))</f>
        <v>M</v>
      </c>
      <c r="K106" s="4">
        <f>INDEX(products!$A$1:$G$49,MATCH(orders!$D106,products!$A$1:$A$49,0), MATCH(orders!K$1,products!$A$1:$G$1,0))</f>
        <v>1</v>
      </c>
      <c r="L106" s="5">
        <f>INDEX(products!$A$1:$G$49,MATCH(orders!$D106,products!$A$1:$A$49,0), MATCH(orders!L$1,products!$A$1:$G$1,0))</f>
        <v>14.55</v>
      </c>
      <c r="M106" s="5">
        <f t="shared" si="3"/>
        <v>87.300000000000011</v>
      </c>
      <c r="N106" t="str">
        <f t="shared" si="4"/>
        <v>Librica</v>
      </c>
      <c r="O106" t="str">
        <f t="shared" si="5"/>
        <v>Medium</v>
      </c>
      <c r="P106" t="str" cm="1">
        <f t="array" ref="P106">_xlfn.XLOOKUP(Orders[[#This Row],[Customer ID]],customers!$A$1:$A$1001,customers!I$1:$I$1001,,0)</f>
        <v>No</v>
      </c>
      <c r="Q106" t="str">
        <f>_xlfn.XLOOKUP(C106,customers!$A$1:$A$1001,customers!$F$1:$F$1001,,0)</f>
        <v>Tuscaloosa</v>
      </c>
      <c r="R106" s="10">
        <f>Orders[[#This Row],[Unit Price]]-Orders[[#This Row],[Unit Profit]]</f>
        <v>12.6585</v>
      </c>
      <c r="S106" s="10">
        <f>Orders[[#This Row],[Quantity]]*Orders[[#This Row],[Unit Cost]]</f>
        <v>75.950999999999993</v>
      </c>
      <c r="T106" s="5" cm="1">
        <f t="array" ref="T106">_xlfn.XLOOKUP(D106,Table2[[#All],[Product ID]],Table2[[#All],[Profit]],,0)</f>
        <v>1.8915000000000002</v>
      </c>
      <c r="U106" s="5">
        <f>Orders[[#This Row],[Quantity]]*Orders[[#This Row],[Unit Profit]]</f>
        <v>11.349</v>
      </c>
    </row>
    <row r="107" spans="1:21" x14ac:dyDescent="0.3">
      <c r="A107" s="2" t="s">
        <v>1077</v>
      </c>
      <c r="B107" s="3">
        <v>43982</v>
      </c>
      <c r="C107" s="2" t="s">
        <v>1078</v>
      </c>
      <c r="D107" t="s">
        <v>6157</v>
      </c>
      <c r="E107" s="2">
        <v>6</v>
      </c>
      <c r="F107" s="2" t="str">
        <f>_xlfn.XLOOKUP(C107,customers!$A$1:$A$1001,customers!$B$1:$B$1001,,0)</f>
        <v>Queenie Veel</v>
      </c>
      <c r="G107" s="2" t="str">
        <f>IF(_xlfn.XLOOKUP(C107,customers!$A$1:$A$1001,customers!$C$1:$C$1001,,0)=0, "", _xlfn.XLOOKUP(C107,customers!$A$1:$A$1001,customers!$C$1:$C$1001,,0))</f>
        <v>qveel2x@jugem.jp</v>
      </c>
      <c r="H107" s="2" t="str">
        <f>_xlfn.XLOOKUP(C107,customers!$A$1:$A$1001,customers!$G$1:$G$1001,,0)</f>
        <v>United States</v>
      </c>
      <c r="I107" t="str">
        <f>INDEX(products!$A$1:$G$49,MATCH(orders!$D107,products!$A$1:$A$49,0), MATCH(orders!I$1,products!$A$1:$G$1,0))</f>
        <v>Ara</v>
      </c>
      <c r="J107" t="str">
        <f>INDEX(products!$A$1:$G$49,MATCH(orders!$D107,products!$A$1:$A$49,0), MATCH(orders!J$1,products!$A$1:$G$1,0))</f>
        <v>M</v>
      </c>
      <c r="K107" s="4">
        <f>INDEX(products!$A$1:$G$49,MATCH(orders!$D107,products!$A$1:$A$49,0), MATCH(orders!K$1,products!$A$1:$G$1,0))</f>
        <v>0.5</v>
      </c>
      <c r="L107" s="5">
        <f>INDEX(products!$A$1:$G$49,MATCH(orders!$D107,products!$A$1:$A$49,0), MATCH(orders!L$1,products!$A$1:$G$1,0))</f>
        <v>6.75</v>
      </c>
      <c r="M107" s="5">
        <f t="shared" si="3"/>
        <v>40.5</v>
      </c>
      <c r="N107" t="str">
        <f t="shared" si="4"/>
        <v>Arabica</v>
      </c>
      <c r="O107" t="str">
        <f t="shared" si="5"/>
        <v>Medium</v>
      </c>
      <c r="P107" t="str" cm="1">
        <f t="array" ref="P107">_xlfn.XLOOKUP(Orders[[#This Row],[Customer ID]],customers!$A$1:$A$1001,customers!I$1:$I$1001,,0)</f>
        <v>Yes</v>
      </c>
      <c r="Q107" t="str">
        <f>_xlfn.XLOOKUP(C107,customers!$A$1:$A$1001,customers!$F$1:$F$1001,,0)</f>
        <v>Houston</v>
      </c>
      <c r="R107" s="10">
        <f>Orders[[#This Row],[Unit Price]]-Orders[[#This Row],[Unit Profit]]</f>
        <v>6.1425000000000001</v>
      </c>
      <c r="S107" s="10">
        <f>Orders[[#This Row],[Quantity]]*Orders[[#This Row],[Unit Cost]]</f>
        <v>36.855000000000004</v>
      </c>
      <c r="T107" s="5" cm="1">
        <f t="array" ref="T107">_xlfn.XLOOKUP(D107,Table2[[#All],[Product ID]],Table2[[#All],[Profit]],,0)</f>
        <v>0.60749999999999993</v>
      </c>
      <c r="U107" s="5">
        <f>Orders[[#This Row],[Quantity]]*Orders[[#This Row],[Unit Profit]]</f>
        <v>3.6449999999999996</v>
      </c>
    </row>
    <row r="108" spans="1:21" x14ac:dyDescent="0.3">
      <c r="A108" s="2" t="s">
        <v>1083</v>
      </c>
      <c r="B108" s="3">
        <v>43956</v>
      </c>
      <c r="C108" s="2" t="s">
        <v>1084</v>
      </c>
      <c r="D108" t="s">
        <v>6183</v>
      </c>
      <c r="E108" s="2">
        <v>2</v>
      </c>
      <c r="F108" s="2" t="str">
        <f>_xlfn.XLOOKUP(C108,customers!$A$1:$A$1001,customers!$B$1:$B$1001,,0)</f>
        <v>Lind Conyers</v>
      </c>
      <c r="G108" s="2" t="str">
        <f>IF(_xlfn.XLOOKUP(C108,customers!$A$1:$A$1001,customers!$C$1:$C$1001,,0)=0, "", _xlfn.XLOOKUP(C108,customers!$A$1:$A$1001,customers!$C$1:$C$1001,,0))</f>
        <v>lconyers2y@twitter.com</v>
      </c>
      <c r="H108" s="2" t="str">
        <f>_xlfn.XLOOKUP(C108,customers!$A$1:$A$1001,customers!$G$1:$G$1001,,0)</f>
        <v>United States</v>
      </c>
      <c r="I108" t="str">
        <f>INDEX(products!$A$1:$G$49,MATCH(orders!$D108,products!$A$1:$A$49,0), MATCH(orders!I$1,products!$A$1:$G$1,0))</f>
        <v>Exc</v>
      </c>
      <c r="J108" t="str">
        <f>INDEX(products!$A$1:$G$49,MATCH(orders!$D108,products!$A$1:$A$49,0), MATCH(orders!J$1,products!$A$1:$G$1,0))</f>
        <v>D</v>
      </c>
      <c r="K108" s="4">
        <f>INDEX(products!$A$1:$G$49,MATCH(orders!$D108,products!$A$1:$A$49,0), MATCH(orders!K$1,products!$A$1:$G$1,0))</f>
        <v>1</v>
      </c>
      <c r="L108" s="5">
        <f>INDEX(products!$A$1:$G$49,MATCH(orders!$D108,products!$A$1:$A$49,0), MATCH(orders!L$1,products!$A$1:$G$1,0))</f>
        <v>12.15</v>
      </c>
      <c r="M108" s="5">
        <f t="shared" si="3"/>
        <v>24.3</v>
      </c>
      <c r="N108" t="str">
        <f t="shared" si="4"/>
        <v>Excelsa</v>
      </c>
      <c r="O108" t="str">
        <f t="shared" si="5"/>
        <v>Dark</v>
      </c>
      <c r="P108" t="str" cm="1">
        <f t="array" ref="P108">_xlfn.XLOOKUP(Orders[[#This Row],[Customer ID]],customers!$A$1:$A$1001,customers!I$1:$I$1001,,0)</f>
        <v>No</v>
      </c>
      <c r="Q108" t="str">
        <f>_xlfn.XLOOKUP(C108,customers!$A$1:$A$1001,customers!$F$1:$F$1001,,0)</f>
        <v>El Paso</v>
      </c>
      <c r="R108" s="10">
        <f>Orders[[#This Row],[Unit Price]]-Orders[[#This Row],[Unit Profit]]</f>
        <v>10.813500000000001</v>
      </c>
      <c r="S108" s="10">
        <f>Orders[[#This Row],[Quantity]]*Orders[[#This Row],[Unit Cost]]</f>
        <v>21.627000000000002</v>
      </c>
      <c r="T108" s="5" cm="1">
        <f t="array" ref="T108">_xlfn.XLOOKUP(D108,Table2[[#All],[Product ID]],Table2[[#All],[Profit]],,0)</f>
        <v>1.3365</v>
      </c>
      <c r="U108" s="5">
        <f>Orders[[#This Row],[Quantity]]*Orders[[#This Row],[Unit Profit]]</f>
        <v>2.673</v>
      </c>
    </row>
    <row r="109" spans="1:21" x14ac:dyDescent="0.3">
      <c r="A109" s="2" t="s">
        <v>1089</v>
      </c>
      <c r="B109" s="3">
        <v>43569</v>
      </c>
      <c r="C109" s="2" t="s">
        <v>1090</v>
      </c>
      <c r="D109" t="s">
        <v>6146</v>
      </c>
      <c r="E109" s="2">
        <v>3</v>
      </c>
      <c r="F109" s="2" t="str">
        <f>_xlfn.XLOOKUP(C109,customers!$A$1:$A$1001,customers!$B$1:$B$1001,,0)</f>
        <v>Pen Wye</v>
      </c>
      <c r="G109" s="2" t="str">
        <f>IF(_xlfn.XLOOKUP(C109,customers!$A$1:$A$1001,customers!$C$1:$C$1001,,0)=0, "", _xlfn.XLOOKUP(C109,customers!$A$1:$A$1001,customers!$C$1:$C$1001,,0))</f>
        <v>pwye2z@dagondesign.com</v>
      </c>
      <c r="H109" s="2" t="str">
        <f>_xlfn.XLOOKUP(C109,customers!$A$1:$A$1001,customers!$G$1:$G$1001,,0)</f>
        <v>United States</v>
      </c>
      <c r="I109" t="str">
        <f>INDEX(products!$A$1:$G$49,MATCH(orders!$D109,products!$A$1:$A$49,0), MATCH(orders!I$1,products!$A$1:$G$1,0))</f>
        <v>Rob</v>
      </c>
      <c r="J109" t="str">
        <f>INDEX(products!$A$1:$G$49,MATCH(orders!$D109,products!$A$1:$A$49,0), MATCH(orders!J$1,products!$A$1:$G$1,0))</f>
        <v>M</v>
      </c>
      <c r="K109" s="4">
        <f>INDEX(products!$A$1:$G$49,MATCH(orders!$D109,products!$A$1:$A$49,0), MATCH(orders!K$1,products!$A$1:$G$1,0))</f>
        <v>0.5</v>
      </c>
      <c r="L109" s="5">
        <f>INDEX(products!$A$1:$G$49,MATCH(orders!$D109,products!$A$1:$A$49,0), MATCH(orders!L$1,products!$A$1:$G$1,0))</f>
        <v>5.97</v>
      </c>
      <c r="M109" s="5">
        <f t="shared" si="3"/>
        <v>17.91</v>
      </c>
      <c r="N109" t="str">
        <f t="shared" si="4"/>
        <v>Robusta</v>
      </c>
      <c r="O109" t="str">
        <f t="shared" si="5"/>
        <v>Medium</v>
      </c>
      <c r="P109" t="str" cm="1">
        <f t="array" ref="P109">_xlfn.XLOOKUP(Orders[[#This Row],[Customer ID]],customers!$A$1:$A$1001,customers!I$1:$I$1001,,0)</f>
        <v>Yes</v>
      </c>
      <c r="Q109" t="str">
        <f>_xlfn.XLOOKUP(C109,customers!$A$1:$A$1001,customers!$F$1:$F$1001,,0)</f>
        <v>Colorado Springs</v>
      </c>
      <c r="R109" s="10">
        <f>Orders[[#This Row],[Unit Price]]-Orders[[#This Row],[Unit Profit]]</f>
        <v>5.6117999999999997</v>
      </c>
      <c r="S109" s="10">
        <f>Orders[[#This Row],[Quantity]]*Orders[[#This Row],[Unit Cost]]</f>
        <v>16.8354</v>
      </c>
      <c r="T109" s="5" cm="1">
        <f t="array" ref="T109">_xlfn.XLOOKUP(D109,Table2[[#All],[Product ID]],Table2[[#All],[Profit]],,0)</f>
        <v>0.35819999999999996</v>
      </c>
      <c r="U109" s="5">
        <f>Orders[[#This Row],[Quantity]]*Orders[[#This Row],[Unit Profit]]</f>
        <v>1.0745999999999998</v>
      </c>
    </row>
    <row r="110" spans="1:21" x14ac:dyDescent="0.3">
      <c r="A110" s="2" t="s">
        <v>1095</v>
      </c>
      <c r="B110" s="3">
        <v>44041</v>
      </c>
      <c r="C110" s="2" t="s">
        <v>1096</v>
      </c>
      <c r="D110" t="s">
        <v>6157</v>
      </c>
      <c r="E110" s="2">
        <v>4</v>
      </c>
      <c r="F110" s="2" t="str">
        <f>_xlfn.XLOOKUP(C110,customers!$A$1:$A$1001,customers!$B$1:$B$1001,,0)</f>
        <v>Isahella Hagland</v>
      </c>
      <c r="G110" s="2" t="str">
        <f>IF(_xlfn.XLOOKUP(C110,customers!$A$1:$A$1001,customers!$C$1:$C$1001,,0)=0, "", _xlfn.XLOOKUP(C110,customers!$A$1:$A$1001,customers!$C$1:$C$1001,,0))</f>
        <v/>
      </c>
      <c r="H110" s="2" t="str">
        <f>_xlfn.XLOOKUP(C110,customers!$A$1:$A$1001,customers!$G$1:$G$1001,,0)</f>
        <v>United States</v>
      </c>
      <c r="I110" t="str">
        <f>INDEX(products!$A$1:$G$49,MATCH(orders!$D110,products!$A$1:$A$49,0), MATCH(orders!I$1,products!$A$1:$G$1,0))</f>
        <v>Ara</v>
      </c>
      <c r="J110" t="str">
        <f>INDEX(products!$A$1:$G$49,MATCH(orders!$D110,products!$A$1:$A$49,0), MATCH(orders!J$1,products!$A$1:$G$1,0))</f>
        <v>M</v>
      </c>
      <c r="K110" s="4">
        <f>INDEX(products!$A$1:$G$49,MATCH(orders!$D110,products!$A$1:$A$49,0), MATCH(orders!K$1,products!$A$1:$G$1,0))</f>
        <v>0.5</v>
      </c>
      <c r="L110" s="5">
        <f>INDEX(products!$A$1:$G$49,MATCH(orders!$D110,products!$A$1:$A$49,0), MATCH(orders!L$1,products!$A$1:$G$1,0))</f>
        <v>6.75</v>
      </c>
      <c r="M110" s="5">
        <f t="shared" si="3"/>
        <v>27</v>
      </c>
      <c r="N110" t="str">
        <f t="shared" si="4"/>
        <v>Arabica</v>
      </c>
      <c r="O110" t="str">
        <f t="shared" si="5"/>
        <v>Medium</v>
      </c>
      <c r="P110" t="str" cm="1">
        <f t="array" ref="P110">_xlfn.XLOOKUP(Orders[[#This Row],[Customer ID]],customers!$A$1:$A$1001,customers!I$1:$I$1001,,0)</f>
        <v>No</v>
      </c>
      <c r="Q110" t="str">
        <f>_xlfn.XLOOKUP(C110,customers!$A$1:$A$1001,customers!$F$1:$F$1001,,0)</f>
        <v>Fort Wayne</v>
      </c>
      <c r="R110" s="10">
        <f>Orders[[#This Row],[Unit Price]]-Orders[[#This Row],[Unit Profit]]</f>
        <v>6.1425000000000001</v>
      </c>
      <c r="S110" s="10">
        <f>Orders[[#This Row],[Quantity]]*Orders[[#This Row],[Unit Cost]]</f>
        <v>24.57</v>
      </c>
      <c r="T110" s="5" cm="1">
        <f t="array" ref="T110">_xlfn.XLOOKUP(D110,Table2[[#All],[Product ID]],Table2[[#All],[Profit]],,0)</f>
        <v>0.60749999999999993</v>
      </c>
      <c r="U110" s="5">
        <f>Orders[[#This Row],[Quantity]]*Orders[[#This Row],[Unit Profit]]</f>
        <v>2.4299999999999997</v>
      </c>
    </row>
    <row r="111" spans="1:21" x14ac:dyDescent="0.3">
      <c r="A111" s="2" t="s">
        <v>1100</v>
      </c>
      <c r="B111" s="3">
        <v>43811</v>
      </c>
      <c r="C111" s="2" t="s">
        <v>1101</v>
      </c>
      <c r="D111" t="s">
        <v>6169</v>
      </c>
      <c r="E111" s="2">
        <v>1</v>
      </c>
      <c r="F111" s="2" t="str">
        <f>_xlfn.XLOOKUP(C111,customers!$A$1:$A$1001,customers!$B$1:$B$1001,,0)</f>
        <v>Terry Sheryn</v>
      </c>
      <c r="G111" s="2" t="str">
        <f>IF(_xlfn.XLOOKUP(C111,customers!$A$1:$A$1001,customers!$C$1:$C$1001,,0)=0, "", _xlfn.XLOOKUP(C111,customers!$A$1:$A$1001,customers!$C$1:$C$1001,,0))</f>
        <v>tsheryn31@mtv.com</v>
      </c>
      <c r="H111" s="2" t="str">
        <f>_xlfn.XLOOKUP(C111,customers!$A$1:$A$1001,customers!$G$1:$G$1001,,0)</f>
        <v>United States</v>
      </c>
      <c r="I111" t="str">
        <f>INDEX(products!$A$1:$G$49,MATCH(orders!$D111,products!$A$1:$A$49,0), MATCH(orders!I$1,products!$A$1:$G$1,0))</f>
        <v>Lib</v>
      </c>
      <c r="J111" t="str">
        <f>INDEX(products!$A$1:$G$49,MATCH(orders!$D111,products!$A$1:$A$49,0), MATCH(orders!J$1,products!$A$1:$G$1,0))</f>
        <v>D</v>
      </c>
      <c r="K111" s="4">
        <f>INDEX(products!$A$1:$G$49,MATCH(orders!$D111,products!$A$1:$A$49,0), MATCH(orders!K$1,products!$A$1:$G$1,0))</f>
        <v>0.5</v>
      </c>
      <c r="L111" s="5">
        <f>INDEX(products!$A$1:$G$49,MATCH(orders!$D111,products!$A$1:$A$49,0), MATCH(orders!L$1,products!$A$1:$G$1,0))</f>
        <v>7.77</v>
      </c>
      <c r="M111" s="5">
        <f t="shared" si="3"/>
        <v>7.77</v>
      </c>
      <c r="N111" t="str">
        <f t="shared" si="4"/>
        <v>Librica</v>
      </c>
      <c r="O111" t="str">
        <f t="shared" si="5"/>
        <v>Dark</v>
      </c>
      <c r="P111" t="str" cm="1">
        <f t="array" ref="P111">_xlfn.XLOOKUP(Orders[[#This Row],[Customer ID]],customers!$A$1:$A$1001,customers!I$1:$I$1001,,0)</f>
        <v>Yes</v>
      </c>
      <c r="Q111" t="str">
        <f>_xlfn.XLOOKUP(C111,customers!$A$1:$A$1001,customers!$F$1:$F$1001,,0)</f>
        <v>Port Washington</v>
      </c>
      <c r="R111" s="10">
        <f>Orders[[#This Row],[Unit Price]]-Orders[[#This Row],[Unit Profit]]</f>
        <v>6.7599</v>
      </c>
      <c r="S111" s="10">
        <f>Orders[[#This Row],[Quantity]]*Orders[[#This Row],[Unit Cost]]</f>
        <v>6.7599</v>
      </c>
      <c r="T111" s="5" cm="1">
        <f t="array" ref="T111">_xlfn.XLOOKUP(D111,Table2[[#All],[Product ID]],Table2[[#All],[Profit]],,0)</f>
        <v>1.0101</v>
      </c>
      <c r="U111" s="5">
        <f>Orders[[#This Row],[Quantity]]*Orders[[#This Row],[Unit Profit]]</f>
        <v>1.0101</v>
      </c>
    </row>
    <row r="112" spans="1:21" x14ac:dyDescent="0.3">
      <c r="A112" s="2" t="s">
        <v>1106</v>
      </c>
      <c r="B112" s="3">
        <v>44727</v>
      </c>
      <c r="C112" s="2" t="s">
        <v>1107</v>
      </c>
      <c r="D112" t="s">
        <v>6184</v>
      </c>
      <c r="E112" s="2">
        <v>3</v>
      </c>
      <c r="F112" s="2" t="str">
        <f>_xlfn.XLOOKUP(C112,customers!$A$1:$A$1001,customers!$B$1:$B$1001,,0)</f>
        <v>Marie-jeanne Redgrave</v>
      </c>
      <c r="G112" s="2" t="str">
        <f>IF(_xlfn.XLOOKUP(C112,customers!$A$1:$A$1001,customers!$C$1:$C$1001,,0)=0, "", _xlfn.XLOOKUP(C112,customers!$A$1:$A$1001,customers!$C$1:$C$1001,,0))</f>
        <v>mredgrave32@cargocollective.com</v>
      </c>
      <c r="H112" s="2" t="str">
        <f>_xlfn.XLOOKUP(C112,customers!$A$1:$A$1001,customers!$G$1:$G$1001,,0)</f>
        <v>United States</v>
      </c>
      <c r="I112" t="str">
        <f>INDEX(products!$A$1:$G$49,MATCH(orders!$D112,products!$A$1:$A$49,0), MATCH(orders!I$1,products!$A$1:$G$1,0))</f>
        <v>Exc</v>
      </c>
      <c r="J112" t="str">
        <f>INDEX(products!$A$1:$G$49,MATCH(orders!$D112,products!$A$1:$A$49,0), MATCH(orders!J$1,products!$A$1:$G$1,0))</f>
        <v>L</v>
      </c>
      <c r="K112" s="4">
        <f>INDEX(products!$A$1:$G$49,MATCH(orders!$D112,products!$A$1:$A$49,0), MATCH(orders!K$1,products!$A$1:$G$1,0))</f>
        <v>0.2</v>
      </c>
      <c r="L112" s="5">
        <f>INDEX(products!$A$1:$G$49,MATCH(orders!$D112,products!$A$1:$A$49,0), MATCH(orders!L$1,products!$A$1:$G$1,0))</f>
        <v>4.4550000000000001</v>
      </c>
      <c r="M112" s="5">
        <f t="shared" si="3"/>
        <v>13.365</v>
      </c>
      <c r="N112" t="str">
        <f t="shared" si="4"/>
        <v>Excelsa</v>
      </c>
      <c r="O112" t="str">
        <f t="shared" si="5"/>
        <v>Light</v>
      </c>
      <c r="P112" t="str" cm="1">
        <f t="array" ref="P112">_xlfn.XLOOKUP(Orders[[#This Row],[Customer ID]],customers!$A$1:$A$1001,customers!I$1:$I$1001,,0)</f>
        <v>Yes</v>
      </c>
      <c r="Q112" t="str">
        <f>_xlfn.XLOOKUP(C112,customers!$A$1:$A$1001,customers!$F$1:$F$1001,,0)</f>
        <v>Springfield</v>
      </c>
      <c r="R112" s="10">
        <f>Orders[[#This Row],[Unit Price]]-Orders[[#This Row],[Unit Profit]]</f>
        <v>3.96495</v>
      </c>
      <c r="S112" s="10">
        <f>Orders[[#This Row],[Quantity]]*Orders[[#This Row],[Unit Cost]]</f>
        <v>11.89485</v>
      </c>
      <c r="T112" s="5" cm="1">
        <f t="array" ref="T112">_xlfn.XLOOKUP(D112,Table2[[#All],[Product ID]],Table2[[#All],[Profit]],,0)</f>
        <v>0.49004999999999999</v>
      </c>
      <c r="U112" s="5">
        <f>Orders[[#This Row],[Quantity]]*Orders[[#This Row],[Unit Profit]]</f>
        <v>1.4701499999999998</v>
      </c>
    </row>
    <row r="113" spans="1:21" x14ac:dyDescent="0.3">
      <c r="A113" s="2" t="s">
        <v>1112</v>
      </c>
      <c r="B113" s="3">
        <v>43642</v>
      </c>
      <c r="C113" s="2" t="s">
        <v>1113</v>
      </c>
      <c r="D113" t="s">
        <v>6172</v>
      </c>
      <c r="E113" s="2">
        <v>5</v>
      </c>
      <c r="F113" s="2" t="str">
        <f>_xlfn.XLOOKUP(C113,customers!$A$1:$A$1001,customers!$B$1:$B$1001,,0)</f>
        <v>Betty Fominov</v>
      </c>
      <c r="G113" s="2" t="str">
        <f>IF(_xlfn.XLOOKUP(C113,customers!$A$1:$A$1001,customers!$C$1:$C$1001,,0)=0, "", _xlfn.XLOOKUP(C113,customers!$A$1:$A$1001,customers!$C$1:$C$1001,,0))</f>
        <v>bfominov33@yale.edu</v>
      </c>
      <c r="H113" s="2" t="str">
        <f>_xlfn.XLOOKUP(C113,customers!$A$1:$A$1001,customers!$G$1:$G$1001,,0)</f>
        <v>United States</v>
      </c>
      <c r="I113" t="str">
        <f>INDEX(products!$A$1:$G$49,MATCH(orders!$D113,products!$A$1:$A$49,0), MATCH(orders!I$1,products!$A$1:$G$1,0))</f>
        <v>Rob</v>
      </c>
      <c r="J113" t="str">
        <f>INDEX(products!$A$1:$G$49,MATCH(orders!$D113,products!$A$1:$A$49,0), MATCH(orders!J$1,products!$A$1:$G$1,0))</f>
        <v>D</v>
      </c>
      <c r="K113" s="4">
        <f>INDEX(products!$A$1:$G$49,MATCH(orders!$D113,products!$A$1:$A$49,0), MATCH(orders!K$1,products!$A$1:$G$1,0))</f>
        <v>0.5</v>
      </c>
      <c r="L113" s="5">
        <f>INDEX(products!$A$1:$G$49,MATCH(orders!$D113,products!$A$1:$A$49,0), MATCH(orders!L$1,products!$A$1:$G$1,0))</f>
        <v>5.3699999999999992</v>
      </c>
      <c r="M113" s="5">
        <f t="shared" si="3"/>
        <v>26.849999999999994</v>
      </c>
      <c r="N113" t="str">
        <f t="shared" si="4"/>
        <v>Robusta</v>
      </c>
      <c r="O113" t="str">
        <f t="shared" si="5"/>
        <v>Dark</v>
      </c>
      <c r="P113" t="str" cm="1">
        <f t="array" ref="P113">_xlfn.XLOOKUP(Orders[[#This Row],[Customer ID]],customers!$A$1:$A$1001,customers!I$1:$I$1001,,0)</f>
        <v>No</v>
      </c>
      <c r="Q113" t="str">
        <f>_xlfn.XLOOKUP(C113,customers!$A$1:$A$1001,customers!$F$1:$F$1001,,0)</f>
        <v>Pensacola</v>
      </c>
      <c r="R113" s="10">
        <f>Orders[[#This Row],[Unit Price]]-Orders[[#This Row],[Unit Profit]]</f>
        <v>5.0477999999999996</v>
      </c>
      <c r="S113" s="10">
        <f>Orders[[#This Row],[Quantity]]*Orders[[#This Row],[Unit Cost]]</f>
        <v>25.238999999999997</v>
      </c>
      <c r="T113" s="5" cm="1">
        <f t="array" ref="T113">_xlfn.XLOOKUP(D113,Table2[[#All],[Product ID]],Table2[[#All],[Profit]],,0)</f>
        <v>0.32219999999999993</v>
      </c>
      <c r="U113" s="5">
        <f>Orders[[#This Row],[Quantity]]*Orders[[#This Row],[Unit Profit]]</f>
        <v>1.6109999999999998</v>
      </c>
    </row>
    <row r="114" spans="1:21" x14ac:dyDescent="0.3">
      <c r="A114" s="2" t="s">
        <v>1117</v>
      </c>
      <c r="B114" s="3">
        <v>44481</v>
      </c>
      <c r="C114" s="2" t="s">
        <v>1118</v>
      </c>
      <c r="D114" t="s">
        <v>6155</v>
      </c>
      <c r="E114" s="2">
        <v>1</v>
      </c>
      <c r="F114" s="2" t="str">
        <f>_xlfn.XLOOKUP(C114,customers!$A$1:$A$1001,customers!$B$1:$B$1001,,0)</f>
        <v>Shawnee Critchlow</v>
      </c>
      <c r="G114" s="2" t="str">
        <f>IF(_xlfn.XLOOKUP(C114,customers!$A$1:$A$1001,customers!$C$1:$C$1001,,0)=0, "", _xlfn.XLOOKUP(C114,customers!$A$1:$A$1001,customers!$C$1:$C$1001,,0))</f>
        <v>scritchlow34@un.org</v>
      </c>
      <c r="H114" s="2" t="str">
        <f>_xlfn.XLOOKUP(C114,customers!$A$1:$A$1001,customers!$G$1:$G$1001,,0)</f>
        <v>United States</v>
      </c>
      <c r="I114" t="str">
        <f>INDEX(products!$A$1:$G$49,MATCH(orders!$D114,products!$A$1:$A$49,0), MATCH(orders!I$1,products!$A$1:$G$1,0))</f>
        <v>Ara</v>
      </c>
      <c r="J114" t="str">
        <f>INDEX(products!$A$1:$G$49,MATCH(orders!$D114,products!$A$1:$A$49,0), MATCH(orders!J$1,products!$A$1:$G$1,0))</f>
        <v>M</v>
      </c>
      <c r="K114" s="4">
        <f>INDEX(products!$A$1:$G$49,MATCH(orders!$D114,products!$A$1:$A$49,0), MATCH(orders!K$1,products!$A$1:$G$1,0))</f>
        <v>1</v>
      </c>
      <c r="L114" s="5">
        <f>INDEX(products!$A$1:$G$49,MATCH(orders!$D114,products!$A$1:$A$49,0), MATCH(orders!L$1,products!$A$1:$G$1,0))</f>
        <v>11.25</v>
      </c>
      <c r="M114" s="5">
        <f t="shared" si="3"/>
        <v>11.25</v>
      </c>
      <c r="N114" t="str">
        <f t="shared" si="4"/>
        <v>Arabica</v>
      </c>
      <c r="O114" t="str">
        <f t="shared" si="5"/>
        <v>Medium</v>
      </c>
      <c r="P114" t="str" cm="1">
        <f t="array" ref="P114">_xlfn.XLOOKUP(Orders[[#This Row],[Customer ID]],customers!$A$1:$A$1001,customers!I$1:$I$1001,,0)</f>
        <v>No</v>
      </c>
      <c r="Q114" t="str">
        <f>_xlfn.XLOOKUP(C114,customers!$A$1:$A$1001,customers!$F$1:$F$1001,,0)</f>
        <v>Richmond</v>
      </c>
      <c r="R114" s="10">
        <f>Orders[[#This Row],[Unit Price]]-Orders[[#This Row],[Unit Profit]]</f>
        <v>10.237500000000001</v>
      </c>
      <c r="S114" s="10">
        <f>Orders[[#This Row],[Quantity]]*Orders[[#This Row],[Unit Cost]]</f>
        <v>10.237500000000001</v>
      </c>
      <c r="T114" s="5" cm="1">
        <f t="array" ref="T114">_xlfn.XLOOKUP(D114,Table2[[#All],[Product ID]],Table2[[#All],[Profit]],,0)</f>
        <v>1.0125</v>
      </c>
      <c r="U114" s="5">
        <f>Orders[[#This Row],[Quantity]]*Orders[[#This Row],[Unit Profit]]</f>
        <v>1.0125</v>
      </c>
    </row>
    <row r="115" spans="1:21" x14ac:dyDescent="0.3">
      <c r="A115" s="2" t="s">
        <v>1123</v>
      </c>
      <c r="B115" s="3">
        <v>43556</v>
      </c>
      <c r="C115" s="2" t="s">
        <v>1124</v>
      </c>
      <c r="D115" t="s">
        <v>6162</v>
      </c>
      <c r="E115" s="2">
        <v>1</v>
      </c>
      <c r="F115" s="2" t="str">
        <f>_xlfn.XLOOKUP(C115,customers!$A$1:$A$1001,customers!$B$1:$B$1001,,0)</f>
        <v>Merrel Steptow</v>
      </c>
      <c r="G115" s="2" t="str">
        <f>IF(_xlfn.XLOOKUP(C115,customers!$A$1:$A$1001,customers!$C$1:$C$1001,,0)=0, "", _xlfn.XLOOKUP(C115,customers!$A$1:$A$1001,customers!$C$1:$C$1001,,0))</f>
        <v>msteptow35@earthlink.net</v>
      </c>
      <c r="H115" s="2" t="str">
        <f>_xlfn.XLOOKUP(C115,customers!$A$1:$A$1001,customers!$G$1:$G$1001,,0)</f>
        <v>Ireland</v>
      </c>
      <c r="I115" t="str">
        <f>INDEX(products!$A$1:$G$49,MATCH(orders!$D115,products!$A$1:$A$49,0), MATCH(orders!I$1,products!$A$1:$G$1,0))</f>
        <v>Lib</v>
      </c>
      <c r="J115" t="str">
        <f>INDEX(products!$A$1:$G$49,MATCH(orders!$D115,products!$A$1:$A$49,0), MATCH(orders!J$1,products!$A$1:$G$1,0))</f>
        <v>M</v>
      </c>
      <c r="K115" s="4">
        <f>INDEX(products!$A$1:$G$49,MATCH(orders!$D115,products!$A$1:$A$49,0), MATCH(orders!K$1,products!$A$1:$G$1,0))</f>
        <v>1</v>
      </c>
      <c r="L115" s="5">
        <f>INDEX(products!$A$1:$G$49,MATCH(orders!$D115,products!$A$1:$A$49,0), MATCH(orders!L$1,products!$A$1:$G$1,0))</f>
        <v>14.55</v>
      </c>
      <c r="M115" s="5">
        <f t="shared" si="3"/>
        <v>14.55</v>
      </c>
      <c r="N115" t="str">
        <f t="shared" si="4"/>
        <v>Librica</v>
      </c>
      <c r="O115" t="str">
        <f t="shared" si="5"/>
        <v>Medium</v>
      </c>
      <c r="P115" t="str" cm="1">
        <f t="array" ref="P115">_xlfn.XLOOKUP(Orders[[#This Row],[Customer ID]],customers!$A$1:$A$1001,customers!I$1:$I$1001,,0)</f>
        <v>No</v>
      </c>
      <c r="Q115" t="str">
        <f>_xlfn.XLOOKUP(C115,customers!$A$1:$A$1001,customers!$F$1:$F$1001,,0)</f>
        <v>Cherryville</v>
      </c>
      <c r="R115" s="10">
        <f>Orders[[#This Row],[Unit Price]]-Orders[[#This Row],[Unit Profit]]</f>
        <v>12.6585</v>
      </c>
      <c r="S115" s="10">
        <f>Orders[[#This Row],[Quantity]]*Orders[[#This Row],[Unit Cost]]</f>
        <v>12.6585</v>
      </c>
      <c r="T115" s="5" cm="1">
        <f t="array" ref="T115">_xlfn.XLOOKUP(D115,Table2[[#All],[Product ID]],Table2[[#All],[Profit]],,0)</f>
        <v>1.8915000000000002</v>
      </c>
      <c r="U115" s="5">
        <f>Orders[[#This Row],[Quantity]]*Orders[[#This Row],[Unit Profit]]</f>
        <v>1.8915000000000002</v>
      </c>
    </row>
    <row r="116" spans="1:21" x14ac:dyDescent="0.3">
      <c r="A116" s="2" t="s">
        <v>1129</v>
      </c>
      <c r="B116" s="3">
        <v>44265</v>
      </c>
      <c r="C116" s="2" t="s">
        <v>1130</v>
      </c>
      <c r="D116" t="s">
        <v>6178</v>
      </c>
      <c r="E116" s="2">
        <v>4</v>
      </c>
      <c r="F116" s="2" t="str">
        <f>_xlfn.XLOOKUP(C116,customers!$A$1:$A$1001,customers!$B$1:$B$1001,,0)</f>
        <v>Carmina Hubbuck</v>
      </c>
      <c r="G116" s="2" t="str">
        <f>IF(_xlfn.XLOOKUP(C116,customers!$A$1:$A$1001,customers!$C$1:$C$1001,,0)=0, "", _xlfn.XLOOKUP(C116,customers!$A$1:$A$1001,customers!$C$1:$C$1001,,0))</f>
        <v/>
      </c>
      <c r="H116" s="2" t="str">
        <f>_xlfn.XLOOKUP(C116,customers!$A$1:$A$1001,customers!$G$1:$G$1001,,0)</f>
        <v>United States</v>
      </c>
      <c r="I116" t="str">
        <f>INDEX(products!$A$1:$G$49,MATCH(orders!$D116,products!$A$1:$A$49,0), MATCH(orders!I$1,products!$A$1:$G$1,0))</f>
        <v>Rob</v>
      </c>
      <c r="J116" t="str">
        <f>INDEX(products!$A$1:$G$49,MATCH(orders!$D116,products!$A$1:$A$49,0), MATCH(orders!J$1,products!$A$1:$G$1,0))</f>
        <v>L</v>
      </c>
      <c r="K116" s="4">
        <f>INDEX(products!$A$1:$G$49,MATCH(orders!$D116,products!$A$1:$A$49,0), MATCH(orders!K$1,products!$A$1:$G$1,0))</f>
        <v>0.2</v>
      </c>
      <c r="L116" s="5">
        <f>INDEX(products!$A$1:$G$49,MATCH(orders!$D116,products!$A$1:$A$49,0), MATCH(orders!L$1,products!$A$1:$G$1,0))</f>
        <v>3.5849999999999995</v>
      </c>
      <c r="M116" s="5">
        <f t="shared" si="3"/>
        <v>14.339999999999998</v>
      </c>
      <c r="N116" t="str">
        <f t="shared" si="4"/>
        <v>Robusta</v>
      </c>
      <c r="O116" t="str">
        <f t="shared" si="5"/>
        <v>Light</v>
      </c>
      <c r="P116" t="str" cm="1">
        <f t="array" ref="P116">_xlfn.XLOOKUP(Orders[[#This Row],[Customer ID]],customers!$A$1:$A$1001,customers!I$1:$I$1001,,0)</f>
        <v>No</v>
      </c>
      <c r="Q116" t="str">
        <f>_xlfn.XLOOKUP(C116,customers!$A$1:$A$1001,customers!$F$1:$F$1001,,0)</f>
        <v>Huntington</v>
      </c>
      <c r="R116" s="10">
        <f>Orders[[#This Row],[Unit Price]]-Orders[[#This Row],[Unit Profit]]</f>
        <v>3.3698999999999995</v>
      </c>
      <c r="S116" s="10">
        <f>Orders[[#This Row],[Quantity]]*Orders[[#This Row],[Unit Cost]]</f>
        <v>13.479599999999998</v>
      </c>
      <c r="T116" s="5" cm="1">
        <f t="array" ref="T116">_xlfn.XLOOKUP(D116,Table2[[#All],[Product ID]],Table2[[#All],[Profit]],,0)</f>
        <v>0.21509999999999996</v>
      </c>
      <c r="U116" s="5">
        <f>Orders[[#This Row],[Quantity]]*Orders[[#This Row],[Unit Profit]]</f>
        <v>0.86039999999999983</v>
      </c>
    </row>
    <row r="117" spans="1:21" x14ac:dyDescent="0.3">
      <c r="A117" s="2" t="s">
        <v>1134</v>
      </c>
      <c r="B117" s="3">
        <v>43693</v>
      </c>
      <c r="C117" s="2" t="s">
        <v>1135</v>
      </c>
      <c r="D117" t="s">
        <v>6170</v>
      </c>
      <c r="E117" s="2">
        <v>1</v>
      </c>
      <c r="F117" s="2" t="str">
        <f>_xlfn.XLOOKUP(C117,customers!$A$1:$A$1001,customers!$B$1:$B$1001,,0)</f>
        <v>Ingeberg Mulliner</v>
      </c>
      <c r="G117" s="2" t="str">
        <f>IF(_xlfn.XLOOKUP(C117,customers!$A$1:$A$1001,customers!$C$1:$C$1001,,0)=0, "", _xlfn.XLOOKUP(C117,customers!$A$1:$A$1001,customers!$C$1:$C$1001,,0))</f>
        <v>imulliner37@pinterest.com</v>
      </c>
      <c r="H117" s="2" t="str">
        <f>_xlfn.XLOOKUP(C117,customers!$A$1:$A$1001,customers!$G$1:$G$1001,,0)</f>
        <v>United Kingdom</v>
      </c>
      <c r="I117" t="str">
        <f>INDEX(products!$A$1:$G$49,MATCH(orders!$D117,products!$A$1:$A$49,0), MATCH(orders!I$1,products!$A$1:$G$1,0))</f>
        <v>Lib</v>
      </c>
      <c r="J117" t="str">
        <f>INDEX(products!$A$1:$G$49,MATCH(orders!$D117,products!$A$1:$A$49,0), MATCH(orders!J$1,products!$A$1:$G$1,0))</f>
        <v>L</v>
      </c>
      <c r="K117" s="4">
        <f>INDEX(products!$A$1:$G$49,MATCH(orders!$D117,products!$A$1:$A$49,0), MATCH(orders!K$1,products!$A$1:$G$1,0))</f>
        <v>1</v>
      </c>
      <c r="L117" s="5">
        <f>INDEX(products!$A$1:$G$49,MATCH(orders!$D117,products!$A$1:$A$49,0), MATCH(orders!L$1,products!$A$1:$G$1,0))</f>
        <v>15.85</v>
      </c>
      <c r="M117" s="5">
        <f t="shared" si="3"/>
        <v>15.85</v>
      </c>
      <c r="N117" t="str">
        <f t="shared" si="4"/>
        <v>Librica</v>
      </c>
      <c r="O117" t="str">
        <f t="shared" si="5"/>
        <v>Light</v>
      </c>
      <c r="P117" t="str" cm="1">
        <f t="array" ref="P117">_xlfn.XLOOKUP(Orders[[#This Row],[Customer ID]],customers!$A$1:$A$1001,customers!I$1:$I$1001,,0)</f>
        <v>No</v>
      </c>
      <c r="Q117" t="str">
        <f>_xlfn.XLOOKUP(C117,customers!$A$1:$A$1001,customers!$F$1:$F$1001,,0)</f>
        <v>Birmingham</v>
      </c>
      <c r="R117" s="10">
        <f>Orders[[#This Row],[Unit Price]]-Orders[[#This Row],[Unit Profit]]</f>
        <v>13.7895</v>
      </c>
      <c r="S117" s="10">
        <f>Orders[[#This Row],[Quantity]]*Orders[[#This Row],[Unit Cost]]</f>
        <v>13.7895</v>
      </c>
      <c r="T117" s="5" cm="1">
        <f t="array" ref="T117">_xlfn.XLOOKUP(D117,Table2[[#All],[Product ID]],Table2[[#All],[Profit]],,0)</f>
        <v>2.0605000000000002</v>
      </c>
      <c r="U117" s="5">
        <f>Orders[[#This Row],[Quantity]]*Orders[[#This Row],[Unit Profit]]</f>
        <v>2.0605000000000002</v>
      </c>
    </row>
    <row r="118" spans="1:21" x14ac:dyDescent="0.3">
      <c r="A118" s="2" t="s">
        <v>1140</v>
      </c>
      <c r="B118" s="3">
        <v>44054</v>
      </c>
      <c r="C118" s="2" t="s">
        <v>1141</v>
      </c>
      <c r="D118" t="s">
        <v>6145</v>
      </c>
      <c r="E118" s="2">
        <v>4</v>
      </c>
      <c r="F118" s="2" t="str">
        <f>_xlfn.XLOOKUP(C118,customers!$A$1:$A$1001,customers!$B$1:$B$1001,,0)</f>
        <v>Geneva Standley</v>
      </c>
      <c r="G118" s="2" t="str">
        <f>IF(_xlfn.XLOOKUP(C118,customers!$A$1:$A$1001,customers!$C$1:$C$1001,,0)=0, "", _xlfn.XLOOKUP(C118,customers!$A$1:$A$1001,customers!$C$1:$C$1001,,0))</f>
        <v>gstandley38@dion.ne.jp</v>
      </c>
      <c r="H118" s="2" t="str">
        <f>_xlfn.XLOOKUP(C118,customers!$A$1:$A$1001,customers!$G$1:$G$1001,,0)</f>
        <v>Ireland</v>
      </c>
      <c r="I118" t="str">
        <f>INDEX(products!$A$1:$G$49,MATCH(orders!$D118,products!$A$1:$A$49,0), MATCH(orders!I$1,products!$A$1:$G$1,0))</f>
        <v>Lib</v>
      </c>
      <c r="J118" t="str">
        <f>INDEX(products!$A$1:$G$49,MATCH(orders!$D118,products!$A$1:$A$49,0), MATCH(orders!J$1,products!$A$1:$G$1,0))</f>
        <v>L</v>
      </c>
      <c r="K118" s="4">
        <f>INDEX(products!$A$1:$G$49,MATCH(orders!$D118,products!$A$1:$A$49,0), MATCH(orders!K$1,products!$A$1:$G$1,0))</f>
        <v>0.2</v>
      </c>
      <c r="L118" s="5">
        <f>INDEX(products!$A$1:$G$49,MATCH(orders!$D118,products!$A$1:$A$49,0), MATCH(orders!L$1,products!$A$1:$G$1,0))</f>
        <v>4.7549999999999999</v>
      </c>
      <c r="M118" s="5">
        <f t="shared" si="3"/>
        <v>19.02</v>
      </c>
      <c r="N118" t="str">
        <f t="shared" si="4"/>
        <v>Librica</v>
      </c>
      <c r="O118" t="str">
        <f t="shared" si="5"/>
        <v>Light</v>
      </c>
      <c r="P118" t="str" cm="1">
        <f t="array" ref="P118">_xlfn.XLOOKUP(Orders[[#This Row],[Customer ID]],customers!$A$1:$A$1001,customers!I$1:$I$1001,,0)</f>
        <v>Yes</v>
      </c>
      <c r="Q118" t="str">
        <f>_xlfn.XLOOKUP(C118,customers!$A$1:$A$1001,customers!$F$1:$F$1001,,0)</f>
        <v>Killorglin</v>
      </c>
      <c r="R118" s="10">
        <f>Orders[[#This Row],[Unit Price]]-Orders[[#This Row],[Unit Profit]]</f>
        <v>4.1368499999999999</v>
      </c>
      <c r="S118" s="10">
        <f>Orders[[#This Row],[Quantity]]*Orders[[#This Row],[Unit Cost]]</f>
        <v>16.5474</v>
      </c>
      <c r="T118" s="5" cm="1">
        <f t="array" ref="T118">_xlfn.XLOOKUP(D118,Table2[[#All],[Product ID]],Table2[[#All],[Profit]],,0)</f>
        <v>0.61814999999999998</v>
      </c>
      <c r="U118" s="5">
        <f>Orders[[#This Row],[Quantity]]*Orders[[#This Row],[Unit Profit]]</f>
        <v>2.4725999999999999</v>
      </c>
    </row>
    <row r="119" spans="1:21" x14ac:dyDescent="0.3">
      <c r="A119" s="2" t="s">
        <v>1146</v>
      </c>
      <c r="B119" s="3">
        <v>44656</v>
      </c>
      <c r="C119" s="2" t="s">
        <v>1147</v>
      </c>
      <c r="D119" t="s">
        <v>6161</v>
      </c>
      <c r="E119" s="2">
        <v>4</v>
      </c>
      <c r="F119" s="2" t="str">
        <f>_xlfn.XLOOKUP(C119,customers!$A$1:$A$1001,customers!$B$1:$B$1001,,0)</f>
        <v>Brook Drage</v>
      </c>
      <c r="G119" s="2" t="str">
        <f>IF(_xlfn.XLOOKUP(C119,customers!$A$1:$A$1001,customers!$C$1:$C$1001,,0)=0, "", _xlfn.XLOOKUP(C119,customers!$A$1:$A$1001,customers!$C$1:$C$1001,,0))</f>
        <v>bdrage39@youku.com</v>
      </c>
      <c r="H119" s="2" t="str">
        <f>_xlfn.XLOOKUP(C119,customers!$A$1:$A$1001,customers!$G$1:$G$1001,,0)</f>
        <v>United States</v>
      </c>
      <c r="I119" t="str">
        <f>INDEX(products!$A$1:$G$49,MATCH(orders!$D119,products!$A$1:$A$49,0), MATCH(orders!I$1,products!$A$1:$G$1,0))</f>
        <v>Lib</v>
      </c>
      <c r="J119" t="str">
        <f>INDEX(products!$A$1:$G$49,MATCH(orders!$D119,products!$A$1:$A$49,0), MATCH(orders!J$1,products!$A$1:$G$1,0))</f>
        <v>L</v>
      </c>
      <c r="K119" s="4">
        <f>INDEX(products!$A$1:$G$49,MATCH(orders!$D119,products!$A$1:$A$49,0), MATCH(orders!K$1,products!$A$1:$G$1,0))</f>
        <v>0.5</v>
      </c>
      <c r="L119" s="5">
        <f>INDEX(products!$A$1:$G$49,MATCH(orders!$D119,products!$A$1:$A$49,0), MATCH(orders!L$1,products!$A$1:$G$1,0))</f>
        <v>9.51</v>
      </c>
      <c r="M119" s="5">
        <f t="shared" si="3"/>
        <v>38.04</v>
      </c>
      <c r="N119" t="str">
        <f t="shared" si="4"/>
        <v>Librica</v>
      </c>
      <c r="O119" t="str">
        <f t="shared" si="5"/>
        <v>Light</v>
      </c>
      <c r="P119" t="str" cm="1">
        <f t="array" ref="P119">_xlfn.XLOOKUP(Orders[[#This Row],[Customer ID]],customers!$A$1:$A$1001,customers!I$1:$I$1001,,0)</f>
        <v>No</v>
      </c>
      <c r="Q119" t="str">
        <f>_xlfn.XLOOKUP(C119,customers!$A$1:$A$1001,customers!$F$1:$F$1001,,0)</f>
        <v>Dayton</v>
      </c>
      <c r="R119" s="10">
        <f>Orders[[#This Row],[Unit Price]]-Orders[[#This Row],[Unit Profit]]</f>
        <v>8.2736999999999998</v>
      </c>
      <c r="S119" s="10">
        <f>Orders[[#This Row],[Quantity]]*Orders[[#This Row],[Unit Cost]]</f>
        <v>33.094799999999999</v>
      </c>
      <c r="T119" s="5" cm="1">
        <f t="array" ref="T119">_xlfn.XLOOKUP(D119,Table2[[#All],[Product ID]],Table2[[#All],[Profit]],,0)</f>
        <v>1.2363</v>
      </c>
      <c r="U119" s="5">
        <f>Orders[[#This Row],[Quantity]]*Orders[[#This Row],[Unit Profit]]</f>
        <v>4.9451999999999998</v>
      </c>
    </row>
    <row r="120" spans="1:21" x14ac:dyDescent="0.3">
      <c r="A120" s="2" t="s">
        <v>1152</v>
      </c>
      <c r="B120" s="3">
        <v>43760</v>
      </c>
      <c r="C120" s="2" t="s">
        <v>1153</v>
      </c>
      <c r="D120" t="s">
        <v>6144</v>
      </c>
      <c r="E120" s="2">
        <v>3</v>
      </c>
      <c r="F120" s="2" t="str">
        <f>_xlfn.XLOOKUP(C120,customers!$A$1:$A$1001,customers!$B$1:$B$1001,,0)</f>
        <v>Muffin Yallop</v>
      </c>
      <c r="G120" s="2" t="str">
        <f>IF(_xlfn.XLOOKUP(C120,customers!$A$1:$A$1001,customers!$C$1:$C$1001,,0)=0, "", _xlfn.XLOOKUP(C120,customers!$A$1:$A$1001,customers!$C$1:$C$1001,,0))</f>
        <v>myallop3a@fema.gov</v>
      </c>
      <c r="H120" s="2" t="str">
        <f>_xlfn.XLOOKUP(C120,customers!$A$1:$A$1001,customers!$G$1:$G$1001,,0)</f>
        <v>United States</v>
      </c>
      <c r="I120" t="str">
        <f>INDEX(products!$A$1:$G$49,MATCH(orders!$D120,products!$A$1:$A$49,0), MATCH(orders!I$1,products!$A$1:$G$1,0))</f>
        <v>Exc</v>
      </c>
      <c r="J120" t="str">
        <f>INDEX(products!$A$1:$G$49,MATCH(orders!$D120,products!$A$1:$A$49,0), MATCH(orders!J$1,products!$A$1:$G$1,0))</f>
        <v>D</v>
      </c>
      <c r="K120" s="4">
        <f>INDEX(products!$A$1:$G$49,MATCH(orders!$D120,products!$A$1:$A$49,0), MATCH(orders!K$1,products!$A$1:$G$1,0))</f>
        <v>0.5</v>
      </c>
      <c r="L120" s="5">
        <f>INDEX(products!$A$1:$G$49,MATCH(orders!$D120,products!$A$1:$A$49,0), MATCH(orders!L$1,products!$A$1:$G$1,0))</f>
        <v>7.29</v>
      </c>
      <c r="M120" s="5">
        <f t="shared" si="3"/>
        <v>21.87</v>
      </c>
      <c r="N120" t="str">
        <f t="shared" si="4"/>
        <v>Excelsa</v>
      </c>
      <c r="O120" t="str">
        <f t="shared" si="5"/>
        <v>Dark</v>
      </c>
      <c r="P120" t="str" cm="1">
        <f t="array" ref="P120">_xlfn.XLOOKUP(Orders[[#This Row],[Customer ID]],customers!$A$1:$A$1001,customers!I$1:$I$1001,,0)</f>
        <v>Yes</v>
      </c>
      <c r="Q120" t="str">
        <f>_xlfn.XLOOKUP(C120,customers!$A$1:$A$1001,customers!$F$1:$F$1001,,0)</f>
        <v>Anchorage</v>
      </c>
      <c r="R120" s="10">
        <f>Orders[[#This Row],[Unit Price]]-Orders[[#This Row],[Unit Profit]]</f>
        <v>6.4881000000000002</v>
      </c>
      <c r="S120" s="10">
        <f>Orders[[#This Row],[Quantity]]*Orders[[#This Row],[Unit Cost]]</f>
        <v>19.464300000000001</v>
      </c>
      <c r="T120" s="5" cm="1">
        <f t="array" ref="T120">_xlfn.XLOOKUP(D120,Table2[[#All],[Product ID]],Table2[[#All],[Profit]],,0)</f>
        <v>0.80190000000000006</v>
      </c>
      <c r="U120" s="5">
        <f>Orders[[#This Row],[Quantity]]*Orders[[#This Row],[Unit Profit]]</f>
        <v>2.4057000000000004</v>
      </c>
    </row>
    <row r="121" spans="1:21" x14ac:dyDescent="0.3">
      <c r="A121" s="2" t="s">
        <v>1158</v>
      </c>
      <c r="B121" s="3">
        <v>44471</v>
      </c>
      <c r="C121" s="2" t="s">
        <v>1159</v>
      </c>
      <c r="D121" t="s">
        <v>6156</v>
      </c>
      <c r="E121" s="2">
        <v>1</v>
      </c>
      <c r="F121" s="2" t="str">
        <f>_xlfn.XLOOKUP(C121,customers!$A$1:$A$1001,customers!$B$1:$B$1001,,0)</f>
        <v>Cordi Switsur</v>
      </c>
      <c r="G121" s="2" t="str">
        <f>IF(_xlfn.XLOOKUP(C121,customers!$A$1:$A$1001,customers!$C$1:$C$1001,,0)=0, "", _xlfn.XLOOKUP(C121,customers!$A$1:$A$1001,customers!$C$1:$C$1001,,0))</f>
        <v>cswitsur3b@chronoengine.com</v>
      </c>
      <c r="H121" s="2" t="str">
        <f>_xlfn.XLOOKUP(C121,customers!$A$1:$A$1001,customers!$G$1:$G$1001,,0)</f>
        <v>United States</v>
      </c>
      <c r="I121" t="str">
        <f>INDEX(products!$A$1:$G$49,MATCH(orders!$D121,products!$A$1:$A$49,0), MATCH(orders!I$1,products!$A$1:$G$1,0))</f>
        <v>Exc</v>
      </c>
      <c r="J121" t="str">
        <f>INDEX(products!$A$1:$G$49,MATCH(orders!$D121,products!$A$1:$A$49,0), MATCH(orders!J$1,products!$A$1:$G$1,0))</f>
        <v>M</v>
      </c>
      <c r="K121" s="4">
        <f>INDEX(products!$A$1:$G$49,MATCH(orders!$D121,products!$A$1:$A$49,0), MATCH(orders!K$1,products!$A$1:$G$1,0))</f>
        <v>0.2</v>
      </c>
      <c r="L121" s="5">
        <f>INDEX(products!$A$1:$G$49,MATCH(orders!$D121,products!$A$1:$A$49,0), MATCH(orders!L$1,products!$A$1:$G$1,0))</f>
        <v>4.125</v>
      </c>
      <c r="M121" s="5">
        <f t="shared" si="3"/>
        <v>4.125</v>
      </c>
      <c r="N121" t="str">
        <f t="shared" si="4"/>
        <v>Excelsa</v>
      </c>
      <c r="O121" t="str">
        <f t="shared" si="5"/>
        <v>Medium</v>
      </c>
      <c r="P121" t="str" cm="1">
        <f t="array" ref="P121">_xlfn.XLOOKUP(Orders[[#This Row],[Customer ID]],customers!$A$1:$A$1001,customers!I$1:$I$1001,,0)</f>
        <v>No</v>
      </c>
      <c r="Q121" t="str">
        <f>_xlfn.XLOOKUP(C121,customers!$A$1:$A$1001,customers!$F$1:$F$1001,,0)</f>
        <v>Nashville</v>
      </c>
      <c r="R121" s="10">
        <f>Orders[[#This Row],[Unit Price]]-Orders[[#This Row],[Unit Profit]]</f>
        <v>3.6712500000000001</v>
      </c>
      <c r="S121" s="10">
        <f>Orders[[#This Row],[Quantity]]*Orders[[#This Row],[Unit Cost]]</f>
        <v>3.6712500000000001</v>
      </c>
      <c r="T121" s="5" cm="1">
        <f t="array" ref="T121">_xlfn.XLOOKUP(D121,Table2[[#All],[Product ID]],Table2[[#All],[Profit]],,0)</f>
        <v>0.45374999999999999</v>
      </c>
      <c r="U121" s="5">
        <f>Orders[[#This Row],[Quantity]]*Orders[[#This Row],[Unit Profit]]</f>
        <v>0.45374999999999999</v>
      </c>
    </row>
    <row r="122" spans="1:21" x14ac:dyDescent="0.3">
      <c r="A122" s="2" t="s">
        <v>1158</v>
      </c>
      <c r="B122" s="3">
        <v>44471</v>
      </c>
      <c r="C122" s="2" t="s">
        <v>1159</v>
      </c>
      <c r="D122" t="s">
        <v>6167</v>
      </c>
      <c r="E122" s="2">
        <v>1</v>
      </c>
      <c r="F122" s="2" t="str">
        <f>_xlfn.XLOOKUP(C122,customers!$A$1:$A$1001,customers!$B$1:$B$1001,,0)</f>
        <v>Cordi Switsur</v>
      </c>
      <c r="G122" s="2" t="str">
        <f>IF(_xlfn.XLOOKUP(C122,customers!$A$1:$A$1001,customers!$C$1:$C$1001,,0)=0, "", _xlfn.XLOOKUP(C122,customers!$A$1:$A$1001,customers!$C$1:$C$1001,,0))</f>
        <v>cswitsur3b@chronoengine.com</v>
      </c>
      <c r="H122" s="2" t="str">
        <f>_xlfn.XLOOKUP(C122,customers!$A$1:$A$1001,customers!$G$1:$G$1001,,0)</f>
        <v>United States</v>
      </c>
      <c r="I122" t="str">
        <f>INDEX(products!$A$1:$G$49,MATCH(orders!$D122,products!$A$1:$A$49,0), MATCH(orders!I$1,products!$A$1:$G$1,0))</f>
        <v>Ara</v>
      </c>
      <c r="J122" t="str">
        <f>INDEX(products!$A$1:$G$49,MATCH(orders!$D122,products!$A$1:$A$49,0), MATCH(orders!J$1,products!$A$1:$G$1,0))</f>
        <v>L</v>
      </c>
      <c r="K122" s="4">
        <f>INDEX(products!$A$1:$G$49,MATCH(orders!$D122,products!$A$1:$A$49,0), MATCH(orders!K$1,products!$A$1:$G$1,0))</f>
        <v>0.2</v>
      </c>
      <c r="L122" s="5">
        <f>INDEX(products!$A$1:$G$49,MATCH(orders!$D122,products!$A$1:$A$49,0), MATCH(orders!L$1,products!$A$1:$G$1,0))</f>
        <v>3.8849999999999998</v>
      </c>
      <c r="M122" s="5">
        <f t="shared" si="3"/>
        <v>3.8849999999999998</v>
      </c>
      <c r="N122" t="str">
        <f t="shared" si="4"/>
        <v>Arabica</v>
      </c>
      <c r="O122" t="str">
        <f t="shared" si="5"/>
        <v>Light</v>
      </c>
      <c r="P122" t="str" cm="1">
        <f t="array" ref="P122">_xlfn.XLOOKUP(Orders[[#This Row],[Customer ID]],customers!$A$1:$A$1001,customers!I$1:$I$1001,,0)</f>
        <v>No</v>
      </c>
      <c r="Q122" t="str">
        <f>_xlfn.XLOOKUP(C122,customers!$A$1:$A$1001,customers!$F$1:$F$1001,,0)</f>
        <v>Nashville</v>
      </c>
      <c r="R122" s="10">
        <f>Orders[[#This Row],[Unit Price]]-Orders[[#This Row],[Unit Profit]]</f>
        <v>3.5353499999999998</v>
      </c>
      <c r="S122" s="10">
        <f>Orders[[#This Row],[Quantity]]*Orders[[#This Row],[Unit Cost]]</f>
        <v>3.5353499999999998</v>
      </c>
      <c r="T122" s="5" cm="1">
        <f t="array" ref="T122">_xlfn.XLOOKUP(D122,Table2[[#All],[Product ID]],Table2[[#All],[Profit]],,0)</f>
        <v>0.34964999999999996</v>
      </c>
      <c r="U122" s="5">
        <f>Orders[[#This Row],[Quantity]]*Orders[[#This Row],[Unit Profit]]</f>
        <v>0.34964999999999996</v>
      </c>
    </row>
    <row r="123" spans="1:21" x14ac:dyDescent="0.3">
      <c r="A123" s="2" t="s">
        <v>1158</v>
      </c>
      <c r="B123" s="3">
        <v>44471</v>
      </c>
      <c r="C123" s="2" t="s">
        <v>1159</v>
      </c>
      <c r="D123" t="s">
        <v>6141</v>
      </c>
      <c r="E123" s="2">
        <v>5</v>
      </c>
      <c r="F123" s="2" t="str">
        <f>_xlfn.XLOOKUP(C123,customers!$A$1:$A$1001,customers!$B$1:$B$1001,,0)</f>
        <v>Cordi Switsur</v>
      </c>
      <c r="G123" s="2" t="str">
        <f>IF(_xlfn.XLOOKUP(C123,customers!$A$1:$A$1001,customers!$C$1:$C$1001,,0)=0, "", _xlfn.XLOOKUP(C123,customers!$A$1:$A$1001,customers!$C$1:$C$1001,,0))</f>
        <v>cswitsur3b@chronoengine.com</v>
      </c>
      <c r="H123" s="2" t="str">
        <f>_xlfn.XLOOKUP(C123,customers!$A$1:$A$1001,customers!$G$1:$G$1001,,0)</f>
        <v>United States</v>
      </c>
      <c r="I123" t="str">
        <f>INDEX(products!$A$1:$G$49,MATCH(orders!$D123,products!$A$1:$A$49,0), MATCH(orders!I$1,products!$A$1:$G$1,0))</f>
        <v>Exc</v>
      </c>
      <c r="J123" t="str">
        <f>INDEX(products!$A$1:$G$49,MATCH(orders!$D123,products!$A$1:$A$49,0), MATCH(orders!J$1,products!$A$1:$G$1,0))</f>
        <v>M</v>
      </c>
      <c r="K123" s="4">
        <f>INDEX(products!$A$1:$G$49,MATCH(orders!$D123,products!$A$1:$A$49,0), MATCH(orders!K$1,products!$A$1:$G$1,0))</f>
        <v>1</v>
      </c>
      <c r="L123" s="5">
        <f>INDEX(products!$A$1:$G$49,MATCH(orders!$D123,products!$A$1:$A$49,0), MATCH(orders!L$1,products!$A$1:$G$1,0))</f>
        <v>13.75</v>
      </c>
      <c r="M123" s="5">
        <f t="shared" si="3"/>
        <v>68.75</v>
      </c>
      <c r="N123" t="str">
        <f t="shared" si="4"/>
        <v>Excelsa</v>
      </c>
      <c r="O123" t="str">
        <f t="shared" si="5"/>
        <v>Medium</v>
      </c>
      <c r="P123" t="str" cm="1">
        <f t="array" ref="P123">_xlfn.XLOOKUP(Orders[[#This Row],[Customer ID]],customers!$A$1:$A$1001,customers!I$1:$I$1001,,0)</f>
        <v>No</v>
      </c>
      <c r="Q123" t="str">
        <f>_xlfn.XLOOKUP(C123,customers!$A$1:$A$1001,customers!$F$1:$F$1001,,0)</f>
        <v>Nashville</v>
      </c>
      <c r="R123" s="10">
        <f>Orders[[#This Row],[Unit Price]]-Orders[[#This Row],[Unit Profit]]</f>
        <v>12.237500000000001</v>
      </c>
      <c r="S123" s="10">
        <f>Orders[[#This Row],[Quantity]]*Orders[[#This Row],[Unit Cost]]</f>
        <v>61.1875</v>
      </c>
      <c r="T123" s="5" cm="1">
        <f t="array" ref="T123">_xlfn.XLOOKUP(D123,Table2[[#All],[Product ID]],Table2[[#All],[Profit]],,0)</f>
        <v>1.5125</v>
      </c>
      <c r="U123" s="5">
        <f>Orders[[#This Row],[Quantity]]*Orders[[#This Row],[Unit Profit]]</f>
        <v>7.5625</v>
      </c>
    </row>
    <row r="124" spans="1:21" x14ac:dyDescent="0.3">
      <c r="A124" s="2" t="s">
        <v>1174</v>
      </c>
      <c r="B124" s="3">
        <v>44268</v>
      </c>
      <c r="C124" s="2" t="s">
        <v>1175</v>
      </c>
      <c r="D124" t="s">
        <v>6158</v>
      </c>
      <c r="E124" s="2">
        <v>4</v>
      </c>
      <c r="F124" s="2" t="str">
        <f>_xlfn.XLOOKUP(C124,customers!$A$1:$A$1001,customers!$B$1:$B$1001,,0)</f>
        <v>Mahala Ludwell</v>
      </c>
      <c r="G124" s="2" t="str">
        <f>IF(_xlfn.XLOOKUP(C124,customers!$A$1:$A$1001,customers!$C$1:$C$1001,,0)=0, "", _xlfn.XLOOKUP(C124,customers!$A$1:$A$1001,customers!$C$1:$C$1001,,0))</f>
        <v>mludwell3e@blogger.com</v>
      </c>
      <c r="H124" s="2" t="str">
        <f>_xlfn.XLOOKUP(C124,customers!$A$1:$A$1001,customers!$G$1:$G$1001,,0)</f>
        <v>United States</v>
      </c>
      <c r="I124" t="str">
        <f>INDEX(products!$A$1:$G$49,MATCH(orders!$D124,products!$A$1:$A$49,0), MATCH(orders!I$1,products!$A$1:$G$1,0))</f>
        <v>Ara</v>
      </c>
      <c r="J124" t="str">
        <f>INDEX(products!$A$1:$G$49,MATCH(orders!$D124,products!$A$1:$A$49,0), MATCH(orders!J$1,products!$A$1:$G$1,0))</f>
        <v>D</v>
      </c>
      <c r="K124" s="4">
        <f>INDEX(products!$A$1:$G$49,MATCH(orders!$D124,products!$A$1:$A$49,0), MATCH(orders!K$1,products!$A$1:$G$1,0))</f>
        <v>0.5</v>
      </c>
      <c r="L124" s="5">
        <f>INDEX(products!$A$1:$G$49,MATCH(orders!$D124,products!$A$1:$A$49,0), MATCH(orders!L$1,products!$A$1:$G$1,0))</f>
        <v>5.97</v>
      </c>
      <c r="M124" s="5">
        <f t="shared" si="3"/>
        <v>23.88</v>
      </c>
      <c r="N124" t="str">
        <f t="shared" si="4"/>
        <v>Arabica</v>
      </c>
      <c r="O124" t="str">
        <f t="shared" si="5"/>
        <v>Dark</v>
      </c>
      <c r="P124" t="str" cm="1">
        <f t="array" ref="P124">_xlfn.XLOOKUP(Orders[[#This Row],[Customer ID]],customers!$A$1:$A$1001,customers!I$1:$I$1001,,0)</f>
        <v>Yes</v>
      </c>
      <c r="Q124" t="str">
        <f>_xlfn.XLOOKUP(C124,customers!$A$1:$A$1001,customers!$F$1:$F$1001,,0)</f>
        <v>Denver</v>
      </c>
      <c r="R124" s="10">
        <f>Orders[[#This Row],[Unit Price]]-Orders[[#This Row],[Unit Profit]]</f>
        <v>5.4326999999999996</v>
      </c>
      <c r="S124" s="10">
        <f>Orders[[#This Row],[Quantity]]*Orders[[#This Row],[Unit Cost]]</f>
        <v>21.730799999999999</v>
      </c>
      <c r="T124" s="5" cm="1">
        <f t="array" ref="T124">_xlfn.XLOOKUP(D124,Table2[[#All],[Product ID]],Table2[[#All],[Profit]],,0)</f>
        <v>0.5373</v>
      </c>
      <c r="U124" s="5">
        <f>Orders[[#This Row],[Quantity]]*Orders[[#This Row],[Unit Profit]]</f>
        <v>2.1492</v>
      </c>
    </row>
    <row r="125" spans="1:21" x14ac:dyDescent="0.3">
      <c r="A125" s="2" t="s">
        <v>1180</v>
      </c>
      <c r="B125" s="3">
        <v>44724</v>
      </c>
      <c r="C125" s="2" t="s">
        <v>1181</v>
      </c>
      <c r="D125" t="s">
        <v>6164</v>
      </c>
      <c r="E125" s="2">
        <v>4</v>
      </c>
      <c r="F125" s="2" t="str">
        <f>_xlfn.XLOOKUP(C125,customers!$A$1:$A$1001,customers!$B$1:$B$1001,,0)</f>
        <v>Doll Beauchamp</v>
      </c>
      <c r="G125" s="2" t="str">
        <f>IF(_xlfn.XLOOKUP(C125,customers!$A$1:$A$1001,customers!$C$1:$C$1001,,0)=0, "", _xlfn.XLOOKUP(C125,customers!$A$1:$A$1001,customers!$C$1:$C$1001,,0))</f>
        <v>dbeauchamp3f@usda.gov</v>
      </c>
      <c r="H125" s="2" t="str">
        <f>_xlfn.XLOOKUP(C125,customers!$A$1:$A$1001,customers!$G$1:$G$1001,,0)</f>
        <v>United States</v>
      </c>
      <c r="I125" t="str">
        <f>INDEX(products!$A$1:$G$49,MATCH(orders!$D125,products!$A$1:$A$49,0), MATCH(orders!I$1,products!$A$1:$G$1,0))</f>
        <v>Lib</v>
      </c>
      <c r="J125" t="str">
        <f>INDEX(products!$A$1:$G$49,MATCH(orders!$D125,products!$A$1:$A$49,0), MATCH(orders!J$1,products!$A$1:$G$1,0))</f>
        <v>L</v>
      </c>
      <c r="K125" s="4">
        <f>INDEX(products!$A$1:$G$49,MATCH(orders!$D125,products!$A$1:$A$49,0), MATCH(orders!K$1,products!$A$1:$G$1,0))</f>
        <v>2.5</v>
      </c>
      <c r="L125" s="5">
        <f>INDEX(products!$A$1:$G$49,MATCH(orders!$D125,products!$A$1:$A$49,0), MATCH(orders!L$1,products!$A$1:$G$1,0))</f>
        <v>36.454999999999998</v>
      </c>
      <c r="M125" s="5">
        <f t="shared" si="3"/>
        <v>145.82</v>
      </c>
      <c r="N125" t="str">
        <f t="shared" si="4"/>
        <v>Librica</v>
      </c>
      <c r="O125" t="str">
        <f t="shared" si="5"/>
        <v>Light</v>
      </c>
      <c r="P125" t="str" cm="1">
        <f t="array" ref="P125">_xlfn.XLOOKUP(Orders[[#This Row],[Customer ID]],customers!$A$1:$A$1001,customers!I$1:$I$1001,,0)</f>
        <v>No</v>
      </c>
      <c r="Q125" t="str">
        <f>_xlfn.XLOOKUP(C125,customers!$A$1:$A$1001,customers!$F$1:$F$1001,,0)</f>
        <v>Stamford</v>
      </c>
      <c r="R125" s="10">
        <f>Orders[[#This Row],[Unit Price]]-Orders[[#This Row],[Unit Profit]]</f>
        <v>31.71585</v>
      </c>
      <c r="S125" s="10">
        <f>Orders[[#This Row],[Quantity]]*Orders[[#This Row],[Unit Cost]]</f>
        <v>126.8634</v>
      </c>
      <c r="T125" s="5" cm="1">
        <f t="array" ref="T125">_xlfn.XLOOKUP(D125,Table2[[#All],[Product ID]],Table2[[#All],[Profit]],,0)</f>
        <v>4.7391499999999995</v>
      </c>
      <c r="U125" s="5">
        <f>Orders[[#This Row],[Quantity]]*Orders[[#This Row],[Unit Profit]]</f>
        <v>18.956599999999998</v>
      </c>
    </row>
    <row r="126" spans="1:21" x14ac:dyDescent="0.3">
      <c r="A126" s="2" t="s">
        <v>1186</v>
      </c>
      <c r="B126" s="3">
        <v>43582</v>
      </c>
      <c r="C126" s="2" t="s">
        <v>1187</v>
      </c>
      <c r="D126" t="s">
        <v>6159</v>
      </c>
      <c r="E126" s="2">
        <v>5</v>
      </c>
      <c r="F126" s="2" t="str">
        <f>_xlfn.XLOOKUP(C126,customers!$A$1:$A$1001,customers!$B$1:$B$1001,,0)</f>
        <v>Stanford Rodliff</v>
      </c>
      <c r="G126" s="2" t="str">
        <f>IF(_xlfn.XLOOKUP(C126,customers!$A$1:$A$1001,customers!$C$1:$C$1001,,0)=0, "", _xlfn.XLOOKUP(C126,customers!$A$1:$A$1001,customers!$C$1:$C$1001,,0))</f>
        <v>srodliff3g@ted.com</v>
      </c>
      <c r="H126" s="2" t="str">
        <f>_xlfn.XLOOKUP(C126,customers!$A$1:$A$1001,customers!$G$1:$G$1001,,0)</f>
        <v>United States</v>
      </c>
      <c r="I126" t="str">
        <f>INDEX(products!$A$1:$G$49,MATCH(orders!$D126,products!$A$1:$A$49,0), MATCH(orders!I$1,products!$A$1:$G$1,0))</f>
        <v>Lib</v>
      </c>
      <c r="J126" t="str">
        <f>INDEX(products!$A$1:$G$49,MATCH(orders!$D126,products!$A$1:$A$49,0), MATCH(orders!J$1,products!$A$1:$G$1,0))</f>
        <v>M</v>
      </c>
      <c r="K126" s="4">
        <f>INDEX(products!$A$1:$G$49,MATCH(orders!$D126,products!$A$1:$A$49,0), MATCH(orders!K$1,products!$A$1:$G$1,0))</f>
        <v>0.2</v>
      </c>
      <c r="L126" s="5">
        <f>INDEX(products!$A$1:$G$49,MATCH(orders!$D126,products!$A$1:$A$49,0), MATCH(orders!L$1,products!$A$1:$G$1,0))</f>
        <v>4.3650000000000002</v>
      </c>
      <c r="M126" s="5">
        <f t="shared" si="3"/>
        <v>21.825000000000003</v>
      </c>
      <c r="N126" t="str">
        <f t="shared" si="4"/>
        <v>Librica</v>
      </c>
      <c r="O126" t="str">
        <f t="shared" si="5"/>
        <v>Medium</v>
      </c>
      <c r="P126" t="str" cm="1">
        <f t="array" ref="P126">_xlfn.XLOOKUP(Orders[[#This Row],[Customer ID]],customers!$A$1:$A$1001,customers!I$1:$I$1001,,0)</f>
        <v>Yes</v>
      </c>
      <c r="Q126" t="str">
        <f>_xlfn.XLOOKUP(C126,customers!$A$1:$A$1001,customers!$F$1:$F$1001,,0)</f>
        <v>Newport News</v>
      </c>
      <c r="R126" s="10">
        <f>Orders[[#This Row],[Unit Price]]-Orders[[#This Row],[Unit Profit]]</f>
        <v>3.7975500000000002</v>
      </c>
      <c r="S126" s="10">
        <f>Orders[[#This Row],[Quantity]]*Orders[[#This Row],[Unit Cost]]</f>
        <v>18.987750000000002</v>
      </c>
      <c r="T126" s="5" cm="1">
        <f t="array" ref="T126">_xlfn.XLOOKUP(D126,Table2[[#All],[Product ID]],Table2[[#All],[Profit]],,0)</f>
        <v>0.56745000000000001</v>
      </c>
      <c r="U126" s="5">
        <f>Orders[[#This Row],[Quantity]]*Orders[[#This Row],[Unit Profit]]</f>
        <v>2.83725</v>
      </c>
    </row>
    <row r="127" spans="1:21" x14ac:dyDescent="0.3">
      <c r="A127" s="2" t="s">
        <v>1192</v>
      </c>
      <c r="B127" s="3">
        <v>43608</v>
      </c>
      <c r="C127" s="2" t="s">
        <v>1193</v>
      </c>
      <c r="D127" t="s">
        <v>6160</v>
      </c>
      <c r="E127" s="2">
        <v>3</v>
      </c>
      <c r="F127" s="2" t="str">
        <f>_xlfn.XLOOKUP(C127,customers!$A$1:$A$1001,customers!$B$1:$B$1001,,0)</f>
        <v>Stevana Woodham</v>
      </c>
      <c r="G127" s="2" t="str">
        <f>IF(_xlfn.XLOOKUP(C127,customers!$A$1:$A$1001,customers!$C$1:$C$1001,,0)=0, "", _xlfn.XLOOKUP(C127,customers!$A$1:$A$1001,customers!$C$1:$C$1001,,0))</f>
        <v>swoodham3h@businesswire.com</v>
      </c>
      <c r="H127" s="2" t="str">
        <f>_xlfn.XLOOKUP(C127,customers!$A$1:$A$1001,customers!$G$1:$G$1001,,0)</f>
        <v>Ireland</v>
      </c>
      <c r="I127" t="str">
        <f>INDEX(products!$A$1:$G$49,MATCH(orders!$D127,products!$A$1:$A$49,0), MATCH(orders!I$1,products!$A$1:$G$1,0))</f>
        <v>Lib</v>
      </c>
      <c r="J127" t="str">
        <f>INDEX(products!$A$1:$G$49,MATCH(orders!$D127,products!$A$1:$A$49,0), MATCH(orders!J$1,products!$A$1:$G$1,0))</f>
        <v>M</v>
      </c>
      <c r="K127" s="4">
        <f>INDEX(products!$A$1:$G$49,MATCH(orders!$D127,products!$A$1:$A$49,0), MATCH(orders!K$1,products!$A$1:$G$1,0))</f>
        <v>0.5</v>
      </c>
      <c r="L127" s="5">
        <f>INDEX(products!$A$1:$G$49,MATCH(orders!$D127,products!$A$1:$A$49,0), MATCH(orders!L$1,products!$A$1:$G$1,0))</f>
        <v>8.73</v>
      </c>
      <c r="M127" s="5">
        <f t="shared" si="3"/>
        <v>26.19</v>
      </c>
      <c r="N127" t="str">
        <f t="shared" si="4"/>
        <v>Librica</v>
      </c>
      <c r="O127" t="str">
        <f t="shared" si="5"/>
        <v>Medium</v>
      </c>
      <c r="P127" t="str" cm="1">
        <f t="array" ref="P127">_xlfn.XLOOKUP(Orders[[#This Row],[Customer ID]],customers!$A$1:$A$1001,customers!I$1:$I$1001,,0)</f>
        <v>Yes</v>
      </c>
      <c r="Q127" t="str">
        <f>_xlfn.XLOOKUP(C127,customers!$A$1:$A$1001,customers!$F$1:$F$1001,,0)</f>
        <v>Drumcondra</v>
      </c>
      <c r="R127" s="10">
        <f>Orders[[#This Row],[Unit Price]]-Orders[[#This Row],[Unit Profit]]</f>
        <v>7.5951000000000004</v>
      </c>
      <c r="S127" s="10">
        <f>Orders[[#This Row],[Quantity]]*Orders[[#This Row],[Unit Cost]]</f>
        <v>22.785299999999999</v>
      </c>
      <c r="T127" s="5" cm="1">
        <f t="array" ref="T127">_xlfn.XLOOKUP(D127,Table2[[#All],[Product ID]],Table2[[#All],[Profit]],,0)</f>
        <v>1.1349</v>
      </c>
      <c r="U127" s="5">
        <f>Orders[[#This Row],[Quantity]]*Orders[[#This Row],[Unit Profit]]</f>
        <v>3.4047000000000001</v>
      </c>
    </row>
    <row r="128" spans="1:21" x14ac:dyDescent="0.3">
      <c r="A128" s="2" t="s">
        <v>1198</v>
      </c>
      <c r="B128" s="3">
        <v>44026</v>
      </c>
      <c r="C128" s="2" t="s">
        <v>1199</v>
      </c>
      <c r="D128" t="s">
        <v>6155</v>
      </c>
      <c r="E128" s="2">
        <v>1</v>
      </c>
      <c r="F128" s="2" t="str">
        <f>_xlfn.XLOOKUP(C128,customers!$A$1:$A$1001,customers!$B$1:$B$1001,,0)</f>
        <v>Hewet Synnot</v>
      </c>
      <c r="G128" s="2" t="str">
        <f>IF(_xlfn.XLOOKUP(C128,customers!$A$1:$A$1001,customers!$C$1:$C$1001,,0)=0, "", _xlfn.XLOOKUP(C128,customers!$A$1:$A$1001,customers!$C$1:$C$1001,,0))</f>
        <v>hsynnot3i@about.com</v>
      </c>
      <c r="H128" s="2" t="str">
        <f>_xlfn.XLOOKUP(C128,customers!$A$1:$A$1001,customers!$G$1:$G$1001,,0)</f>
        <v>United States</v>
      </c>
      <c r="I128" t="str">
        <f>INDEX(products!$A$1:$G$49,MATCH(orders!$D128,products!$A$1:$A$49,0), MATCH(orders!I$1,products!$A$1:$G$1,0))</f>
        <v>Ara</v>
      </c>
      <c r="J128" t="str">
        <f>INDEX(products!$A$1:$G$49,MATCH(orders!$D128,products!$A$1:$A$49,0), MATCH(orders!J$1,products!$A$1:$G$1,0))</f>
        <v>M</v>
      </c>
      <c r="K128" s="4">
        <f>INDEX(products!$A$1:$G$49,MATCH(orders!$D128,products!$A$1:$A$49,0), MATCH(orders!K$1,products!$A$1:$G$1,0))</f>
        <v>1</v>
      </c>
      <c r="L128" s="5">
        <f>INDEX(products!$A$1:$G$49,MATCH(orders!$D128,products!$A$1:$A$49,0), MATCH(orders!L$1,products!$A$1:$G$1,0))</f>
        <v>11.25</v>
      </c>
      <c r="M128" s="5">
        <f t="shared" si="3"/>
        <v>11.25</v>
      </c>
      <c r="N128" t="str">
        <f t="shared" si="4"/>
        <v>Arabica</v>
      </c>
      <c r="O128" t="str">
        <f t="shared" si="5"/>
        <v>Medium</v>
      </c>
      <c r="P128" t="str" cm="1">
        <f t="array" ref="P128">_xlfn.XLOOKUP(Orders[[#This Row],[Customer ID]],customers!$A$1:$A$1001,customers!I$1:$I$1001,,0)</f>
        <v>No</v>
      </c>
      <c r="Q128" t="str">
        <f>_xlfn.XLOOKUP(C128,customers!$A$1:$A$1001,customers!$F$1:$F$1001,,0)</f>
        <v>Anchorage</v>
      </c>
      <c r="R128" s="10">
        <f>Orders[[#This Row],[Unit Price]]-Orders[[#This Row],[Unit Profit]]</f>
        <v>10.237500000000001</v>
      </c>
      <c r="S128" s="10">
        <f>Orders[[#This Row],[Quantity]]*Orders[[#This Row],[Unit Cost]]</f>
        <v>10.237500000000001</v>
      </c>
      <c r="T128" s="5" cm="1">
        <f t="array" ref="T128">_xlfn.XLOOKUP(D128,Table2[[#All],[Product ID]],Table2[[#All],[Profit]],,0)</f>
        <v>1.0125</v>
      </c>
      <c r="U128" s="5">
        <f>Orders[[#This Row],[Quantity]]*Orders[[#This Row],[Unit Profit]]</f>
        <v>1.0125</v>
      </c>
    </row>
    <row r="129" spans="1:21" x14ac:dyDescent="0.3">
      <c r="A129" s="2" t="s">
        <v>1204</v>
      </c>
      <c r="B129" s="3">
        <v>44510</v>
      </c>
      <c r="C129" s="2" t="s">
        <v>1205</v>
      </c>
      <c r="D129" t="s">
        <v>6143</v>
      </c>
      <c r="E129" s="2">
        <v>6</v>
      </c>
      <c r="F129" s="2" t="str">
        <f>_xlfn.XLOOKUP(C129,customers!$A$1:$A$1001,customers!$B$1:$B$1001,,0)</f>
        <v>Raleigh Lepere</v>
      </c>
      <c r="G129" s="2" t="str">
        <f>IF(_xlfn.XLOOKUP(C129,customers!$A$1:$A$1001,customers!$C$1:$C$1001,,0)=0, "", _xlfn.XLOOKUP(C129,customers!$A$1:$A$1001,customers!$C$1:$C$1001,,0))</f>
        <v>rlepere3j@shop-pro.jp</v>
      </c>
      <c r="H129" s="2" t="str">
        <f>_xlfn.XLOOKUP(C129,customers!$A$1:$A$1001,customers!$G$1:$G$1001,,0)</f>
        <v>Ireland</v>
      </c>
      <c r="I129" t="str">
        <f>INDEX(products!$A$1:$G$49,MATCH(orders!$D129,products!$A$1:$A$49,0), MATCH(orders!I$1,products!$A$1:$G$1,0))</f>
        <v>Lib</v>
      </c>
      <c r="J129" t="str">
        <f>INDEX(products!$A$1:$G$49,MATCH(orders!$D129,products!$A$1:$A$49,0), MATCH(orders!J$1,products!$A$1:$G$1,0))</f>
        <v>D</v>
      </c>
      <c r="K129" s="4">
        <f>INDEX(products!$A$1:$G$49,MATCH(orders!$D129,products!$A$1:$A$49,0), MATCH(orders!K$1,products!$A$1:$G$1,0))</f>
        <v>1</v>
      </c>
      <c r="L129" s="5">
        <f>INDEX(products!$A$1:$G$49,MATCH(orders!$D129,products!$A$1:$A$49,0), MATCH(orders!L$1,products!$A$1:$G$1,0))</f>
        <v>12.95</v>
      </c>
      <c r="M129" s="5">
        <f t="shared" si="3"/>
        <v>77.699999999999989</v>
      </c>
      <c r="N129" t="str">
        <f t="shared" si="4"/>
        <v>Librica</v>
      </c>
      <c r="O129" t="str">
        <f t="shared" si="5"/>
        <v>Dark</v>
      </c>
      <c r="P129" t="str" cm="1">
        <f t="array" ref="P129">_xlfn.XLOOKUP(Orders[[#This Row],[Customer ID]],customers!$A$1:$A$1001,customers!I$1:$I$1001,,0)</f>
        <v>No</v>
      </c>
      <c r="Q129" t="str">
        <f>_xlfn.XLOOKUP(C129,customers!$A$1:$A$1001,customers!$F$1:$F$1001,,0)</f>
        <v>Beaumont</v>
      </c>
      <c r="R129" s="10">
        <f>Orders[[#This Row],[Unit Price]]-Orders[[#This Row],[Unit Profit]]</f>
        <v>11.266499999999999</v>
      </c>
      <c r="S129" s="10">
        <f>Orders[[#This Row],[Quantity]]*Orders[[#This Row],[Unit Cost]]</f>
        <v>67.59899999999999</v>
      </c>
      <c r="T129" s="5" cm="1">
        <f t="array" ref="T129">_xlfn.XLOOKUP(D129,Table2[[#All],[Product ID]],Table2[[#All],[Profit]],,0)</f>
        <v>1.6835</v>
      </c>
      <c r="U129" s="5">
        <f>Orders[[#This Row],[Quantity]]*Orders[[#This Row],[Unit Profit]]</f>
        <v>10.100999999999999</v>
      </c>
    </row>
    <row r="130" spans="1:21" x14ac:dyDescent="0.3">
      <c r="A130" s="2" t="s">
        <v>1210</v>
      </c>
      <c r="B130" s="3">
        <v>44439</v>
      </c>
      <c r="C130" s="2" t="s">
        <v>1211</v>
      </c>
      <c r="D130" t="s">
        <v>6157</v>
      </c>
      <c r="E130" s="2">
        <v>1</v>
      </c>
      <c r="F130" s="2" t="str">
        <f>_xlfn.XLOOKUP(C130,customers!$A$1:$A$1001,customers!$B$1:$B$1001,,0)</f>
        <v>Timofei Woofinden</v>
      </c>
      <c r="G130" s="2" t="str">
        <f>IF(_xlfn.XLOOKUP(C130,customers!$A$1:$A$1001,customers!$C$1:$C$1001,,0)=0, "", _xlfn.XLOOKUP(C130,customers!$A$1:$A$1001,customers!$C$1:$C$1001,,0))</f>
        <v>twoofinden3k@businesswire.com</v>
      </c>
      <c r="H130" s="2" t="str">
        <f>_xlfn.XLOOKUP(C130,customers!$A$1:$A$1001,customers!$G$1:$G$1001,,0)</f>
        <v>United States</v>
      </c>
      <c r="I130" t="str">
        <f>INDEX(products!$A$1:$G$49,MATCH(orders!$D130,products!$A$1:$A$49,0), MATCH(orders!I$1,products!$A$1:$G$1,0))</f>
        <v>Ara</v>
      </c>
      <c r="J130" t="str">
        <f>INDEX(products!$A$1:$G$49,MATCH(orders!$D130,products!$A$1:$A$49,0), MATCH(orders!J$1,products!$A$1:$G$1,0))</f>
        <v>M</v>
      </c>
      <c r="K130" s="4">
        <f>INDEX(products!$A$1:$G$49,MATCH(orders!$D130,products!$A$1:$A$49,0), MATCH(orders!K$1,products!$A$1:$G$1,0))</f>
        <v>0.5</v>
      </c>
      <c r="L130" s="5">
        <f>INDEX(products!$A$1:$G$49,MATCH(orders!$D130,products!$A$1:$A$49,0), MATCH(orders!L$1,products!$A$1:$G$1,0))</f>
        <v>6.75</v>
      </c>
      <c r="M130" s="5">
        <f t="shared" si="3"/>
        <v>6.75</v>
      </c>
      <c r="N130" t="str">
        <f t="shared" si="4"/>
        <v>Arabica</v>
      </c>
      <c r="O130" t="str">
        <f t="shared" si="5"/>
        <v>Medium</v>
      </c>
      <c r="P130" t="str" cm="1">
        <f t="array" ref="P130">_xlfn.XLOOKUP(Orders[[#This Row],[Customer ID]],customers!$A$1:$A$1001,customers!I$1:$I$1001,,0)</f>
        <v>No</v>
      </c>
      <c r="Q130" t="str">
        <f>_xlfn.XLOOKUP(C130,customers!$A$1:$A$1001,customers!$F$1:$F$1001,,0)</f>
        <v>Fargo</v>
      </c>
      <c r="R130" s="10">
        <f>Orders[[#This Row],[Unit Price]]-Orders[[#This Row],[Unit Profit]]</f>
        <v>6.1425000000000001</v>
      </c>
      <c r="S130" s="10">
        <f>Orders[[#This Row],[Quantity]]*Orders[[#This Row],[Unit Cost]]</f>
        <v>6.1425000000000001</v>
      </c>
      <c r="T130" s="5" cm="1">
        <f t="array" ref="T130">_xlfn.XLOOKUP(D130,Table2[[#All],[Product ID]],Table2[[#All],[Profit]],,0)</f>
        <v>0.60749999999999993</v>
      </c>
      <c r="U130" s="5">
        <f>Orders[[#This Row],[Quantity]]*Orders[[#This Row],[Unit Profit]]</f>
        <v>0.60749999999999993</v>
      </c>
    </row>
    <row r="131" spans="1:21" x14ac:dyDescent="0.3">
      <c r="A131" s="2" t="s">
        <v>1216</v>
      </c>
      <c r="B131" s="3">
        <v>43652</v>
      </c>
      <c r="C131" s="2" t="s">
        <v>1217</v>
      </c>
      <c r="D131" t="s">
        <v>6183</v>
      </c>
      <c r="E131" s="2">
        <v>1</v>
      </c>
      <c r="F131" s="2" t="str">
        <f>_xlfn.XLOOKUP(C131,customers!$A$1:$A$1001,customers!$B$1:$B$1001,,0)</f>
        <v>Evelina Dacca</v>
      </c>
      <c r="G131" s="2" t="str">
        <f>IF(_xlfn.XLOOKUP(C131,customers!$A$1:$A$1001,customers!$C$1:$C$1001,,0)=0, "", _xlfn.XLOOKUP(C131,customers!$A$1:$A$1001,customers!$C$1:$C$1001,,0))</f>
        <v>edacca3l@google.pl</v>
      </c>
      <c r="H131" s="2" t="str">
        <f>_xlfn.XLOOKUP(C131,customers!$A$1:$A$1001,customers!$G$1:$G$1001,,0)</f>
        <v>United States</v>
      </c>
      <c r="I131" t="str">
        <f>INDEX(products!$A$1:$G$49,MATCH(orders!$D131,products!$A$1:$A$49,0), MATCH(orders!I$1,products!$A$1:$G$1,0))</f>
        <v>Exc</v>
      </c>
      <c r="J131" t="str">
        <f>INDEX(products!$A$1:$G$49,MATCH(orders!$D131,products!$A$1:$A$49,0), MATCH(orders!J$1,products!$A$1:$G$1,0))</f>
        <v>D</v>
      </c>
      <c r="K131" s="4">
        <f>INDEX(products!$A$1:$G$49,MATCH(orders!$D131,products!$A$1:$A$49,0), MATCH(orders!K$1,products!$A$1:$G$1,0))</f>
        <v>1</v>
      </c>
      <c r="L131" s="5">
        <f>INDEX(products!$A$1:$G$49,MATCH(orders!$D131,products!$A$1:$A$49,0), MATCH(orders!L$1,products!$A$1:$G$1,0))</f>
        <v>12.15</v>
      </c>
      <c r="M131" s="5">
        <f t="shared" ref="M131:M194" si="6">L131*E131</f>
        <v>12.15</v>
      </c>
      <c r="N131" t="str">
        <f t="shared" ref="N131:N194" si="7">IF(I131="Rob","Robusta", IF(I131="Exc","Excelsa", IF(I131="Ara", "Arabica", IF(I131="Lib", "Librica",""))))</f>
        <v>Excelsa</v>
      </c>
      <c r="O131" t="str">
        <f t="shared" ref="O131:O194" si="8">IF(J131="M", "Medium", IF(J131="L", "Light", IF(J131="D", "Dark","")))</f>
        <v>Dark</v>
      </c>
      <c r="P131" t="str" cm="1">
        <f t="array" ref="P131">_xlfn.XLOOKUP(Orders[[#This Row],[Customer ID]],customers!$A$1:$A$1001,customers!I$1:$I$1001,,0)</f>
        <v>Yes</v>
      </c>
      <c r="Q131" t="str">
        <f>_xlfn.XLOOKUP(C131,customers!$A$1:$A$1001,customers!$F$1:$F$1001,,0)</f>
        <v>Evansville</v>
      </c>
      <c r="R131" s="10">
        <f>Orders[[#This Row],[Unit Price]]-Orders[[#This Row],[Unit Profit]]</f>
        <v>10.813500000000001</v>
      </c>
      <c r="S131" s="10">
        <f>Orders[[#This Row],[Quantity]]*Orders[[#This Row],[Unit Cost]]</f>
        <v>10.813500000000001</v>
      </c>
      <c r="T131" s="5" cm="1">
        <f t="array" ref="T131">_xlfn.XLOOKUP(D131,Table2[[#All],[Product ID]],Table2[[#All],[Profit]],,0)</f>
        <v>1.3365</v>
      </c>
      <c r="U131" s="5">
        <f>Orders[[#This Row],[Quantity]]*Orders[[#This Row],[Unit Profit]]</f>
        <v>1.3365</v>
      </c>
    </row>
    <row r="132" spans="1:21" x14ac:dyDescent="0.3">
      <c r="A132" s="2" t="s">
        <v>1222</v>
      </c>
      <c r="B132" s="3">
        <v>44624</v>
      </c>
      <c r="C132" s="2" t="s">
        <v>1223</v>
      </c>
      <c r="D132" t="s">
        <v>6182</v>
      </c>
      <c r="E132" s="2">
        <v>5</v>
      </c>
      <c r="F132" s="2" t="str">
        <f>_xlfn.XLOOKUP(C132,customers!$A$1:$A$1001,customers!$B$1:$B$1001,,0)</f>
        <v>Bidget Tremellier</v>
      </c>
      <c r="G132" s="2" t="str">
        <f>IF(_xlfn.XLOOKUP(C132,customers!$A$1:$A$1001,customers!$C$1:$C$1001,,0)=0, "", _xlfn.XLOOKUP(C132,customers!$A$1:$A$1001,customers!$C$1:$C$1001,,0))</f>
        <v/>
      </c>
      <c r="H132" s="2" t="str">
        <f>_xlfn.XLOOKUP(C132,customers!$A$1:$A$1001,customers!$G$1:$G$1001,,0)</f>
        <v>Ireland</v>
      </c>
      <c r="I132" t="str">
        <f>INDEX(products!$A$1:$G$49,MATCH(orders!$D132,products!$A$1:$A$49,0), MATCH(orders!I$1,products!$A$1:$G$1,0))</f>
        <v>Ara</v>
      </c>
      <c r="J132" t="str">
        <f>INDEX(products!$A$1:$G$49,MATCH(orders!$D132,products!$A$1:$A$49,0), MATCH(orders!J$1,products!$A$1:$G$1,0))</f>
        <v>L</v>
      </c>
      <c r="K132" s="4">
        <f>INDEX(products!$A$1:$G$49,MATCH(orders!$D132,products!$A$1:$A$49,0), MATCH(orders!K$1,products!$A$1:$G$1,0))</f>
        <v>2.5</v>
      </c>
      <c r="L132" s="5">
        <f>INDEX(products!$A$1:$G$49,MATCH(orders!$D132,products!$A$1:$A$49,0), MATCH(orders!L$1,products!$A$1:$G$1,0))</f>
        <v>29.784999999999997</v>
      </c>
      <c r="M132" s="5">
        <f t="shared" si="6"/>
        <v>148.92499999999998</v>
      </c>
      <c r="N132" t="str">
        <f t="shared" si="7"/>
        <v>Arabica</v>
      </c>
      <c r="O132" t="str">
        <f t="shared" si="8"/>
        <v>Light</v>
      </c>
      <c r="P132" t="str" cm="1">
        <f t="array" ref="P132">_xlfn.XLOOKUP(Orders[[#This Row],[Customer ID]],customers!$A$1:$A$1001,customers!I$1:$I$1001,,0)</f>
        <v>Yes</v>
      </c>
      <c r="Q132" t="str">
        <f>_xlfn.XLOOKUP(C132,customers!$A$1:$A$1001,customers!$F$1:$F$1001,,0)</f>
        <v>Cherryville</v>
      </c>
      <c r="R132" s="10">
        <f>Orders[[#This Row],[Unit Price]]-Orders[[#This Row],[Unit Profit]]</f>
        <v>27.104349999999997</v>
      </c>
      <c r="S132" s="10">
        <f>Orders[[#This Row],[Quantity]]*Orders[[#This Row],[Unit Cost]]</f>
        <v>135.52175</v>
      </c>
      <c r="T132" s="5" cm="1">
        <f t="array" ref="T132">_xlfn.XLOOKUP(D132,Table2[[#All],[Product ID]],Table2[[#All],[Profit]],,0)</f>
        <v>2.6806499999999995</v>
      </c>
      <c r="U132" s="5">
        <f>Orders[[#This Row],[Quantity]]*Orders[[#This Row],[Unit Profit]]</f>
        <v>13.403249999999998</v>
      </c>
    </row>
    <row r="133" spans="1:21" x14ac:dyDescent="0.3">
      <c r="A133" s="2" t="s">
        <v>1227</v>
      </c>
      <c r="B133" s="3">
        <v>44196</v>
      </c>
      <c r="C133" s="2" t="s">
        <v>1228</v>
      </c>
      <c r="D133" t="s">
        <v>6144</v>
      </c>
      <c r="E133" s="2">
        <v>2</v>
      </c>
      <c r="F133" s="2" t="str">
        <f>_xlfn.XLOOKUP(C133,customers!$A$1:$A$1001,customers!$B$1:$B$1001,,0)</f>
        <v>Bobinette Hindsberg</v>
      </c>
      <c r="G133" s="2" t="str">
        <f>IF(_xlfn.XLOOKUP(C133,customers!$A$1:$A$1001,customers!$C$1:$C$1001,,0)=0, "", _xlfn.XLOOKUP(C133,customers!$A$1:$A$1001,customers!$C$1:$C$1001,,0))</f>
        <v>bhindsberg3n@blogs.com</v>
      </c>
      <c r="H133" s="2" t="str">
        <f>_xlfn.XLOOKUP(C133,customers!$A$1:$A$1001,customers!$G$1:$G$1001,,0)</f>
        <v>United States</v>
      </c>
      <c r="I133" t="str">
        <f>INDEX(products!$A$1:$G$49,MATCH(orders!$D133,products!$A$1:$A$49,0), MATCH(orders!I$1,products!$A$1:$G$1,0))</f>
        <v>Exc</v>
      </c>
      <c r="J133" t="str">
        <f>INDEX(products!$A$1:$G$49,MATCH(orders!$D133,products!$A$1:$A$49,0), MATCH(orders!J$1,products!$A$1:$G$1,0))</f>
        <v>D</v>
      </c>
      <c r="K133" s="4">
        <f>INDEX(products!$A$1:$G$49,MATCH(orders!$D133,products!$A$1:$A$49,0), MATCH(orders!K$1,products!$A$1:$G$1,0))</f>
        <v>0.5</v>
      </c>
      <c r="L133" s="5">
        <f>INDEX(products!$A$1:$G$49,MATCH(orders!$D133,products!$A$1:$A$49,0), MATCH(orders!L$1,products!$A$1:$G$1,0))</f>
        <v>7.29</v>
      </c>
      <c r="M133" s="5">
        <f t="shared" si="6"/>
        <v>14.58</v>
      </c>
      <c r="N133" t="str">
        <f t="shared" si="7"/>
        <v>Excelsa</v>
      </c>
      <c r="O133" t="str">
        <f t="shared" si="8"/>
        <v>Dark</v>
      </c>
      <c r="P133" t="str" cm="1">
        <f t="array" ref="P133">_xlfn.XLOOKUP(Orders[[#This Row],[Customer ID]],customers!$A$1:$A$1001,customers!I$1:$I$1001,,0)</f>
        <v>Yes</v>
      </c>
      <c r="Q133" t="str">
        <f>_xlfn.XLOOKUP(C133,customers!$A$1:$A$1001,customers!$F$1:$F$1001,,0)</f>
        <v>Charlotte</v>
      </c>
      <c r="R133" s="10">
        <f>Orders[[#This Row],[Unit Price]]-Orders[[#This Row],[Unit Profit]]</f>
        <v>6.4881000000000002</v>
      </c>
      <c r="S133" s="10">
        <f>Orders[[#This Row],[Quantity]]*Orders[[#This Row],[Unit Cost]]</f>
        <v>12.9762</v>
      </c>
      <c r="T133" s="5" cm="1">
        <f t="array" ref="T133">_xlfn.XLOOKUP(D133,Table2[[#All],[Product ID]],Table2[[#All],[Profit]],,0)</f>
        <v>0.80190000000000006</v>
      </c>
      <c r="U133" s="5">
        <f>Orders[[#This Row],[Quantity]]*Orders[[#This Row],[Unit Profit]]</f>
        <v>1.6038000000000001</v>
      </c>
    </row>
    <row r="134" spans="1:21" x14ac:dyDescent="0.3">
      <c r="A134" s="2" t="s">
        <v>1233</v>
      </c>
      <c r="B134" s="3">
        <v>44043</v>
      </c>
      <c r="C134" s="2" t="s">
        <v>1234</v>
      </c>
      <c r="D134" t="s">
        <v>6182</v>
      </c>
      <c r="E134" s="2">
        <v>5</v>
      </c>
      <c r="F134" s="2" t="str">
        <f>_xlfn.XLOOKUP(C134,customers!$A$1:$A$1001,customers!$B$1:$B$1001,,0)</f>
        <v>Osbert Robins</v>
      </c>
      <c r="G134" s="2" t="str">
        <f>IF(_xlfn.XLOOKUP(C134,customers!$A$1:$A$1001,customers!$C$1:$C$1001,,0)=0, "", _xlfn.XLOOKUP(C134,customers!$A$1:$A$1001,customers!$C$1:$C$1001,,0))</f>
        <v>orobins3o@salon.com</v>
      </c>
      <c r="H134" s="2" t="str">
        <f>_xlfn.XLOOKUP(C134,customers!$A$1:$A$1001,customers!$G$1:$G$1001,,0)</f>
        <v>United States</v>
      </c>
      <c r="I134" t="str">
        <f>INDEX(products!$A$1:$G$49,MATCH(orders!$D134,products!$A$1:$A$49,0), MATCH(orders!I$1,products!$A$1:$G$1,0))</f>
        <v>Ara</v>
      </c>
      <c r="J134" t="str">
        <f>INDEX(products!$A$1:$G$49,MATCH(orders!$D134,products!$A$1:$A$49,0), MATCH(orders!J$1,products!$A$1:$G$1,0))</f>
        <v>L</v>
      </c>
      <c r="K134" s="4">
        <f>INDEX(products!$A$1:$G$49,MATCH(orders!$D134,products!$A$1:$A$49,0), MATCH(orders!K$1,products!$A$1:$G$1,0))</f>
        <v>2.5</v>
      </c>
      <c r="L134" s="5">
        <f>INDEX(products!$A$1:$G$49,MATCH(orders!$D134,products!$A$1:$A$49,0), MATCH(orders!L$1,products!$A$1:$G$1,0))</f>
        <v>29.784999999999997</v>
      </c>
      <c r="M134" s="5">
        <f t="shared" si="6"/>
        <v>148.92499999999998</v>
      </c>
      <c r="N134" t="str">
        <f t="shared" si="7"/>
        <v>Arabica</v>
      </c>
      <c r="O134" t="str">
        <f t="shared" si="8"/>
        <v>Light</v>
      </c>
      <c r="P134" t="str" cm="1">
        <f t="array" ref="P134">_xlfn.XLOOKUP(Orders[[#This Row],[Customer ID]],customers!$A$1:$A$1001,customers!I$1:$I$1001,,0)</f>
        <v>Yes</v>
      </c>
      <c r="Q134" t="str">
        <f>_xlfn.XLOOKUP(C134,customers!$A$1:$A$1001,customers!$F$1:$F$1001,,0)</f>
        <v>Huntsville</v>
      </c>
      <c r="R134" s="10">
        <f>Orders[[#This Row],[Unit Price]]-Orders[[#This Row],[Unit Profit]]</f>
        <v>27.104349999999997</v>
      </c>
      <c r="S134" s="10">
        <f>Orders[[#This Row],[Quantity]]*Orders[[#This Row],[Unit Cost]]</f>
        <v>135.52175</v>
      </c>
      <c r="T134" s="5" cm="1">
        <f t="array" ref="T134">_xlfn.XLOOKUP(D134,Table2[[#All],[Product ID]],Table2[[#All],[Profit]],,0)</f>
        <v>2.6806499999999995</v>
      </c>
      <c r="U134" s="5">
        <f>Orders[[#This Row],[Quantity]]*Orders[[#This Row],[Unit Profit]]</f>
        <v>13.403249999999998</v>
      </c>
    </row>
    <row r="135" spans="1:21" x14ac:dyDescent="0.3">
      <c r="A135" s="2" t="s">
        <v>1239</v>
      </c>
      <c r="B135" s="3">
        <v>44340</v>
      </c>
      <c r="C135" s="2" t="s">
        <v>1240</v>
      </c>
      <c r="D135" t="s">
        <v>6143</v>
      </c>
      <c r="E135" s="2">
        <v>1</v>
      </c>
      <c r="F135" s="2" t="str">
        <f>_xlfn.XLOOKUP(C135,customers!$A$1:$A$1001,customers!$B$1:$B$1001,,0)</f>
        <v>Othello Syseland</v>
      </c>
      <c r="G135" s="2" t="str">
        <f>IF(_xlfn.XLOOKUP(C135,customers!$A$1:$A$1001,customers!$C$1:$C$1001,,0)=0, "", _xlfn.XLOOKUP(C135,customers!$A$1:$A$1001,customers!$C$1:$C$1001,,0))</f>
        <v>osyseland3p@independent.co.uk</v>
      </c>
      <c r="H135" s="2" t="str">
        <f>_xlfn.XLOOKUP(C135,customers!$A$1:$A$1001,customers!$G$1:$G$1001,,0)</f>
        <v>United States</v>
      </c>
      <c r="I135" t="str">
        <f>INDEX(products!$A$1:$G$49,MATCH(orders!$D135,products!$A$1:$A$49,0), MATCH(orders!I$1,products!$A$1:$G$1,0))</f>
        <v>Lib</v>
      </c>
      <c r="J135" t="str">
        <f>INDEX(products!$A$1:$G$49,MATCH(orders!$D135,products!$A$1:$A$49,0), MATCH(orders!J$1,products!$A$1:$G$1,0))</f>
        <v>D</v>
      </c>
      <c r="K135" s="4">
        <f>INDEX(products!$A$1:$G$49,MATCH(orders!$D135,products!$A$1:$A$49,0), MATCH(orders!K$1,products!$A$1:$G$1,0))</f>
        <v>1</v>
      </c>
      <c r="L135" s="5">
        <f>INDEX(products!$A$1:$G$49,MATCH(orders!$D135,products!$A$1:$A$49,0), MATCH(orders!L$1,products!$A$1:$G$1,0))</f>
        <v>12.95</v>
      </c>
      <c r="M135" s="5">
        <f t="shared" si="6"/>
        <v>12.95</v>
      </c>
      <c r="N135" t="str">
        <f t="shared" si="7"/>
        <v>Librica</v>
      </c>
      <c r="O135" t="str">
        <f t="shared" si="8"/>
        <v>Dark</v>
      </c>
      <c r="P135" t="str" cm="1">
        <f t="array" ref="P135">_xlfn.XLOOKUP(Orders[[#This Row],[Customer ID]],customers!$A$1:$A$1001,customers!I$1:$I$1001,,0)</f>
        <v>No</v>
      </c>
      <c r="Q135" t="str">
        <f>_xlfn.XLOOKUP(C135,customers!$A$1:$A$1001,customers!$F$1:$F$1001,,0)</f>
        <v>Santa Ana</v>
      </c>
      <c r="R135" s="10">
        <f>Orders[[#This Row],[Unit Price]]-Orders[[#This Row],[Unit Profit]]</f>
        <v>11.266499999999999</v>
      </c>
      <c r="S135" s="10">
        <f>Orders[[#This Row],[Quantity]]*Orders[[#This Row],[Unit Cost]]</f>
        <v>11.266499999999999</v>
      </c>
      <c r="T135" s="5" cm="1">
        <f t="array" ref="T135">_xlfn.XLOOKUP(D135,Table2[[#All],[Product ID]],Table2[[#All],[Profit]],,0)</f>
        <v>1.6835</v>
      </c>
      <c r="U135" s="5">
        <f>Orders[[#This Row],[Quantity]]*Orders[[#This Row],[Unit Profit]]</f>
        <v>1.6835</v>
      </c>
    </row>
    <row r="136" spans="1:21" x14ac:dyDescent="0.3">
      <c r="A136" s="2" t="s">
        <v>1245</v>
      </c>
      <c r="B136" s="3">
        <v>44758</v>
      </c>
      <c r="C136" s="2" t="s">
        <v>1246</v>
      </c>
      <c r="D136" t="s">
        <v>6166</v>
      </c>
      <c r="E136" s="2">
        <v>3</v>
      </c>
      <c r="F136" s="2" t="str">
        <f>_xlfn.XLOOKUP(C136,customers!$A$1:$A$1001,customers!$B$1:$B$1001,,0)</f>
        <v>Ewell Hanby</v>
      </c>
      <c r="G136" s="2" t="str">
        <f>IF(_xlfn.XLOOKUP(C136,customers!$A$1:$A$1001,customers!$C$1:$C$1001,,0)=0, "", _xlfn.XLOOKUP(C136,customers!$A$1:$A$1001,customers!$C$1:$C$1001,,0))</f>
        <v/>
      </c>
      <c r="H136" s="2" t="str">
        <f>_xlfn.XLOOKUP(C136,customers!$A$1:$A$1001,customers!$G$1:$G$1001,,0)</f>
        <v>United States</v>
      </c>
      <c r="I136" t="str">
        <f>INDEX(products!$A$1:$G$49,MATCH(orders!$D136,products!$A$1:$A$49,0), MATCH(orders!I$1,products!$A$1:$G$1,0))</f>
        <v>Exc</v>
      </c>
      <c r="J136" t="str">
        <f>INDEX(products!$A$1:$G$49,MATCH(orders!$D136,products!$A$1:$A$49,0), MATCH(orders!J$1,products!$A$1:$G$1,0))</f>
        <v>M</v>
      </c>
      <c r="K136" s="4">
        <f>INDEX(products!$A$1:$G$49,MATCH(orders!$D136,products!$A$1:$A$49,0), MATCH(orders!K$1,products!$A$1:$G$1,0))</f>
        <v>2.5</v>
      </c>
      <c r="L136" s="5">
        <f>INDEX(products!$A$1:$G$49,MATCH(orders!$D136,products!$A$1:$A$49,0), MATCH(orders!L$1,products!$A$1:$G$1,0))</f>
        <v>31.624999999999996</v>
      </c>
      <c r="M136" s="5">
        <f t="shared" si="6"/>
        <v>94.874999999999986</v>
      </c>
      <c r="N136" t="str">
        <f t="shared" si="7"/>
        <v>Excelsa</v>
      </c>
      <c r="O136" t="str">
        <f t="shared" si="8"/>
        <v>Medium</v>
      </c>
      <c r="P136" t="str" cm="1">
        <f t="array" ref="P136">_xlfn.XLOOKUP(Orders[[#This Row],[Customer ID]],customers!$A$1:$A$1001,customers!I$1:$I$1001,,0)</f>
        <v>Yes</v>
      </c>
      <c r="Q136" t="str">
        <f>_xlfn.XLOOKUP(C136,customers!$A$1:$A$1001,customers!$F$1:$F$1001,,0)</f>
        <v>Washington</v>
      </c>
      <c r="R136" s="10">
        <f>Orders[[#This Row],[Unit Price]]-Orders[[#This Row],[Unit Profit]]</f>
        <v>28.146249999999995</v>
      </c>
      <c r="S136" s="10">
        <f>Orders[[#This Row],[Quantity]]*Orders[[#This Row],[Unit Cost]]</f>
        <v>84.438749999999985</v>
      </c>
      <c r="T136" s="5" cm="1">
        <f t="array" ref="T136">_xlfn.XLOOKUP(D136,Table2[[#All],[Product ID]],Table2[[#All],[Profit]],,0)</f>
        <v>3.4787499999999998</v>
      </c>
      <c r="U136" s="5">
        <f>Orders[[#This Row],[Quantity]]*Orders[[#This Row],[Unit Profit]]</f>
        <v>10.436249999999999</v>
      </c>
    </row>
    <row r="137" spans="1:21" x14ac:dyDescent="0.3">
      <c r="A137" s="2" t="s">
        <v>1249</v>
      </c>
      <c r="B137" s="3">
        <v>44232</v>
      </c>
      <c r="C137" s="2" t="s">
        <v>976</v>
      </c>
      <c r="D137" t="s">
        <v>6180</v>
      </c>
      <c r="E137" s="2">
        <v>5</v>
      </c>
      <c r="F137" s="2" t="str">
        <f>_xlfn.XLOOKUP(C137,customers!$A$1:$A$1001,customers!$B$1:$B$1001,,0)</f>
        <v>Blancha McAmish</v>
      </c>
      <c r="G137" s="2" t="str">
        <f>IF(_xlfn.XLOOKUP(C137,customers!$A$1:$A$1001,customers!$C$1:$C$1001,,0)=0, "", _xlfn.XLOOKUP(C137,customers!$A$1:$A$1001,customers!$C$1:$C$1001,,0))</f>
        <v>bmcamish2e@tripadvisor.com</v>
      </c>
      <c r="H137" s="2" t="str">
        <f>_xlfn.XLOOKUP(C137,customers!$A$1:$A$1001,customers!$G$1:$G$1001,,0)</f>
        <v>United States</v>
      </c>
      <c r="I137" t="str">
        <f>INDEX(products!$A$1:$G$49,MATCH(orders!$D137,products!$A$1:$A$49,0), MATCH(orders!I$1,products!$A$1:$G$1,0))</f>
        <v>Ara</v>
      </c>
      <c r="J137" t="str">
        <f>INDEX(products!$A$1:$G$49,MATCH(orders!$D137,products!$A$1:$A$49,0), MATCH(orders!J$1,products!$A$1:$G$1,0))</f>
        <v>L</v>
      </c>
      <c r="K137" s="4">
        <f>INDEX(products!$A$1:$G$49,MATCH(orders!$D137,products!$A$1:$A$49,0), MATCH(orders!K$1,products!$A$1:$G$1,0))</f>
        <v>0.5</v>
      </c>
      <c r="L137" s="5">
        <f>INDEX(products!$A$1:$G$49,MATCH(orders!$D137,products!$A$1:$A$49,0), MATCH(orders!L$1,products!$A$1:$G$1,0))</f>
        <v>7.77</v>
      </c>
      <c r="M137" s="5">
        <f t="shared" si="6"/>
        <v>38.849999999999994</v>
      </c>
      <c r="N137" t="str">
        <f t="shared" si="7"/>
        <v>Arabica</v>
      </c>
      <c r="O137" t="str">
        <f t="shared" si="8"/>
        <v>Light</v>
      </c>
      <c r="P137" t="str" cm="1">
        <f t="array" ref="P137">_xlfn.XLOOKUP(Orders[[#This Row],[Customer ID]],customers!$A$1:$A$1001,customers!I$1:$I$1001,,0)</f>
        <v>Yes</v>
      </c>
      <c r="Q137" t="str">
        <f>_xlfn.XLOOKUP(C137,customers!$A$1:$A$1001,customers!$F$1:$F$1001,,0)</f>
        <v>Oklahoma City</v>
      </c>
      <c r="R137" s="10">
        <f>Orders[[#This Row],[Unit Price]]-Orders[[#This Row],[Unit Profit]]</f>
        <v>7.0706999999999995</v>
      </c>
      <c r="S137" s="10">
        <f>Orders[[#This Row],[Quantity]]*Orders[[#This Row],[Unit Cost]]</f>
        <v>35.353499999999997</v>
      </c>
      <c r="T137" s="5" cm="1">
        <f t="array" ref="T137">_xlfn.XLOOKUP(D137,Table2[[#All],[Product ID]],Table2[[#All],[Profit]],,0)</f>
        <v>0.69929999999999992</v>
      </c>
      <c r="U137" s="5">
        <f>Orders[[#This Row],[Quantity]]*Orders[[#This Row],[Unit Profit]]</f>
        <v>3.4964999999999997</v>
      </c>
    </row>
    <row r="138" spans="1:21" x14ac:dyDescent="0.3">
      <c r="A138" s="2" t="s">
        <v>1255</v>
      </c>
      <c r="B138" s="3">
        <v>44406</v>
      </c>
      <c r="C138" s="2" t="s">
        <v>1256</v>
      </c>
      <c r="D138" t="s">
        <v>6154</v>
      </c>
      <c r="E138" s="2">
        <v>4</v>
      </c>
      <c r="F138" s="2" t="str">
        <f>_xlfn.XLOOKUP(C138,customers!$A$1:$A$1001,customers!$B$1:$B$1001,,0)</f>
        <v>Lowell Keenleyside</v>
      </c>
      <c r="G138" s="2" t="str">
        <f>IF(_xlfn.XLOOKUP(C138,customers!$A$1:$A$1001,customers!$C$1:$C$1001,,0)=0, "", _xlfn.XLOOKUP(C138,customers!$A$1:$A$1001,customers!$C$1:$C$1001,,0))</f>
        <v>lkeenleyside3s@topsy.com</v>
      </c>
      <c r="H138" s="2" t="str">
        <f>_xlfn.XLOOKUP(C138,customers!$A$1:$A$1001,customers!$G$1:$G$1001,,0)</f>
        <v>United States</v>
      </c>
      <c r="I138" t="str">
        <f>INDEX(products!$A$1:$G$49,MATCH(orders!$D138,products!$A$1:$A$49,0), MATCH(orders!I$1,products!$A$1:$G$1,0))</f>
        <v>Ara</v>
      </c>
      <c r="J138" t="str">
        <f>INDEX(products!$A$1:$G$49,MATCH(orders!$D138,products!$A$1:$A$49,0), MATCH(orders!J$1,products!$A$1:$G$1,0))</f>
        <v>D</v>
      </c>
      <c r="K138" s="4">
        <f>INDEX(products!$A$1:$G$49,MATCH(orders!$D138,products!$A$1:$A$49,0), MATCH(orders!K$1,products!$A$1:$G$1,0))</f>
        <v>0.2</v>
      </c>
      <c r="L138" s="5">
        <f>INDEX(products!$A$1:$G$49,MATCH(orders!$D138,products!$A$1:$A$49,0), MATCH(orders!L$1,products!$A$1:$G$1,0))</f>
        <v>2.9849999999999999</v>
      </c>
      <c r="M138" s="5">
        <f t="shared" si="6"/>
        <v>11.94</v>
      </c>
      <c r="N138" t="str">
        <f t="shared" si="7"/>
        <v>Arabica</v>
      </c>
      <c r="O138" t="str">
        <f t="shared" si="8"/>
        <v>Dark</v>
      </c>
      <c r="P138" t="str" cm="1">
        <f t="array" ref="P138">_xlfn.XLOOKUP(Orders[[#This Row],[Customer ID]],customers!$A$1:$A$1001,customers!I$1:$I$1001,,0)</f>
        <v>No</v>
      </c>
      <c r="Q138" t="str">
        <f>_xlfn.XLOOKUP(C138,customers!$A$1:$A$1001,customers!$F$1:$F$1001,,0)</f>
        <v>Saint Louis</v>
      </c>
      <c r="R138" s="10">
        <f>Orders[[#This Row],[Unit Price]]-Orders[[#This Row],[Unit Profit]]</f>
        <v>2.7163499999999998</v>
      </c>
      <c r="S138" s="10">
        <f>Orders[[#This Row],[Quantity]]*Orders[[#This Row],[Unit Cost]]</f>
        <v>10.865399999999999</v>
      </c>
      <c r="T138" s="5" cm="1">
        <f t="array" ref="T138">_xlfn.XLOOKUP(D138,Table2[[#All],[Product ID]],Table2[[#All],[Profit]],,0)</f>
        <v>0.26865</v>
      </c>
      <c r="U138" s="5">
        <f>Orders[[#This Row],[Quantity]]*Orders[[#This Row],[Unit Profit]]</f>
        <v>1.0746</v>
      </c>
    </row>
    <row r="139" spans="1:21" x14ac:dyDescent="0.3">
      <c r="A139" s="2" t="s">
        <v>1261</v>
      </c>
      <c r="B139" s="3">
        <v>44637</v>
      </c>
      <c r="C139" s="2" t="s">
        <v>1262</v>
      </c>
      <c r="D139" t="s">
        <v>6148</v>
      </c>
      <c r="E139" s="2">
        <v>3</v>
      </c>
      <c r="F139" s="2" t="str">
        <f>_xlfn.XLOOKUP(C139,customers!$A$1:$A$1001,customers!$B$1:$B$1001,,0)</f>
        <v>Elonore Joliffe</v>
      </c>
      <c r="G139" s="2" t="str">
        <f>IF(_xlfn.XLOOKUP(C139,customers!$A$1:$A$1001,customers!$C$1:$C$1001,,0)=0, "", _xlfn.XLOOKUP(C139,customers!$A$1:$A$1001,customers!$C$1:$C$1001,,0))</f>
        <v/>
      </c>
      <c r="H139" s="2" t="str">
        <f>_xlfn.XLOOKUP(C139,customers!$A$1:$A$1001,customers!$G$1:$G$1001,,0)</f>
        <v>Ireland</v>
      </c>
      <c r="I139" t="str">
        <f>INDEX(products!$A$1:$G$49,MATCH(orders!$D139,products!$A$1:$A$49,0), MATCH(orders!I$1,products!$A$1:$G$1,0))</f>
        <v>Exc</v>
      </c>
      <c r="J139" t="str">
        <f>INDEX(products!$A$1:$G$49,MATCH(orders!$D139,products!$A$1:$A$49,0), MATCH(orders!J$1,products!$A$1:$G$1,0))</f>
        <v>L</v>
      </c>
      <c r="K139" s="4">
        <f>INDEX(products!$A$1:$G$49,MATCH(orders!$D139,products!$A$1:$A$49,0), MATCH(orders!K$1,products!$A$1:$G$1,0))</f>
        <v>2.5</v>
      </c>
      <c r="L139" s="5">
        <f>INDEX(products!$A$1:$G$49,MATCH(orders!$D139,products!$A$1:$A$49,0), MATCH(orders!L$1,products!$A$1:$G$1,0))</f>
        <v>34.154999999999994</v>
      </c>
      <c r="M139" s="5">
        <f t="shared" si="6"/>
        <v>102.46499999999997</v>
      </c>
      <c r="N139" t="str">
        <f t="shared" si="7"/>
        <v>Excelsa</v>
      </c>
      <c r="O139" t="str">
        <f t="shared" si="8"/>
        <v>Light</v>
      </c>
      <c r="P139" t="str" cm="1">
        <f t="array" ref="P139">_xlfn.XLOOKUP(Orders[[#This Row],[Customer ID]],customers!$A$1:$A$1001,customers!I$1:$I$1001,,0)</f>
        <v>No</v>
      </c>
      <c r="Q139" t="str">
        <f>_xlfn.XLOOKUP(C139,customers!$A$1:$A$1001,customers!$F$1:$F$1001,,0)</f>
        <v>Bailieborough</v>
      </c>
      <c r="R139" s="10">
        <f>Orders[[#This Row],[Unit Price]]-Orders[[#This Row],[Unit Profit]]</f>
        <v>30.397949999999994</v>
      </c>
      <c r="S139" s="10">
        <f>Orders[[#This Row],[Quantity]]*Orders[[#This Row],[Unit Cost]]</f>
        <v>91.193849999999983</v>
      </c>
      <c r="T139" s="5" cm="1">
        <f t="array" ref="T139">_xlfn.XLOOKUP(D139,Table2[[#All],[Product ID]],Table2[[#All],[Profit]],,0)</f>
        <v>3.7570499999999996</v>
      </c>
      <c r="U139" s="5">
        <f>Orders[[#This Row],[Quantity]]*Orders[[#This Row],[Unit Profit]]</f>
        <v>11.271149999999999</v>
      </c>
    </row>
    <row r="140" spans="1:21" x14ac:dyDescent="0.3">
      <c r="A140" s="2" t="s">
        <v>1266</v>
      </c>
      <c r="B140" s="3">
        <v>44238</v>
      </c>
      <c r="C140" s="2" t="s">
        <v>1267</v>
      </c>
      <c r="D140" t="s">
        <v>6183</v>
      </c>
      <c r="E140" s="2">
        <v>4</v>
      </c>
      <c r="F140" s="2" t="str">
        <f>_xlfn.XLOOKUP(C140,customers!$A$1:$A$1001,customers!$B$1:$B$1001,,0)</f>
        <v>Abraham Coleman</v>
      </c>
      <c r="G140" s="2" t="str">
        <f>IF(_xlfn.XLOOKUP(C140,customers!$A$1:$A$1001,customers!$C$1:$C$1001,,0)=0, "", _xlfn.XLOOKUP(C140,customers!$A$1:$A$1001,customers!$C$1:$C$1001,,0))</f>
        <v/>
      </c>
      <c r="H140" s="2" t="str">
        <f>_xlfn.XLOOKUP(C140,customers!$A$1:$A$1001,customers!$G$1:$G$1001,,0)</f>
        <v>United States</v>
      </c>
      <c r="I140" t="str">
        <f>INDEX(products!$A$1:$G$49,MATCH(orders!$D140,products!$A$1:$A$49,0), MATCH(orders!I$1,products!$A$1:$G$1,0))</f>
        <v>Exc</v>
      </c>
      <c r="J140" t="str">
        <f>INDEX(products!$A$1:$G$49,MATCH(orders!$D140,products!$A$1:$A$49,0), MATCH(orders!J$1,products!$A$1:$G$1,0))</f>
        <v>D</v>
      </c>
      <c r="K140" s="4">
        <f>INDEX(products!$A$1:$G$49,MATCH(orders!$D140,products!$A$1:$A$49,0), MATCH(orders!K$1,products!$A$1:$G$1,0))</f>
        <v>1</v>
      </c>
      <c r="L140" s="5">
        <f>INDEX(products!$A$1:$G$49,MATCH(orders!$D140,products!$A$1:$A$49,0), MATCH(orders!L$1,products!$A$1:$G$1,0))</f>
        <v>12.15</v>
      </c>
      <c r="M140" s="5">
        <f t="shared" si="6"/>
        <v>48.6</v>
      </c>
      <c r="N140" t="str">
        <f t="shared" si="7"/>
        <v>Excelsa</v>
      </c>
      <c r="O140" t="str">
        <f t="shared" si="8"/>
        <v>Dark</v>
      </c>
      <c r="P140" t="str" cm="1">
        <f t="array" ref="P140">_xlfn.XLOOKUP(Orders[[#This Row],[Customer ID]],customers!$A$1:$A$1001,customers!I$1:$I$1001,,0)</f>
        <v>No</v>
      </c>
      <c r="Q140" t="str">
        <f>_xlfn.XLOOKUP(C140,customers!$A$1:$A$1001,customers!$F$1:$F$1001,,0)</f>
        <v>Honolulu</v>
      </c>
      <c r="R140" s="10">
        <f>Orders[[#This Row],[Unit Price]]-Orders[[#This Row],[Unit Profit]]</f>
        <v>10.813500000000001</v>
      </c>
      <c r="S140" s="10">
        <f>Orders[[#This Row],[Quantity]]*Orders[[#This Row],[Unit Cost]]</f>
        <v>43.254000000000005</v>
      </c>
      <c r="T140" s="5" cm="1">
        <f t="array" ref="T140">_xlfn.XLOOKUP(D140,Table2[[#All],[Product ID]],Table2[[#All],[Profit]],,0)</f>
        <v>1.3365</v>
      </c>
      <c r="U140" s="5">
        <f>Orders[[#This Row],[Quantity]]*Orders[[#This Row],[Unit Profit]]</f>
        <v>5.3460000000000001</v>
      </c>
    </row>
    <row r="141" spans="1:21" x14ac:dyDescent="0.3">
      <c r="A141" s="2" t="s">
        <v>1271</v>
      </c>
      <c r="B141" s="3">
        <v>43509</v>
      </c>
      <c r="C141" s="2" t="s">
        <v>1272</v>
      </c>
      <c r="D141" t="s">
        <v>6143</v>
      </c>
      <c r="E141" s="2">
        <v>6</v>
      </c>
      <c r="F141" s="2" t="str">
        <f>_xlfn.XLOOKUP(C141,customers!$A$1:$A$1001,customers!$B$1:$B$1001,,0)</f>
        <v>Rivy Farington</v>
      </c>
      <c r="G141" s="2" t="str">
        <f>IF(_xlfn.XLOOKUP(C141,customers!$A$1:$A$1001,customers!$C$1:$C$1001,,0)=0, "", _xlfn.XLOOKUP(C141,customers!$A$1:$A$1001,customers!$C$1:$C$1001,,0))</f>
        <v/>
      </c>
      <c r="H141" s="2" t="str">
        <f>_xlfn.XLOOKUP(C141,customers!$A$1:$A$1001,customers!$G$1:$G$1001,,0)</f>
        <v>United States</v>
      </c>
      <c r="I141" t="str">
        <f>INDEX(products!$A$1:$G$49,MATCH(orders!$D141,products!$A$1:$A$49,0), MATCH(orders!I$1,products!$A$1:$G$1,0))</f>
        <v>Lib</v>
      </c>
      <c r="J141" t="str">
        <f>INDEX(products!$A$1:$G$49,MATCH(orders!$D141,products!$A$1:$A$49,0), MATCH(orders!J$1,products!$A$1:$G$1,0))</f>
        <v>D</v>
      </c>
      <c r="K141" s="4">
        <f>INDEX(products!$A$1:$G$49,MATCH(orders!$D141,products!$A$1:$A$49,0), MATCH(orders!K$1,products!$A$1:$G$1,0))</f>
        <v>1</v>
      </c>
      <c r="L141" s="5">
        <f>INDEX(products!$A$1:$G$49,MATCH(orders!$D141,products!$A$1:$A$49,0), MATCH(orders!L$1,products!$A$1:$G$1,0))</f>
        <v>12.95</v>
      </c>
      <c r="M141" s="5">
        <f t="shared" si="6"/>
        <v>77.699999999999989</v>
      </c>
      <c r="N141" t="str">
        <f t="shared" si="7"/>
        <v>Librica</v>
      </c>
      <c r="O141" t="str">
        <f t="shared" si="8"/>
        <v>Dark</v>
      </c>
      <c r="P141" t="str" cm="1">
        <f t="array" ref="P141">_xlfn.XLOOKUP(Orders[[#This Row],[Customer ID]],customers!$A$1:$A$1001,customers!I$1:$I$1001,,0)</f>
        <v>Yes</v>
      </c>
      <c r="Q141" t="str">
        <f>_xlfn.XLOOKUP(C141,customers!$A$1:$A$1001,customers!$F$1:$F$1001,,0)</f>
        <v>Corona</v>
      </c>
      <c r="R141" s="10">
        <f>Orders[[#This Row],[Unit Price]]-Orders[[#This Row],[Unit Profit]]</f>
        <v>11.266499999999999</v>
      </c>
      <c r="S141" s="10">
        <f>Orders[[#This Row],[Quantity]]*Orders[[#This Row],[Unit Cost]]</f>
        <v>67.59899999999999</v>
      </c>
      <c r="T141" s="5" cm="1">
        <f t="array" ref="T141">_xlfn.XLOOKUP(D141,Table2[[#All],[Product ID]],Table2[[#All],[Profit]],,0)</f>
        <v>1.6835</v>
      </c>
      <c r="U141" s="5">
        <f>Orders[[#This Row],[Quantity]]*Orders[[#This Row],[Unit Profit]]</f>
        <v>10.100999999999999</v>
      </c>
    </row>
    <row r="142" spans="1:21" x14ac:dyDescent="0.3">
      <c r="A142" s="2" t="s">
        <v>1276</v>
      </c>
      <c r="B142" s="3">
        <v>44694</v>
      </c>
      <c r="C142" s="2" t="s">
        <v>1277</v>
      </c>
      <c r="D142" t="s">
        <v>6165</v>
      </c>
      <c r="E142" s="2">
        <v>1</v>
      </c>
      <c r="F142" s="2" t="str">
        <f>_xlfn.XLOOKUP(C142,customers!$A$1:$A$1001,customers!$B$1:$B$1001,,0)</f>
        <v>Vallie Kundt</v>
      </c>
      <c r="G142" s="2" t="str">
        <f>IF(_xlfn.XLOOKUP(C142,customers!$A$1:$A$1001,customers!$C$1:$C$1001,,0)=0, "", _xlfn.XLOOKUP(C142,customers!$A$1:$A$1001,customers!$C$1:$C$1001,,0))</f>
        <v>vkundt3w@bigcartel.com</v>
      </c>
      <c r="H142" s="2" t="str">
        <f>_xlfn.XLOOKUP(C142,customers!$A$1:$A$1001,customers!$G$1:$G$1001,,0)</f>
        <v>Ireland</v>
      </c>
      <c r="I142" t="str">
        <f>INDEX(products!$A$1:$G$49,MATCH(orders!$D142,products!$A$1:$A$49,0), MATCH(orders!I$1,products!$A$1:$G$1,0))</f>
        <v>Lib</v>
      </c>
      <c r="J142" t="str">
        <f>INDEX(products!$A$1:$G$49,MATCH(orders!$D142,products!$A$1:$A$49,0), MATCH(orders!J$1,products!$A$1:$G$1,0))</f>
        <v>D</v>
      </c>
      <c r="K142" s="4">
        <f>INDEX(products!$A$1:$G$49,MATCH(orders!$D142,products!$A$1:$A$49,0), MATCH(orders!K$1,products!$A$1:$G$1,0))</f>
        <v>2.5</v>
      </c>
      <c r="L142" s="5">
        <f>INDEX(products!$A$1:$G$49,MATCH(orders!$D142,products!$A$1:$A$49,0), MATCH(orders!L$1,products!$A$1:$G$1,0))</f>
        <v>29.784999999999997</v>
      </c>
      <c r="M142" s="5">
        <f t="shared" si="6"/>
        <v>29.784999999999997</v>
      </c>
      <c r="N142" t="str">
        <f t="shared" si="7"/>
        <v>Librica</v>
      </c>
      <c r="O142" t="str">
        <f t="shared" si="8"/>
        <v>Dark</v>
      </c>
      <c r="P142" t="str" cm="1">
        <f t="array" ref="P142">_xlfn.XLOOKUP(Orders[[#This Row],[Customer ID]],customers!$A$1:$A$1001,customers!I$1:$I$1001,,0)</f>
        <v>Yes</v>
      </c>
      <c r="Q142" t="str">
        <f>_xlfn.XLOOKUP(C142,customers!$A$1:$A$1001,customers!$F$1:$F$1001,,0)</f>
        <v>Ballivor</v>
      </c>
      <c r="R142" s="10">
        <f>Orders[[#This Row],[Unit Price]]-Orders[[#This Row],[Unit Profit]]</f>
        <v>25.912949999999995</v>
      </c>
      <c r="S142" s="10">
        <f>Orders[[#This Row],[Quantity]]*Orders[[#This Row],[Unit Cost]]</f>
        <v>25.912949999999995</v>
      </c>
      <c r="T142" s="5" cm="1">
        <f t="array" ref="T142">_xlfn.XLOOKUP(D142,Table2[[#All],[Product ID]],Table2[[#All],[Profit]],,0)</f>
        <v>3.8720499999999998</v>
      </c>
      <c r="U142" s="5">
        <f>Orders[[#This Row],[Quantity]]*Orders[[#This Row],[Unit Profit]]</f>
        <v>3.8720499999999998</v>
      </c>
    </row>
    <row r="143" spans="1:21" x14ac:dyDescent="0.3">
      <c r="A143" s="2" t="s">
        <v>1283</v>
      </c>
      <c r="B143" s="3">
        <v>43970</v>
      </c>
      <c r="C143" s="2" t="s">
        <v>1284</v>
      </c>
      <c r="D143" t="s">
        <v>6167</v>
      </c>
      <c r="E143" s="2">
        <v>4</v>
      </c>
      <c r="F143" s="2" t="str">
        <f>_xlfn.XLOOKUP(C143,customers!$A$1:$A$1001,customers!$B$1:$B$1001,,0)</f>
        <v>Boyd Bett</v>
      </c>
      <c r="G143" s="2" t="str">
        <f>IF(_xlfn.XLOOKUP(C143,customers!$A$1:$A$1001,customers!$C$1:$C$1001,,0)=0, "", _xlfn.XLOOKUP(C143,customers!$A$1:$A$1001,customers!$C$1:$C$1001,,0))</f>
        <v>bbett3x@google.de</v>
      </c>
      <c r="H143" s="2" t="str">
        <f>_xlfn.XLOOKUP(C143,customers!$A$1:$A$1001,customers!$G$1:$G$1001,,0)</f>
        <v>United States</v>
      </c>
      <c r="I143" t="str">
        <f>INDEX(products!$A$1:$G$49,MATCH(orders!$D143,products!$A$1:$A$49,0), MATCH(orders!I$1,products!$A$1:$G$1,0))</f>
        <v>Ara</v>
      </c>
      <c r="J143" t="str">
        <f>INDEX(products!$A$1:$G$49,MATCH(orders!$D143,products!$A$1:$A$49,0), MATCH(orders!J$1,products!$A$1:$G$1,0))</f>
        <v>L</v>
      </c>
      <c r="K143" s="4">
        <f>INDEX(products!$A$1:$G$49,MATCH(orders!$D143,products!$A$1:$A$49,0), MATCH(orders!K$1,products!$A$1:$G$1,0))</f>
        <v>0.2</v>
      </c>
      <c r="L143" s="5">
        <f>INDEX(products!$A$1:$G$49,MATCH(orders!$D143,products!$A$1:$A$49,0), MATCH(orders!L$1,products!$A$1:$G$1,0))</f>
        <v>3.8849999999999998</v>
      </c>
      <c r="M143" s="5">
        <f t="shared" si="6"/>
        <v>15.54</v>
      </c>
      <c r="N143" t="str">
        <f t="shared" si="7"/>
        <v>Arabica</v>
      </c>
      <c r="O143" t="str">
        <f t="shared" si="8"/>
        <v>Light</v>
      </c>
      <c r="P143" t="str" cm="1">
        <f t="array" ref="P143">_xlfn.XLOOKUP(Orders[[#This Row],[Customer ID]],customers!$A$1:$A$1001,customers!I$1:$I$1001,,0)</f>
        <v>Yes</v>
      </c>
      <c r="Q143" t="str">
        <f>_xlfn.XLOOKUP(C143,customers!$A$1:$A$1001,customers!$F$1:$F$1001,,0)</f>
        <v>Washington</v>
      </c>
      <c r="R143" s="10">
        <f>Orders[[#This Row],[Unit Price]]-Orders[[#This Row],[Unit Profit]]</f>
        <v>3.5353499999999998</v>
      </c>
      <c r="S143" s="10">
        <f>Orders[[#This Row],[Quantity]]*Orders[[#This Row],[Unit Cost]]</f>
        <v>14.141399999999999</v>
      </c>
      <c r="T143" s="5" cm="1">
        <f t="array" ref="T143">_xlfn.XLOOKUP(D143,Table2[[#All],[Product ID]],Table2[[#All],[Profit]],,0)</f>
        <v>0.34964999999999996</v>
      </c>
      <c r="U143" s="5">
        <f>Orders[[#This Row],[Quantity]]*Orders[[#This Row],[Unit Profit]]</f>
        <v>1.3985999999999998</v>
      </c>
    </row>
    <row r="144" spans="1:21" x14ac:dyDescent="0.3">
      <c r="A144" s="2" t="s">
        <v>1289</v>
      </c>
      <c r="B144" s="3">
        <v>44678</v>
      </c>
      <c r="C144" s="2" t="s">
        <v>1290</v>
      </c>
      <c r="D144" t="s">
        <v>6148</v>
      </c>
      <c r="E144" s="2">
        <v>4</v>
      </c>
      <c r="F144" s="2" t="str">
        <f>_xlfn.XLOOKUP(C144,customers!$A$1:$A$1001,customers!$B$1:$B$1001,,0)</f>
        <v>Julio Armytage</v>
      </c>
      <c r="G144" s="2" t="str">
        <f>IF(_xlfn.XLOOKUP(C144,customers!$A$1:$A$1001,customers!$C$1:$C$1001,,0)=0, "", _xlfn.XLOOKUP(C144,customers!$A$1:$A$1001,customers!$C$1:$C$1001,,0))</f>
        <v/>
      </c>
      <c r="H144" s="2" t="str">
        <f>_xlfn.XLOOKUP(C144,customers!$A$1:$A$1001,customers!$G$1:$G$1001,,0)</f>
        <v>Ireland</v>
      </c>
      <c r="I144" t="str">
        <f>INDEX(products!$A$1:$G$49,MATCH(orders!$D144,products!$A$1:$A$49,0), MATCH(orders!I$1,products!$A$1:$G$1,0))</f>
        <v>Exc</v>
      </c>
      <c r="J144" t="str">
        <f>INDEX(products!$A$1:$G$49,MATCH(orders!$D144,products!$A$1:$A$49,0), MATCH(orders!J$1,products!$A$1:$G$1,0))</f>
        <v>L</v>
      </c>
      <c r="K144" s="4">
        <f>INDEX(products!$A$1:$G$49,MATCH(orders!$D144,products!$A$1:$A$49,0), MATCH(orders!K$1,products!$A$1:$G$1,0))</f>
        <v>2.5</v>
      </c>
      <c r="L144" s="5">
        <f>INDEX(products!$A$1:$G$49,MATCH(orders!$D144,products!$A$1:$A$49,0), MATCH(orders!L$1,products!$A$1:$G$1,0))</f>
        <v>34.154999999999994</v>
      </c>
      <c r="M144" s="5">
        <f t="shared" si="6"/>
        <v>136.61999999999998</v>
      </c>
      <c r="N144" t="str">
        <f t="shared" si="7"/>
        <v>Excelsa</v>
      </c>
      <c r="O144" t="str">
        <f t="shared" si="8"/>
        <v>Light</v>
      </c>
      <c r="P144" t="str" cm="1">
        <f t="array" ref="P144">_xlfn.XLOOKUP(Orders[[#This Row],[Customer ID]],customers!$A$1:$A$1001,customers!I$1:$I$1001,,0)</f>
        <v>Yes</v>
      </c>
      <c r="Q144" t="str">
        <f>_xlfn.XLOOKUP(C144,customers!$A$1:$A$1001,customers!$F$1:$F$1001,,0)</f>
        <v>Portumna</v>
      </c>
      <c r="R144" s="10">
        <f>Orders[[#This Row],[Unit Price]]-Orders[[#This Row],[Unit Profit]]</f>
        <v>30.397949999999994</v>
      </c>
      <c r="S144" s="10">
        <f>Orders[[#This Row],[Quantity]]*Orders[[#This Row],[Unit Cost]]</f>
        <v>121.59179999999998</v>
      </c>
      <c r="T144" s="5" cm="1">
        <f t="array" ref="T144">_xlfn.XLOOKUP(D144,Table2[[#All],[Product ID]],Table2[[#All],[Profit]],,0)</f>
        <v>3.7570499999999996</v>
      </c>
      <c r="U144" s="5">
        <f>Orders[[#This Row],[Quantity]]*Orders[[#This Row],[Unit Profit]]</f>
        <v>15.028199999999998</v>
      </c>
    </row>
    <row r="145" spans="1:21" x14ac:dyDescent="0.3">
      <c r="A145" s="2" t="s">
        <v>1293</v>
      </c>
      <c r="B145" s="3">
        <v>44083</v>
      </c>
      <c r="C145" s="2" t="s">
        <v>1294</v>
      </c>
      <c r="D145" t="s">
        <v>6160</v>
      </c>
      <c r="E145" s="2">
        <v>2</v>
      </c>
      <c r="F145" s="2" t="str">
        <f>_xlfn.XLOOKUP(C145,customers!$A$1:$A$1001,customers!$B$1:$B$1001,,0)</f>
        <v>Deana Staite</v>
      </c>
      <c r="G145" s="2" t="str">
        <f>IF(_xlfn.XLOOKUP(C145,customers!$A$1:$A$1001,customers!$C$1:$C$1001,,0)=0, "", _xlfn.XLOOKUP(C145,customers!$A$1:$A$1001,customers!$C$1:$C$1001,,0))</f>
        <v>dstaite3z@scientificamerican.com</v>
      </c>
      <c r="H145" s="2" t="str">
        <f>_xlfn.XLOOKUP(C145,customers!$A$1:$A$1001,customers!$G$1:$G$1001,,0)</f>
        <v>United States</v>
      </c>
      <c r="I145" t="str">
        <f>INDEX(products!$A$1:$G$49,MATCH(orders!$D145,products!$A$1:$A$49,0), MATCH(orders!I$1,products!$A$1:$G$1,0))</f>
        <v>Lib</v>
      </c>
      <c r="J145" t="str">
        <f>INDEX(products!$A$1:$G$49,MATCH(orders!$D145,products!$A$1:$A$49,0), MATCH(orders!J$1,products!$A$1:$G$1,0))</f>
        <v>M</v>
      </c>
      <c r="K145" s="4">
        <f>INDEX(products!$A$1:$G$49,MATCH(orders!$D145,products!$A$1:$A$49,0), MATCH(orders!K$1,products!$A$1:$G$1,0))</f>
        <v>0.5</v>
      </c>
      <c r="L145" s="5">
        <f>INDEX(products!$A$1:$G$49,MATCH(orders!$D145,products!$A$1:$A$49,0), MATCH(orders!L$1,products!$A$1:$G$1,0))</f>
        <v>8.73</v>
      </c>
      <c r="M145" s="5">
        <f t="shared" si="6"/>
        <v>17.46</v>
      </c>
      <c r="N145" t="str">
        <f t="shared" si="7"/>
        <v>Librica</v>
      </c>
      <c r="O145" t="str">
        <f t="shared" si="8"/>
        <v>Medium</v>
      </c>
      <c r="P145" t="str" cm="1">
        <f t="array" ref="P145">_xlfn.XLOOKUP(Orders[[#This Row],[Customer ID]],customers!$A$1:$A$1001,customers!I$1:$I$1001,,0)</f>
        <v>No</v>
      </c>
      <c r="Q145" t="str">
        <f>_xlfn.XLOOKUP(C145,customers!$A$1:$A$1001,customers!$F$1:$F$1001,,0)</f>
        <v>Houston</v>
      </c>
      <c r="R145" s="10">
        <f>Orders[[#This Row],[Unit Price]]-Orders[[#This Row],[Unit Profit]]</f>
        <v>7.5951000000000004</v>
      </c>
      <c r="S145" s="10">
        <f>Orders[[#This Row],[Quantity]]*Orders[[#This Row],[Unit Cost]]</f>
        <v>15.190200000000001</v>
      </c>
      <c r="T145" s="5" cm="1">
        <f t="array" ref="T145">_xlfn.XLOOKUP(D145,Table2[[#All],[Product ID]],Table2[[#All],[Profit]],,0)</f>
        <v>1.1349</v>
      </c>
      <c r="U145" s="5">
        <f>Orders[[#This Row],[Quantity]]*Orders[[#This Row],[Unit Profit]]</f>
        <v>2.2698</v>
      </c>
    </row>
    <row r="146" spans="1:21" x14ac:dyDescent="0.3">
      <c r="A146" s="2" t="s">
        <v>1299</v>
      </c>
      <c r="B146" s="3">
        <v>44265</v>
      </c>
      <c r="C146" s="2" t="s">
        <v>1300</v>
      </c>
      <c r="D146" t="s">
        <v>6148</v>
      </c>
      <c r="E146" s="2">
        <v>2</v>
      </c>
      <c r="F146" s="2" t="str">
        <f>_xlfn.XLOOKUP(C146,customers!$A$1:$A$1001,customers!$B$1:$B$1001,,0)</f>
        <v>Winn Keyse</v>
      </c>
      <c r="G146" s="2" t="str">
        <f>IF(_xlfn.XLOOKUP(C146,customers!$A$1:$A$1001,customers!$C$1:$C$1001,,0)=0, "", _xlfn.XLOOKUP(C146,customers!$A$1:$A$1001,customers!$C$1:$C$1001,,0))</f>
        <v>wkeyse40@apple.com</v>
      </c>
      <c r="H146" s="2" t="str">
        <f>_xlfn.XLOOKUP(C146,customers!$A$1:$A$1001,customers!$G$1:$G$1001,,0)</f>
        <v>United States</v>
      </c>
      <c r="I146" t="str">
        <f>INDEX(products!$A$1:$G$49,MATCH(orders!$D146,products!$A$1:$A$49,0), MATCH(orders!I$1,products!$A$1:$G$1,0))</f>
        <v>Exc</v>
      </c>
      <c r="J146" t="str">
        <f>INDEX(products!$A$1:$G$49,MATCH(orders!$D146,products!$A$1:$A$49,0), MATCH(orders!J$1,products!$A$1:$G$1,0))</f>
        <v>L</v>
      </c>
      <c r="K146" s="4">
        <f>INDEX(products!$A$1:$G$49,MATCH(orders!$D146,products!$A$1:$A$49,0), MATCH(orders!K$1,products!$A$1:$G$1,0))</f>
        <v>2.5</v>
      </c>
      <c r="L146" s="5">
        <f>INDEX(products!$A$1:$G$49,MATCH(orders!$D146,products!$A$1:$A$49,0), MATCH(orders!L$1,products!$A$1:$G$1,0))</f>
        <v>34.154999999999994</v>
      </c>
      <c r="M146" s="5">
        <f t="shared" si="6"/>
        <v>68.309999999999988</v>
      </c>
      <c r="N146" t="str">
        <f t="shared" si="7"/>
        <v>Excelsa</v>
      </c>
      <c r="O146" t="str">
        <f t="shared" si="8"/>
        <v>Light</v>
      </c>
      <c r="P146" t="str" cm="1">
        <f t="array" ref="P146">_xlfn.XLOOKUP(Orders[[#This Row],[Customer ID]],customers!$A$1:$A$1001,customers!I$1:$I$1001,,0)</f>
        <v>Yes</v>
      </c>
      <c r="Q146" t="str">
        <f>_xlfn.XLOOKUP(C146,customers!$A$1:$A$1001,customers!$F$1:$F$1001,,0)</f>
        <v>Orange</v>
      </c>
      <c r="R146" s="10">
        <f>Orders[[#This Row],[Unit Price]]-Orders[[#This Row],[Unit Profit]]</f>
        <v>30.397949999999994</v>
      </c>
      <c r="S146" s="10">
        <f>Orders[[#This Row],[Quantity]]*Orders[[#This Row],[Unit Cost]]</f>
        <v>60.795899999999989</v>
      </c>
      <c r="T146" s="5" cm="1">
        <f t="array" ref="T146">_xlfn.XLOOKUP(D146,Table2[[#All],[Product ID]],Table2[[#All],[Profit]],,0)</f>
        <v>3.7570499999999996</v>
      </c>
      <c r="U146" s="5">
        <f>Orders[[#This Row],[Quantity]]*Orders[[#This Row],[Unit Profit]]</f>
        <v>7.5140999999999991</v>
      </c>
    </row>
    <row r="147" spans="1:21" x14ac:dyDescent="0.3">
      <c r="A147" s="2" t="s">
        <v>1305</v>
      </c>
      <c r="B147" s="3">
        <v>43562</v>
      </c>
      <c r="C147" s="2" t="s">
        <v>1306</v>
      </c>
      <c r="D147" t="s">
        <v>6159</v>
      </c>
      <c r="E147" s="2">
        <v>4</v>
      </c>
      <c r="F147" s="2" t="str">
        <f>_xlfn.XLOOKUP(C147,customers!$A$1:$A$1001,customers!$B$1:$B$1001,,0)</f>
        <v>Osmund Clausen-Thue</v>
      </c>
      <c r="G147" s="2" t="str">
        <f>IF(_xlfn.XLOOKUP(C147,customers!$A$1:$A$1001,customers!$C$1:$C$1001,,0)=0, "", _xlfn.XLOOKUP(C147,customers!$A$1:$A$1001,customers!$C$1:$C$1001,,0))</f>
        <v>oclausenthue41@marriott.com</v>
      </c>
      <c r="H147" s="2" t="str">
        <f>_xlfn.XLOOKUP(C147,customers!$A$1:$A$1001,customers!$G$1:$G$1001,,0)</f>
        <v>United States</v>
      </c>
      <c r="I147" t="str">
        <f>INDEX(products!$A$1:$G$49,MATCH(orders!$D147,products!$A$1:$A$49,0), MATCH(orders!I$1,products!$A$1:$G$1,0))</f>
        <v>Lib</v>
      </c>
      <c r="J147" t="str">
        <f>INDEX(products!$A$1:$G$49,MATCH(orders!$D147,products!$A$1:$A$49,0), MATCH(orders!J$1,products!$A$1:$G$1,0))</f>
        <v>M</v>
      </c>
      <c r="K147" s="4">
        <f>INDEX(products!$A$1:$G$49,MATCH(orders!$D147,products!$A$1:$A$49,0), MATCH(orders!K$1,products!$A$1:$G$1,0))</f>
        <v>0.2</v>
      </c>
      <c r="L147" s="5">
        <f>INDEX(products!$A$1:$G$49,MATCH(orders!$D147,products!$A$1:$A$49,0), MATCH(orders!L$1,products!$A$1:$G$1,0))</f>
        <v>4.3650000000000002</v>
      </c>
      <c r="M147" s="5">
        <f t="shared" si="6"/>
        <v>17.46</v>
      </c>
      <c r="N147" t="str">
        <f t="shared" si="7"/>
        <v>Librica</v>
      </c>
      <c r="O147" t="str">
        <f t="shared" si="8"/>
        <v>Medium</v>
      </c>
      <c r="P147" t="str" cm="1">
        <f t="array" ref="P147">_xlfn.XLOOKUP(Orders[[#This Row],[Customer ID]],customers!$A$1:$A$1001,customers!I$1:$I$1001,,0)</f>
        <v>No</v>
      </c>
      <c r="Q147" t="str">
        <f>_xlfn.XLOOKUP(C147,customers!$A$1:$A$1001,customers!$F$1:$F$1001,,0)</f>
        <v>El Paso</v>
      </c>
      <c r="R147" s="10">
        <f>Orders[[#This Row],[Unit Price]]-Orders[[#This Row],[Unit Profit]]</f>
        <v>3.7975500000000002</v>
      </c>
      <c r="S147" s="10">
        <f>Orders[[#This Row],[Quantity]]*Orders[[#This Row],[Unit Cost]]</f>
        <v>15.190200000000001</v>
      </c>
      <c r="T147" s="5" cm="1">
        <f t="array" ref="T147">_xlfn.XLOOKUP(D147,Table2[[#All],[Product ID]],Table2[[#All],[Profit]],,0)</f>
        <v>0.56745000000000001</v>
      </c>
      <c r="U147" s="5">
        <f>Orders[[#This Row],[Quantity]]*Orders[[#This Row],[Unit Profit]]</f>
        <v>2.2698</v>
      </c>
    </row>
    <row r="148" spans="1:21" x14ac:dyDescent="0.3">
      <c r="A148" s="2" t="s">
        <v>1311</v>
      </c>
      <c r="B148" s="3">
        <v>44024</v>
      </c>
      <c r="C148" s="2" t="s">
        <v>1312</v>
      </c>
      <c r="D148" t="s">
        <v>6162</v>
      </c>
      <c r="E148" s="2">
        <v>3</v>
      </c>
      <c r="F148" s="2" t="str">
        <f>_xlfn.XLOOKUP(C148,customers!$A$1:$A$1001,customers!$B$1:$B$1001,,0)</f>
        <v>Leonore Francisco</v>
      </c>
      <c r="G148" s="2" t="str">
        <f>IF(_xlfn.XLOOKUP(C148,customers!$A$1:$A$1001,customers!$C$1:$C$1001,,0)=0, "", _xlfn.XLOOKUP(C148,customers!$A$1:$A$1001,customers!$C$1:$C$1001,,0))</f>
        <v>lfrancisco42@fema.gov</v>
      </c>
      <c r="H148" s="2" t="str">
        <f>_xlfn.XLOOKUP(C148,customers!$A$1:$A$1001,customers!$G$1:$G$1001,,0)</f>
        <v>United States</v>
      </c>
      <c r="I148" t="str">
        <f>INDEX(products!$A$1:$G$49,MATCH(orders!$D148,products!$A$1:$A$49,0), MATCH(orders!I$1,products!$A$1:$G$1,0))</f>
        <v>Lib</v>
      </c>
      <c r="J148" t="str">
        <f>INDEX(products!$A$1:$G$49,MATCH(orders!$D148,products!$A$1:$A$49,0), MATCH(orders!J$1,products!$A$1:$G$1,0))</f>
        <v>M</v>
      </c>
      <c r="K148" s="4">
        <f>INDEX(products!$A$1:$G$49,MATCH(orders!$D148,products!$A$1:$A$49,0), MATCH(orders!K$1,products!$A$1:$G$1,0))</f>
        <v>1</v>
      </c>
      <c r="L148" s="5">
        <f>INDEX(products!$A$1:$G$49,MATCH(orders!$D148,products!$A$1:$A$49,0), MATCH(orders!L$1,products!$A$1:$G$1,0))</f>
        <v>14.55</v>
      </c>
      <c r="M148" s="5">
        <f t="shared" si="6"/>
        <v>43.650000000000006</v>
      </c>
      <c r="N148" t="str">
        <f t="shared" si="7"/>
        <v>Librica</v>
      </c>
      <c r="O148" t="str">
        <f t="shared" si="8"/>
        <v>Medium</v>
      </c>
      <c r="P148" t="str" cm="1">
        <f t="array" ref="P148">_xlfn.XLOOKUP(Orders[[#This Row],[Customer ID]],customers!$A$1:$A$1001,customers!I$1:$I$1001,,0)</f>
        <v>No</v>
      </c>
      <c r="Q148" t="str">
        <f>_xlfn.XLOOKUP(C148,customers!$A$1:$A$1001,customers!$F$1:$F$1001,,0)</f>
        <v>Carson City</v>
      </c>
      <c r="R148" s="10">
        <f>Orders[[#This Row],[Unit Price]]-Orders[[#This Row],[Unit Profit]]</f>
        <v>12.6585</v>
      </c>
      <c r="S148" s="10">
        <f>Orders[[#This Row],[Quantity]]*Orders[[#This Row],[Unit Cost]]</f>
        <v>37.975499999999997</v>
      </c>
      <c r="T148" s="5" cm="1">
        <f t="array" ref="T148">_xlfn.XLOOKUP(D148,Table2[[#All],[Product ID]],Table2[[#All],[Profit]],,0)</f>
        <v>1.8915000000000002</v>
      </c>
      <c r="U148" s="5">
        <f>Orders[[#This Row],[Quantity]]*Orders[[#This Row],[Unit Profit]]</f>
        <v>5.6745000000000001</v>
      </c>
    </row>
    <row r="149" spans="1:21" x14ac:dyDescent="0.3">
      <c r="A149" s="2" t="s">
        <v>1311</v>
      </c>
      <c r="B149" s="3">
        <v>44024</v>
      </c>
      <c r="C149" s="2" t="s">
        <v>1312</v>
      </c>
      <c r="D149" t="s">
        <v>6141</v>
      </c>
      <c r="E149" s="2">
        <v>2</v>
      </c>
      <c r="F149" s="2" t="str">
        <f>_xlfn.XLOOKUP(C149,customers!$A$1:$A$1001,customers!$B$1:$B$1001,,0)</f>
        <v>Leonore Francisco</v>
      </c>
      <c r="G149" s="2" t="str">
        <f>IF(_xlfn.XLOOKUP(C149,customers!$A$1:$A$1001,customers!$C$1:$C$1001,,0)=0, "", _xlfn.XLOOKUP(C149,customers!$A$1:$A$1001,customers!$C$1:$C$1001,,0))</f>
        <v>lfrancisco42@fema.gov</v>
      </c>
      <c r="H149" s="2" t="str">
        <f>_xlfn.XLOOKUP(C149,customers!$A$1:$A$1001,customers!$G$1:$G$1001,,0)</f>
        <v>United States</v>
      </c>
      <c r="I149" t="str">
        <f>INDEX(products!$A$1:$G$49,MATCH(orders!$D149,products!$A$1:$A$49,0), MATCH(orders!I$1,products!$A$1:$G$1,0))</f>
        <v>Exc</v>
      </c>
      <c r="J149" t="str">
        <f>INDEX(products!$A$1:$G$49,MATCH(orders!$D149,products!$A$1:$A$49,0), MATCH(orders!J$1,products!$A$1:$G$1,0))</f>
        <v>M</v>
      </c>
      <c r="K149" s="4">
        <f>INDEX(products!$A$1:$G$49,MATCH(orders!$D149,products!$A$1:$A$49,0), MATCH(orders!K$1,products!$A$1:$G$1,0))</f>
        <v>1</v>
      </c>
      <c r="L149" s="5">
        <f>INDEX(products!$A$1:$G$49,MATCH(orders!$D149,products!$A$1:$A$49,0), MATCH(orders!L$1,products!$A$1:$G$1,0))</f>
        <v>13.75</v>
      </c>
      <c r="M149" s="5">
        <f t="shared" si="6"/>
        <v>27.5</v>
      </c>
      <c r="N149" t="str">
        <f t="shared" si="7"/>
        <v>Excelsa</v>
      </c>
      <c r="O149" t="str">
        <f t="shared" si="8"/>
        <v>Medium</v>
      </c>
      <c r="P149" t="str" cm="1">
        <f t="array" ref="P149">_xlfn.XLOOKUP(Orders[[#This Row],[Customer ID]],customers!$A$1:$A$1001,customers!I$1:$I$1001,,0)</f>
        <v>No</v>
      </c>
      <c r="Q149" t="str">
        <f>_xlfn.XLOOKUP(C149,customers!$A$1:$A$1001,customers!$F$1:$F$1001,,0)</f>
        <v>Carson City</v>
      </c>
      <c r="R149" s="10">
        <f>Orders[[#This Row],[Unit Price]]-Orders[[#This Row],[Unit Profit]]</f>
        <v>12.237500000000001</v>
      </c>
      <c r="S149" s="10">
        <f>Orders[[#This Row],[Quantity]]*Orders[[#This Row],[Unit Cost]]</f>
        <v>24.475000000000001</v>
      </c>
      <c r="T149" s="5" cm="1">
        <f t="array" ref="T149">_xlfn.XLOOKUP(D149,Table2[[#All],[Product ID]],Table2[[#All],[Profit]],,0)</f>
        <v>1.5125</v>
      </c>
      <c r="U149" s="5">
        <f>Orders[[#This Row],[Quantity]]*Orders[[#This Row],[Unit Profit]]</f>
        <v>3.0249999999999999</v>
      </c>
    </row>
    <row r="150" spans="1:21" x14ac:dyDescent="0.3">
      <c r="A150" s="2" t="s">
        <v>1322</v>
      </c>
      <c r="B150" s="3">
        <v>44551</v>
      </c>
      <c r="C150" s="2" t="s">
        <v>1323</v>
      </c>
      <c r="D150" t="s">
        <v>6153</v>
      </c>
      <c r="E150" s="2">
        <v>5</v>
      </c>
      <c r="F150" s="2" t="str">
        <f>_xlfn.XLOOKUP(C150,customers!$A$1:$A$1001,customers!$B$1:$B$1001,,0)</f>
        <v>Giacobo Skingle</v>
      </c>
      <c r="G150" s="2" t="str">
        <f>IF(_xlfn.XLOOKUP(C150,customers!$A$1:$A$1001,customers!$C$1:$C$1001,,0)=0, "", _xlfn.XLOOKUP(C150,customers!$A$1:$A$1001,customers!$C$1:$C$1001,,0))</f>
        <v>gskingle44@clickbank.net</v>
      </c>
      <c r="H150" s="2" t="str">
        <f>_xlfn.XLOOKUP(C150,customers!$A$1:$A$1001,customers!$G$1:$G$1001,,0)</f>
        <v>United States</v>
      </c>
      <c r="I150" t="str">
        <f>INDEX(products!$A$1:$G$49,MATCH(orders!$D150,products!$A$1:$A$49,0), MATCH(orders!I$1,products!$A$1:$G$1,0))</f>
        <v>Exc</v>
      </c>
      <c r="J150" t="str">
        <f>INDEX(products!$A$1:$G$49,MATCH(orders!$D150,products!$A$1:$A$49,0), MATCH(orders!J$1,products!$A$1:$G$1,0))</f>
        <v>D</v>
      </c>
      <c r="K150" s="4">
        <f>INDEX(products!$A$1:$G$49,MATCH(orders!$D150,products!$A$1:$A$49,0), MATCH(orders!K$1,products!$A$1:$G$1,0))</f>
        <v>0.2</v>
      </c>
      <c r="L150" s="5">
        <f>INDEX(products!$A$1:$G$49,MATCH(orders!$D150,products!$A$1:$A$49,0), MATCH(orders!L$1,products!$A$1:$G$1,0))</f>
        <v>3.645</v>
      </c>
      <c r="M150" s="5">
        <f t="shared" si="6"/>
        <v>18.225000000000001</v>
      </c>
      <c r="N150" t="str">
        <f t="shared" si="7"/>
        <v>Excelsa</v>
      </c>
      <c r="O150" t="str">
        <f t="shared" si="8"/>
        <v>Dark</v>
      </c>
      <c r="P150" t="str" cm="1">
        <f t="array" ref="P150">_xlfn.XLOOKUP(Orders[[#This Row],[Customer ID]],customers!$A$1:$A$1001,customers!I$1:$I$1001,,0)</f>
        <v>Yes</v>
      </c>
      <c r="Q150" t="str">
        <f>_xlfn.XLOOKUP(C150,customers!$A$1:$A$1001,customers!$F$1:$F$1001,,0)</f>
        <v>Provo</v>
      </c>
      <c r="R150" s="10">
        <f>Orders[[#This Row],[Unit Price]]-Orders[[#This Row],[Unit Profit]]</f>
        <v>3.2440500000000001</v>
      </c>
      <c r="S150" s="10">
        <f>Orders[[#This Row],[Quantity]]*Orders[[#This Row],[Unit Cost]]</f>
        <v>16.22025</v>
      </c>
      <c r="T150" s="5" cm="1">
        <f t="array" ref="T150">_xlfn.XLOOKUP(D150,Table2[[#All],[Product ID]],Table2[[#All],[Profit]],,0)</f>
        <v>0.40095000000000003</v>
      </c>
      <c r="U150" s="5">
        <f>Orders[[#This Row],[Quantity]]*Orders[[#This Row],[Unit Profit]]</f>
        <v>2.00475</v>
      </c>
    </row>
    <row r="151" spans="1:21" x14ac:dyDescent="0.3">
      <c r="A151" s="2" t="s">
        <v>1328</v>
      </c>
      <c r="B151" s="3">
        <v>44108</v>
      </c>
      <c r="C151" s="2" t="s">
        <v>1329</v>
      </c>
      <c r="D151" t="s">
        <v>6175</v>
      </c>
      <c r="E151" s="2">
        <v>2</v>
      </c>
      <c r="F151" s="2" t="str">
        <f>_xlfn.XLOOKUP(C151,customers!$A$1:$A$1001,customers!$B$1:$B$1001,,0)</f>
        <v>Gerard Pirdy</v>
      </c>
      <c r="G151" s="2" t="str">
        <f>IF(_xlfn.XLOOKUP(C151,customers!$A$1:$A$1001,customers!$C$1:$C$1001,,0)=0, "", _xlfn.XLOOKUP(C151,customers!$A$1:$A$1001,customers!$C$1:$C$1001,,0))</f>
        <v/>
      </c>
      <c r="H151" s="2" t="str">
        <f>_xlfn.XLOOKUP(C151,customers!$A$1:$A$1001,customers!$G$1:$G$1001,,0)</f>
        <v>United States</v>
      </c>
      <c r="I151" t="str">
        <f>INDEX(products!$A$1:$G$49,MATCH(orders!$D151,products!$A$1:$A$49,0), MATCH(orders!I$1,products!$A$1:$G$1,0))</f>
        <v>Ara</v>
      </c>
      <c r="J151" t="str">
        <f>INDEX(products!$A$1:$G$49,MATCH(orders!$D151,products!$A$1:$A$49,0), MATCH(orders!J$1,products!$A$1:$G$1,0))</f>
        <v>M</v>
      </c>
      <c r="K151" s="4">
        <f>INDEX(products!$A$1:$G$49,MATCH(orders!$D151,products!$A$1:$A$49,0), MATCH(orders!K$1,products!$A$1:$G$1,0))</f>
        <v>2.5</v>
      </c>
      <c r="L151" s="5">
        <f>INDEX(products!$A$1:$G$49,MATCH(orders!$D151,products!$A$1:$A$49,0), MATCH(orders!L$1,products!$A$1:$G$1,0))</f>
        <v>25.874999999999996</v>
      </c>
      <c r="M151" s="5">
        <f t="shared" si="6"/>
        <v>51.749999999999993</v>
      </c>
      <c r="N151" t="str">
        <f t="shared" si="7"/>
        <v>Arabica</v>
      </c>
      <c r="O151" t="str">
        <f t="shared" si="8"/>
        <v>Medium</v>
      </c>
      <c r="P151" t="str" cm="1">
        <f t="array" ref="P151">_xlfn.XLOOKUP(Orders[[#This Row],[Customer ID]],customers!$A$1:$A$1001,customers!I$1:$I$1001,,0)</f>
        <v>Yes</v>
      </c>
      <c r="Q151" t="str">
        <f>_xlfn.XLOOKUP(C151,customers!$A$1:$A$1001,customers!$F$1:$F$1001,,0)</f>
        <v>Boca Raton</v>
      </c>
      <c r="R151" s="10">
        <f>Orders[[#This Row],[Unit Price]]-Orders[[#This Row],[Unit Profit]]</f>
        <v>23.546249999999997</v>
      </c>
      <c r="S151" s="10">
        <f>Orders[[#This Row],[Quantity]]*Orders[[#This Row],[Unit Cost]]</f>
        <v>47.092499999999994</v>
      </c>
      <c r="T151" s="5" cm="1">
        <f t="array" ref="T151">_xlfn.XLOOKUP(D151,Table2[[#All],[Product ID]],Table2[[#All],[Profit]],,0)</f>
        <v>2.3287499999999994</v>
      </c>
      <c r="U151" s="5">
        <f>Orders[[#This Row],[Quantity]]*Orders[[#This Row],[Unit Profit]]</f>
        <v>4.6574999999999989</v>
      </c>
    </row>
    <row r="152" spans="1:21" x14ac:dyDescent="0.3">
      <c r="A152" s="2" t="s">
        <v>1333</v>
      </c>
      <c r="B152" s="3">
        <v>44051</v>
      </c>
      <c r="C152" s="2" t="s">
        <v>1334</v>
      </c>
      <c r="D152" t="s">
        <v>6143</v>
      </c>
      <c r="E152" s="2">
        <v>1</v>
      </c>
      <c r="F152" s="2" t="str">
        <f>_xlfn.XLOOKUP(C152,customers!$A$1:$A$1001,customers!$B$1:$B$1001,,0)</f>
        <v>Jacinthe Balsillie</v>
      </c>
      <c r="G152" s="2" t="str">
        <f>IF(_xlfn.XLOOKUP(C152,customers!$A$1:$A$1001,customers!$C$1:$C$1001,,0)=0, "", _xlfn.XLOOKUP(C152,customers!$A$1:$A$1001,customers!$C$1:$C$1001,,0))</f>
        <v>jbalsillie46@princeton.edu</v>
      </c>
      <c r="H152" s="2" t="str">
        <f>_xlfn.XLOOKUP(C152,customers!$A$1:$A$1001,customers!$G$1:$G$1001,,0)</f>
        <v>United States</v>
      </c>
      <c r="I152" t="str">
        <f>INDEX(products!$A$1:$G$49,MATCH(orders!$D152,products!$A$1:$A$49,0), MATCH(orders!I$1,products!$A$1:$G$1,0))</f>
        <v>Lib</v>
      </c>
      <c r="J152" t="str">
        <f>INDEX(products!$A$1:$G$49,MATCH(orders!$D152,products!$A$1:$A$49,0), MATCH(orders!J$1,products!$A$1:$G$1,0))</f>
        <v>D</v>
      </c>
      <c r="K152" s="4">
        <f>INDEX(products!$A$1:$G$49,MATCH(orders!$D152,products!$A$1:$A$49,0), MATCH(orders!K$1,products!$A$1:$G$1,0))</f>
        <v>1</v>
      </c>
      <c r="L152" s="5">
        <f>INDEX(products!$A$1:$G$49,MATCH(orders!$D152,products!$A$1:$A$49,0), MATCH(orders!L$1,products!$A$1:$G$1,0))</f>
        <v>12.95</v>
      </c>
      <c r="M152" s="5">
        <f t="shared" si="6"/>
        <v>12.95</v>
      </c>
      <c r="N152" t="str">
        <f t="shared" si="7"/>
        <v>Librica</v>
      </c>
      <c r="O152" t="str">
        <f t="shared" si="8"/>
        <v>Dark</v>
      </c>
      <c r="P152" t="str" cm="1">
        <f t="array" ref="P152">_xlfn.XLOOKUP(Orders[[#This Row],[Customer ID]],customers!$A$1:$A$1001,customers!I$1:$I$1001,,0)</f>
        <v>Yes</v>
      </c>
      <c r="Q152" t="str">
        <f>_xlfn.XLOOKUP(C152,customers!$A$1:$A$1001,customers!$F$1:$F$1001,,0)</f>
        <v>Roanoke</v>
      </c>
      <c r="R152" s="10">
        <f>Orders[[#This Row],[Unit Price]]-Orders[[#This Row],[Unit Profit]]</f>
        <v>11.266499999999999</v>
      </c>
      <c r="S152" s="10">
        <f>Orders[[#This Row],[Quantity]]*Orders[[#This Row],[Unit Cost]]</f>
        <v>11.266499999999999</v>
      </c>
      <c r="T152" s="5" cm="1">
        <f t="array" ref="T152">_xlfn.XLOOKUP(D152,Table2[[#All],[Product ID]],Table2[[#All],[Profit]],,0)</f>
        <v>1.6835</v>
      </c>
      <c r="U152" s="5">
        <f>Orders[[#This Row],[Quantity]]*Orders[[#This Row],[Unit Profit]]</f>
        <v>1.6835</v>
      </c>
    </row>
    <row r="153" spans="1:21" x14ac:dyDescent="0.3">
      <c r="A153" s="2" t="s">
        <v>1339</v>
      </c>
      <c r="B153" s="3">
        <v>44115</v>
      </c>
      <c r="C153" s="2" t="s">
        <v>1340</v>
      </c>
      <c r="D153" t="s">
        <v>6155</v>
      </c>
      <c r="E153" s="2">
        <v>3</v>
      </c>
      <c r="F153" s="2" t="str">
        <f>_xlfn.XLOOKUP(C153,customers!$A$1:$A$1001,customers!$B$1:$B$1001,,0)</f>
        <v>Quinton Fouracres</v>
      </c>
      <c r="G153" s="2" t="str">
        <f>IF(_xlfn.XLOOKUP(C153,customers!$A$1:$A$1001,customers!$C$1:$C$1001,,0)=0, "", _xlfn.XLOOKUP(C153,customers!$A$1:$A$1001,customers!$C$1:$C$1001,,0))</f>
        <v/>
      </c>
      <c r="H153" s="2" t="str">
        <f>_xlfn.XLOOKUP(C153,customers!$A$1:$A$1001,customers!$G$1:$G$1001,,0)</f>
        <v>United States</v>
      </c>
      <c r="I153" t="str">
        <f>INDEX(products!$A$1:$G$49,MATCH(orders!$D153,products!$A$1:$A$49,0), MATCH(orders!I$1,products!$A$1:$G$1,0))</f>
        <v>Ara</v>
      </c>
      <c r="J153" t="str">
        <f>INDEX(products!$A$1:$G$49,MATCH(orders!$D153,products!$A$1:$A$49,0), MATCH(orders!J$1,products!$A$1:$G$1,0))</f>
        <v>M</v>
      </c>
      <c r="K153" s="4">
        <f>INDEX(products!$A$1:$G$49,MATCH(orders!$D153,products!$A$1:$A$49,0), MATCH(orders!K$1,products!$A$1:$G$1,0))</f>
        <v>1</v>
      </c>
      <c r="L153" s="5">
        <f>INDEX(products!$A$1:$G$49,MATCH(orders!$D153,products!$A$1:$A$49,0), MATCH(orders!L$1,products!$A$1:$G$1,0))</f>
        <v>11.25</v>
      </c>
      <c r="M153" s="5">
        <f t="shared" si="6"/>
        <v>33.75</v>
      </c>
      <c r="N153" t="str">
        <f t="shared" si="7"/>
        <v>Arabica</v>
      </c>
      <c r="O153" t="str">
        <f t="shared" si="8"/>
        <v>Medium</v>
      </c>
      <c r="P153" t="str" cm="1">
        <f t="array" ref="P153">_xlfn.XLOOKUP(Orders[[#This Row],[Customer ID]],customers!$A$1:$A$1001,customers!I$1:$I$1001,,0)</f>
        <v>Yes</v>
      </c>
      <c r="Q153" t="str">
        <f>_xlfn.XLOOKUP(C153,customers!$A$1:$A$1001,customers!$F$1:$F$1001,,0)</f>
        <v>Des Moines</v>
      </c>
      <c r="R153" s="10">
        <f>Orders[[#This Row],[Unit Price]]-Orders[[#This Row],[Unit Profit]]</f>
        <v>10.237500000000001</v>
      </c>
      <c r="S153" s="10">
        <f>Orders[[#This Row],[Quantity]]*Orders[[#This Row],[Unit Cost]]</f>
        <v>30.712500000000002</v>
      </c>
      <c r="T153" s="5" cm="1">
        <f t="array" ref="T153">_xlfn.XLOOKUP(D153,Table2[[#All],[Product ID]],Table2[[#All],[Profit]],,0)</f>
        <v>1.0125</v>
      </c>
      <c r="U153" s="5">
        <f>Orders[[#This Row],[Quantity]]*Orders[[#This Row],[Unit Profit]]</f>
        <v>3.0374999999999996</v>
      </c>
    </row>
    <row r="154" spans="1:21" x14ac:dyDescent="0.3">
      <c r="A154" s="2" t="s">
        <v>1344</v>
      </c>
      <c r="B154" s="3">
        <v>44510</v>
      </c>
      <c r="C154" s="2" t="s">
        <v>1345</v>
      </c>
      <c r="D154" t="s">
        <v>6151</v>
      </c>
      <c r="E154" s="2">
        <v>3</v>
      </c>
      <c r="F154" s="2" t="str">
        <f>_xlfn.XLOOKUP(C154,customers!$A$1:$A$1001,customers!$B$1:$B$1001,,0)</f>
        <v>Bettina Leffek</v>
      </c>
      <c r="G154" s="2" t="str">
        <f>IF(_xlfn.XLOOKUP(C154,customers!$A$1:$A$1001,customers!$C$1:$C$1001,,0)=0, "", _xlfn.XLOOKUP(C154,customers!$A$1:$A$1001,customers!$C$1:$C$1001,,0))</f>
        <v>bleffek48@ning.com</v>
      </c>
      <c r="H154" s="2" t="str">
        <f>_xlfn.XLOOKUP(C154,customers!$A$1:$A$1001,customers!$G$1:$G$1001,,0)</f>
        <v>United States</v>
      </c>
      <c r="I154" t="str">
        <f>INDEX(products!$A$1:$G$49,MATCH(orders!$D154,products!$A$1:$A$49,0), MATCH(orders!I$1,products!$A$1:$G$1,0))</f>
        <v>Rob</v>
      </c>
      <c r="J154" t="str">
        <f>INDEX(products!$A$1:$G$49,MATCH(orders!$D154,products!$A$1:$A$49,0), MATCH(orders!J$1,products!$A$1:$G$1,0))</f>
        <v>M</v>
      </c>
      <c r="K154" s="4">
        <f>INDEX(products!$A$1:$G$49,MATCH(orders!$D154,products!$A$1:$A$49,0), MATCH(orders!K$1,products!$A$1:$G$1,0))</f>
        <v>2.5</v>
      </c>
      <c r="L154" s="5">
        <f>INDEX(products!$A$1:$G$49,MATCH(orders!$D154,products!$A$1:$A$49,0), MATCH(orders!L$1,products!$A$1:$G$1,0))</f>
        <v>22.884999999999998</v>
      </c>
      <c r="M154" s="5">
        <f t="shared" si="6"/>
        <v>68.655000000000001</v>
      </c>
      <c r="N154" t="str">
        <f t="shared" si="7"/>
        <v>Robusta</v>
      </c>
      <c r="O154" t="str">
        <f t="shared" si="8"/>
        <v>Medium</v>
      </c>
      <c r="P154" t="str" cm="1">
        <f t="array" ref="P154">_xlfn.XLOOKUP(Orders[[#This Row],[Customer ID]],customers!$A$1:$A$1001,customers!I$1:$I$1001,,0)</f>
        <v>Yes</v>
      </c>
      <c r="Q154" t="str">
        <f>_xlfn.XLOOKUP(C154,customers!$A$1:$A$1001,customers!$F$1:$F$1001,,0)</f>
        <v>Honolulu</v>
      </c>
      <c r="R154" s="10">
        <f>Orders[[#This Row],[Unit Price]]-Orders[[#This Row],[Unit Profit]]</f>
        <v>21.511899999999997</v>
      </c>
      <c r="S154" s="10">
        <f>Orders[[#This Row],[Quantity]]*Orders[[#This Row],[Unit Cost]]</f>
        <v>64.535699999999991</v>
      </c>
      <c r="T154" s="5" cm="1">
        <f t="array" ref="T154">_xlfn.XLOOKUP(D154,Table2[[#All],[Product ID]],Table2[[#All],[Profit]],,0)</f>
        <v>1.3730999999999998</v>
      </c>
      <c r="U154" s="5">
        <f>Orders[[#This Row],[Quantity]]*Orders[[#This Row],[Unit Profit]]</f>
        <v>4.1192999999999991</v>
      </c>
    </row>
    <row r="155" spans="1:21" x14ac:dyDescent="0.3">
      <c r="A155" s="2" t="s">
        <v>1350</v>
      </c>
      <c r="B155" s="3">
        <v>44367</v>
      </c>
      <c r="C155" s="2" t="s">
        <v>1351</v>
      </c>
      <c r="D155" t="s">
        <v>6163</v>
      </c>
      <c r="E155" s="2">
        <v>1</v>
      </c>
      <c r="F155" s="2" t="str">
        <f>_xlfn.XLOOKUP(C155,customers!$A$1:$A$1001,customers!$B$1:$B$1001,,0)</f>
        <v>Hetti Penson</v>
      </c>
      <c r="G155" s="2" t="str">
        <f>IF(_xlfn.XLOOKUP(C155,customers!$A$1:$A$1001,customers!$C$1:$C$1001,,0)=0, "", _xlfn.XLOOKUP(C155,customers!$A$1:$A$1001,customers!$C$1:$C$1001,,0))</f>
        <v/>
      </c>
      <c r="H155" s="2" t="str">
        <f>_xlfn.XLOOKUP(C155,customers!$A$1:$A$1001,customers!$G$1:$G$1001,,0)</f>
        <v>United States</v>
      </c>
      <c r="I155" t="str">
        <f>INDEX(products!$A$1:$G$49,MATCH(orders!$D155,products!$A$1:$A$49,0), MATCH(orders!I$1,products!$A$1:$G$1,0))</f>
        <v>Rob</v>
      </c>
      <c r="J155" t="str">
        <f>INDEX(products!$A$1:$G$49,MATCH(orders!$D155,products!$A$1:$A$49,0), MATCH(orders!J$1,products!$A$1:$G$1,0))</f>
        <v>D</v>
      </c>
      <c r="K155" s="4">
        <f>INDEX(products!$A$1:$G$49,MATCH(orders!$D155,products!$A$1:$A$49,0), MATCH(orders!K$1,products!$A$1:$G$1,0))</f>
        <v>0.2</v>
      </c>
      <c r="L155" s="5">
        <f>INDEX(products!$A$1:$G$49,MATCH(orders!$D155,products!$A$1:$A$49,0), MATCH(orders!L$1,products!$A$1:$G$1,0))</f>
        <v>2.6849999999999996</v>
      </c>
      <c r="M155" s="5">
        <f t="shared" si="6"/>
        <v>2.6849999999999996</v>
      </c>
      <c r="N155" t="str">
        <f t="shared" si="7"/>
        <v>Robusta</v>
      </c>
      <c r="O155" t="str">
        <f t="shared" si="8"/>
        <v>Dark</v>
      </c>
      <c r="P155" t="str" cm="1">
        <f t="array" ref="P155">_xlfn.XLOOKUP(Orders[[#This Row],[Customer ID]],customers!$A$1:$A$1001,customers!I$1:$I$1001,,0)</f>
        <v>No</v>
      </c>
      <c r="Q155" t="str">
        <f>_xlfn.XLOOKUP(C155,customers!$A$1:$A$1001,customers!$F$1:$F$1001,,0)</f>
        <v>Fort Lauderdale</v>
      </c>
      <c r="R155" s="10">
        <f>Orders[[#This Row],[Unit Price]]-Orders[[#This Row],[Unit Profit]]</f>
        <v>2.5238999999999998</v>
      </c>
      <c r="S155" s="10">
        <f>Orders[[#This Row],[Quantity]]*Orders[[#This Row],[Unit Cost]]</f>
        <v>2.5238999999999998</v>
      </c>
      <c r="T155" s="5" cm="1">
        <f t="array" ref="T155">_xlfn.XLOOKUP(D155,Table2[[#All],[Product ID]],Table2[[#All],[Profit]],,0)</f>
        <v>0.16109999999999997</v>
      </c>
      <c r="U155" s="5">
        <f>Orders[[#This Row],[Quantity]]*Orders[[#This Row],[Unit Profit]]</f>
        <v>0.16109999999999997</v>
      </c>
    </row>
    <row r="156" spans="1:21" x14ac:dyDescent="0.3">
      <c r="A156" s="2" t="s">
        <v>1355</v>
      </c>
      <c r="B156" s="3">
        <v>44473</v>
      </c>
      <c r="C156" s="2" t="s">
        <v>1356</v>
      </c>
      <c r="D156" t="s">
        <v>6168</v>
      </c>
      <c r="E156" s="2">
        <v>5</v>
      </c>
      <c r="F156" s="2" t="str">
        <f>_xlfn.XLOOKUP(C156,customers!$A$1:$A$1001,customers!$B$1:$B$1001,,0)</f>
        <v>Jocko Pray</v>
      </c>
      <c r="G156" s="2" t="str">
        <f>IF(_xlfn.XLOOKUP(C156,customers!$A$1:$A$1001,customers!$C$1:$C$1001,,0)=0, "", _xlfn.XLOOKUP(C156,customers!$A$1:$A$1001,customers!$C$1:$C$1001,,0))</f>
        <v>jpray4a@youtube.com</v>
      </c>
      <c r="H156" s="2" t="str">
        <f>_xlfn.XLOOKUP(C156,customers!$A$1:$A$1001,customers!$G$1:$G$1001,,0)</f>
        <v>United States</v>
      </c>
      <c r="I156" t="str">
        <f>INDEX(products!$A$1:$G$49,MATCH(orders!$D156,products!$A$1:$A$49,0), MATCH(orders!I$1,products!$A$1:$G$1,0))</f>
        <v>Ara</v>
      </c>
      <c r="J156" t="str">
        <f>INDEX(products!$A$1:$G$49,MATCH(orders!$D156,products!$A$1:$A$49,0), MATCH(orders!J$1,products!$A$1:$G$1,0))</f>
        <v>D</v>
      </c>
      <c r="K156" s="4">
        <f>INDEX(products!$A$1:$G$49,MATCH(orders!$D156,products!$A$1:$A$49,0), MATCH(orders!K$1,products!$A$1:$G$1,0))</f>
        <v>2.5</v>
      </c>
      <c r="L156" s="5">
        <f>INDEX(products!$A$1:$G$49,MATCH(orders!$D156,products!$A$1:$A$49,0), MATCH(orders!L$1,products!$A$1:$G$1,0))</f>
        <v>22.884999999999998</v>
      </c>
      <c r="M156" s="5">
        <f t="shared" si="6"/>
        <v>114.42499999999998</v>
      </c>
      <c r="N156" t="str">
        <f t="shared" si="7"/>
        <v>Arabica</v>
      </c>
      <c r="O156" t="str">
        <f t="shared" si="8"/>
        <v>Dark</v>
      </c>
      <c r="P156" t="str" cm="1">
        <f t="array" ref="P156">_xlfn.XLOOKUP(Orders[[#This Row],[Customer ID]],customers!$A$1:$A$1001,customers!I$1:$I$1001,,0)</f>
        <v>No</v>
      </c>
      <c r="Q156" t="str">
        <f>_xlfn.XLOOKUP(C156,customers!$A$1:$A$1001,customers!$F$1:$F$1001,,0)</f>
        <v>Philadelphia</v>
      </c>
      <c r="R156" s="10">
        <f>Orders[[#This Row],[Unit Price]]-Orders[[#This Row],[Unit Profit]]</f>
        <v>20.82535</v>
      </c>
      <c r="S156" s="10">
        <f>Orders[[#This Row],[Quantity]]*Orders[[#This Row],[Unit Cost]]</f>
        <v>104.12675</v>
      </c>
      <c r="T156" s="5" cm="1">
        <f t="array" ref="T156">_xlfn.XLOOKUP(D156,Table2[[#All],[Product ID]],Table2[[#All],[Profit]],,0)</f>
        <v>2.0596499999999995</v>
      </c>
      <c r="U156" s="5">
        <f>Orders[[#This Row],[Quantity]]*Orders[[#This Row],[Unit Profit]]</f>
        <v>10.298249999999998</v>
      </c>
    </row>
    <row r="157" spans="1:21" x14ac:dyDescent="0.3">
      <c r="A157" s="2" t="s">
        <v>1361</v>
      </c>
      <c r="B157" s="3">
        <v>43640</v>
      </c>
      <c r="C157" s="2" t="s">
        <v>1362</v>
      </c>
      <c r="D157" t="s">
        <v>6175</v>
      </c>
      <c r="E157" s="2">
        <v>6</v>
      </c>
      <c r="F157" s="2" t="str">
        <f>_xlfn.XLOOKUP(C157,customers!$A$1:$A$1001,customers!$B$1:$B$1001,,0)</f>
        <v>Grete Holborn</v>
      </c>
      <c r="G157" s="2" t="str">
        <f>IF(_xlfn.XLOOKUP(C157,customers!$A$1:$A$1001,customers!$C$1:$C$1001,,0)=0, "", _xlfn.XLOOKUP(C157,customers!$A$1:$A$1001,customers!$C$1:$C$1001,,0))</f>
        <v>gholborn4b@ow.ly</v>
      </c>
      <c r="H157" s="2" t="str">
        <f>_xlfn.XLOOKUP(C157,customers!$A$1:$A$1001,customers!$G$1:$G$1001,,0)</f>
        <v>United States</v>
      </c>
      <c r="I157" t="str">
        <f>INDEX(products!$A$1:$G$49,MATCH(orders!$D157,products!$A$1:$A$49,0), MATCH(orders!I$1,products!$A$1:$G$1,0))</f>
        <v>Ara</v>
      </c>
      <c r="J157" t="str">
        <f>INDEX(products!$A$1:$G$49,MATCH(orders!$D157,products!$A$1:$A$49,0), MATCH(orders!J$1,products!$A$1:$G$1,0))</f>
        <v>M</v>
      </c>
      <c r="K157" s="4">
        <f>INDEX(products!$A$1:$G$49,MATCH(orders!$D157,products!$A$1:$A$49,0), MATCH(orders!K$1,products!$A$1:$G$1,0))</f>
        <v>2.5</v>
      </c>
      <c r="L157" s="5">
        <f>INDEX(products!$A$1:$G$49,MATCH(orders!$D157,products!$A$1:$A$49,0), MATCH(orders!L$1,products!$A$1:$G$1,0))</f>
        <v>25.874999999999996</v>
      </c>
      <c r="M157" s="5">
        <f t="shared" si="6"/>
        <v>155.24999999999997</v>
      </c>
      <c r="N157" t="str">
        <f t="shared" si="7"/>
        <v>Arabica</v>
      </c>
      <c r="O157" t="str">
        <f t="shared" si="8"/>
        <v>Medium</v>
      </c>
      <c r="P157" t="str" cm="1">
        <f t="array" ref="P157">_xlfn.XLOOKUP(Orders[[#This Row],[Customer ID]],customers!$A$1:$A$1001,customers!I$1:$I$1001,,0)</f>
        <v>Yes</v>
      </c>
      <c r="Q157" t="str">
        <f>_xlfn.XLOOKUP(C157,customers!$A$1:$A$1001,customers!$F$1:$F$1001,,0)</f>
        <v>Norwalk</v>
      </c>
      <c r="R157" s="10">
        <f>Orders[[#This Row],[Unit Price]]-Orders[[#This Row],[Unit Profit]]</f>
        <v>23.546249999999997</v>
      </c>
      <c r="S157" s="10">
        <f>Orders[[#This Row],[Quantity]]*Orders[[#This Row],[Unit Cost]]</f>
        <v>141.27749999999997</v>
      </c>
      <c r="T157" s="5" cm="1">
        <f t="array" ref="T157">_xlfn.XLOOKUP(D157,Table2[[#All],[Product ID]],Table2[[#All],[Profit]],,0)</f>
        <v>2.3287499999999994</v>
      </c>
      <c r="U157" s="5">
        <f>Orders[[#This Row],[Quantity]]*Orders[[#This Row],[Unit Profit]]</f>
        <v>13.972499999999997</v>
      </c>
    </row>
    <row r="158" spans="1:21" x14ac:dyDescent="0.3">
      <c r="A158" s="2" t="s">
        <v>1367</v>
      </c>
      <c r="B158" s="3">
        <v>43764</v>
      </c>
      <c r="C158" s="2" t="s">
        <v>1368</v>
      </c>
      <c r="D158" t="s">
        <v>6175</v>
      </c>
      <c r="E158" s="2">
        <v>3</v>
      </c>
      <c r="F158" s="2" t="str">
        <f>_xlfn.XLOOKUP(C158,customers!$A$1:$A$1001,customers!$B$1:$B$1001,,0)</f>
        <v>Fielding Keinrat</v>
      </c>
      <c r="G158" s="2" t="str">
        <f>IF(_xlfn.XLOOKUP(C158,customers!$A$1:$A$1001,customers!$C$1:$C$1001,,0)=0, "", _xlfn.XLOOKUP(C158,customers!$A$1:$A$1001,customers!$C$1:$C$1001,,0))</f>
        <v>fkeinrat4c@dailymail.co.uk</v>
      </c>
      <c r="H158" s="2" t="str">
        <f>_xlfn.XLOOKUP(C158,customers!$A$1:$A$1001,customers!$G$1:$G$1001,,0)</f>
        <v>United States</v>
      </c>
      <c r="I158" t="str">
        <f>INDEX(products!$A$1:$G$49,MATCH(orders!$D158,products!$A$1:$A$49,0), MATCH(orders!I$1,products!$A$1:$G$1,0))</f>
        <v>Ara</v>
      </c>
      <c r="J158" t="str">
        <f>INDEX(products!$A$1:$G$49,MATCH(orders!$D158,products!$A$1:$A$49,0), MATCH(orders!J$1,products!$A$1:$G$1,0))</f>
        <v>M</v>
      </c>
      <c r="K158" s="4">
        <f>INDEX(products!$A$1:$G$49,MATCH(orders!$D158,products!$A$1:$A$49,0), MATCH(orders!K$1,products!$A$1:$G$1,0))</f>
        <v>2.5</v>
      </c>
      <c r="L158" s="5">
        <f>INDEX(products!$A$1:$G$49,MATCH(orders!$D158,products!$A$1:$A$49,0), MATCH(orders!L$1,products!$A$1:$G$1,0))</f>
        <v>25.874999999999996</v>
      </c>
      <c r="M158" s="5">
        <f t="shared" si="6"/>
        <v>77.624999999999986</v>
      </c>
      <c r="N158" t="str">
        <f t="shared" si="7"/>
        <v>Arabica</v>
      </c>
      <c r="O158" t="str">
        <f t="shared" si="8"/>
        <v>Medium</v>
      </c>
      <c r="P158" t="str" cm="1">
        <f t="array" ref="P158">_xlfn.XLOOKUP(Orders[[#This Row],[Customer ID]],customers!$A$1:$A$1001,customers!I$1:$I$1001,,0)</f>
        <v>Yes</v>
      </c>
      <c r="Q158" t="str">
        <f>_xlfn.XLOOKUP(C158,customers!$A$1:$A$1001,customers!$F$1:$F$1001,,0)</f>
        <v>Arlington</v>
      </c>
      <c r="R158" s="10">
        <f>Orders[[#This Row],[Unit Price]]-Orders[[#This Row],[Unit Profit]]</f>
        <v>23.546249999999997</v>
      </c>
      <c r="S158" s="10">
        <f>Orders[[#This Row],[Quantity]]*Orders[[#This Row],[Unit Cost]]</f>
        <v>70.638749999999987</v>
      </c>
      <c r="T158" s="5" cm="1">
        <f t="array" ref="T158">_xlfn.XLOOKUP(D158,Table2[[#All],[Product ID]],Table2[[#All],[Profit]],,0)</f>
        <v>2.3287499999999994</v>
      </c>
      <c r="U158" s="5">
        <f>Orders[[#This Row],[Quantity]]*Orders[[#This Row],[Unit Profit]]</f>
        <v>6.9862499999999983</v>
      </c>
    </row>
    <row r="159" spans="1:21" x14ac:dyDescent="0.3">
      <c r="A159" s="2" t="s">
        <v>1373</v>
      </c>
      <c r="B159" s="3">
        <v>44374</v>
      </c>
      <c r="C159" s="2" t="s">
        <v>1374</v>
      </c>
      <c r="D159" t="s">
        <v>6149</v>
      </c>
      <c r="E159" s="2">
        <v>3</v>
      </c>
      <c r="F159" s="2" t="str">
        <f>_xlfn.XLOOKUP(C159,customers!$A$1:$A$1001,customers!$B$1:$B$1001,,0)</f>
        <v>Paulo Yea</v>
      </c>
      <c r="G159" s="2" t="str">
        <f>IF(_xlfn.XLOOKUP(C159,customers!$A$1:$A$1001,customers!$C$1:$C$1001,,0)=0, "", _xlfn.XLOOKUP(C159,customers!$A$1:$A$1001,customers!$C$1:$C$1001,,0))</f>
        <v>pyea4d@aol.com</v>
      </c>
      <c r="H159" s="2" t="str">
        <f>_xlfn.XLOOKUP(C159,customers!$A$1:$A$1001,customers!$G$1:$G$1001,,0)</f>
        <v>Ireland</v>
      </c>
      <c r="I159" t="str">
        <f>INDEX(products!$A$1:$G$49,MATCH(orders!$D159,products!$A$1:$A$49,0), MATCH(orders!I$1,products!$A$1:$G$1,0))</f>
        <v>Rob</v>
      </c>
      <c r="J159" t="str">
        <f>INDEX(products!$A$1:$G$49,MATCH(orders!$D159,products!$A$1:$A$49,0), MATCH(orders!J$1,products!$A$1:$G$1,0))</f>
        <v>D</v>
      </c>
      <c r="K159" s="4">
        <f>INDEX(products!$A$1:$G$49,MATCH(orders!$D159,products!$A$1:$A$49,0), MATCH(orders!K$1,products!$A$1:$G$1,0))</f>
        <v>2.5</v>
      </c>
      <c r="L159" s="5">
        <f>INDEX(products!$A$1:$G$49,MATCH(orders!$D159,products!$A$1:$A$49,0), MATCH(orders!L$1,products!$A$1:$G$1,0))</f>
        <v>20.584999999999997</v>
      </c>
      <c r="M159" s="5">
        <f t="shared" si="6"/>
        <v>61.754999999999995</v>
      </c>
      <c r="N159" t="str">
        <f t="shared" si="7"/>
        <v>Robusta</v>
      </c>
      <c r="O159" t="str">
        <f t="shared" si="8"/>
        <v>Dark</v>
      </c>
      <c r="P159" t="str" cm="1">
        <f t="array" ref="P159">_xlfn.XLOOKUP(Orders[[#This Row],[Customer ID]],customers!$A$1:$A$1001,customers!I$1:$I$1001,,0)</f>
        <v>No</v>
      </c>
      <c r="Q159" t="str">
        <f>_xlfn.XLOOKUP(C159,customers!$A$1:$A$1001,customers!$F$1:$F$1001,,0)</f>
        <v>Ashford</v>
      </c>
      <c r="R159" s="10">
        <f>Orders[[#This Row],[Unit Price]]-Orders[[#This Row],[Unit Profit]]</f>
        <v>19.349899999999998</v>
      </c>
      <c r="S159" s="10">
        <f>Orders[[#This Row],[Quantity]]*Orders[[#This Row],[Unit Cost]]</f>
        <v>58.049699999999994</v>
      </c>
      <c r="T159" s="5" cm="1">
        <f t="array" ref="T159">_xlfn.XLOOKUP(D159,Table2[[#All],[Product ID]],Table2[[#All],[Profit]],,0)</f>
        <v>1.2350999999999999</v>
      </c>
      <c r="U159" s="5">
        <f>Orders[[#This Row],[Quantity]]*Orders[[#This Row],[Unit Profit]]</f>
        <v>3.7052999999999994</v>
      </c>
    </row>
    <row r="160" spans="1:21" x14ac:dyDescent="0.3">
      <c r="A160" s="2" t="s">
        <v>1379</v>
      </c>
      <c r="B160" s="3">
        <v>43714</v>
      </c>
      <c r="C160" s="2" t="s">
        <v>1380</v>
      </c>
      <c r="D160" t="s">
        <v>6149</v>
      </c>
      <c r="E160" s="2">
        <v>6</v>
      </c>
      <c r="F160" s="2" t="str">
        <f>_xlfn.XLOOKUP(C160,customers!$A$1:$A$1001,customers!$B$1:$B$1001,,0)</f>
        <v>Say Risborough</v>
      </c>
      <c r="G160" s="2" t="str">
        <f>IF(_xlfn.XLOOKUP(C160,customers!$A$1:$A$1001,customers!$C$1:$C$1001,,0)=0, "", _xlfn.XLOOKUP(C160,customers!$A$1:$A$1001,customers!$C$1:$C$1001,,0))</f>
        <v/>
      </c>
      <c r="H160" s="2" t="str">
        <f>_xlfn.XLOOKUP(C160,customers!$A$1:$A$1001,customers!$G$1:$G$1001,,0)</f>
        <v>United States</v>
      </c>
      <c r="I160" t="str">
        <f>INDEX(products!$A$1:$G$49,MATCH(orders!$D160,products!$A$1:$A$49,0), MATCH(orders!I$1,products!$A$1:$G$1,0))</f>
        <v>Rob</v>
      </c>
      <c r="J160" t="str">
        <f>INDEX(products!$A$1:$G$49,MATCH(orders!$D160,products!$A$1:$A$49,0), MATCH(orders!J$1,products!$A$1:$G$1,0))</f>
        <v>D</v>
      </c>
      <c r="K160" s="4">
        <f>INDEX(products!$A$1:$G$49,MATCH(orders!$D160,products!$A$1:$A$49,0), MATCH(orders!K$1,products!$A$1:$G$1,0))</f>
        <v>2.5</v>
      </c>
      <c r="L160" s="5">
        <f>INDEX(products!$A$1:$G$49,MATCH(orders!$D160,products!$A$1:$A$49,0), MATCH(orders!L$1,products!$A$1:$G$1,0))</f>
        <v>20.584999999999997</v>
      </c>
      <c r="M160" s="5">
        <f t="shared" si="6"/>
        <v>123.50999999999999</v>
      </c>
      <c r="N160" t="str">
        <f t="shared" si="7"/>
        <v>Robusta</v>
      </c>
      <c r="O160" t="str">
        <f t="shared" si="8"/>
        <v>Dark</v>
      </c>
      <c r="P160" t="str" cm="1">
        <f t="array" ref="P160">_xlfn.XLOOKUP(Orders[[#This Row],[Customer ID]],customers!$A$1:$A$1001,customers!I$1:$I$1001,,0)</f>
        <v>Yes</v>
      </c>
      <c r="Q160" t="str">
        <f>_xlfn.XLOOKUP(C160,customers!$A$1:$A$1001,customers!$F$1:$F$1001,,0)</f>
        <v>Chattanooga</v>
      </c>
      <c r="R160" s="10">
        <f>Orders[[#This Row],[Unit Price]]-Orders[[#This Row],[Unit Profit]]</f>
        <v>19.349899999999998</v>
      </c>
      <c r="S160" s="10">
        <f>Orders[[#This Row],[Quantity]]*Orders[[#This Row],[Unit Cost]]</f>
        <v>116.09939999999999</v>
      </c>
      <c r="T160" s="5" cm="1">
        <f t="array" ref="T160">_xlfn.XLOOKUP(D160,Table2[[#All],[Product ID]],Table2[[#All],[Profit]],,0)</f>
        <v>1.2350999999999999</v>
      </c>
      <c r="U160" s="5">
        <f>Orders[[#This Row],[Quantity]]*Orders[[#This Row],[Unit Profit]]</f>
        <v>7.4105999999999987</v>
      </c>
    </row>
    <row r="161" spans="1:21" x14ac:dyDescent="0.3">
      <c r="A161" s="2" t="s">
        <v>1384</v>
      </c>
      <c r="B161" s="3">
        <v>44316</v>
      </c>
      <c r="C161" s="2" t="s">
        <v>1385</v>
      </c>
      <c r="D161" t="s">
        <v>6164</v>
      </c>
      <c r="E161" s="2">
        <v>6</v>
      </c>
      <c r="F161" s="2" t="str">
        <f>_xlfn.XLOOKUP(C161,customers!$A$1:$A$1001,customers!$B$1:$B$1001,,0)</f>
        <v>Alexa Sizey</v>
      </c>
      <c r="G161" s="2" t="str">
        <f>IF(_xlfn.XLOOKUP(C161,customers!$A$1:$A$1001,customers!$C$1:$C$1001,,0)=0, "", _xlfn.XLOOKUP(C161,customers!$A$1:$A$1001,customers!$C$1:$C$1001,,0))</f>
        <v/>
      </c>
      <c r="H161" s="2" t="str">
        <f>_xlfn.XLOOKUP(C161,customers!$A$1:$A$1001,customers!$G$1:$G$1001,,0)</f>
        <v>United States</v>
      </c>
      <c r="I161" t="str">
        <f>INDEX(products!$A$1:$G$49,MATCH(orders!$D161,products!$A$1:$A$49,0), MATCH(orders!I$1,products!$A$1:$G$1,0))</f>
        <v>Lib</v>
      </c>
      <c r="J161" t="str">
        <f>INDEX(products!$A$1:$G$49,MATCH(orders!$D161,products!$A$1:$A$49,0), MATCH(orders!J$1,products!$A$1:$G$1,0))</f>
        <v>L</v>
      </c>
      <c r="K161" s="4">
        <f>INDEX(products!$A$1:$G$49,MATCH(orders!$D161,products!$A$1:$A$49,0), MATCH(orders!K$1,products!$A$1:$G$1,0))</f>
        <v>2.5</v>
      </c>
      <c r="L161" s="5">
        <f>INDEX(products!$A$1:$G$49,MATCH(orders!$D161,products!$A$1:$A$49,0), MATCH(orders!L$1,products!$A$1:$G$1,0))</f>
        <v>36.454999999999998</v>
      </c>
      <c r="M161" s="5">
        <f t="shared" si="6"/>
        <v>218.73</v>
      </c>
      <c r="N161" t="str">
        <f t="shared" si="7"/>
        <v>Librica</v>
      </c>
      <c r="O161" t="str">
        <f t="shared" si="8"/>
        <v>Light</v>
      </c>
      <c r="P161" t="str" cm="1">
        <f t="array" ref="P161">_xlfn.XLOOKUP(Orders[[#This Row],[Customer ID]],customers!$A$1:$A$1001,customers!I$1:$I$1001,,0)</f>
        <v>No</v>
      </c>
      <c r="Q161" t="str">
        <f>_xlfn.XLOOKUP(C161,customers!$A$1:$A$1001,customers!$F$1:$F$1001,,0)</f>
        <v>Portland</v>
      </c>
      <c r="R161" s="10">
        <f>Orders[[#This Row],[Unit Price]]-Orders[[#This Row],[Unit Profit]]</f>
        <v>31.71585</v>
      </c>
      <c r="S161" s="10">
        <f>Orders[[#This Row],[Quantity]]*Orders[[#This Row],[Unit Cost]]</f>
        <v>190.29509999999999</v>
      </c>
      <c r="T161" s="5" cm="1">
        <f t="array" ref="T161">_xlfn.XLOOKUP(D161,Table2[[#All],[Product ID]],Table2[[#All],[Profit]],,0)</f>
        <v>4.7391499999999995</v>
      </c>
      <c r="U161" s="5">
        <f>Orders[[#This Row],[Quantity]]*Orders[[#This Row],[Unit Profit]]</f>
        <v>28.434899999999999</v>
      </c>
    </row>
    <row r="162" spans="1:21" x14ac:dyDescent="0.3">
      <c r="A162" s="2" t="s">
        <v>1389</v>
      </c>
      <c r="B162" s="3">
        <v>43837</v>
      </c>
      <c r="C162" s="2" t="s">
        <v>1390</v>
      </c>
      <c r="D162" t="s">
        <v>6139</v>
      </c>
      <c r="E162" s="2">
        <v>4</v>
      </c>
      <c r="F162" s="2" t="str">
        <f>_xlfn.XLOOKUP(C162,customers!$A$1:$A$1001,customers!$B$1:$B$1001,,0)</f>
        <v>Kari Swede</v>
      </c>
      <c r="G162" s="2" t="str">
        <f>IF(_xlfn.XLOOKUP(C162,customers!$A$1:$A$1001,customers!$C$1:$C$1001,,0)=0, "", _xlfn.XLOOKUP(C162,customers!$A$1:$A$1001,customers!$C$1:$C$1001,,0))</f>
        <v>kswede4g@addthis.com</v>
      </c>
      <c r="H162" s="2" t="str">
        <f>_xlfn.XLOOKUP(C162,customers!$A$1:$A$1001,customers!$G$1:$G$1001,,0)</f>
        <v>United States</v>
      </c>
      <c r="I162" t="str">
        <f>INDEX(products!$A$1:$G$49,MATCH(orders!$D162,products!$A$1:$A$49,0), MATCH(orders!I$1,products!$A$1:$G$1,0))</f>
        <v>Exc</v>
      </c>
      <c r="J162" t="str">
        <f>INDEX(products!$A$1:$G$49,MATCH(orders!$D162,products!$A$1:$A$49,0), MATCH(orders!J$1,products!$A$1:$G$1,0))</f>
        <v>M</v>
      </c>
      <c r="K162" s="4">
        <f>INDEX(products!$A$1:$G$49,MATCH(orders!$D162,products!$A$1:$A$49,0), MATCH(orders!K$1,products!$A$1:$G$1,0))</f>
        <v>0.5</v>
      </c>
      <c r="L162" s="5">
        <f>INDEX(products!$A$1:$G$49,MATCH(orders!$D162,products!$A$1:$A$49,0), MATCH(orders!L$1,products!$A$1:$G$1,0))</f>
        <v>8.25</v>
      </c>
      <c r="M162" s="5">
        <f t="shared" si="6"/>
        <v>33</v>
      </c>
      <c r="N162" t="str">
        <f t="shared" si="7"/>
        <v>Excelsa</v>
      </c>
      <c r="O162" t="str">
        <f t="shared" si="8"/>
        <v>Medium</v>
      </c>
      <c r="P162" t="str" cm="1">
        <f t="array" ref="P162">_xlfn.XLOOKUP(Orders[[#This Row],[Customer ID]],customers!$A$1:$A$1001,customers!I$1:$I$1001,,0)</f>
        <v>No</v>
      </c>
      <c r="Q162" t="str">
        <f>_xlfn.XLOOKUP(C162,customers!$A$1:$A$1001,customers!$F$1:$F$1001,,0)</f>
        <v>Oklahoma City</v>
      </c>
      <c r="R162" s="10">
        <f>Orders[[#This Row],[Unit Price]]-Orders[[#This Row],[Unit Profit]]</f>
        <v>7.3425000000000002</v>
      </c>
      <c r="S162" s="10">
        <f>Orders[[#This Row],[Quantity]]*Orders[[#This Row],[Unit Cost]]</f>
        <v>29.37</v>
      </c>
      <c r="T162" s="5" cm="1">
        <f t="array" ref="T162">_xlfn.XLOOKUP(D162,Table2[[#All],[Product ID]],Table2[[#All],[Profit]],,0)</f>
        <v>0.90749999999999997</v>
      </c>
      <c r="U162" s="5">
        <f>Orders[[#This Row],[Quantity]]*Orders[[#This Row],[Unit Profit]]</f>
        <v>3.63</v>
      </c>
    </row>
    <row r="163" spans="1:21" x14ac:dyDescent="0.3">
      <c r="A163" s="2" t="s">
        <v>1395</v>
      </c>
      <c r="B163" s="3">
        <v>44207</v>
      </c>
      <c r="C163" s="2" t="s">
        <v>1396</v>
      </c>
      <c r="D163" t="s">
        <v>6180</v>
      </c>
      <c r="E163" s="2">
        <v>3</v>
      </c>
      <c r="F163" s="2" t="str">
        <f>_xlfn.XLOOKUP(C163,customers!$A$1:$A$1001,customers!$B$1:$B$1001,,0)</f>
        <v>Leontine Rubrow</v>
      </c>
      <c r="G163" s="2" t="str">
        <f>IF(_xlfn.XLOOKUP(C163,customers!$A$1:$A$1001,customers!$C$1:$C$1001,,0)=0, "", _xlfn.XLOOKUP(C163,customers!$A$1:$A$1001,customers!$C$1:$C$1001,,0))</f>
        <v>lrubrow4h@microsoft.com</v>
      </c>
      <c r="H163" s="2" t="str">
        <f>_xlfn.XLOOKUP(C163,customers!$A$1:$A$1001,customers!$G$1:$G$1001,,0)</f>
        <v>United States</v>
      </c>
      <c r="I163" t="str">
        <f>INDEX(products!$A$1:$G$49,MATCH(orders!$D163,products!$A$1:$A$49,0), MATCH(orders!I$1,products!$A$1:$G$1,0))</f>
        <v>Ara</v>
      </c>
      <c r="J163" t="str">
        <f>INDEX(products!$A$1:$G$49,MATCH(orders!$D163,products!$A$1:$A$49,0), MATCH(orders!J$1,products!$A$1:$G$1,0))</f>
        <v>L</v>
      </c>
      <c r="K163" s="4">
        <f>INDEX(products!$A$1:$G$49,MATCH(orders!$D163,products!$A$1:$A$49,0), MATCH(orders!K$1,products!$A$1:$G$1,0))</f>
        <v>0.5</v>
      </c>
      <c r="L163" s="5">
        <f>INDEX(products!$A$1:$G$49,MATCH(orders!$D163,products!$A$1:$A$49,0), MATCH(orders!L$1,products!$A$1:$G$1,0))</f>
        <v>7.77</v>
      </c>
      <c r="M163" s="5">
        <f t="shared" si="6"/>
        <v>23.31</v>
      </c>
      <c r="N163" t="str">
        <f t="shared" si="7"/>
        <v>Arabica</v>
      </c>
      <c r="O163" t="str">
        <f t="shared" si="8"/>
        <v>Light</v>
      </c>
      <c r="P163" t="str" cm="1">
        <f t="array" ref="P163">_xlfn.XLOOKUP(Orders[[#This Row],[Customer ID]],customers!$A$1:$A$1001,customers!I$1:$I$1001,,0)</f>
        <v>No</v>
      </c>
      <c r="Q163" t="str">
        <f>_xlfn.XLOOKUP(C163,customers!$A$1:$A$1001,customers!$F$1:$F$1001,,0)</f>
        <v>Washington</v>
      </c>
      <c r="R163" s="10">
        <f>Orders[[#This Row],[Unit Price]]-Orders[[#This Row],[Unit Profit]]</f>
        <v>7.0706999999999995</v>
      </c>
      <c r="S163" s="10">
        <f>Orders[[#This Row],[Quantity]]*Orders[[#This Row],[Unit Cost]]</f>
        <v>21.2121</v>
      </c>
      <c r="T163" s="5" cm="1">
        <f t="array" ref="T163">_xlfn.XLOOKUP(D163,Table2[[#All],[Product ID]],Table2[[#All],[Profit]],,0)</f>
        <v>0.69929999999999992</v>
      </c>
      <c r="U163" s="5">
        <f>Orders[[#This Row],[Quantity]]*Orders[[#This Row],[Unit Profit]]</f>
        <v>2.0978999999999997</v>
      </c>
    </row>
    <row r="164" spans="1:21" x14ac:dyDescent="0.3">
      <c r="A164" s="2" t="s">
        <v>1401</v>
      </c>
      <c r="B164" s="3">
        <v>44515</v>
      </c>
      <c r="C164" s="2" t="s">
        <v>1402</v>
      </c>
      <c r="D164" t="s">
        <v>6144</v>
      </c>
      <c r="E164" s="2">
        <v>3</v>
      </c>
      <c r="F164" s="2" t="str">
        <f>_xlfn.XLOOKUP(C164,customers!$A$1:$A$1001,customers!$B$1:$B$1001,,0)</f>
        <v>Dottie Tift</v>
      </c>
      <c r="G164" s="2" t="str">
        <f>IF(_xlfn.XLOOKUP(C164,customers!$A$1:$A$1001,customers!$C$1:$C$1001,,0)=0, "", _xlfn.XLOOKUP(C164,customers!$A$1:$A$1001,customers!$C$1:$C$1001,,0))</f>
        <v>dtift4i@netvibes.com</v>
      </c>
      <c r="H164" s="2" t="str">
        <f>_xlfn.XLOOKUP(C164,customers!$A$1:$A$1001,customers!$G$1:$G$1001,,0)</f>
        <v>United States</v>
      </c>
      <c r="I164" t="str">
        <f>INDEX(products!$A$1:$G$49,MATCH(orders!$D164,products!$A$1:$A$49,0), MATCH(orders!I$1,products!$A$1:$G$1,0))</f>
        <v>Exc</v>
      </c>
      <c r="J164" t="str">
        <f>INDEX(products!$A$1:$G$49,MATCH(orders!$D164,products!$A$1:$A$49,0), MATCH(orders!J$1,products!$A$1:$G$1,0))</f>
        <v>D</v>
      </c>
      <c r="K164" s="4">
        <f>INDEX(products!$A$1:$G$49,MATCH(orders!$D164,products!$A$1:$A$49,0), MATCH(orders!K$1,products!$A$1:$G$1,0))</f>
        <v>0.5</v>
      </c>
      <c r="L164" s="5">
        <f>INDEX(products!$A$1:$G$49,MATCH(orders!$D164,products!$A$1:$A$49,0), MATCH(orders!L$1,products!$A$1:$G$1,0))</f>
        <v>7.29</v>
      </c>
      <c r="M164" s="5">
        <f t="shared" si="6"/>
        <v>21.87</v>
      </c>
      <c r="N164" t="str">
        <f t="shared" si="7"/>
        <v>Excelsa</v>
      </c>
      <c r="O164" t="str">
        <f t="shared" si="8"/>
        <v>Dark</v>
      </c>
      <c r="P164" t="str" cm="1">
        <f t="array" ref="P164">_xlfn.XLOOKUP(Orders[[#This Row],[Customer ID]],customers!$A$1:$A$1001,customers!I$1:$I$1001,,0)</f>
        <v>Yes</v>
      </c>
      <c r="Q164" t="str">
        <f>_xlfn.XLOOKUP(C164,customers!$A$1:$A$1001,customers!$F$1:$F$1001,,0)</f>
        <v>Greensboro</v>
      </c>
      <c r="R164" s="10">
        <f>Orders[[#This Row],[Unit Price]]-Orders[[#This Row],[Unit Profit]]</f>
        <v>6.4881000000000002</v>
      </c>
      <c r="S164" s="10">
        <f>Orders[[#This Row],[Quantity]]*Orders[[#This Row],[Unit Cost]]</f>
        <v>19.464300000000001</v>
      </c>
      <c r="T164" s="5" cm="1">
        <f t="array" ref="T164">_xlfn.XLOOKUP(D164,Table2[[#All],[Product ID]],Table2[[#All],[Profit]],,0)</f>
        <v>0.80190000000000006</v>
      </c>
      <c r="U164" s="5">
        <f>Orders[[#This Row],[Quantity]]*Orders[[#This Row],[Unit Profit]]</f>
        <v>2.4057000000000004</v>
      </c>
    </row>
    <row r="165" spans="1:21" x14ac:dyDescent="0.3">
      <c r="A165" s="2" t="s">
        <v>1407</v>
      </c>
      <c r="B165" s="3">
        <v>43619</v>
      </c>
      <c r="C165" s="2" t="s">
        <v>1408</v>
      </c>
      <c r="D165" t="s">
        <v>6163</v>
      </c>
      <c r="E165" s="2">
        <v>6</v>
      </c>
      <c r="F165" s="2" t="str">
        <f>_xlfn.XLOOKUP(C165,customers!$A$1:$A$1001,customers!$B$1:$B$1001,,0)</f>
        <v>Gerardo Schonfeld</v>
      </c>
      <c r="G165" s="2" t="str">
        <f>IF(_xlfn.XLOOKUP(C165,customers!$A$1:$A$1001,customers!$C$1:$C$1001,,0)=0, "", _xlfn.XLOOKUP(C165,customers!$A$1:$A$1001,customers!$C$1:$C$1001,,0))</f>
        <v>gschonfeld4j@oracle.com</v>
      </c>
      <c r="H165" s="2" t="str">
        <f>_xlfn.XLOOKUP(C165,customers!$A$1:$A$1001,customers!$G$1:$G$1001,,0)</f>
        <v>United States</v>
      </c>
      <c r="I165" t="str">
        <f>INDEX(products!$A$1:$G$49,MATCH(orders!$D165,products!$A$1:$A$49,0), MATCH(orders!I$1,products!$A$1:$G$1,0))</f>
        <v>Rob</v>
      </c>
      <c r="J165" t="str">
        <f>INDEX(products!$A$1:$G$49,MATCH(orders!$D165,products!$A$1:$A$49,0), MATCH(orders!J$1,products!$A$1:$G$1,0))</f>
        <v>D</v>
      </c>
      <c r="K165" s="4">
        <f>INDEX(products!$A$1:$G$49,MATCH(orders!$D165,products!$A$1:$A$49,0), MATCH(orders!K$1,products!$A$1:$G$1,0))</f>
        <v>0.2</v>
      </c>
      <c r="L165" s="5">
        <f>INDEX(products!$A$1:$G$49,MATCH(orders!$D165,products!$A$1:$A$49,0), MATCH(orders!L$1,products!$A$1:$G$1,0))</f>
        <v>2.6849999999999996</v>
      </c>
      <c r="M165" s="5">
        <f t="shared" si="6"/>
        <v>16.11</v>
      </c>
      <c r="N165" t="str">
        <f t="shared" si="7"/>
        <v>Robusta</v>
      </c>
      <c r="O165" t="str">
        <f t="shared" si="8"/>
        <v>Dark</v>
      </c>
      <c r="P165" t="str" cm="1">
        <f t="array" ref="P165">_xlfn.XLOOKUP(Orders[[#This Row],[Customer ID]],customers!$A$1:$A$1001,customers!I$1:$I$1001,,0)</f>
        <v>No</v>
      </c>
      <c r="Q165" t="str">
        <f>_xlfn.XLOOKUP(C165,customers!$A$1:$A$1001,customers!$F$1:$F$1001,,0)</f>
        <v>Alexandria</v>
      </c>
      <c r="R165" s="10">
        <f>Orders[[#This Row],[Unit Price]]-Orders[[#This Row],[Unit Profit]]</f>
        <v>2.5238999999999998</v>
      </c>
      <c r="S165" s="10">
        <f>Orders[[#This Row],[Quantity]]*Orders[[#This Row],[Unit Cost]]</f>
        <v>15.1434</v>
      </c>
      <c r="T165" s="5" cm="1">
        <f t="array" ref="T165">_xlfn.XLOOKUP(D165,Table2[[#All],[Product ID]],Table2[[#All],[Profit]],,0)</f>
        <v>0.16109999999999997</v>
      </c>
      <c r="U165" s="5">
        <f>Orders[[#This Row],[Quantity]]*Orders[[#This Row],[Unit Profit]]</f>
        <v>0.96659999999999979</v>
      </c>
    </row>
    <row r="166" spans="1:21" x14ac:dyDescent="0.3">
      <c r="A166" s="2" t="s">
        <v>1413</v>
      </c>
      <c r="B166" s="3">
        <v>44182</v>
      </c>
      <c r="C166" s="2" t="s">
        <v>1414</v>
      </c>
      <c r="D166" t="s">
        <v>6144</v>
      </c>
      <c r="E166" s="2">
        <v>4</v>
      </c>
      <c r="F166" s="2" t="str">
        <f>_xlfn.XLOOKUP(C166,customers!$A$1:$A$1001,customers!$B$1:$B$1001,,0)</f>
        <v>Claiborne Feye</v>
      </c>
      <c r="G166" s="2" t="str">
        <f>IF(_xlfn.XLOOKUP(C166,customers!$A$1:$A$1001,customers!$C$1:$C$1001,,0)=0, "", _xlfn.XLOOKUP(C166,customers!$A$1:$A$1001,customers!$C$1:$C$1001,,0))</f>
        <v>cfeye4k@google.co.jp</v>
      </c>
      <c r="H166" s="2" t="str">
        <f>_xlfn.XLOOKUP(C166,customers!$A$1:$A$1001,customers!$G$1:$G$1001,,0)</f>
        <v>Ireland</v>
      </c>
      <c r="I166" t="str">
        <f>INDEX(products!$A$1:$G$49,MATCH(orders!$D166,products!$A$1:$A$49,0), MATCH(orders!I$1,products!$A$1:$G$1,0))</f>
        <v>Exc</v>
      </c>
      <c r="J166" t="str">
        <f>INDEX(products!$A$1:$G$49,MATCH(orders!$D166,products!$A$1:$A$49,0), MATCH(orders!J$1,products!$A$1:$G$1,0))</f>
        <v>D</v>
      </c>
      <c r="K166" s="4">
        <f>INDEX(products!$A$1:$G$49,MATCH(orders!$D166,products!$A$1:$A$49,0), MATCH(orders!K$1,products!$A$1:$G$1,0))</f>
        <v>0.5</v>
      </c>
      <c r="L166" s="5">
        <f>INDEX(products!$A$1:$G$49,MATCH(orders!$D166,products!$A$1:$A$49,0), MATCH(orders!L$1,products!$A$1:$G$1,0))</f>
        <v>7.29</v>
      </c>
      <c r="M166" s="5">
        <f t="shared" si="6"/>
        <v>29.16</v>
      </c>
      <c r="N166" t="str">
        <f t="shared" si="7"/>
        <v>Excelsa</v>
      </c>
      <c r="O166" t="str">
        <f t="shared" si="8"/>
        <v>Dark</v>
      </c>
      <c r="P166" t="str" cm="1">
        <f t="array" ref="P166">_xlfn.XLOOKUP(Orders[[#This Row],[Customer ID]],customers!$A$1:$A$1001,customers!I$1:$I$1001,,0)</f>
        <v>No</v>
      </c>
      <c r="Q166" t="str">
        <f>_xlfn.XLOOKUP(C166,customers!$A$1:$A$1001,customers!$F$1:$F$1001,,0)</f>
        <v>Castlebridge</v>
      </c>
      <c r="R166" s="10">
        <f>Orders[[#This Row],[Unit Price]]-Orders[[#This Row],[Unit Profit]]</f>
        <v>6.4881000000000002</v>
      </c>
      <c r="S166" s="10">
        <f>Orders[[#This Row],[Quantity]]*Orders[[#This Row],[Unit Cost]]</f>
        <v>25.952400000000001</v>
      </c>
      <c r="T166" s="5" cm="1">
        <f t="array" ref="T166">_xlfn.XLOOKUP(D166,Table2[[#All],[Product ID]],Table2[[#All],[Profit]],,0)</f>
        <v>0.80190000000000006</v>
      </c>
      <c r="U166" s="5">
        <f>Orders[[#This Row],[Quantity]]*Orders[[#This Row],[Unit Profit]]</f>
        <v>3.2076000000000002</v>
      </c>
    </row>
    <row r="167" spans="1:21" x14ac:dyDescent="0.3">
      <c r="A167" s="2" t="s">
        <v>1420</v>
      </c>
      <c r="B167" s="3">
        <v>44234</v>
      </c>
      <c r="C167" s="2" t="s">
        <v>1421</v>
      </c>
      <c r="D167" t="s">
        <v>6177</v>
      </c>
      <c r="E167" s="2">
        <v>6</v>
      </c>
      <c r="F167" s="2" t="str">
        <f>_xlfn.XLOOKUP(C167,customers!$A$1:$A$1001,customers!$B$1:$B$1001,,0)</f>
        <v>Mina Elstone</v>
      </c>
      <c r="G167" s="2" t="str">
        <f>IF(_xlfn.XLOOKUP(C167,customers!$A$1:$A$1001,customers!$C$1:$C$1001,,0)=0, "", _xlfn.XLOOKUP(C167,customers!$A$1:$A$1001,customers!$C$1:$C$1001,,0))</f>
        <v/>
      </c>
      <c r="H167" s="2" t="str">
        <f>_xlfn.XLOOKUP(C167,customers!$A$1:$A$1001,customers!$G$1:$G$1001,,0)</f>
        <v>United States</v>
      </c>
      <c r="I167" t="str">
        <f>INDEX(products!$A$1:$G$49,MATCH(orders!$D167,products!$A$1:$A$49,0), MATCH(orders!I$1,products!$A$1:$G$1,0))</f>
        <v>Rob</v>
      </c>
      <c r="J167" t="str">
        <f>INDEX(products!$A$1:$G$49,MATCH(orders!$D167,products!$A$1:$A$49,0), MATCH(orders!J$1,products!$A$1:$G$1,0))</f>
        <v>D</v>
      </c>
      <c r="K167" s="4">
        <f>INDEX(products!$A$1:$G$49,MATCH(orders!$D167,products!$A$1:$A$49,0), MATCH(orders!K$1,products!$A$1:$G$1,0))</f>
        <v>1</v>
      </c>
      <c r="L167" s="5">
        <f>INDEX(products!$A$1:$G$49,MATCH(orders!$D167,products!$A$1:$A$49,0), MATCH(orders!L$1,products!$A$1:$G$1,0))</f>
        <v>8.9499999999999993</v>
      </c>
      <c r="M167" s="5">
        <f t="shared" si="6"/>
        <v>53.699999999999996</v>
      </c>
      <c r="N167" t="str">
        <f t="shared" si="7"/>
        <v>Robusta</v>
      </c>
      <c r="O167" t="str">
        <f t="shared" si="8"/>
        <v>Dark</v>
      </c>
      <c r="P167" t="str" cm="1">
        <f t="array" ref="P167">_xlfn.XLOOKUP(Orders[[#This Row],[Customer ID]],customers!$A$1:$A$1001,customers!I$1:$I$1001,,0)</f>
        <v>Yes</v>
      </c>
      <c r="Q167" t="str">
        <f>_xlfn.XLOOKUP(C167,customers!$A$1:$A$1001,customers!$F$1:$F$1001,,0)</f>
        <v>Racine</v>
      </c>
      <c r="R167" s="10">
        <f>Orders[[#This Row],[Unit Price]]-Orders[[#This Row],[Unit Profit]]</f>
        <v>8.4130000000000003</v>
      </c>
      <c r="S167" s="10">
        <f>Orders[[#This Row],[Quantity]]*Orders[[#This Row],[Unit Cost]]</f>
        <v>50.478000000000002</v>
      </c>
      <c r="T167" s="5" cm="1">
        <f t="array" ref="T167">_xlfn.XLOOKUP(D167,Table2[[#All],[Product ID]],Table2[[#All],[Profit]],,0)</f>
        <v>0.53699999999999992</v>
      </c>
      <c r="U167" s="5">
        <f>Orders[[#This Row],[Quantity]]*Orders[[#This Row],[Unit Profit]]</f>
        <v>3.2219999999999995</v>
      </c>
    </row>
    <row r="168" spans="1:21" x14ac:dyDescent="0.3">
      <c r="A168" s="2" t="s">
        <v>1425</v>
      </c>
      <c r="B168" s="3">
        <v>44270</v>
      </c>
      <c r="C168" s="2" t="s">
        <v>1426</v>
      </c>
      <c r="D168" t="s">
        <v>6172</v>
      </c>
      <c r="E168" s="2">
        <v>5</v>
      </c>
      <c r="F168" s="2" t="str">
        <f>_xlfn.XLOOKUP(C168,customers!$A$1:$A$1001,customers!$B$1:$B$1001,,0)</f>
        <v>Sherman Mewrcik</v>
      </c>
      <c r="G168" s="2" t="str">
        <f>IF(_xlfn.XLOOKUP(C168,customers!$A$1:$A$1001,customers!$C$1:$C$1001,,0)=0, "", _xlfn.XLOOKUP(C168,customers!$A$1:$A$1001,customers!$C$1:$C$1001,,0))</f>
        <v/>
      </c>
      <c r="H168" s="2" t="str">
        <f>_xlfn.XLOOKUP(C168,customers!$A$1:$A$1001,customers!$G$1:$G$1001,,0)</f>
        <v>United States</v>
      </c>
      <c r="I168" t="str">
        <f>INDEX(products!$A$1:$G$49,MATCH(orders!$D168,products!$A$1:$A$49,0), MATCH(orders!I$1,products!$A$1:$G$1,0))</f>
        <v>Rob</v>
      </c>
      <c r="J168" t="str">
        <f>INDEX(products!$A$1:$G$49,MATCH(orders!$D168,products!$A$1:$A$49,0), MATCH(orders!J$1,products!$A$1:$G$1,0))</f>
        <v>D</v>
      </c>
      <c r="K168" s="4">
        <f>INDEX(products!$A$1:$G$49,MATCH(orders!$D168,products!$A$1:$A$49,0), MATCH(orders!K$1,products!$A$1:$G$1,0))</f>
        <v>0.5</v>
      </c>
      <c r="L168" s="5">
        <f>INDEX(products!$A$1:$G$49,MATCH(orders!$D168,products!$A$1:$A$49,0), MATCH(orders!L$1,products!$A$1:$G$1,0))</f>
        <v>5.3699999999999992</v>
      </c>
      <c r="M168" s="5">
        <f t="shared" si="6"/>
        <v>26.849999999999994</v>
      </c>
      <c r="N168" t="str">
        <f t="shared" si="7"/>
        <v>Robusta</v>
      </c>
      <c r="O168" t="str">
        <f t="shared" si="8"/>
        <v>Dark</v>
      </c>
      <c r="P168" t="str" cm="1">
        <f t="array" ref="P168">_xlfn.XLOOKUP(Orders[[#This Row],[Customer ID]],customers!$A$1:$A$1001,customers!I$1:$I$1001,,0)</f>
        <v>Yes</v>
      </c>
      <c r="Q168" t="str">
        <f>_xlfn.XLOOKUP(C168,customers!$A$1:$A$1001,customers!$F$1:$F$1001,,0)</f>
        <v>Clearwater</v>
      </c>
      <c r="R168" s="10">
        <f>Orders[[#This Row],[Unit Price]]-Orders[[#This Row],[Unit Profit]]</f>
        <v>5.0477999999999996</v>
      </c>
      <c r="S168" s="10">
        <f>Orders[[#This Row],[Quantity]]*Orders[[#This Row],[Unit Cost]]</f>
        <v>25.238999999999997</v>
      </c>
      <c r="T168" s="5" cm="1">
        <f t="array" ref="T168">_xlfn.XLOOKUP(D168,Table2[[#All],[Product ID]],Table2[[#All],[Profit]],,0)</f>
        <v>0.32219999999999993</v>
      </c>
      <c r="U168" s="5">
        <f>Orders[[#This Row],[Quantity]]*Orders[[#This Row],[Unit Profit]]</f>
        <v>1.6109999999999998</v>
      </c>
    </row>
    <row r="169" spans="1:21" x14ac:dyDescent="0.3">
      <c r="A169" s="2" t="s">
        <v>1430</v>
      </c>
      <c r="B169" s="3">
        <v>44777</v>
      </c>
      <c r="C169" s="2" t="s">
        <v>1431</v>
      </c>
      <c r="D169" t="s">
        <v>6139</v>
      </c>
      <c r="E169" s="2">
        <v>5</v>
      </c>
      <c r="F169" s="2" t="str">
        <f>_xlfn.XLOOKUP(C169,customers!$A$1:$A$1001,customers!$B$1:$B$1001,,0)</f>
        <v>Tamarah Fero</v>
      </c>
      <c r="G169" s="2" t="str">
        <f>IF(_xlfn.XLOOKUP(C169,customers!$A$1:$A$1001,customers!$C$1:$C$1001,,0)=0, "", _xlfn.XLOOKUP(C169,customers!$A$1:$A$1001,customers!$C$1:$C$1001,,0))</f>
        <v>tfero4n@comsenz.com</v>
      </c>
      <c r="H169" s="2" t="str">
        <f>_xlfn.XLOOKUP(C169,customers!$A$1:$A$1001,customers!$G$1:$G$1001,,0)</f>
        <v>United States</v>
      </c>
      <c r="I169" t="str">
        <f>INDEX(products!$A$1:$G$49,MATCH(orders!$D169,products!$A$1:$A$49,0), MATCH(orders!I$1,products!$A$1:$G$1,0))</f>
        <v>Exc</v>
      </c>
      <c r="J169" t="str">
        <f>INDEX(products!$A$1:$G$49,MATCH(orders!$D169,products!$A$1:$A$49,0), MATCH(orders!J$1,products!$A$1:$G$1,0))</f>
        <v>M</v>
      </c>
      <c r="K169" s="4">
        <f>INDEX(products!$A$1:$G$49,MATCH(orders!$D169,products!$A$1:$A$49,0), MATCH(orders!K$1,products!$A$1:$G$1,0))</f>
        <v>0.5</v>
      </c>
      <c r="L169" s="5">
        <f>INDEX(products!$A$1:$G$49,MATCH(orders!$D169,products!$A$1:$A$49,0), MATCH(orders!L$1,products!$A$1:$G$1,0))</f>
        <v>8.25</v>
      </c>
      <c r="M169" s="5">
        <f t="shared" si="6"/>
        <v>41.25</v>
      </c>
      <c r="N169" t="str">
        <f t="shared" si="7"/>
        <v>Excelsa</v>
      </c>
      <c r="O169" t="str">
        <f t="shared" si="8"/>
        <v>Medium</v>
      </c>
      <c r="P169" t="str" cm="1">
        <f t="array" ref="P169">_xlfn.XLOOKUP(Orders[[#This Row],[Customer ID]],customers!$A$1:$A$1001,customers!I$1:$I$1001,,0)</f>
        <v>Yes</v>
      </c>
      <c r="Q169" t="str">
        <f>_xlfn.XLOOKUP(C169,customers!$A$1:$A$1001,customers!$F$1:$F$1001,,0)</f>
        <v>Racine</v>
      </c>
      <c r="R169" s="10">
        <f>Orders[[#This Row],[Unit Price]]-Orders[[#This Row],[Unit Profit]]</f>
        <v>7.3425000000000002</v>
      </c>
      <c r="S169" s="10">
        <f>Orders[[#This Row],[Quantity]]*Orders[[#This Row],[Unit Cost]]</f>
        <v>36.712499999999999</v>
      </c>
      <c r="T169" s="5" cm="1">
        <f t="array" ref="T169">_xlfn.XLOOKUP(D169,Table2[[#All],[Product ID]],Table2[[#All],[Profit]],,0)</f>
        <v>0.90749999999999997</v>
      </c>
      <c r="U169" s="5">
        <f>Orders[[#This Row],[Quantity]]*Orders[[#This Row],[Unit Profit]]</f>
        <v>4.5374999999999996</v>
      </c>
    </row>
    <row r="170" spans="1:21" x14ac:dyDescent="0.3">
      <c r="A170" s="2" t="s">
        <v>1436</v>
      </c>
      <c r="B170" s="3">
        <v>43484</v>
      </c>
      <c r="C170" s="2" t="s">
        <v>1437</v>
      </c>
      <c r="D170" t="s">
        <v>6157</v>
      </c>
      <c r="E170" s="2">
        <v>6</v>
      </c>
      <c r="F170" s="2" t="str">
        <f>_xlfn.XLOOKUP(C170,customers!$A$1:$A$1001,customers!$B$1:$B$1001,,0)</f>
        <v>Stanislaus Valsler</v>
      </c>
      <c r="G170" s="2" t="str">
        <f>IF(_xlfn.XLOOKUP(C170,customers!$A$1:$A$1001,customers!$C$1:$C$1001,,0)=0, "", _xlfn.XLOOKUP(C170,customers!$A$1:$A$1001,customers!$C$1:$C$1001,,0))</f>
        <v/>
      </c>
      <c r="H170" s="2" t="str">
        <f>_xlfn.XLOOKUP(C170,customers!$A$1:$A$1001,customers!$G$1:$G$1001,,0)</f>
        <v>Ireland</v>
      </c>
      <c r="I170" t="str">
        <f>INDEX(products!$A$1:$G$49,MATCH(orders!$D170,products!$A$1:$A$49,0), MATCH(orders!I$1,products!$A$1:$G$1,0))</f>
        <v>Ara</v>
      </c>
      <c r="J170" t="str">
        <f>INDEX(products!$A$1:$G$49,MATCH(orders!$D170,products!$A$1:$A$49,0), MATCH(orders!J$1,products!$A$1:$G$1,0))</f>
        <v>M</v>
      </c>
      <c r="K170" s="4">
        <f>INDEX(products!$A$1:$G$49,MATCH(orders!$D170,products!$A$1:$A$49,0), MATCH(orders!K$1,products!$A$1:$G$1,0))</f>
        <v>0.5</v>
      </c>
      <c r="L170" s="5">
        <f>INDEX(products!$A$1:$G$49,MATCH(orders!$D170,products!$A$1:$A$49,0), MATCH(orders!L$1,products!$A$1:$G$1,0))</f>
        <v>6.75</v>
      </c>
      <c r="M170" s="5">
        <f t="shared" si="6"/>
        <v>40.5</v>
      </c>
      <c r="N170" t="str">
        <f t="shared" si="7"/>
        <v>Arabica</v>
      </c>
      <c r="O170" t="str">
        <f t="shared" si="8"/>
        <v>Medium</v>
      </c>
      <c r="P170" t="str" cm="1">
        <f t="array" ref="P170">_xlfn.XLOOKUP(Orders[[#This Row],[Customer ID]],customers!$A$1:$A$1001,customers!I$1:$I$1001,,0)</f>
        <v>No</v>
      </c>
      <c r="Q170" t="str">
        <f>_xlfn.XLOOKUP(C170,customers!$A$1:$A$1001,customers!$F$1:$F$1001,,0)</f>
        <v>Castlebridge</v>
      </c>
      <c r="R170" s="10">
        <f>Orders[[#This Row],[Unit Price]]-Orders[[#This Row],[Unit Profit]]</f>
        <v>6.1425000000000001</v>
      </c>
      <c r="S170" s="10">
        <f>Orders[[#This Row],[Quantity]]*Orders[[#This Row],[Unit Cost]]</f>
        <v>36.855000000000004</v>
      </c>
      <c r="T170" s="5" cm="1">
        <f t="array" ref="T170">_xlfn.XLOOKUP(D170,Table2[[#All],[Product ID]],Table2[[#All],[Profit]],,0)</f>
        <v>0.60749999999999993</v>
      </c>
      <c r="U170" s="5">
        <f>Orders[[#This Row],[Quantity]]*Orders[[#This Row],[Unit Profit]]</f>
        <v>3.6449999999999996</v>
      </c>
    </row>
    <row r="171" spans="1:21" x14ac:dyDescent="0.3">
      <c r="A171" s="2" t="s">
        <v>1441</v>
      </c>
      <c r="B171" s="3">
        <v>44643</v>
      </c>
      <c r="C171" s="2" t="s">
        <v>1442</v>
      </c>
      <c r="D171" t="s">
        <v>6177</v>
      </c>
      <c r="E171" s="2">
        <v>2</v>
      </c>
      <c r="F171" s="2" t="str">
        <f>_xlfn.XLOOKUP(C171,customers!$A$1:$A$1001,customers!$B$1:$B$1001,,0)</f>
        <v>Felita Dauney</v>
      </c>
      <c r="G171" s="2" t="str">
        <f>IF(_xlfn.XLOOKUP(C171,customers!$A$1:$A$1001,customers!$C$1:$C$1001,,0)=0, "", _xlfn.XLOOKUP(C171,customers!$A$1:$A$1001,customers!$C$1:$C$1001,,0))</f>
        <v>fdauney4p@sphinn.com</v>
      </c>
      <c r="H171" s="2" t="str">
        <f>_xlfn.XLOOKUP(C171,customers!$A$1:$A$1001,customers!$G$1:$G$1001,,0)</f>
        <v>Ireland</v>
      </c>
      <c r="I171" t="str">
        <f>INDEX(products!$A$1:$G$49,MATCH(orders!$D171,products!$A$1:$A$49,0), MATCH(orders!I$1,products!$A$1:$G$1,0))</f>
        <v>Rob</v>
      </c>
      <c r="J171" t="str">
        <f>INDEX(products!$A$1:$G$49,MATCH(orders!$D171,products!$A$1:$A$49,0), MATCH(orders!J$1,products!$A$1:$G$1,0))</f>
        <v>D</v>
      </c>
      <c r="K171" s="4">
        <f>INDEX(products!$A$1:$G$49,MATCH(orders!$D171,products!$A$1:$A$49,0), MATCH(orders!K$1,products!$A$1:$G$1,0))</f>
        <v>1</v>
      </c>
      <c r="L171" s="5">
        <f>INDEX(products!$A$1:$G$49,MATCH(orders!$D171,products!$A$1:$A$49,0), MATCH(orders!L$1,products!$A$1:$G$1,0))</f>
        <v>8.9499999999999993</v>
      </c>
      <c r="M171" s="5">
        <f t="shared" si="6"/>
        <v>17.899999999999999</v>
      </c>
      <c r="N171" t="str">
        <f t="shared" si="7"/>
        <v>Robusta</v>
      </c>
      <c r="O171" t="str">
        <f t="shared" si="8"/>
        <v>Dark</v>
      </c>
      <c r="P171" t="str" cm="1">
        <f t="array" ref="P171">_xlfn.XLOOKUP(Orders[[#This Row],[Customer ID]],customers!$A$1:$A$1001,customers!I$1:$I$1001,,0)</f>
        <v>No</v>
      </c>
      <c r="Q171" t="str">
        <f>_xlfn.XLOOKUP(C171,customers!$A$1:$A$1001,customers!$F$1:$F$1001,,0)</f>
        <v>Castlebellingham</v>
      </c>
      <c r="R171" s="10">
        <f>Orders[[#This Row],[Unit Price]]-Orders[[#This Row],[Unit Profit]]</f>
        <v>8.4130000000000003</v>
      </c>
      <c r="S171" s="10">
        <f>Orders[[#This Row],[Quantity]]*Orders[[#This Row],[Unit Cost]]</f>
        <v>16.826000000000001</v>
      </c>
      <c r="T171" s="5" cm="1">
        <f t="array" ref="T171">_xlfn.XLOOKUP(D171,Table2[[#All],[Product ID]],Table2[[#All],[Profit]],,0)</f>
        <v>0.53699999999999992</v>
      </c>
      <c r="U171" s="5">
        <f>Orders[[#This Row],[Quantity]]*Orders[[#This Row],[Unit Profit]]</f>
        <v>1.0739999999999998</v>
      </c>
    </row>
    <row r="172" spans="1:21" x14ac:dyDescent="0.3">
      <c r="A172" s="2" t="s">
        <v>1448</v>
      </c>
      <c r="B172" s="3">
        <v>44476</v>
      </c>
      <c r="C172" s="2" t="s">
        <v>1449</v>
      </c>
      <c r="D172" t="s">
        <v>6148</v>
      </c>
      <c r="E172" s="2">
        <v>2</v>
      </c>
      <c r="F172" s="2" t="str">
        <f>_xlfn.XLOOKUP(C172,customers!$A$1:$A$1001,customers!$B$1:$B$1001,,0)</f>
        <v>Serena Earley</v>
      </c>
      <c r="G172" s="2" t="str">
        <f>IF(_xlfn.XLOOKUP(C172,customers!$A$1:$A$1001,customers!$C$1:$C$1001,,0)=0, "", _xlfn.XLOOKUP(C172,customers!$A$1:$A$1001,customers!$C$1:$C$1001,,0))</f>
        <v>searley4q@youku.com</v>
      </c>
      <c r="H172" s="2" t="str">
        <f>_xlfn.XLOOKUP(C172,customers!$A$1:$A$1001,customers!$G$1:$G$1001,,0)</f>
        <v>United Kingdom</v>
      </c>
      <c r="I172" t="str">
        <f>INDEX(products!$A$1:$G$49,MATCH(orders!$D172,products!$A$1:$A$49,0), MATCH(orders!I$1,products!$A$1:$G$1,0))</f>
        <v>Exc</v>
      </c>
      <c r="J172" t="str">
        <f>INDEX(products!$A$1:$G$49,MATCH(orders!$D172,products!$A$1:$A$49,0), MATCH(orders!J$1,products!$A$1:$G$1,0))</f>
        <v>L</v>
      </c>
      <c r="K172" s="4">
        <f>INDEX(products!$A$1:$G$49,MATCH(orders!$D172,products!$A$1:$A$49,0), MATCH(orders!K$1,products!$A$1:$G$1,0))</f>
        <v>2.5</v>
      </c>
      <c r="L172" s="5">
        <f>INDEX(products!$A$1:$G$49,MATCH(orders!$D172,products!$A$1:$A$49,0), MATCH(orders!L$1,products!$A$1:$G$1,0))</f>
        <v>34.154999999999994</v>
      </c>
      <c r="M172" s="5">
        <f t="shared" si="6"/>
        <v>68.309999999999988</v>
      </c>
      <c r="N172" t="str">
        <f t="shared" si="7"/>
        <v>Excelsa</v>
      </c>
      <c r="O172" t="str">
        <f t="shared" si="8"/>
        <v>Light</v>
      </c>
      <c r="P172" t="str" cm="1">
        <f t="array" ref="P172">_xlfn.XLOOKUP(Orders[[#This Row],[Customer ID]],customers!$A$1:$A$1001,customers!I$1:$I$1001,,0)</f>
        <v>No</v>
      </c>
      <c r="Q172" t="str">
        <f>_xlfn.XLOOKUP(C172,customers!$A$1:$A$1001,customers!$F$1:$F$1001,,0)</f>
        <v>Craigavon</v>
      </c>
      <c r="R172" s="10">
        <f>Orders[[#This Row],[Unit Price]]-Orders[[#This Row],[Unit Profit]]</f>
        <v>30.397949999999994</v>
      </c>
      <c r="S172" s="10">
        <f>Orders[[#This Row],[Quantity]]*Orders[[#This Row],[Unit Cost]]</f>
        <v>60.795899999999989</v>
      </c>
      <c r="T172" s="5" cm="1">
        <f t="array" ref="T172">_xlfn.XLOOKUP(D172,Table2[[#All],[Product ID]],Table2[[#All],[Profit]],,0)</f>
        <v>3.7570499999999996</v>
      </c>
      <c r="U172" s="5">
        <f>Orders[[#This Row],[Quantity]]*Orders[[#This Row],[Unit Profit]]</f>
        <v>7.5140999999999991</v>
      </c>
    </row>
    <row r="173" spans="1:21" x14ac:dyDescent="0.3">
      <c r="A173" s="2" t="s">
        <v>1453</v>
      </c>
      <c r="B173" s="3">
        <v>43544</v>
      </c>
      <c r="C173" s="2" t="s">
        <v>1454</v>
      </c>
      <c r="D173" t="s">
        <v>6166</v>
      </c>
      <c r="E173" s="2">
        <v>2</v>
      </c>
      <c r="F173" s="2" t="str">
        <f>_xlfn.XLOOKUP(C173,customers!$A$1:$A$1001,customers!$B$1:$B$1001,,0)</f>
        <v>Minny Chamberlayne</v>
      </c>
      <c r="G173" s="2" t="str">
        <f>IF(_xlfn.XLOOKUP(C173,customers!$A$1:$A$1001,customers!$C$1:$C$1001,,0)=0, "", _xlfn.XLOOKUP(C173,customers!$A$1:$A$1001,customers!$C$1:$C$1001,,0))</f>
        <v>mchamberlayne4r@bigcartel.com</v>
      </c>
      <c r="H173" s="2" t="str">
        <f>_xlfn.XLOOKUP(C173,customers!$A$1:$A$1001,customers!$G$1:$G$1001,,0)</f>
        <v>United States</v>
      </c>
      <c r="I173" t="str">
        <f>INDEX(products!$A$1:$G$49,MATCH(orders!$D173,products!$A$1:$A$49,0), MATCH(orders!I$1,products!$A$1:$G$1,0))</f>
        <v>Exc</v>
      </c>
      <c r="J173" t="str">
        <f>INDEX(products!$A$1:$G$49,MATCH(orders!$D173,products!$A$1:$A$49,0), MATCH(orders!J$1,products!$A$1:$G$1,0))</f>
        <v>M</v>
      </c>
      <c r="K173" s="4">
        <f>INDEX(products!$A$1:$G$49,MATCH(orders!$D173,products!$A$1:$A$49,0), MATCH(orders!K$1,products!$A$1:$G$1,0))</f>
        <v>2.5</v>
      </c>
      <c r="L173" s="5">
        <f>INDEX(products!$A$1:$G$49,MATCH(orders!$D173,products!$A$1:$A$49,0), MATCH(orders!L$1,products!$A$1:$G$1,0))</f>
        <v>31.624999999999996</v>
      </c>
      <c r="M173" s="5">
        <f t="shared" si="6"/>
        <v>63.249999999999993</v>
      </c>
      <c r="N173" t="str">
        <f t="shared" si="7"/>
        <v>Excelsa</v>
      </c>
      <c r="O173" t="str">
        <f t="shared" si="8"/>
        <v>Medium</v>
      </c>
      <c r="P173" t="str" cm="1">
        <f t="array" ref="P173">_xlfn.XLOOKUP(Orders[[#This Row],[Customer ID]],customers!$A$1:$A$1001,customers!I$1:$I$1001,,0)</f>
        <v>Yes</v>
      </c>
      <c r="Q173" t="str">
        <f>_xlfn.XLOOKUP(C173,customers!$A$1:$A$1001,customers!$F$1:$F$1001,,0)</f>
        <v>Tampa</v>
      </c>
      <c r="R173" s="10">
        <f>Orders[[#This Row],[Unit Price]]-Orders[[#This Row],[Unit Profit]]</f>
        <v>28.146249999999995</v>
      </c>
      <c r="S173" s="10">
        <f>Orders[[#This Row],[Quantity]]*Orders[[#This Row],[Unit Cost]]</f>
        <v>56.29249999999999</v>
      </c>
      <c r="T173" s="5" cm="1">
        <f t="array" ref="T173">_xlfn.XLOOKUP(D173,Table2[[#All],[Product ID]],Table2[[#All],[Profit]],,0)</f>
        <v>3.4787499999999998</v>
      </c>
      <c r="U173" s="5">
        <f>Orders[[#This Row],[Quantity]]*Orders[[#This Row],[Unit Profit]]</f>
        <v>6.9574999999999996</v>
      </c>
    </row>
    <row r="174" spans="1:21" x14ac:dyDescent="0.3">
      <c r="A174" s="2" t="s">
        <v>1459</v>
      </c>
      <c r="B174" s="3">
        <v>44545</v>
      </c>
      <c r="C174" s="2" t="s">
        <v>1460</v>
      </c>
      <c r="D174" t="s">
        <v>6144</v>
      </c>
      <c r="E174" s="2">
        <v>3</v>
      </c>
      <c r="F174" s="2" t="str">
        <f>_xlfn.XLOOKUP(C174,customers!$A$1:$A$1001,customers!$B$1:$B$1001,,0)</f>
        <v>Bartholemy Flaherty</v>
      </c>
      <c r="G174" s="2" t="str">
        <f>IF(_xlfn.XLOOKUP(C174,customers!$A$1:$A$1001,customers!$C$1:$C$1001,,0)=0, "", _xlfn.XLOOKUP(C174,customers!$A$1:$A$1001,customers!$C$1:$C$1001,,0))</f>
        <v>bflaherty4s@moonfruit.com</v>
      </c>
      <c r="H174" s="2" t="str">
        <f>_xlfn.XLOOKUP(C174,customers!$A$1:$A$1001,customers!$G$1:$G$1001,,0)</f>
        <v>Ireland</v>
      </c>
      <c r="I174" t="str">
        <f>INDEX(products!$A$1:$G$49,MATCH(orders!$D174,products!$A$1:$A$49,0), MATCH(orders!I$1,products!$A$1:$G$1,0))</f>
        <v>Exc</v>
      </c>
      <c r="J174" t="str">
        <f>INDEX(products!$A$1:$G$49,MATCH(orders!$D174,products!$A$1:$A$49,0), MATCH(orders!J$1,products!$A$1:$G$1,0))</f>
        <v>D</v>
      </c>
      <c r="K174" s="4">
        <f>INDEX(products!$A$1:$G$49,MATCH(orders!$D174,products!$A$1:$A$49,0), MATCH(orders!K$1,products!$A$1:$G$1,0))</f>
        <v>0.5</v>
      </c>
      <c r="L174" s="5">
        <f>INDEX(products!$A$1:$G$49,MATCH(orders!$D174,products!$A$1:$A$49,0), MATCH(orders!L$1,products!$A$1:$G$1,0))</f>
        <v>7.29</v>
      </c>
      <c r="M174" s="5">
        <f t="shared" si="6"/>
        <v>21.87</v>
      </c>
      <c r="N174" t="str">
        <f t="shared" si="7"/>
        <v>Excelsa</v>
      </c>
      <c r="O174" t="str">
        <f t="shared" si="8"/>
        <v>Dark</v>
      </c>
      <c r="P174" t="str" cm="1">
        <f t="array" ref="P174">_xlfn.XLOOKUP(Orders[[#This Row],[Customer ID]],customers!$A$1:$A$1001,customers!I$1:$I$1001,,0)</f>
        <v>No</v>
      </c>
      <c r="Q174" t="str">
        <f>_xlfn.XLOOKUP(C174,customers!$A$1:$A$1001,customers!$F$1:$F$1001,,0)</f>
        <v>Eadestown</v>
      </c>
      <c r="R174" s="10">
        <f>Orders[[#This Row],[Unit Price]]-Orders[[#This Row],[Unit Profit]]</f>
        <v>6.4881000000000002</v>
      </c>
      <c r="S174" s="10">
        <f>Orders[[#This Row],[Quantity]]*Orders[[#This Row],[Unit Cost]]</f>
        <v>19.464300000000001</v>
      </c>
      <c r="T174" s="5" cm="1">
        <f t="array" ref="T174">_xlfn.XLOOKUP(D174,Table2[[#All],[Product ID]],Table2[[#All],[Profit]],,0)</f>
        <v>0.80190000000000006</v>
      </c>
      <c r="U174" s="5">
        <f>Orders[[#This Row],[Quantity]]*Orders[[#This Row],[Unit Profit]]</f>
        <v>2.4057000000000004</v>
      </c>
    </row>
    <row r="175" spans="1:21" x14ac:dyDescent="0.3">
      <c r="A175" s="2" t="s">
        <v>1464</v>
      </c>
      <c r="B175" s="3">
        <v>44720</v>
      </c>
      <c r="C175" s="2" t="s">
        <v>1465</v>
      </c>
      <c r="D175" t="s">
        <v>6151</v>
      </c>
      <c r="E175" s="2">
        <v>4</v>
      </c>
      <c r="F175" s="2" t="str">
        <f>_xlfn.XLOOKUP(C175,customers!$A$1:$A$1001,customers!$B$1:$B$1001,,0)</f>
        <v>Oran Colbeck</v>
      </c>
      <c r="G175" s="2" t="str">
        <f>IF(_xlfn.XLOOKUP(C175,customers!$A$1:$A$1001,customers!$C$1:$C$1001,,0)=0, "", _xlfn.XLOOKUP(C175,customers!$A$1:$A$1001,customers!$C$1:$C$1001,,0))</f>
        <v>ocolbeck4t@sina.com.cn</v>
      </c>
      <c r="H175" s="2" t="str">
        <f>_xlfn.XLOOKUP(C175,customers!$A$1:$A$1001,customers!$G$1:$G$1001,,0)</f>
        <v>United States</v>
      </c>
      <c r="I175" t="str">
        <f>INDEX(products!$A$1:$G$49,MATCH(orders!$D175,products!$A$1:$A$49,0), MATCH(orders!I$1,products!$A$1:$G$1,0))</f>
        <v>Rob</v>
      </c>
      <c r="J175" t="str">
        <f>INDEX(products!$A$1:$G$49,MATCH(orders!$D175,products!$A$1:$A$49,0), MATCH(orders!J$1,products!$A$1:$G$1,0))</f>
        <v>M</v>
      </c>
      <c r="K175" s="4">
        <f>INDEX(products!$A$1:$G$49,MATCH(orders!$D175,products!$A$1:$A$49,0), MATCH(orders!K$1,products!$A$1:$G$1,0))</f>
        <v>2.5</v>
      </c>
      <c r="L175" s="5">
        <f>INDEX(products!$A$1:$G$49,MATCH(orders!$D175,products!$A$1:$A$49,0), MATCH(orders!L$1,products!$A$1:$G$1,0))</f>
        <v>22.884999999999998</v>
      </c>
      <c r="M175" s="5">
        <f t="shared" si="6"/>
        <v>91.539999999999992</v>
      </c>
      <c r="N175" t="str">
        <f t="shared" si="7"/>
        <v>Robusta</v>
      </c>
      <c r="O175" t="str">
        <f t="shared" si="8"/>
        <v>Medium</v>
      </c>
      <c r="P175" t="str" cm="1">
        <f t="array" ref="P175">_xlfn.XLOOKUP(Orders[[#This Row],[Customer ID]],customers!$A$1:$A$1001,customers!I$1:$I$1001,,0)</f>
        <v>No</v>
      </c>
      <c r="Q175" t="str">
        <f>_xlfn.XLOOKUP(C175,customers!$A$1:$A$1001,customers!$F$1:$F$1001,,0)</f>
        <v>Montgomery</v>
      </c>
      <c r="R175" s="10">
        <f>Orders[[#This Row],[Unit Price]]-Orders[[#This Row],[Unit Profit]]</f>
        <v>21.511899999999997</v>
      </c>
      <c r="S175" s="10">
        <f>Orders[[#This Row],[Quantity]]*Orders[[#This Row],[Unit Cost]]</f>
        <v>86.047599999999989</v>
      </c>
      <c r="T175" s="5" cm="1">
        <f t="array" ref="T175">_xlfn.XLOOKUP(D175,Table2[[#All],[Product ID]],Table2[[#All],[Profit]],,0)</f>
        <v>1.3730999999999998</v>
      </c>
      <c r="U175" s="5">
        <f>Orders[[#This Row],[Quantity]]*Orders[[#This Row],[Unit Profit]]</f>
        <v>5.4923999999999991</v>
      </c>
    </row>
    <row r="176" spans="1:21" x14ac:dyDescent="0.3">
      <c r="A176" s="2" t="s">
        <v>1470</v>
      </c>
      <c r="B176" s="3">
        <v>43813</v>
      </c>
      <c r="C176" s="2" t="s">
        <v>1471</v>
      </c>
      <c r="D176" t="s">
        <v>6148</v>
      </c>
      <c r="E176" s="2">
        <v>6</v>
      </c>
      <c r="F176" s="2" t="str">
        <f>_xlfn.XLOOKUP(C176,customers!$A$1:$A$1001,customers!$B$1:$B$1001,,0)</f>
        <v>Elysee Sketch</v>
      </c>
      <c r="G176" s="2" t="str">
        <f>IF(_xlfn.XLOOKUP(C176,customers!$A$1:$A$1001,customers!$C$1:$C$1001,,0)=0, "", _xlfn.XLOOKUP(C176,customers!$A$1:$A$1001,customers!$C$1:$C$1001,,0))</f>
        <v/>
      </c>
      <c r="H176" s="2" t="str">
        <f>_xlfn.XLOOKUP(C176,customers!$A$1:$A$1001,customers!$G$1:$G$1001,,0)</f>
        <v>United States</v>
      </c>
      <c r="I176" t="str">
        <f>INDEX(products!$A$1:$G$49,MATCH(orders!$D176,products!$A$1:$A$49,0), MATCH(orders!I$1,products!$A$1:$G$1,0))</f>
        <v>Exc</v>
      </c>
      <c r="J176" t="str">
        <f>INDEX(products!$A$1:$G$49,MATCH(orders!$D176,products!$A$1:$A$49,0), MATCH(orders!J$1,products!$A$1:$G$1,0))</f>
        <v>L</v>
      </c>
      <c r="K176" s="4">
        <f>INDEX(products!$A$1:$G$49,MATCH(orders!$D176,products!$A$1:$A$49,0), MATCH(orders!K$1,products!$A$1:$G$1,0))</f>
        <v>2.5</v>
      </c>
      <c r="L176" s="5">
        <f>INDEX(products!$A$1:$G$49,MATCH(orders!$D176,products!$A$1:$A$49,0), MATCH(orders!L$1,products!$A$1:$G$1,0))</f>
        <v>34.154999999999994</v>
      </c>
      <c r="M176" s="5">
        <f t="shared" si="6"/>
        <v>204.92999999999995</v>
      </c>
      <c r="N176" t="str">
        <f t="shared" si="7"/>
        <v>Excelsa</v>
      </c>
      <c r="O176" t="str">
        <f t="shared" si="8"/>
        <v>Light</v>
      </c>
      <c r="P176" t="str" cm="1">
        <f t="array" ref="P176">_xlfn.XLOOKUP(Orders[[#This Row],[Customer ID]],customers!$A$1:$A$1001,customers!I$1:$I$1001,,0)</f>
        <v>Yes</v>
      </c>
      <c r="Q176" t="str">
        <f>_xlfn.XLOOKUP(C176,customers!$A$1:$A$1001,customers!$F$1:$F$1001,,0)</f>
        <v>Sparks</v>
      </c>
      <c r="R176" s="10">
        <f>Orders[[#This Row],[Unit Price]]-Orders[[#This Row],[Unit Profit]]</f>
        <v>30.397949999999994</v>
      </c>
      <c r="S176" s="10">
        <f>Orders[[#This Row],[Quantity]]*Orders[[#This Row],[Unit Cost]]</f>
        <v>182.38769999999997</v>
      </c>
      <c r="T176" s="5" cm="1">
        <f t="array" ref="T176">_xlfn.XLOOKUP(D176,Table2[[#All],[Product ID]],Table2[[#All],[Profit]],,0)</f>
        <v>3.7570499999999996</v>
      </c>
      <c r="U176" s="5">
        <f>Orders[[#This Row],[Quantity]]*Orders[[#This Row],[Unit Profit]]</f>
        <v>22.542299999999997</v>
      </c>
    </row>
    <row r="177" spans="1:21" x14ac:dyDescent="0.3">
      <c r="A177" s="2" t="s">
        <v>1475</v>
      </c>
      <c r="B177" s="3">
        <v>44296</v>
      </c>
      <c r="C177" s="2" t="s">
        <v>1476</v>
      </c>
      <c r="D177" t="s">
        <v>6166</v>
      </c>
      <c r="E177" s="2">
        <v>2</v>
      </c>
      <c r="F177" s="2" t="str">
        <f>_xlfn.XLOOKUP(C177,customers!$A$1:$A$1001,customers!$B$1:$B$1001,,0)</f>
        <v>Ethelda Hobbing</v>
      </c>
      <c r="G177" s="2" t="str">
        <f>IF(_xlfn.XLOOKUP(C177,customers!$A$1:$A$1001,customers!$C$1:$C$1001,,0)=0, "", _xlfn.XLOOKUP(C177,customers!$A$1:$A$1001,customers!$C$1:$C$1001,,0))</f>
        <v>ehobbing4v@nsw.gov.au</v>
      </c>
      <c r="H177" s="2" t="str">
        <f>_xlfn.XLOOKUP(C177,customers!$A$1:$A$1001,customers!$G$1:$G$1001,,0)</f>
        <v>United States</v>
      </c>
      <c r="I177" t="str">
        <f>INDEX(products!$A$1:$G$49,MATCH(orders!$D177,products!$A$1:$A$49,0), MATCH(orders!I$1,products!$A$1:$G$1,0))</f>
        <v>Exc</v>
      </c>
      <c r="J177" t="str">
        <f>INDEX(products!$A$1:$G$49,MATCH(orders!$D177,products!$A$1:$A$49,0), MATCH(orders!J$1,products!$A$1:$G$1,0))</f>
        <v>M</v>
      </c>
      <c r="K177" s="4">
        <f>INDEX(products!$A$1:$G$49,MATCH(orders!$D177,products!$A$1:$A$49,0), MATCH(orders!K$1,products!$A$1:$G$1,0))</f>
        <v>2.5</v>
      </c>
      <c r="L177" s="5">
        <f>INDEX(products!$A$1:$G$49,MATCH(orders!$D177,products!$A$1:$A$49,0), MATCH(orders!L$1,products!$A$1:$G$1,0))</f>
        <v>31.624999999999996</v>
      </c>
      <c r="M177" s="5">
        <f t="shared" si="6"/>
        <v>63.249999999999993</v>
      </c>
      <c r="N177" t="str">
        <f t="shared" si="7"/>
        <v>Excelsa</v>
      </c>
      <c r="O177" t="str">
        <f t="shared" si="8"/>
        <v>Medium</v>
      </c>
      <c r="P177" t="str" cm="1">
        <f t="array" ref="P177">_xlfn.XLOOKUP(Orders[[#This Row],[Customer ID]],customers!$A$1:$A$1001,customers!I$1:$I$1001,,0)</f>
        <v>Yes</v>
      </c>
      <c r="Q177" t="str">
        <f>_xlfn.XLOOKUP(C177,customers!$A$1:$A$1001,customers!$F$1:$F$1001,,0)</f>
        <v>Macon</v>
      </c>
      <c r="R177" s="10">
        <f>Orders[[#This Row],[Unit Price]]-Orders[[#This Row],[Unit Profit]]</f>
        <v>28.146249999999995</v>
      </c>
      <c r="S177" s="10">
        <f>Orders[[#This Row],[Quantity]]*Orders[[#This Row],[Unit Cost]]</f>
        <v>56.29249999999999</v>
      </c>
      <c r="T177" s="5" cm="1">
        <f t="array" ref="T177">_xlfn.XLOOKUP(D177,Table2[[#All],[Product ID]],Table2[[#All],[Profit]],,0)</f>
        <v>3.4787499999999998</v>
      </c>
      <c r="U177" s="5">
        <f>Orders[[#This Row],[Quantity]]*Orders[[#This Row],[Unit Profit]]</f>
        <v>6.9574999999999996</v>
      </c>
    </row>
    <row r="178" spans="1:21" x14ac:dyDescent="0.3">
      <c r="A178" s="2" t="s">
        <v>1481</v>
      </c>
      <c r="B178" s="3">
        <v>43900</v>
      </c>
      <c r="C178" s="2" t="s">
        <v>1482</v>
      </c>
      <c r="D178" t="s">
        <v>6148</v>
      </c>
      <c r="E178" s="2">
        <v>1</v>
      </c>
      <c r="F178" s="2" t="str">
        <f>_xlfn.XLOOKUP(C178,customers!$A$1:$A$1001,customers!$B$1:$B$1001,,0)</f>
        <v>Odille Thynne</v>
      </c>
      <c r="G178" s="2" t="str">
        <f>IF(_xlfn.XLOOKUP(C178,customers!$A$1:$A$1001,customers!$C$1:$C$1001,,0)=0, "", _xlfn.XLOOKUP(C178,customers!$A$1:$A$1001,customers!$C$1:$C$1001,,0))</f>
        <v>othynne4w@auda.org.au</v>
      </c>
      <c r="H178" s="2" t="str">
        <f>_xlfn.XLOOKUP(C178,customers!$A$1:$A$1001,customers!$G$1:$G$1001,,0)</f>
        <v>United States</v>
      </c>
      <c r="I178" t="str">
        <f>INDEX(products!$A$1:$G$49,MATCH(orders!$D178,products!$A$1:$A$49,0), MATCH(orders!I$1,products!$A$1:$G$1,0))</f>
        <v>Exc</v>
      </c>
      <c r="J178" t="str">
        <f>INDEX(products!$A$1:$G$49,MATCH(orders!$D178,products!$A$1:$A$49,0), MATCH(orders!J$1,products!$A$1:$G$1,0))</f>
        <v>L</v>
      </c>
      <c r="K178" s="4">
        <f>INDEX(products!$A$1:$G$49,MATCH(orders!$D178,products!$A$1:$A$49,0), MATCH(orders!K$1,products!$A$1:$G$1,0))</f>
        <v>2.5</v>
      </c>
      <c r="L178" s="5">
        <f>INDEX(products!$A$1:$G$49,MATCH(orders!$D178,products!$A$1:$A$49,0), MATCH(orders!L$1,products!$A$1:$G$1,0))</f>
        <v>34.154999999999994</v>
      </c>
      <c r="M178" s="5">
        <f t="shared" si="6"/>
        <v>34.154999999999994</v>
      </c>
      <c r="N178" t="str">
        <f t="shared" si="7"/>
        <v>Excelsa</v>
      </c>
      <c r="O178" t="str">
        <f t="shared" si="8"/>
        <v>Light</v>
      </c>
      <c r="P178" t="str" cm="1">
        <f t="array" ref="P178">_xlfn.XLOOKUP(Orders[[#This Row],[Customer ID]],customers!$A$1:$A$1001,customers!I$1:$I$1001,,0)</f>
        <v>Yes</v>
      </c>
      <c r="Q178" t="str">
        <f>_xlfn.XLOOKUP(C178,customers!$A$1:$A$1001,customers!$F$1:$F$1001,,0)</f>
        <v>Whittier</v>
      </c>
      <c r="R178" s="10">
        <f>Orders[[#This Row],[Unit Price]]-Orders[[#This Row],[Unit Profit]]</f>
        <v>30.397949999999994</v>
      </c>
      <c r="S178" s="10">
        <f>Orders[[#This Row],[Quantity]]*Orders[[#This Row],[Unit Cost]]</f>
        <v>30.397949999999994</v>
      </c>
      <c r="T178" s="5" cm="1">
        <f t="array" ref="T178">_xlfn.XLOOKUP(D178,Table2[[#All],[Product ID]],Table2[[#All],[Profit]],,0)</f>
        <v>3.7570499999999996</v>
      </c>
      <c r="U178" s="5">
        <f>Orders[[#This Row],[Quantity]]*Orders[[#This Row],[Unit Profit]]</f>
        <v>3.7570499999999996</v>
      </c>
    </row>
    <row r="179" spans="1:21" x14ac:dyDescent="0.3">
      <c r="A179" s="2" t="s">
        <v>1487</v>
      </c>
      <c r="B179" s="3">
        <v>44120</v>
      </c>
      <c r="C179" s="2" t="s">
        <v>1488</v>
      </c>
      <c r="D179" t="s">
        <v>6142</v>
      </c>
      <c r="E179" s="2">
        <v>4</v>
      </c>
      <c r="F179" s="2" t="str">
        <f>_xlfn.XLOOKUP(C179,customers!$A$1:$A$1001,customers!$B$1:$B$1001,,0)</f>
        <v>Emlynne Heining</v>
      </c>
      <c r="G179" s="2" t="str">
        <f>IF(_xlfn.XLOOKUP(C179,customers!$A$1:$A$1001,customers!$C$1:$C$1001,,0)=0, "", _xlfn.XLOOKUP(C179,customers!$A$1:$A$1001,customers!$C$1:$C$1001,,0))</f>
        <v>eheining4x@flickr.com</v>
      </c>
      <c r="H179" s="2" t="str">
        <f>_xlfn.XLOOKUP(C179,customers!$A$1:$A$1001,customers!$G$1:$G$1001,,0)</f>
        <v>United States</v>
      </c>
      <c r="I179" t="str">
        <f>INDEX(products!$A$1:$G$49,MATCH(orders!$D179,products!$A$1:$A$49,0), MATCH(orders!I$1,products!$A$1:$G$1,0))</f>
        <v>Rob</v>
      </c>
      <c r="J179" t="str">
        <f>INDEX(products!$A$1:$G$49,MATCH(orders!$D179,products!$A$1:$A$49,0), MATCH(orders!J$1,products!$A$1:$G$1,0))</f>
        <v>L</v>
      </c>
      <c r="K179" s="4">
        <f>INDEX(products!$A$1:$G$49,MATCH(orders!$D179,products!$A$1:$A$49,0), MATCH(orders!K$1,products!$A$1:$G$1,0))</f>
        <v>2.5</v>
      </c>
      <c r="L179" s="5">
        <f>INDEX(products!$A$1:$G$49,MATCH(orders!$D179,products!$A$1:$A$49,0), MATCH(orders!L$1,products!$A$1:$G$1,0))</f>
        <v>27.484999999999996</v>
      </c>
      <c r="M179" s="5">
        <f t="shared" si="6"/>
        <v>109.93999999999998</v>
      </c>
      <c r="N179" t="str">
        <f t="shared" si="7"/>
        <v>Robusta</v>
      </c>
      <c r="O179" t="str">
        <f t="shared" si="8"/>
        <v>Light</v>
      </c>
      <c r="P179" t="str" cm="1">
        <f t="array" ref="P179">_xlfn.XLOOKUP(Orders[[#This Row],[Customer ID]],customers!$A$1:$A$1001,customers!I$1:$I$1001,,0)</f>
        <v>Yes</v>
      </c>
      <c r="Q179" t="str">
        <f>_xlfn.XLOOKUP(C179,customers!$A$1:$A$1001,customers!$F$1:$F$1001,,0)</f>
        <v>Johnson City</v>
      </c>
      <c r="R179" s="10">
        <f>Orders[[#This Row],[Unit Price]]-Orders[[#This Row],[Unit Profit]]</f>
        <v>25.835899999999995</v>
      </c>
      <c r="S179" s="10">
        <f>Orders[[#This Row],[Quantity]]*Orders[[#This Row],[Unit Cost]]</f>
        <v>103.34359999999998</v>
      </c>
      <c r="T179" s="5" cm="1">
        <f t="array" ref="T179">_xlfn.XLOOKUP(D179,Table2[[#All],[Product ID]],Table2[[#All],[Profit]],,0)</f>
        <v>1.6490999999999998</v>
      </c>
      <c r="U179" s="5">
        <f>Orders[[#This Row],[Quantity]]*Orders[[#This Row],[Unit Profit]]</f>
        <v>6.5963999999999992</v>
      </c>
    </row>
    <row r="180" spans="1:21" x14ac:dyDescent="0.3">
      <c r="A180" s="2" t="s">
        <v>1492</v>
      </c>
      <c r="B180" s="3">
        <v>43746</v>
      </c>
      <c r="C180" s="2" t="s">
        <v>1493</v>
      </c>
      <c r="D180" t="s">
        <v>6140</v>
      </c>
      <c r="E180" s="2">
        <v>2</v>
      </c>
      <c r="F180" s="2" t="str">
        <f>_xlfn.XLOOKUP(C180,customers!$A$1:$A$1001,customers!$B$1:$B$1001,,0)</f>
        <v>Katerina Melloi</v>
      </c>
      <c r="G180" s="2" t="str">
        <f>IF(_xlfn.XLOOKUP(C180,customers!$A$1:$A$1001,customers!$C$1:$C$1001,,0)=0, "", _xlfn.XLOOKUP(C180,customers!$A$1:$A$1001,customers!$C$1:$C$1001,,0))</f>
        <v>kmelloi4y@imdb.com</v>
      </c>
      <c r="H180" s="2" t="str">
        <f>_xlfn.XLOOKUP(C180,customers!$A$1:$A$1001,customers!$G$1:$G$1001,,0)</f>
        <v>United States</v>
      </c>
      <c r="I180" t="str">
        <f>INDEX(products!$A$1:$G$49,MATCH(orders!$D180,products!$A$1:$A$49,0), MATCH(orders!I$1,products!$A$1:$G$1,0))</f>
        <v>Ara</v>
      </c>
      <c r="J180" t="str">
        <f>INDEX(products!$A$1:$G$49,MATCH(orders!$D180,products!$A$1:$A$49,0), MATCH(orders!J$1,products!$A$1:$G$1,0))</f>
        <v>L</v>
      </c>
      <c r="K180" s="4">
        <f>INDEX(products!$A$1:$G$49,MATCH(orders!$D180,products!$A$1:$A$49,0), MATCH(orders!K$1,products!$A$1:$G$1,0))</f>
        <v>1</v>
      </c>
      <c r="L180" s="5">
        <f>INDEX(products!$A$1:$G$49,MATCH(orders!$D180,products!$A$1:$A$49,0), MATCH(orders!L$1,products!$A$1:$G$1,0))</f>
        <v>12.95</v>
      </c>
      <c r="M180" s="5">
        <f t="shared" si="6"/>
        <v>25.9</v>
      </c>
      <c r="N180" t="str">
        <f t="shared" si="7"/>
        <v>Arabica</v>
      </c>
      <c r="O180" t="str">
        <f t="shared" si="8"/>
        <v>Light</v>
      </c>
      <c r="P180" t="str" cm="1">
        <f t="array" ref="P180">_xlfn.XLOOKUP(Orders[[#This Row],[Customer ID]],customers!$A$1:$A$1001,customers!I$1:$I$1001,,0)</f>
        <v>No</v>
      </c>
      <c r="Q180" t="str">
        <f>_xlfn.XLOOKUP(C180,customers!$A$1:$A$1001,customers!$F$1:$F$1001,,0)</f>
        <v>Rochester</v>
      </c>
      <c r="R180" s="10">
        <f>Orders[[#This Row],[Unit Price]]-Orders[[#This Row],[Unit Profit]]</f>
        <v>11.7845</v>
      </c>
      <c r="S180" s="10">
        <f>Orders[[#This Row],[Quantity]]*Orders[[#This Row],[Unit Cost]]</f>
        <v>23.568999999999999</v>
      </c>
      <c r="T180" s="5" cm="1">
        <f t="array" ref="T180">_xlfn.XLOOKUP(D180,Table2[[#All],[Product ID]],Table2[[#All],[Profit]],,0)</f>
        <v>1.1655</v>
      </c>
      <c r="U180" s="5">
        <f>Orders[[#This Row],[Quantity]]*Orders[[#This Row],[Unit Profit]]</f>
        <v>2.331</v>
      </c>
    </row>
    <row r="181" spans="1:21" x14ac:dyDescent="0.3">
      <c r="A181" s="2" t="s">
        <v>1498</v>
      </c>
      <c r="B181" s="3">
        <v>43830</v>
      </c>
      <c r="C181" s="2" t="s">
        <v>1499</v>
      </c>
      <c r="D181" t="s">
        <v>6154</v>
      </c>
      <c r="E181" s="2">
        <v>1</v>
      </c>
      <c r="F181" s="2" t="str">
        <f>_xlfn.XLOOKUP(C181,customers!$A$1:$A$1001,customers!$B$1:$B$1001,,0)</f>
        <v>Tiffany Scardafield</v>
      </c>
      <c r="G181" s="2" t="str">
        <f>IF(_xlfn.XLOOKUP(C181,customers!$A$1:$A$1001,customers!$C$1:$C$1001,,0)=0, "", _xlfn.XLOOKUP(C181,customers!$A$1:$A$1001,customers!$C$1:$C$1001,,0))</f>
        <v/>
      </c>
      <c r="H181" s="2" t="str">
        <f>_xlfn.XLOOKUP(C181,customers!$A$1:$A$1001,customers!$G$1:$G$1001,,0)</f>
        <v>Ireland</v>
      </c>
      <c r="I181" t="str">
        <f>INDEX(products!$A$1:$G$49,MATCH(orders!$D181,products!$A$1:$A$49,0), MATCH(orders!I$1,products!$A$1:$G$1,0))</f>
        <v>Ara</v>
      </c>
      <c r="J181" t="str">
        <f>INDEX(products!$A$1:$G$49,MATCH(orders!$D181,products!$A$1:$A$49,0), MATCH(orders!J$1,products!$A$1:$G$1,0))</f>
        <v>D</v>
      </c>
      <c r="K181" s="4">
        <f>INDEX(products!$A$1:$G$49,MATCH(orders!$D181,products!$A$1:$A$49,0), MATCH(orders!K$1,products!$A$1:$G$1,0))</f>
        <v>0.2</v>
      </c>
      <c r="L181" s="5">
        <f>INDEX(products!$A$1:$G$49,MATCH(orders!$D181,products!$A$1:$A$49,0), MATCH(orders!L$1,products!$A$1:$G$1,0))</f>
        <v>2.9849999999999999</v>
      </c>
      <c r="M181" s="5">
        <f t="shared" si="6"/>
        <v>2.9849999999999999</v>
      </c>
      <c r="N181" t="str">
        <f t="shared" si="7"/>
        <v>Arabica</v>
      </c>
      <c r="O181" t="str">
        <f t="shared" si="8"/>
        <v>Dark</v>
      </c>
      <c r="P181" t="str" cm="1">
        <f t="array" ref="P181">_xlfn.XLOOKUP(Orders[[#This Row],[Customer ID]],customers!$A$1:$A$1001,customers!I$1:$I$1001,,0)</f>
        <v>No</v>
      </c>
      <c r="Q181" t="str">
        <f>_xlfn.XLOOKUP(C181,customers!$A$1:$A$1001,customers!$F$1:$F$1001,,0)</f>
        <v>Portarlington</v>
      </c>
      <c r="R181" s="10">
        <f>Orders[[#This Row],[Unit Price]]-Orders[[#This Row],[Unit Profit]]</f>
        <v>2.7163499999999998</v>
      </c>
      <c r="S181" s="10">
        <f>Orders[[#This Row],[Quantity]]*Orders[[#This Row],[Unit Cost]]</f>
        <v>2.7163499999999998</v>
      </c>
      <c r="T181" s="5" cm="1">
        <f t="array" ref="T181">_xlfn.XLOOKUP(D181,Table2[[#All],[Product ID]],Table2[[#All],[Profit]],,0)</f>
        <v>0.26865</v>
      </c>
      <c r="U181" s="5">
        <f>Orders[[#This Row],[Quantity]]*Orders[[#This Row],[Unit Profit]]</f>
        <v>0.26865</v>
      </c>
    </row>
    <row r="182" spans="1:21" x14ac:dyDescent="0.3">
      <c r="A182" s="2" t="s">
        <v>1503</v>
      </c>
      <c r="B182" s="3">
        <v>43910</v>
      </c>
      <c r="C182" s="2" t="s">
        <v>1504</v>
      </c>
      <c r="D182" t="s">
        <v>6184</v>
      </c>
      <c r="E182" s="2">
        <v>5</v>
      </c>
      <c r="F182" s="2" t="str">
        <f>_xlfn.XLOOKUP(C182,customers!$A$1:$A$1001,customers!$B$1:$B$1001,,0)</f>
        <v>Abrahan Mussen</v>
      </c>
      <c r="G182" s="2" t="str">
        <f>IF(_xlfn.XLOOKUP(C182,customers!$A$1:$A$1001,customers!$C$1:$C$1001,,0)=0, "", _xlfn.XLOOKUP(C182,customers!$A$1:$A$1001,customers!$C$1:$C$1001,,0))</f>
        <v>amussen50@51.la</v>
      </c>
      <c r="H182" s="2" t="str">
        <f>_xlfn.XLOOKUP(C182,customers!$A$1:$A$1001,customers!$G$1:$G$1001,,0)</f>
        <v>United States</v>
      </c>
      <c r="I182" t="str">
        <f>INDEX(products!$A$1:$G$49,MATCH(orders!$D182,products!$A$1:$A$49,0), MATCH(orders!I$1,products!$A$1:$G$1,0))</f>
        <v>Exc</v>
      </c>
      <c r="J182" t="str">
        <f>INDEX(products!$A$1:$G$49,MATCH(orders!$D182,products!$A$1:$A$49,0), MATCH(orders!J$1,products!$A$1:$G$1,0))</f>
        <v>L</v>
      </c>
      <c r="K182" s="4">
        <f>INDEX(products!$A$1:$G$49,MATCH(orders!$D182,products!$A$1:$A$49,0), MATCH(orders!K$1,products!$A$1:$G$1,0))</f>
        <v>0.2</v>
      </c>
      <c r="L182" s="5">
        <f>INDEX(products!$A$1:$G$49,MATCH(orders!$D182,products!$A$1:$A$49,0), MATCH(orders!L$1,products!$A$1:$G$1,0))</f>
        <v>4.4550000000000001</v>
      </c>
      <c r="M182" s="5">
        <f t="shared" si="6"/>
        <v>22.274999999999999</v>
      </c>
      <c r="N182" t="str">
        <f t="shared" si="7"/>
        <v>Excelsa</v>
      </c>
      <c r="O182" t="str">
        <f t="shared" si="8"/>
        <v>Light</v>
      </c>
      <c r="P182" t="str" cm="1">
        <f t="array" ref="P182">_xlfn.XLOOKUP(Orders[[#This Row],[Customer ID]],customers!$A$1:$A$1001,customers!I$1:$I$1001,,0)</f>
        <v>No</v>
      </c>
      <c r="Q182" t="str">
        <f>_xlfn.XLOOKUP(C182,customers!$A$1:$A$1001,customers!$F$1:$F$1001,,0)</f>
        <v>Brooklyn</v>
      </c>
      <c r="R182" s="10">
        <f>Orders[[#This Row],[Unit Price]]-Orders[[#This Row],[Unit Profit]]</f>
        <v>3.96495</v>
      </c>
      <c r="S182" s="10">
        <f>Orders[[#This Row],[Quantity]]*Orders[[#This Row],[Unit Cost]]</f>
        <v>19.824750000000002</v>
      </c>
      <c r="T182" s="5" cm="1">
        <f t="array" ref="T182">_xlfn.XLOOKUP(D182,Table2[[#All],[Product ID]],Table2[[#All],[Profit]],,0)</f>
        <v>0.49004999999999999</v>
      </c>
      <c r="U182" s="5">
        <f>Orders[[#This Row],[Quantity]]*Orders[[#This Row],[Unit Profit]]</f>
        <v>2.45025</v>
      </c>
    </row>
    <row r="183" spans="1:21" x14ac:dyDescent="0.3">
      <c r="A183" s="2" t="s">
        <v>1503</v>
      </c>
      <c r="B183" s="3">
        <v>43910</v>
      </c>
      <c r="C183" s="2" t="s">
        <v>1504</v>
      </c>
      <c r="D183" t="s">
        <v>6158</v>
      </c>
      <c r="E183" s="2">
        <v>5</v>
      </c>
      <c r="F183" s="2" t="str">
        <f>_xlfn.XLOOKUP(C183,customers!$A$1:$A$1001,customers!$B$1:$B$1001,,0)</f>
        <v>Abrahan Mussen</v>
      </c>
      <c r="G183" s="2" t="str">
        <f>IF(_xlfn.XLOOKUP(C183,customers!$A$1:$A$1001,customers!$C$1:$C$1001,,0)=0, "", _xlfn.XLOOKUP(C183,customers!$A$1:$A$1001,customers!$C$1:$C$1001,,0))</f>
        <v>amussen50@51.la</v>
      </c>
      <c r="H183" s="2" t="str">
        <f>_xlfn.XLOOKUP(C183,customers!$A$1:$A$1001,customers!$G$1:$G$1001,,0)</f>
        <v>United States</v>
      </c>
      <c r="I183" t="str">
        <f>INDEX(products!$A$1:$G$49,MATCH(orders!$D183,products!$A$1:$A$49,0), MATCH(orders!I$1,products!$A$1:$G$1,0))</f>
        <v>Ara</v>
      </c>
      <c r="J183" t="str">
        <f>INDEX(products!$A$1:$G$49,MATCH(orders!$D183,products!$A$1:$A$49,0), MATCH(orders!J$1,products!$A$1:$G$1,0))</f>
        <v>D</v>
      </c>
      <c r="K183" s="4">
        <f>INDEX(products!$A$1:$G$49,MATCH(orders!$D183,products!$A$1:$A$49,0), MATCH(orders!K$1,products!$A$1:$G$1,0))</f>
        <v>0.5</v>
      </c>
      <c r="L183" s="5">
        <f>INDEX(products!$A$1:$G$49,MATCH(orders!$D183,products!$A$1:$A$49,0), MATCH(orders!L$1,products!$A$1:$G$1,0))</f>
        <v>5.97</v>
      </c>
      <c r="M183" s="5">
        <f t="shared" si="6"/>
        <v>29.849999999999998</v>
      </c>
      <c r="N183" t="str">
        <f t="shared" si="7"/>
        <v>Arabica</v>
      </c>
      <c r="O183" t="str">
        <f t="shared" si="8"/>
        <v>Dark</v>
      </c>
      <c r="P183" t="str" cm="1">
        <f t="array" ref="P183">_xlfn.XLOOKUP(Orders[[#This Row],[Customer ID]],customers!$A$1:$A$1001,customers!I$1:$I$1001,,0)</f>
        <v>No</v>
      </c>
      <c r="Q183" t="str">
        <f>_xlfn.XLOOKUP(C183,customers!$A$1:$A$1001,customers!$F$1:$F$1001,,0)</f>
        <v>Brooklyn</v>
      </c>
      <c r="R183" s="10">
        <f>Orders[[#This Row],[Unit Price]]-Orders[[#This Row],[Unit Profit]]</f>
        <v>5.4326999999999996</v>
      </c>
      <c r="S183" s="10">
        <f>Orders[[#This Row],[Quantity]]*Orders[[#This Row],[Unit Cost]]</f>
        <v>27.163499999999999</v>
      </c>
      <c r="T183" s="5" cm="1">
        <f t="array" ref="T183">_xlfn.XLOOKUP(D183,Table2[[#All],[Product ID]],Table2[[#All],[Profit]],,0)</f>
        <v>0.5373</v>
      </c>
      <c r="U183" s="5">
        <f>Orders[[#This Row],[Quantity]]*Orders[[#This Row],[Unit Profit]]</f>
        <v>2.6865000000000001</v>
      </c>
    </row>
    <row r="184" spans="1:21" x14ac:dyDescent="0.3">
      <c r="A184" s="2" t="s">
        <v>1514</v>
      </c>
      <c r="B184" s="3">
        <v>44284</v>
      </c>
      <c r="C184" s="2" t="s">
        <v>1515</v>
      </c>
      <c r="D184" t="s">
        <v>6172</v>
      </c>
      <c r="E184" s="2">
        <v>6</v>
      </c>
      <c r="F184" s="2" t="str">
        <f>_xlfn.XLOOKUP(C184,customers!$A$1:$A$1001,customers!$B$1:$B$1001,,0)</f>
        <v>Anny Mundford</v>
      </c>
      <c r="G184" s="2" t="str">
        <f>IF(_xlfn.XLOOKUP(C184,customers!$A$1:$A$1001,customers!$C$1:$C$1001,,0)=0, "", _xlfn.XLOOKUP(C184,customers!$A$1:$A$1001,customers!$C$1:$C$1001,,0))</f>
        <v>amundford52@nbcnews.com</v>
      </c>
      <c r="H184" s="2" t="str">
        <f>_xlfn.XLOOKUP(C184,customers!$A$1:$A$1001,customers!$G$1:$G$1001,,0)</f>
        <v>United States</v>
      </c>
      <c r="I184" t="str">
        <f>INDEX(products!$A$1:$G$49,MATCH(orders!$D184,products!$A$1:$A$49,0), MATCH(orders!I$1,products!$A$1:$G$1,0))</f>
        <v>Rob</v>
      </c>
      <c r="J184" t="str">
        <f>INDEX(products!$A$1:$G$49,MATCH(orders!$D184,products!$A$1:$A$49,0), MATCH(orders!J$1,products!$A$1:$G$1,0))</f>
        <v>D</v>
      </c>
      <c r="K184" s="4">
        <f>INDEX(products!$A$1:$G$49,MATCH(orders!$D184,products!$A$1:$A$49,0), MATCH(orders!K$1,products!$A$1:$G$1,0))</f>
        <v>0.5</v>
      </c>
      <c r="L184" s="5">
        <f>INDEX(products!$A$1:$G$49,MATCH(orders!$D184,products!$A$1:$A$49,0), MATCH(orders!L$1,products!$A$1:$G$1,0))</f>
        <v>5.3699999999999992</v>
      </c>
      <c r="M184" s="5">
        <f t="shared" si="6"/>
        <v>32.22</v>
      </c>
      <c r="N184" t="str">
        <f t="shared" si="7"/>
        <v>Robusta</v>
      </c>
      <c r="O184" t="str">
        <f t="shared" si="8"/>
        <v>Dark</v>
      </c>
      <c r="P184" t="str" cm="1">
        <f t="array" ref="P184">_xlfn.XLOOKUP(Orders[[#This Row],[Customer ID]],customers!$A$1:$A$1001,customers!I$1:$I$1001,,0)</f>
        <v>No</v>
      </c>
      <c r="Q184" t="str">
        <f>_xlfn.XLOOKUP(C184,customers!$A$1:$A$1001,customers!$F$1:$F$1001,,0)</f>
        <v>Charlottesville</v>
      </c>
      <c r="R184" s="10">
        <f>Orders[[#This Row],[Unit Price]]-Orders[[#This Row],[Unit Profit]]</f>
        <v>5.0477999999999996</v>
      </c>
      <c r="S184" s="10">
        <f>Orders[[#This Row],[Quantity]]*Orders[[#This Row],[Unit Cost]]</f>
        <v>30.286799999999999</v>
      </c>
      <c r="T184" s="5" cm="1">
        <f t="array" ref="T184">_xlfn.XLOOKUP(D184,Table2[[#All],[Product ID]],Table2[[#All],[Profit]],,0)</f>
        <v>0.32219999999999993</v>
      </c>
      <c r="U184" s="5">
        <f>Orders[[#This Row],[Quantity]]*Orders[[#This Row],[Unit Profit]]</f>
        <v>1.9331999999999996</v>
      </c>
    </row>
    <row r="185" spans="1:21" x14ac:dyDescent="0.3">
      <c r="A185" s="2" t="s">
        <v>1520</v>
      </c>
      <c r="B185" s="3">
        <v>44512</v>
      </c>
      <c r="C185" s="2" t="s">
        <v>1521</v>
      </c>
      <c r="D185" t="s">
        <v>6156</v>
      </c>
      <c r="E185" s="2">
        <v>2</v>
      </c>
      <c r="F185" s="2" t="str">
        <f>_xlfn.XLOOKUP(C185,customers!$A$1:$A$1001,customers!$B$1:$B$1001,,0)</f>
        <v>Tory Walas</v>
      </c>
      <c r="G185" s="2" t="str">
        <f>IF(_xlfn.XLOOKUP(C185,customers!$A$1:$A$1001,customers!$C$1:$C$1001,,0)=0, "", _xlfn.XLOOKUP(C185,customers!$A$1:$A$1001,customers!$C$1:$C$1001,,0))</f>
        <v>twalas53@google.ca</v>
      </c>
      <c r="H185" s="2" t="str">
        <f>_xlfn.XLOOKUP(C185,customers!$A$1:$A$1001,customers!$G$1:$G$1001,,0)</f>
        <v>United States</v>
      </c>
      <c r="I185" t="str">
        <f>INDEX(products!$A$1:$G$49,MATCH(orders!$D185,products!$A$1:$A$49,0), MATCH(orders!I$1,products!$A$1:$G$1,0))</f>
        <v>Exc</v>
      </c>
      <c r="J185" t="str">
        <f>INDEX(products!$A$1:$G$49,MATCH(orders!$D185,products!$A$1:$A$49,0), MATCH(orders!J$1,products!$A$1:$G$1,0))</f>
        <v>M</v>
      </c>
      <c r="K185" s="4">
        <f>INDEX(products!$A$1:$G$49,MATCH(orders!$D185,products!$A$1:$A$49,0), MATCH(orders!K$1,products!$A$1:$G$1,0))</f>
        <v>0.2</v>
      </c>
      <c r="L185" s="5">
        <f>INDEX(products!$A$1:$G$49,MATCH(orders!$D185,products!$A$1:$A$49,0), MATCH(orders!L$1,products!$A$1:$G$1,0))</f>
        <v>4.125</v>
      </c>
      <c r="M185" s="5">
        <f t="shared" si="6"/>
        <v>8.25</v>
      </c>
      <c r="N185" t="str">
        <f t="shared" si="7"/>
        <v>Excelsa</v>
      </c>
      <c r="O185" t="str">
        <f t="shared" si="8"/>
        <v>Medium</v>
      </c>
      <c r="P185" t="str" cm="1">
        <f t="array" ref="P185">_xlfn.XLOOKUP(Orders[[#This Row],[Customer ID]],customers!$A$1:$A$1001,customers!I$1:$I$1001,,0)</f>
        <v>No</v>
      </c>
      <c r="Q185" t="str">
        <f>_xlfn.XLOOKUP(C185,customers!$A$1:$A$1001,customers!$F$1:$F$1001,,0)</f>
        <v>Garland</v>
      </c>
      <c r="R185" s="10">
        <f>Orders[[#This Row],[Unit Price]]-Orders[[#This Row],[Unit Profit]]</f>
        <v>3.6712500000000001</v>
      </c>
      <c r="S185" s="10">
        <f>Orders[[#This Row],[Quantity]]*Orders[[#This Row],[Unit Cost]]</f>
        <v>7.3425000000000002</v>
      </c>
      <c r="T185" s="5" cm="1">
        <f t="array" ref="T185">_xlfn.XLOOKUP(D185,Table2[[#All],[Product ID]],Table2[[#All],[Profit]],,0)</f>
        <v>0.45374999999999999</v>
      </c>
      <c r="U185" s="5">
        <f>Orders[[#This Row],[Quantity]]*Orders[[#This Row],[Unit Profit]]</f>
        <v>0.90749999999999997</v>
      </c>
    </row>
    <row r="186" spans="1:21" x14ac:dyDescent="0.3">
      <c r="A186" s="2" t="s">
        <v>1526</v>
      </c>
      <c r="B186" s="3">
        <v>44397</v>
      </c>
      <c r="C186" s="2" t="s">
        <v>1527</v>
      </c>
      <c r="D186" t="s">
        <v>6180</v>
      </c>
      <c r="E186" s="2">
        <v>4</v>
      </c>
      <c r="F186" s="2" t="str">
        <f>_xlfn.XLOOKUP(C186,customers!$A$1:$A$1001,customers!$B$1:$B$1001,,0)</f>
        <v>Isa Blazewicz</v>
      </c>
      <c r="G186" s="2" t="str">
        <f>IF(_xlfn.XLOOKUP(C186,customers!$A$1:$A$1001,customers!$C$1:$C$1001,,0)=0, "", _xlfn.XLOOKUP(C186,customers!$A$1:$A$1001,customers!$C$1:$C$1001,,0))</f>
        <v>iblazewicz54@thetimes.co.uk</v>
      </c>
      <c r="H186" s="2" t="str">
        <f>_xlfn.XLOOKUP(C186,customers!$A$1:$A$1001,customers!$G$1:$G$1001,,0)</f>
        <v>United States</v>
      </c>
      <c r="I186" t="str">
        <f>INDEX(products!$A$1:$G$49,MATCH(orders!$D186,products!$A$1:$A$49,0), MATCH(orders!I$1,products!$A$1:$G$1,0))</f>
        <v>Ara</v>
      </c>
      <c r="J186" t="str">
        <f>INDEX(products!$A$1:$G$49,MATCH(orders!$D186,products!$A$1:$A$49,0), MATCH(orders!J$1,products!$A$1:$G$1,0))</f>
        <v>L</v>
      </c>
      <c r="K186" s="4">
        <f>INDEX(products!$A$1:$G$49,MATCH(orders!$D186,products!$A$1:$A$49,0), MATCH(orders!K$1,products!$A$1:$G$1,0))</f>
        <v>0.5</v>
      </c>
      <c r="L186" s="5">
        <f>INDEX(products!$A$1:$G$49,MATCH(orders!$D186,products!$A$1:$A$49,0), MATCH(orders!L$1,products!$A$1:$G$1,0))</f>
        <v>7.77</v>
      </c>
      <c r="M186" s="5">
        <f t="shared" si="6"/>
        <v>31.08</v>
      </c>
      <c r="N186" t="str">
        <f t="shared" si="7"/>
        <v>Arabica</v>
      </c>
      <c r="O186" t="str">
        <f t="shared" si="8"/>
        <v>Light</v>
      </c>
      <c r="P186" t="str" cm="1">
        <f t="array" ref="P186">_xlfn.XLOOKUP(Orders[[#This Row],[Customer ID]],customers!$A$1:$A$1001,customers!I$1:$I$1001,,0)</f>
        <v>No</v>
      </c>
      <c r="Q186" t="str">
        <f>_xlfn.XLOOKUP(C186,customers!$A$1:$A$1001,customers!$F$1:$F$1001,,0)</f>
        <v>Minneapolis</v>
      </c>
      <c r="R186" s="10">
        <f>Orders[[#This Row],[Unit Price]]-Orders[[#This Row],[Unit Profit]]</f>
        <v>7.0706999999999995</v>
      </c>
      <c r="S186" s="10">
        <f>Orders[[#This Row],[Quantity]]*Orders[[#This Row],[Unit Cost]]</f>
        <v>28.282799999999998</v>
      </c>
      <c r="T186" s="5" cm="1">
        <f t="array" ref="T186">_xlfn.XLOOKUP(D186,Table2[[#All],[Product ID]],Table2[[#All],[Profit]],,0)</f>
        <v>0.69929999999999992</v>
      </c>
      <c r="U186" s="5">
        <f>Orders[[#This Row],[Quantity]]*Orders[[#This Row],[Unit Profit]]</f>
        <v>2.7971999999999997</v>
      </c>
    </row>
    <row r="187" spans="1:21" x14ac:dyDescent="0.3">
      <c r="A187" s="2" t="s">
        <v>1532</v>
      </c>
      <c r="B187" s="3">
        <v>43483</v>
      </c>
      <c r="C187" s="2" t="s">
        <v>1533</v>
      </c>
      <c r="D187" t="s">
        <v>6144</v>
      </c>
      <c r="E187" s="2">
        <v>5</v>
      </c>
      <c r="F187" s="2" t="str">
        <f>_xlfn.XLOOKUP(C187,customers!$A$1:$A$1001,customers!$B$1:$B$1001,,0)</f>
        <v>Angie Rizzetti</v>
      </c>
      <c r="G187" s="2" t="str">
        <f>IF(_xlfn.XLOOKUP(C187,customers!$A$1:$A$1001,customers!$C$1:$C$1001,,0)=0, "", _xlfn.XLOOKUP(C187,customers!$A$1:$A$1001,customers!$C$1:$C$1001,,0))</f>
        <v>arizzetti55@naver.com</v>
      </c>
      <c r="H187" s="2" t="str">
        <f>_xlfn.XLOOKUP(C187,customers!$A$1:$A$1001,customers!$G$1:$G$1001,,0)</f>
        <v>United States</v>
      </c>
      <c r="I187" t="str">
        <f>INDEX(products!$A$1:$G$49,MATCH(orders!$D187,products!$A$1:$A$49,0), MATCH(orders!I$1,products!$A$1:$G$1,0))</f>
        <v>Exc</v>
      </c>
      <c r="J187" t="str">
        <f>INDEX(products!$A$1:$G$49,MATCH(orders!$D187,products!$A$1:$A$49,0), MATCH(orders!J$1,products!$A$1:$G$1,0))</f>
        <v>D</v>
      </c>
      <c r="K187" s="4">
        <f>INDEX(products!$A$1:$G$49,MATCH(orders!$D187,products!$A$1:$A$49,0), MATCH(orders!K$1,products!$A$1:$G$1,0))</f>
        <v>0.5</v>
      </c>
      <c r="L187" s="5">
        <f>INDEX(products!$A$1:$G$49,MATCH(orders!$D187,products!$A$1:$A$49,0), MATCH(orders!L$1,products!$A$1:$G$1,0))</f>
        <v>7.29</v>
      </c>
      <c r="M187" s="5">
        <f t="shared" si="6"/>
        <v>36.450000000000003</v>
      </c>
      <c r="N187" t="str">
        <f t="shared" si="7"/>
        <v>Excelsa</v>
      </c>
      <c r="O187" t="str">
        <f t="shared" si="8"/>
        <v>Dark</v>
      </c>
      <c r="P187" t="str" cm="1">
        <f t="array" ref="P187">_xlfn.XLOOKUP(Orders[[#This Row],[Customer ID]],customers!$A$1:$A$1001,customers!I$1:$I$1001,,0)</f>
        <v>Yes</v>
      </c>
      <c r="Q187" t="str">
        <f>_xlfn.XLOOKUP(C187,customers!$A$1:$A$1001,customers!$F$1:$F$1001,,0)</f>
        <v>Lansing</v>
      </c>
      <c r="R187" s="10">
        <f>Orders[[#This Row],[Unit Price]]-Orders[[#This Row],[Unit Profit]]</f>
        <v>6.4881000000000002</v>
      </c>
      <c r="S187" s="10">
        <f>Orders[[#This Row],[Quantity]]*Orders[[#This Row],[Unit Cost]]</f>
        <v>32.4405</v>
      </c>
      <c r="T187" s="5" cm="1">
        <f t="array" ref="T187">_xlfn.XLOOKUP(D187,Table2[[#All],[Product ID]],Table2[[#All],[Profit]],,0)</f>
        <v>0.80190000000000006</v>
      </c>
      <c r="U187" s="5">
        <f>Orders[[#This Row],[Quantity]]*Orders[[#This Row],[Unit Profit]]</f>
        <v>4.0095000000000001</v>
      </c>
    </row>
    <row r="188" spans="1:21" x14ac:dyDescent="0.3">
      <c r="A188" s="2" t="s">
        <v>1538</v>
      </c>
      <c r="B188" s="3">
        <v>43684</v>
      </c>
      <c r="C188" s="2" t="s">
        <v>1539</v>
      </c>
      <c r="D188" t="s">
        <v>6151</v>
      </c>
      <c r="E188" s="2">
        <v>3</v>
      </c>
      <c r="F188" s="2" t="str">
        <f>_xlfn.XLOOKUP(C188,customers!$A$1:$A$1001,customers!$B$1:$B$1001,,0)</f>
        <v>Mord Meriet</v>
      </c>
      <c r="G188" s="2" t="str">
        <f>IF(_xlfn.XLOOKUP(C188,customers!$A$1:$A$1001,customers!$C$1:$C$1001,,0)=0, "", _xlfn.XLOOKUP(C188,customers!$A$1:$A$1001,customers!$C$1:$C$1001,,0))</f>
        <v>mmeriet56@noaa.gov</v>
      </c>
      <c r="H188" s="2" t="str">
        <f>_xlfn.XLOOKUP(C188,customers!$A$1:$A$1001,customers!$G$1:$G$1001,,0)</f>
        <v>United States</v>
      </c>
      <c r="I188" t="str">
        <f>INDEX(products!$A$1:$G$49,MATCH(orders!$D188,products!$A$1:$A$49,0), MATCH(orders!I$1,products!$A$1:$G$1,0))</f>
        <v>Rob</v>
      </c>
      <c r="J188" t="str">
        <f>INDEX(products!$A$1:$G$49,MATCH(orders!$D188,products!$A$1:$A$49,0), MATCH(orders!J$1,products!$A$1:$G$1,0))</f>
        <v>M</v>
      </c>
      <c r="K188" s="4">
        <f>INDEX(products!$A$1:$G$49,MATCH(orders!$D188,products!$A$1:$A$49,0), MATCH(orders!K$1,products!$A$1:$G$1,0))</f>
        <v>2.5</v>
      </c>
      <c r="L188" s="5">
        <f>INDEX(products!$A$1:$G$49,MATCH(orders!$D188,products!$A$1:$A$49,0), MATCH(orders!L$1,products!$A$1:$G$1,0))</f>
        <v>22.884999999999998</v>
      </c>
      <c r="M188" s="5">
        <f t="shared" si="6"/>
        <v>68.655000000000001</v>
      </c>
      <c r="N188" t="str">
        <f t="shared" si="7"/>
        <v>Robusta</v>
      </c>
      <c r="O188" t="str">
        <f t="shared" si="8"/>
        <v>Medium</v>
      </c>
      <c r="P188" t="str" cm="1">
        <f t="array" ref="P188">_xlfn.XLOOKUP(Orders[[#This Row],[Customer ID]],customers!$A$1:$A$1001,customers!I$1:$I$1001,,0)</f>
        <v>No</v>
      </c>
      <c r="Q188" t="str">
        <f>_xlfn.XLOOKUP(C188,customers!$A$1:$A$1001,customers!$F$1:$F$1001,,0)</f>
        <v>Grand Forks</v>
      </c>
      <c r="R188" s="10">
        <f>Orders[[#This Row],[Unit Price]]-Orders[[#This Row],[Unit Profit]]</f>
        <v>21.511899999999997</v>
      </c>
      <c r="S188" s="10">
        <f>Orders[[#This Row],[Quantity]]*Orders[[#This Row],[Unit Cost]]</f>
        <v>64.535699999999991</v>
      </c>
      <c r="T188" s="5" cm="1">
        <f t="array" ref="T188">_xlfn.XLOOKUP(D188,Table2[[#All],[Product ID]],Table2[[#All],[Profit]],,0)</f>
        <v>1.3730999999999998</v>
      </c>
      <c r="U188" s="5">
        <f>Orders[[#This Row],[Quantity]]*Orders[[#This Row],[Unit Profit]]</f>
        <v>4.1192999999999991</v>
      </c>
    </row>
    <row r="189" spans="1:21" x14ac:dyDescent="0.3">
      <c r="A189" s="2" t="s">
        <v>1544</v>
      </c>
      <c r="B189" s="3">
        <v>44633</v>
      </c>
      <c r="C189" s="2" t="s">
        <v>1545</v>
      </c>
      <c r="D189" t="s">
        <v>6160</v>
      </c>
      <c r="E189" s="2">
        <v>5</v>
      </c>
      <c r="F189" s="2" t="str">
        <f>_xlfn.XLOOKUP(C189,customers!$A$1:$A$1001,customers!$B$1:$B$1001,,0)</f>
        <v>Lawrence Pratt</v>
      </c>
      <c r="G189" s="2" t="str">
        <f>IF(_xlfn.XLOOKUP(C189,customers!$A$1:$A$1001,customers!$C$1:$C$1001,,0)=0, "", _xlfn.XLOOKUP(C189,customers!$A$1:$A$1001,customers!$C$1:$C$1001,,0))</f>
        <v>lpratt57@netvibes.com</v>
      </c>
      <c r="H189" s="2" t="str">
        <f>_xlfn.XLOOKUP(C189,customers!$A$1:$A$1001,customers!$G$1:$G$1001,,0)</f>
        <v>United States</v>
      </c>
      <c r="I189" t="str">
        <f>INDEX(products!$A$1:$G$49,MATCH(orders!$D189,products!$A$1:$A$49,0), MATCH(orders!I$1,products!$A$1:$G$1,0))</f>
        <v>Lib</v>
      </c>
      <c r="J189" t="str">
        <f>INDEX(products!$A$1:$G$49,MATCH(orders!$D189,products!$A$1:$A$49,0), MATCH(orders!J$1,products!$A$1:$G$1,0))</f>
        <v>M</v>
      </c>
      <c r="K189" s="4">
        <f>INDEX(products!$A$1:$G$49,MATCH(orders!$D189,products!$A$1:$A$49,0), MATCH(orders!K$1,products!$A$1:$G$1,0))</f>
        <v>0.5</v>
      </c>
      <c r="L189" s="5">
        <f>INDEX(products!$A$1:$G$49,MATCH(orders!$D189,products!$A$1:$A$49,0), MATCH(orders!L$1,products!$A$1:$G$1,0))</f>
        <v>8.73</v>
      </c>
      <c r="M189" s="5">
        <f t="shared" si="6"/>
        <v>43.650000000000006</v>
      </c>
      <c r="N189" t="str">
        <f t="shared" si="7"/>
        <v>Librica</v>
      </c>
      <c r="O189" t="str">
        <f t="shared" si="8"/>
        <v>Medium</v>
      </c>
      <c r="P189" t="str" cm="1">
        <f t="array" ref="P189">_xlfn.XLOOKUP(Orders[[#This Row],[Customer ID]],customers!$A$1:$A$1001,customers!I$1:$I$1001,,0)</f>
        <v>Yes</v>
      </c>
      <c r="Q189" t="str">
        <f>_xlfn.XLOOKUP(C189,customers!$A$1:$A$1001,customers!$F$1:$F$1001,,0)</f>
        <v>Anchorage</v>
      </c>
      <c r="R189" s="10">
        <f>Orders[[#This Row],[Unit Price]]-Orders[[#This Row],[Unit Profit]]</f>
        <v>7.5951000000000004</v>
      </c>
      <c r="S189" s="10">
        <f>Orders[[#This Row],[Quantity]]*Orders[[#This Row],[Unit Cost]]</f>
        <v>37.975500000000004</v>
      </c>
      <c r="T189" s="5" cm="1">
        <f t="array" ref="T189">_xlfn.XLOOKUP(D189,Table2[[#All],[Product ID]],Table2[[#All],[Profit]],,0)</f>
        <v>1.1349</v>
      </c>
      <c r="U189" s="5">
        <f>Orders[[#This Row],[Quantity]]*Orders[[#This Row],[Unit Profit]]</f>
        <v>5.6745000000000001</v>
      </c>
    </row>
    <row r="190" spans="1:21" x14ac:dyDescent="0.3">
      <c r="A190" s="2" t="s">
        <v>1549</v>
      </c>
      <c r="B190" s="3">
        <v>44698</v>
      </c>
      <c r="C190" s="2" t="s">
        <v>1550</v>
      </c>
      <c r="D190" t="s">
        <v>6184</v>
      </c>
      <c r="E190" s="2">
        <v>1</v>
      </c>
      <c r="F190" s="2" t="str">
        <f>_xlfn.XLOOKUP(C190,customers!$A$1:$A$1001,customers!$B$1:$B$1001,,0)</f>
        <v>Astrix Kitchingham</v>
      </c>
      <c r="G190" s="2" t="str">
        <f>IF(_xlfn.XLOOKUP(C190,customers!$A$1:$A$1001,customers!$C$1:$C$1001,,0)=0, "", _xlfn.XLOOKUP(C190,customers!$A$1:$A$1001,customers!$C$1:$C$1001,,0))</f>
        <v>akitchingham58@com.com</v>
      </c>
      <c r="H190" s="2" t="str">
        <f>_xlfn.XLOOKUP(C190,customers!$A$1:$A$1001,customers!$G$1:$G$1001,,0)</f>
        <v>United States</v>
      </c>
      <c r="I190" t="str">
        <f>INDEX(products!$A$1:$G$49,MATCH(orders!$D190,products!$A$1:$A$49,0), MATCH(orders!I$1,products!$A$1:$G$1,0))</f>
        <v>Exc</v>
      </c>
      <c r="J190" t="str">
        <f>INDEX(products!$A$1:$G$49,MATCH(orders!$D190,products!$A$1:$A$49,0), MATCH(orders!J$1,products!$A$1:$G$1,0))</f>
        <v>L</v>
      </c>
      <c r="K190" s="4">
        <f>INDEX(products!$A$1:$G$49,MATCH(orders!$D190,products!$A$1:$A$49,0), MATCH(orders!K$1,products!$A$1:$G$1,0))</f>
        <v>0.2</v>
      </c>
      <c r="L190" s="5">
        <f>INDEX(products!$A$1:$G$49,MATCH(orders!$D190,products!$A$1:$A$49,0), MATCH(orders!L$1,products!$A$1:$G$1,0))</f>
        <v>4.4550000000000001</v>
      </c>
      <c r="M190" s="5">
        <f t="shared" si="6"/>
        <v>4.4550000000000001</v>
      </c>
      <c r="N190" t="str">
        <f t="shared" si="7"/>
        <v>Excelsa</v>
      </c>
      <c r="O190" t="str">
        <f t="shared" si="8"/>
        <v>Light</v>
      </c>
      <c r="P190" t="str" cm="1">
        <f t="array" ref="P190">_xlfn.XLOOKUP(Orders[[#This Row],[Customer ID]],customers!$A$1:$A$1001,customers!I$1:$I$1001,,0)</f>
        <v>Yes</v>
      </c>
      <c r="Q190" t="str">
        <f>_xlfn.XLOOKUP(C190,customers!$A$1:$A$1001,customers!$F$1:$F$1001,,0)</f>
        <v>Oklahoma City</v>
      </c>
      <c r="R190" s="10">
        <f>Orders[[#This Row],[Unit Price]]-Orders[[#This Row],[Unit Profit]]</f>
        <v>3.96495</v>
      </c>
      <c r="S190" s="10">
        <f>Orders[[#This Row],[Quantity]]*Orders[[#This Row],[Unit Cost]]</f>
        <v>3.96495</v>
      </c>
      <c r="T190" s="5" cm="1">
        <f t="array" ref="T190">_xlfn.XLOOKUP(D190,Table2[[#All],[Product ID]],Table2[[#All],[Profit]],,0)</f>
        <v>0.49004999999999999</v>
      </c>
      <c r="U190" s="5">
        <f>Orders[[#This Row],[Quantity]]*Orders[[#This Row],[Unit Profit]]</f>
        <v>0.49004999999999999</v>
      </c>
    </row>
    <row r="191" spans="1:21" x14ac:dyDescent="0.3">
      <c r="A191" s="2" t="s">
        <v>1555</v>
      </c>
      <c r="B191" s="3">
        <v>43813</v>
      </c>
      <c r="C191" s="2" t="s">
        <v>1556</v>
      </c>
      <c r="D191" t="s">
        <v>6162</v>
      </c>
      <c r="E191" s="2">
        <v>3</v>
      </c>
      <c r="F191" s="2" t="str">
        <f>_xlfn.XLOOKUP(C191,customers!$A$1:$A$1001,customers!$B$1:$B$1001,,0)</f>
        <v>Burnard Bartholin</v>
      </c>
      <c r="G191" s="2" t="str">
        <f>IF(_xlfn.XLOOKUP(C191,customers!$A$1:$A$1001,customers!$C$1:$C$1001,,0)=0, "", _xlfn.XLOOKUP(C191,customers!$A$1:$A$1001,customers!$C$1:$C$1001,,0))</f>
        <v>bbartholin59@xinhuanet.com</v>
      </c>
      <c r="H191" s="2" t="str">
        <f>_xlfn.XLOOKUP(C191,customers!$A$1:$A$1001,customers!$G$1:$G$1001,,0)</f>
        <v>United States</v>
      </c>
      <c r="I191" t="str">
        <f>INDEX(products!$A$1:$G$49,MATCH(orders!$D191,products!$A$1:$A$49,0), MATCH(orders!I$1,products!$A$1:$G$1,0))</f>
        <v>Lib</v>
      </c>
      <c r="J191" t="str">
        <f>INDEX(products!$A$1:$G$49,MATCH(orders!$D191,products!$A$1:$A$49,0), MATCH(orders!J$1,products!$A$1:$G$1,0))</f>
        <v>M</v>
      </c>
      <c r="K191" s="4">
        <f>INDEX(products!$A$1:$G$49,MATCH(orders!$D191,products!$A$1:$A$49,0), MATCH(orders!K$1,products!$A$1:$G$1,0))</f>
        <v>1</v>
      </c>
      <c r="L191" s="5">
        <f>INDEX(products!$A$1:$G$49,MATCH(orders!$D191,products!$A$1:$A$49,0), MATCH(orders!L$1,products!$A$1:$G$1,0))</f>
        <v>14.55</v>
      </c>
      <c r="M191" s="5">
        <f t="shared" si="6"/>
        <v>43.650000000000006</v>
      </c>
      <c r="N191" t="str">
        <f t="shared" si="7"/>
        <v>Librica</v>
      </c>
      <c r="O191" t="str">
        <f t="shared" si="8"/>
        <v>Medium</v>
      </c>
      <c r="P191" t="str" cm="1">
        <f t="array" ref="P191">_xlfn.XLOOKUP(Orders[[#This Row],[Customer ID]],customers!$A$1:$A$1001,customers!I$1:$I$1001,,0)</f>
        <v>Yes</v>
      </c>
      <c r="Q191" t="str">
        <f>_xlfn.XLOOKUP(C191,customers!$A$1:$A$1001,customers!$F$1:$F$1001,,0)</f>
        <v>Tulsa</v>
      </c>
      <c r="R191" s="10">
        <f>Orders[[#This Row],[Unit Price]]-Orders[[#This Row],[Unit Profit]]</f>
        <v>12.6585</v>
      </c>
      <c r="S191" s="10">
        <f>Orders[[#This Row],[Quantity]]*Orders[[#This Row],[Unit Cost]]</f>
        <v>37.975499999999997</v>
      </c>
      <c r="T191" s="5" cm="1">
        <f t="array" ref="T191">_xlfn.XLOOKUP(D191,Table2[[#All],[Product ID]],Table2[[#All],[Profit]],,0)</f>
        <v>1.8915000000000002</v>
      </c>
      <c r="U191" s="5">
        <f>Orders[[#This Row],[Quantity]]*Orders[[#This Row],[Unit Profit]]</f>
        <v>5.6745000000000001</v>
      </c>
    </row>
    <row r="192" spans="1:21" x14ac:dyDescent="0.3">
      <c r="A192" s="2" t="s">
        <v>1561</v>
      </c>
      <c r="B192" s="3">
        <v>43845</v>
      </c>
      <c r="C192" s="2" t="s">
        <v>1562</v>
      </c>
      <c r="D192" t="s">
        <v>6181</v>
      </c>
      <c r="E192" s="2">
        <v>1</v>
      </c>
      <c r="F192" s="2" t="str">
        <f>_xlfn.XLOOKUP(C192,customers!$A$1:$A$1001,customers!$B$1:$B$1001,,0)</f>
        <v>Madelene Prinn</v>
      </c>
      <c r="G192" s="2" t="str">
        <f>IF(_xlfn.XLOOKUP(C192,customers!$A$1:$A$1001,customers!$C$1:$C$1001,,0)=0, "", _xlfn.XLOOKUP(C192,customers!$A$1:$A$1001,customers!$C$1:$C$1001,,0))</f>
        <v>mprinn5a@usa.gov</v>
      </c>
      <c r="H192" s="2" t="str">
        <f>_xlfn.XLOOKUP(C192,customers!$A$1:$A$1001,customers!$G$1:$G$1001,,0)</f>
        <v>United States</v>
      </c>
      <c r="I192" t="str">
        <f>INDEX(products!$A$1:$G$49,MATCH(orders!$D192,products!$A$1:$A$49,0), MATCH(orders!I$1,products!$A$1:$G$1,0))</f>
        <v>Lib</v>
      </c>
      <c r="J192" t="str">
        <f>INDEX(products!$A$1:$G$49,MATCH(orders!$D192,products!$A$1:$A$49,0), MATCH(orders!J$1,products!$A$1:$G$1,0))</f>
        <v>M</v>
      </c>
      <c r="K192" s="4">
        <f>INDEX(products!$A$1:$G$49,MATCH(orders!$D192,products!$A$1:$A$49,0), MATCH(orders!K$1,products!$A$1:$G$1,0))</f>
        <v>2.5</v>
      </c>
      <c r="L192" s="5">
        <f>INDEX(products!$A$1:$G$49,MATCH(orders!$D192,products!$A$1:$A$49,0), MATCH(orders!L$1,products!$A$1:$G$1,0))</f>
        <v>33.464999999999996</v>
      </c>
      <c r="M192" s="5">
        <f t="shared" si="6"/>
        <v>33.464999999999996</v>
      </c>
      <c r="N192" t="str">
        <f t="shared" si="7"/>
        <v>Librica</v>
      </c>
      <c r="O192" t="str">
        <f t="shared" si="8"/>
        <v>Medium</v>
      </c>
      <c r="P192" t="str" cm="1">
        <f t="array" ref="P192">_xlfn.XLOOKUP(Orders[[#This Row],[Customer ID]],customers!$A$1:$A$1001,customers!I$1:$I$1001,,0)</f>
        <v>Yes</v>
      </c>
      <c r="Q192" t="str">
        <f>_xlfn.XLOOKUP(C192,customers!$A$1:$A$1001,customers!$F$1:$F$1001,,0)</f>
        <v>Detroit</v>
      </c>
      <c r="R192" s="10">
        <f>Orders[[#This Row],[Unit Price]]-Orders[[#This Row],[Unit Profit]]</f>
        <v>29.114549999999998</v>
      </c>
      <c r="S192" s="10">
        <f>Orders[[#This Row],[Quantity]]*Orders[[#This Row],[Unit Cost]]</f>
        <v>29.114549999999998</v>
      </c>
      <c r="T192" s="5" cm="1">
        <f t="array" ref="T192">_xlfn.XLOOKUP(D192,Table2[[#All],[Product ID]],Table2[[#All],[Profit]],,0)</f>
        <v>4.3504499999999995</v>
      </c>
      <c r="U192" s="5">
        <f>Orders[[#This Row],[Quantity]]*Orders[[#This Row],[Unit Profit]]</f>
        <v>4.3504499999999995</v>
      </c>
    </row>
    <row r="193" spans="1:21" x14ac:dyDescent="0.3">
      <c r="A193" s="2" t="s">
        <v>1567</v>
      </c>
      <c r="B193" s="3">
        <v>43567</v>
      </c>
      <c r="C193" s="2" t="s">
        <v>1568</v>
      </c>
      <c r="D193" t="s">
        <v>6150</v>
      </c>
      <c r="E193" s="2">
        <v>5</v>
      </c>
      <c r="F193" s="2" t="str">
        <f>_xlfn.XLOOKUP(C193,customers!$A$1:$A$1001,customers!$B$1:$B$1001,,0)</f>
        <v>Alisun Baudino</v>
      </c>
      <c r="G193" s="2" t="str">
        <f>IF(_xlfn.XLOOKUP(C193,customers!$A$1:$A$1001,customers!$C$1:$C$1001,,0)=0, "", _xlfn.XLOOKUP(C193,customers!$A$1:$A$1001,customers!$C$1:$C$1001,,0))</f>
        <v>abaudino5b@netvibes.com</v>
      </c>
      <c r="H193" s="2" t="str">
        <f>_xlfn.XLOOKUP(C193,customers!$A$1:$A$1001,customers!$G$1:$G$1001,,0)</f>
        <v>United States</v>
      </c>
      <c r="I193" t="str">
        <f>INDEX(products!$A$1:$G$49,MATCH(orders!$D193,products!$A$1:$A$49,0), MATCH(orders!I$1,products!$A$1:$G$1,0))</f>
        <v>Lib</v>
      </c>
      <c r="J193" t="str">
        <f>INDEX(products!$A$1:$G$49,MATCH(orders!$D193,products!$A$1:$A$49,0), MATCH(orders!J$1,products!$A$1:$G$1,0))</f>
        <v>D</v>
      </c>
      <c r="K193" s="4">
        <f>INDEX(products!$A$1:$G$49,MATCH(orders!$D193,products!$A$1:$A$49,0), MATCH(orders!K$1,products!$A$1:$G$1,0))</f>
        <v>0.2</v>
      </c>
      <c r="L193" s="5">
        <f>INDEX(products!$A$1:$G$49,MATCH(orders!$D193,products!$A$1:$A$49,0), MATCH(orders!L$1,products!$A$1:$G$1,0))</f>
        <v>3.8849999999999998</v>
      </c>
      <c r="M193" s="5">
        <f t="shared" si="6"/>
        <v>19.424999999999997</v>
      </c>
      <c r="N193" t="str">
        <f t="shared" si="7"/>
        <v>Librica</v>
      </c>
      <c r="O193" t="str">
        <f t="shared" si="8"/>
        <v>Dark</v>
      </c>
      <c r="P193" t="str" cm="1">
        <f t="array" ref="P193">_xlfn.XLOOKUP(Orders[[#This Row],[Customer ID]],customers!$A$1:$A$1001,customers!I$1:$I$1001,,0)</f>
        <v>Yes</v>
      </c>
      <c r="Q193" t="str">
        <f>_xlfn.XLOOKUP(C193,customers!$A$1:$A$1001,customers!$F$1:$F$1001,,0)</f>
        <v>Washington</v>
      </c>
      <c r="R193" s="10">
        <f>Orders[[#This Row],[Unit Price]]-Orders[[#This Row],[Unit Profit]]</f>
        <v>3.37995</v>
      </c>
      <c r="S193" s="10">
        <f>Orders[[#This Row],[Quantity]]*Orders[[#This Row],[Unit Cost]]</f>
        <v>16.899750000000001</v>
      </c>
      <c r="T193" s="5" cm="1">
        <f t="array" ref="T193">_xlfn.XLOOKUP(D193,Table2[[#All],[Product ID]],Table2[[#All],[Profit]],,0)</f>
        <v>0.50505</v>
      </c>
      <c r="U193" s="5">
        <f>Orders[[#This Row],[Quantity]]*Orders[[#This Row],[Unit Profit]]</f>
        <v>2.5252499999999998</v>
      </c>
    </row>
    <row r="194" spans="1:21" x14ac:dyDescent="0.3">
      <c r="A194" s="2" t="s">
        <v>1573</v>
      </c>
      <c r="B194" s="3">
        <v>43919</v>
      </c>
      <c r="C194" s="2" t="s">
        <v>1574</v>
      </c>
      <c r="D194" t="s">
        <v>6183</v>
      </c>
      <c r="E194" s="2">
        <v>6</v>
      </c>
      <c r="F194" s="2" t="str">
        <f>_xlfn.XLOOKUP(C194,customers!$A$1:$A$1001,customers!$B$1:$B$1001,,0)</f>
        <v>Philipa Petrushanko</v>
      </c>
      <c r="G194" s="2" t="str">
        <f>IF(_xlfn.XLOOKUP(C194,customers!$A$1:$A$1001,customers!$C$1:$C$1001,,0)=0, "", _xlfn.XLOOKUP(C194,customers!$A$1:$A$1001,customers!$C$1:$C$1001,,0))</f>
        <v>ppetrushanko5c@blinklist.com</v>
      </c>
      <c r="H194" s="2" t="str">
        <f>_xlfn.XLOOKUP(C194,customers!$A$1:$A$1001,customers!$G$1:$G$1001,,0)</f>
        <v>Ireland</v>
      </c>
      <c r="I194" t="str">
        <f>INDEX(products!$A$1:$G$49,MATCH(orders!$D194,products!$A$1:$A$49,0), MATCH(orders!I$1,products!$A$1:$G$1,0))</f>
        <v>Exc</v>
      </c>
      <c r="J194" t="str">
        <f>INDEX(products!$A$1:$G$49,MATCH(orders!$D194,products!$A$1:$A$49,0), MATCH(orders!J$1,products!$A$1:$G$1,0))</f>
        <v>D</v>
      </c>
      <c r="K194" s="4">
        <f>INDEX(products!$A$1:$G$49,MATCH(orders!$D194,products!$A$1:$A$49,0), MATCH(orders!K$1,products!$A$1:$G$1,0))</f>
        <v>1</v>
      </c>
      <c r="L194" s="5">
        <f>INDEX(products!$A$1:$G$49,MATCH(orders!$D194,products!$A$1:$A$49,0), MATCH(orders!L$1,products!$A$1:$G$1,0))</f>
        <v>12.15</v>
      </c>
      <c r="M194" s="5">
        <f t="shared" si="6"/>
        <v>72.900000000000006</v>
      </c>
      <c r="N194" t="str">
        <f t="shared" si="7"/>
        <v>Excelsa</v>
      </c>
      <c r="O194" t="str">
        <f t="shared" si="8"/>
        <v>Dark</v>
      </c>
      <c r="P194" t="str" cm="1">
        <f t="array" ref="P194">_xlfn.XLOOKUP(Orders[[#This Row],[Customer ID]],customers!$A$1:$A$1001,customers!I$1:$I$1001,,0)</f>
        <v>Yes</v>
      </c>
      <c r="Q194" t="str">
        <f>_xlfn.XLOOKUP(C194,customers!$A$1:$A$1001,customers!$F$1:$F$1001,,0)</f>
        <v>Nenagh</v>
      </c>
      <c r="R194" s="10">
        <f>Orders[[#This Row],[Unit Price]]-Orders[[#This Row],[Unit Profit]]</f>
        <v>10.813500000000001</v>
      </c>
      <c r="S194" s="10">
        <f>Orders[[#This Row],[Quantity]]*Orders[[#This Row],[Unit Cost]]</f>
        <v>64.881</v>
      </c>
      <c r="T194" s="5" cm="1">
        <f t="array" ref="T194">_xlfn.XLOOKUP(D194,Table2[[#All],[Product ID]],Table2[[#All],[Profit]],,0)</f>
        <v>1.3365</v>
      </c>
      <c r="U194" s="5">
        <f>Orders[[#This Row],[Quantity]]*Orders[[#This Row],[Unit Profit]]</f>
        <v>8.0190000000000001</v>
      </c>
    </row>
    <row r="195" spans="1:21" x14ac:dyDescent="0.3">
      <c r="A195" s="2" t="s">
        <v>1579</v>
      </c>
      <c r="B195" s="3">
        <v>44644</v>
      </c>
      <c r="C195" s="2" t="s">
        <v>1580</v>
      </c>
      <c r="D195" t="s">
        <v>6171</v>
      </c>
      <c r="E195" s="2">
        <v>3</v>
      </c>
      <c r="F195" s="2" t="str">
        <f>_xlfn.XLOOKUP(C195,customers!$A$1:$A$1001,customers!$B$1:$B$1001,,0)</f>
        <v>Kimberli Mustchin</v>
      </c>
      <c r="G195" s="2" t="str">
        <f>IF(_xlfn.XLOOKUP(C195,customers!$A$1:$A$1001,customers!$C$1:$C$1001,,0)=0, "", _xlfn.XLOOKUP(C195,customers!$A$1:$A$1001,customers!$C$1:$C$1001,,0))</f>
        <v/>
      </c>
      <c r="H195" s="2" t="str">
        <f>_xlfn.XLOOKUP(C195,customers!$A$1:$A$1001,customers!$G$1:$G$1001,,0)</f>
        <v>United States</v>
      </c>
      <c r="I195" t="str">
        <f>INDEX(products!$A$1:$G$49,MATCH(orders!$D195,products!$A$1:$A$49,0), MATCH(orders!I$1,products!$A$1:$G$1,0))</f>
        <v>Exc</v>
      </c>
      <c r="J195" t="str">
        <f>INDEX(products!$A$1:$G$49,MATCH(orders!$D195,products!$A$1:$A$49,0), MATCH(orders!J$1,products!$A$1:$G$1,0))</f>
        <v>L</v>
      </c>
      <c r="K195" s="4">
        <f>INDEX(products!$A$1:$G$49,MATCH(orders!$D195,products!$A$1:$A$49,0), MATCH(orders!K$1,products!$A$1:$G$1,0))</f>
        <v>1</v>
      </c>
      <c r="L195" s="5">
        <f>INDEX(products!$A$1:$G$49,MATCH(orders!$D195,products!$A$1:$A$49,0), MATCH(orders!L$1,products!$A$1:$G$1,0))</f>
        <v>14.85</v>
      </c>
      <c r="M195" s="5">
        <f t="shared" ref="M195:M258" si="9">L195*E195</f>
        <v>44.55</v>
      </c>
      <c r="N195" t="str">
        <f t="shared" ref="N195:N258" si="10">IF(I195="Rob","Robusta", IF(I195="Exc","Excelsa", IF(I195="Ara", "Arabica", IF(I195="Lib", "Librica",""))))</f>
        <v>Excelsa</v>
      </c>
      <c r="O195" t="str">
        <f t="shared" ref="O195:O258" si="11">IF(J195="M", "Medium", IF(J195="L", "Light", IF(J195="D", "Dark","")))</f>
        <v>Light</v>
      </c>
      <c r="P195" t="str" cm="1">
        <f t="array" ref="P195">_xlfn.XLOOKUP(Orders[[#This Row],[Customer ID]],customers!$A$1:$A$1001,customers!I$1:$I$1001,,0)</f>
        <v>No</v>
      </c>
      <c r="Q195" t="str">
        <f>_xlfn.XLOOKUP(C195,customers!$A$1:$A$1001,customers!$F$1:$F$1001,,0)</f>
        <v>Mesa</v>
      </c>
      <c r="R195" s="10">
        <f>Orders[[#This Row],[Unit Price]]-Orders[[#This Row],[Unit Profit]]</f>
        <v>13.2165</v>
      </c>
      <c r="S195" s="10">
        <f>Orders[[#This Row],[Quantity]]*Orders[[#This Row],[Unit Cost]]</f>
        <v>39.649500000000003</v>
      </c>
      <c r="T195" s="5" cm="1">
        <f t="array" ref="T195">_xlfn.XLOOKUP(D195,Table2[[#All],[Product ID]],Table2[[#All],[Profit]],,0)</f>
        <v>1.6335</v>
      </c>
      <c r="U195" s="5">
        <f>Orders[[#This Row],[Quantity]]*Orders[[#This Row],[Unit Profit]]</f>
        <v>4.9005000000000001</v>
      </c>
    </row>
    <row r="196" spans="1:21" x14ac:dyDescent="0.3">
      <c r="A196" s="2" t="s">
        <v>1584</v>
      </c>
      <c r="B196" s="3">
        <v>44398</v>
      </c>
      <c r="C196" s="2" t="s">
        <v>1585</v>
      </c>
      <c r="D196" t="s">
        <v>6144</v>
      </c>
      <c r="E196" s="2">
        <v>5</v>
      </c>
      <c r="F196" s="2" t="str">
        <f>_xlfn.XLOOKUP(C196,customers!$A$1:$A$1001,customers!$B$1:$B$1001,,0)</f>
        <v>Emlynne Laird</v>
      </c>
      <c r="G196" s="2" t="str">
        <f>IF(_xlfn.XLOOKUP(C196,customers!$A$1:$A$1001,customers!$C$1:$C$1001,,0)=0, "", _xlfn.XLOOKUP(C196,customers!$A$1:$A$1001,customers!$C$1:$C$1001,,0))</f>
        <v>elaird5e@bing.com</v>
      </c>
      <c r="H196" s="2" t="str">
        <f>_xlfn.XLOOKUP(C196,customers!$A$1:$A$1001,customers!$G$1:$G$1001,,0)</f>
        <v>United States</v>
      </c>
      <c r="I196" t="str">
        <f>INDEX(products!$A$1:$G$49,MATCH(orders!$D196,products!$A$1:$A$49,0), MATCH(orders!I$1,products!$A$1:$G$1,0))</f>
        <v>Exc</v>
      </c>
      <c r="J196" t="str">
        <f>INDEX(products!$A$1:$G$49,MATCH(orders!$D196,products!$A$1:$A$49,0), MATCH(orders!J$1,products!$A$1:$G$1,0))</f>
        <v>D</v>
      </c>
      <c r="K196" s="4">
        <f>INDEX(products!$A$1:$G$49,MATCH(orders!$D196,products!$A$1:$A$49,0), MATCH(orders!K$1,products!$A$1:$G$1,0))</f>
        <v>0.5</v>
      </c>
      <c r="L196" s="5">
        <f>INDEX(products!$A$1:$G$49,MATCH(orders!$D196,products!$A$1:$A$49,0), MATCH(orders!L$1,products!$A$1:$G$1,0))</f>
        <v>7.29</v>
      </c>
      <c r="M196" s="5">
        <f t="shared" si="9"/>
        <v>36.450000000000003</v>
      </c>
      <c r="N196" t="str">
        <f t="shared" si="10"/>
        <v>Excelsa</v>
      </c>
      <c r="O196" t="str">
        <f t="shared" si="11"/>
        <v>Dark</v>
      </c>
      <c r="P196" t="str" cm="1">
        <f t="array" ref="P196">_xlfn.XLOOKUP(Orders[[#This Row],[Customer ID]],customers!$A$1:$A$1001,customers!I$1:$I$1001,,0)</f>
        <v>No</v>
      </c>
      <c r="Q196" t="str">
        <f>_xlfn.XLOOKUP(C196,customers!$A$1:$A$1001,customers!$F$1:$F$1001,,0)</f>
        <v>Warren</v>
      </c>
      <c r="R196" s="10">
        <f>Orders[[#This Row],[Unit Price]]-Orders[[#This Row],[Unit Profit]]</f>
        <v>6.4881000000000002</v>
      </c>
      <c r="S196" s="10">
        <f>Orders[[#This Row],[Quantity]]*Orders[[#This Row],[Unit Cost]]</f>
        <v>32.4405</v>
      </c>
      <c r="T196" s="5" cm="1">
        <f t="array" ref="T196">_xlfn.XLOOKUP(D196,Table2[[#All],[Product ID]],Table2[[#All],[Profit]],,0)</f>
        <v>0.80190000000000006</v>
      </c>
      <c r="U196" s="5">
        <f>Orders[[#This Row],[Quantity]]*Orders[[#This Row],[Unit Profit]]</f>
        <v>4.0095000000000001</v>
      </c>
    </row>
    <row r="197" spans="1:21" x14ac:dyDescent="0.3">
      <c r="A197" s="2" t="s">
        <v>1590</v>
      </c>
      <c r="B197" s="3">
        <v>43683</v>
      </c>
      <c r="C197" s="2" t="s">
        <v>1591</v>
      </c>
      <c r="D197" t="s">
        <v>6140</v>
      </c>
      <c r="E197" s="2">
        <v>3</v>
      </c>
      <c r="F197" s="2" t="str">
        <f>_xlfn.XLOOKUP(C197,customers!$A$1:$A$1001,customers!$B$1:$B$1001,,0)</f>
        <v>Marlena Howsden</v>
      </c>
      <c r="G197" s="2" t="str">
        <f>IF(_xlfn.XLOOKUP(C197,customers!$A$1:$A$1001,customers!$C$1:$C$1001,,0)=0, "", _xlfn.XLOOKUP(C197,customers!$A$1:$A$1001,customers!$C$1:$C$1001,,0))</f>
        <v>mhowsden5f@infoseek.co.jp</v>
      </c>
      <c r="H197" s="2" t="str">
        <f>_xlfn.XLOOKUP(C197,customers!$A$1:$A$1001,customers!$G$1:$G$1001,,0)</f>
        <v>United States</v>
      </c>
      <c r="I197" t="str">
        <f>INDEX(products!$A$1:$G$49,MATCH(orders!$D197,products!$A$1:$A$49,0), MATCH(orders!I$1,products!$A$1:$G$1,0))</f>
        <v>Ara</v>
      </c>
      <c r="J197" t="str">
        <f>INDEX(products!$A$1:$G$49,MATCH(orders!$D197,products!$A$1:$A$49,0), MATCH(orders!J$1,products!$A$1:$G$1,0))</f>
        <v>L</v>
      </c>
      <c r="K197" s="4">
        <f>INDEX(products!$A$1:$G$49,MATCH(orders!$D197,products!$A$1:$A$49,0), MATCH(orders!K$1,products!$A$1:$G$1,0))</f>
        <v>1</v>
      </c>
      <c r="L197" s="5">
        <f>INDEX(products!$A$1:$G$49,MATCH(orders!$D197,products!$A$1:$A$49,0), MATCH(orders!L$1,products!$A$1:$G$1,0))</f>
        <v>12.95</v>
      </c>
      <c r="M197" s="5">
        <f t="shared" si="9"/>
        <v>38.849999999999994</v>
      </c>
      <c r="N197" t="str">
        <f t="shared" si="10"/>
        <v>Arabica</v>
      </c>
      <c r="O197" t="str">
        <f t="shared" si="11"/>
        <v>Light</v>
      </c>
      <c r="P197" t="str" cm="1">
        <f t="array" ref="P197">_xlfn.XLOOKUP(Orders[[#This Row],[Customer ID]],customers!$A$1:$A$1001,customers!I$1:$I$1001,,0)</f>
        <v>No</v>
      </c>
      <c r="Q197" t="str">
        <f>_xlfn.XLOOKUP(C197,customers!$A$1:$A$1001,customers!$F$1:$F$1001,,0)</f>
        <v>Memphis</v>
      </c>
      <c r="R197" s="10">
        <f>Orders[[#This Row],[Unit Price]]-Orders[[#This Row],[Unit Profit]]</f>
        <v>11.7845</v>
      </c>
      <c r="S197" s="10">
        <f>Orders[[#This Row],[Quantity]]*Orders[[#This Row],[Unit Cost]]</f>
        <v>35.353499999999997</v>
      </c>
      <c r="T197" s="5" cm="1">
        <f t="array" ref="T197">_xlfn.XLOOKUP(D197,Table2[[#All],[Product ID]],Table2[[#All],[Profit]],,0)</f>
        <v>1.1655</v>
      </c>
      <c r="U197" s="5">
        <f>Orders[[#This Row],[Quantity]]*Orders[[#This Row],[Unit Profit]]</f>
        <v>3.4965000000000002</v>
      </c>
    </row>
    <row r="198" spans="1:21" x14ac:dyDescent="0.3">
      <c r="A198" s="2" t="s">
        <v>1596</v>
      </c>
      <c r="B198" s="3">
        <v>44339</v>
      </c>
      <c r="C198" s="2" t="s">
        <v>1597</v>
      </c>
      <c r="D198" t="s">
        <v>6176</v>
      </c>
      <c r="E198" s="2">
        <v>6</v>
      </c>
      <c r="F198" s="2" t="str">
        <f>_xlfn.XLOOKUP(C198,customers!$A$1:$A$1001,customers!$B$1:$B$1001,,0)</f>
        <v>Nealson Cuttler</v>
      </c>
      <c r="G198" s="2" t="str">
        <f>IF(_xlfn.XLOOKUP(C198,customers!$A$1:$A$1001,customers!$C$1:$C$1001,,0)=0, "", _xlfn.XLOOKUP(C198,customers!$A$1:$A$1001,customers!$C$1:$C$1001,,0))</f>
        <v>ncuttler5g@parallels.com</v>
      </c>
      <c r="H198" s="2" t="str">
        <f>_xlfn.XLOOKUP(C198,customers!$A$1:$A$1001,customers!$G$1:$G$1001,,0)</f>
        <v>United States</v>
      </c>
      <c r="I198" t="str">
        <f>INDEX(products!$A$1:$G$49,MATCH(orders!$D198,products!$A$1:$A$49,0), MATCH(orders!I$1,products!$A$1:$G$1,0))</f>
        <v>Exc</v>
      </c>
      <c r="J198" t="str">
        <f>INDEX(products!$A$1:$G$49,MATCH(orders!$D198,products!$A$1:$A$49,0), MATCH(orders!J$1,products!$A$1:$G$1,0))</f>
        <v>L</v>
      </c>
      <c r="K198" s="4">
        <f>INDEX(products!$A$1:$G$49,MATCH(orders!$D198,products!$A$1:$A$49,0), MATCH(orders!K$1,products!$A$1:$G$1,0))</f>
        <v>0.5</v>
      </c>
      <c r="L198" s="5">
        <f>INDEX(products!$A$1:$G$49,MATCH(orders!$D198,products!$A$1:$A$49,0), MATCH(orders!L$1,products!$A$1:$G$1,0))</f>
        <v>8.91</v>
      </c>
      <c r="M198" s="5">
        <f t="shared" si="9"/>
        <v>53.46</v>
      </c>
      <c r="N198" t="str">
        <f t="shared" si="10"/>
        <v>Excelsa</v>
      </c>
      <c r="O198" t="str">
        <f t="shared" si="11"/>
        <v>Light</v>
      </c>
      <c r="P198" t="str" cm="1">
        <f t="array" ref="P198">_xlfn.XLOOKUP(Orders[[#This Row],[Customer ID]],customers!$A$1:$A$1001,customers!I$1:$I$1001,,0)</f>
        <v>No</v>
      </c>
      <c r="Q198" t="str">
        <f>_xlfn.XLOOKUP(C198,customers!$A$1:$A$1001,customers!$F$1:$F$1001,,0)</f>
        <v>Washington</v>
      </c>
      <c r="R198" s="10">
        <f>Orders[[#This Row],[Unit Price]]-Orders[[#This Row],[Unit Profit]]</f>
        <v>7.9298999999999999</v>
      </c>
      <c r="S198" s="10">
        <f>Orders[[#This Row],[Quantity]]*Orders[[#This Row],[Unit Cost]]</f>
        <v>47.5794</v>
      </c>
      <c r="T198" s="5" cm="1">
        <f t="array" ref="T198">_xlfn.XLOOKUP(D198,Table2[[#All],[Product ID]],Table2[[#All],[Profit]],,0)</f>
        <v>0.98009999999999997</v>
      </c>
      <c r="U198" s="5">
        <f>Orders[[#This Row],[Quantity]]*Orders[[#This Row],[Unit Profit]]</f>
        <v>5.8805999999999994</v>
      </c>
    </row>
    <row r="199" spans="1:21" x14ac:dyDescent="0.3">
      <c r="A199" s="2" t="s">
        <v>1596</v>
      </c>
      <c r="B199" s="3">
        <v>44339</v>
      </c>
      <c r="C199" s="2" t="s">
        <v>1597</v>
      </c>
      <c r="D199" t="s">
        <v>6165</v>
      </c>
      <c r="E199" s="2">
        <v>2</v>
      </c>
      <c r="F199" s="2" t="str">
        <f>_xlfn.XLOOKUP(C199,customers!$A$1:$A$1001,customers!$B$1:$B$1001,,0)</f>
        <v>Nealson Cuttler</v>
      </c>
      <c r="G199" s="2" t="str">
        <f>IF(_xlfn.XLOOKUP(C199,customers!$A$1:$A$1001,customers!$C$1:$C$1001,,0)=0, "", _xlfn.XLOOKUP(C199,customers!$A$1:$A$1001,customers!$C$1:$C$1001,,0))</f>
        <v>ncuttler5g@parallels.com</v>
      </c>
      <c r="H199" s="2" t="str">
        <f>_xlfn.XLOOKUP(C199,customers!$A$1:$A$1001,customers!$G$1:$G$1001,,0)</f>
        <v>United States</v>
      </c>
      <c r="I199" t="str">
        <f>INDEX(products!$A$1:$G$49,MATCH(orders!$D199,products!$A$1:$A$49,0), MATCH(orders!I$1,products!$A$1:$G$1,0))</f>
        <v>Lib</v>
      </c>
      <c r="J199" t="str">
        <f>INDEX(products!$A$1:$G$49,MATCH(orders!$D199,products!$A$1:$A$49,0), MATCH(orders!J$1,products!$A$1:$G$1,0))</f>
        <v>D</v>
      </c>
      <c r="K199" s="4">
        <f>INDEX(products!$A$1:$G$49,MATCH(orders!$D199,products!$A$1:$A$49,0), MATCH(orders!K$1,products!$A$1:$G$1,0))</f>
        <v>2.5</v>
      </c>
      <c r="L199" s="5">
        <f>INDEX(products!$A$1:$G$49,MATCH(orders!$D199,products!$A$1:$A$49,0), MATCH(orders!L$1,products!$A$1:$G$1,0))</f>
        <v>29.784999999999997</v>
      </c>
      <c r="M199" s="5">
        <f t="shared" si="9"/>
        <v>59.569999999999993</v>
      </c>
      <c r="N199" t="str">
        <f t="shared" si="10"/>
        <v>Librica</v>
      </c>
      <c r="O199" t="str">
        <f t="shared" si="11"/>
        <v>Dark</v>
      </c>
      <c r="P199" t="str" cm="1">
        <f t="array" ref="P199">_xlfn.XLOOKUP(Orders[[#This Row],[Customer ID]],customers!$A$1:$A$1001,customers!I$1:$I$1001,,0)</f>
        <v>No</v>
      </c>
      <c r="Q199" t="str">
        <f>_xlfn.XLOOKUP(C199,customers!$A$1:$A$1001,customers!$F$1:$F$1001,,0)</f>
        <v>Washington</v>
      </c>
      <c r="R199" s="10">
        <f>Orders[[#This Row],[Unit Price]]-Orders[[#This Row],[Unit Profit]]</f>
        <v>25.912949999999995</v>
      </c>
      <c r="S199" s="10">
        <f>Orders[[#This Row],[Quantity]]*Orders[[#This Row],[Unit Cost]]</f>
        <v>51.82589999999999</v>
      </c>
      <c r="T199" s="5" cm="1">
        <f t="array" ref="T199">_xlfn.XLOOKUP(D199,Table2[[#All],[Product ID]],Table2[[#All],[Profit]],,0)</f>
        <v>3.8720499999999998</v>
      </c>
      <c r="U199" s="5">
        <f>Orders[[#This Row],[Quantity]]*Orders[[#This Row],[Unit Profit]]</f>
        <v>7.7440999999999995</v>
      </c>
    </row>
    <row r="200" spans="1:21" x14ac:dyDescent="0.3">
      <c r="A200" s="2" t="s">
        <v>1596</v>
      </c>
      <c r="B200" s="3">
        <v>44339</v>
      </c>
      <c r="C200" s="2" t="s">
        <v>1597</v>
      </c>
      <c r="D200" t="s">
        <v>6165</v>
      </c>
      <c r="E200" s="2">
        <v>3</v>
      </c>
      <c r="F200" s="2" t="str">
        <f>_xlfn.XLOOKUP(C200,customers!$A$1:$A$1001,customers!$B$1:$B$1001,,0)</f>
        <v>Nealson Cuttler</v>
      </c>
      <c r="G200" s="2" t="str">
        <f>IF(_xlfn.XLOOKUP(C200,customers!$A$1:$A$1001,customers!$C$1:$C$1001,,0)=0, "", _xlfn.XLOOKUP(C200,customers!$A$1:$A$1001,customers!$C$1:$C$1001,,0))</f>
        <v>ncuttler5g@parallels.com</v>
      </c>
      <c r="H200" s="2" t="str">
        <f>_xlfn.XLOOKUP(C200,customers!$A$1:$A$1001,customers!$G$1:$G$1001,,0)</f>
        <v>United States</v>
      </c>
      <c r="I200" t="str">
        <f>INDEX(products!$A$1:$G$49,MATCH(orders!$D200,products!$A$1:$A$49,0), MATCH(orders!I$1,products!$A$1:$G$1,0))</f>
        <v>Lib</v>
      </c>
      <c r="J200" t="str">
        <f>INDEX(products!$A$1:$G$49,MATCH(orders!$D200,products!$A$1:$A$49,0), MATCH(orders!J$1,products!$A$1:$G$1,0))</f>
        <v>D</v>
      </c>
      <c r="K200" s="4">
        <f>INDEX(products!$A$1:$G$49,MATCH(orders!$D200,products!$A$1:$A$49,0), MATCH(orders!K$1,products!$A$1:$G$1,0))</f>
        <v>2.5</v>
      </c>
      <c r="L200" s="5">
        <f>INDEX(products!$A$1:$G$49,MATCH(orders!$D200,products!$A$1:$A$49,0), MATCH(orders!L$1,products!$A$1:$G$1,0))</f>
        <v>29.784999999999997</v>
      </c>
      <c r="M200" s="5">
        <f t="shared" si="9"/>
        <v>89.35499999999999</v>
      </c>
      <c r="N200" t="str">
        <f t="shared" si="10"/>
        <v>Librica</v>
      </c>
      <c r="O200" t="str">
        <f t="shared" si="11"/>
        <v>Dark</v>
      </c>
      <c r="P200" t="str" cm="1">
        <f t="array" ref="P200">_xlfn.XLOOKUP(Orders[[#This Row],[Customer ID]],customers!$A$1:$A$1001,customers!I$1:$I$1001,,0)</f>
        <v>No</v>
      </c>
      <c r="Q200" t="str">
        <f>_xlfn.XLOOKUP(C200,customers!$A$1:$A$1001,customers!$F$1:$F$1001,,0)</f>
        <v>Washington</v>
      </c>
      <c r="R200" s="10">
        <f>Orders[[#This Row],[Unit Price]]-Orders[[#This Row],[Unit Profit]]</f>
        <v>25.912949999999995</v>
      </c>
      <c r="S200" s="10">
        <f>Orders[[#This Row],[Quantity]]*Orders[[#This Row],[Unit Cost]]</f>
        <v>77.738849999999985</v>
      </c>
      <c r="T200" s="5" cm="1">
        <f t="array" ref="T200">_xlfn.XLOOKUP(D200,Table2[[#All],[Product ID]],Table2[[#All],[Profit]],,0)</f>
        <v>3.8720499999999998</v>
      </c>
      <c r="U200" s="5">
        <f>Orders[[#This Row],[Quantity]]*Orders[[#This Row],[Unit Profit]]</f>
        <v>11.616149999999999</v>
      </c>
    </row>
    <row r="201" spans="1:21" x14ac:dyDescent="0.3">
      <c r="A201" s="2" t="s">
        <v>1596</v>
      </c>
      <c r="B201" s="3">
        <v>44339</v>
      </c>
      <c r="C201" s="2" t="s">
        <v>1597</v>
      </c>
      <c r="D201" t="s">
        <v>6161</v>
      </c>
      <c r="E201" s="2">
        <v>4</v>
      </c>
      <c r="F201" s="2" t="str">
        <f>_xlfn.XLOOKUP(C201,customers!$A$1:$A$1001,customers!$B$1:$B$1001,,0)</f>
        <v>Nealson Cuttler</v>
      </c>
      <c r="G201" s="2" t="str">
        <f>IF(_xlfn.XLOOKUP(C201,customers!$A$1:$A$1001,customers!$C$1:$C$1001,,0)=0, "", _xlfn.XLOOKUP(C201,customers!$A$1:$A$1001,customers!$C$1:$C$1001,,0))</f>
        <v>ncuttler5g@parallels.com</v>
      </c>
      <c r="H201" s="2" t="str">
        <f>_xlfn.XLOOKUP(C201,customers!$A$1:$A$1001,customers!$G$1:$G$1001,,0)</f>
        <v>United States</v>
      </c>
      <c r="I201" t="str">
        <f>INDEX(products!$A$1:$G$49,MATCH(orders!$D201,products!$A$1:$A$49,0), MATCH(orders!I$1,products!$A$1:$G$1,0))</f>
        <v>Lib</v>
      </c>
      <c r="J201" t="str">
        <f>INDEX(products!$A$1:$G$49,MATCH(orders!$D201,products!$A$1:$A$49,0), MATCH(orders!J$1,products!$A$1:$G$1,0))</f>
        <v>L</v>
      </c>
      <c r="K201" s="4">
        <f>INDEX(products!$A$1:$G$49,MATCH(orders!$D201,products!$A$1:$A$49,0), MATCH(orders!K$1,products!$A$1:$G$1,0))</f>
        <v>0.5</v>
      </c>
      <c r="L201" s="5">
        <f>INDEX(products!$A$1:$G$49,MATCH(orders!$D201,products!$A$1:$A$49,0), MATCH(orders!L$1,products!$A$1:$G$1,0))</f>
        <v>9.51</v>
      </c>
      <c r="M201" s="5">
        <f t="shared" si="9"/>
        <v>38.04</v>
      </c>
      <c r="N201" t="str">
        <f t="shared" si="10"/>
        <v>Librica</v>
      </c>
      <c r="O201" t="str">
        <f t="shared" si="11"/>
        <v>Light</v>
      </c>
      <c r="P201" t="str" cm="1">
        <f t="array" ref="P201">_xlfn.XLOOKUP(Orders[[#This Row],[Customer ID]],customers!$A$1:$A$1001,customers!I$1:$I$1001,,0)</f>
        <v>No</v>
      </c>
      <c r="Q201" t="str">
        <f>_xlfn.XLOOKUP(C201,customers!$A$1:$A$1001,customers!$F$1:$F$1001,,0)</f>
        <v>Washington</v>
      </c>
      <c r="R201" s="10">
        <f>Orders[[#This Row],[Unit Price]]-Orders[[#This Row],[Unit Profit]]</f>
        <v>8.2736999999999998</v>
      </c>
      <c r="S201" s="10">
        <f>Orders[[#This Row],[Quantity]]*Orders[[#This Row],[Unit Cost]]</f>
        <v>33.094799999999999</v>
      </c>
      <c r="T201" s="5" cm="1">
        <f t="array" ref="T201">_xlfn.XLOOKUP(D201,Table2[[#All],[Product ID]],Table2[[#All],[Profit]],,0)</f>
        <v>1.2363</v>
      </c>
      <c r="U201" s="5">
        <f>Orders[[#This Row],[Quantity]]*Orders[[#This Row],[Unit Profit]]</f>
        <v>4.9451999999999998</v>
      </c>
    </row>
    <row r="202" spans="1:21" x14ac:dyDescent="0.3">
      <c r="A202" s="2" t="s">
        <v>1596</v>
      </c>
      <c r="B202" s="3">
        <v>44339</v>
      </c>
      <c r="C202" s="2" t="s">
        <v>1597</v>
      </c>
      <c r="D202" t="s">
        <v>6141</v>
      </c>
      <c r="E202" s="2">
        <v>3</v>
      </c>
      <c r="F202" s="2" t="str">
        <f>_xlfn.XLOOKUP(C202,customers!$A$1:$A$1001,customers!$B$1:$B$1001,,0)</f>
        <v>Nealson Cuttler</v>
      </c>
      <c r="G202" s="2" t="str">
        <f>IF(_xlfn.XLOOKUP(C202,customers!$A$1:$A$1001,customers!$C$1:$C$1001,,0)=0, "", _xlfn.XLOOKUP(C202,customers!$A$1:$A$1001,customers!$C$1:$C$1001,,0))</f>
        <v>ncuttler5g@parallels.com</v>
      </c>
      <c r="H202" s="2" t="str">
        <f>_xlfn.XLOOKUP(C202,customers!$A$1:$A$1001,customers!$G$1:$G$1001,,0)</f>
        <v>United States</v>
      </c>
      <c r="I202" t="str">
        <f>INDEX(products!$A$1:$G$49,MATCH(orders!$D202,products!$A$1:$A$49,0), MATCH(orders!I$1,products!$A$1:$G$1,0))</f>
        <v>Exc</v>
      </c>
      <c r="J202" t="str">
        <f>INDEX(products!$A$1:$G$49,MATCH(orders!$D202,products!$A$1:$A$49,0), MATCH(orders!J$1,products!$A$1:$G$1,0))</f>
        <v>M</v>
      </c>
      <c r="K202" s="4">
        <f>INDEX(products!$A$1:$G$49,MATCH(orders!$D202,products!$A$1:$A$49,0), MATCH(orders!K$1,products!$A$1:$G$1,0))</f>
        <v>1</v>
      </c>
      <c r="L202" s="5">
        <f>INDEX(products!$A$1:$G$49,MATCH(orders!$D202,products!$A$1:$A$49,0), MATCH(orders!L$1,products!$A$1:$G$1,0))</f>
        <v>13.75</v>
      </c>
      <c r="M202" s="5">
        <f t="shared" si="9"/>
        <v>41.25</v>
      </c>
      <c r="N202" t="str">
        <f t="shared" si="10"/>
        <v>Excelsa</v>
      </c>
      <c r="O202" t="str">
        <f t="shared" si="11"/>
        <v>Medium</v>
      </c>
      <c r="P202" t="str" cm="1">
        <f t="array" ref="P202">_xlfn.XLOOKUP(Orders[[#This Row],[Customer ID]],customers!$A$1:$A$1001,customers!I$1:$I$1001,,0)</f>
        <v>No</v>
      </c>
      <c r="Q202" t="str">
        <f>_xlfn.XLOOKUP(C202,customers!$A$1:$A$1001,customers!$F$1:$F$1001,,0)</f>
        <v>Washington</v>
      </c>
      <c r="R202" s="10">
        <f>Orders[[#This Row],[Unit Price]]-Orders[[#This Row],[Unit Profit]]</f>
        <v>12.237500000000001</v>
      </c>
      <c r="S202" s="10">
        <f>Orders[[#This Row],[Quantity]]*Orders[[#This Row],[Unit Cost]]</f>
        <v>36.712500000000006</v>
      </c>
      <c r="T202" s="5" cm="1">
        <f t="array" ref="T202">_xlfn.XLOOKUP(D202,Table2[[#All],[Product ID]],Table2[[#All],[Profit]],,0)</f>
        <v>1.5125</v>
      </c>
      <c r="U202" s="5">
        <f>Orders[[#This Row],[Quantity]]*Orders[[#This Row],[Unit Profit]]</f>
        <v>4.5374999999999996</v>
      </c>
    </row>
    <row r="203" spans="1:21" x14ac:dyDescent="0.3">
      <c r="A203" s="2" t="s">
        <v>1621</v>
      </c>
      <c r="B203" s="3">
        <v>44294</v>
      </c>
      <c r="C203" s="2" t="s">
        <v>1622</v>
      </c>
      <c r="D203" t="s">
        <v>6161</v>
      </c>
      <c r="E203" s="2">
        <v>6</v>
      </c>
      <c r="F203" s="2" t="str">
        <f>_xlfn.XLOOKUP(C203,customers!$A$1:$A$1001,customers!$B$1:$B$1001,,0)</f>
        <v>Adriana Lazarus</v>
      </c>
      <c r="G203" s="2" t="str">
        <f>IF(_xlfn.XLOOKUP(C203,customers!$A$1:$A$1001,customers!$C$1:$C$1001,,0)=0, "", _xlfn.XLOOKUP(C203,customers!$A$1:$A$1001,customers!$C$1:$C$1001,,0))</f>
        <v/>
      </c>
      <c r="H203" s="2" t="str">
        <f>_xlfn.XLOOKUP(C203,customers!$A$1:$A$1001,customers!$G$1:$G$1001,,0)</f>
        <v>United States</v>
      </c>
      <c r="I203" t="str">
        <f>INDEX(products!$A$1:$G$49,MATCH(orders!$D203,products!$A$1:$A$49,0), MATCH(orders!I$1,products!$A$1:$G$1,0))</f>
        <v>Lib</v>
      </c>
      <c r="J203" t="str">
        <f>INDEX(products!$A$1:$G$49,MATCH(orders!$D203,products!$A$1:$A$49,0), MATCH(orders!J$1,products!$A$1:$G$1,0))</f>
        <v>L</v>
      </c>
      <c r="K203" s="4">
        <f>INDEX(products!$A$1:$G$49,MATCH(orders!$D203,products!$A$1:$A$49,0), MATCH(orders!K$1,products!$A$1:$G$1,0))</f>
        <v>0.5</v>
      </c>
      <c r="L203" s="5">
        <f>INDEX(products!$A$1:$G$49,MATCH(orders!$D203,products!$A$1:$A$49,0), MATCH(orders!L$1,products!$A$1:$G$1,0))</f>
        <v>9.51</v>
      </c>
      <c r="M203" s="5">
        <f t="shared" si="9"/>
        <v>57.06</v>
      </c>
      <c r="N203" t="str">
        <f t="shared" si="10"/>
        <v>Librica</v>
      </c>
      <c r="O203" t="str">
        <f t="shared" si="11"/>
        <v>Light</v>
      </c>
      <c r="P203" t="str" cm="1">
        <f t="array" ref="P203">_xlfn.XLOOKUP(Orders[[#This Row],[Customer ID]],customers!$A$1:$A$1001,customers!I$1:$I$1001,,0)</f>
        <v>No</v>
      </c>
      <c r="Q203" t="str">
        <f>_xlfn.XLOOKUP(C203,customers!$A$1:$A$1001,customers!$F$1:$F$1001,,0)</f>
        <v>Ogden</v>
      </c>
      <c r="R203" s="10">
        <f>Orders[[#This Row],[Unit Price]]-Orders[[#This Row],[Unit Profit]]</f>
        <v>8.2736999999999998</v>
      </c>
      <c r="S203" s="10">
        <f>Orders[[#This Row],[Quantity]]*Orders[[#This Row],[Unit Cost]]</f>
        <v>49.642200000000003</v>
      </c>
      <c r="T203" s="5" cm="1">
        <f t="array" ref="T203">_xlfn.XLOOKUP(D203,Table2[[#All],[Product ID]],Table2[[#All],[Profit]],,0)</f>
        <v>1.2363</v>
      </c>
      <c r="U203" s="5">
        <f>Orders[[#This Row],[Quantity]]*Orders[[#This Row],[Unit Profit]]</f>
        <v>7.4177999999999997</v>
      </c>
    </row>
    <row r="204" spans="1:21" x14ac:dyDescent="0.3">
      <c r="A204" s="2" t="s">
        <v>1626</v>
      </c>
      <c r="B204" s="3">
        <v>44486</v>
      </c>
      <c r="C204" s="2" t="s">
        <v>1627</v>
      </c>
      <c r="D204" t="s">
        <v>6165</v>
      </c>
      <c r="E204" s="2">
        <v>6</v>
      </c>
      <c r="F204" s="2" t="str">
        <f>_xlfn.XLOOKUP(C204,customers!$A$1:$A$1001,customers!$B$1:$B$1001,,0)</f>
        <v>Tallie felip</v>
      </c>
      <c r="G204" s="2" t="str">
        <f>IF(_xlfn.XLOOKUP(C204,customers!$A$1:$A$1001,customers!$C$1:$C$1001,,0)=0, "", _xlfn.XLOOKUP(C204,customers!$A$1:$A$1001,customers!$C$1:$C$1001,,0))</f>
        <v>tfelip5m@typepad.com</v>
      </c>
      <c r="H204" s="2" t="str">
        <f>_xlfn.XLOOKUP(C204,customers!$A$1:$A$1001,customers!$G$1:$G$1001,,0)</f>
        <v>United States</v>
      </c>
      <c r="I204" t="str">
        <f>INDEX(products!$A$1:$G$49,MATCH(orders!$D204,products!$A$1:$A$49,0), MATCH(orders!I$1,products!$A$1:$G$1,0))</f>
        <v>Lib</v>
      </c>
      <c r="J204" t="str">
        <f>INDEX(products!$A$1:$G$49,MATCH(orders!$D204,products!$A$1:$A$49,0), MATCH(orders!J$1,products!$A$1:$G$1,0))</f>
        <v>D</v>
      </c>
      <c r="K204" s="4">
        <f>INDEX(products!$A$1:$G$49,MATCH(orders!$D204,products!$A$1:$A$49,0), MATCH(orders!K$1,products!$A$1:$G$1,0))</f>
        <v>2.5</v>
      </c>
      <c r="L204" s="5">
        <f>INDEX(products!$A$1:$G$49,MATCH(orders!$D204,products!$A$1:$A$49,0), MATCH(orders!L$1,products!$A$1:$G$1,0))</f>
        <v>29.784999999999997</v>
      </c>
      <c r="M204" s="5">
        <f t="shared" si="9"/>
        <v>178.70999999999998</v>
      </c>
      <c r="N204" t="str">
        <f t="shared" si="10"/>
        <v>Librica</v>
      </c>
      <c r="O204" t="str">
        <f t="shared" si="11"/>
        <v>Dark</v>
      </c>
      <c r="P204" t="str" cm="1">
        <f t="array" ref="P204">_xlfn.XLOOKUP(Orders[[#This Row],[Customer ID]],customers!$A$1:$A$1001,customers!I$1:$I$1001,,0)</f>
        <v>Yes</v>
      </c>
      <c r="Q204" t="str">
        <f>_xlfn.XLOOKUP(C204,customers!$A$1:$A$1001,customers!$F$1:$F$1001,,0)</f>
        <v>Albany</v>
      </c>
      <c r="R204" s="10">
        <f>Orders[[#This Row],[Unit Price]]-Orders[[#This Row],[Unit Profit]]</f>
        <v>25.912949999999995</v>
      </c>
      <c r="S204" s="10">
        <f>Orders[[#This Row],[Quantity]]*Orders[[#This Row],[Unit Cost]]</f>
        <v>155.47769999999997</v>
      </c>
      <c r="T204" s="5" cm="1">
        <f t="array" ref="T204">_xlfn.XLOOKUP(D204,Table2[[#All],[Product ID]],Table2[[#All],[Profit]],,0)</f>
        <v>3.8720499999999998</v>
      </c>
      <c r="U204" s="5">
        <f>Orders[[#This Row],[Quantity]]*Orders[[#This Row],[Unit Profit]]</f>
        <v>23.232299999999999</v>
      </c>
    </row>
    <row r="205" spans="1:21" x14ac:dyDescent="0.3">
      <c r="A205" s="2" t="s">
        <v>1632</v>
      </c>
      <c r="B205" s="3">
        <v>44608</v>
      </c>
      <c r="C205" s="2" t="s">
        <v>1633</v>
      </c>
      <c r="D205" t="s">
        <v>6145</v>
      </c>
      <c r="E205" s="2">
        <v>1</v>
      </c>
      <c r="F205" s="2" t="str">
        <f>_xlfn.XLOOKUP(C205,customers!$A$1:$A$1001,customers!$B$1:$B$1001,,0)</f>
        <v>Vanna Le - Count</v>
      </c>
      <c r="G205" s="2" t="str">
        <f>IF(_xlfn.XLOOKUP(C205,customers!$A$1:$A$1001,customers!$C$1:$C$1001,,0)=0, "", _xlfn.XLOOKUP(C205,customers!$A$1:$A$1001,customers!$C$1:$C$1001,,0))</f>
        <v>vle5n@disqus.com</v>
      </c>
      <c r="H205" s="2" t="str">
        <f>_xlfn.XLOOKUP(C205,customers!$A$1:$A$1001,customers!$G$1:$G$1001,,0)</f>
        <v>United States</v>
      </c>
      <c r="I205" t="str">
        <f>INDEX(products!$A$1:$G$49,MATCH(orders!$D205,products!$A$1:$A$49,0), MATCH(orders!I$1,products!$A$1:$G$1,0))</f>
        <v>Lib</v>
      </c>
      <c r="J205" t="str">
        <f>INDEX(products!$A$1:$G$49,MATCH(orders!$D205,products!$A$1:$A$49,0), MATCH(orders!J$1,products!$A$1:$G$1,0))</f>
        <v>L</v>
      </c>
      <c r="K205" s="4">
        <f>INDEX(products!$A$1:$G$49,MATCH(orders!$D205,products!$A$1:$A$49,0), MATCH(orders!K$1,products!$A$1:$G$1,0))</f>
        <v>0.2</v>
      </c>
      <c r="L205" s="5">
        <f>INDEX(products!$A$1:$G$49,MATCH(orders!$D205,products!$A$1:$A$49,0), MATCH(orders!L$1,products!$A$1:$G$1,0))</f>
        <v>4.7549999999999999</v>
      </c>
      <c r="M205" s="5">
        <f t="shared" si="9"/>
        <v>4.7549999999999999</v>
      </c>
      <c r="N205" t="str">
        <f t="shared" si="10"/>
        <v>Librica</v>
      </c>
      <c r="O205" t="str">
        <f t="shared" si="11"/>
        <v>Light</v>
      </c>
      <c r="P205" t="str" cm="1">
        <f t="array" ref="P205">_xlfn.XLOOKUP(Orders[[#This Row],[Customer ID]],customers!$A$1:$A$1001,customers!I$1:$I$1001,,0)</f>
        <v>No</v>
      </c>
      <c r="Q205" t="str">
        <f>_xlfn.XLOOKUP(C205,customers!$A$1:$A$1001,customers!$F$1:$F$1001,,0)</f>
        <v>Spartanburg</v>
      </c>
      <c r="R205" s="10">
        <f>Orders[[#This Row],[Unit Price]]-Orders[[#This Row],[Unit Profit]]</f>
        <v>4.1368499999999999</v>
      </c>
      <c r="S205" s="10">
        <f>Orders[[#This Row],[Quantity]]*Orders[[#This Row],[Unit Cost]]</f>
        <v>4.1368499999999999</v>
      </c>
      <c r="T205" s="5" cm="1">
        <f t="array" ref="T205">_xlfn.XLOOKUP(D205,Table2[[#All],[Product ID]],Table2[[#All],[Profit]],,0)</f>
        <v>0.61814999999999998</v>
      </c>
      <c r="U205" s="5">
        <f>Orders[[#This Row],[Quantity]]*Orders[[#This Row],[Unit Profit]]</f>
        <v>0.61814999999999998</v>
      </c>
    </row>
    <row r="206" spans="1:21" x14ac:dyDescent="0.3">
      <c r="A206" s="2" t="s">
        <v>1638</v>
      </c>
      <c r="B206" s="3">
        <v>44027</v>
      </c>
      <c r="C206" s="2" t="s">
        <v>1639</v>
      </c>
      <c r="D206" t="s">
        <v>6141</v>
      </c>
      <c r="E206" s="2">
        <v>6</v>
      </c>
      <c r="F206" s="2" t="str">
        <f>_xlfn.XLOOKUP(C206,customers!$A$1:$A$1001,customers!$B$1:$B$1001,,0)</f>
        <v>Sarette Ducarel</v>
      </c>
      <c r="G206" s="2" t="str">
        <f>IF(_xlfn.XLOOKUP(C206,customers!$A$1:$A$1001,customers!$C$1:$C$1001,,0)=0, "", _xlfn.XLOOKUP(C206,customers!$A$1:$A$1001,customers!$C$1:$C$1001,,0))</f>
        <v/>
      </c>
      <c r="H206" s="2" t="str">
        <f>_xlfn.XLOOKUP(C206,customers!$A$1:$A$1001,customers!$G$1:$G$1001,,0)</f>
        <v>United States</v>
      </c>
      <c r="I206" t="str">
        <f>INDEX(products!$A$1:$G$49,MATCH(orders!$D206,products!$A$1:$A$49,0), MATCH(orders!I$1,products!$A$1:$G$1,0))</f>
        <v>Exc</v>
      </c>
      <c r="J206" t="str">
        <f>INDEX(products!$A$1:$G$49,MATCH(orders!$D206,products!$A$1:$A$49,0), MATCH(orders!J$1,products!$A$1:$G$1,0))</f>
        <v>M</v>
      </c>
      <c r="K206" s="4">
        <f>INDEX(products!$A$1:$G$49,MATCH(orders!$D206,products!$A$1:$A$49,0), MATCH(orders!K$1,products!$A$1:$G$1,0))</f>
        <v>1</v>
      </c>
      <c r="L206" s="5">
        <f>INDEX(products!$A$1:$G$49,MATCH(orders!$D206,products!$A$1:$A$49,0), MATCH(orders!L$1,products!$A$1:$G$1,0))</f>
        <v>13.75</v>
      </c>
      <c r="M206" s="5">
        <f t="shared" si="9"/>
        <v>82.5</v>
      </c>
      <c r="N206" t="str">
        <f t="shared" si="10"/>
        <v>Excelsa</v>
      </c>
      <c r="O206" t="str">
        <f t="shared" si="11"/>
        <v>Medium</v>
      </c>
      <c r="P206" t="str" cm="1">
        <f t="array" ref="P206">_xlfn.XLOOKUP(Orders[[#This Row],[Customer ID]],customers!$A$1:$A$1001,customers!I$1:$I$1001,,0)</f>
        <v>No</v>
      </c>
      <c r="Q206" t="str">
        <f>_xlfn.XLOOKUP(C206,customers!$A$1:$A$1001,customers!$F$1:$F$1001,,0)</f>
        <v>Staten Island</v>
      </c>
      <c r="R206" s="10">
        <f>Orders[[#This Row],[Unit Price]]-Orders[[#This Row],[Unit Profit]]</f>
        <v>12.237500000000001</v>
      </c>
      <c r="S206" s="10">
        <f>Orders[[#This Row],[Quantity]]*Orders[[#This Row],[Unit Cost]]</f>
        <v>73.425000000000011</v>
      </c>
      <c r="T206" s="5" cm="1">
        <f t="array" ref="T206">_xlfn.XLOOKUP(D206,Table2[[#All],[Product ID]],Table2[[#All],[Profit]],,0)</f>
        <v>1.5125</v>
      </c>
      <c r="U206" s="5">
        <f>Orders[[#This Row],[Quantity]]*Orders[[#This Row],[Unit Profit]]</f>
        <v>9.0749999999999993</v>
      </c>
    </row>
    <row r="207" spans="1:21" x14ac:dyDescent="0.3">
      <c r="A207" s="2" t="s">
        <v>1643</v>
      </c>
      <c r="B207" s="3">
        <v>43883</v>
      </c>
      <c r="C207" s="2" t="s">
        <v>1644</v>
      </c>
      <c r="D207" t="s">
        <v>6163</v>
      </c>
      <c r="E207" s="2">
        <v>3</v>
      </c>
      <c r="F207" s="2" t="str">
        <f>_xlfn.XLOOKUP(C207,customers!$A$1:$A$1001,customers!$B$1:$B$1001,,0)</f>
        <v>Kendra Glison</v>
      </c>
      <c r="G207" s="2" t="str">
        <f>IF(_xlfn.XLOOKUP(C207,customers!$A$1:$A$1001,customers!$C$1:$C$1001,,0)=0, "", _xlfn.XLOOKUP(C207,customers!$A$1:$A$1001,customers!$C$1:$C$1001,,0))</f>
        <v/>
      </c>
      <c r="H207" s="2" t="str">
        <f>_xlfn.XLOOKUP(C207,customers!$A$1:$A$1001,customers!$G$1:$G$1001,,0)</f>
        <v>United States</v>
      </c>
      <c r="I207" t="str">
        <f>INDEX(products!$A$1:$G$49,MATCH(orders!$D207,products!$A$1:$A$49,0), MATCH(orders!I$1,products!$A$1:$G$1,0))</f>
        <v>Rob</v>
      </c>
      <c r="J207" t="str">
        <f>INDEX(products!$A$1:$G$49,MATCH(orders!$D207,products!$A$1:$A$49,0), MATCH(orders!J$1,products!$A$1:$G$1,0))</f>
        <v>D</v>
      </c>
      <c r="K207" s="4">
        <f>INDEX(products!$A$1:$G$49,MATCH(orders!$D207,products!$A$1:$A$49,0), MATCH(orders!K$1,products!$A$1:$G$1,0))</f>
        <v>0.2</v>
      </c>
      <c r="L207" s="5">
        <f>INDEX(products!$A$1:$G$49,MATCH(orders!$D207,products!$A$1:$A$49,0), MATCH(orders!L$1,products!$A$1:$G$1,0))</f>
        <v>2.6849999999999996</v>
      </c>
      <c r="M207" s="5">
        <f t="shared" si="9"/>
        <v>8.0549999999999997</v>
      </c>
      <c r="N207" t="str">
        <f t="shared" si="10"/>
        <v>Robusta</v>
      </c>
      <c r="O207" t="str">
        <f t="shared" si="11"/>
        <v>Dark</v>
      </c>
      <c r="P207" t="str" cm="1">
        <f t="array" ref="P207">_xlfn.XLOOKUP(Orders[[#This Row],[Customer ID]],customers!$A$1:$A$1001,customers!I$1:$I$1001,,0)</f>
        <v>Yes</v>
      </c>
      <c r="Q207" t="str">
        <f>_xlfn.XLOOKUP(C207,customers!$A$1:$A$1001,customers!$F$1:$F$1001,,0)</f>
        <v>Washington</v>
      </c>
      <c r="R207" s="10">
        <f>Orders[[#This Row],[Unit Price]]-Orders[[#This Row],[Unit Profit]]</f>
        <v>2.5238999999999998</v>
      </c>
      <c r="S207" s="10">
        <f>Orders[[#This Row],[Quantity]]*Orders[[#This Row],[Unit Cost]]</f>
        <v>7.5716999999999999</v>
      </c>
      <c r="T207" s="5" cm="1">
        <f t="array" ref="T207">_xlfn.XLOOKUP(D207,Table2[[#All],[Product ID]],Table2[[#All],[Profit]],,0)</f>
        <v>0.16109999999999997</v>
      </c>
      <c r="U207" s="5">
        <f>Orders[[#This Row],[Quantity]]*Orders[[#This Row],[Unit Profit]]</f>
        <v>0.4832999999999999</v>
      </c>
    </row>
    <row r="208" spans="1:21" x14ac:dyDescent="0.3">
      <c r="A208" s="2" t="s">
        <v>1648</v>
      </c>
      <c r="B208" s="3">
        <v>44211</v>
      </c>
      <c r="C208" s="2" t="s">
        <v>1649</v>
      </c>
      <c r="D208" t="s">
        <v>6155</v>
      </c>
      <c r="E208" s="2">
        <v>2</v>
      </c>
      <c r="F208" s="2" t="str">
        <f>_xlfn.XLOOKUP(C208,customers!$A$1:$A$1001,customers!$B$1:$B$1001,,0)</f>
        <v>Nertie Poolman</v>
      </c>
      <c r="G208" s="2" t="str">
        <f>IF(_xlfn.XLOOKUP(C208,customers!$A$1:$A$1001,customers!$C$1:$C$1001,,0)=0, "", _xlfn.XLOOKUP(C208,customers!$A$1:$A$1001,customers!$C$1:$C$1001,,0))</f>
        <v>npoolman5q@howstuffworks.com</v>
      </c>
      <c r="H208" s="2" t="str">
        <f>_xlfn.XLOOKUP(C208,customers!$A$1:$A$1001,customers!$G$1:$G$1001,,0)</f>
        <v>United States</v>
      </c>
      <c r="I208" t="str">
        <f>INDEX(products!$A$1:$G$49,MATCH(orders!$D208,products!$A$1:$A$49,0), MATCH(orders!I$1,products!$A$1:$G$1,0))</f>
        <v>Ara</v>
      </c>
      <c r="J208" t="str">
        <f>INDEX(products!$A$1:$G$49,MATCH(orders!$D208,products!$A$1:$A$49,0), MATCH(orders!J$1,products!$A$1:$G$1,0))</f>
        <v>M</v>
      </c>
      <c r="K208" s="4">
        <f>INDEX(products!$A$1:$G$49,MATCH(orders!$D208,products!$A$1:$A$49,0), MATCH(orders!K$1,products!$A$1:$G$1,0))</f>
        <v>1</v>
      </c>
      <c r="L208" s="5">
        <f>INDEX(products!$A$1:$G$49,MATCH(orders!$D208,products!$A$1:$A$49,0), MATCH(orders!L$1,products!$A$1:$G$1,0))</f>
        <v>11.25</v>
      </c>
      <c r="M208" s="5">
        <f t="shared" si="9"/>
        <v>22.5</v>
      </c>
      <c r="N208" t="str">
        <f t="shared" si="10"/>
        <v>Arabica</v>
      </c>
      <c r="O208" t="str">
        <f t="shared" si="11"/>
        <v>Medium</v>
      </c>
      <c r="P208" t="str" cm="1">
        <f t="array" ref="P208">_xlfn.XLOOKUP(Orders[[#This Row],[Customer ID]],customers!$A$1:$A$1001,customers!I$1:$I$1001,,0)</f>
        <v>No</v>
      </c>
      <c r="Q208" t="str">
        <f>_xlfn.XLOOKUP(C208,customers!$A$1:$A$1001,customers!$F$1:$F$1001,,0)</f>
        <v>Charlotte</v>
      </c>
      <c r="R208" s="10">
        <f>Orders[[#This Row],[Unit Price]]-Orders[[#This Row],[Unit Profit]]</f>
        <v>10.237500000000001</v>
      </c>
      <c r="S208" s="10">
        <f>Orders[[#This Row],[Quantity]]*Orders[[#This Row],[Unit Cost]]</f>
        <v>20.475000000000001</v>
      </c>
      <c r="T208" s="5" cm="1">
        <f t="array" ref="T208">_xlfn.XLOOKUP(D208,Table2[[#All],[Product ID]],Table2[[#All],[Profit]],,0)</f>
        <v>1.0125</v>
      </c>
      <c r="U208" s="5">
        <f>Orders[[#This Row],[Quantity]]*Orders[[#This Row],[Unit Profit]]</f>
        <v>2.0249999999999999</v>
      </c>
    </row>
    <row r="209" spans="1:21" x14ac:dyDescent="0.3">
      <c r="A209" s="2" t="s">
        <v>1653</v>
      </c>
      <c r="B209" s="3">
        <v>44207</v>
      </c>
      <c r="C209" s="2" t="s">
        <v>1654</v>
      </c>
      <c r="D209" t="s">
        <v>6157</v>
      </c>
      <c r="E209" s="2">
        <v>6</v>
      </c>
      <c r="F209" s="2" t="str">
        <f>_xlfn.XLOOKUP(C209,customers!$A$1:$A$1001,customers!$B$1:$B$1001,,0)</f>
        <v>Orbadiah Duny</v>
      </c>
      <c r="G209" s="2" t="str">
        <f>IF(_xlfn.XLOOKUP(C209,customers!$A$1:$A$1001,customers!$C$1:$C$1001,,0)=0, "", _xlfn.XLOOKUP(C209,customers!$A$1:$A$1001,customers!$C$1:$C$1001,,0))</f>
        <v>oduny5r@constantcontact.com</v>
      </c>
      <c r="H209" s="2" t="str">
        <f>_xlfn.XLOOKUP(C209,customers!$A$1:$A$1001,customers!$G$1:$G$1001,,0)</f>
        <v>United States</v>
      </c>
      <c r="I209" t="str">
        <f>INDEX(products!$A$1:$G$49,MATCH(orders!$D209,products!$A$1:$A$49,0), MATCH(orders!I$1,products!$A$1:$G$1,0))</f>
        <v>Ara</v>
      </c>
      <c r="J209" t="str">
        <f>INDEX(products!$A$1:$G$49,MATCH(orders!$D209,products!$A$1:$A$49,0), MATCH(orders!J$1,products!$A$1:$G$1,0))</f>
        <v>M</v>
      </c>
      <c r="K209" s="4">
        <f>INDEX(products!$A$1:$G$49,MATCH(orders!$D209,products!$A$1:$A$49,0), MATCH(orders!K$1,products!$A$1:$G$1,0))</f>
        <v>0.5</v>
      </c>
      <c r="L209" s="5">
        <f>INDEX(products!$A$1:$G$49,MATCH(orders!$D209,products!$A$1:$A$49,0), MATCH(orders!L$1,products!$A$1:$G$1,0))</f>
        <v>6.75</v>
      </c>
      <c r="M209" s="5">
        <f t="shared" si="9"/>
        <v>40.5</v>
      </c>
      <c r="N209" t="str">
        <f t="shared" si="10"/>
        <v>Arabica</v>
      </c>
      <c r="O209" t="str">
        <f t="shared" si="11"/>
        <v>Medium</v>
      </c>
      <c r="P209" t="str" cm="1">
        <f t="array" ref="P209">_xlfn.XLOOKUP(Orders[[#This Row],[Customer ID]],customers!$A$1:$A$1001,customers!I$1:$I$1001,,0)</f>
        <v>Yes</v>
      </c>
      <c r="Q209" t="str">
        <f>_xlfn.XLOOKUP(C209,customers!$A$1:$A$1001,customers!$F$1:$F$1001,,0)</f>
        <v>Lubbock</v>
      </c>
      <c r="R209" s="10">
        <f>Orders[[#This Row],[Unit Price]]-Orders[[#This Row],[Unit Profit]]</f>
        <v>6.1425000000000001</v>
      </c>
      <c r="S209" s="10">
        <f>Orders[[#This Row],[Quantity]]*Orders[[#This Row],[Unit Cost]]</f>
        <v>36.855000000000004</v>
      </c>
      <c r="T209" s="5" cm="1">
        <f t="array" ref="T209">_xlfn.XLOOKUP(D209,Table2[[#All],[Product ID]],Table2[[#All],[Profit]],,0)</f>
        <v>0.60749999999999993</v>
      </c>
      <c r="U209" s="5">
        <f>Orders[[#This Row],[Quantity]]*Orders[[#This Row],[Unit Profit]]</f>
        <v>3.6449999999999996</v>
      </c>
    </row>
    <row r="210" spans="1:21" x14ac:dyDescent="0.3">
      <c r="A210" s="2" t="s">
        <v>1659</v>
      </c>
      <c r="B210" s="3">
        <v>44659</v>
      </c>
      <c r="C210" s="2" t="s">
        <v>1660</v>
      </c>
      <c r="D210" t="s">
        <v>6144</v>
      </c>
      <c r="E210" s="2">
        <v>4</v>
      </c>
      <c r="F210" s="2" t="str">
        <f>_xlfn.XLOOKUP(C210,customers!$A$1:$A$1001,customers!$B$1:$B$1001,,0)</f>
        <v>Constance Halfhide</v>
      </c>
      <c r="G210" s="2" t="str">
        <f>IF(_xlfn.XLOOKUP(C210,customers!$A$1:$A$1001,customers!$C$1:$C$1001,,0)=0, "", _xlfn.XLOOKUP(C210,customers!$A$1:$A$1001,customers!$C$1:$C$1001,,0))</f>
        <v>chalfhide5s@google.ru</v>
      </c>
      <c r="H210" s="2" t="str">
        <f>_xlfn.XLOOKUP(C210,customers!$A$1:$A$1001,customers!$G$1:$G$1001,,0)</f>
        <v>Ireland</v>
      </c>
      <c r="I210" t="str">
        <f>INDEX(products!$A$1:$G$49,MATCH(orders!$D210,products!$A$1:$A$49,0), MATCH(orders!I$1,products!$A$1:$G$1,0))</f>
        <v>Exc</v>
      </c>
      <c r="J210" t="str">
        <f>INDEX(products!$A$1:$G$49,MATCH(orders!$D210,products!$A$1:$A$49,0), MATCH(orders!J$1,products!$A$1:$G$1,0))</f>
        <v>D</v>
      </c>
      <c r="K210" s="4">
        <f>INDEX(products!$A$1:$G$49,MATCH(orders!$D210,products!$A$1:$A$49,0), MATCH(orders!K$1,products!$A$1:$G$1,0))</f>
        <v>0.5</v>
      </c>
      <c r="L210" s="5">
        <f>INDEX(products!$A$1:$G$49,MATCH(orders!$D210,products!$A$1:$A$49,0), MATCH(orders!L$1,products!$A$1:$G$1,0))</f>
        <v>7.29</v>
      </c>
      <c r="M210" s="5">
        <f t="shared" si="9"/>
        <v>29.16</v>
      </c>
      <c r="N210" t="str">
        <f t="shared" si="10"/>
        <v>Excelsa</v>
      </c>
      <c r="O210" t="str">
        <f t="shared" si="11"/>
        <v>Dark</v>
      </c>
      <c r="P210" t="str" cm="1">
        <f t="array" ref="P210">_xlfn.XLOOKUP(Orders[[#This Row],[Customer ID]],customers!$A$1:$A$1001,customers!I$1:$I$1001,,0)</f>
        <v>Yes</v>
      </c>
      <c r="Q210" t="str">
        <f>_xlfn.XLOOKUP(C210,customers!$A$1:$A$1001,customers!$F$1:$F$1001,,0)</f>
        <v>Fermoy</v>
      </c>
      <c r="R210" s="10">
        <f>Orders[[#This Row],[Unit Price]]-Orders[[#This Row],[Unit Profit]]</f>
        <v>6.4881000000000002</v>
      </c>
      <c r="S210" s="10">
        <f>Orders[[#This Row],[Quantity]]*Orders[[#This Row],[Unit Cost]]</f>
        <v>25.952400000000001</v>
      </c>
      <c r="T210" s="5" cm="1">
        <f t="array" ref="T210">_xlfn.XLOOKUP(D210,Table2[[#All],[Product ID]],Table2[[#All],[Profit]],,0)</f>
        <v>0.80190000000000006</v>
      </c>
      <c r="U210" s="5">
        <f>Orders[[#This Row],[Quantity]]*Orders[[#This Row],[Unit Profit]]</f>
        <v>3.2076000000000002</v>
      </c>
    </row>
    <row r="211" spans="1:21" x14ac:dyDescent="0.3">
      <c r="A211" s="2" t="s">
        <v>1665</v>
      </c>
      <c r="B211" s="3">
        <v>44105</v>
      </c>
      <c r="C211" s="2" t="s">
        <v>1666</v>
      </c>
      <c r="D211" t="s">
        <v>6157</v>
      </c>
      <c r="E211" s="2">
        <v>1</v>
      </c>
      <c r="F211" s="2" t="str">
        <f>_xlfn.XLOOKUP(C211,customers!$A$1:$A$1001,customers!$B$1:$B$1001,,0)</f>
        <v>Fransisco Malecky</v>
      </c>
      <c r="G211" s="2" t="str">
        <f>IF(_xlfn.XLOOKUP(C211,customers!$A$1:$A$1001,customers!$C$1:$C$1001,,0)=0, "", _xlfn.XLOOKUP(C211,customers!$A$1:$A$1001,customers!$C$1:$C$1001,,0))</f>
        <v>fmalecky5t@list-manage.com</v>
      </c>
      <c r="H211" s="2" t="str">
        <f>_xlfn.XLOOKUP(C211,customers!$A$1:$A$1001,customers!$G$1:$G$1001,,0)</f>
        <v>United Kingdom</v>
      </c>
      <c r="I211" t="str">
        <f>INDEX(products!$A$1:$G$49,MATCH(orders!$D211,products!$A$1:$A$49,0), MATCH(orders!I$1,products!$A$1:$G$1,0))</f>
        <v>Ara</v>
      </c>
      <c r="J211" t="str">
        <f>INDEX(products!$A$1:$G$49,MATCH(orders!$D211,products!$A$1:$A$49,0), MATCH(orders!J$1,products!$A$1:$G$1,0))</f>
        <v>M</v>
      </c>
      <c r="K211" s="4">
        <f>INDEX(products!$A$1:$G$49,MATCH(orders!$D211,products!$A$1:$A$49,0), MATCH(orders!K$1,products!$A$1:$G$1,0))</f>
        <v>0.5</v>
      </c>
      <c r="L211" s="5">
        <f>INDEX(products!$A$1:$G$49,MATCH(orders!$D211,products!$A$1:$A$49,0), MATCH(orders!L$1,products!$A$1:$G$1,0))</f>
        <v>6.75</v>
      </c>
      <c r="M211" s="5">
        <f t="shared" si="9"/>
        <v>6.75</v>
      </c>
      <c r="N211" t="str">
        <f t="shared" si="10"/>
        <v>Arabica</v>
      </c>
      <c r="O211" t="str">
        <f t="shared" si="11"/>
        <v>Medium</v>
      </c>
      <c r="P211" t="str" cm="1">
        <f t="array" ref="P211">_xlfn.XLOOKUP(Orders[[#This Row],[Customer ID]],customers!$A$1:$A$1001,customers!I$1:$I$1001,,0)</f>
        <v>No</v>
      </c>
      <c r="Q211" t="str">
        <f>_xlfn.XLOOKUP(C211,customers!$A$1:$A$1001,customers!$F$1:$F$1001,,0)</f>
        <v>Whitwell</v>
      </c>
      <c r="R211" s="10">
        <f>Orders[[#This Row],[Unit Price]]-Orders[[#This Row],[Unit Profit]]</f>
        <v>6.1425000000000001</v>
      </c>
      <c r="S211" s="10">
        <f>Orders[[#This Row],[Quantity]]*Orders[[#This Row],[Unit Cost]]</f>
        <v>6.1425000000000001</v>
      </c>
      <c r="T211" s="5" cm="1">
        <f t="array" ref="T211">_xlfn.XLOOKUP(D211,Table2[[#All],[Product ID]],Table2[[#All],[Profit]],,0)</f>
        <v>0.60749999999999993</v>
      </c>
      <c r="U211" s="5">
        <f>Orders[[#This Row],[Quantity]]*Orders[[#This Row],[Unit Profit]]</f>
        <v>0.60749999999999993</v>
      </c>
    </row>
    <row r="212" spans="1:21" x14ac:dyDescent="0.3">
      <c r="A212" s="2" t="s">
        <v>1671</v>
      </c>
      <c r="B212" s="3">
        <v>43766</v>
      </c>
      <c r="C212" s="2" t="s">
        <v>1672</v>
      </c>
      <c r="D212" t="s">
        <v>6143</v>
      </c>
      <c r="E212" s="2">
        <v>4</v>
      </c>
      <c r="F212" s="2" t="str">
        <f>_xlfn.XLOOKUP(C212,customers!$A$1:$A$1001,customers!$B$1:$B$1001,,0)</f>
        <v>Anselma Attwater</v>
      </c>
      <c r="G212" s="2" t="str">
        <f>IF(_xlfn.XLOOKUP(C212,customers!$A$1:$A$1001,customers!$C$1:$C$1001,,0)=0, "", _xlfn.XLOOKUP(C212,customers!$A$1:$A$1001,customers!$C$1:$C$1001,,0))</f>
        <v>aattwater5u@wikia.com</v>
      </c>
      <c r="H212" s="2" t="str">
        <f>_xlfn.XLOOKUP(C212,customers!$A$1:$A$1001,customers!$G$1:$G$1001,,0)</f>
        <v>United States</v>
      </c>
      <c r="I212" t="str">
        <f>INDEX(products!$A$1:$G$49,MATCH(orders!$D212,products!$A$1:$A$49,0), MATCH(orders!I$1,products!$A$1:$G$1,0))</f>
        <v>Lib</v>
      </c>
      <c r="J212" t="str">
        <f>INDEX(products!$A$1:$G$49,MATCH(orders!$D212,products!$A$1:$A$49,0), MATCH(orders!J$1,products!$A$1:$G$1,0))</f>
        <v>D</v>
      </c>
      <c r="K212" s="4">
        <f>INDEX(products!$A$1:$G$49,MATCH(orders!$D212,products!$A$1:$A$49,0), MATCH(orders!K$1,products!$A$1:$G$1,0))</f>
        <v>1</v>
      </c>
      <c r="L212" s="5">
        <f>INDEX(products!$A$1:$G$49,MATCH(orders!$D212,products!$A$1:$A$49,0), MATCH(orders!L$1,products!$A$1:$G$1,0))</f>
        <v>12.95</v>
      </c>
      <c r="M212" s="5">
        <f t="shared" si="9"/>
        <v>51.8</v>
      </c>
      <c r="N212" t="str">
        <f t="shared" si="10"/>
        <v>Librica</v>
      </c>
      <c r="O212" t="str">
        <f t="shared" si="11"/>
        <v>Dark</v>
      </c>
      <c r="P212" t="str" cm="1">
        <f t="array" ref="P212">_xlfn.XLOOKUP(Orders[[#This Row],[Customer ID]],customers!$A$1:$A$1001,customers!I$1:$I$1001,,0)</f>
        <v>Yes</v>
      </c>
      <c r="Q212" t="str">
        <f>_xlfn.XLOOKUP(C212,customers!$A$1:$A$1001,customers!$F$1:$F$1001,,0)</f>
        <v>Charlottesville</v>
      </c>
      <c r="R212" s="10">
        <f>Orders[[#This Row],[Unit Price]]-Orders[[#This Row],[Unit Profit]]</f>
        <v>11.266499999999999</v>
      </c>
      <c r="S212" s="10">
        <f>Orders[[#This Row],[Quantity]]*Orders[[#This Row],[Unit Cost]]</f>
        <v>45.065999999999995</v>
      </c>
      <c r="T212" s="5" cm="1">
        <f t="array" ref="T212">_xlfn.XLOOKUP(D212,Table2[[#All],[Product ID]],Table2[[#All],[Profit]],,0)</f>
        <v>1.6835</v>
      </c>
      <c r="U212" s="5">
        <f>Orders[[#This Row],[Quantity]]*Orders[[#This Row],[Unit Profit]]</f>
        <v>6.734</v>
      </c>
    </row>
    <row r="213" spans="1:21" x14ac:dyDescent="0.3">
      <c r="A213" s="2" t="s">
        <v>1677</v>
      </c>
      <c r="B213" s="3">
        <v>44283</v>
      </c>
      <c r="C213" s="2" t="s">
        <v>1678</v>
      </c>
      <c r="D213" t="s">
        <v>6176</v>
      </c>
      <c r="E213" s="2">
        <v>6</v>
      </c>
      <c r="F213" s="2" t="str">
        <f>_xlfn.XLOOKUP(C213,customers!$A$1:$A$1001,customers!$B$1:$B$1001,,0)</f>
        <v>Minette Whellans</v>
      </c>
      <c r="G213" s="2" t="str">
        <f>IF(_xlfn.XLOOKUP(C213,customers!$A$1:$A$1001,customers!$C$1:$C$1001,,0)=0, "", _xlfn.XLOOKUP(C213,customers!$A$1:$A$1001,customers!$C$1:$C$1001,,0))</f>
        <v>mwhellans5v@mapquest.com</v>
      </c>
      <c r="H213" s="2" t="str">
        <f>_xlfn.XLOOKUP(C213,customers!$A$1:$A$1001,customers!$G$1:$G$1001,,0)</f>
        <v>United States</v>
      </c>
      <c r="I213" t="str">
        <f>INDEX(products!$A$1:$G$49,MATCH(orders!$D213,products!$A$1:$A$49,0), MATCH(orders!I$1,products!$A$1:$G$1,0))</f>
        <v>Exc</v>
      </c>
      <c r="J213" t="str">
        <f>INDEX(products!$A$1:$G$49,MATCH(orders!$D213,products!$A$1:$A$49,0), MATCH(orders!J$1,products!$A$1:$G$1,0))</f>
        <v>L</v>
      </c>
      <c r="K213" s="4">
        <f>INDEX(products!$A$1:$G$49,MATCH(orders!$D213,products!$A$1:$A$49,0), MATCH(orders!K$1,products!$A$1:$G$1,0))</f>
        <v>0.5</v>
      </c>
      <c r="L213" s="5">
        <f>INDEX(products!$A$1:$G$49,MATCH(orders!$D213,products!$A$1:$A$49,0), MATCH(orders!L$1,products!$A$1:$G$1,0))</f>
        <v>8.91</v>
      </c>
      <c r="M213" s="5">
        <f t="shared" si="9"/>
        <v>53.46</v>
      </c>
      <c r="N213" t="str">
        <f t="shared" si="10"/>
        <v>Excelsa</v>
      </c>
      <c r="O213" t="str">
        <f t="shared" si="11"/>
        <v>Light</v>
      </c>
      <c r="P213" t="str" cm="1">
        <f t="array" ref="P213">_xlfn.XLOOKUP(Orders[[#This Row],[Customer ID]],customers!$A$1:$A$1001,customers!I$1:$I$1001,,0)</f>
        <v>No</v>
      </c>
      <c r="Q213" t="str">
        <f>_xlfn.XLOOKUP(C213,customers!$A$1:$A$1001,customers!$F$1:$F$1001,,0)</f>
        <v>New York City</v>
      </c>
      <c r="R213" s="10">
        <f>Orders[[#This Row],[Unit Price]]-Orders[[#This Row],[Unit Profit]]</f>
        <v>7.9298999999999999</v>
      </c>
      <c r="S213" s="10">
        <f>Orders[[#This Row],[Quantity]]*Orders[[#This Row],[Unit Cost]]</f>
        <v>47.5794</v>
      </c>
      <c r="T213" s="5" cm="1">
        <f t="array" ref="T213">_xlfn.XLOOKUP(D213,Table2[[#All],[Product ID]],Table2[[#All],[Profit]],,0)</f>
        <v>0.98009999999999997</v>
      </c>
      <c r="U213" s="5">
        <f>Orders[[#This Row],[Quantity]]*Orders[[#This Row],[Unit Profit]]</f>
        <v>5.8805999999999994</v>
      </c>
    </row>
    <row r="214" spans="1:21" x14ac:dyDescent="0.3">
      <c r="A214" s="2" t="s">
        <v>1682</v>
      </c>
      <c r="B214" s="3">
        <v>43921</v>
      </c>
      <c r="C214" s="2" t="s">
        <v>1683</v>
      </c>
      <c r="D214" t="s">
        <v>6153</v>
      </c>
      <c r="E214" s="2">
        <v>4</v>
      </c>
      <c r="F214" s="2" t="str">
        <f>_xlfn.XLOOKUP(C214,customers!$A$1:$A$1001,customers!$B$1:$B$1001,,0)</f>
        <v>Dael Camilletti</v>
      </c>
      <c r="G214" s="2" t="str">
        <f>IF(_xlfn.XLOOKUP(C214,customers!$A$1:$A$1001,customers!$C$1:$C$1001,,0)=0, "", _xlfn.XLOOKUP(C214,customers!$A$1:$A$1001,customers!$C$1:$C$1001,,0))</f>
        <v>dcamilletti5w@businesswire.com</v>
      </c>
      <c r="H214" s="2" t="str">
        <f>_xlfn.XLOOKUP(C214,customers!$A$1:$A$1001,customers!$G$1:$G$1001,,0)</f>
        <v>United States</v>
      </c>
      <c r="I214" t="str">
        <f>INDEX(products!$A$1:$G$49,MATCH(orders!$D214,products!$A$1:$A$49,0), MATCH(orders!I$1,products!$A$1:$G$1,0))</f>
        <v>Exc</v>
      </c>
      <c r="J214" t="str">
        <f>INDEX(products!$A$1:$G$49,MATCH(orders!$D214,products!$A$1:$A$49,0), MATCH(orders!J$1,products!$A$1:$G$1,0))</f>
        <v>D</v>
      </c>
      <c r="K214" s="4">
        <f>INDEX(products!$A$1:$G$49,MATCH(orders!$D214,products!$A$1:$A$49,0), MATCH(orders!K$1,products!$A$1:$G$1,0))</f>
        <v>0.2</v>
      </c>
      <c r="L214" s="5">
        <f>INDEX(products!$A$1:$G$49,MATCH(orders!$D214,products!$A$1:$A$49,0), MATCH(orders!L$1,products!$A$1:$G$1,0))</f>
        <v>3.645</v>
      </c>
      <c r="M214" s="5">
        <f t="shared" si="9"/>
        <v>14.58</v>
      </c>
      <c r="N214" t="str">
        <f t="shared" si="10"/>
        <v>Excelsa</v>
      </c>
      <c r="O214" t="str">
        <f t="shared" si="11"/>
        <v>Dark</v>
      </c>
      <c r="P214" t="str" cm="1">
        <f t="array" ref="P214">_xlfn.XLOOKUP(Orders[[#This Row],[Customer ID]],customers!$A$1:$A$1001,customers!I$1:$I$1001,,0)</f>
        <v>Yes</v>
      </c>
      <c r="Q214" t="str">
        <f>_xlfn.XLOOKUP(C214,customers!$A$1:$A$1001,customers!$F$1:$F$1001,,0)</f>
        <v>Roanoke</v>
      </c>
      <c r="R214" s="10">
        <f>Orders[[#This Row],[Unit Price]]-Orders[[#This Row],[Unit Profit]]</f>
        <v>3.2440500000000001</v>
      </c>
      <c r="S214" s="10">
        <f>Orders[[#This Row],[Quantity]]*Orders[[#This Row],[Unit Cost]]</f>
        <v>12.9762</v>
      </c>
      <c r="T214" s="5" cm="1">
        <f t="array" ref="T214">_xlfn.XLOOKUP(D214,Table2[[#All],[Product ID]],Table2[[#All],[Profit]],,0)</f>
        <v>0.40095000000000003</v>
      </c>
      <c r="U214" s="5">
        <f>Orders[[#This Row],[Quantity]]*Orders[[#This Row],[Unit Profit]]</f>
        <v>1.6038000000000001</v>
      </c>
    </row>
    <row r="215" spans="1:21" x14ac:dyDescent="0.3">
      <c r="A215" s="2" t="s">
        <v>1688</v>
      </c>
      <c r="B215" s="3">
        <v>44646</v>
      </c>
      <c r="C215" s="2" t="s">
        <v>1689</v>
      </c>
      <c r="D215" t="s">
        <v>6149</v>
      </c>
      <c r="E215" s="2">
        <v>1</v>
      </c>
      <c r="F215" s="2" t="str">
        <f>_xlfn.XLOOKUP(C215,customers!$A$1:$A$1001,customers!$B$1:$B$1001,,0)</f>
        <v>Emiline Galgey</v>
      </c>
      <c r="G215" s="2" t="str">
        <f>IF(_xlfn.XLOOKUP(C215,customers!$A$1:$A$1001,customers!$C$1:$C$1001,,0)=0, "", _xlfn.XLOOKUP(C215,customers!$A$1:$A$1001,customers!$C$1:$C$1001,,0))</f>
        <v>egalgey5x@wufoo.com</v>
      </c>
      <c r="H215" s="2" t="str">
        <f>_xlfn.XLOOKUP(C215,customers!$A$1:$A$1001,customers!$G$1:$G$1001,,0)</f>
        <v>United States</v>
      </c>
      <c r="I215" t="str">
        <f>INDEX(products!$A$1:$G$49,MATCH(orders!$D215,products!$A$1:$A$49,0), MATCH(orders!I$1,products!$A$1:$G$1,0))</f>
        <v>Rob</v>
      </c>
      <c r="J215" t="str">
        <f>INDEX(products!$A$1:$G$49,MATCH(orders!$D215,products!$A$1:$A$49,0), MATCH(orders!J$1,products!$A$1:$G$1,0))</f>
        <v>D</v>
      </c>
      <c r="K215" s="4">
        <f>INDEX(products!$A$1:$G$49,MATCH(orders!$D215,products!$A$1:$A$49,0), MATCH(orders!K$1,products!$A$1:$G$1,0))</f>
        <v>2.5</v>
      </c>
      <c r="L215" s="5">
        <f>INDEX(products!$A$1:$G$49,MATCH(orders!$D215,products!$A$1:$A$49,0), MATCH(orders!L$1,products!$A$1:$G$1,0))</f>
        <v>20.584999999999997</v>
      </c>
      <c r="M215" s="5">
        <f t="shared" si="9"/>
        <v>20.584999999999997</v>
      </c>
      <c r="N215" t="str">
        <f t="shared" si="10"/>
        <v>Robusta</v>
      </c>
      <c r="O215" t="str">
        <f t="shared" si="11"/>
        <v>Dark</v>
      </c>
      <c r="P215" t="str" cm="1">
        <f t="array" ref="P215">_xlfn.XLOOKUP(Orders[[#This Row],[Customer ID]],customers!$A$1:$A$1001,customers!I$1:$I$1001,,0)</f>
        <v>No</v>
      </c>
      <c r="Q215" t="str">
        <f>_xlfn.XLOOKUP(C215,customers!$A$1:$A$1001,customers!$F$1:$F$1001,,0)</f>
        <v>New York City</v>
      </c>
      <c r="R215" s="10">
        <f>Orders[[#This Row],[Unit Price]]-Orders[[#This Row],[Unit Profit]]</f>
        <v>19.349899999999998</v>
      </c>
      <c r="S215" s="10">
        <f>Orders[[#This Row],[Quantity]]*Orders[[#This Row],[Unit Cost]]</f>
        <v>19.349899999999998</v>
      </c>
      <c r="T215" s="5" cm="1">
        <f t="array" ref="T215">_xlfn.XLOOKUP(D215,Table2[[#All],[Product ID]],Table2[[#All],[Profit]],,0)</f>
        <v>1.2350999999999999</v>
      </c>
      <c r="U215" s="5">
        <f>Orders[[#This Row],[Quantity]]*Orders[[#This Row],[Unit Profit]]</f>
        <v>1.2350999999999999</v>
      </c>
    </row>
    <row r="216" spans="1:21" x14ac:dyDescent="0.3">
      <c r="A216" s="2" t="s">
        <v>1694</v>
      </c>
      <c r="B216" s="3">
        <v>43775</v>
      </c>
      <c r="C216" s="2" t="s">
        <v>1695</v>
      </c>
      <c r="D216" t="s">
        <v>6170</v>
      </c>
      <c r="E216" s="2">
        <v>2</v>
      </c>
      <c r="F216" s="2" t="str">
        <f>_xlfn.XLOOKUP(C216,customers!$A$1:$A$1001,customers!$B$1:$B$1001,,0)</f>
        <v>Murdock Hame</v>
      </c>
      <c r="G216" s="2" t="str">
        <f>IF(_xlfn.XLOOKUP(C216,customers!$A$1:$A$1001,customers!$C$1:$C$1001,,0)=0, "", _xlfn.XLOOKUP(C216,customers!$A$1:$A$1001,customers!$C$1:$C$1001,,0))</f>
        <v>mhame5y@newsvine.com</v>
      </c>
      <c r="H216" s="2" t="str">
        <f>_xlfn.XLOOKUP(C216,customers!$A$1:$A$1001,customers!$G$1:$G$1001,,0)</f>
        <v>Ireland</v>
      </c>
      <c r="I216" t="str">
        <f>INDEX(products!$A$1:$G$49,MATCH(orders!$D216,products!$A$1:$A$49,0), MATCH(orders!I$1,products!$A$1:$G$1,0))</f>
        <v>Lib</v>
      </c>
      <c r="J216" t="str">
        <f>INDEX(products!$A$1:$G$49,MATCH(orders!$D216,products!$A$1:$A$49,0), MATCH(orders!J$1,products!$A$1:$G$1,0))</f>
        <v>L</v>
      </c>
      <c r="K216" s="4">
        <f>INDEX(products!$A$1:$G$49,MATCH(orders!$D216,products!$A$1:$A$49,0), MATCH(orders!K$1,products!$A$1:$G$1,0))</f>
        <v>1</v>
      </c>
      <c r="L216" s="5">
        <f>INDEX(products!$A$1:$G$49,MATCH(orders!$D216,products!$A$1:$A$49,0), MATCH(orders!L$1,products!$A$1:$G$1,0))</f>
        <v>15.85</v>
      </c>
      <c r="M216" s="5">
        <f t="shared" si="9"/>
        <v>31.7</v>
      </c>
      <c r="N216" t="str">
        <f t="shared" si="10"/>
        <v>Librica</v>
      </c>
      <c r="O216" t="str">
        <f t="shared" si="11"/>
        <v>Light</v>
      </c>
      <c r="P216" t="str" cm="1">
        <f t="array" ref="P216">_xlfn.XLOOKUP(Orders[[#This Row],[Customer ID]],customers!$A$1:$A$1001,customers!I$1:$I$1001,,0)</f>
        <v>No</v>
      </c>
      <c r="Q216" t="str">
        <f>_xlfn.XLOOKUP(C216,customers!$A$1:$A$1001,customers!$F$1:$F$1001,,0)</f>
        <v>Balally</v>
      </c>
      <c r="R216" s="10">
        <f>Orders[[#This Row],[Unit Price]]-Orders[[#This Row],[Unit Profit]]</f>
        <v>13.7895</v>
      </c>
      <c r="S216" s="10">
        <f>Orders[[#This Row],[Quantity]]*Orders[[#This Row],[Unit Cost]]</f>
        <v>27.579000000000001</v>
      </c>
      <c r="T216" s="5" cm="1">
        <f t="array" ref="T216">_xlfn.XLOOKUP(D216,Table2[[#All],[Product ID]],Table2[[#All],[Profit]],,0)</f>
        <v>2.0605000000000002</v>
      </c>
      <c r="U216" s="5">
        <f>Orders[[#This Row],[Quantity]]*Orders[[#This Row],[Unit Profit]]</f>
        <v>4.1210000000000004</v>
      </c>
    </row>
    <row r="217" spans="1:21" x14ac:dyDescent="0.3">
      <c r="A217" s="2" t="s">
        <v>1701</v>
      </c>
      <c r="B217" s="3">
        <v>43829</v>
      </c>
      <c r="C217" s="2" t="s">
        <v>1702</v>
      </c>
      <c r="D217" t="s">
        <v>6150</v>
      </c>
      <c r="E217" s="2">
        <v>6</v>
      </c>
      <c r="F217" s="2" t="str">
        <f>_xlfn.XLOOKUP(C217,customers!$A$1:$A$1001,customers!$B$1:$B$1001,,0)</f>
        <v>Ilka Gurnee</v>
      </c>
      <c r="G217" s="2" t="str">
        <f>IF(_xlfn.XLOOKUP(C217,customers!$A$1:$A$1001,customers!$C$1:$C$1001,,0)=0, "", _xlfn.XLOOKUP(C217,customers!$A$1:$A$1001,customers!$C$1:$C$1001,,0))</f>
        <v>igurnee5z@usnews.com</v>
      </c>
      <c r="H217" s="2" t="str">
        <f>_xlfn.XLOOKUP(C217,customers!$A$1:$A$1001,customers!$G$1:$G$1001,,0)</f>
        <v>United States</v>
      </c>
      <c r="I217" t="str">
        <f>INDEX(products!$A$1:$G$49,MATCH(orders!$D217,products!$A$1:$A$49,0), MATCH(orders!I$1,products!$A$1:$G$1,0))</f>
        <v>Lib</v>
      </c>
      <c r="J217" t="str">
        <f>INDEX(products!$A$1:$G$49,MATCH(orders!$D217,products!$A$1:$A$49,0), MATCH(orders!J$1,products!$A$1:$G$1,0))</f>
        <v>D</v>
      </c>
      <c r="K217" s="4">
        <f>INDEX(products!$A$1:$G$49,MATCH(orders!$D217,products!$A$1:$A$49,0), MATCH(orders!K$1,products!$A$1:$G$1,0))</f>
        <v>0.2</v>
      </c>
      <c r="L217" s="5">
        <f>INDEX(products!$A$1:$G$49,MATCH(orders!$D217,products!$A$1:$A$49,0), MATCH(orders!L$1,products!$A$1:$G$1,0))</f>
        <v>3.8849999999999998</v>
      </c>
      <c r="M217" s="5">
        <f t="shared" si="9"/>
        <v>23.31</v>
      </c>
      <c r="N217" t="str">
        <f t="shared" si="10"/>
        <v>Librica</v>
      </c>
      <c r="O217" t="str">
        <f t="shared" si="11"/>
        <v>Dark</v>
      </c>
      <c r="P217" t="str" cm="1">
        <f t="array" ref="P217">_xlfn.XLOOKUP(Orders[[#This Row],[Customer ID]],customers!$A$1:$A$1001,customers!I$1:$I$1001,,0)</f>
        <v>No</v>
      </c>
      <c r="Q217" t="str">
        <f>_xlfn.XLOOKUP(C217,customers!$A$1:$A$1001,customers!$F$1:$F$1001,,0)</f>
        <v>Salt Lake City</v>
      </c>
      <c r="R217" s="10">
        <f>Orders[[#This Row],[Unit Price]]-Orders[[#This Row],[Unit Profit]]</f>
        <v>3.37995</v>
      </c>
      <c r="S217" s="10">
        <f>Orders[[#This Row],[Quantity]]*Orders[[#This Row],[Unit Cost]]</f>
        <v>20.279699999999998</v>
      </c>
      <c r="T217" s="5" cm="1">
        <f t="array" ref="T217">_xlfn.XLOOKUP(D217,Table2[[#All],[Product ID]],Table2[[#All],[Profit]],,0)</f>
        <v>0.50505</v>
      </c>
      <c r="U217" s="5">
        <f>Orders[[#This Row],[Quantity]]*Orders[[#This Row],[Unit Profit]]</f>
        <v>3.0303</v>
      </c>
    </row>
    <row r="218" spans="1:21" x14ac:dyDescent="0.3">
      <c r="A218" s="2" t="s">
        <v>1707</v>
      </c>
      <c r="B218" s="3">
        <v>44470</v>
      </c>
      <c r="C218" s="2" t="s">
        <v>1708</v>
      </c>
      <c r="D218" t="s">
        <v>6162</v>
      </c>
      <c r="E218" s="2">
        <v>4</v>
      </c>
      <c r="F218" s="2" t="str">
        <f>_xlfn.XLOOKUP(C218,customers!$A$1:$A$1001,customers!$B$1:$B$1001,,0)</f>
        <v>Alfy Snowding</v>
      </c>
      <c r="G218" s="2" t="str">
        <f>IF(_xlfn.XLOOKUP(C218,customers!$A$1:$A$1001,customers!$C$1:$C$1001,,0)=0, "", _xlfn.XLOOKUP(C218,customers!$A$1:$A$1001,customers!$C$1:$C$1001,,0))</f>
        <v>asnowding60@comsenz.com</v>
      </c>
      <c r="H218" s="2" t="str">
        <f>_xlfn.XLOOKUP(C218,customers!$A$1:$A$1001,customers!$G$1:$G$1001,,0)</f>
        <v>United States</v>
      </c>
      <c r="I218" t="str">
        <f>INDEX(products!$A$1:$G$49,MATCH(orders!$D218,products!$A$1:$A$49,0), MATCH(orders!I$1,products!$A$1:$G$1,0))</f>
        <v>Lib</v>
      </c>
      <c r="J218" t="str">
        <f>INDEX(products!$A$1:$G$49,MATCH(orders!$D218,products!$A$1:$A$49,0), MATCH(orders!J$1,products!$A$1:$G$1,0))</f>
        <v>M</v>
      </c>
      <c r="K218" s="4">
        <f>INDEX(products!$A$1:$G$49,MATCH(orders!$D218,products!$A$1:$A$49,0), MATCH(orders!K$1,products!$A$1:$G$1,0))</f>
        <v>1</v>
      </c>
      <c r="L218" s="5">
        <f>INDEX(products!$A$1:$G$49,MATCH(orders!$D218,products!$A$1:$A$49,0), MATCH(orders!L$1,products!$A$1:$G$1,0))</f>
        <v>14.55</v>
      </c>
      <c r="M218" s="5">
        <f t="shared" si="9"/>
        <v>58.2</v>
      </c>
      <c r="N218" t="str">
        <f t="shared" si="10"/>
        <v>Librica</v>
      </c>
      <c r="O218" t="str">
        <f t="shared" si="11"/>
        <v>Medium</v>
      </c>
      <c r="P218" t="str" cm="1">
        <f t="array" ref="P218">_xlfn.XLOOKUP(Orders[[#This Row],[Customer ID]],customers!$A$1:$A$1001,customers!I$1:$I$1001,,0)</f>
        <v>Yes</v>
      </c>
      <c r="Q218" t="str">
        <f>_xlfn.XLOOKUP(C218,customers!$A$1:$A$1001,customers!$F$1:$F$1001,,0)</f>
        <v>Toledo</v>
      </c>
      <c r="R218" s="10">
        <f>Orders[[#This Row],[Unit Price]]-Orders[[#This Row],[Unit Profit]]</f>
        <v>12.6585</v>
      </c>
      <c r="S218" s="10">
        <f>Orders[[#This Row],[Quantity]]*Orders[[#This Row],[Unit Cost]]</f>
        <v>50.634</v>
      </c>
      <c r="T218" s="5" cm="1">
        <f t="array" ref="T218">_xlfn.XLOOKUP(D218,Table2[[#All],[Product ID]],Table2[[#All],[Profit]],,0)</f>
        <v>1.8915000000000002</v>
      </c>
      <c r="U218" s="5">
        <f>Orders[[#This Row],[Quantity]]*Orders[[#This Row],[Unit Profit]]</f>
        <v>7.5660000000000007</v>
      </c>
    </row>
    <row r="219" spans="1:21" x14ac:dyDescent="0.3">
      <c r="A219" s="2" t="s">
        <v>1713</v>
      </c>
      <c r="B219" s="3">
        <v>44174</v>
      </c>
      <c r="C219" s="2" t="s">
        <v>1714</v>
      </c>
      <c r="D219" t="s">
        <v>6176</v>
      </c>
      <c r="E219" s="2">
        <v>4</v>
      </c>
      <c r="F219" s="2" t="str">
        <f>_xlfn.XLOOKUP(C219,customers!$A$1:$A$1001,customers!$B$1:$B$1001,,0)</f>
        <v>Godfry Poinsett</v>
      </c>
      <c r="G219" s="2" t="str">
        <f>IF(_xlfn.XLOOKUP(C219,customers!$A$1:$A$1001,customers!$C$1:$C$1001,,0)=0, "", _xlfn.XLOOKUP(C219,customers!$A$1:$A$1001,customers!$C$1:$C$1001,,0))</f>
        <v>gpoinsett61@berkeley.edu</v>
      </c>
      <c r="H219" s="2" t="str">
        <f>_xlfn.XLOOKUP(C219,customers!$A$1:$A$1001,customers!$G$1:$G$1001,,0)</f>
        <v>United States</v>
      </c>
      <c r="I219" t="str">
        <f>INDEX(products!$A$1:$G$49,MATCH(orders!$D219,products!$A$1:$A$49,0), MATCH(orders!I$1,products!$A$1:$G$1,0))</f>
        <v>Exc</v>
      </c>
      <c r="J219" t="str">
        <f>INDEX(products!$A$1:$G$49,MATCH(orders!$D219,products!$A$1:$A$49,0), MATCH(orders!J$1,products!$A$1:$G$1,0))</f>
        <v>L</v>
      </c>
      <c r="K219" s="4">
        <f>INDEX(products!$A$1:$G$49,MATCH(orders!$D219,products!$A$1:$A$49,0), MATCH(orders!K$1,products!$A$1:$G$1,0))</f>
        <v>0.5</v>
      </c>
      <c r="L219" s="5">
        <f>INDEX(products!$A$1:$G$49,MATCH(orders!$D219,products!$A$1:$A$49,0), MATCH(orders!L$1,products!$A$1:$G$1,0))</f>
        <v>8.91</v>
      </c>
      <c r="M219" s="5">
        <f t="shared" si="9"/>
        <v>35.64</v>
      </c>
      <c r="N219" t="str">
        <f t="shared" si="10"/>
        <v>Excelsa</v>
      </c>
      <c r="O219" t="str">
        <f t="shared" si="11"/>
        <v>Light</v>
      </c>
      <c r="P219" t="str" cm="1">
        <f t="array" ref="P219">_xlfn.XLOOKUP(Orders[[#This Row],[Customer ID]],customers!$A$1:$A$1001,customers!I$1:$I$1001,,0)</f>
        <v>No</v>
      </c>
      <c r="Q219" t="str">
        <f>_xlfn.XLOOKUP(C219,customers!$A$1:$A$1001,customers!$F$1:$F$1001,,0)</f>
        <v>Pasadena</v>
      </c>
      <c r="R219" s="10">
        <f>Orders[[#This Row],[Unit Price]]-Orders[[#This Row],[Unit Profit]]</f>
        <v>7.9298999999999999</v>
      </c>
      <c r="S219" s="10">
        <f>Orders[[#This Row],[Quantity]]*Orders[[#This Row],[Unit Cost]]</f>
        <v>31.7196</v>
      </c>
      <c r="T219" s="5" cm="1">
        <f t="array" ref="T219">_xlfn.XLOOKUP(D219,Table2[[#All],[Product ID]],Table2[[#All],[Profit]],,0)</f>
        <v>0.98009999999999997</v>
      </c>
      <c r="U219" s="5">
        <f>Orders[[#This Row],[Quantity]]*Orders[[#This Row],[Unit Profit]]</f>
        <v>3.9203999999999999</v>
      </c>
    </row>
    <row r="220" spans="1:21" x14ac:dyDescent="0.3">
      <c r="A220" s="2" t="s">
        <v>1719</v>
      </c>
      <c r="B220" s="3">
        <v>44317</v>
      </c>
      <c r="C220" s="2" t="s">
        <v>1720</v>
      </c>
      <c r="D220" t="s">
        <v>6155</v>
      </c>
      <c r="E220" s="2">
        <v>5</v>
      </c>
      <c r="F220" s="2" t="str">
        <f>_xlfn.XLOOKUP(C220,customers!$A$1:$A$1001,customers!$B$1:$B$1001,,0)</f>
        <v>Rem Furman</v>
      </c>
      <c r="G220" s="2" t="str">
        <f>IF(_xlfn.XLOOKUP(C220,customers!$A$1:$A$1001,customers!$C$1:$C$1001,,0)=0, "", _xlfn.XLOOKUP(C220,customers!$A$1:$A$1001,customers!$C$1:$C$1001,,0))</f>
        <v>rfurman62@t.co</v>
      </c>
      <c r="H220" s="2" t="str">
        <f>_xlfn.XLOOKUP(C220,customers!$A$1:$A$1001,customers!$G$1:$G$1001,,0)</f>
        <v>Ireland</v>
      </c>
      <c r="I220" t="str">
        <f>INDEX(products!$A$1:$G$49,MATCH(orders!$D220,products!$A$1:$A$49,0), MATCH(orders!I$1,products!$A$1:$G$1,0))</f>
        <v>Ara</v>
      </c>
      <c r="J220" t="str">
        <f>INDEX(products!$A$1:$G$49,MATCH(orders!$D220,products!$A$1:$A$49,0), MATCH(orders!J$1,products!$A$1:$G$1,0))</f>
        <v>M</v>
      </c>
      <c r="K220" s="4">
        <f>INDEX(products!$A$1:$G$49,MATCH(orders!$D220,products!$A$1:$A$49,0), MATCH(orders!K$1,products!$A$1:$G$1,0))</f>
        <v>1</v>
      </c>
      <c r="L220" s="5">
        <f>INDEX(products!$A$1:$G$49,MATCH(orders!$D220,products!$A$1:$A$49,0), MATCH(orders!L$1,products!$A$1:$G$1,0))</f>
        <v>11.25</v>
      </c>
      <c r="M220" s="5">
        <f t="shared" si="9"/>
        <v>56.25</v>
      </c>
      <c r="N220" t="str">
        <f t="shared" si="10"/>
        <v>Arabica</v>
      </c>
      <c r="O220" t="str">
        <f t="shared" si="11"/>
        <v>Medium</v>
      </c>
      <c r="P220" t="str" cm="1">
        <f t="array" ref="P220">_xlfn.XLOOKUP(Orders[[#This Row],[Customer ID]],customers!$A$1:$A$1001,customers!I$1:$I$1001,,0)</f>
        <v>Yes</v>
      </c>
      <c r="Q220" t="str">
        <f>_xlfn.XLOOKUP(C220,customers!$A$1:$A$1001,customers!$F$1:$F$1001,,0)</f>
        <v>Kinsale</v>
      </c>
      <c r="R220" s="10">
        <f>Orders[[#This Row],[Unit Price]]-Orders[[#This Row],[Unit Profit]]</f>
        <v>10.237500000000001</v>
      </c>
      <c r="S220" s="10">
        <f>Orders[[#This Row],[Quantity]]*Orders[[#This Row],[Unit Cost]]</f>
        <v>51.1875</v>
      </c>
      <c r="T220" s="5" cm="1">
        <f t="array" ref="T220">_xlfn.XLOOKUP(D220,Table2[[#All],[Product ID]],Table2[[#All],[Profit]],,0)</f>
        <v>1.0125</v>
      </c>
      <c r="U220" s="5">
        <f>Orders[[#This Row],[Quantity]]*Orders[[#This Row],[Unit Profit]]</f>
        <v>5.0625</v>
      </c>
    </row>
    <row r="221" spans="1:21" x14ac:dyDescent="0.3">
      <c r="A221" s="2" t="s">
        <v>1725</v>
      </c>
      <c r="B221" s="3">
        <v>44777</v>
      </c>
      <c r="C221" s="2" t="s">
        <v>1726</v>
      </c>
      <c r="D221" t="s">
        <v>6178</v>
      </c>
      <c r="E221" s="2">
        <v>3</v>
      </c>
      <c r="F221" s="2" t="str">
        <f>_xlfn.XLOOKUP(C221,customers!$A$1:$A$1001,customers!$B$1:$B$1001,,0)</f>
        <v>Charis Crosier</v>
      </c>
      <c r="G221" s="2" t="str">
        <f>IF(_xlfn.XLOOKUP(C221,customers!$A$1:$A$1001,customers!$C$1:$C$1001,,0)=0, "", _xlfn.XLOOKUP(C221,customers!$A$1:$A$1001,customers!$C$1:$C$1001,,0))</f>
        <v>ccrosier63@xrea.com</v>
      </c>
      <c r="H221" s="2" t="str">
        <f>_xlfn.XLOOKUP(C221,customers!$A$1:$A$1001,customers!$G$1:$G$1001,,0)</f>
        <v>United States</v>
      </c>
      <c r="I221" t="str">
        <f>INDEX(products!$A$1:$G$49,MATCH(orders!$D221,products!$A$1:$A$49,0), MATCH(orders!I$1,products!$A$1:$G$1,0))</f>
        <v>Rob</v>
      </c>
      <c r="J221" t="str">
        <f>INDEX(products!$A$1:$G$49,MATCH(orders!$D221,products!$A$1:$A$49,0), MATCH(orders!J$1,products!$A$1:$G$1,0))</f>
        <v>L</v>
      </c>
      <c r="K221" s="4">
        <f>INDEX(products!$A$1:$G$49,MATCH(orders!$D221,products!$A$1:$A$49,0), MATCH(orders!K$1,products!$A$1:$G$1,0))</f>
        <v>0.2</v>
      </c>
      <c r="L221" s="5">
        <f>INDEX(products!$A$1:$G$49,MATCH(orders!$D221,products!$A$1:$A$49,0), MATCH(orders!L$1,products!$A$1:$G$1,0))</f>
        <v>3.5849999999999995</v>
      </c>
      <c r="M221" s="5">
        <f t="shared" si="9"/>
        <v>10.754999999999999</v>
      </c>
      <c r="N221" t="str">
        <f t="shared" si="10"/>
        <v>Robusta</v>
      </c>
      <c r="O221" t="str">
        <f t="shared" si="11"/>
        <v>Light</v>
      </c>
      <c r="P221" t="str" cm="1">
        <f t="array" ref="P221">_xlfn.XLOOKUP(Orders[[#This Row],[Customer ID]],customers!$A$1:$A$1001,customers!I$1:$I$1001,,0)</f>
        <v>No</v>
      </c>
      <c r="Q221" t="str">
        <f>_xlfn.XLOOKUP(C221,customers!$A$1:$A$1001,customers!$F$1:$F$1001,,0)</f>
        <v>Lees Summit</v>
      </c>
      <c r="R221" s="10">
        <f>Orders[[#This Row],[Unit Price]]-Orders[[#This Row],[Unit Profit]]</f>
        <v>3.3698999999999995</v>
      </c>
      <c r="S221" s="10">
        <f>Orders[[#This Row],[Quantity]]*Orders[[#This Row],[Unit Cost]]</f>
        <v>10.109699999999998</v>
      </c>
      <c r="T221" s="5" cm="1">
        <f t="array" ref="T221">_xlfn.XLOOKUP(D221,Table2[[#All],[Product ID]],Table2[[#All],[Profit]],,0)</f>
        <v>0.21509999999999996</v>
      </c>
      <c r="U221" s="5">
        <f>Orders[[#This Row],[Quantity]]*Orders[[#This Row],[Unit Profit]]</f>
        <v>0.64529999999999987</v>
      </c>
    </row>
    <row r="222" spans="1:21" x14ac:dyDescent="0.3">
      <c r="A222" s="2" t="s">
        <v>1725</v>
      </c>
      <c r="B222" s="3">
        <v>44777</v>
      </c>
      <c r="C222" s="2" t="s">
        <v>1726</v>
      </c>
      <c r="D222" t="s">
        <v>6174</v>
      </c>
      <c r="E222" s="2">
        <v>5</v>
      </c>
      <c r="F222" s="2" t="str">
        <f>_xlfn.XLOOKUP(C222,customers!$A$1:$A$1001,customers!$B$1:$B$1001,,0)</f>
        <v>Charis Crosier</v>
      </c>
      <c r="G222" s="2" t="str">
        <f>IF(_xlfn.XLOOKUP(C222,customers!$A$1:$A$1001,customers!$C$1:$C$1001,,0)=0, "", _xlfn.XLOOKUP(C222,customers!$A$1:$A$1001,customers!$C$1:$C$1001,,0))</f>
        <v>ccrosier63@xrea.com</v>
      </c>
      <c r="H222" s="2" t="str">
        <f>_xlfn.XLOOKUP(C222,customers!$A$1:$A$1001,customers!$G$1:$G$1001,,0)</f>
        <v>United States</v>
      </c>
      <c r="I222" t="str">
        <f>INDEX(products!$A$1:$G$49,MATCH(orders!$D222,products!$A$1:$A$49,0), MATCH(orders!I$1,products!$A$1:$G$1,0))</f>
        <v>Rob</v>
      </c>
      <c r="J222" t="str">
        <f>INDEX(products!$A$1:$G$49,MATCH(orders!$D222,products!$A$1:$A$49,0), MATCH(orders!J$1,products!$A$1:$G$1,0))</f>
        <v>M</v>
      </c>
      <c r="K222" s="4">
        <f>INDEX(products!$A$1:$G$49,MATCH(orders!$D222,products!$A$1:$A$49,0), MATCH(orders!K$1,products!$A$1:$G$1,0))</f>
        <v>0.2</v>
      </c>
      <c r="L222" s="5">
        <f>INDEX(products!$A$1:$G$49,MATCH(orders!$D222,products!$A$1:$A$49,0), MATCH(orders!L$1,products!$A$1:$G$1,0))</f>
        <v>2.9849999999999999</v>
      </c>
      <c r="M222" s="5">
        <f t="shared" si="9"/>
        <v>14.924999999999999</v>
      </c>
      <c r="N222" t="str">
        <f t="shared" si="10"/>
        <v>Robusta</v>
      </c>
      <c r="O222" t="str">
        <f t="shared" si="11"/>
        <v>Medium</v>
      </c>
      <c r="P222" t="str" cm="1">
        <f t="array" ref="P222">_xlfn.XLOOKUP(Orders[[#This Row],[Customer ID]],customers!$A$1:$A$1001,customers!I$1:$I$1001,,0)</f>
        <v>No</v>
      </c>
      <c r="Q222" t="str">
        <f>_xlfn.XLOOKUP(C222,customers!$A$1:$A$1001,customers!$F$1:$F$1001,,0)</f>
        <v>Lees Summit</v>
      </c>
      <c r="R222" s="10">
        <f>Orders[[#This Row],[Unit Price]]-Orders[[#This Row],[Unit Profit]]</f>
        <v>2.8058999999999998</v>
      </c>
      <c r="S222" s="10">
        <f>Orders[[#This Row],[Quantity]]*Orders[[#This Row],[Unit Cost]]</f>
        <v>14.029499999999999</v>
      </c>
      <c r="T222" s="5" cm="1">
        <f t="array" ref="T222">_xlfn.XLOOKUP(D222,Table2[[#All],[Product ID]],Table2[[#All],[Profit]],,0)</f>
        <v>0.17909999999999998</v>
      </c>
      <c r="U222" s="5">
        <f>Orders[[#This Row],[Quantity]]*Orders[[#This Row],[Unit Profit]]</f>
        <v>0.89549999999999996</v>
      </c>
    </row>
    <row r="223" spans="1:21" x14ac:dyDescent="0.3">
      <c r="A223" s="2" t="s">
        <v>1736</v>
      </c>
      <c r="B223" s="3">
        <v>44513</v>
      </c>
      <c r="C223" s="2" t="s">
        <v>1737</v>
      </c>
      <c r="D223" t="s">
        <v>6140</v>
      </c>
      <c r="E223" s="2">
        <v>6</v>
      </c>
      <c r="F223" s="2" t="str">
        <f>_xlfn.XLOOKUP(C223,customers!$A$1:$A$1001,customers!$B$1:$B$1001,,0)</f>
        <v>Lenka Rushmer</v>
      </c>
      <c r="G223" s="2" t="str">
        <f>IF(_xlfn.XLOOKUP(C223,customers!$A$1:$A$1001,customers!$C$1:$C$1001,,0)=0, "", _xlfn.XLOOKUP(C223,customers!$A$1:$A$1001,customers!$C$1:$C$1001,,0))</f>
        <v>lrushmer65@europa.eu</v>
      </c>
      <c r="H223" s="2" t="str">
        <f>_xlfn.XLOOKUP(C223,customers!$A$1:$A$1001,customers!$G$1:$G$1001,,0)</f>
        <v>United States</v>
      </c>
      <c r="I223" t="str">
        <f>INDEX(products!$A$1:$G$49,MATCH(orders!$D223,products!$A$1:$A$49,0), MATCH(orders!I$1,products!$A$1:$G$1,0))</f>
        <v>Ara</v>
      </c>
      <c r="J223" t="str">
        <f>INDEX(products!$A$1:$G$49,MATCH(orders!$D223,products!$A$1:$A$49,0), MATCH(orders!J$1,products!$A$1:$G$1,0))</f>
        <v>L</v>
      </c>
      <c r="K223" s="4">
        <f>INDEX(products!$A$1:$G$49,MATCH(orders!$D223,products!$A$1:$A$49,0), MATCH(orders!K$1,products!$A$1:$G$1,0))</f>
        <v>1</v>
      </c>
      <c r="L223" s="5">
        <f>INDEX(products!$A$1:$G$49,MATCH(orders!$D223,products!$A$1:$A$49,0), MATCH(orders!L$1,products!$A$1:$G$1,0))</f>
        <v>12.95</v>
      </c>
      <c r="M223" s="5">
        <f t="shared" si="9"/>
        <v>77.699999999999989</v>
      </c>
      <c r="N223" t="str">
        <f t="shared" si="10"/>
        <v>Arabica</v>
      </c>
      <c r="O223" t="str">
        <f t="shared" si="11"/>
        <v>Light</v>
      </c>
      <c r="P223" t="str" cm="1">
        <f t="array" ref="P223">_xlfn.XLOOKUP(Orders[[#This Row],[Customer ID]],customers!$A$1:$A$1001,customers!I$1:$I$1001,,0)</f>
        <v>Yes</v>
      </c>
      <c r="Q223" t="str">
        <f>_xlfn.XLOOKUP(C223,customers!$A$1:$A$1001,customers!$F$1:$F$1001,,0)</f>
        <v>Irvine</v>
      </c>
      <c r="R223" s="10">
        <f>Orders[[#This Row],[Unit Price]]-Orders[[#This Row],[Unit Profit]]</f>
        <v>11.7845</v>
      </c>
      <c r="S223" s="10">
        <f>Orders[[#This Row],[Quantity]]*Orders[[#This Row],[Unit Cost]]</f>
        <v>70.706999999999994</v>
      </c>
      <c r="T223" s="5" cm="1">
        <f t="array" ref="T223">_xlfn.XLOOKUP(D223,Table2[[#All],[Product ID]],Table2[[#All],[Profit]],,0)</f>
        <v>1.1655</v>
      </c>
      <c r="U223" s="5">
        <f>Orders[[#This Row],[Quantity]]*Orders[[#This Row],[Unit Profit]]</f>
        <v>6.9930000000000003</v>
      </c>
    </row>
    <row r="224" spans="1:21" x14ac:dyDescent="0.3">
      <c r="A224" s="2" t="s">
        <v>1742</v>
      </c>
      <c r="B224" s="3">
        <v>44090</v>
      </c>
      <c r="C224" s="2" t="s">
        <v>1743</v>
      </c>
      <c r="D224" t="s">
        <v>6169</v>
      </c>
      <c r="E224" s="2">
        <v>3</v>
      </c>
      <c r="F224" s="2" t="str">
        <f>_xlfn.XLOOKUP(C224,customers!$A$1:$A$1001,customers!$B$1:$B$1001,,0)</f>
        <v>Waneta Edinborough</v>
      </c>
      <c r="G224" s="2" t="str">
        <f>IF(_xlfn.XLOOKUP(C224,customers!$A$1:$A$1001,customers!$C$1:$C$1001,,0)=0, "", _xlfn.XLOOKUP(C224,customers!$A$1:$A$1001,customers!$C$1:$C$1001,,0))</f>
        <v>wedinborough66@github.io</v>
      </c>
      <c r="H224" s="2" t="str">
        <f>_xlfn.XLOOKUP(C224,customers!$A$1:$A$1001,customers!$G$1:$G$1001,,0)</f>
        <v>United States</v>
      </c>
      <c r="I224" t="str">
        <f>INDEX(products!$A$1:$G$49,MATCH(orders!$D224,products!$A$1:$A$49,0), MATCH(orders!I$1,products!$A$1:$G$1,0))</f>
        <v>Lib</v>
      </c>
      <c r="J224" t="str">
        <f>INDEX(products!$A$1:$G$49,MATCH(orders!$D224,products!$A$1:$A$49,0), MATCH(orders!J$1,products!$A$1:$G$1,0))</f>
        <v>D</v>
      </c>
      <c r="K224" s="4">
        <f>INDEX(products!$A$1:$G$49,MATCH(orders!$D224,products!$A$1:$A$49,0), MATCH(orders!K$1,products!$A$1:$G$1,0))</f>
        <v>0.5</v>
      </c>
      <c r="L224" s="5">
        <f>INDEX(products!$A$1:$G$49,MATCH(orders!$D224,products!$A$1:$A$49,0), MATCH(orders!L$1,products!$A$1:$G$1,0))</f>
        <v>7.77</v>
      </c>
      <c r="M224" s="5">
        <f t="shared" si="9"/>
        <v>23.31</v>
      </c>
      <c r="N224" t="str">
        <f t="shared" si="10"/>
        <v>Librica</v>
      </c>
      <c r="O224" t="str">
        <f t="shared" si="11"/>
        <v>Dark</v>
      </c>
      <c r="P224" t="str" cm="1">
        <f t="array" ref="P224">_xlfn.XLOOKUP(Orders[[#This Row],[Customer ID]],customers!$A$1:$A$1001,customers!I$1:$I$1001,,0)</f>
        <v>No</v>
      </c>
      <c r="Q224" t="str">
        <f>_xlfn.XLOOKUP(C224,customers!$A$1:$A$1001,customers!$F$1:$F$1001,,0)</f>
        <v>Hicksville</v>
      </c>
      <c r="R224" s="10">
        <f>Orders[[#This Row],[Unit Price]]-Orders[[#This Row],[Unit Profit]]</f>
        <v>6.7599</v>
      </c>
      <c r="S224" s="10">
        <f>Orders[[#This Row],[Quantity]]*Orders[[#This Row],[Unit Cost]]</f>
        <v>20.279699999999998</v>
      </c>
      <c r="T224" s="5" cm="1">
        <f t="array" ref="T224">_xlfn.XLOOKUP(D224,Table2[[#All],[Product ID]],Table2[[#All],[Profit]],,0)</f>
        <v>1.0101</v>
      </c>
      <c r="U224" s="5">
        <f>Orders[[#This Row],[Quantity]]*Orders[[#This Row],[Unit Profit]]</f>
        <v>3.0303</v>
      </c>
    </row>
    <row r="225" spans="1:21" x14ac:dyDescent="0.3">
      <c r="A225" s="2" t="s">
        <v>1748</v>
      </c>
      <c r="B225" s="3">
        <v>44109</v>
      </c>
      <c r="C225" s="2" t="s">
        <v>1749</v>
      </c>
      <c r="D225" t="s">
        <v>6171</v>
      </c>
      <c r="E225" s="2">
        <v>4</v>
      </c>
      <c r="F225" s="2" t="str">
        <f>_xlfn.XLOOKUP(C225,customers!$A$1:$A$1001,customers!$B$1:$B$1001,,0)</f>
        <v>Bobbe Piggott</v>
      </c>
      <c r="G225" s="2" t="str">
        <f>IF(_xlfn.XLOOKUP(C225,customers!$A$1:$A$1001,customers!$C$1:$C$1001,,0)=0, "", _xlfn.XLOOKUP(C225,customers!$A$1:$A$1001,customers!$C$1:$C$1001,,0))</f>
        <v/>
      </c>
      <c r="H225" s="2" t="str">
        <f>_xlfn.XLOOKUP(C225,customers!$A$1:$A$1001,customers!$G$1:$G$1001,,0)</f>
        <v>United States</v>
      </c>
      <c r="I225" t="str">
        <f>INDEX(products!$A$1:$G$49,MATCH(orders!$D225,products!$A$1:$A$49,0), MATCH(orders!I$1,products!$A$1:$G$1,0))</f>
        <v>Exc</v>
      </c>
      <c r="J225" t="str">
        <f>INDEX(products!$A$1:$G$49,MATCH(orders!$D225,products!$A$1:$A$49,0), MATCH(orders!J$1,products!$A$1:$G$1,0))</f>
        <v>L</v>
      </c>
      <c r="K225" s="4">
        <f>INDEX(products!$A$1:$G$49,MATCH(orders!$D225,products!$A$1:$A$49,0), MATCH(orders!K$1,products!$A$1:$G$1,0))</f>
        <v>1</v>
      </c>
      <c r="L225" s="5">
        <f>INDEX(products!$A$1:$G$49,MATCH(orders!$D225,products!$A$1:$A$49,0), MATCH(orders!L$1,products!$A$1:$G$1,0))</f>
        <v>14.85</v>
      </c>
      <c r="M225" s="5">
        <f t="shared" si="9"/>
        <v>59.4</v>
      </c>
      <c r="N225" t="str">
        <f t="shared" si="10"/>
        <v>Excelsa</v>
      </c>
      <c r="O225" t="str">
        <f t="shared" si="11"/>
        <v>Light</v>
      </c>
      <c r="P225" t="str" cm="1">
        <f t="array" ref="P225">_xlfn.XLOOKUP(Orders[[#This Row],[Customer ID]],customers!$A$1:$A$1001,customers!I$1:$I$1001,,0)</f>
        <v>Yes</v>
      </c>
      <c r="Q225" t="str">
        <f>_xlfn.XLOOKUP(C225,customers!$A$1:$A$1001,customers!$F$1:$F$1001,,0)</f>
        <v>Washington</v>
      </c>
      <c r="R225" s="10">
        <f>Orders[[#This Row],[Unit Price]]-Orders[[#This Row],[Unit Profit]]</f>
        <v>13.2165</v>
      </c>
      <c r="S225" s="10">
        <f>Orders[[#This Row],[Quantity]]*Orders[[#This Row],[Unit Cost]]</f>
        <v>52.866</v>
      </c>
      <c r="T225" s="5" cm="1">
        <f t="array" ref="T225">_xlfn.XLOOKUP(D225,Table2[[#All],[Product ID]],Table2[[#All],[Profit]],,0)</f>
        <v>1.6335</v>
      </c>
      <c r="U225" s="5">
        <f>Orders[[#This Row],[Quantity]]*Orders[[#This Row],[Unit Profit]]</f>
        <v>6.5339999999999998</v>
      </c>
    </row>
    <row r="226" spans="1:21" x14ac:dyDescent="0.3">
      <c r="A226" s="2" t="s">
        <v>1753</v>
      </c>
      <c r="B226" s="3">
        <v>43836</v>
      </c>
      <c r="C226" s="2" t="s">
        <v>1754</v>
      </c>
      <c r="D226" t="s">
        <v>6165</v>
      </c>
      <c r="E226" s="2">
        <v>4</v>
      </c>
      <c r="F226" s="2" t="str">
        <f>_xlfn.XLOOKUP(C226,customers!$A$1:$A$1001,customers!$B$1:$B$1001,,0)</f>
        <v>Ketty Bromehead</v>
      </c>
      <c r="G226" s="2" t="str">
        <f>IF(_xlfn.XLOOKUP(C226,customers!$A$1:$A$1001,customers!$C$1:$C$1001,,0)=0, "", _xlfn.XLOOKUP(C226,customers!$A$1:$A$1001,customers!$C$1:$C$1001,,0))</f>
        <v>kbromehead68@un.org</v>
      </c>
      <c r="H226" s="2" t="str">
        <f>_xlfn.XLOOKUP(C226,customers!$A$1:$A$1001,customers!$G$1:$G$1001,,0)</f>
        <v>United States</v>
      </c>
      <c r="I226" t="str">
        <f>INDEX(products!$A$1:$G$49,MATCH(orders!$D226,products!$A$1:$A$49,0), MATCH(orders!I$1,products!$A$1:$G$1,0))</f>
        <v>Lib</v>
      </c>
      <c r="J226" t="str">
        <f>INDEX(products!$A$1:$G$49,MATCH(orders!$D226,products!$A$1:$A$49,0), MATCH(orders!J$1,products!$A$1:$G$1,0))</f>
        <v>D</v>
      </c>
      <c r="K226" s="4">
        <f>INDEX(products!$A$1:$G$49,MATCH(orders!$D226,products!$A$1:$A$49,0), MATCH(orders!K$1,products!$A$1:$G$1,0))</f>
        <v>2.5</v>
      </c>
      <c r="L226" s="5">
        <f>INDEX(products!$A$1:$G$49,MATCH(orders!$D226,products!$A$1:$A$49,0), MATCH(orders!L$1,products!$A$1:$G$1,0))</f>
        <v>29.784999999999997</v>
      </c>
      <c r="M226" s="5">
        <f t="shared" si="9"/>
        <v>119.13999999999999</v>
      </c>
      <c r="N226" t="str">
        <f t="shared" si="10"/>
        <v>Librica</v>
      </c>
      <c r="O226" t="str">
        <f t="shared" si="11"/>
        <v>Dark</v>
      </c>
      <c r="P226" t="str" cm="1">
        <f t="array" ref="P226">_xlfn.XLOOKUP(Orders[[#This Row],[Customer ID]],customers!$A$1:$A$1001,customers!I$1:$I$1001,,0)</f>
        <v>Yes</v>
      </c>
      <c r="Q226" t="str">
        <f>_xlfn.XLOOKUP(C226,customers!$A$1:$A$1001,customers!$F$1:$F$1001,,0)</f>
        <v>New York City</v>
      </c>
      <c r="R226" s="10">
        <f>Orders[[#This Row],[Unit Price]]-Orders[[#This Row],[Unit Profit]]</f>
        <v>25.912949999999995</v>
      </c>
      <c r="S226" s="10">
        <f>Orders[[#This Row],[Quantity]]*Orders[[#This Row],[Unit Cost]]</f>
        <v>103.65179999999998</v>
      </c>
      <c r="T226" s="5" cm="1">
        <f t="array" ref="T226">_xlfn.XLOOKUP(D226,Table2[[#All],[Product ID]],Table2[[#All],[Profit]],,0)</f>
        <v>3.8720499999999998</v>
      </c>
      <c r="U226" s="5">
        <f>Orders[[#This Row],[Quantity]]*Orders[[#This Row],[Unit Profit]]</f>
        <v>15.488199999999999</v>
      </c>
    </row>
    <row r="227" spans="1:21" x14ac:dyDescent="0.3">
      <c r="A227" s="2" t="s">
        <v>1759</v>
      </c>
      <c r="B227" s="3">
        <v>44337</v>
      </c>
      <c r="C227" s="2" t="s">
        <v>1760</v>
      </c>
      <c r="D227" t="s">
        <v>6178</v>
      </c>
      <c r="E227" s="2">
        <v>4</v>
      </c>
      <c r="F227" s="2" t="str">
        <f>_xlfn.XLOOKUP(C227,customers!$A$1:$A$1001,customers!$B$1:$B$1001,,0)</f>
        <v>Elsbeth Westerman</v>
      </c>
      <c r="G227" s="2" t="str">
        <f>IF(_xlfn.XLOOKUP(C227,customers!$A$1:$A$1001,customers!$C$1:$C$1001,,0)=0, "", _xlfn.XLOOKUP(C227,customers!$A$1:$A$1001,customers!$C$1:$C$1001,,0))</f>
        <v>ewesterman69@si.edu</v>
      </c>
      <c r="H227" s="2" t="str">
        <f>_xlfn.XLOOKUP(C227,customers!$A$1:$A$1001,customers!$G$1:$G$1001,,0)</f>
        <v>Ireland</v>
      </c>
      <c r="I227" t="str">
        <f>INDEX(products!$A$1:$G$49,MATCH(orders!$D227,products!$A$1:$A$49,0), MATCH(orders!I$1,products!$A$1:$G$1,0))</f>
        <v>Rob</v>
      </c>
      <c r="J227" t="str">
        <f>INDEX(products!$A$1:$G$49,MATCH(orders!$D227,products!$A$1:$A$49,0), MATCH(orders!J$1,products!$A$1:$G$1,0))</f>
        <v>L</v>
      </c>
      <c r="K227" s="4">
        <f>INDEX(products!$A$1:$G$49,MATCH(orders!$D227,products!$A$1:$A$49,0), MATCH(orders!K$1,products!$A$1:$G$1,0))</f>
        <v>0.2</v>
      </c>
      <c r="L227" s="5">
        <f>INDEX(products!$A$1:$G$49,MATCH(orders!$D227,products!$A$1:$A$49,0), MATCH(orders!L$1,products!$A$1:$G$1,0))</f>
        <v>3.5849999999999995</v>
      </c>
      <c r="M227" s="5">
        <f t="shared" si="9"/>
        <v>14.339999999999998</v>
      </c>
      <c r="N227" t="str">
        <f t="shared" si="10"/>
        <v>Robusta</v>
      </c>
      <c r="O227" t="str">
        <f t="shared" si="11"/>
        <v>Light</v>
      </c>
      <c r="P227" t="str" cm="1">
        <f t="array" ref="P227">_xlfn.XLOOKUP(Orders[[#This Row],[Customer ID]],customers!$A$1:$A$1001,customers!I$1:$I$1001,,0)</f>
        <v>No</v>
      </c>
      <c r="Q227" t="str">
        <f>_xlfn.XLOOKUP(C227,customers!$A$1:$A$1001,customers!$F$1:$F$1001,,0)</f>
        <v>Newmarket on Fergus</v>
      </c>
      <c r="R227" s="10">
        <f>Orders[[#This Row],[Unit Price]]-Orders[[#This Row],[Unit Profit]]</f>
        <v>3.3698999999999995</v>
      </c>
      <c r="S227" s="10">
        <f>Orders[[#This Row],[Quantity]]*Orders[[#This Row],[Unit Cost]]</f>
        <v>13.479599999999998</v>
      </c>
      <c r="T227" s="5" cm="1">
        <f t="array" ref="T227">_xlfn.XLOOKUP(D227,Table2[[#All],[Product ID]],Table2[[#All],[Profit]],,0)</f>
        <v>0.21509999999999996</v>
      </c>
      <c r="U227" s="5">
        <f>Orders[[#This Row],[Quantity]]*Orders[[#This Row],[Unit Profit]]</f>
        <v>0.86039999999999983</v>
      </c>
    </row>
    <row r="228" spans="1:21" x14ac:dyDescent="0.3">
      <c r="A228" s="2" t="s">
        <v>1765</v>
      </c>
      <c r="B228" s="3">
        <v>43887</v>
      </c>
      <c r="C228" s="2" t="s">
        <v>1766</v>
      </c>
      <c r="D228" t="s">
        <v>6175</v>
      </c>
      <c r="E228" s="2">
        <v>5</v>
      </c>
      <c r="F228" s="2" t="str">
        <f>_xlfn.XLOOKUP(C228,customers!$A$1:$A$1001,customers!$B$1:$B$1001,,0)</f>
        <v>Anabelle Hutchens</v>
      </c>
      <c r="G228" s="2" t="str">
        <f>IF(_xlfn.XLOOKUP(C228,customers!$A$1:$A$1001,customers!$C$1:$C$1001,,0)=0, "", _xlfn.XLOOKUP(C228,customers!$A$1:$A$1001,customers!$C$1:$C$1001,,0))</f>
        <v>ahutchens6a@amazonaws.com</v>
      </c>
      <c r="H228" s="2" t="str">
        <f>_xlfn.XLOOKUP(C228,customers!$A$1:$A$1001,customers!$G$1:$G$1001,,0)</f>
        <v>United States</v>
      </c>
      <c r="I228" t="str">
        <f>INDEX(products!$A$1:$G$49,MATCH(orders!$D228,products!$A$1:$A$49,0), MATCH(orders!I$1,products!$A$1:$G$1,0))</f>
        <v>Ara</v>
      </c>
      <c r="J228" t="str">
        <f>INDEX(products!$A$1:$G$49,MATCH(orders!$D228,products!$A$1:$A$49,0), MATCH(orders!J$1,products!$A$1:$G$1,0))</f>
        <v>M</v>
      </c>
      <c r="K228" s="4">
        <f>INDEX(products!$A$1:$G$49,MATCH(orders!$D228,products!$A$1:$A$49,0), MATCH(orders!K$1,products!$A$1:$G$1,0))</f>
        <v>2.5</v>
      </c>
      <c r="L228" s="5">
        <f>INDEX(products!$A$1:$G$49,MATCH(orders!$D228,products!$A$1:$A$49,0), MATCH(orders!L$1,products!$A$1:$G$1,0))</f>
        <v>25.874999999999996</v>
      </c>
      <c r="M228" s="5">
        <f t="shared" si="9"/>
        <v>129.37499999999997</v>
      </c>
      <c r="N228" t="str">
        <f t="shared" si="10"/>
        <v>Arabica</v>
      </c>
      <c r="O228" t="str">
        <f t="shared" si="11"/>
        <v>Medium</v>
      </c>
      <c r="P228" t="str" cm="1">
        <f t="array" ref="P228">_xlfn.XLOOKUP(Orders[[#This Row],[Customer ID]],customers!$A$1:$A$1001,customers!I$1:$I$1001,,0)</f>
        <v>No</v>
      </c>
      <c r="Q228" t="str">
        <f>_xlfn.XLOOKUP(C228,customers!$A$1:$A$1001,customers!$F$1:$F$1001,,0)</f>
        <v>Shawnee Mission</v>
      </c>
      <c r="R228" s="10">
        <f>Orders[[#This Row],[Unit Price]]-Orders[[#This Row],[Unit Profit]]</f>
        <v>23.546249999999997</v>
      </c>
      <c r="S228" s="10">
        <f>Orders[[#This Row],[Quantity]]*Orders[[#This Row],[Unit Cost]]</f>
        <v>117.73124999999999</v>
      </c>
      <c r="T228" s="5" cm="1">
        <f t="array" ref="T228">_xlfn.XLOOKUP(D228,Table2[[#All],[Product ID]],Table2[[#All],[Profit]],,0)</f>
        <v>2.3287499999999994</v>
      </c>
      <c r="U228" s="5">
        <f>Orders[[#This Row],[Quantity]]*Orders[[#This Row],[Unit Profit]]</f>
        <v>11.643749999999997</v>
      </c>
    </row>
    <row r="229" spans="1:21" x14ac:dyDescent="0.3">
      <c r="A229" s="2" t="s">
        <v>1771</v>
      </c>
      <c r="B229" s="3">
        <v>43880</v>
      </c>
      <c r="C229" s="2" t="s">
        <v>1772</v>
      </c>
      <c r="D229" t="s">
        <v>6163</v>
      </c>
      <c r="E229" s="2">
        <v>6</v>
      </c>
      <c r="F229" s="2" t="str">
        <f>_xlfn.XLOOKUP(C229,customers!$A$1:$A$1001,customers!$B$1:$B$1001,,0)</f>
        <v>Noak Wyvill</v>
      </c>
      <c r="G229" s="2" t="str">
        <f>IF(_xlfn.XLOOKUP(C229,customers!$A$1:$A$1001,customers!$C$1:$C$1001,,0)=0, "", _xlfn.XLOOKUP(C229,customers!$A$1:$A$1001,customers!$C$1:$C$1001,,0))</f>
        <v>nwyvill6b@naver.com</v>
      </c>
      <c r="H229" s="2" t="str">
        <f>_xlfn.XLOOKUP(C229,customers!$A$1:$A$1001,customers!$G$1:$G$1001,,0)</f>
        <v>United Kingdom</v>
      </c>
      <c r="I229" t="str">
        <f>INDEX(products!$A$1:$G$49,MATCH(orders!$D229,products!$A$1:$A$49,0), MATCH(orders!I$1,products!$A$1:$G$1,0))</f>
        <v>Rob</v>
      </c>
      <c r="J229" t="str">
        <f>INDEX(products!$A$1:$G$49,MATCH(orders!$D229,products!$A$1:$A$49,0), MATCH(orders!J$1,products!$A$1:$G$1,0))</f>
        <v>D</v>
      </c>
      <c r="K229" s="4">
        <f>INDEX(products!$A$1:$G$49,MATCH(orders!$D229,products!$A$1:$A$49,0), MATCH(orders!K$1,products!$A$1:$G$1,0))</f>
        <v>0.2</v>
      </c>
      <c r="L229" s="5">
        <f>INDEX(products!$A$1:$G$49,MATCH(orders!$D229,products!$A$1:$A$49,0), MATCH(orders!L$1,products!$A$1:$G$1,0))</f>
        <v>2.6849999999999996</v>
      </c>
      <c r="M229" s="5">
        <f t="shared" si="9"/>
        <v>16.11</v>
      </c>
      <c r="N229" t="str">
        <f t="shared" si="10"/>
        <v>Robusta</v>
      </c>
      <c r="O229" t="str">
        <f t="shared" si="11"/>
        <v>Dark</v>
      </c>
      <c r="P229" t="str" cm="1">
        <f t="array" ref="P229">_xlfn.XLOOKUP(Orders[[#This Row],[Customer ID]],customers!$A$1:$A$1001,customers!I$1:$I$1001,,0)</f>
        <v>Yes</v>
      </c>
      <c r="Q229" t="str">
        <f>_xlfn.XLOOKUP(C229,customers!$A$1:$A$1001,customers!$F$1:$F$1001,,0)</f>
        <v>Edinburgh</v>
      </c>
      <c r="R229" s="10">
        <f>Orders[[#This Row],[Unit Price]]-Orders[[#This Row],[Unit Profit]]</f>
        <v>2.5238999999999998</v>
      </c>
      <c r="S229" s="10">
        <f>Orders[[#This Row],[Quantity]]*Orders[[#This Row],[Unit Cost]]</f>
        <v>15.1434</v>
      </c>
      <c r="T229" s="5" cm="1">
        <f t="array" ref="T229">_xlfn.XLOOKUP(D229,Table2[[#All],[Product ID]],Table2[[#All],[Profit]],,0)</f>
        <v>0.16109999999999997</v>
      </c>
      <c r="U229" s="5">
        <f>Orders[[#This Row],[Quantity]]*Orders[[#This Row],[Unit Profit]]</f>
        <v>0.96659999999999979</v>
      </c>
    </row>
    <row r="230" spans="1:21" x14ac:dyDescent="0.3">
      <c r="A230" s="2" t="s">
        <v>1777</v>
      </c>
      <c r="B230" s="3">
        <v>44376</v>
      </c>
      <c r="C230" s="2" t="s">
        <v>1778</v>
      </c>
      <c r="D230" t="s">
        <v>6178</v>
      </c>
      <c r="E230" s="2">
        <v>5</v>
      </c>
      <c r="F230" s="2" t="str">
        <f>_xlfn.XLOOKUP(C230,customers!$A$1:$A$1001,customers!$B$1:$B$1001,,0)</f>
        <v>Beltran Mathon</v>
      </c>
      <c r="G230" s="2" t="str">
        <f>IF(_xlfn.XLOOKUP(C230,customers!$A$1:$A$1001,customers!$C$1:$C$1001,,0)=0, "", _xlfn.XLOOKUP(C230,customers!$A$1:$A$1001,customers!$C$1:$C$1001,,0))</f>
        <v>bmathon6c@barnesandnoble.com</v>
      </c>
      <c r="H230" s="2" t="str">
        <f>_xlfn.XLOOKUP(C230,customers!$A$1:$A$1001,customers!$G$1:$G$1001,,0)</f>
        <v>United States</v>
      </c>
      <c r="I230" t="str">
        <f>INDEX(products!$A$1:$G$49,MATCH(orders!$D230,products!$A$1:$A$49,0), MATCH(orders!I$1,products!$A$1:$G$1,0))</f>
        <v>Rob</v>
      </c>
      <c r="J230" t="str">
        <f>INDEX(products!$A$1:$G$49,MATCH(orders!$D230,products!$A$1:$A$49,0), MATCH(orders!J$1,products!$A$1:$G$1,0))</f>
        <v>L</v>
      </c>
      <c r="K230" s="4">
        <f>INDEX(products!$A$1:$G$49,MATCH(orders!$D230,products!$A$1:$A$49,0), MATCH(orders!K$1,products!$A$1:$G$1,0))</f>
        <v>0.2</v>
      </c>
      <c r="L230" s="5">
        <f>INDEX(products!$A$1:$G$49,MATCH(orders!$D230,products!$A$1:$A$49,0), MATCH(orders!L$1,products!$A$1:$G$1,0))</f>
        <v>3.5849999999999995</v>
      </c>
      <c r="M230" s="5">
        <f t="shared" si="9"/>
        <v>17.924999999999997</v>
      </c>
      <c r="N230" t="str">
        <f t="shared" si="10"/>
        <v>Robusta</v>
      </c>
      <c r="O230" t="str">
        <f t="shared" si="11"/>
        <v>Light</v>
      </c>
      <c r="P230" t="str" cm="1">
        <f t="array" ref="P230">_xlfn.XLOOKUP(Orders[[#This Row],[Customer ID]],customers!$A$1:$A$1001,customers!I$1:$I$1001,,0)</f>
        <v>No</v>
      </c>
      <c r="Q230" t="str">
        <f>_xlfn.XLOOKUP(C230,customers!$A$1:$A$1001,customers!$F$1:$F$1001,,0)</f>
        <v>Sacramento</v>
      </c>
      <c r="R230" s="10">
        <f>Orders[[#This Row],[Unit Price]]-Orders[[#This Row],[Unit Profit]]</f>
        <v>3.3698999999999995</v>
      </c>
      <c r="S230" s="10">
        <f>Orders[[#This Row],[Quantity]]*Orders[[#This Row],[Unit Cost]]</f>
        <v>16.849499999999999</v>
      </c>
      <c r="T230" s="5" cm="1">
        <f t="array" ref="T230">_xlfn.XLOOKUP(D230,Table2[[#All],[Product ID]],Table2[[#All],[Profit]],,0)</f>
        <v>0.21509999999999996</v>
      </c>
      <c r="U230" s="5">
        <f>Orders[[#This Row],[Quantity]]*Orders[[#This Row],[Unit Profit]]</f>
        <v>1.0754999999999999</v>
      </c>
    </row>
    <row r="231" spans="1:21" x14ac:dyDescent="0.3">
      <c r="A231" s="2" t="s">
        <v>1783</v>
      </c>
      <c r="B231" s="3">
        <v>44282</v>
      </c>
      <c r="C231" s="2" t="s">
        <v>1784</v>
      </c>
      <c r="D231" t="s">
        <v>6159</v>
      </c>
      <c r="E231" s="2">
        <v>2</v>
      </c>
      <c r="F231" s="2" t="str">
        <f>_xlfn.XLOOKUP(C231,customers!$A$1:$A$1001,customers!$B$1:$B$1001,,0)</f>
        <v>Kristos Streight</v>
      </c>
      <c r="G231" s="2" t="str">
        <f>IF(_xlfn.XLOOKUP(C231,customers!$A$1:$A$1001,customers!$C$1:$C$1001,,0)=0, "", _xlfn.XLOOKUP(C231,customers!$A$1:$A$1001,customers!$C$1:$C$1001,,0))</f>
        <v>kstreight6d@about.com</v>
      </c>
      <c r="H231" s="2" t="str">
        <f>_xlfn.XLOOKUP(C231,customers!$A$1:$A$1001,customers!$G$1:$G$1001,,0)</f>
        <v>United States</v>
      </c>
      <c r="I231" t="str">
        <f>INDEX(products!$A$1:$G$49,MATCH(orders!$D231,products!$A$1:$A$49,0), MATCH(orders!I$1,products!$A$1:$G$1,0))</f>
        <v>Lib</v>
      </c>
      <c r="J231" t="str">
        <f>INDEX(products!$A$1:$G$49,MATCH(orders!$D231,products!$A$1:$A$49,0), MATCH(orders!J$1,products!$A$1:$G$1,0))</f>
        <v>M</v>
      </c>
      <c r="K231" s="4">
        <f>INDEX(products!$A$1:$G$49,MATCH(orders!$D231,products!$A$1:$A$49,0), MATCH(orders!K$1,products!$A$1:$G$1,0))</f>
        <v>0.2</v>
      </c>
      <c r="L231" s="5">
        <f>INDEX(products!$A$1:$G$49,MATCH(orders!$D231,products!$A$1:$A$49,0), MATCH(orders!L$1,products!$A$1:$G$1,0))</f>
        <v>4.3650000000000002</v>
      </c>
      <c r="M231" s="5">
        <f t="shared" si="9"/>
        <v>8.73</v>
      </c>
      <c r="N231" t="str">
        <f t="shared" si="10"/>
        <v>Librica</v>
      </c>
      <c r="O231" t="str">
        <f t="shared" si="11"/>
        <v>Medium</v>
      </c>
      <c r="P231" t="str" cm="1">
        <f t="array" ref="P231">_xlfn.XLOOKUP(Orders[[#This Row],[Customer ID]],customers!$A$1:$A$1001,customers!I$1:$I$1001,,0)</f>
        <v>No</v>
      </c>
      <c r="Q231" t="str">
        <f>_xlfn.XLOOKUP(C231,customers!$A$1:$A$1001,customers!$F$1:$F$1001,,0)</f>
        <v>Wilkes Barre</v>
      </c>
      <c r="R231" s="10">
        <f>Orders[[#This Row],[Unit Price]]-Orders[[#This Row],[Unit Profit]]</f>
        <v>3.7975500000000002</v>
      </c>
      <c r="S231" s="10">
        <f>Orders[[#This Row],[Quantity]]*Orders[[#This Row],[Unit Cost]]</f>
        <v>7.5951000000000004</v>
      </c>
      <c r="T231" s="5" cm="1">
        <f t="array" ref="T231">_xlfn.XLOOKUP(D231,Table2[[#All],[Product ID]],Table2[[#All],[Profit]],,0)</f>
        <v>0.56745000000000001</v>
      </c>
      <c r="U231" s="5">
        <f>Orders[[#This Row],[Quantity]]*Orders[[#This Row],[Unit Profit]]</f>
        <v>1.1349</v>
      </c>
    </row>
    <row r="232" spans="1:21" x14ac:dyDescent="0.3">
      <c r="A232" s="2" t="s">
        <v>1789</v>
      </c>
      <c r="B232" s="3">
        <v>44496</v>
      </c>
      <c r="C232" s="2" t="s">
        <v>1790</v>
      </c>
      <c r="D232" t="s">
        <v>6175</v>
      </c>
      <c r="E232" s="2">
        <v>2</v>
      </c>
      <c r="F232" s="2" t="str">
        <f>_xlfn.XLOOKUP(C232,customers!$A$1:$A$1001,customers!$B$1:$B$1001,,0)</f>
        <v>Portie Cutchie</v>
      </c>
      <c r="G232" s="2" t="str">
        <f>IF(_xlfn.XLOOKUP(C232,customers!$A$1:$A$1001,customers!$C$1:$C$1001,,0)=0, "", _xlfn.XLOOKUP(C232,customers!$A$1:$A$1001,customers!$C$1:$C$1001,,0))</f>
        <v>pcutchie6e@globo.com</v>
      </c>
      <c r="H232" s="2" t="str">
        <f>_xlfn.XLOOKUP(C232,customers!$A$1:$A$1001,customers!$G$1:$G$1001,,0)</f>
        <v>United States</v>
      </c>
      <c r="I232" t="str">
        <f>INDEX(products!$A$1:$G$49,MATCH(orders!$D232,products!$A$1:$A$49,0), MATCH(orders!I$1,products!$A$1:$G$1,0))</f>
        <v>Ara</v>
      </c>
      <c r="J232" t="str">
        <f>INDEX(products!$A$1:$G$49,MATCH(orders!$D232,products!$A$1:$A$49,0), MATCH(orders!J$1,products!$A$1:$G$1,0))</f>
        <v>M</v>
      </c>
      <c r="K232" s="4">
        <f>INDEX(products!$A$1:$G$49,MATCH(orders!$D232,products!$A$1:$A$49,0), MATCH(orders!K$1,products!$A$1:$G$1,0))</f>
        <v>2.5</v>
      </c>
      <c r="L232" s="5">
        <f>INDEX(products!$A$1:$G$49,MATCH(orders!$D232,products!$A$1:$A$49,0), MATCH(orders!L$1,products!$A$1:$G$1,0))</f>
        <v>25.874999999999996</v>
      </c>
      <c r="M232" s="5">
        <f t="shared" si="9"/>
        <v>51.749999999999993</v>
      </c>
      <c r="N232" t="str">
        <f t="shared" si="10"/>
        <v>Arabica</v>
      </c>
      <c r="O232" t="str">
        <f t="shared" si="11"/>
        <v>Medium</v>
      </c>
      <c r="P232" t="str" cm="1">
        <f t="array" ref="P232">_xlfn.XLOOKUP(Orders[[#This Row],[Customer ID]],customers!$A$1:$A$1001,customers!I$1:$I$1001,,0)</f>
        <v>No</v>
      </c>
      <c r="Q232" t="str">
        <f>_xlfn.XLOOKUP(C232,customers!$A$1:$A$1001,customers!$F$1:$F$1001,,0)</f>
        <v>Greensboro</v>
      </c>
      <c r="R232" s="10">
        <f>Orders[[#This Row],[Unit Price]]-Orders[[#This Row],[Unit Profit]]</f>
        <v>23.546249999999997</v>
      </c>
      <c r="S232" s="10">
        <f>Orders[[#This Row],[Quantity]]*Orders[[#This Row],[Unit Cost]]</f>
        <v>47.092499999999994</v>
      </c>
      <c r="T232" s="5" cm="1">
        <f t="array" ref="T232">_xlfn.XLOOKUP(D232,Table2[[#All],[Product ID]],Table2[[#All],[Profit]],,0)</f>
        <v>2.3287499999999994</v>
      </c>
      <c r="U232" s="5">
        <f>Orders[[#This Row],[Quantity]]*Orders[[#This Row],[Unit Profit]]</f>
        <v>4.6574999999999989</v>
      </c>
    </row>
    <row r="233" spans="1:21" x14ac:dyDescent="0.3">
      <c r="A233" s="2" t="s">
        <v>1795</v>
      </c>
      <c r="B233" s="3">
        <v>43628</v>
      </c>
      <c r="C233" s="2" t="s">
        <v>1796</v>
      </c>
      <c r="D233" t="s">
        <v>6159</v>
      </c>
      <c r="E233" s="2">
        <v>2</v>
      </c>
      <c r="F233" s="2" t="str">
        <f>_xlfn.XLOOKUP(C233,customers!$A$1:$A$1001,customers!$B$1:$B$1001,,0)</f>
        <v>Sinclare Edsell</v>
      </c>
      <c r="G233" s="2" t="str">
        <f>IF(_xlfn.XLOOKUP(C233,customers!$A$1:$A$1001,customers!$C$1:$C$1001,,0)=0, "", _xlfn.XLOOKUP(C233,customers!$A$1:$A$1001,customers!$C$1:$C$1001,,0))</f>
        <v/>
      </c>
      <c r="H233" s="2" t="str">
        <f>_xlfn.XLOOKUP(C233,customers!$A$1:$A$1001,customers!$G$1:$G$1001,,0)</f>
        <v>United States</v>
      </c>
      <c r="I233" t="str">
        <f>INDEX(products!$A$1:$G$49,MATCH(orders!$D233,products!$A$1:$A$49,0), MATCH(orders!I$1,products!$A$1:$G$1,0))</f>
        <v>Lib</v>
      </c>
      <c r="J233" t="str">
        <f>INDEX(products!$A$1:$G$49,MATCH(orders!$D233,products!$A$1:$A$49,0), MATCH(orders!J$1,products!$A$1:$G$1,0))</f>
        <v>M</v>
      </c>
      <c r="K233" s="4">
        <f>INDEX(products!$A$1:$G$49,MATCH(orders!$D233,products!$A$1:$A$49,0), MATCH(orders!K$1,products!$A$1:$G$1,0))</f>
        <v>0.2</v>
      </c>
      <c r="L233" s="5">
        <f>INDEX(products!$A$1:$G$49,MATCH(orders!$D233,products!$A$1:$A$49,0), MATCH(orders!L$1,products!$A$1:$G$1,0))</f>
        <v>4.3650000000000002</v>
      </c>
      <c r="M233" s="5">
        <f t="shared" si="9"/>
        <v>8.73</v>
      </c>
      <c r="N233" t="str">
        <f t="shared" si="10"/>
        <v>Librica</v>
      </c>
      <c r="O233" t="str">
        <f t="shared" si="11"/>
        <v>Medium</v>
      </c>
      <c r="P233" t="str" cm="1">
        <f t="array" ref="P233">_xlfn.XLOOKUP(Orders[[#This Row],[Customer ID]],customers!$A$1:$A$1001,customers!I$1:$I$1001,,0)</f>
        <v>Yes</v>
      </c>
      <c r="Q233" t="str">
        <f>_xlfn.XLOOKUP(C233,customers!$A$1:$A$1001,customers!$F$1:$F$1001,,0)</f>
        <v>Newark</v>
      </c>
      <c r="R233" s="10">
        <f>Orders[[#This Row],[Unit Price]]-Orders[[#This Row],[Unit Profit]]</f>
        <v>3.7975500000000002</v>
      </c>
      <c r="S233" s="10">
        <f>Orders[[#This Row],[Quantity]]*Orders[[#This Row],[Unit Cost]]</f>
        <v>7.5951000000000004</v>
      </c>
      <c r="T233" s="5" cm="1">
        <f t="array" ref="T233">_xlfn.XLOOKUP(D233,Table2[[#All],[Product ID]],Table2[[#All],[Profit]],,0)</f>
        <v>0.56745000000000001</v>
      </c>
      <c r="U233" s="5">
        <f>Orders[[#This Row],[Quantity]]*Orders[[#This Row],[Unit Profit]]</f>
        <v>1.1349</v>
      </c>
    </row>
    <row r="234" spans="1:21" x14ac:dyDescent="0.3">
      <c r="A234" s="2" t="s">
        <v>1800</v>
      </c>
      <c r="B234" s="3">
        <v>44010</v>
      </c>
      <c r="C234" s="2" t="s">
        <v>1801</v>
      </c>
      <c r="D234" t="s">
        <v>6145</v>
      </c>
      <c r="E234" s="2">
        <v>5</v>
      </c>
      <c r="F234" s="2" t="str">
        <f>_xlfn.XLOOKUP(C234,customers!$A$1:$A$1001,customers!$B$1:$B$1001,,0)</f>
        <v>Conny Gheraldi</v>
      </c>
      <c r="G234" s="2" t="str">
        <f>IF(_xlfn.XLOOKUP(C234,customers!$A$1:$A$1001,customers!$C$1:$C$1001,,0)=0, "", _xlfn.XLOOKUP(C234,customers!$A$1:$A$1001,customers!$C$1:$C$1001,,0))</f>
        <v>cgheraldi6g@opera.com</v>
      </c>
      <c r="H234" s="2" t="str">
        <f>_xlfn.XLOOKUP(C234,customers!$A$1:$A$1001,customers!$G$1:$G$1001,,0)</f>
        <v>United Kingdom</v>
      </c>
      <c r="I234" t="str">
        <f>INDEX(products!$A$1:$G$49,MATCH(orders!$D234,products!$A$1:$A$49,0), MATCH(orders!I$1,products!$A$1:$G$1,0))</f>
        <v>Lib</v>
      </c>
      <c r="J234" t="str">
        <f>INDEX(products!$A$1:$G$49,MATCH(orders!$D234,products!$A$1:$A$49,0), MATCH(orders!J$1,products!$A$1:$G$1,0))</f>
        <v>L</v>
      </c>
      <c r="K234" s="4">
        <f>INDEX(products!$A$1:$G$49,MATCH(orders!$D234,products!$A$1:$A$49,0), MATCH(orders!K$1,products!$A$1:$G$1,0))</f>
        <v>0.2</v>
      </c>
      <c r="L234" s="5">
        <f>INDEX(products!$A$1:$G$49,MATCH(orders!$D234,products!$A$1:$A$49,0), MATCH(orders!L$1,products!$A$1:$G$1,0))</f>
        <v>4.7549999999999999</v>
      </c>
      <c r="M234" s="5">
        <f t="shared" si="9"/>
        <v>23.774999999999999</v>
      </c>
      <c r="N234" t="str">
        <f t="shared" si="10"/>
        <v>Librica</v>
      </c>
      <c r="O234" t="str">
        <f t="shared" si="11"/>
        <v>Light</v>
      </c>
      <c r="P234" t="str" cm="1">
        <f t="array" ref="P234">_xlfn.XLOOKUP(Orders[[#This Row],[Customer ID]],customers!$A$1:$A$1001,customers!I$1:$I$1001,,0)</f>
        <v>No</v>
      </c>
      <c r="Q234" t="str">
        <f>_xlfn.XLOOKUP(C234,customers!$A$1:$A$1001,customers!$F$1:$F$1001,,0)</f>
        <v>Kinloch</v>
      </c>
      <c r="R234" s="10">
        <f>Orders[[#This Row],[Unit Price]]-Orders[[#This Row],[Unit Profit]]</f>
        <v>4.1368499999999999</v>
      </c>
      <c r="S234" s="10">
        <f>Orders[[#This Row],[Quantity]]*Orders[[#This Row],[Unit Cost]]</f>
        <v>20.684249999999999</v>
      </c>
      <c r="T234" s="5" cm="1">
        <f t="array" ref="T234">_xlfn.XLOOKUP(D234,Table2[[#All],[Product ID]],Table2[[#All],[Profit]],,0)</f>
        <v>0.61814999999999998</v>
      </c>
      <c r="U234" s="5">
        <f>Orders[[#This Row],[Quantity]]*Orders[[#This Row],[Unit Profit]]</f>
        <v>3.0907499999999999</v>
      </c>
    </row>
    <row r="235" spans="1:21" x14ac:dyDescent="0.3">
      <c r="A235" s="2" t="s">
        <v>1806</v>
      </c>
      <c r="B235" s="3">
        <v>44278</v>
      </c>
      <c r="C235" s="2" t="s">
        <v>1807</v>
      </c>
      <c r="D235" t="s">
        <v>6156</v>
      </c>
      <c r="E235" s="2">
        <v>5</v>
      </c>
      <c r="F235" s="2" t="str">
        <f>_xlfn.XLOOKUP(C235,customers!$A$1:$A$1001,customers!$B$1:$B$1001,,0)</f>
        <v>Beryle Kenwell</v>
      </c>
      <c r="G235" s="2" t="str">
        <f>IF(_xlfn.XLOOKUP(C235,customers!$A$1:$A$1001,customers!$C$1:$C$1001,,0)=0, "", _xlfn.XLOOKUP(C235,customers!$A$1:$A$1001,customers!$C$1:$C$1001,,0))</f>
        <v>bkenwell6h@over-blog.com</v>
      </c>
      <c r="H235" s="2" t="str">
        <f>_xlfn.XLOOKUP(C235,customers!$A$1:$A$1001,customers!$G$1:$G$1001,,0)</f>
        <v>United States</v>
      </c>
      <c r="I235" t="str">
        <f>INDEX(products!$A$1:$G$49,MATCH(orders!$D235,products!$A$1:$A$49,0), MATCH(orders!I$1,products!$A$1:$G$1,0))</f>
        <v>Exc</v>
      </c>
      <c r="J235" t="str">
        <f>INDEX(products!$A$1:$G$49,MATCH(orders!$D235,products!$A$1:$A$49,0), MATCH(orders!J$1,products!$A$1:$G$1,0))</f>
        <v>M</v>
      </c>
      <c r="K235" s="4">
        <f>INDEX(products!$A$1:$G$49,MATCH(orders!$D235,products!$A$1:$A$49,0), MATCH(orders!K$1,products!$A$1:$G$1,0))</f>
        <v>0.2</v>
      </c>
      <c r="L235" s="5">
        <f>INDEX(products!$A$1:$G$49,MATCH(orders!$D235,products!$A$1:$A$49,0), MATCH(orders!L$1,products!$A$1:$G$1,0))</f>
        <v>4.125</v>
      </c>
      <c r="M235" s="5">
        <f t="shared" si="9"/>
        <v>20.625</v>
      </c>
      <c r="N235" t="str">
        <f t="shared" si="10"/>
        <v>Excelsa</v>
      </c>
      <c r="O235" t="str">
        <f t="shared" si="11"/>
        <v>Medium</v>
      </c>
      <c r="P235" t="str" cm="1">
        <f t="array" ref="P235">_xlfn.XLOOKUP(Orders[[#This Row],[Customer ID]],customers!$A$1:$A$1001,customers!I$1:$I$1001,,0)</f>
        <v>No</v>
      </c>
      <c r="Q235" t="str">
        <f>_xlfn.XLOOKUP(C235,customers!$A$1:$A$1001,customers!$F$1:$F$1001,,0)</f>
        <v>Honolulu</v>
      </c>
      <c r="R235" s="10">
        <f>Orders[[#This Row],[Unit Price]]-Orders[[#This Row],[Unit Profit]]</f>
        <v>3.6712500000000001</v>
      </c>
      <c r="S235" s="10">
        <f>Orders[[#This Row],[Quantity]]*Orders[[#This Row],[Unit Cost]]</f>
        <v>18.356249999999999</v>
      </c>
      <c r="T235" s="5" cm="1">
        <f t="array" ref="T235">_xlfn.XLOOKUP(D235,Table2[[#All],[Product ID]],Table2[[#All],[Profit]],,0)</f>
        <v>0.45374999999999999</v>
      </c>
      <c r="U235" s="5">
        <f>Orders[[#This Row],[Quantity]]*Orders[[#This Row],[Unit Profit]]</f>
        <v>2.2687499999999998</v>
      </c>
    </row>
    <row r="236" spans="1:21" x14ac:dyDescent="0.3">
      <c r="A236" s="2" t="s">
        <v>1812</v>
      </c>
      <c r="B236" s="3">
        <v>44602</v>
      </c>
      <c r="C236" s="2" t="s">
        <v>1813</v>
      </c>
      <c r="D236" t="s">
        <v>6164</v>
      </c>
      <c r="E236" s="2">
        <v>1</v>
      </c>
      <c r="F236" s="2" t="str">
        <f>_xlfn.XLOOKUP(C236,customers!$A$1:$A$1001,customers!$B$1:$B$1001,,0)</f>
        <v>Tomas Sutty</v>
      </c>
      <c r="G236" s="2" t="str">
        <f>IF(_xlfn.XLOOKUP(C236,customers!$A$1:$A$1001,customers!$C$1:$C$1001,,0)=0, "", _xlfn.XLOOKUP(C236,customers!$A$1:$A$1001,customers!$C$1:$C$1001,,0))</f>
        <v>tsutty6i@google.es</v>
      </c>
      <c r="H236" s="2" t="str">
        <f>_xlfn.XLOOKUP(C236,customers!$A$1:$A$1001,customers!$G$1:$G$1001,,0)</f>
        <v>United States</v>
      </c>
      <c r="I236" t="str">
        <f>INDEX(products!$A$1:$G$49,MATCH(orders!$D236,products!$A$1:$A$49,0), MATCH(orders!I$1,products!$A$1:$G$1,0))</f>
        <v>Lib</v>
      </c>
      <c r="J236" t="str">
        <f>INDEX(products!$A$1:$G$49,MATCH(orders!$D236,products!$A$1:$A$49,0), MATCH(orders!J$1,products!$A$1:$G$1,0))</f>
        <v>L</v>
      </c>
      <c r="K236" s="4">
        <f>INDEX(products!$A$1:$G$49,MATCH(orders!$D236,products!$A$1:$A$49,0), MATCH(orders!K$1,products!$A$1:$G$1,0))</f>
        <v>2.5</v>
      </c>
      <c r="L236" s="5">
        <f>INDEX(products!$A$1:$G$49,MATCH(orders!$D236,products!$A$1:$A$49,0), MATCH(orders!L$1,products!$A$1:$G$1,0))</f>
        <v>36.454999999999998</v>
      </c>
      <c r="M236" s="5">
        <f t="shared" si="9"/>
        <v>36.454999999999998</v>
      </c>
      <c r="N236" t="str">
        <f t="shared" si="10"/>
        <v>Librica</v>
      </c>
      <c r="O236" t="str">
        <f t="shared" si="11"/>
        <v>Light</v>
      </c>
      <c r="P236" t="str" cm="1">
        <f t="array" ref="P236">_xlfn.XLOOKUP(Orders[[#This Row],[Customer ID]],customers!$A$1:$A$1001,customers!I$1:$I$1001,,0)</f>
        <v>No</v>
      </c>
      <c r="Q236" t="str">
        <f>_xlfn.XLOOKUP(C236,customers!$A$1:$A$1001,customers!$F$1:$F$1001,,0)</f>
        <v>New York City</v>
      </c>
      <c r="R236" s="10">
        <f>Orders[[#This Row],[Unit Price]]-Orders[[#This Row],[Unit Profit]]</f>
        <v>31.71585</v>
      </c>
      <c r="S236" s="10">
        <f>Orders[[#This Row],[Quantity]]*Orders[[#This Row],[Unit Cost]]</f>
        <v>31.71585</v>
      </c>
      <c r="T236" s="5" cm="1">
        <f t="array" ref="T236">_xlfn.XLOOKUP(D236,Table2[[#All],[Product ID]],Table2[[#All],[Profit]],,0)</f>
        <v>4.7391499999999995</v>
      </c>
      <c r="U236" s="5">
        <f>Orders[[#This Row],[Quantity]]*Orders[[#This Row],[Unit Profit]]</f>
        <v>4.7391499999999995</v>
      </c>
    </row>
    <row r="237" spans="1:21" x14ac:dyDescent="0.3">
      <c r="A237" s="2" t="s">
        <v>1818</v>
      </c>
      <c r="B237" s="3">
        <v>43571</v>
      </c>
      <c r="C237" s="2" t="s">
        <v>1819</v>
      </c>
      <c r="D237" t="s">
        <v>6164</v>
      </c>
      <c r="E237" s="2">
        <v>5</v>
      </c>
      <c r="F237" s="2" t="str">
        <f>_xlfn.XLOOKUP(C237,customers!$A$1:$A$1001,customers!$B$1:$B$1001,,0)</f>
        <v>Samuele Ales0</v>
      </c>
      <c r="G237" s="2" t="str">
        <f>IF(_xlfn.XLOOKUP(C237,customers!$A$1:$A$1001,customers!$C$1:$C$1001,,0)=0, "", _xlfn.XLOOKUP(C237,customers!$A$1:$A$1001,customers!$C$1:$C$1001,,0))</f>
        <v/>
      </c>
      <c r="H237" s="2" t="str">
        <f>_xlfn.XLOOKUP(C237,customers!$A$1:$A$1001,customers!$G$1:$G$1001,,0)</f>
        <v>Ireland</v>
      </c>
      <c r="I237" t="str">
        <f>INDEX(products!$A$1:$G$49,MATCH(orders!$D237,products!$A$1:$A$49,0), MATCH(orders!I$1,products!$A$1:$G$1,0))</f>
        <v>Lib</v>
      </c>
      <c r="J237" t="str">
        <f>INDEX(products!$A$1:$G$49,MATCH(orders!$D237,products!$A$1:$A$49,0), MATCH(orders!J$1,products!$A$1:$G$1,0))</f>
        <v>L</v>
      </c>
      <c r="K237" s="4">
        <f>INDEX(products!$A$1:$G$49,MATCH(orders!$D237,products!$A$1:$A$49,0), MATCH(orders!K$1,products!$A$1:$G$1,0))</f>
        <v>2.5</v>
      </c>
      <c r="L237" s="5">
        <f>INDEX(products!$A$1:$G$49,MATCH(orders!$D237,products!$A$1:$A$49,0), MATCH(orders!L$1,products!$A$1:$G$1,0))</f>
        <v>36.454999999999998</v>
      </c>
      <c r="M237" s="5">
        <f t="shared" si="9"/>
        <v>182.27499999999998</v>
      </c>
      <c r="N237" t="str">
        <f t="shared" si="10"/>
        <v>Librica</v>
      </c>
      <c r="O237" t="str">
        <f t="shared" si="11"/>
        <v>Light</v>
      </c>
      <c r="P237" t="str" cm="1">
        <f t="array" ref="P237">_xlfn.XLOOKUP(Orders[[#This Row],[Customer ID]],customers!$A$1:$A$1001,customers!I$1:$I$1001,,0)</f>
        <v>No</v>
      </c>
      <c r="Q237" t="str">
        <f>_xlfn.XLOOKUP(C237,customers!$A$1:$A$1001,customers!$F$1:$F$1001,,0)</f>
        <v>Ballinroad</v>
      </c>
      <c r="R237" s="10">
        <f>Orders[[#This Row],[Unit Price]]-Orders[[#This Row],[Unit Profit]]</f>
        <v>31.71585</v>
      </c>
      <c r="S237" s="10">
        <f>Orders[[#This Row],[Quantity]]*Orders[[#This Row],[Unit Cost]]</f>
        <v>158.57925</v>
      </c>
      <c r="T237" s="5" cm="1">
        <f t="array" ref="T237">_xlfn.XLOOKUP(D237,Table2[[#All],[Product ID]],Table2[[#All],[Profit]],,0)</f>
        <v>4.7391499999999995</v>
      </c>
      <c r="U237" s="5">
        <f>Orders[[#This Row],[Quantity]]*Orders[[#This Row],[Unit Profit]]</f>
        <v>23.695749999999997</v>
      </c>
    </row>
    <row r="238" spans="1:21" x14ac:dyDescent="0.3">
      <c r="A238" s="2" t="s">
        <v>1822</v>
      </c>
      <c r="B238" s="3">
        <v>43873</v>
      </c>
      <c r="C238" s="2" t="s">
        <v>1823</v>
      </c>
      <c r="D238" t="s">
        <v>6165</v>
      </c>
      <c r="E238" s="2">
        <v>3</v>
      </c>
      <c r="F238" s="2" t="str">
        <f>_xlfn.XLOOKUP(C238,customers!$A$1:$A$1001,customers!$B$1:$B$1001,,0)</f>
        <v>Carlie Harce</v>
      </c>
      <c r="G238" s="2" t="str">
        <f>IF(_xlfn.XLOOKUP(C238,customers!$A$1:$A$1001,customers!$C$1:$C$1001,,0)=0, "", _xlfn.XLOOKUP(C238,customers!$A$1:$A$1001,customers!$C$1:$C$1001,,0))</f>
        <v>charce6k@cafepress.com</v>
      </c>
      <c r="H238" s="2" t="str">
        <f>_xlfn.XLOOKUP(C238,customers!$A$1:$A$1001,customers!$G$1:$G$1001,,0)</f>
        <v>Ireland</v>
      </c>
      <c r="I238" t="str">
        <f>INDEX(products!$A$1:$G$49,MATCH(orders!$D238,products!$A$1:$A$49,0), MATCH(orders!I$1,products!$A$1:$G$1,0))</f>
        <v>Lib</v>
      </c>
      <c r="J238" t="str">
        <f>INDEX(products!$A$1:$G$49,MATCH(orders!$D238,products!$A$1:$A$49,0), MATCH(orders!J$1,products!$A$1:$G$1,0))</f>
        <v>D</v>
      </c>
      <c r="K238" s="4">
        <f>INDEX(products!$A$1:$G$49,MATCH(orders!$D238,products!$A$1:$A$49,0), MATCH(orders!K$1,products!$A$1:$G$1,0))</f>
        <v>2.5</v>
      </c>
      <c r="L238" s="5">
        <f>INDEX(products!$A$1:$G$49,MATCH(orders!$D238,products!$A$1:$A$49,0), MATCH(orders!L$1,products!$A$1:$G$1,0))</f>
        <v>29.784999999999997</v>
      </c>
      <c r="M238" s="5">
        <f t="shared" si="9"/>
        <v>89.35499999999999</v>
      </c>
      <c r="N238" t="str">
        <f t="shared" si="10"/>
        <v>Librica</v>
      </c>
      <c r="O238" t="str">
        <f t="shared" si="11"/>
        <v>Dark</v>
      </c>
      <c r="P238" t="str" cm="1">
        <f t="array" ref="P238">_xlfn.XLOOKUP(Orders[[#This Row],[Customer ID]],customers!$A$1:$A$1001,customers!I$1:$I$1001,,0)</f>
        <v>No</v>
      </c>
      <c r="Q238" t="str">
        <f>_xlfn.XLOOKUP(C238,customers!$A$1:$A$1001,customers!$F$1:$F$1001,,0)</f>
        <v>D煤n Laoghaire</v>
      </c>
      <c r="R238" s="10">
        <f>Orders[[#This Row],[Unit Price]]-Orders[[#This Row],[Unit Profit]]</f>
        <v>25.912949999999995</v>
      </c>
      <c r="S238" s="10">
        <f>Orders[[#This Row],[Quantity]]*Orders[[#This Row],[Unit Cost]]</f>
        <v>77.738849999999985</v>
      </c>
      <c r="T238" s="5" cm="1">
        <f t="array" ref="T238">_xlfn.XLOOKUP(D238,Table2[[#All],[Product ID]],Table2[[#All],[Profit]],,0)</f>
        <v>3.8720499999999998</v>
      </c>
      <c r="U238" s="5">
        <f>Orders[[#This Row],[Quantity]]*Orders[[#This Row],[Unit Profit]]</f>
        <v>11.616149999999999</v>
      </c>
    </row>
    <row r="239" spans="1:21" x14ac:dyDescent="0.3">
      <c r="A239" s="2" t="s">
        <v>1828</v>
      </c>
      <c r="B239" s="3">
        <v>44563</v>
      </c>
      <c r="C239" s="2" t="s">
        <v>1829</v>
      </c>
      <c r="D239" t="s">
        <v>6178</v>
      </c>
      <c r="E239" s="2">
        <v>1</v>
      </c>
      <c r="F239" s="2" t="str">
        <f>_xlfn.XLOOKUP(C239,customers!$A$1:$A$1001,customers!$B$1:$B$1001,,0)</f>
        <v>Craggy Bril</v>
      </c>
      <c r="G239" s="2" t="str">
        <f>IF(_xlfn.XLOOKUP(C239,customers!$A$1:$A$1001,customers!$C$1:$C$1001,,0)=0, "", _xlfn.XLOOKUP(C239,customers!$A$1:$A$1001,customers!$C$1:$C$1001,,0))</f>
        <v/>
      </c>
      <c r="H239" s="2" t="str">
        <f>_xlfn.XLOOKUP(C239,customers!$A$1:$A$1001,customers!$G$1:$G$1001,,0)</f>
        <v>United States</v>
      </c>
      <c r="I239" t="str">
        <f>INDEX(products!$A$1:$G$49,MATCH(orders!$D239,products!$A$1:$A$49,0), MATCH(orders!I$1,products!$A$1:$G$1,0))</f>
        <v>Rob</v>
      </c>
      <c r="J239" t="str">
        <f>INDEX(products!$A$1:$G$49,MATCH(orders!$D239,products!$A$1:$A$49,0), MATCH(orders!J$1,products!$A$1:$G$1,0))</f>
        <v>L</v>
      </c>
      <c r="K239" s="4">
        <f>INDEX(products!$A$1:$G$49,MATCH(orders!$D239,products!$A$1:$A$49,0), MATCH(orders!K$1,products!$A$1:$G$1,0))</f>
        <v>0.2</v>
      </c>
      <c r="L239" s="5">
        <f>INDEX(products!$A$1:$G$49,MATCH(orders!$D239,products!$A$1:$A$49,0), MATCH(orders!L$1,products!$A$1:$G$1,0))</f>
        <v>3.5849999999999995</v>
      </c>
      <c r="M239" s="5">
        <f t="shared" si="9"/>
        <v>3.5849999999999995</v>
      </c>
      <c r="N239" t="str">
        <f t="shared" si="10"/>
        <v>Robusta</v>
      </c>
      <c r="O239" t="str">
        <f t="shared" si="11"/>
        <v>Light</v>
      </c>
      <c r="P239" t="str" cm="1">
        <f t="array" ref="P239">_xlfn.XLOOKUP(Orders[[#This Row],[Customer ID]],customers!$A$1:$A$1001,customers!I$1:$I$1001,,0)</f>
        <v>Yes</v>
      </c>
      <c r="Q239" t="str">
        <f>_xlfn.XLOOKUP(C239,customers!$A$1:$A$1001,customers!$F$1:$F$1001,,0)</f>
        <v>Cincinnati</v>
      </c>
      <c r="R239" s="10">
        <f>Orders[[#This Row],[Unit Price]]-Orders[[#This Row],[Unit Profit]]</f>
        <v>3.3698999999999995</v>
      </c>
      <c r="S239" s="10">
        <f>Orders[[#This Row],[Quantity]]*Orders[[#This Row],[Unit Cost]]</f>
        <v>3.3698999999999995</v>
      </c>
      <c r="T239" s="5" cm="1">
        <f t="array" ref="T239">_xlfn.XLOOKUP(D239,Table2[[#All],[Product ID]],Table2[[#All],[Profit]],,0)</f>
        <v>0.21509999999999996</v>
      </c>
      <c r="U239" s="5">
        <f>Orders[[#This Row],[Quantity]]*Orders[[#This Row],[Unit Profit]]</f>
        <v>0.21509999999999996</v>
      </c>
    </row>
    <row r="240" spans="1:21" x14ac:dyDescent="0.3">
      <c r="A240" s="2" t="s">
        <v>1833</v>
      </c>
      <c r="B240" s="3">
        <v>44172</v>
      </c>
      <c r="C240" s="2" t="s">
        <v>1834</v>
      </c>
      <c r="D240" t="s">
        <v>6151</v>
      </c>
      <c r="E240" s="2">
        <v>2</v>
      </c>
      <c r="F240" s="2" t="str">
        <f>_xlfn.XLOOKUP(C240,customers!$A$1:$A$1001,customers!$B$1:$B$1001,,0)</f>
        <v>Friederike Drysdale</v>
      </c>
      <c r="G240" s="2" t="str">
        <f>IF(_xlfn.XLOOKUP(C240,customers!$A$1:$A$1001,customers!$C$1:$C$1001,,0)=0, "", _xlfn.XLOOKUP(C240,customers!$A$1:$A$1001,customers!$C$1:$C$1001,,0))</f>
        <v>fdrysdale6m@symantec.com</v>
      </c>
      <c r="H240" s="2" t="str">
        <f>_xlfn.XLOOKUP(C240,customers!$A$1:$A$1001,customers!$G$1:$G$1001,,0)</f>
        <v>United States</v>
      </c>
      <c r="I240" t="str">
        <f>INDEX(products!$A$1:$G$49,MATCH(orders!$D240,products!$A$1:$A$49,0), MATCH(orders!I$1,products!$A$1:$G$1,0))</f>
        <v>Rob</v>
      </c>
      <c r="J240" t="str">
        <f>INDEX(products!$A$1:$G$49,MATCH(orders!$D240,products!$A$1:$A$49,0), MATCH(orders!J$1,products!$A$1:$G$1,0))</f>
        <v>M</v>
      </c>
      <c r="K240" s="4">
        <f>INDEX(products!$A$1:$G$49,MATCH(orders!$D240,products!$A$1:$A$49,0), MATCH(orders!K$1,products!$A$1:$G$1,0))</f>
        <v>2.5</v>
      </c>
      <c r="L240" s="5">
        <f>INDEX(products!$A$1:$G$49,MATCH(orders!$D240,products!$A$1:$A$49,0), MATCH(orders!L$1,products!$A$1:$G$1,0))</f>
        <v>22.884999999999998</v>
      </c>
      <c r="M240" s="5">
        <f t="shared" si="9"/>
        <v>45.769999999999996</v>
      </c>
      <c r="N240" t="str">
        <f t="shared" si="10"/>
        <v>Robusta</v>
      </c>
      <c r="O240" t="str">
        <f t="shared" si="11"/>
        <v>Medium</v>
      </c>
      <c r="P240" t="str" cm="1">
        <f t="array" ref="P240">_xlfn.XLOOKUP(Orders[[#This Row],[Customer ID]],customers!$A$1:$A$1001,customers!I$1:$I$1001,,0)</f>
        <v>Yes</v>
      </c>
      <c r="Q240" t="str">
        <f>_xlfn.XLOOKUP(C240,customers!$A$1:$A$1001,customers!$F$1:$F$1001,,0)</f>
        <v>Midland</v>
      </c>
      <c r="R240" s="10">
        <f>Orders[[#This Row],[Unit Price]]-Orders[[#This Row],[Unit Profit]]</f>
        <v>21.511899999999997</v>
      </c>
      <c r="S240" s="10">
        <f>Orders[[#This Row],[Quantity]]*Orders[[#This Row],[Unit Cost]]</f>
        <v>43.023799999999994</v>
      </c>
      <c r="T240" s="5" cm="1">
        <f t="array" ref="T240">_xlfn.XLOOKUP(D240,Table2[[#All],[Product ID]],Table2[[#All],[Profit]],,0)</f>
        <v>1.3730999999999998</v>
      </c>
      <c r="U240" s="5">
        <f>Orders[[#This Row],[Quantity]]*Orders[[#This Row],[Unit Profit]]</f>
        <v>2.7461999999999995</v>
      </c>
    </row>
    <row r="241" spans="1:21" x14ac:dyDescent="0.3">
      <c r="A241" s="2" t="s">
        <v>1839</v>
      </c>
      <c r="B241" s="3">
        <v>43881</v>
      </c>
      <c r="C241" s="2" t="s">
        <v>1840</v>
      </c>
      <c r="D241" t="s">
        <v>6171</v>
      </c>
      <c r="E241" s="2">
        <v>4</v>
      </c>
      <c r="F241" s="2" t="str">
        <f>_xlfn.XLOOKUP(C241,customers!$A$1:$A$1001,customers!$B$1:$B$1001,,0)</f>
        <v>Devon Magowan</v>
      </c>
      <c r="G241" s="2" t="str">
        <f>IF(_xlfn.XLOOKUP(C241,customers!$A$1:$A$1001,customers!$C$1:$C$1001,,0)=0, "", _xlfn.XLOOKUP(C241,customers!$A$1:$A$1001,customers!$C$1:$C$1001,,0))</f>
        <v>dmagowan6n@fc2.com</v>
      </c>
      <c r="H241" s="2" t="str">
        <f>_xlfn.XLOOKUP(C241,customers!$A$1:$A$1001,customers!$G$1:$G$1001,,0)</f>
        <v>United States</v>
      </c>
      <c r="I241" t="str">
        <f>INDEX(products!$A$1:$G$49,MATCH(orders!$D241,products!$A$1:$A$49,0), MATCH(orders!I$1,products!$A$1:$G$1,0))</f>
        <v>Exc</v>
      </c>
      <c r="J241" t="str">
        <f>INDEX(products!$A$1:$G$49,MATCH(orders!$D241,products!$A$1:$A$49,0), MATCH(orders!J$1,products!$A$1:$G$1,0))</f>
        <v>L</v>
      </c>
      <c r="K241" s="4">
        <f>INDEX(products!$A$1:$G$49,MATCH(orders!$D241,products!$A$1:$A$49,0), MATCH(orders!K$1,products!$A$1:$G$1,0))</f>
        <v>1</v>
      </c>
      <c r="L241" s="5">
        <f>INDEX(products!$A$1:$G$49,MATCH(orders!$D241,products!$A$1:$A$49,0), MATCH(orders!L$1,products!$A$1:$G$1,0))</f>
        <v>14.85</v>
      </c>
      <c r="M241" s="5">
        <f t="shared" si="9"/>
        <v>59.4</v>
      </c>
      <c r="N241" t="str">
        <f t="shared" si="10"/>
        <v>Excelsa</v>
      </c>
      <c r="O241" t="str">
        <f t="shared" si="11"/>
        <v>Light</v>
      </c>
      <c r="P241" t="str" cm="1">
        <f t="array" ref="P241">_xlfn.XLOOKUP(Orders[[#This Row],[Customer ID]],customers!$A$1:$A$1001,customers!I$1:$I$1001,,0)</f>
        <v>No</v>
      </c>
      <c r="Q241" t="str">
        <f>_xlfn.XLOOKUP(C241,customers!$A$1:$A$1001,customers!$F$1:$F$1001,,0)</f>
        <v>Cheyenne</v>
      </c>
      <c r="R241" s="10">
        <f>Orders[[#This Row],[Unit Price]]-Orders[[#This Row],[Unit Profit]]</f>
        <v>13.2165</v>
      </c>
      <c r="S241" s="10">
        <f>Orders[[#This Row],[Quantity]]*Orders[[#This Row],[Unit Cost]]</f>
        <v>52.866</v>
      </c>
      <c r="T241" s="5" cm="1">
        <f t="array" ref="T241">_xlfn.XLOOKUP(D241,Table2[[#All],[Product ID]],Table2[[#All],[Profit]],,0)</f>
        <v>1.6335</v>
      </c>
      <c r="U241" s="5">
        <f>Orders[[#This Row],[Quantity]]*Orders[[#This Row],[Unit Profit]]</f>
        <v>6.5339999999999998</v>
      </c>
    </row>
    <row r="242" spans="1:21" x14ac:dyDescent="0.3">
      <c r="A242" s="2" t="s">
        <v>1845</v>
      </c>
      <c r="B242" s="3">
        <v>43993</v>
      </c>
      <c r="C242" s="2" t="s">
        <v>1846</v>
      </c>
      <c r="D242" t="s">
        <v>6175</v>
      </c>
      <c r="E242" s="2">
        <v>6</v>
      </c>
      <c r="F242" s="2" t="str">
        <f>_xlfn.XLOOKUP(C242,customers!$A$1:$A$1001,customers!$B$1:$B$1001,,0)</f>
        <v>Codi Littrell</v>
      </c>
      <c r="G242" s="2" t="str">
        <f>IF(_xlfn.XLOOKUP(C242,customers!$A$1:$A$1001,customers!$C$1:$C$1001,,0)=0, "", _xlfn.XLOOKUP(C242,customers!$A$1:$A$1001,customers!$C$1:$C$1001,,0))</f>
        <v/>
      </c>
      <c r="H242" s="2" t="str">
        <f>_xlfn.XLOOKUP(C242,customers!$A$1:$A$1001,customers!$G$1:$G$1001,,0)</f>
        <v>United States</v>
      </c>
      <c r="I242" t="str">
        <f>INDEX(products!$A$1:$G$49,MATCH(orders!$D242,products!$A$1:$A$49,0), MATCH(orders!I$1,products!$A$1:$G$1,0))</f>
        <v>Ara</v>
      </c>
      <c r="J242" t="str">
        <f>INDEX(products!$A$1:$G$49,MATCH(orders!$D242,products!$A$1:$A$49,0), MATCH(orders!J$1,products!$A$1:$G$1,0))</f>
        <v>M</v>
      </c>
      <c r="K242" s="4">
        <f>INDEX(products!$A$1:$G$49,MATCH(orders!$D242,products!$A$1:$A$49,0), MATCH(orders!K$1,products!$A$1:$G$1,0))</f>
        <v>2.5</v>
      </c>
      <c r="L242" s="5">
        <f>INDEX(products!$A$1:$G$49,MATCH(orders!$D242,products!$A$1:$A$49,0), MATCH(orders!L$1,products!$A$1:$G$1,0))</f>
        <v>25.874999999999996</v>
      </c>
      <c r="M242" s="5">
        <f t="shared" si="9"/>
        <v>155.24999999999997</v>
      </c>
      <c r="N242" t="str">
        <f t="shared" si="10"/>
        <v>Arabica</v>
      </c>
      <c r="O242" t="str">
        <f t="shared" si="11"/>
        <v>Medium</v>
      </c>
      <c r="P242" t="str" cm="1">
        <f t="array" ref="P242">_xlfn.XLOOKUP(Orders[[#This Row],[Customer ID]],customers!$A$1:$A$1001,customers!I$1:$I$1001,,0)</f>
        <v>Yes</v>
      </c>
      <c r="Q242" t="str">
        <f>_xlfn.XLOOKUP(C242,customers!$A$1:$A$1001,customers!$F$1:$F$1001,,0)</f>
        <v>Atlanta</v>
      </c>
      <c r="R242" s="10">
        <f>Orders[[#This Row],[Unit Price]]-Orders[[#This Row],[Unit Profit]]</f>
        <v>23.546249999999997</v>
      </c>
      <c r="S242" s="10">
        <f>Orders[[#This Row],[Quantity]]*Orders[[#This Row],[Unit Cost]]</f>
        <v>141.27749999999997</v>
      </c>
      <c r="T242" s="5" cm="1">
        <f t="array" ref="T242">_xlfn.XLOOKUP(D242,Table2[[#All],[Product ID]],Table2[[#All],[Profit]],,0)</f>
        <v>2.3287499999999994</v>
      </c>
      <c r="U242" s="5">
        <f>Orders[[#This Row],[Quantity]]*Orders[[#This Row],[Unit Profit]]</f>
        <v>13.972499999999997</v>
      </c>
    </row>
    <row r="243" spans="1:21" x14ac:dyDescent="0.3">
      <c r="A243" s="2" t="s">
        <v>1849</v>
      </c>
      <c r="B243" s="3">
        <v>44082</v>
      </c>
      <c r="C243" s="2" t="s">
        <v>1850</v>
      </c>
      <c r="D243" t="s">
        <v>6151</v>
      </c>
      <c r="E243" s="2">
        <v>2</v>
      </c>
      <c r="F243" s="2" t="str">
        <f>_xlfn.XLOOKUP(C243,customers!$A$1:$A$1001,customers!$B$1:$B$1001,,0)</f>
        <v>Christel Speak</v>
      </c>
      <c r="G243" s="2" t="str">
        <f>IF(_xlfn.XLOOKUP(C243,customers!$A$1:$A$1001,customers!$C$1:$C$1001,,0)=0, "", _xlfn.XLOOKUP(C243,customers!$A$1:$A$1001,customers!$C$1:$C$1001,,0))</f>
        <v/>
      </c>
      <c r="H243" s="2" t="str">
        <f>_xlfn.XLOOKUP(C243,customers!$A$1:$A$1001,customers!$G$1:$G$1001,,0)</f>
        <v>United States</v>
      </c>
      <c r="I243" t="str">
        <f>INDEX(products!$A$1:$G$49,MATCH(orders!$D243,products!$A$1:$A$49,0), MATCH(orders!I$1,products!$A$1:$G$1,0))</f>
        <v>Rob</v>
      </c>
      <c r="J243" t="str">
        <f>INDEX(products!$A$1:$G$49,MATCH(orders!$D243,products!$A$1:$A$49,0), MATCH(orders!J$1,products!$A$1:$G$1,0))</f>
        <v>M</v>
      </c>
      <c r="K243" s="4">
        <f>INDEX(products!$A$1:$G$49,MATCH(orders!$D243,products!$A$1:$A$49,0), MATCH(orders!K$1,products!$A$1:$G$1,0))</f>
        <v>2.5</v>
      </c>
      <c r="L243" s="5">
        <f>INDEX(products!$A$1:$G$49,MATCH(orders!$D243,products!$A$1:$A$49,0), MATCH(orders!L$1,products!$A$1:$G$1,0))</f>
        <v>22.884999999999998</v>
      </c>
      <c r="M243" s="5">
        <f t="shared" si="9"/>
        <v>45.769999999999996</v>
      </c>
      <c r="N243" t="str">
        <f t="shared" si="10"/>
        <v>Robusta</v>
      </c>
      <c r="O243" t="str">
        <f t="shared" si="11"/>
        <v>Medium</v>
      </c>
      <c r="P243" t="str" cm="1">
        <f t="array" ref="P243">_xlfn.XLOOKUP(Orders[[#This Row],[Customer ID]],customers!$A$1:$A$1001,customers!I$1:$I$1001,,0)</f>
        <v>No</v>
      </c>
      <c r="Q243" t="str">
        <f>_xlfn.XLOOKUP(C243,customers!$A$1:$A$1001,customers!$F$1:$F$1001,,0)</f>
        <v>Duluth</v>
      </c>
      <c r="R243" s="10">
        <f>Orders[[#This Row],[Unit Price]]-Orders[[#This Row],[Unit Profit]]</f>
        <v>21.511899999999997</v>
      </c>
      <c r="S243" s="10">
        <f>Orders[[#This Row],[Quantity]]*Orders[[#This Row],[Unit Cost]]</f>
        <v>43.023799999999994</v>
      </c>
      <c r="T243" s="5" cm="1">
        <f t="array" ref="T243">_xlfn.XLOOKUP(D243,Table2[[#All],[Product ID]],Table2[[#All],[Profit]],,0)</f>
        <v>1.3730999999999998</v>
      </c>
      <c r="U243" s="5">
        <f>Orders[[#This Row],[Quantity]]*Orders[[#This Row],[Unit Profit]]</f>
        <v>2.7461999999999995</v>
      </c>
    </row>
    <row r="244" spans="1:21" x14ac:dyDescent="0.3">
      <c r="A244" s="2" t="s">
        <v>1854</v>
      </c>
      <c r="B244" s="3">
        <v>43918</v>
      </c>
      <c r="C244" s="2" t="s">
        <v>1855</v>
      </c>
      <c r="D244" t="s">
        <v>6183</v>
      </c>
      <c r="E244" s="2">
        <v>3</v>
      </c>
      <c r="F244" s="2" t="str">
        <f>_xlfn.XLOOKUP(C244,customers!$A$1:$A$1001,customers!$B$1:$B$1001,,0)</f>
        <v>Sibella Rushbrooke</v>
      </c>
      <c r="G244" s="2" t="str">
        <f>IF(_xlfn.XLOOKUP(C244,customers!$A$1:$A$1001,customers!$C$1:$C$1001,,0)=0, "", _xlfn.XLOOKUP(C244,customers!$A$1:$A$1001,customers!$C$1:$C$1001,,0))</f>
        <v>srushbrooke6q@youku.com</v>
      </c>
      <c r="H244" s="2" t="str">
        <f>_xlfn.XLOOKUP(C244,customers!$A$1:$A$1001,customers!$G$1:$G$1001,,0)</f>
        <v>United States</v>
      </c>
      <c r="I244" t="str">
        <f>INDEX(products!$A$1:$G$49,MATCH(orders!$D244,products!$A$1:$A$49,0), MATCH(orders!I$1,products!$A$1:$G$1,0))</f>
        <v>Exc</v>
      </c>
      <c r="J244" t="str">
        <f>INDEX(products!$A$1:$G$49,MATCH(orders!$D244,products!$A$1:$A$49,0), MATCH(orders!J$1,products!$A$1:$G$1,0))</f>
        <v>D</v>
      </c>
      <c r="K244" s="4">
        <f>INDEX(products!$A$1:$G$49,MATCH(orders!$D244,products!$A$1:$A$49,0), MATCH(orders!K$1,products!$A$1:$G$1,0))</f>
        <v>1</v>
      </c>
      <c r="L244" s="5">
        <f>INDEX(products!$A$1:$G$49,MATCH(orders!$D244,products!$A$1:$A$49,0), MATCH(orders!L$1,products!$A$1:$G$1,0))</f>
        <v>12.15</v>
      </c>
      <c r="M244" s="5">
        <f t="shared" si="9"/>
        <v>36.450000000000003</v>
      </c>
      <c r="N244" t="str">
        <f t="shared" si="10"/>
        <v>Excelsa</v>
      </c>
      <c r="O244" t="str">
        <f t="shared" si="11"/>
        <v>Dark</v>
      </c>
      <c r="P244" t="str" cm="1">
        <f t="array" ref="P244">_xlfn.XLOOKUP(Orders[[#This Row],[Customer ID]],customers!$A$1:$A$1001,customers!I$1:$I$1001,,0)</f>
        <v>Yes</v>
      </c>
      <c r="Q244" t="str">
        <f>_xlfn.XLOOKUP(C244,customers!$A$1:$A$1001,customers!$F$1:$F$1001,,0)</f>
        <v>Sacramento</v>
      </c>
      <c r="R244" s="10">
        <f>Orders[[#This Row],[Unit Price]]-Orders[[#This Row],[Unit Profit]]</f>
        <v>10.813500000000001</v>
      </c>
      <c r="S244" s="10">
        <f>Orders[[#This Row],[Quantity]]*Orders[[#This Row],[Unit Cost]]</f>
        <v>32.4405</v>
      </c>
      <c r="T244" s="5" cm="1">
        <f t="array" ref="T244">_xlfn.XLOOKUP(D244,Table2[[#All],[Product ID]],Table2[[#All],[Profit]],,0)</f>
        <v>1.3365</v>
      </c>
      <c r="U244" s="5">
        <f>Orders[[#This Row],[Quantity]]*Orders[[#This Row],[Unit Profit]]</f>
        <v>4.0095000000000001</v>
      </c>
    </row>
    <row r="245" spans="1:21" x14ac:dyDescent="0.3">
      <c r="A245" s="2" t="s">
        <v>1860</v>
      </c>
      <c r="B245" s="3">
        <v>44114</v>
      </c>
      <c r="C245" s="2" t="s">
        <v>1861</v>
      </c>
      <c r="D245" t="s">
        <v>6144</v>
      </c>
      <c r="E245" s="2">
        <v>4</v>
      </c>
      <c r="F245" s="2" t="str">
        <f>_xlfn.XLOOKUP(C245,customers!$A$1:$A$1001,customers!$B$1:$B$1001,,0)</f>
        <v>Tammie Drynan</v>
      </c>
      <c r="G245" s="2" t="str">
        <f>IF(_xlfn.XLOOKUP(C245,customers!$A$1:$A$1001,customers!$C$1:$C$1001,,0)=0, "", _xlfn.XLOOKUP(C245,customers!$A$1:$A$1001,customers!$C$1:$C$1001,,0))</f>
        <v>tdrynan6r@deviantart.com</v>
      </c>
      <c r="H245" s="2" t="str">
        <f>_xlfn.XLOOKUP(C245,customers!$A$1:$A$1001,customers!$G$1:$G$1001,,0)</f>
        <v>United States</v>
      </c>
      <c r="I245" t="str">
        <f>INDEX(products!$A$1:$G$49,MATCH(orders!$D245,products!$A$1:$A$49,0), MATCH(orders!I$1,products!$A$1:$G$1,0))</f>
        <v>Exc</v>
      </c>
      <c r="J245" t="str">
        <f>INDEX(products!$A$1:$G$49,MATCH(orders!$D245,products!$A$1:$A$49,0), MATCH(orders!J$1,products!$A$1:$G$1,0))</f>
        <v>D</v>
      </c>
      <c r="K245" s="4">
        <f>INDEX(products!$A$1:$G$49,MATCH(orders!$D245,products!$A$1:$A$49,0), MATCH(orders!K$1,products!$A$1:$G$1,0))</f>
        <v>0.5</v>
      </c>
      <c r="L245" s="5">
        <f>INDEX(products!$A$1:$G$49,MATCH(orders!$D245,products!$A$1:$A$49,0), MATCH(orders!L$1,products!$A$1:$G$1,0))</f>
        <v>7.29</v>
      </c>
      <c r="M245" s="5">
        <f t="shared" si="9"/>
        <v>29.16</v>
      </c>
      <c r="N245" t="str">
        <f t="shared" si="10"/>
        <v>Excelsa</v>
      </c>
      <c r="O245" t="str">
        <f t="shared" si="11"/>
        <v>Dark</v>
      </c>
      <c r="P245" t="str" cm="1">
        <f t="array" ref="P245">_xlfn.XLOOKUP(Orders[[#This Row],[Customer ID]],customers!$A$1:$A$1001,customers!I$1:$I$1001,,0)</f>
        <v>Yes</v>
      </c>
      <c r="Q245" t="str">
        <f>_xlfn.XLOOKUP(C245,customers!$A$1:$A$1001,customers!$F$1:$F$1001,,0)</f>
        <v>Tampa</v>
      </c>
      <c r="R245" s="10">
        <f>Orders[[#This Row],[Unit Price]]-Orders[[#This Row],[Unit Profit]]</f>
        <v>6.4881000000000002</v>
      </c>
      <c r="S245" s="10">
        <f>Orders[[#This Row],[Quantity]]*Orders[[#This Row],[Unit Cost]]</f>
        <v>25.952400000000001</v>
      </c>
      <c r="T245" s="5" cm="1">
        <f t="array" ref="T245">_xlfn.XLOOKUP(D245,Table2[[#All],[Product ID]],Table2[[#All],[Profit]],,0)</f>
        <v>0.80190000000000006</v>
      </c>
      <c r="U245" s="5">
        <f>Orders[[#This Row],[Quantity]]*Orders[[#This Row],[Unit Profit]]</f>
        <v>3.2076000000000002</v>
      </c>
    </row>
    <row r="246" spans="1:21" x14ac:dyDescent="0.3">
      <c r="A246" s="2" t="s">
        <v>1866</v>
      </c>
      <c r="B246" s="3">
        <v>44702</v>
      </c>
      <c r="C246" s="2" t="s">
        <v>1867</v>
      </c>
      <c r="D246" t="s">
        <v>6181</v>
      </c>
      <c r="E246" s="2">
        <v>4</v>
      </c>
      <c r="F246" s="2" t="str">
        <f>_xlfn.XLOOKUP(C246,customers!$A$1:$A$1001,customers!$B$1:$B$1001,,0)</f>
        <v>Effie Yurkov</v>
      </c>
      <c r="G246" s="2" t="str">
        <f>IF(_xlfn.XLOOKUP(C246,customers!$A$1:$A$1001,customers!$C$1:$C$1001,,0)=0, "", _xlfn.XLOOKUP(C246,customers!$A$1:$A$1001,customers!$C$1:$C$1001,,0))</f>
        <v>eyurkov6s@hud.gov</v>
      </c>
      <c r="H246" s="2" t="str">
        <f>_xlfn.XLOOKUP(C246,customers!$A$1:$A$1001,customers!$G$1:$G$1001,,0)</f>
        <v>United States</v>
      </c>
      <c r="I246" t="str">
        <f>INDEX(products!$A$1:$G$49,MATCH(orders!$D246,products!$A$1:$A$49,0), MATCH(orders!I$1,products!$A$1:$G$1,0))</f>
        <v>Lib</v>
      </c>
      <c r="J246" t="str">
        <f>INDEX(products!$A$1:$G$49,MATCH(orders!$D246,products!$A$1:$A$49,0), MATCH(orders!J$1,products!$A$1:$G$1,0))</f>
        <v>M</v>
      </c>
      <c r="K246" s="4">
        <f>INDEX(products!$A$1:$G$49,MATCH(orders!$D246,products!$A$1:$A$49,0), MATCH(orders!K$1,products!$A$1:$G$1,0))</f>
        <v>2.5</v>
      </c>
      <c r="L246" s="5">
        <f>INDEX(products!$A$1:$G$49,MATCH(orders!$D246,products!$A$1:$A$49,0), MATCH(orders!L$1,products!$A$1:$G$1,0))</f>
        <v>33.464999999999996</v>
      </c>
      <c r="M246" s="5">
        <f t="shared" si="9"/>
        <v>133.85999999999999</v>
      </c>
      <c r="N246" t="str">
        <f t="shared" si="10"/>
        <v>Librica</v>
      </c>
      <c r="O246" t="str">
        <f t="shared" si="11"/>
        <v>Medium</v>
      </c>
      <c r="P246" t="str" cm="1">
        <f t="array" ref="P246">_xlfn.XLOOKUP(Orders[[#This Row],[Customer ID]],customers!$A$1:$A$1001,customers!I$1:$I$1001,,0)</f>
        <v>No</v>
      </c>
      <c r="Q246" t="str">
        <f>_xlfn.XLOOKUP(C246,customers!$A$1:$A$1001,customers!$F$1:$F$1001,,0)</f>
        <v>Honolulu</v>
      </c>
      <c r="R246" s="10">
        <f>Orders[[#This Row],[Unit Price]]-Orders[[#This Row],[Unit Profit]]</f>
        <v>29.114549999999998</v>
      </c>
      <c r="S246" s="10">
        <f>Orders[[#This Row],[Quantity]]*Orders[[#This Row],[Unit Cost]]</f>
        <v>116.45819999999999</v>
      </c>
      <c r="T246" s="5" cm="1">
        <f t="array" ref="T246">_xlfn.XLOOKUP(D246,Table2[[#All],[Product ID]],Table2[[#All],[Profit]],,0)</f>
        <v>4.3504499999999995</v>
      </c>
      <c r="U246" s="5">
        <f>Orders[[#This Row],[Quantity]]*Orders[[#This Row],[Unit Profit]]</f>
        <v>17.401799999999998</v>
      </c>
    </row>
    <row r="247" spans="1:21" x14ac:dyDescent="0.3">
      <c r="A247" s="2" t="s">
        <v>1872</v>
      </c>
      <c r="B247" s="3">
        <v>43951</v>
      </c>
      <c r="C247" s="2" t="s">
        <v>1873</v>
      </c>
      <c r="D247" t="s">
        <v>6145</v>
      </c>
      <c r="E247" s="2">
        <v>5</v>
      </c>
      <c r="F247" s="2" t="str">
        <f>_xlfn.XLOOKUP(C247,customers!$A$1:$A$1001,customers!$B$1:$B$1001,,0)</f>
        <v>Lexie Mallan</v>
      </c>
      <c r="G247" s="2" t="str">
        <f>IF(_xlfn.XLOOKUP(C247,customers!$A$1:$A$1001,customers!$C$1:$C$1001,,0)=0, "", _xlfn.XLOOKUP(C247,customers!$A$1:$A$1001,customers!$C$1:$C$1001,,0))</f>
        <v>lmallan6t@state.gov</v>
      </c>
      <c r="H247" s="2" t="str">
        <f>_xlfn.XLOOKUP(C247,customers!$A$1:$A$1001,customers!$G$1:$G$1001,,0)</f>
        <v>United States</v>
      </c>
      <c r="I247" t="str">
        <f>INDEX(products!$A$1:$G$49,MATCH(orders!$D247,products!$A$1:$A$49,0), MATCH(orders!I$1,products!$A$1:$G$1,0))</f>
        <v>Lib</v>
      </c>
      <c r="J247" t="str">
        <f>INDEX(products!$A$1:$G$49,MATCH(orders!$D247,products!$A$1:$A$49,0), MATCH(orders!J$1,products!$A$1:$G$1,0))</f>
        <v>L</v>
      </c>
      <c r="K247" s="4">
        <f>INDEX(products!$A$1:$G$49,MATCH(orders!$D247,products!$A$1:$A$49,0), MATCH(orders!K$1,products!$A$1:$G$1,0))</f>
        <v>0.2</v>
      </c>
      <c r="L247" s="5">
        <f>INDEX(products!$A$1:$G$49,MATCH(orders!$D247,products!$A$1:$A$49,0), MATCH(orders!L$1,products!$A$1:$G$1,0))</f>
        <v>4.7549999999999999</v>
      </c>
      <c r="M247" s="5">
        <f t="shared" si="9"/>
        <v>23.774999999999999</v>
      </c>
      <c r="N247" t="str">
        <f t="shared" si="10"/>
        <v>Librica</v>
      </c>
      <c r="O247" t="str">
        <f t="shared" si="11"/>
        <v>Light</v>
      </c>
      <c r="P247" t="str" cm="1">
        <f t="array" ref="P247">_xlfn.XLOOKUP(Orders[[#This Row],[Customer ID]],customers!$A$1:$A$1001,customers!I$1:$I$1001,,0)</f>
        <v>Yes</v>
      </c>
      <c r="Q247" t="str">
        <f>_xlfn.XLOOKUP(C247,customers!$A$1:$A$1001,customers!$F$1:$F$1001,,0)</f>
        <v>Baton Rouge</v>
      </c>
      <c r="R247" s="10">
        <f>Orders[[#This Row],[Unit Price]]-Orders[[#This Row],[Unit Profit]]</f>
        <v>4.1368499999999999</v>
      </c>
      <c r="S247" s="10">
        <f>Orders[[#This Row],[Quantity]]*Orders[[#This Row],[Unit Cost]]</f>
        <v>20.684249999999999</v>
      </c>
      <c r="T247" s="5" cm="1">
        <f t="array" ref="T247">_xlfn.XLOOKUP(D247,Table2[[#All],[Product ID]],Table2[[#All],[Profit]],,0)</f>
        <v>0.61814999999999998</v>
      </c>
      <c r="U247" s="5">
        <f>Orders[[#This Row],[Quantity]]*Orders[[#This Row],[Unit Profit]]</f>
        <v>3.0907499999999999</v>
      </c>
    </row>
    <row r="248" spans="1:21" x14ac:dyDescent="0.3">
      <c r="A248" s="2" t="s">
        <v>1878</v>
      </c>
      <c r="B248" s="3">
        <v>44542</v>
      </c>
      <c r="C248" s="2" t="s">
        <v>1879</v>
      </c>
      <c r="D248" t="s">
        <v>6143</v>
      </c>
      <c r="E248" s="2">
        <v>3</v>
      </c>
      <c r="F248" s="2" t="str">
        <f>_xlfn.XLOOKUP(C248,customers!$A$1:$A$1001,customers!$B$1:$B$1001,,0)</f>
        <v>Georgena Bentjens</v>
      </c>
      <c r="G248" s="2" t="str">
        <f>IF(_xlfn.XLOOKUP(C248,customers!$A$1:$A$1001,customers!$C$1:$C$1001,,0)=0, "", _xlfn.XLOOKUP(C248,customers!$A$1:$A$1001,customers!$C$1:$C$1001,,0))</f>
        <v>gbentjens6u@netlog.com</v>
      </c>
      <c r="H248" s="2" t="str">
        <f>_xlfn.XLOOKUP(C248,customers!$A$1:$A$1001,customers!$G$1:$G$1001,,0)</f>
        <v>United Kingdom</v>
      </c>
      <c r="I248" t="str">
        <f>INDEX(products!$A$1:$G$49,MATCH(orders!$D248,products!$A$1:$A$49,0), MATCH(orders!I$1,products!$A$1:$G$1,0))</f>
        <v>Lib</v>
      </c>
      <c r="J248" t="str">
        <f>INDEX(products!$A$1:$G$49,MATCH(orders!$D248,products!$A$1:$A$49,0), MATCH(orders!J$1,products!$A$1:$G$1,0))</f>
        <v>D</v>
      </c>
      <c r="K248" s="4">
        <f>INDEX(products!$A$1:$G$49,MATCH(orders!$D248,products!$A$1:$A$49,0), MATCH(orders!K$1,products!$A$1:$G$1,0))</f>
        <v>1</v>
      </c>
      <c r="L248" s="5">
        <f>INDEX(products!$A$1:$G$49,MATCH(orders!$D248,products!$A$1:$A$49,0), MATCH(orders!L$1,products!$A$1:$G$1,0))</f>
        <v>12.95</v>
      </c>
      <c r="M248" s="5">
        <f t="shared" si="9"/>
        <v>38.849999999999994</v>
      </c>
      <c r="N248" t="str">
        <f t="shared" si="10"/>
        <v>Librica</v>
      </c>
      <c r="O248" t="str">
        <f t="shared" si="11"/>
        <v>Dark</v>
      </c>
      <c r="P248" t="str" cm="1">
        <f t="array" ref="P248">_xlfn.XLOOKUP(Orders[[#This Row],[Customer ID]],customers!$A$1:$A$1001,customers!I$1:$I$1001,,0)</f>
        <v>No</v>
      </c>
      <c r="Q248" t="str">
        <f>_xlfn.XLOOKUP(C248,customers!$A$1:$A$1001,customers!$F$1:$F$1001,,0)</f>
        <v>Newbiggin</v>
      </c>
      <c r="R248" s="10">
        <f>Orders[[#This Row],[Unit Price]]-Orders[[#This Row],[Unit Profit]]</f>
        <v>11.266499999999999</v>
      </c>
      <c r="S248" s="10">
        <f>Orders[[#This Row],[Quantity]]*Orders[[#This Row],[Unit Cost]]</f>
        <v>33.799499999999995</v>
      </c>
      <c r="T248" s="5" cm="1">
        <f t="array" ref="T248">_xlfn.XLOOKUP(D248,Table2[[#All],[Product ID]],Table2[[#All],[Profit]],,0)</f>
        <v>1.6835</v>
      </c>
      <c r="U248" s="5">
        <f>Orders[[#This Row],[Quantity]]*Orders[[#This Row],[Unit Profit]]</f>
        <v>5.0504999999999995</v>
      </c>
    </row>
    <row r="249" spans="1:21" x14ac:dyDescent="0.3">
      <c r="A249" s="2" t="s">
        <v>1884</v>
      </c>
      <c r="B249" s="3">
        <v>44131</v>
      </c>
      <c r="C249" s="2" t="s">
        <v>1885</v>
      </c>
      <c r="D249" t="s">
        <v>6178</v>
      </c>
      <c r="E249" s="2">
        <v>6</v>
      </c>
      <c r="F249" s="2" t="str">
        <f>_xlfn.XLOOKUP(C249,customers!$A$1:$A$1001,customers!$B$1:$B$1001,,0)</f>
        <v>Delmar Beasant</v>
      </c>
      <c r="G249" s="2" t="str">
        <f>IF(_xlfn.XLOOKUP(C249,customers!$A$1:$A$1001,customers!$C$1:$C$1001,,0)=0, "", _xlfn.XLOOKUP(C249,customers!$A$1:$A$1001,customers!$C$1:$C$1001,,0))</f>
        <v/>
      </c>
      <c r="H249" s="2" t="str">
        <f>_xlfn.XLOOKUP(C249,customers!$A$1:$A$1001,customers!$G$1:$G$1001,,0)</f>
        <v>Ireland</v>
      </c>
      <c r="I249" t="str">
        <f>INDEX(products!$A$1:$G$49,MATCH(orders!$D249,products!$A$1:$A$49,0), MATCH(orders!I$1,products!$A$1:$G$1,0))</f>
        <v>Rob</v>
      </c>
      <c r="J249" t="str">
        <f>INDEX(products!$A$1:$G$49,MATCH(orders!$D249,products!$A$1:$A$49,0), MATCH(orders!J$1,products!$A$1:$G$1,0))</f>
        <v>L</v>
      </c>
      <c r="K249" s="4">
        <f>INDEX(products!$A$1:$G$49,MATCH(orders!$D249,products!$A$1:$A$49,0), MATCH(orders!K$1,products!$A$1:$G$1,0))</f>
        <v>0.2</v>
      </c>
      <c r="L249" s="5">
        <f>INDEX(products!$A$1:$G$49,MATCH(orders!$D249,products!$A$1:$A$49,0), MATCH(orders!L$1,products!$A$1:$G$1,0))</f>
        <v>3.5849999999999995</v>
      </c>
      <c r="M249" s="5">
        <f t="shared" si="9"/>
        <v>21.509999999999998</v>
      </c>
      <c r="N249" t="str">
        <f t="shared" si="10"/>
        <v>Robusta</v>
      </c>
      <c r="O249" t="str">
        <f t="shared" si="11"/>
        <v>Light</v>
      </c>
      <c r="P249" t="str" cm="1">
        <f t="array" ref="P249">_xlfn.XLOOKUP(Orders[[#This Row],[Customer ID]],customers!$A$1:$A$1001,customers!I$1:$I$1001,,0)</f>
        <v>Yes</v>
      </c>
      <c r="Q249" t="str">
        <f>_xlfn.XLOOKUP(C249,customers!$A$1:$A$1001,customers!$F$1:$F$1001,,0)</f>
        <v>Kilkenny</v>
      </c>
      <c r="R249" s="10">
        <f>Orders[[#This Row],[Unit Price]]-Orders[[#This Row],[Unit Profit]]</f>
        <v>3.3698999999999995</v>
      </c>
      <c r="S249" s="10">
        <f>Orders[[#This Row],[Quantity]]*Orders[[#This Row],[Unit Cost]]</f>
        <v>20.219399999999997</v>
      </c>
      <c r="T249" s="5" cm="1">
        <f t="array" ref="T249">_xlfn.XLOOKUP(D249,Table2[[#All],[Product ID]],Table2[[#All],[Profit]],,0)</f>
        <v>0.21509999999999996</v>
      </c>
      <c r="U249" s="5">
        <f>Orders[[#This Row],[Quantity]]*Orders[[#This Row],[Unit Profit]]</f>
        <v>1.2905999999999997</v>
      </c>
    </row>
    <row r="250" spans="1:21" x14ac:dyDescent="0.3">
      <c r="A250" s="2" t="s">
        <v>1889</v>
      </c>
      <c r="B250" s="3">
        <v>44019</v>
      </c>
      <c r="C250" s="2" t="s">
        <v>1890</v>
      </c>
      <c r="D250" t="s">
        <v>6147</v>
      </c>
      <c r="E250" s="2">
        <v>1</v>
      </c>
      <c r="F250" s="2" t="str">
        <f>_xlfn.XLOOKUP(C250,customers!$A$1:$A$1001,customers!$B$1:$B$1001,,0)</f>
        <v>Lyn Entwistle</v>
      </c>
      <c r="G250" s="2" t="str">
        <f>IF(_xlfn.XLOOKUP(C250,customers!$A$1:$A$1001,customers!$C$1:$C$1001,,0)=0, "", _xlfn.XLOOKUP(C250,customers!$A$1:$A$1001,customers!$C$1:$C$1001,,0))</f>
        <v>lentwistle6w@omniture.com</v>
      </c>
      <c r="H250" s="2" t="str">
        <f>_xlfn.XLOOKUP(C250,customers!$A$1:$A$1001,customers!$G$1:$G$1001,,0)</f>
        <v>United States</v>
      </c>
      <c r="I250" t="str">
        <f>INDEX(products!$A$1:$G$49,MATCH(orders!$D250,products!$A$1:$A$49,0), MATCH(orders!I$1,products!$A$1:$G$1,0))</f>
        <v>Ara</v>
      </c>
      <c r="J250" t="str">
        <f>INDEX(products!$A$1:$G$49,MATCH(orders!$D250,products!$A$1:$A$49,0), MATCH(orders!J$1,products!$A$1:$G$1,0))</f>
        <v>D</v>
      </c>
      <c r="K250" s="4">
        <f>INDEX(products!$A$1:$G$49,MATCH(orders!$D250,products!$A$1:$A$49,0), MATCH(orders!K$1,products!$A$1:$G$1,0))</f>
        <v>1</v>
      </c>
      <c r="L250" s="5">
        <f>INDEX(products!$A$1:$G$49,MATCH(orders!$D250,products!$A$1:$A$49,0), MATCH(orders!L$1,products!$A$1:$G$1,0))</f>
        <v>9.9499999999999993</v>
      </c>
      <c r="M250" s="5">
        <f t="shared" si="9"/>
        <v>9.9499999999999993</v>
      </c>
      <c r="N250" t="str">
        <f t="shared" si="10"/>
        <v>Arabica</v>
      </c>
      <c r="O250" t="str">
        <f t="shared" si="11"/>
        <v>Dark</v>
      </c>
      <c r="P250" t="str" cm="1">
        <f t="array" ref="P250">_xlfn.XLOOKUP(Orders[[#This Row],[Customer ID]],customers!$A$1:$A$1001,customers!I$1:$I$1001,,0)</f>
        <v>Yes</v>
      </c>
      <c r="Q250" t="str">
        <f>_xlfn.XLOOKUP(C250,customers!$A$1:$A$1001,customers!$F$1:$F$1001,,0)</f>
        <v>Minneapolis</v>
      </c>
      <c r="R250" s="10">
        <f>Orders[[#This Row],[Unit Price]]-Orders[[#This Row],[Unit Profit]]</f>
        <v>9.0544999999999991</v>
      </c>
      <c r="S250" s="10">
        <f>Orders[[#This Row],[Quantity]]*Orders[[#This Row],[Unit Cost]]</f>
        <v>9.0544999999999991</v>
      </c>
      <c r="T250" s="5" cm="1">
        <f t="array" ref="T250">_xlfn.XLOOKUP(D250,Table2[[#All],[Product ID]],Table2[[#All],[Profit]],,0)</f>
        <v>0.89549999999999985</v>
      </c>
      <c r="U250" s="5">
        <f>Orders[[#This Row],[Quantity]]*Orders[[#This Row],[Unit Profit]]</f>
        <v>0.89549999999999985</v>
      </c>
    </row>
    <row r="251" spans="1:21" x14ac:dyDescent="0.3">
      <c r="A251" s="2" t="s">
        <v>1895</v>
      </c>
      <c r="B251" s="3">
        <v>43861</v>
      </c>
      <c r="C251" s="2" t="s">
        <v>1935</v>
      </c>
      <c r="D251" t="s">
        <v>6170</v>
      </c>
      <c r="E251" s="2">
        <v>1</v>
      </c>
      <c r="F251" s="2" t="str">
        <f>_xlfn.XLOOKUP(C251,customers!$A$1:$A$1001,customers!$B$1:$B$1001,,0)</f>
        <v>Zacharias Kiffe</v>
      </c>
      <c r="G251" s="2" t="str">
        <f>IF(_xlfn.XLOOKUP(C251,customers!$A$1:$A$1001,customers!$C$1:$C$1001,,0)=0, "", _xlfn.XLOOKUP(C251,customers!$A$1:$A$1001,customers!$C$1:$C$1001,,0))</f>
        <v>zkiffe74@cyberchimps.com</v>
      </c>
      <c r="H251" s="2" t="str">
        <f>_xlfn.XLOOKUP(C251,customers!$A$1:$A$1001,customers!$G$1:$G$1001,,0)</f>
        <v>United States</v>
      </c>
      <c r="I251" t="str">
        <f>INDEX(products!$A$1:$G$49,MATCH(orders!$D251,products!$A$1:$A$49,0), MATCH(orders!I$1,products!$A$1:$G$1,0))</f>
        <v>Lib</v>
      </c>
      <c r="J251" t="str">
        <f>INDEX(products!$A$1:$G$49,MATCH(orders!$D251,products!$A$1:$A$49,0), MATCH(orders!J$1,products!$A$1:$G$1,0))</f>
        <v>L</v>
      </c>
      <c r="K251" s="4">
        <f>INDEX(products!$A$1:$G$49,MATCH(orders!$D251,products!$A$1:$A$49,0), MATCH(orders!K$1,products!$A$1:$G$1,0))</f>
        <v>1</v>
      </c>
      <c r="L251" s="5">
        <f>INDEX(products!$A$1:$G$49,MATCH(orders!$D251,products!$A$1:$A$49,0), MATCH(orders!L$1,products!$A$1:$G$1,0))</f>
        <v>15.85</v>
      </c>
      <c r="M251" s="5">
        <f t="shared" si="9"/>
        <v>15.85</v>
      </c>
      <c r="N251" t="str">
        <f t="shared" si="10"/>
        <v>Librica</v>
      </c>
      <c r="O251" t="str">
        <f t="shared" si="11"/>
        <v>Light</v>
      </c>
      <c r="P251" t="str" cm="1">
        <f t="array" ref="P251">_xlfn.XLOOKUP(Orders[[#This Row],[Customer ID]],customers!$A$1:$A$1001,customers!I$1:$I$1001,,0)</f>
        <v>Yes</v>
      </c>
      <c r="Q251" t="str">
        <f>_xlfn.XLOOKUP(C251,customers!$A$1:$A$1001,customers!$F$1:$F$1001,,0)</f>
        <v>Milwaukee</v>
      </c>
      <c r="R251" s="10">
        <f>Orders[[#This Row],[Unit Price]]-Orders[[#This Row],[Unit Profit]]</f>
        <v>13.7895</v>
      </c>
      <c r="S251" s="10">
        <f>Orders[[#This Row],[Quantity]]*Orders[[#This Row],[Unit Cost]]</f>
        <v>13.7895</v>
      </c>
      <c r="T251" s="5" cm="1">
        <f t="array" ref="T251">_xlfn.XLOOKUP(D251,Table2[[#All],[Product ID]],Table2[[#All],[Profit]],,0)</f>
        <v>2.0605000000000002</v>
      </c>
      <c r="U251" s="5">
        <f>Orders[[#This Row],[Quantity]]*Orders[[#This Row],[Unit Profit]]</f>
        <v>2.0605000000000002</v>
      </c>
    </row>
    <row r="252" spans="1:21" x14ac:dyDescent="0.3">
      <c r="A252" s="2" t="s">
        <v>1900</v>
      </c>
      <c r="B252" s="3">
        <v>43879</v>
      </c>
      <c r="C252" s="2" t="s">
        <v>1901</v>
      </c>
      <c r="D252" t="s">
        <v>6174</v>
      </c>
      <c r="E252" s="2">
        <v>1</v>
      </c>
      <c r="F252" s="2" t="str">
        <f>_xlfn.XLOOKUP(C252,customers!$A$1:$A$1001,customers!$B$1:$B$1001,,0)</f>
        <v>Mercedes Acott</v>
      </c>
      <c r="G252" s="2" t="str">
        <f>IF(_xlfn.XLOOKUP(C252,customers!$A$1:$A$1001,customers!$C$1:$C$1001,,0)=0, "", _xlfn.XLOOKUP(C252,customers!$A$1:$A$1001,customers!$C$1:$C$1001,,0))</f>
        <v>macott6y@pagesperso-orange.fr</v>
      </c>
      <c r="H252" s="2" t="str">
        <f>_xlfn.XLOOKUP(C252,customers!$A$1:$A$1001,customers!$G$1:$G$1001,,0)</f>
        <v>United States</v>
      </c>
      <c r="I252" t="str">
        <f>INDEX(products!$A$1:$G$49,MATCH(orders!$D252,products!$A$1:$A$49,0), MATCH(orders!I$1,products!$A$1:$G$1,0))</f>
        <v>Rob</v>
      </c>
      <c r="J252" t="str">
        <f>INDEX(products!$A$1:$G$49,MATCH(orders!$D252,products!$A$1:$A$49,0), MATCH(orders!J$1,products!$A$1:$G$1,0))</f>
        <v>M</v>
      </c>
      <c r="K252" s="4">
        <f>INDEX(products!$A$1:$G$49,MATCH(orders!$D252,products!$A$1:$A$49,0), MATCH(orders!K$1,products!$A$1:$G$1,0))</f>
        <v>0.2</v>
      </c>
      <c r="L252" s="5">
        <f>INDEX(products!$A$1:$G$49,MATCH(orders!$D252,products!$A$1:$A$49,0), MATCH(orders!L$1,products!$A$1:$G$1,0))</f>
        <v>2.9849999999999999</v>
      </c>
      <c r="M252" s="5">
        <f t="shared" si="9"/>
        <v>2.9849999999999999</v>
      </c>
      <c r="N252" t="str">
        <f t="shared" si="10"/>
        <v>Robusta</v>
      </c>
      <c r="O252" t="str">
        <f t="shared" si="11"/>
        <v>Medium</v>
      </c>
      <c r="P252" t="str" cm="1">
        <f t="array" ref="P252">_xlfn.XLOOKUP(Orders[[#This Row],[Customer ID]],customers!$A$1:$A$1001,customers!I$1:$I$1001,,0)</f>
        <v>Yes</v>
      </c>
      <c r="Q252" t="str">
        <f>_xlfn.XLOOKUP(C252,customers!$A$1:$A$1001,customers!$F$1:$F$1001,,0)</f>
        <v>Charlotte</v>
      </c>
      <c r="R252" s="10">
        <f>Orders[[#This Row],[Unit Price]]-Orders[[#This Row],[Unit Profit]]</f>
        <v>2.8058999999999998</v>
      </c>
      <c r="S252" s="10">
        <f>Orders[[#This Row],[Quantity]]*Orders[[#This Row],[Unit Cost]]</f>
        <v>2.8058999999999998</v>
      </c>
      <c r="T252" s="5" cm="1">
        <f t="array" ref="T252">_xlfn.XLOOKUP(D252,Table2[[#All],[Product ID]],Table2[[#All],[Profit]],,0)</f>
        <v>0.17909999999999998</v>
      </c>
      <c r="U252" s="5">
        <f>Orders[[#This Row],[Quantity]]*Orders[[#This Row],[Unit Profit]]</f>
        <v>0.17909999999999998</v>
      </c>
    </row>
    <row r="253" spans="1:21" x14ac:dyDescent="0.3">
      <c r="A253" s="2" t="s">
        <v>1906</v>
      </c>
      <c r="B253" s="3">
        <v>44360</v>
      </c>
      <c r="C253" s="2" t="s">
        <v>1907</v>
      </c>
      <c r="D253" t="s">
        <v>6141</v>
      </c>
      <c r="E253" s="2">
        <v>5</v>
      </c>
      <c r="F253" s="2" t="str">
        <f>_xlfn.XLOOKUP(C253,customers!$A$1:$A$1001,customers!$B$1:$B$1001,,0)</f>
        <v>Connor Heaviside</v>
      </c>
      <c r="G253" s="2" t="str">
        <f>IF(_xlfn.XLOOKUP(C253,customers!$A$1:$A$1001,customers!$C$1:$C$1001,,0)=0, "", _xlfn.XLOOKUP(C253,customers!$A$1:$A$1001,customers!$C$1:$C$1001,,0))</f>
        <v>cheaviside6z@rediff.com</v>
      </c>
      <c r="H253" s="2" t="str">
        <f>_xlfn.XLOOKUP(C253,customers!$A$1:$A$1001,customers!$G$1:$G$1001,,0)</f>
        <v>United States</v>
      </c>
      <c r="I253" t="str">
        <f>INDEX(products!$A$1:$G$49,MATCH(orders!$D253,products!$A$1:$A$49,0), MATCH(orders!I$1,products!$A$1:$G$1,0))</f>
        <v>Exc</v>
      </c>
      <c r="J253" t="str">
        <f>INDEX(products!$A$1:$G$49,MATCH(orders!$D253,products!$A$1:$A$49,0), MATCH(orders!J$1,products!$A$1:$G$1,0))</f>
        <v>M</v>
      </c>
      <c r="K253" s="4">
        <f>INDEX(products!$A$1:$G$49,MATCH(orders!$D253,products!$A$1:$A$49,0), MATCH(orders!K$1,products!$A$1:$G$1,0))</f>
        <v>1</v>
      </c>
      <c r="L253" s="5">
        <f>INDEX(products!$A$1:$G$49,MATCH(orders!$D253,products!$A$1:$A$49,0), MATCH(orders!L$1,products!$A$1:$G$1,0))</f>
        <v>13.75</v>
      </c>
      <c r="M253" s="5">
        <f t="shared" si="9"/>
        <v>68.75</v>
      </c>
      <c r="N253" t="str">
        <f t="shared" si="10"/>
        <v>Excelsa</v>
      </c>
      <c r="O253" t="str">
        <f t="shared" si="11"/>
        <v>Medium</v>
      </c>
      <c r="P253" t="str" cm="1">
        <f t="array" ref="P253">_xlfn.XLOOKUP(Orders[[#This Row],[Customer ID]],customers!$A$1:$A$1001,customers!I$1:$I$1001,,0)</f>
        <v>Yes</v>
      </c>
      <c r="Q253" t="str">
        <f>_xlfn.XLOOKUP(C253,customers!$A$1:$A$1001,customers!$F$1:$F$1001,,0)</f>
        <v>Phoenix</v>
      </c>
      <c r="R253" s="10">
        <f>Orders[[#This Row],[Unit Price]]-Orders[[#This Row],[Unit Profit]]</f>
        <v>12.237500000000001</v>
      </c>
      <c r="S253" s="10">
        <f>Orders[[#This Row],[Quantity]]*Orders[[#This Row],[Unit Cost]]</f>
        <v>61.1875</v>
      </c>
      <c r="T253" s="5" cm="1">
        <f t="array" ref="T253">_xlfn.XLOOKUP(D253,Table2[[#All],[Product ID]],Table2[[#All],[Profit]],,0)</f>
        <v>1.5125</v>
      </c>
      <c r="U253" s="5">
        <f>Orders[[#This Row],[Quantity]]*Orders[[#This Row],[Unit Profit]]</f>
        <v>7.5625</v>
      </c>
    </row>
    <row r="254" spans="1:21" x14ac:dyDescent="0.3">
      <c r="A254" s="2" t="s">
        <v>1912</v>
      </c>
      <c r="B254" s="3">
        <v>44779</v>
      </c>
      <c r="C254" s="2" t="s">
        <v>1913</v>
      </c>
      <c r="D254" t="s">
        <v>6147</v>
      </c>
      <c r="E254" s="2">
        <v>3</v>
      </c>
      <c r="F254" s="2" t="str">
        <f>_xlfn.XLOOKUP(C254,customers!$A$1:$A$1001,customers!$B$1:$B$1001,,0)</f>
        <v>Devy Bulbrook</v>
      </c>
      <c r="G254" s="2" t="str">
        <f>IF(_xlfn.XLOOKUP(C254,customers!$A$1:$A$1001,customers!$C$1:$C$1001,,0)=0, "", _xlfn.XLOOKUP(C254,customers!$A$1:$A$1001,customers!$C$1:$C$1001,,0))</f>
        <v/>
      </c>
      <c r="H254" s="2" t="str">
        <f>_xlfn.XLOOKUP(C254,customers!$A$1:$A$1001,customers!$G$1:$G$1001,,0)</f>
        <v>United States</v>
      </c>
      <c r="I254" t="str">
        <f>INDEX(products!$A$1:$G$49,MATCH(orders!$D254,products!$A$1:$A$49,0), MATCH(orders!I$1,products!$A$1:$G$1,0))</f>
        <v>Ara</v>
      </c>
      <c r="J254" t="str">
        <f>INDEX(products!$A$1:$G$49,MATCH(orders!$D254,products!$A$1:$A$49,0), MATCH(orders!J$1,products!$A$1:$G$1,0))</f>
        <v>D</v>
      </c>
      <c r="K254" s="4">
        <f>INDEX(products!$A$1:$G$49,MATCH(orders!$D254,products!$A$1:$A$49,0), MATCH(orders!K$1,products!$A$1:$G$1,0))</f>
        <v>1</v>
      </c>
      <c r="L254" s="5">
        <f>INDEX(products!$A$1:$G$49,MATCH(orders!$D254,products!$A$1:$A$49,0), MATCH(orders!L$1,products!$A$1:$G$1,0))</f>
        <v>9.9499999999999993</v>
      </c>
      <c r="M254" s="5">
        <f t="shared" si="9"/>
        <v>29.849999999999998</v>
      </c>
      <c r="N254" t="str">
        <f t="shared" si="10"/>
        <v>Arabica</v>
      </c>
      <c r="O254" t="str">
        <f t="shared" si="11"/>
        <v>Dark</v>
      </c>
      <c r="P254" t="str" cm="1">
        <f t="array" ref="P254">_xlfn.XLOOKUP(Orders[[#This Row],[Customer ID]],customers!$A$1:$A$1001,customers!I$1:$I$1001,,0)</f>
        <v>No</v>
      </c>
      <c r="Q254" t="str">
        <f>_xlfn.XLOOKUP(C254,customers!$A$1:$A$1001,customers!$F$1:$F$1001,,0)</f>
        <v>Jamaica</v>
      </c>
      <c r="R254" s="10">
        <f>Orders[[#This Row],[Unit Price]]-Orders[[#This Row],[Unit Profit]]</f>
        <v>9.0544999999999991</v>
      </c>
      <c r="S254" s="10">
        <f>Orders[[#This Row],[Quantity]]*Orders[[#This Row],[Unit Cost]]</f>
        <v>27.163499999999999</v>
      </c>
      <c r="T254" s="5" cm="1">
        <f t="array" ref="T254">_xlfn.XLOOKUP(D254,Table2[[#All],[Product ID]],Table2[[#All],[Profit]],,0)</f>
        <v>0.89549999999999985</v>
      </c>
      <c r="U254" s="5">
        <f>Orders[[#This Row],[Quantity]]*Orders[[#This Row],[Unit Profit]]</f>
        <v>2.6864999999999997</v>
      </c>
    </row>
    <row r="255" spans="1:21" x14ac:dyDescent="0.3">
      <c r="A255" s="2" t="s">
        <v>1917</v>
      </c>
      <c r="B255" s="3">
        <v>44523</v>
      </c>
      <c r="C255" s="2" t="s">
        <v>1918</v>
      </c>
      <c r="D255" t="s">
        <v>6162</v>
      </c>
      <c r="E255" s="2">
        <v>4</v>
      </c>
      <c r="F255" s="2" t="str">
        <f>_xlfn.XLOOKUP(C255,customers!$A$1:$A$1001,customers!$B$1:$B$1001,,0)</f>
        <v>Leia Kernan</v>
      </c>
      <c r="G255" s="2" t="str">
        <f>IF(_xlfn.XLOOKUP(C255,customers!$A$1:$A$1001,customers!$C$1:$C$1001,,0)=0, "", _xlfn.XLOOKUP(C255,customers!$A$1:$A$1001,customers!$C$1:$C$1001,,0))</f>
        <v>lkernan71@wsj.com</v>
      </c>
      <c r="H255" s="2" t="str">
        <f>_xlfn.XLOOKUP(C255,customers!$A$1:$A$1001,customers!$G$1:$G$1001,,0)</f>
        <v>United States</v>
      </c>
      <c r="I255" t="str">
        <f>INDEX(products!$A$1:$G$49,MATCH(orders!$D255,products!$A$1:$A$49,0), MATCH(orders!I$1,products!$A$1:$G$1,0))</f>
        <v>Lib</v>
      </c>
      <c r="J255" t="str">
        <f>INDEX(products!$A$1:$G$49,MATCH(orders!$D255,products!$A$1:$A$49,0), MATCH(orders!J$1,products!$A$1:$G$1,0))</f>
        <v>M</v>
      </c>
      <c r="K255" s="4">
        <f>INDEX(products!$A$1:$G$49,MATCH(orders!$D255,products!$A$1:$A$49,0), MATCH(orders!K$1,products!$A$1:$G$1,0))</f>
        <v>1</v>
      </c>
      <c r="L255" s="5">
        <f>INDEX(products!$A$1:$G$49,MATCH(orders!$D255,products!$A$1:$A$49,0), MATCH(orders!L$1,products!$A$1:$G$1,0))</f>
        <v>14.55</v>
      </c>
      <c r="M255" s="5">
        <f t="shared" si="9"/>
        <v>58.2</v>
      </c>
      <c r="N255" t="str">
        <f t="shared" si="10"/>
        <v>Librica</v>
      </c>
      <c r="O255" t="str">
        <f t="shared" si="11"/>
        <v>Medium</v>
      </c>
      <c r="P255" t="str" cm="1">
        <f t="array" ref="P255">_xlfn.XLOOKUP(Orders[[#This Row],[Customer ID]],customers!$A$1:$A$1001,customers!I$1:$I$1001,,0)</f>
        <v>No</v>
      </c>
      <c r="Q255" t="str">
        <f>_xlfn.XLOOKUP(C255,customers!$A$1:$A$1001,customers!$F$1:$F$1001,,0)</f>
        <v>Champaign</v>
      </c>
      <c r="R255" s="10">
        <f>Orders[[#This Row],[Unit Price]]-Orders[[#This Row],[Unit Profit]]</f>
        <v>12.6585</v>
      </c>
      <c r="S255" s="10">
        <f>Orders[[#This Row],[Quantity]]*Orders[[#This Row],[Unit Cost]]</f>
        <v>50.634</v>
      </c>
      <c r="T255" s="5" cm="1">
        <f t="array" ref="T255">_xlfn.XLOOKUP(D255,Table2[[#All],[Product ID]],Table2[[#All],[Profit]],,0)</f>
        <v>1.8915000000000002</v>
      </c>
      <c r="U255" s="5">
        <f>Orders[[#This Row],[Quantity]]*Orders[[#This Row],[Unit Profit]]</f>
        <v>7.5660000000000007</v>
      </c>
    </row>
    <row r="256" spans="1:21" x14ac:dyDescent="0.3">
      <c r="A256" s="2" t="s">
        <v>1923</v>
      </c>
      <c r="B256" s="3">
        <v>44482</v>
      </c>
      <c r="C256" s="2" t="s">
        <v>1924</v>
      </c>
      <c r="D256" t="s">
        <v>6173</v>
      </c>
      <c r="E256" s="2">
        <v>4</v>
      </c>
      <c r="F256" s="2" t="str">
        <f>_xlfn.XLOOKUP(C256,customers!$A$1:$A$1001,customers!$B$1:$B$1001,,0)</f>
        <v>Rosaline McLae</v>
      </c>
      <c r="G256" s="2" t="str">
        <f>IF(_xlfn.XLOOKUP(C256,customers!$A$1:$A$1001,customers!$C$1:$C$1001,,0)=0, "", _xlfn.XLOOKUP(C256,customers!$A$1:$A$1001,customers!$C$1:$C$1001,,0))</f>
        <v>rmclae72@dailymotion.com</v>
      </c>
      <c r="H256" s="2" t="str">
        <f>_xlfn.XLOOKUP(C256,customers!$A$1:$A$1001,customers!$G$1:$G$1001,,0)</f>
        <v>United Kingdom</v>
      </c>
      <c r="I256" t="str">
        <f>INDEX(products!$A$1:$G$49,MATCH(orders!$D256,products!$A$1:$A$49,0), MATCH(orders!I$1,products!$A$1:$G$1,0))</f>
        <v>Rob</v>
      </c>
      <c r="J256" t="str">
        <f>INDEX(products!$A$1:$G$49,MATCH(orders!$D256,products!$A$1:$A$49,0), MATCH(orders!J$1,products!$A$1:$G$1,0))</f>
        <v>L</v>
      </c>
      <c r="K256" s="4">
        <f>INDEX(products!$A$1:$G$49,MATCH(orders!$D256,products!$A$1:$A$49,0), MATCH(orders!K$1,products!$A$1:$G$1,0))</f>
        <v>0.5</v>
      </c>
      <c r="L256" s="5">
        <f>INDEX(products!$A$1:$G$49,MATCH(orders!$D256,products!$A$1:$A$49,0), MATCH(orders!L$1,products!$A$1:$G$1,0))</f>
        <v>7.169999999999999</v>
      </c>
      <c r="M256" s="5">
        <f t="shared" si="9"/>
        <v>28.679999999999996</v>
      </c>
      <c r="N256" t="str">
        <f t="shared" si="10"/>
        <v>Robusta</v>
      </c>
      <c r="O256" t="str">
        <f t="shared" si="11"/>
        <v>Light</v>
      </c>
      <c r="P256" t="str" cm="1">
        <f t="array" ref="P256">_xlfn.XLOOKUP(Orders[[#This Row],[Customer ID]],customers!$A$1:$A$1001,customers!I$1:$I$1001,,0)</f>
        <v>No</v>
      </c>
      <c r="Q256" t="str">
        <f>_xlfn.XLOOKUP(C256,customers!$A$1:$A$1001,customers!$F$1:$F$1001,,0)</f>
        <v>Swindon</v>
      </c>
      <c r="R256" s="10">
        <f>Orders[[#This Row],[Unit Price]]-Orders[[#This Row],[Unit Profit]]</f>
        <v>6.7397999999999989</v>
      </c>
      <c r="S256" s="10">
        <f>Orders[[#This Row],[Quantity]]*Orders[[#This Row],[Unit Cost]]</f>
        <v>26.959199999999996</v>
      </c>
      <c r="T256" s="5" cm="1">
        <f t="array" ref="T256">_xlfn.XLOOKUP(D256,Table2[[#All],[Product ID]],Table2[[#All],[Profit]],,0)</f>
        <v>0.43019999999999992</v>
      </c>
      <c r="U256" s="5">
        <f>Orders[[#This Row],[Quantity]]*Orders[[#This Row],[Unit Profit]]</f>
        <v>1.7207999999999997</v>
      </c>
    </row>
    <row r="257" spans="1:21" x14ac:dyDescent="0.3">
      <c r="A257" s="2" t="s">
        <v>1928</v>
      </c>
      <c r="B257" s="3">
        <v>44439</v>
      </c>
      <c r="C257" s="2" t="s">
        <v>1929</v>
      </c>
      <c r="D257" t="s">
        <v>6173</v>
      </c>
      <c r="E257" s="2">
        <v>3</v>
      </c>
      <c r="F257" s="2" t="str">
        <f>_xlfn.XLOOKUP(C257,customers!$A$1:$A$1001,customers!$B$1:$B$1001,,0)</f>
        <v>Cleve Blowfelde</v>
      </c>
      <c r="G257" s="2" t="str">
        <f>IF(_xlfn.XLOOKUP(C257,customers!$A$1:$A$1001,customers!$C$1:$C$1001,,0)=0, "", _xlfn.XLOOKUP(C257,customers!$A$1:$A$1001,customers!$C$1:$C$1001,,0))</f>
        <v>cblowfelde73@ustream.tv</v>
      </c>
      <c r="H257" s="2" t="str">
        <f>_xlfn.XLOOKUP(C257,customers!$A$1:$A$1001,customers!$G$1:$G$1001,,0)</f>
        <v>United States</v>
      </c>
      <c r="I257" t="str">
        <f>INDEX(products!$A$1:$G$49,MATCH(orders!$D257,products!$A$1:$A$49,0), MATCH(orders!I$1,products!$A$1:$G$1,0))</f>
        <v>Rob</v>
      </c>
      <c r="J257" t="str">
        <f>INDEX(products!$A$1:$G$49,MATCH(orders!$D257,products!$A$1:$A$49,0), MATCH(orders!J$1,products!$A$1:$G$1,0))</f>
        <v>L</v>
      </c>
      <c r="K257" s="4">
        <f>INDEX(products!$A$1:$G$49,MATCH(orders!$D257,products!$A$1:$A$49,0), MATCH(orders!K$1,products!$A$1:$G$1,0))</f>
        <v>0.5</v>
      </c>
      <c r="L257" s="5">
        <f>INDEX(products!$A$1:$G$49,MATCH(orders!$D257,products!$A$1:$A$49,0), MATCH(orders!L$1,products!$A$1:$G$1,0))</f>
        <v>7.169999999999999</v>
      </c>
      <c r="M257" s="5">
        <f t="shared" si="9"/>
        <v>21.509999999999998</v>
      </c>
      <c r="N257" t="str">
        <f t="shared" si="10"/>
        <v>Robusta</v>
      </c>
      <c r="O257" t="str">
        <f t="shared" si="11"/>
        <v>Light</v>
      </c>
      <c r="P257" t="str" cm="1">
        <f t="array" ref="P257">_xlfn.XLOOKUP(Orders[[#This Row],[Customer ID]],customers!$A$1:$A$1001,customers!I$1:$I$1001,,0)</f>
        <v>No</v>
      </c>
      <c r="Q257" t="str">
        <f>_xlfn.XLOOKUP(C257,customers!$A$1:$A$1001,customers!$F$1:$F$1001,,0)</f>
        <v>Tucson</v>
      </c>
      <c r="R257" s="10">
        <f>Orders[[#This Row],[Unit Price]]-Orders[[#This Row],[Unit Profit]]</f>
        <v>6.7397999999999989</v>
      </c>
      <c r="S257" s="10">
        <f>Orders[[#This Row],[Quantity]]*Orders[[#This Row],[Unit Cost]]</f>
        <v>20.219399999999997</v>
      </c>
      <c r="T257" s="5" cm="1">
        <f t="array" ref="T257">_xlfn.XLOOKUP(D257,Table2[[#All],[Product ID]],Table2[[#All],[Profit]],,0)</f>
        <v>0.43019999999999992</v>
      </c>
      <c r="U257" s="5">
        <f>Orders[[#This Row],[Quantity]]*Orders[[#This Row],[Unit Profit]]</f>
        <v>1.2905999999999997</v>
      </c>
    </row>
    <row r="258" spans="1:21" x14ac:dyDescent="0.3">
      <c r="A258" s="2" t="s">
        <v>1934</v>
      </c>
      <c r="B258" s="3">
        <v>43846</v>
      </c>
      <c r="C258" s="2" t="s">
        <v>1935</v>
      </c>
      <c r="D258" t="s">
        <v>6160</v>
      </c>
      <c r="E258" s="2">
        <v>2</v>
      </c>
      <c r="F258" s="2" t="str">
        <f>_xlfn.XLOOKUP(C258,customers!$A$1:$A$1001,customers!$B$1:$B$1001,,0)</f>
        <v>Zacharias Kiffe</v>
      </c>
      <c r="G258" s="2" t="str">
        <f>IF(_xlfn.XLOOKUP(C258,customers!$A$1:$A$1001,customers!$C$1:$C$1001,,0)=0, "", _xlfn.XLOOKUP(C258,customers!$A$1:$A$1001,customers!$C$1:$C$1001,,0))</f>
        <v>zkiffe74@cyberchimps.com</v>
      </c>
      <c r="H258" s="2" t="str">
        <f>_xlfn.XLOOKUP(C258,customers!$A$1:$A$1001,customers!$G$1:$G$1001,,0)</f>
        <v>United States</v>
      </c>
      <c r="I258" t="str">
        <f>INDEX(products!$A$1:$G$49,MATCH(orders!$D258,products!$A$1:$A$49,0), MATCH(orders!I$1,products!$A$1:$G$1,0))</f>
        <v>Lib</v>
      </c>
      <c r="J258" t="str">
        <f>INDEX(products!$A$1:$G$49,MATCH(orders!$D258,products!$A$1:$A$49,0), MATCH(orders!J$1,products!$A$1:$G$1,0))</f>
        <v>M</v>
      </c>
      <c r="K258" s="4">
        <f>INDEX(products!$A$1:$G$49,MATCH(orders!$D258,products!$A$1:$A$49,0), MATCH(orders!K$1,products!$A$1:$G$1,0))</f>
        <v>0.5</v>
      </c>
      <c r="L258" s="5">
        <f>INDEX(products!$A$1:$G$49,MATCH(orders!$D258,products!$A$1:$A$49,0), MATCH(orders!L$1,products!$A$1:$G$1,0))</f>
        <v>8.73</v>
      </c>
      <c r="M258" s="5">
        <f t="shared" si="9"/>
        <v>17.46</v>
      </c>
      <c r="N258" t="str">
        <f t="shared" si="10"/>
        <v>Librica</v>
      </c>
      <c r="O258" t="str">
        <f t="shared" si="11"/>
        <v>Medium</v>
      </c>
      <c r="P258" t="str" cm="1">
        <f t="array" ref="P258">_xlfn.XLOOKUP(Orders[[#This Row],[Customer ID]],customers!$A$1:$A$1001,customers!I$1:$I$1001,,0)</f>
        <v>Yes</v>
      </c>
      <c r="Q258" t="str">
        <f>_xlfn.XLOOKUP(C258,customers!$A$1:$A$1001,customers!$F$1:$F$1001,,0)</f>
        <v>Milwaukee</v>
      </c>
      <c r="R258" s="10">
        <f>Orders[[#This Row],[Unit Price]]-Orders[[#This Row],[Unit Profit]]</f>
        <v>7.5951000000000004</v>
      </c>
      <c r="S258" s="10">
        <f>Orders[[#This Row],[Quantity]]*Orders[[#This Row],[Unit Cost]]</f>
        <v>15.190200000000001</v>
      </c>
      <c r="T258" s="5" cm="1">
        <f t="array" ref="T258">_xlfn.XLOOKUP(D258,Table2[[#All],[Product ID]],Table2[[#All],[Profit]],,0)</f>
        <v>1.1349</v>
      </c>
      <c r="U258" s="5">
        <f>Orders[[#This Row],[Quantity]]*Orders[[#This Row],[Unit Profit]]</f>
        <v>2.2698</v>
      </c>
    </row>
    <row r="259" spans="1:21" x14ac:dyDescent="0.3">
      <c r="A259" s="2" t="s">
        <v>1940</v>
      </c>
      <c r="B259" s="3">
        <v>44676</v>
      </c>
      <c r="C259" s="2" t="s">
        <v>1941</v>
      </c>
      <c r="D259" t="s">
        <v>6185</v>
      </c>
      <c r="E259" s="2">
        <v>1</v>
      </c>
      <c r="F259" s="2" t="str">
        <f>_xlfn.XLOOKUP(C259,customers!$A$1:$A$1001,customers!$B$1:$B$1001,,0)</f>
        <v>Denyse O'Calleran</v>
      </c>
      <c r="G259" s="2" t="str">
        <f>IF(_xlfn.XLOOKUP(C259,customers!$A$1:$A$1001,customers!$C$1:$C$1001,,0)=0, "", _xlfn.XLOOKUP(C259,customers!$A$1:$A$1001,customers!$C$1:$C$1001,,0))</f>
        <v>docalleran75@ucla.edu</v>
      </c>
      <c r="H259" s="2" t="str">
        <f>_xlfn.XLOOKUP(C259,customers!$A$1:$A$1001,customers!$G$1:$G$1001,,0)</f>
        <v>United States</v>
      </c>
      <c r="I259" t="str">
        <f>INDEX(products!$A$1:$G$49,MATCH(orders!$D259,products!$A$1:$A$49,0), MATCH(orders!I$1,products!$A$1:$G$1,0))</f>
        <v>Exc</v>
      </c>
      <c r="J259" t="str">
        <f>INDEX(products!$A$1:$G$49,MATCH(orders!$D259,products!$A$1:$A$49,0), MATCH(orders!J$1,products!$A$1:$G$1,0))</f>
        <v>D</v>
      </c>
      <c r="K259" s="4">
        <f>INDEX(products!$A$1:$G$49,MATCH(orders!$D259,products!$A$1:$A$49,0), MATCH(orders!K$1,products!$A$1:$G$1,0))</f>
        <v>2.5</v>
      </c>
      <c r="L259" s="5">
        <f>INDEX(products!$A$1:$G$49,MATCH(orders!$D259,products!$A$1:$A$49,0), MATCH(orders!L$1,products!$A$1:$G$1,0))</f>
        <v>27.945</v>
      </c>
      <c r="M259" s="5">
        <f t="shared" ref="M259:M322" si="12">L259*E259</f>
        <v>27.945</v>
      </c>
      <c r="N259" t="str">
        <f t="shared" ref="N259:N322" si="13">IF(I259="Rob","Robusta", IF(I259="Exc","Excelsa", IF(I259="Ara", "Arabica", IF(I259="Lib", "Librica",""))))</f>
        <v>Excelsa</v>
      </c>
      <c r="O259" t="str">
        <f t="shared" ref="O259:O322" si="14">IF(J259="M", "Medium", IF(J259="L", "Light", IF(J259="D", "Dark","")))</f>
        <v>Dark</v>
      </c>
      <c r="P259" t="str" cm="1">
        <f t="array" ref="P259">_xlfn.XLOOKUP(Orders[[#This Row],[Customer ID]],customers!$A$1:$A$1001,customers!I$1:$I$1001,,0)</f>
        <v>Yes</v>
      </c>
      <c r="Q259" t="str">
        <f>_xlfn.XLOOKUP(C259,customers!$A$1:$A$1001,customers!$F$1:$F$1001,,0)</f>
        <v>Pompano Beach</v>
      </c>
      <c r="R259" s="10">
        <f>Orders[[#This Row],[Unit Price]]-Orders[[#This Row],[Unit Profit]]</f>
        <v>24.87105</v>
      </c>
      <c r="S259" s="10">
        <f>Orders[[#This Row],[Quantity]]*Orders[[#This Row],[Unit Cost]]</f>
        <v>24.87105</v>
      </c>
      <c r="T259" s="5" cm="1">
        <f t="array" ref="T259">_xlfn.XLOOKUP(D259,Table2[[#All],[Product ID]],Table2[[#All],[Profit]],,0)</f>
        <v>3.07395</v>
      </c>
      <c r="U259" s="5">
        <f>Orders[[#This Row],[Quantity]]*Orders[[#This Row],[Unit Profit]]</f>
        <v>3.07395</v>
      </c>
    </row>
    <row r="260" spans="1:21" x14ac:dyDescent="0.3">
      <c r="A260" s="2" t="s">
        <v>1946</v>
      </c>
      <c r="B260" s="3">
        <v>44513</v>
      </c>
      <c r="C260" s="2" t="s">
        <v>1947</v>
      </c>
      <c r="D260" t="s">
        <v>6185</v>
      </c>
      <c r="E260" s="2">
        <v>5</v>
      </c>
      <c r="F260" s="2" t="str">
        <f>_xlfn.XLOOKUP(C260,customers!$A$1:$A$1001,customers!$B$1:$B$1001,,0)</f>
        <v>Cobby Cromwell</v>
      </c>
      <c r="G260" s="2" t="str">
        <f>IF(_xlfn.XLOOKUP(C260,customers!$A$1:$A$1001,customers!$C$1:$C$1001,,0)=0, "", _xlfn.XLOOKUP(C260,customers!$A$1:$A$1001,customers!$C$1:$C$1001,,0))</f>
        <v>ccromwell76@desdev.cn</v>
      </c>
      <c r="H260" s="2" t="str">
        <f>_xlfn.XLOOKUP(C260,customers!$A$1:$A$1001,customers!$G$1:$G$1001,,0)</f>
        <v>United States</v>
      </c>
      <c r="I260" t="str">
        <f>INDEX(products!$A$1:$G$49,MATCH(orders!$D260,products!$A$1:$A$49,0), MATCH(orders!I$1,products!$A$1:$G$1,0))</f>
        <v>Exc</v>
      </c>
      <c r="J260" t="str">
        <f>INDEX(products!$A$1:$G$49,MATCH(orders!$D260,products!$A$1:$A$49,0), MATCH(orders!J$1,products!$A$1:$G$1,0))</f>
        <v>D</v>
      </c>
      <c r="K260" s="4">
        <f>INDEX(products!$A$1:$G$49,MATCH(orders!$D260,products!$A$1:$A$49,0), MATCH(orders!K$1,products!$A$1:$G$1,0))</f>
        <v>2.5</v>
      </c>
      <c r="L260" s="5">
        <f>INDEX(products!$A$1:$G$49,MATCH(orders!$D260,products!$A$1:$A$49,0), MATCH(orders!L$1,products!$A$1:$G$1,0))</f>
        <v>27.945</v>
      </c>
      <c r="M260" s="5">
        <f t="shared" si="12"/>
        <v>139.72499999999999</v>
      </c>
      <c r="N260" t="str">
        <f t="shared" si="13"/>
        <v>Excelsa</v>
      </c>
      <c r="O260" t="str">
        <f t="shared" si="14"/>
        <v>Dark</v>
      </c>
      <c r="P260" t="str" cm="1">
        <f t="array" ref="P260">_xlfn.XLOOKUP(Orders[[#This Row],[Customer ID]],customers!$A$1:$A$1001,customers!I$1:$I$1001,,0)</f>
        <v>No</v>
      </c>
      <c r="Q260" t="str">
        <f>_xlfn.XLOOKUP(C260,customers!$A$1:$A$1001,customers!$F$1:$F$1001,,0)</f>
        <v>Whittier</v>
      </c>
      <c r="R260" s="10">
        <f>Orders[[#This Row],[Unit Price]]-Orders[[#This Row],[Unit Profit]]</f>
        <v>24.87105</v>
      </c>
      <c r="S260" s="10">
        <f>Orders[[#This Row],[Quantity]]*Orders[[#This Row],[Unit Cost]]</f>
        <v>124.35525</v>
      </c>
      <c r="T260" s="5" cm="1">
        <f t="array" ref="T260">_xlfn.XLOOKUP(D260,Table2[[#All],[Product ID]],Table2[[#All],[Profit]],,0)</f>
        <v>3.07395</v>
      </c>
      <c r="U260" s="5">
        <f>Orders[[#This Row],[Quantity]]*Orders[[#This Row],[Unit Profit]]</f>
        <v>15.36975</v>
      </c>
    </row>
    <row r="261" spans="1:21" x14ac:dyDescent="0.3">
      <c r="A261" s="2" t="s">
        <v>1952</v>
      </c>
      <c r="B261" s="3">
        <v>44355</v>
      </c>
      <c r="C261" s="2" t="s">
        <v>1953</v>
      </c>
      <c r="D261" t="s">
        <v>6174</v>
      </c>
      <c r="E261" s="2">
        <v>2</v>
      </c>
      <c r="F261" s="2" t="str">
        <f>_xlfn.XLOOKUP(C261,customers!$A$1:$A$1001,customers!$B$1:$B$1001,,0)</f>
        <v>Irv Hay</v>
      </c>
      <c r="G261" s="2" t="str">
        <f>IF(_xlfn.XLOOKUP(C261,customers!$A$1:$A$1001,customers!$C$1:$C$1001,,0)=0, "", _xlfn.XLOOKUP(C261,customers!$A$1:$A$1001,customers!$C$1:$C$1001,,0))</f>
        <v>ihay77@lulu.com</v>
      </c>
      <c r="H261" s="2" t="str">
        <f>_xlfn.XLOOKUP(C261,customers!$A$1:$A$1001,customers!$G$1:$G$1001,,0)</f>
        <v>United Kingdom</v>
      </c>
      <c r="I261" t="str">
        <f>INDEX(products!$A$1:$G$49,MATCH(orders!$D261,products!$A$1:$A$49,0), MATCH(orders!I$1,products!$A$1:$G$1,0))</f>
        <v>Rob</v>
      </c>
      <c r="J261" t="str">
        <f>INDEX(products!$A$1:$G$49,MATCH(orders!$D261,products!$A$1:$A$49,0), MATCH(orders!J$1,products!$A$1:$G$1,0))</f>
        <v>M</v>
      </c>
      <c r="K261" s="4">
        <f>INDEX(products!$A$1:$G$49,MATCH(orders!$D261,products!$A$1:$A$49,0), MATCH(orders!K$1,products!$A$1:$G$1,0))</f>
        <v>0.2</v>
      </c>
      <c r="L261" s="5">
        <f>INDEX(products!$A$1:$G$49,MATCH(orders!$D261,products!$A$1:$A$49,0), MATCH(orders!L$1,products!$A$1:$G$1,0))</f>
        <v>2.9849999999999999</v>
      </c>
      <c r="M261" s="5">
        <f t="shared" si="12"/>
        <v>5.97</v>
      </c>
      <c r="N261" t="str">
        <f t="shared" si="13"/>
        <v>Robusta</v>
      </c>
      <c r="O261" t="str">
        <f t="shared" si="14"/>
        <v>Medium</v>
      </c>
      <c r="P261" t="str" cm="1">
        <f t="array" ref="P261">_xlfn.XLOOKUP(Orders[[#This Row],[Customer ID]],customers!$A$1:$A$1001,customers!I$1:$I$1001,,0)</f>
        <v>No</v>
      </c>
      <c r="Q261" t="str">
        <f>_xlfn.XLOOKUP(C261,customers!$A$1:$A$1001,customers!$F$1:$F$1001,,0)</f>
        <v>Sheffield</v>
      </c>
      <c r="R261" s="10">
        <f>Orders[[#This Row],[Unit Price]]-Orders[[#This Row],[Unit Profit]]</f>
        <v>2.8058999999999998</v>
      </c>
      <c r="S261" s="10">
        <f>Orders[[#This Row],[Quantity]]*Orders[[#This Row],[Unit Cost]]</f>
        <v>5.6117999999999997</v>
      </c>
      <c r="T261" s="5" cm="1">
        <f t="array" ref="T261">_xlfn.XLOOKUP(D261,Table2[[#All],[Product ID]],Table2[[#All],[Profit]],,0)</f>
        <v>0.17909999999999998</v>
      </c>
      <c r="U261" s="5">
        <f>Orders[[#This Row],[Quantity]]*Orders[[#This Row],[Unit Profit]]</f>
        <v>0.35819999999999996</v>
      </c>
    </row>
    <row r="262" spans="1:21" x14ac:dyDescent="0.3">
      <c r="A262" s="2" t="s">
        <v>1958</v>
      </c>
      <c r="B262" s="3">
        <v>44156</v>
      </c>
      <c r="C262" s="2" t="s">
        <v>1959</v>
      </c>
      <c r="D262" t="s">
        <v>6142</v>
      </c>
      <c r="E262" s="2">
        <v>1</v>
      </c>
      <c r="F262" s="2" t="str">
        <f>_xlfn.XLOOKUP(C262,customers!$A$1:$A$1001,customers!$B$1:$B$1001,,0)</f>
        <v>Tani Taffarello</v>
      </c>
      <c r="G262" s="2" t="str">
        <f>IF(_xlfn.XLOOKUP(C262,customers!$A$1:$A$1001,customers!$C$1:$C$1001,,0)=0, "", _xlfn.XLOOKUP(C262,customers!$A$1:$A$1001,customers!$C$1:$C$1001,,0))</f>
        <v>ttaffarello78@sciencedaily.com</v>
      </c>
      <c r="H262" s="2" t="str">
        <f>_xlfn.XLOOKUP(C262,customers!$A$1:$A$1001,customers!$G$1:$G$1001,,0)</f>
        <v>United States</v>
      </c>
      <c r="I262" t="str">
        <f>INDEX(products!$A$1:$G$49,MATCH(orders!$D262,products!$A$1:$A$49,0), MATCH(orders!I$1,products!$A$1:$G$1,0))</f>
        <v>Rob</v>
      </c>
      <c r="J262" t="str">
        <f>INDEX(products!$A$1:$G$49,MATCH(orders!$D262,products!$A$1:$A$49,0), MATCH(orders!J$1,products!$A$1:$G$1,0))</f>
        <v>L</v>
      </c>
      <c r="K262" s="4">
        <f>INDEX(products!$A$1:$G$49,MATCH(orders!$D262,products!$A$1:$A$49,0), MATCH(orders!K$1,products!$A$1:$G$1,0))</f>
        <v>2.5</v>
      </c>
      <c r="L262" s="5">
        <f>INDEX(products!$A$1:$G$49,MATCH(orders!$D262,products!$A$1:$A$49,0), MATCH(orders!L$1,products!$A$1:$G$1,0))</f>
        <v>27.484999999999996</v>
      </c>
      <c r="M262" s="5">
        <f t="shared" si="12"/>
        <v>27.484999999999996</v>
      </c>
      <c r="N262" t="str">
        <f t="shared" si="13"/>
        <v>Robusta</v>
      </c>
      <c r="O262" t="str">
        <f t="shared" si="14"/>
        <v>Light</v>
      </c>
      <c r="P262" t="str" cm="1">
        <f t="array" ref="P262">_xlfn.XLOOKUP(Orders[[#This Row],[Customer ID]],customers!$A$1:$A$1001,customers!I$1:$I$1001,,0)</f>
        <v>Yes</v>
      </c>
      <c r="Q262" t="str">
        <f>_xlfn.XLOOKUP(C262,customers!$A$1:$A$1001,customers!$F$1:$F$1001,,0)</f>
        <v>Saint Louis</v>
      </c>
      <c r="R262" s="10">
        <f>Orders[[#This Row],[Unit Price]]-Orders[[#This Row],[Unit Profit]]</f>
        <v>25.835899999999995</v>
      </c>
      <c r="S262" s="10">
        <f>Orders[[#This Row],[Quantity]]*Orders[[#This Row],[Unit Cost]]</f>
        <v>25.835899999999995</v>
      </c>
      <c r="T262" s="5" cm="1">
        <f t="array" ref="T262">_xlfn.XLOOKUP(D262,Table2[[#All],[Product ID]],Table2[[#All],[Profit]],,0)</f>
        <v>1.6490999999999998</v>
      </c>
      <c r="U262" s="5">
        <f>Orders[[#This Row],[Quantity]]*Orders[[#This Row],[Unit Profit]]</f>
        <v>1.6490999999999998</v>
      </c>
    </row>
    <row r="263" spans="1:21" x14ac:dyDescent="0.3">
      <c r="A263" s="2" t="s">
        <v>1963</v>
      </c>
      <c r="B263" s="3">
        <v>43538</v>
      </c>
      <c r="C263" s="2" t="s">
        <v>1964</v>
      </c>
      <c r="D263" t="s">
        <v>6179</v>
      </c>
      <c r="E263" s="2">
        <v>5</v>
      </c>
      <c r="F263" s="2" t="str">
        <f>_xlfn.XLOOKUP(C263,customers!$A$1:$A$1001,customers!$B$1:$B$1001,,0)</f>
        <v>Monique Canty</v>
      </c>
      <c r="G263" s="2" t="str">
        <f>IF(_xlfn.XLOOKUP(C263,customers!$A$1:$A$1001,customers!$C$1:$C$1001,,0)=0, "", _xlfn.XLOOKUP(C263,customers!$A$1:$A$1001,customers!$C$1:$C$1001,,0))</f>
        <v>mcanty79@jigsy.com</v>
      </c>
      <c r="H263" s="2" t="str">
        <f>_xlfn.XLOOKUP(C263,customers!$A$1:$A$1001,customers!$G$1:$G$1001,,0)</f>
        <v>United States</v>
      </c>
      <c r="I263" t="str">
        <f>INDEX(products!$A$1:$G$49,MATCH(orders!$D263,products!$A$1:$A$49,0), MATCH(orders!I$1,products!$A$1:$G$1,0))</f>
        <v>Rob</v>
      </c>
      <c r="J263" t="str">
        <f>INDEX(products!$A$1:$G$49,MATCH(orders!$D263,products!$A$1:$A$49,0), MATCH(orders!J$1,products!$A$1:$G$1,0))</f>
        <v>L</v>
      </c>
      <c r="K263" s="4">
        <f>INDEX(products!$A$1:$G$49,MATCH(orders!$D263,products!$A$1:$A$49,0), MATCH(orders!K$1,products!$A$1:$G$1,0))</f>
        <v>1</v>
      </c>
      <c r="L263" s="5">
        <f>INDEX(products!$A$1:$G$49,MATCH(orders!$D263,products!$A$1:$A$49,0), MATCH(orders!L$1,products!$A$1:$G$1,0))</f>
        <v>11.95</v>
      </c>
      <c r="M263" s="5">
        <f t="shared" si="12"/>
        <v>59.75</v>
      </c>
      <c r="N263" t="str">
        <f t="shared" si="13"/>
        <v>Robusta</v>
      </c>
      <c r="O263" t="str">
        <f t="shared" si="14"/>
        <v>Light</v>
      </c>
      <c r="P263" t="str" cm="1">
        <f t="array" ref="P263">_xlfn.XLOOKUP(Orders[[#This Row],[Customer ID]],customers!$A$1:$A$1001,customers!I$1:$I$1001,,0)</f>
        <v>Yes</v>
      </c>
      <c r="Q263" t="str">
        <f>_xlfn.XLOOKUP(C263,customers!$A$1:$A$1001,customers!$F$1:$F$1001,,0)</f>
        <v>Erie</v>
      </c>
      <c r="R263" s="10">
        <f>Orders[[#This Row],[Unit Price]]-Orders[[#This Row],[Unit Profit]]</f>
        <v>11.232999999999999</v>
      </c>
      <c r="S263" s="10">
        <f>Orders[[#This Row],[Quantity]]*Orders[[#This Row],[Unit Cost]]</f>
        <v>56.164999999999992</v>
      </c>
      <c r="T263" s="5" cm="1">
        <f t="array" ref="T263">_xlfn.XLOOKUP(D263,Table2[[#All],[Product ID]],Table2[[#All],[Profit]],,0)</f>
        <v>0.71699999999999997</v>
      </c>
      <c r="U263" s="5">
        <f>Orders[[#This Row],[Quantity]]*Orders[[#This Row],[Unit Profit]]</f>
        <v>3.585</v>
      </c>
    </row>
    <row r="264" spans="1:21" x14ac:dyDescent="0.3">
      <c r="A264" s="2" t="s">
        <v>1969</v>
      </c>
      <c r="B264" s="3">
        <v>43693</v>
      </c>
      <c r="C264" s="2" t="s">
        <v>1970</v>
      </c>
      <c r="D264" t="s">
        <v>6141</v>
      </c>
      <c r="E264" s="2">
        <v>3</v>
      </c>
      <c r="F264" s="2" t="str">
        <f>_xlfn.XLOOKUP(C264,customers!$A$1:$A$1001,customers!$B$1:$B$1001,,0)</f>
        <v>Javier Kopke</v>
      </c>
      <c r="G264" s="2" t="str">
        <f>IF(_xlfn.XLOOKUP(C264,customers!$A$1:$A$1001,customers!$C$1:$C$1001,,0)=0, "", _xlfn.XLOOKUP(C264,customers!$A$1:$A$1001,customers!$C$1:$C$1001,,0))</f>
        <v>jkopke7a@auda.org.au</v>
      </c>
      <c r="H264" s="2" t="str">
        <f>_xlfn.XLOOKUP(C264,customers!$A$1:$A$1001,customers!$G$1:$G$1001,,0)</f>
        <v>United States</v>
      </c>
      <c r="I264" t="str">
        <f>INDEX(products!$A$1:$G$49,MATCH(orders!$D264,products!$A$1:$A$49,0), MATCH(orders!I$1,products!$A$1:$G$1,0))</f>
        <v>Exc</v>
      </c>
      <c r="J264" t="str">
        <f>INDEX(products!$A$1:$G$49,MATCH(orders!$D264,products!$A$1:$A$49,0), MATCH(orders!J$1,products!$A$1:$G$1,0))</f>
        <v>M</v>
      </c>
      <c r="K264" s="4">
        <f>INDEX(products!$A$1:$G$49,MATCH(orders!$D264,products!$A$1:$A$49,0), MATCH(orders!K$1,products!$A$1:$G$1,0))</f>
        <v>1</v>
      </c>
      <c r="L264" s="5">
        <f>INDEX(products!$A$1:$G$49,MATCH(orders!$D264,products!$A$1:$A$49,0), MATCH(orders!L$1,products!$A$1:$G$1,0))</f>
        <v>13.75</v>
      </c>
      <c r="M264" s="5">
        <f t="shared" si="12"/>
        <v>41.25</v>
      </c>
      <c r="N264" t="str">
        <f t="shared" si="13"/>
        <v>Excelsa</v>
      </c>
      <c r="O264" t="str">
        <f t="shared" si="14"/>
        <v>Medium</v>
      </c>
      <c r="P264" t="str" cm="1">
        <f t="array" ref="P264">_xlfn.XLOOKUP(Orders[[#This Row],[Customer ID]],customers!$A$1:$A$1001,customers!I$1:$I$1001,,0)</f>
        <v>No</v>
      </c>
      <c r="Q264" t="str">
        <f>_xlfn.XLOOKUP(C264,customers!$A$1:$A$1001,customers!$F$1:$F$1001,,0)</f>
        <v>Tacoma</v>
      </c>
      <c r="R264" s="10">
        <f>Orders[[#This Row],[Unit Price]]-Orders[[#This Row],[Unit Profit]]</f>
        <v>12.237500000000001</v>
      </c>
      <c r="S264" s="10">
        <f>Orders[[#This Row],[Quantity]]*Orders[[#This Row],[Unit Cost]]</f>
        <v>36.712500000000006</v>
      </c>
      <c r="T264" s="5" cm="1">
        <f t="array" ref="T264">_xlfn.XLOOKUP(D264,Table2[[#All],[Product ID]],Table2[[#All],[Profit]],,0)</f>
        <v>1.5125</v>
      </c>
      <c r="U264" s="5">
        <f>Orders[[#This Row],[Quantity]]*Orders[[#This Row],[Unit Profit]]</f>
        <v>4.5374999999999996</v>
      </c>
    </row>
    <row r="265" spans="1:21" x14ac:dyDescent="0.3">
      <c r="A265" s="2" t="s">
        <v>1975</v>
      </c>
      <c r="B265" s="3">
        <v>43577</v>
      </c>
      <c r="C265" s="2" t="s">
        <v>1976</v>
      </c>
      <c r="D265" t="s">
        <v>6181</v>
      </c>
      <c r="E265" s="2">
        <v>4</v>
      </c>
      <c r="F265" s="2" t="str">
        <f>_xlfn.XLOOKUP(C265,customers!$A$1:$A$1001,customers!$B$1:$B$1001,,0)</f>
        <v>Mar McIver</v>
      </c>
      <c r="G265" s="2" t="str">
        <f>IF(_xlfn.XLOOKUP(C265,customers!$A$1:$A$1001,customers!$C$1:$C$1001,,0)=0, "", _xlfn.XLOOKUP(C265,customers!$A$1:$A$1001,customers!$C$1:$C$1001,,0))</f>
        <v/>
      </c>
      <c r="H265" s="2" t="str">
        <f>_xlfn.XLOOKUP(C265,customers!$A$1:$A$1001,customers!$G$1:$G$1001,,0)</f>
        <v>United States</v>
      </c>
      <c r="I265" t="str">
        <f>INDEX(products!$A$1:$G$49,MATCH(orders!$D265,products!$A$1:$A$49,0), MATCH(orders!I$1,products!$A$1:$G$1,0))</f>
        <v>Lib</v>
      </c>
      <c r="J265" t="str">
        <f>INDEX(products!$A$1:$G$49,MATCH(orders!$D265,products!$A$1:$A$49,0), MATCH(orders!J$1,products!$A$1:$G$1,0))</f>
        <v>M</v>
      </c>
      <c r="K265" s="4">
        <f>INDEX(products!$A$1:$G$49,MATCH(orders!$D265,products!$A$1:$A$49,0), MATCH(orders!K$1,products!$A$1:$G$1,0))</f>
        <v>2.5</v>
      </c>
      <c r="L265" s="5">
        <f>INDEX(products!$A$1:$G$49,MATCH(orders!$D265,products!$A$1:$A$49,0), MATCH(orders!L$1,products!$A$1:$G$1,0))</f>
        <v>33.464999999999996</v>
      </c>
      <c r="M265" s="5">
        <f t="shared" si="12"/>
        <v>133.85999999999999</v>
      </c>
      <c r="N265" t="str">
        <f t="shared" si="13"/>
        <v>Librica</v>
      </c>
      <c r="O265" t="str">
        <f t="shared" si="14"/>
        <v>Medium</v>
      </c>
      <c r="P265" t="str" cm="1">
        <f t="array" ref="P265">_xlfn.XLOOKUP(Orders[[#This Row],[Customer ID]],customers!$A$1:$A$1001,customers!I$1:$I$1001,,0)</f>
        <v>No</v>
      </c>
      <c r="Q265" t="str">
        <f>_xlfn.XLOOKUP(C265,customers!$A$1:$A$1001,customers!$F$1:$F$1001,,0)</f>
        <v>Richmond</v>
      </c>
      <c r="R265" s="10">
        <f>Orders[[#This Row],[Unit Price]]-Orders[[#This Row],[Unit Profit]]</f>
        <v>29.114549999999998</v>
      </c>
      <c r="S265" s="10">
        <f>Orders[[#This Row],[Quantity]]*Orders[[#This Row],[Unit Cost]]</f>
        <v>116.45819999999999</v>
      </c>
      <c r="T265" s="5" cm="1">
        <f t="array" ref="T265">_xlfn.XLOOKUP(D265,Table2[[#All],[Product ID]],Table2[[#All],[Profit]],,0)</f>
        <v>4.3504499999999995</v>
      </c>
      <c r="U265" s="5">
        <f>Orders[[#This Row],[Quantity]]*Orders[[#This Row],[Unit Profit]]</f>
        <v>17.401799999999998</v>
      </c>
    </row>
    <row r="266" spans="1:21" x14ac:dyDescent="0.3">
      <c r="A266" s="2" t="s">
        <v>1980</v>
      </c>
      <c r="B266" s="3">
        <v>44683</v>
      </c>
      <c r="C266" s="2" t="s">
        <v>1981</v>
      </c>
      <c r="D266" t="s">
        <v>6179</v>
      </c>
      <c r="E266" s="2">
        <v>5</v>
      </c>
      <c r="F266" s="2" t="str">
        <f>_xlfn.XLOOKUP(C266,customers!$A$1:$A$1001,customers!$B$1:$B$1001,,0)</f>
        <v>Arabella Fransewich</v>
      </c>
      <c r="G266" s="2" t="str">
        <f>IF(_xlfn.XLOOKUP(C266,customers!$A$1:$A$1001,customers!$C$1:$C$1001,,0)=0, "", _xlfn.XLOOKUP(C266,customers!$A$1:$A$1001,customers!$C$1:$C$1001,,0))</f>
        <v/>
      </c>
      <c r="H266" s="2" t="str">
        <f>_xlfn.XLOOKUP(C266,customers!$A$1:$A$1001,customers!$G$1:$G$1001,,0)</f>
        <v>Ireland</v>
      </c>
      <c r="I266" t="str">
        <f>INDEX(products!$A$1:$G$49,MATCH(orders!$D266,products!$A$1:$A$49,0), MATCH(orders!I$1,products!$A$1:$G$1,0))</f>
        <v>Rob</v>
      </c>
      <c r="J266" t="str">
        <f>INDEX(products!$A$1:$G$49,MATCH(orders!$D266,products!$A$1:$A$49,0), MATCH(orders!J$1,products!$A$1:$G$1,0))</f>
        <v>L</v>
      </c>
      <c r="K266" s="4">
        <f>INDEX(products!$A$1:$G$49,MATCH(orders!$D266,products!$A$1:$A$49,0), MATCH(orders!K$1,products!$A$1:$G$1,0))</f>
        <v>1</v>
      </c>
      <c r="L266" s="5">
        <f>INDEX(products!$A$1:$G$49,MATCH(orders!$D266,products!$A$1:$A$49,0), MATCH(orders!L$1,products!$A$1:$G$1,0))</f>
        <v>11.95</v>
      </c>
      <c r="M266" s="5">
        <f t="shared" si="12"/>
        <v>59.75</v>
      </c>
      <c r="N266" t="str">
        <f t="shared" si="13"/>
        <v>Robusta</v>
      </c>
      <c r="O266" t="str">
        <f t="shared" si="14"/>
        <v>Light</v>
      </c>
      <c r="P266" t="str" cm="1">
        <f t="array" ref="P266">_xlfn.XLOOKUP(Orders[[#This Row],[Customer ID]],customers!$A$1:$A$1001,customers!I$1:$I$1001,,0)</f>
        <v>Yes</v>
      </c>
      <c r="Q266" t="str">
        <f>_xlfn.XLOOKUP(C266,customers!$A$1:$A$1001,customers!$F$1:$F$1001,,0)</f>
        <v>Kinsealy-Drinan</v>
      </c>
      <c r="R266" s="10">
        <f>Orders[[#This Row],[Unit Price]]-Orders[[#This Row],[Unit Profit]]</f>
        <v>11.232999999999999</v>
      </c>
      <c r="S266" s="10">
        <f>Orders[[#This Row],[Quantity]]*Orders[[#This Row],[Unit Cost]]</f>
        <v>56.164999999999992</v>
      </c>
      <c r="T266" s="5" cm="1">
        <f t="array" ref="T266">_xlfn.XLOOKUP(D266,Table2[[#All],[Product ID]],Table2[[#All],[Profit]],,0)</f>
        <v>0.71699999999999997</v>
      </c>
      <c r="U266" s="5">
        <f>Orders[[#This Row],[Quantity]]*Orders[[#This Row],[Unit Profit]]</f>
        <v>3.585</v>
      </c>
    </row>
    <row r="267" spans="1:21" x14ac:dyDescent="0.3">
      <c r="A267" s="2" t="s">
        <v>1986</v>
      </c>
      <c r="B267" s="3">
        <v>43872</v>
      </c>
      <c r="C267" s="2" t="s">
        <v>1987</v>
      </c>
      <c r="D267" t="s">
        <v>6158</v>
      </c>
      <c r="E267" s="2">
        <v>1</v>
      </c>
      <c r="F267" s="2" t="str">
        <f>_xlfn.XLOOKUP(C267,customers!$A$1:$A$1001,customers!$B$1:$B$1001,,0)</f>
        <v>Violette Hellmore</v>
      </c>
      <c r="G267" s="2" t="str">
        <f>IF(_xlfn.XLOOKUP(C267,customers!$A$1:$A$1001,customers!$C$1:$C$1001,,0)=0, "", _xlfn.XLOOKUP(C267,customers!$A$1:$A$1001,customers!$C$1:$C$1001,,0))</f>
        <v>vhellmore7d@bbc.co.uk</v>
      </c>
      <c r="H267" s="2" t="str">
        <f>_xlfn.XLOOKUP(C267,customers!$A$1:$A$1001,customers!$G$1:$G$1001,,0)</f>
        <v>United States</v>
      </c>
      <c r="I267" t="str">
        <f>INDEX(products!$A$1:$G$49,MATCH(orders!$D267,products!$A$1:$A$49,0), MATCH(orders!I$1,products!$A$1:$G$1,0))</f>
        <v>Ara</v>
      </c>
      <c r="J267" t="str">
        <f>INDEX(products!$A$1:$G$49,MATCH(orders!$D267,products!$A$1:$A$49,0), MATCH(orders!J$1,products!$A$1:$G$1,0))</f>
        <v>D</v>
      </c>
      <c r="K267" s="4">
        <f>INDEX(products!$A$1:$G$49,MATCH(orders!$D267,products!$A$1:$A$49,0), MATCH(orders!K$1,products!$A$1:$G$1,0))</f>
        <v>0.5</v>
      </c>
      <c r="L267" s="5">
        <f>INDEX(products!$A$1:$G$49,MATCH(orders!$D267,products!$A$1:$A$49,0), MATCH(orders!L$1,products!$A$1:$G$1,0))</f>
        <v>5.97</v>
      </c>
      <c r="M267" s="5">
        <f t="shared" si="12"/>
        <v>5.97</v>
      </c>
      <c r="N267" t="str">
        <f t="shared" si="13"/>
        <v>Arabica</v>
      </c>
      <c r="O267" t="str">
        <f t="shared" si="14"/>
        <v>Dark</v>
      </c>
      <c r="P267" t="str" cm="1">
        <f t="array" ref="P267">_xlfn.XLOOKUP(Orders[[#This Row],[Customer ID]],customers!$A$1:$A$1001,customers!I$1:$I$1001,,0)</f>
        <v>Yes</v>
      </c>
      <c r="Q267" t="str">
        <f>_xlfn.XLOOKUP(C267,customers!$A$1:$A$1001,customers!$F$1:$F$1001,,0)</f>
        <v>Little Rock</v>
      </c>
      <c r="R267" s="10">
        <f>Orders[[#This Row],[Unit Price]]-Orders[[#This Row],[Unit Profit]]</f>
        <v>5.4326999999999996</v>
      </c>
      <c r="S267" s="10">
        <f>Orders[[#This Row],[Quantity]]*Orders[[#This Row],[Unit Cost]]</f>
        <v>5.4326999999999996</v>
      </c>
      <c r="T267" s="5" cm="1">
        <f t="array" ref="T267">_xlfn.XLOOKUP(D267,Table2[[#All],[Product ID]],Table2[[#All],[Profit]],,0)</f>
        <v>0.5373</v>
      </c>
      <c r="U267" s="5">
        <f>Orders[[#This Row],[Quantity]]*Orders[[#This Row],[Unit Profit]]</f>
        <v>0.5373</v>
      </c>
    </row>
    <row r="268" spans="1:21" x14ac:dyDescent="0.3">
      <c r="A268" s="2" t="s">
        <v>1992</v>
      </c>
      <c r="B268" s="3">
        <v>44283</v>
      </c>
      <c r="C268" s="2" t="s">
        <v>1993</v>
      </c>
      <c r="D268" t="s">
        <v>6183</v>
      </c>
      <c r="E268" s="2">
        <v>2</v>
      </c>
      <c r="F268" s="2" t="str">
        <f>_xlfn.XLOOKUP(C268,customers!$A$1:$A$1001,customers!$B$1:$B$1001,,0)</f>
        <v>Myles Seawright</v>
      </c>
      <c r="G268" s="2" t="str">
        <f>IF(_xlfn.XLOOKUP(C268,customers!$A$1:$A$1001,customers!$C$1:$C$1001,,0)=0, "", _xlfn.XLOOKUP(C268,customers!$A$1:$A$1001,customers!$C$1:$C$1001,,0))</f>
        <v>mseawright7e@nbcnews.com</v>
      </c>
      <c r="H268" s="2" t="str">
        <f>_xlfn.XLOOKUP(C268,customers!$A$1:$A$1001,customers!$G$1:$G$1001,,0)</f>
        <v>United Kingdom</v>
      </c>
      <c r="I268" t="str">
        <f>INDEX(products!$A$1:$G$49,MATCH(orders!$D268,products!$A$1:$A$49,0), MATCH(orders!I$1,products!$A$1:$G$1,0))</f>
        <v>Exc</v>
      </c>
      <c r="J268" t="str">
        <f>INDEX(products!$A$1:$G$49,MATCH(orders!$D268,products!$A$1:$A$49,0), MATCH(orders!J$1,products!$A$1:$G$1,0))</f>
        <v>D</v>
      </c>
      <c r="K268" s="4">
        <f>INDEX(products!$A$1:$G$49,MATCH(orders!$D268,products!$A$1:$A$49,0), MATCH(orders!K$1,products!$A$1:$G$1,0))</f>
        <v>1</v>
      </c>
      <c r="L268" s="5">
        <f>INDEX(products!$A$1:$G$49,MATCH(orders!$D268,products!$A$1:$A$49,0), MATCH(orders!L$1,products!$A$1:$G$1,0))</f>
        <v>12.15</v>
      </c>
      <c r="M268" s="5">
        <f t="shared" si="12"/>
        <v>24.3</v>
      </c>
      <c r="N268" t="str">
        <f t="shared" si="13"/>
        <v>Excelsa</v>
      </c>
      <c r="O268" t="str">
        <f t="shared" si="14"/>
        <v>Dark</v>
      </c>
      <c r="P268" t="str" cm="1">
        <f t="array" ref="P268">_xlfn.XLOOKUP(Orders[[#This Row],[Customer ID]],customers!$A$1:$A$1001,customers!I$1:$I$1001,,0)</f>
        <v>No</v>
      </c>
      <c r="Q268" t="str">
        <f>_xlfn.XLOOKUP(C268,customers!$A$1:$A$1001,customers!$F$1:$F$1001,,0)</f>
        <v>Newton</v>
      </c>
      <c r="R268" s="10">
        <f>Orders[[#This Row],[Unit Price]]-Orders[[#This Row],[Unit Profit]]</f>
        <v>10.813500000000001</v>
      </c>
      <c r="S268" s="10">
        <f>Orders[[#This Row],[Quantity]]*Orders[[#This Row],[Unit Cost]]</f>
        <v>21.627000000000002</v>
      </c>
      <c r="T268" s="5" cm="1">
        <f t="array" ref="T268">_xlfn.XLOOKUP(D268,Table2[[#All],[Product ID]],Table2[[#All],[Profit]],,0)</f>
        <v>1.3365</v>
      </c>
      <c r="U268" s="5">
        <f>Orders[[#This Row],[Quantity]]*Orders[[#This Row],[Unit Profit]]</f>
        <v>2.673</v>
      </c>
    </row>
    <row r="269" spans="1:21" x14ac:dyDescent="0.3">
      <c r="A269" s="2" t="s">
        <v>1998</v>
      </c>
      <c r="B269" s="3">
        <v>44324</v>
      </c>
      <c r="C269" s="2" t="s">
        <v>1999</v>
      </c>
      <c r="D269" t="s">
        <v>6153</v>
      </c>
      <c r="E269" s="2">
        <v>6</v>
      </c>
      <c r="F269" s="2" t="str">
        <f>_xlfn.XLOOKUP(C269,customers!$A$1:$A$1001,customers!$B$1:$B$1001,,0)</f>
        <v>Silvana Northeast</v>
      </c>
      <c r="G269" s="2" t="str">
        <f>IF(_xlfn.XLOOKUP(C269,customers!$A$1:$A$1001,customers!$C$1:$C$1001,,0)=0, "", _xlfn.XLOOKUP(C269,customers!$A$1:$A$1001,customers!$C$1:$C$1001,,0))</f>
        <v>snortheast7f@mashable.com</v>
      </c>
      <c r="H269" s="2" t="str">
        <f>_xlfn.XLOOKUP(C269,customers!$A$1:$A$1001,customers!$G$1:$G$1001,,0)</f>
        <v>United States</v>
      </c>
      <c r="I269" t="str">
        <f>INDEX(products!$A$1:$G$49,MATCH(orders!$D269,products!$A$1:$A$49,0), MATCH(orders!I$1,products!$A$1:$G$1,0))</f>
        <v>Exc</v>
      </c>
      <c r="J269" t="str">
        <f>INDEX(products!$A$1:$G$49,MATCH(orders!$D269,products!$A$1:$A$49,0), MATCH(orders!J$1,products!$A$1:$G$1,0))</f>
        <v>D</v>
      </c>
      <c r="K269" s="4">
        <f>INDEX(products!$A$1:$G$49,MATCH(orders!$D269,products!$A$1:$A$49,0), MATCH(orders!K$1,products!$A$1:$G$1,0))</f>
        <v>0.2</v>
      </c>
      <c r="L269" s="5">
        <f>INDEX(products!$A$1:$G$49,MATCH(orders!$D269,products!$A$1:$A$49,0), MATCH(orders!L$1,products!$A$1:$G$1,0))</f>
        <v>3.645</v>
      </c>
      <c r="M269" s="5">
        <f t="shared" si="12"/>
        <v>21.87</v>
      </c>
      <c r="N269" t="str">
        <f t="shared" si="13"/>
        <v>Excelsa</v>
      </c>
      <c r="O269" t="str">
        <f t="shared" si="14"/>
        <v>Dark</v>
      </c>
      <c r="P269" t="str" cm="1">
        <f t="array" ref="P269">_xlfn.XLOOKUP(Orders[[#This Row],[Customer ID]],customers!$A$1:$A$1001,customers!I$1:$I$1001,,0)</f>
        <v>Yes</v>
      </c>
      <c r="Q269" t="str">
        <f>_xlfn.XLOOKUP(C269,customers!$A$1:$A$1001,customers!$F$1:$F$1001,,0)</f>
        <v>Sparks</v>
      </c>
      <c r="R269" s="10">
        <f>Orders[[#This Row],[Unit Price]]-Orders[[#This Row],[Unit Profit]]</f>
        <v>3.2440500000000001</v>
      </c>
      <c r="S269" s="10">
        <f>Orders[[#This Row],[Quantity]]*Orders[[#This Row],[Unit Cost]]</f>
        <v>19.464300000000001</v>
      </c>
      <c r="T269" s="5" cm="1">
        <f t="array" ref="T269">_xlfn.XLOOKUP(D269,Table2[[#All],[Product ID]],Table2[[#All],[Profit]],,0)</f>
        <v>0.40095000000000003</v>
      </c>
      <c r="U269" s="5">
        <f>Orders[[#This Row],[Quantity]]*Orders[[#This Row],[Unit Profit]]</f>
        <v>2.4057000000000004</v>
      </c>
    </row>
    <row r="270" spans="1:21" x14ac:dyDescent="0.3">
      <c r="A270" s="2" t="s">
        <v>2004</v>
      </c>
      <c r="B270" s="3">
        <v>43790</v>
      </c>
      <c r="C270" s="2" t="s">
        <v>1672</v>
      </c>
      <c r="D270" t="s">
        <v>6147</v>
      </c>
      <c r="E270" s="2">
        <v>2</v>
      </c>
      <c r="F270" s="2" t="str">
        <f>_xlfn.XLOOKUP(C270,customers!$A$1:$A$1001,customers!$B$1:$B$1001,,0)</f>
        <v>Anselma Attwater</v>
      </c>
      <c r="G270" s="2" t="str">
        <f>IF(_xlfn.XLOOKUP(C270,customers!$A$1:$A$1001,customers!$C$1:$C$1001,,0)=0, "", _xlfn.XLOOKUP(C270,customers!$A$1:$A$1001,customers!$C$1:$C$1001,,0))</f>
        <v>aattwater5u@wikia.com</v>
      </c>
      <c r="H270" s="2" t="str">
        <f>_xlfn.XLOOKUP(C270,customers!$A$1:$A$1001,customers!$G$1:$G$1001,,0)</f>
        <v>United States</v>
      </c>
      <c r="I270" t="str">
        <f>INDEX(products!$A$1:$G$49,MATCH(orders!$D270,products!$A$1:$A$49,0), MATCH(orders!I$1,products!$A$1:$G$1,0))</f>
        <v>Ara</v>
      </c>
      <c r="J270" t="str">
        <f>INDEX(products!$A$1:$G$49,MATCH(orders!$D270,products!$A$1:$A$49,0), MATCH(orders!J$1,products!$A$1:$G$1,0))</f>
        <v>D</v>
      </c>
      <c r="K270" s="4">
        <f>INDEX(products!$A$1:$G$49,MATCH(orders!$D270,products!$A$1:$A$49,0), MATCH(orders!K$1,products!$A$1:$G$1,0))</f>
        <v>1</v>
      </c>
      <c r="L270" s="5">
        <f>INDEX(products!$A$1:$G$49,MATCH(orders!$D270,products!$A$1:$A$49,0), MATCH(orders!L$1,products!$A$1:$G$1,0))</f>
        <v>9.9499999999999993</v>
      </c>
      <c r="M270" s="5">
        <f t="shared" si="12"/>
        <v>19.899999999999999</v>
      </c>
      <c r="N270" t="str">
        <f t="shared" si="13"/>
        <v>Arabica</v>
      </c>
      <c r="O270" t="str">
        <f t="shared" si="14"/>
        <v>Dark</v>
      </c>
      <c r="P270" t="str" cm="1">
        <f t="array" ref="P270">_xlfn.XLOOKUP(Orders[[#This Row],[Customer ID]],customers!$A$1:$A$1001,customers!I$1:$I$1001,,0)</f>
        <v>Yes</v>
      </c>
      <c r="Q270" t="str">
        <f>_xlfn.XLOOKUP(C270,customers!$A$1:$A$1001,customers!$F$1:$F$1001,,0)</f>
        <v>Charlottesville</v>
      </c>
      <c r="R270" s="10">
        <f>Orders[[#This Row],[Unit Price]]-Orders[[#This Row],[Unit Profit]]</f>
        <v>9.0544999999999991</v>
      </c>
      <c r="S270" s="10">
        <f>Orders[[#This Row],[Quantity]]*Orders[[#This Row],[Unit Cost]]</f>
        <v>18.108999999999998</v>
      </c>
      <c r="T270" s="5" cm="1">
        <f t="array" ref="T270">_xlfn.XLOOKUP(D270,Table2[[#All],[Product ID]],Table2[[#All],[Profit]],,0)</f>
        <v>0.89549999999999985</v>
      </c>
      <c r="U270" s="5">
        <f>Orders[[#This Row],[Quantity]]*Orders[[#This Row],[Unit Profit]]</f>
        <v>1.7909999999999997</v>
      </c>
    </row>
    <row r="271" spans="1:21" x14ac:dyDescent="0.3">
      <c r="A271" s="2" t="s">
        <v>2009</v>
      </c>
      <c r="B271" s="3">
        <v>44333</v>
      </c>
      <c r="C271" s="2" t="s">
        <v>2010</v>
      </c>
      <c r="D271" t="s">
        <v>6154</v>
      </c>
      <c r="E271" s="2">
        <v>2</v>
      </c>
      <c r="F271" s="2" t="str">
        <f>_xlfn.XLOOKUP(C271,customers!$A$1:$A$1001,customers!$B$1:$B$1001,,0)</f>
        <v>Monica Fearon</v>
      </c>
      <c r="G271" s="2" t="str">
        <f>IF(_xlfn.XLOOKUP(C271,customers!$A$1:$A$1001,customers!$C$1:$C$1001,,0)=0, "", _xlfn.XLOOKUP(C271,customers!$A$1:$A$1001,customers!$C$1:$C$1001,,0))</f>
        <v>mfearon7h@reverbnation.com</v>
      </c>
      <c r="H271" s="2" t="str">
        <f>_xlfn.XLOOKUP(C271,customers!$A$1:$A$1001,customers!$G$1:$G$1001,,0)</f>
        <v>United States</v>
      </c>
      <c r="I271" t="str">
        <f>INDEX(products!$A$1:$G$49,MATCH(orders!$D271,products!$A$1:$A$49,0), MATCH(orders!I$1,products!$A$1:$G$1,0))</f>
        <v>Ara</v>
      </c>
      <c r="J271" t="str">
        <f>INDEX(products!$A$1:$G$49,MATCH(orders!$D271,products!$A$1:$A$49,0), MATCH(orders!J$1,products!$A$1:$G$1,0))</f>
        <v>D</v>
      </c>
      <c r="K271" s="4">
        <f>INDEX(products!$A$1:$G$49,MATCH(orders!$D271,products!$A$1:$A$49,0), MATCH(orders!K$1,products!$A$1:$G$1,0))</f>
        <v>0.2</v>
      </c>
      <c r="L271" s="5">
        <f>INDEX(products!$A$1:$G$49,MATCH(orders!$D271,products!$A$1:$A$49,0), MATCH(orders!L$1,products!$A$1:$G$1,0))</f>
        <v>2.9849999999999999</v>
      </c>
      <c r="M271" s="5">
        <f t="shared" si="12"/>
        <v>5.97</v>
      </c>
      <c r="N271" t="str">
        <f t="shared" si="13"/>
        <v>Arabica</v>
      </c>
      <c r="O271" t="str">
        <f t="shared" si="14"/>
        <v>Dark</v>
      </c>
      <c r="P271" t="str" cm="1">
        <f t="array" ref="P271">_xlfn.XLOOKUP(Orders[[#This Row],[Customer ID]],customers!$A$1:$A$1001,customers!I$1:$I$1001,,0)</f>
        <v>No</v>
      </c>
      <c r="Q271" t="str">
        <f>_xlfn.XLOOKUP(C271,customers!$A$1:$A$1001,customers!$F$1:$F$1001,,0)</f>
        <v>Denton</v>
      </c>
      <c r="R271" s="10">
        <f>Orders[[#This Row],[Unit Price]]-Orders[[#This Row],[Unit Profit]]</f>
        <v>2.7163499999999998</v>
      </c>
      <c r="S271" s="10">
        <f>Orders[[#This Row],[Quantity]]*Orders[[#This Row],[Unit Cost]]</f>
        <v>5.4326999999999996</v>
      </c>
      <c r="T271" s="5" cm="1">
        <f t="array" ref="T271">_xlfn.XLOOKUP(D271,Table2[[#All],[Product ID]],Table2[[#All],[Profit]],,0)</f>
        <v>0.26865</v>
      </c>
      <c r="U271" s="5">
        <f>Orders[[#This Row],[Quantity]]*Orders[[#This Row],[Unit Profit]]</f>
        <v>0.5373</v>
      </c>
    </row>
    <row r="272" spans="1:21" x14ac:dyDescent="0.3">
      <c r="A272" s="2" t="s">
        <v>2015</v>
      </c>
      <c r="B272" s="3">
        <v>43655</v>
      </c>
      <c r="C272" s="2" t="s">
        <v>2016</v>
      </c>
      <c r="D272" t="s">
        <v>6144</v>
      </c>
      <c r="E272" s="2">
        <v>1</v>
      </c>
      <c r="F272" s="2" t="str">
        <f>_xlfn.XLOOKUP(C272,customers!$A$1:$A$1001,customers!$B$1:$B$1001,,0)</f>
        <v>Barney Chisnell</v>
      </c>
      <c r="G272" s="2" t="str">
        <f>IF(_xlfn.XLOOKUP(C272,customers!$A$1:$A$1001,customers!$C$1:$C$1001,,0)=0, "", _xlfn.XLOOKUP(C272,customers!$A$1:$A$1001,customers!$C$1:$C$1001,,0))</f>
        <v/>
      </c>
      <c r="H272" s="2" t="str">
        <f>_xlfn.XLOOKUP(C272,customers!$A$1:$A$1001,customers!$G$1:$G$1001,,0)</f>
        <v>Ireland</v>
      </c>
      <c r="I272" t="str">
        <f>INDEX(products!$A$1:$G$49,MATCH(orders!$D272,products!$A$1:$A$49,0), MATCH(orders!I$1,products!$A$1:$G$1,0))</f>
        <v>Exc</v>
      </c>
      <c r="J272" t="str">
        <f>INDEX(products!$A$1:$G$49,MATCH(orders!$D272,products!$A$1:$A$49,0), MATCH(orders!J$1,products!$A$1:$G$1,0))</f>
        <v>D</v>
      </c>
      <c r="K272" s="4">
        <f>INDEX(products!$A$1:$G$49,MATCH(orders!$D272,products!$A$1:$A$49,0), MATCH(orders!K$1,products!$A$1:$G$1,0))</f>
        <v>0.5</v>
      </c>
      <c r="L272" s="5">
        <f>INDEX(products!$A$1:$G$49,MATCH(orders!$D272,products!$A$1:$A$49,0), MATCH(orders!L$1,products!$A$1:$G$1,0))</f>
        <v>7.29</v>
      </c>
      <c r="M272" s="5">
        <f t="shared" si="12"/>
        <v>7.29</v>
      </c>
      <c r="N272" t="str">
        <f t="shared" si="13"/>
        <v>Excelsa</v>
      </c>
      <c r="O272" t="str">
        <f t="shared" si="14"/>
        <v>Dark</v>
      </c>
      <c r="P272" t="str" cm="1">
        <f t="array" ref="P272">_xlfn.XLOOKUP(Orders[[#This Row],[Customer ID]],customers!$A$1:$A$1001,customers!I$1:$I$1001,,0)</f>
        <v>Yes</v>
      </c>
      <c r="Q272" t="str">
        <f>_xlfn.XLOOKUP(C272,customers!$A$1:$A$1001,customers!$F$1:$F$1001,,0)</f>
        <v>Tullamore</v>
      </c>
      <c r="R272" s="10">
        <f>Orders[[#This Row],[Unit Price]]-Orders[[#This Row],[Unit Profit]]</f>
        <v>6.4881000000000002</v>
      </c>
      <c r="S272" s="10">
        <f>Orders[[#This Row],[Quantity]]*Orders[[#This Row],[Unit Cost]]</f>
        <v>6.4881000000000002</v>
      </c>
      <c r="T272" s="5" cm="1">
        <f t="array" ref="T272">_xlfn.XLOOKUP(D272,Table2[[#All],[Product ID]],Table2[[#All],[Profit]],,0)</f>
        <v>0.80190000000000006</v>
      </c>
      <c r="U272" s="5">
        <f>Orders[[#This Row],[Quantity]]*Orders[[#This Row],[Unit Profit]]</f>
        <v>0.80190000000000006</v>
      </c>
    </row>
    <row r="273" spans="1:21" x14ac:dyDescent="0.3">
      <c r="A273" s="2" t="s">
        <v>2019</v>
      </c>
      <c r="B273" s="3">
        <v>43971</v>
      </c>
      <c r="C273" s="2" t="s">
        <v>2020</v>
      </c>
      <c r="D273" t="s">
        <v>6154</v>
      </c>
      <c r="E273" s="2">
        <v>4</v>
      </c>
      <c r="F273" s="2" t="str">
        <f>_xlfn.XLOOKUP(C273,customers!$A$1:$A$1001,customers!$B$1:$B$1001,,0)</f>
        <v>Jasper Sisneros</v>
      </c>
      <c r="G273" s="2" t="str">
        <f>IF(_xlfn.XLOOKUP(C273,customers!$A$1:$A$1001,customers!$C$1:$C$1001,,0)=0, "", _xlfn.XLOOKUP(C273,customers!$A$1:$A$1001,customers!$C$1:$C$1001,,0))</f>
        <v>jsisneros7j@a8.net</v>
      </c>
      <c r="H273" s="2" t="str">
        <f>_xlfn.XLOOKUP(C273,customers!$A$1:$A$1001,customers!$G$1:$G$1001,,0)</f>
        <v>United States</v>
      </c>
      <c r="I273" t="str">
        <f>INDEX(products!$A$1:$G$49,MATCH(orders!$D273,products!$A$1:$A$49,0), MATCH(orders!I$1,products!$A$1:$G$1,0))</f>
        <v>Ara</v>
      </c>
      <c r="J273" t="str">
        <f>INDEX(products!$A$1:$G$49,MATCH(orders!$D273,products!$A$1:$A$49,0), MATCH(orders!J$1,products!$A$1:$G$1,0))</f>
        <v>D</v>
      </c>
      <c r="K273" s="4">
        <f>INDEX(products!$A$1:$G$49,MATCH(orders!$D273,products!$A$1:$A$49,0), MATCH(orders!K$1,products!$A$1:$G$1,0))</f>
        <v>0.2</v>
      </c>
      <c r="L273" s="5">
        <f>INDEX(products!$A$1:$G$49,MATCH(orders!$D273,products!$A$1:$A$49,0), MATCH(orders!L$1,products!$A$1:$G$1,0))</f>
        <v>2.9849999999999999</v>
      </c>
      <c r="M273" s="5">
        <f t="shared" si="12"/>
        <v>11.94</v>
      </c>
      <c r="N273" t="str">
        <f t="shared" si="13"/>
        <v>Arabica</v>
      </c>
      <c r="O273" t="str">
        <f t="shared" si="14"/>
        <v>Dark</v>
      </c>
      <c r="P273" t="str" cm="1">
        <f t="array" ref="P273">_xlfn.XLOOKUP(Orders[[#This Row],[Customer ID]],customers!$A$1:$A$1001,customers!I$1:$I$1001,,0)</f>
        <v>Yes</v>
      </c>
      <c r="Q273" t="str">
        <f>_xlfn.XLOOKUP(C273,customers!$A$1:$A$1001,customers!$F$1:$F$1001,,0)</f>
        <v>Raleigh</v>
      </c>
      <c r="R273" s="10">
        <f>Orders[[#This Row],[Unit Price]]-Orders[[#This Row],[Unit Profit]]</f>
        <v>2.7163499999999998</v>
      </c>
      <c r="S273" s="10">
        <f>Orders[[#This Row],[Quantity]]*Orders[[#This Row],[Unit Cost]]</f>
        <v>10.865399999999999</v>
      </c>
      <c r="T273" s="5" cm="1">
        <f t="array" ref="T273">_xlfn.XLOOKUP(D273,Table2[[#All],[Product ID]],Table2[[#All],[Profit]],,0)</f>
        <v>0.26865</v>
      </c>
      <c r="U273" s="5">
        <f>Orders[[#This Row],[Quantity]]*Orders[[#This Row],[Unit Profit]]</f>
        <v>1.0746</v>
      </c>
    </row>
    <row r="274" spans="1:21" x14ac:dyDescent="0.3">
      <c r="A274" s="2" t="s">
        <v>2025</v>
      </c>
      <c r="B274" s="3">
        <v>44435</v>
      </c>
      <c r="C274" s="2" t="s">
        <v>2026</v>
      </c>
      <c r="D274" t="s">
        <v>6179</v>
      </c>
      <c r="E274" s="2">
        <v>6</v>
      </c>
      <c r="F274" s="2" t="str">
        <f>_xlfn.XLOOKUP(C274,customers!$A$1:$A$1001,customers!$B$1:$B$1001,,0)</f>
        <v>Zachariah Carlson</v>
      </c>
      <c r="G274" s="2" t="str">
        <f>IF(_xlfn.XLOOKUP(C274,customers!$A$1:$A$1001,customers!$C$1:$C$1001,,0)=0, "", _xlfn.XLOOKUP(C274,customers!$A$1:$A$1001,customers!$C$1:$C$1001,,0))</f>
        <v>zcarlson7k@bigcartel.com</v>
      </c>
      <c r="H274" s="2" t="str">
        <f>_xlfn.XLOOKUP(C274,customers!$A$1:$A$1001,customers!$G$1:$G$1001,,0)</f>
        <v>Ireland</v>
      </c>
      <c r="I274" t="str">
        <f>INDEX(products!$A$1:$G$49,MATCH(orders!$D274,products!$A$1:$A$49,0), MATCH(orders!I$1,products!$A$1:$G$1,0))</f>
        <v>Rob</v>
      </c>
      <c r="J274" t="str">
        <f>INDEX(products!$A$1:$G$49,MATCH(orders!$D274,products!$A$1:$A$49,0), MATCH(orders!J$1,products!$A$1:$G$1,0))</f>
        <v>L</v>
      </c>
      <c r="K274" s="4">
        <f>INDEX(products!$A$1:$G$49,MATCH(orders!$D274,products!$A$1:$A$49,0), MATCH(orders!K$1,products!$A$1:$G$1,0))</f>
        <v>1</v>
      </c>
      <c r="L274" s="5">
        <f>INDEX(products!$A$1:$G$49,MATCH(orders!$D274,products!$A$1:$A$49,0), MATCH(orders!L$1,products!$A$1:$G$1,0))</f>
        <v>11.95</v>
      </c>
      <c r="M274" s="5">
        <f t="shared" si="12"/>
        <v>71.699999999999989</v>
      </c>
      <c r="N274" t="str">
        <f t="shared" si="13"/>
        <v>Robusta</v>
      </c>
      <c r="O274" t="str">
        <f t="shared" si="14"/>
        <v>Light</v>
      </c>
      <c r="P274" t="str" cm="1">
        <f t="array" ref="P274">_xlfn.XLOOKUP(Orders[[#This Row],[Customer ID]],customers!$A$1:$A$1001,customers!I$1:$I$1001,,0)</f>
        <v>Yes</v>
      </c>
      <c r="Q274" t="str">
        <f>_xlfn.XLOOKUP(C274,customers!$A$1:$A$1001,customers!$F$1:$F$1001,,0)</f>
        <v>Shankill</v>
      </c>
      <c r="R274" s="10">
        <f>Orders[[#This Row],[Unit Price]]-Orders[[#This Row],[Unit Profit]]</f>
        <v>11.232999999999999</v>
      </c>
      <c r="S274" s="10">
        <f>Orders[[#This Row],[Quantity]]*Orders[[#This Row],[Unit Cost]]</f>
        <v>67.397999999999996</v>
      </c>
      <c r="T274" s="5" cm="1">
        <f t="array" ref="T274">_xlfn.XLOOKUP(D274,Table2[[#All],[Product ID]],Table2[[#All],[Profit]],,0)</f>
        <v>0.71699999999999997</v>
      </c>
      <c r="U274" s="5">
        <f>Orders[[#This Row],[Quantity]]*Orders[[#This Row],[Unit Profit]]</f>
        <v>4.3019999999999996</v>
      </c>
    </row>
    <row r="275" spans="1:21" x14ac:dyDescent="0.3">
      <c r="A275" s="2" t="s">
        <v>2032</v>
      </c>
      <c r="B275" s="3">
        <v>44681</v>
      </c>
      <c r="C275" s="2" t="s">
        <v>2033</v>
      </c>
      <c r="D275" t="s">
        <v>6167</v>
      </c>
      <c r="E275" s="2">
        <v>2</v>
      </c>
      <c r="F275" s="2" t="str">
        <f>_xlfn.XLOOKUP(C275,customers!$A$1:$A$1001,customers!$B$1:$B$1001,,0)</f>
        <v>Warner Maddox</v>
      </c>
      <c r="G275" s="2" t="str">
        <f>IF(_xlfn.XLOOKUP(C275,customers!$A$1:$A$1001,customers!$C$1:$C$1001,,0)=0, "", _xlfn.XLOOKUP(C275,customers!$A$1:$A$1001,customers!$C$1:$C$1001,,0))</f>
        <v>wmaddox7l@timesonline.co.uk</v>
      </c>
      <c r="H275" s="2" t="str">
        <f>_xlfn.XLOOKUP(C275,customers!$A$1:$A$1001,customers!$G$1:$G$1001,,0)</f>
        <v>United States</v>
      </c>
      <c r="I275" t="str">
        <f>INDEX(products!$A$1:$G$49,MATCH(orders!$D275,products!$A$1:$A$49,0), MATCH(orders!I$1,products!$A$1:$G$1,0))</f>
        <v>Ara</v>
      </c>
      <c r="J275" t="str">
        <f>INDEX(products!$A$1:$G$49,MATCH(orders!$D275,products!$A$1:$A$49,0), MATCH(orders!J$1,products!$A$1:$G$1,0))</f>
        <v>L</v>
      </c>
      <c r="K275" s="4">
        <f>INDEX(products!$A$1:$G$49,MATCH(orders!$D275,products!$A$1:$A$49,0), MATCH(orders!K$1,products!$A$1:$G$1,0))</f>
        <v>0.2</v>
      </c>
      <c r="L275" s="5">
        <f>INDEX(products!$A$1:$G$49,MATCH(orders!$D275,products!$A$1:$A$49,0), MATCH(orders!L$1,products!$A$1:$G$1,0))</f>
        <v>3.8849999999999998</v>
      </c>
      <c r="M275" s="5">
        <f t="shared" si="12"/>
        <v>7.77</v>
      </c>
      <c r="N275" t="str">
        <f t="shared" si="13"/>
        <v>Arabica</v>
      </c>
      <c r="O275" t="str">
        <f t="shared" si="14"/>
        <v>Light</v>
      </c>
      <c r="P275" t="str" cm="1">
        <f t="array" ref="P275">_xlfn.XLOOKUP(Orders[[#This Row],[Customer ID]],customers!$A$1:$A$1001,customers!I$1:$I$1001,,0)</f>
        <v>No</v>
      </c>
      <c r="Q275" t="str">
        <f>_xlfn.XLOOKUP(C275,customers!$A$1:$A$1001,customers!$F$1:$F$1001,,0)</f>
        <v>New York City</v>
      </c>
      <c r="R275" s="10">
        <f>Orders[[#This Row],[Unit Price]]-Orders[[#This Row],[Unit Profit]]</f>
        <v>3.5353499999999998</v>
      </c>
      <c r="S275" s="10">
        <f>Orders[[#This Row],[Quantity]]*Orders[[#This Row],[Unit Cost]]</f>
        <v>7.0706999999999995</v>
      </c>
      <c r="T275" s="5" cm="1">
        <f t="array" ref="T275">_xlfn.XLOOKUP(D275,Table2[[#All],[Product ID]],Table2[[#All],[Profit]],,0)</f>
        <v>0.34964999999999996</v>
      </c>
      <c r="U275" s="5">
        <f>Orders[[#This Row],[Quantity]]*Orders[[#This Row],[Unit Profit]]</f>
        <v>0.69929999999999992</v>
      </c>
    </row>
    <row r="276" spans="1:21" x14ac:dyDescent="0.3">
      <c r="A276" s="2" t="s">
        <v>2038</v>
      </c>
      <c r="B276" s="3">
        <v>43985</v>
      </c>
      <c r="C276" s="2" t="s">
        <v>2039</v>
      </c>
      <c r="D276" t="s">
        <v>6175</v>
      </c>
      <c r="E276" s="2">
        <v>1</v>
      </c>
      <c r="F276" s="2" t="str">
        <f>_xlfn.XLOOKUP(C276,customers!$A$1:$A$1001,customers!$B$1:$B$1001,,0)</f>
        <v>Donnie Hedlestone</v>
      </c>
      <c r="G276" s="2" t="str">
        <f>IF(_xlfn.XLOOKUP(C276,customers!$A$1:$A$1001,customers!$C$1:$C$1001,,0)=0, "", _xlfn.XLOOKUP(C276,customers!$A$1:$A$1001,customers!$C$1:$C$1001,,0))</f>
        <v>dhedlestone7m@craigslist.org</v>
      </c>
      <c r="H276" s="2" t="str">
        <f>_xlfn.XLOOKUP(C276,customers!$A$1:$A$1001,customers!$G$1:$G$1001,,0)</f>
        <v>United States</v>
      </c>
      <c r="I276" t="str">
        <f>INDEX(products!$A$1:$G$49,MATCH(orders!$D276,products!$A$1:$A$49,0), MATCH(orders!I$1,products!$A$1:$G$1,0))</f>
        <v>Ara</v>
      </c>
      <c r="J276" t="str">
        <f>INDEX(products!$A$1:$G$49,MATCH(orders!$D276,products!$A$1:$A$49,0), MATCH(orders!J$1,products!$A$1:$G$1,0))</f>
        <v>M</v>
      </c>
      <c r="K276" s="4">
        <f>INDEX(products!$A$1:$G$49,MATCH(orders!$D276,products!$A$1:$A$49,0), MATCH(orders!K$1,products!$A$1:$G$1,0))</f>
        <v>2.5</v>
      </c>
      <c r="L276" s="5">
        <f>INDEX(products!$A$1:$G$49,MATCH(orders!$D276,products!$A$1:$A$49,0), MATCH(orders!L$1,products!$A$1:$G$1,0))</f>
        <v>25.874999999999996</v>
      </c>
      <c r="M276" s="5">
        <f t="shared" si="12"/>
        <v>25.874999999999996</v>
      </c>
      <c r="N276" t="str">
        <f t="shared" si="13"/>
        <v>Arabica</v>
      </c>
      <c r="O276" t="str">
        <f t="shared" si="14"/>
        <v>Medium</v>
      </c>
      <c r="P276" t="str" cm="1">
        <f t="array" ref="P276">_xlfn.XLOOKUP(Orders[[#This Row],[Customer ID]],customers!$A$1:$A$1001,customers!I$1:$I$1001,,0)</f>
        <v>No</v>
      </c>
      <c r="Q276" t="str">
        <f>_xlfn.XLOOKUP(C276,customers!$A$1:$A$1001,customers!$F$1:$F$1001,,0)</f>
        <v>Stamford</v>
      </c>
      <c r="R276" s="10">
        <f>Orders[[#This Row],[Unit Price]]-Orders[[#This Row],[Unit Profit]]</f>
        <v>23.546249999999997</v>
      </c>
      <c r="S276" s="10">
        <f>Orders[[#This Row],[Quantity]]*Orders[[#This Row],[Unit Cost]]</f>
        <v>23.546249999999997</v>
      </c>
      <c r="T276" s="5" cm="1">
        <f t="array" ref="T276">_xlfn.XLOOKUP(D276,Table2[[#All],[Product ID]],Table2[[#All],[Profit]],,0)</f>
        <v>2.3287499999999994</v>
      </c>
      <c r="U276" s="5">
        <f>Orders[[#This Row],[Quantity]]*Orders[[#This Row],[Unit Profit]]</f>
        <v>2.3287499999999994</v>
      </c>
    </row>
    <row r="277" spans="1:21" x14ac:dyDescent="0.3">
      <c r="A277" s="2" t="s">
        <v>2044</v>
      </c>
      <c r="B277" s="3">
        <v>44725</v>
      </c>
      <c r="C277" s="2" t="s">
        <v>2045</v>
      </c>
      <c r="D277" t="s">
        <v>6148</v>
      </c>
      <c r="E277" s="2">
        <v>6</v>
      </c>
      <c r="F277" s="2" t="str">
        <f>_xlfn.XLOOKUP(C277,customers!$A$1:$A$1001,customers!$B$1:$B$1001,,0)</f>
        <v>Teddi Crowthe</v>
      </c>
      <c r="G277" s="2" t="str">
        <f>IF(_xlfn.XLOOKUP(C277,customers!$A$1:$A$1001,customers!$C$1:$C$1001,,0)=0, "", _xlfn.XLOOKUP(C277,customers!$A$1:$A$1001,customers!$C$1:$C$1001,,0))</f>
        <v>tcrowthe7n@europa.eu</v>
      </c>
      <c r="H277" s="2" t="str">
        <f>_xlfn.XLOOKUP(C277,customers!$A$1:$A$1001,customers!$G$1:$G$1001,,0)</f>
        <v>United States</v>
      </c>
      <c r="I277" t="str">
        <f>INDEX(products!$A$1:$G$49,MATCH(orders!$D277,products!$A$1:$A$49,0), MATCH(orders!I$1,products!$A$1:$G$1,0))</f>
        <v>Exc</v>
      </c>
      <c r="J277" t="str">
        <f>INDEX(products!$A$1:$G$49,MATCH(orders!$D277,products!$A$1:$A$49,0), MATCH(orders!J$1,products!$A$1:$G$1,0))</f>
        <v>L</v>
      </c>
      <c r="K277" s="4">
        <f>INDEX(products!$A$1:$G$49,MATCH(orders!$D277,products!$A$1:$A$49,0), MATCH(orders!K$1,products!$A$1:$G$1,0))</f>
        <v>2.5</v>
      </c>
      <c r="L277" s="5">
        <f>INDEX(products!$A$1:$G$49,MATCH(orders!$D277,products!$A$1:$A$49,0), MATCH(orders!L$1,products!$A$1:$G$1,0))</f>
        <v>34.154999999999994</v>
      </c>
      <c r="M277" s="5">
        <f t="shared" si="12"/>
        <v>204.92999999999995</v>
      </c>
      <c r="N277" t="str">
        <f t="shared" si="13"/>
        <v>Excelsa</v>
      </c>
      <c r="O277" t="str">
        <f t="shared" si="14"/>
        <v>Light</v>
      </c>
      <c r="P277" t="str" cm="1">
        <f t="array" ref="P277">_xlfn.XLOOKUP(Orders[[#This Row],[Customer ID]],customers!$A$1:$A$1001,customers!I$1:$I$1001,,0)</f>
        <v>No</v>
      </c>
      <c r="Q277" t="str">
        <f>_xlfn.XLOOKUP(C277,customers!$A$1:$A$1001,customers!$F$1:$F$1001,,0)</f>
        <v>Toledo</v>
      </c>
      <c r="R277" s="10">
        <f>Orders[[#This Row],[Unit Price]]-Orders[[#This Row],[Unit Profit]]</f>
        <v>30.397949999999994</v>
      </c>
      <c r="S277" s="10">
        <f>Orders[[#This Row],[Quantity]]*Orders[[#This Row],[Unit Cost]]</f>
        <v>182.38769999999997</v>
      </c>
      <c r="T277" s="5" cm="1">
        <f t="array" ref="T277">_xlfn.XLOOKUP(D277,Table2[[#All],[Product ID]],Table2[[#All],[Profit]],,0)</f>
        <v>3.7570499999999996</v>
      </c>
      <c r="U277" s="5">
        <f>Orders[[#This Row],[Quantity]]*Orders[[#This Row],[Unit Profit]]</f>
        <v>22.542299999999997</v>
      </c>
    </row>
    <row r="278" spans="1:21" x14ac:dyDescent="0.3">
      <c r="A278" s="2" t="s">
        <v>2050</v>
      </c>
      <c r="B278" s="3">
        <v>43992</v>
      </c>
      <c r="C278" s="2" t="s">
        <v>2051</v>
      </c>
      <c r="D278" t="s">
        <v>6142</v>
      </c>
      <c r="E278" s="2">
        <v>4</v>
      </c>
      <c r="F278" s="2" t="str">
        <f>_xlfn.XLOOKUP(C278,customers!$A$1:$A$1001,customers!$B$1:$B$1001,,0)</f>
        <v>Dorelia Bury</v>
      </c>
      <c r="G278" s="2" t="str">
        <f>IF(_xlfn.XLOOKUP(C278,customers!$A$1:$A$1001,customers!$C$1:$C$1001,,0)=0, "", _xlfn.XLOOKUP(C278,customers!$A$1:$A$1001,customers!$C$1:$C$1001,,0))</f>
        <v>dbury7o@tinyurl.com</v>
      </c>
      <c r="H278" s="2" t="str">
        <f>_xlfn.XLOOKUP(C278,customers!$A$1:$A$1001,customers!$G$1:$G$1001,,0)</f>
        <v>Ireland</v>
      </c>
      <c r="I278" t="str">
        <f>INDEX(products!$A$1:$G$49,MATCH(orders!$D278,products!$A$1:$A$49,0), MATCH(orders!I$1,products!$A$1:$G$1,0))</f>
        <v>Rob</v>
      </c>
      <c r="J278" t="str">
        <f>INDEX(products!$A$1:$G$49,MATCH(orders!$D278,products!$A$1:$A$49,0), MATCH(orders!J$1,products!$A$1:$G$1,0))</f>
        <v>L</v>
      </c>
      <c r="K278" s="4">
        <f>INDEX(products!$A$1:$G$49,MATCH(orders!$D278,products!$A$1:$A$49,0), MATCH(orders!K$1,products!$A$1:$G$1,0))</f>
        <v>2.5</v>
      </c>
      <c r="L278" s="5">
        <f>INDEX(products!$A$1:$G$49,MATCH(orders!$D278,products!$A$1:$A$49,0), MATCH(orders!L$1,products!$A$1:$G$1,0))</f>
        <v>27.484999999999996</v>
      </c>
      <c r="M278" s="5">
        <f t="shared" si="12"/>
        <v>109.93999999999998</v>
      </c>
      <c r="N278" t="str">
        <f t="shared" si="13"/>
        <v>Robusta</v>
      </c>
      <c r="O278" t="str">
        <f t="shared" si="14"/>
        <v>Light</v>
      </c>
      <c r="P278" t="str" cm="1">
        <f t="array" ref="P278">_xlfn.XLOOKUP(Orders[[#This Row],[Customer ID]],customers!$A$1:$A$1001,customers!I$1:$I$1001,,0)</f>
        <v>Yes</v>
      </c>
      <c r="Q278" t="str">
        <f>_xlfn.XLOOKUP(C278,customers!$A$1:$A$1001,customers!$F$1:$F$1001,,0)</f>
        <v>Castleblayney</v>
      </c>
      <c r="R278" s="10">
        <f>Orders[[#This Row],[Unit Price]]-Orders[[#This Row],[Unit Profit]]</f>
        <v>25.835899999999995</v>
      </c>
      <c r="S278" s="10">
        <f>Orders[[#This Row],[Quantity]]*Orders[[#This Row],[Unit Cost]]</f>
        <v>103.34359999999998</v>
      </c>
      <c r="T278" s="5" cm="1">
        <f t="array" ref="T278">_xlfn.XLOOKUP(D278,Table2[[#All],[Product ID]],Table2[[#All],[Profit]],,0)</f>
        <v>1.6490999999999998</v>
      </c>
      <c r="U278" s="5">
        <f>Orders[[#This Row],[Quantity]]*Orders[[#This Row],[Unit Profit]]</f>
        <v>6.5963999999999992</v>
      </c>
    </row>
    <row r="279" spans="1:21" x14ac:dyDescent="0.3">
      <c r="A279" s="2" t="s">
        <v>2056</v>
      </c>
      <c r="B279" s="3">
        <v>44183</v>
      </c>
      <c r="C279" s="2" t="s">
        <v>2057</v>
      </c>
      <c r="D279" t="s">
        <v>6171</v>
      </c>
      <c r="E279" s="2">
        <v>6</v>
      </c>
      <c r="F279" s="2" t="str">
        <f>_xlfn.XLOOKUP(C279,customers!$A$1:$A$1001,customers!$B$1:$B$1001,,0)</f>
        <v>Gussy Broadbear</v>
      </c>
      <c r="G279" s="2" t="str">
        <f>IF(_xlfn.XLOOKUP(C279,customers!$A$1:$A$1001,customers!$C$1:$C$1001,,0)=0, "", _xlfn.XLOOKUP(C279,customers!$A$1:$A$1001,customers!$C$1:$C$1001,,0))</f>
        <v>gbroadbear7p@omniture.com</v>
      </c>
      <c r="H279" s="2" t="str">
        <f>_xlfn.XLOOKUP(C279,customers!$A$1:$A$1001,customers!$G$1:$G$1001,,0)</f>
        <v>United States</v>
      </c>
      <c r="I279" t="str">
        <f>INDEX(products!$A$1:$G$49,MATCH(orders!$D279,products!$A$1:$A$49,0), MATCH(orders!I$1,products!$A$1:$G$1,0))</f>
        <v>Exc</v>
      </c>
      <c r="J279" t="str">
        <f>INDEX(products!$A$1:$G$49,MATCH(orders!$D279,products!$A$1:$A$49,0), MATCH(orders!J$1,products!$A$1:$G$1,0))</f>
        <v>L</v>
      </c>
      <c r="K279" s="4">
        <f>INDEX(products!$A$1:$G$49,MATCH(orders!$D279,products!$A$1:$A$49,0), MATCH(orders!K$1,products!$A$1:$G$1,0))</f>
        <v>1</v>
      </c>
      <c r="L279" s="5">
        <f>INDEX(products!$A$1:$G$49,MATCH(orders!$D279,products!$A$1:$A$49,0), MATCH(orders!L$1,products!$A$1:$G$1,0))</f>
        <v>14.85</v>
      </c>
      <c r="M279" s="5">
        <f t="shared" si="12"/>
        <v>89.1</v>
      </c>
      <c r="N279" t="str">
        <f t="shared" si="13"/>
        <v>Excelsa</v>
      </c>
      <c r="O279" t="str">
        <f t="shared" si="14"/>
        <v>Light</v>
      </c>
      <c r="P279" t="str" cm="1">
        <f t="array" ref="P279">_xlfn.XLOOKUP(Orders[[#This Row],[Customer ID]],customers!$A$1:$A$1001,customers!I$1:$I$1001,,0)</f>
        <v>No</v>
      </c>
      <c r="Q279" t="str">
        <f>_xlfn.XLOOKUP(C279,customers!$A$1:$A$1001,customers!$F$1:$F$1001,,0)</f>
        <v>Columbia</v>
      </c>
      <c r="R279" s="10">
        <f>Orders[[#This Row],[Unit Price]]-Orders[[#This Row],[Unit Profit]]</f>
        <v>13.2165</v>
      </c>
      <c r="S279" s="10">
        <f>Orders[[#This Row],[Quantity]]*Orders[[#This Row],[Unit Cost]]</f>
        <v>79.299000000000007</v>
      </c>
      <c r="T279" s="5" cm="1">
        <f t="array" ref="T279">_xlfn.XLOOKUP(D279,Table2[[#All],[Product ID]],Table2[[#All],[Profit]],,0)</f>
        <v>1.6335</v>
      </c>
      <c r="U279" s="5">
        <f>Orders[[#This Row],[Quantity]]*Orders[[#This Row],[Unit Profit]]</f>
        <v>9.8010000000000002</v>
      </c>
    </row>
    <row r="280" spans="1:21" x14ac:dyDescent="0.3">
      <c r="A280" s="2" t="s">
        <v>2062</v>
      </c>
      <c r="B280" s="3">
        <v>43708</v>
      </c>
      <c r="C280" s="2" t="s">
        <v>2063</v>
      </c>
      <c r="D280" t="s">
        <v>6167</v>
      </c>
      <c r="E280" s="2">
        <v>2</v>
      </c>
      <c r="F280" s="2" t="str">
        <f>_xlfn.XLOOKUP(C280,customers!$A$1:$A$1001,customers!$B$1:$B$1001,,0)</f>
        <v>Emlynne Palfrey</v>
      </c>
      <c r="G280" s="2" t="str">
        <f>IF(_xlfn.XLOOKUP(C280,customers!$A$1:$A$1001,customers!$C$1:$C$1001,,0)=0, "", _xlfn.XLOOKUP(C280,customers!$A$1:$A$1001,customers!$C$1:$C$1001,,0))</f>
        <v>epalfrey7q@devhub.com</v>
      </c>
      <c r="H280" s="2" t="str">
        <f>_xlfn.XLOOKUP(C280,customers!$A$1:$A$1001,customers!$G$1:$G$1001,,0)</f>
        <v>United States</v>
      </c>
      <c r="I280" t="str">
        <f>INDEX(products!$A$1:$G$49,MATCH(orders!$D280,products!$A$1:$A$49,0), MATCH(orders!I$1,products!$A$1:$G$1,0))</f>
        <v>Ara</v>
      </c>
      <c r="J280" t="str">
        <f>INDEX(products!$A$1:$G$49,MATCH(orders!$D280,products!$A$1:$A$49,0), MATCH(orders!J$1,products!$A$1:$G$1,0))</f>
        <v>L</v>
      </c>
      <c r="K280" s="4">
        <f>INDEX(products!$A$1:$G$49,MATCH(orders!$D280,products!$A$1:$A$49,0), MATCH(orders!K$1,products!$A$1:$G$1,0))</f>
        <v>0.2</v>
      </c>
      <c r="L280" s="5">
        <f>INDEX(products!$A$1:$G$49,MATCH(orders!$D280,products!$A$1:$A$49,0), MATCH(orders!L$1,products!$A$1:$G$1,0))</f>
        <v>3.8849999999999998</v>
      </c>
      <c r="M280" s="5">
        <f t="shared" si="12"/>
        <v>7.77</v>
      </c>
      <c r="N280" t="str">
        <f t="shared" si="13"/>
        <v>Arabica</v>
      </c>
      <c r="O280" t="str">
        <f t="shared" si="14"/>
        <v>Light</v>
      </c>
      <c r="P280" t="str" cm="1">
        <f t="array" ref="P280">_xlfn.XLOOKUP(Orders[[#This Row],[Customer ID]],customers!$A$1:$A$1001,customers!I$1:$I$1001,,0)</f>
        <v>Yes</v>
      </c>
      <c r="Q280" t="str">
        <f>_xlfn.XLOOKUP(C280,customers!$A$1:$A$1001,customers!$F$1:$F$1001,,0)</f>
        <v>Fort Wayne</v>
      </c>
      <c r="R280" s="10">
        <f>Orders[[#This Row],[Unit Price]]-Orders[[#This Row],[Unit Profit]]</f>
        <v>3.5353499999999998</v>
      </c>
      <c r="S280" s="10">
        <f>Orders[[#This Row],[Quantity]]*Orders[[#This Row],[Unit Cost]]</f>
        <v>7.0706999999999995</v>
      </c>
      <c r="T280" s="5" cm="1">
        <f t="array" ref="T280">_xlfn.XLOOKUP(D280,Table2[[#All],[Product ID]],Table2[[#All],[Profit]],,0)</f>
        <v>0.34964999999999996</v>
      </c>
      <c r="U280" s="5">
        <f>Orders[[#This Row],[Quantity]]*Orders[[#This Row],[Unit Profit]]</f>
        <v>0.69929999999999992</v>
      </c>
    </row>
    <row r="281" spans="1:21" x14ac:dyDescent="0.3">
      <c r="A281" s="2" t="s">
        <v>2068</v>
      </c>
      <c r="B281" s="3">
        <v>43521</v>
      </c>
      <c r="C281" s="2" t="s">
        <v>2069</v>
      </c>
      <c r="D281" t="s">
        <v>6181</v>
      </c>
      <c r="E281" s="2">
        <v>1</v>
      </c>
      <c r="F281" s="2" t="str">
        <f>_xlfn.XLOOKUP(C281,customers!$A$1:$A$1001,customers!$B$1:$B$1001,,0)</f>
        <v>Parsifal Metrick</v>
      </c>
      <c r="G281" s="2" t="str">
        <f>IF(_xlfn.XLOOKUP(C281,customers!$A$1:$A$1001,customers!$C$1:$C$1001,,0)=0, "", _xlfn.XLOOKUP(C281,customers!$A$1:$A$1001,customers!$C$1:$C$1001,,0))</f>
        <v>pmetrick7r@rakuten.co.jp</v>
      </c>
      <c r="H281" s="2" t="str">
        <f>_xlfn.XLOOKUP(C281,customers!$A$1:$A$1001,customers!$G$1:$G$1001,,0)</f>
        <v>United States</v>
      </c>
      <c r="I281" t="str">
        <f>INDEX(products!$A$1:$G$49,MATCH(orders!$D281,products!$A$1:$A$49,0), MATCH(orders!I$1,products!$A$1:$G$1,0))</f>
        <v>Lib</v>
      </c>
      <c r="J281" t="str">
        <f>INDEX(products!$A$1:$G$49,MATCH(orders!$D281,products!$A$1:$A$49,0), MATCH(orders!J$1,products!$A$1:$G$1,0))</f>
        <v>M</v>
      </c>
      <c r="K281" s="4">
        <f>INDEX(products!$A$1:$G$49,MATCH(orders!$D281,products!$A$1:$A$49,0), MATCH(orders!K$1,products!$A$1:$G$1,0))</f>
        <v>2.5</v>
      </c>
      <c r="L281" s="5">
        <f>INDEX(products!$A$1:$G$49,MATCH(orders!$D281,products!$A$1:$A$49,0), MATCH(orders!L$1,products!$A$1:$G$1,0))</f>
        <v>33.464999999999996</v>
      </c>
      <c r="M281" s="5">
        <f t="shared" si="12"/>
        <v>33.464999999999996</v>
      </c>
      <c r="N281" t="str">
        <f t="shared" si="13"/>
        <v>Librica</v>
      </c>
      <c r="O281" t="str">
        <f t="shared" si="14"/>
        <v>Medium</v>
      </c>
      <c r="P281" t="str" cm="1">
        <f t="array" ref="P281">_xlfn.XLOOKUP(Orders[[#This Row],[Customer ID]],customers!$A$1:$A$1001,customers!I$1:$I$1001,,0)</f>
        <v>Yes</v>
      </c>
      <c r="Q281" t="str">
        <f>_xlfn.XLOOKUP(C281,customers!$A$1:$A$1001,customers!$F$1:$F$1001,,0)</f>
        <v>Saint Louis</v>
      </c>
      <c r="R281" s="10">
        <f>Orders[[#This Row],[Unit Price]]-Orders[[#This Row],[Unit Profit]]</f>
        <v>29.114549999999998</v>
      </c>
      <c r="S281" s="10">
        <f>Orders[[#This Row],[Quantity]]*Orders[[#This Row],[Unit Cost]]</f>
        <v>29.114549999999998</v>
      </c>
      <c r="T281" s="5" cm="1">
        <f t="array" ref="T281">_xlfn.XLOOKUP(D281,Table2[[#All],[Product ID]],Table2[[#All],[Profit]],,0)</f>
        <v>4.3504499999999995</v>
      </c>
      <c r="U281" s="5">
        <f>Orders[[#This Row],[Quantity]]*Orders[[#This Row],[Unit Profit]]</f>
        <v>4.3504499999999995</v>
      </c>
    </row>
    <row r="282" spans="1:21" x14ac:dyDescent="0.3">
      <c r="A282" s="2" t="s">
        <v>2074</v>
      </c>
      <c r="B282" s="3">
        <v>44234</v>
      </c>
      <c r="C282" s="2" t="s">
        <v>2075</v>
      </c>
      <c r="D282" t="s">
        <v>6139</v>
      </c>
      <c r="E282" s="2">
        <v>5</v>
      </c>
      <c r="F282" s="2" t="str">
        <f>_xlfn.XLOOKUP(C282,customers!$A$1:$A$1001,customers!$B$1:$B$1001,,0)</f>
        <v>Christopher Grieveson</v>
      </c>
      <c r="G282" s="2" t="str">
        <f>IF(_xlfn.XLOOKUP(C282,customers!$A$1:$A$1001,customers!$C$1:$C$1001,,0)=0, "", _xlfn.XLOOKUP(C282,customers!$A$1:$A$1001,customers!$C$1:$C$1001,,0))</f>
        <v/>
      </c>
      <c r="H282" s="2" t="str">
        <f>_xlfn.XLOOKUP(C282,customers!$A$1:$A$1001,customers!$G$1:$G$1001,,0)</f>
        <v>United States</v>
      </c>
      <c r="I282" t="str">
        <f>INDEX(products!$A$1:$G$49,MATCH(orders!$D282,products!$A$1:$A$49,0), MATCH(orders!I$1,products!$A$1:$G$1,0))</f>
        <v>Exc</v>
      </c>
      <c r="J282" t="str">
        <f>INDEX(products!$A$1:$G$49,MATCH(orders!$D282,products!$A$1:$A$49,0), MATCH(orders!J$1,products!$A$1:$G$1,0))</f>
        <v>M</v>
      </c>
      <c r="K282" s="4">
        <f>INDEX(products!$A$1:$G$49,MATCH(orders!$D282,products!$A$1:$A$49,0), MATCH(orders!K$1,products!$A$1:$G$1,0))</f>
        <v>0.5</v>
      </c>
      <c r="L282" s="5">
        <f>INDEX(products!$A$1:$G$49,MATCH(orders!$D282,products!$A$1:$A$49,0), MATCH(orders!L$1,products!$A$1:$G$1,0))</f>
        <v>8.25</v>
      </c>
      <c r="M282" s="5">
        <f t="shared" si="12"/>
        <v>41.25</v>
      </c>
      <c r="N282" t="str">
        <f t="shared" si="13"/>
        <v>Excelsa</v>
      </c>
      <c r="O282" t="str">
        <f t="shared" si="14"/>
        <v>Medium</v>
      </c>
      <c r="P282" t="str" cm="1">
        <f t="array" ref="P282">_xlfn.XLOOKUP(Orders[[#This Row],[Customer ID]],customers!$A$1:$A$1001,customers!I$1:$I$1001,,0)</f>
        <v>Yes</v>
      </c>
      <c r="Q282" t="str">
        <f>_xlfn.XLOOKUP(C282,customers!$A$1:$A$1001,customers!$F$1:$F$1001,,0)</f>
        <v>Portland</v>
      </c>
      <c r="R282" s="10">
        <f>Orders[[#This Row],[Unit Price]]-Orders[[#This Row],[Unit Profit]]</f>
        <v>7.3425000000000002</v>
      </c>
      <c r="S282" s="10">
        <f>Orders[[#This Row],[Quantity]]*Orders[[#This Row],[Unit Cost]]</f>
        <v>36.712499999999999</v>
      </c>
      <c r="T282" s="5" cm="1">
        <f t="array" ref="T282">_xlfn.XLOOKUP(D282,Table2[[#All],[Product ID]],Table2[[#All],[Profit]],,0)</f>
        <v>0.90749999999999997</v>
      </c>
      <c r="U282" s="5">
        <f>Orders[[#This Row],[Quantity]]*Orders[[#This Row],[Unit Profit]]</f>
        <v>4.5374999999999996</v>
      </c>
    </row>
    <row r="283" spans="1:21" x14ac:dyDescent="0.3">
      <c r="A283" s="2" t="s">
        <v>2079</v>
      </c>
      <c r="B283" s="3">
        <v>44210</v>
      </c>
      <c r="C283" s="2" t="s">
        <v>2080</v>
      </c>
      <c r="D283" t="s">
        <v>6171</v>
      </c>
      <c r="E283" s="2">
        <v>4</v>
      </c>
      <c r="F283" s="2" t="str">
        <f>_xlfn.XLOOKUP(C283,customers!$A$1:$A$1001,customers!$B$1:$B$1001,,0)</f>
        <v>Karlan Karby</v>
      </c>
      <c r="G283" s="2" t="str">
        <f>IF(_xlfn.XLOOKUP(C283,customers!$A$1:$A$1001,customers!$C$1:$C$1001,,0)=0, "", _xlfn.XLOOKUP(C283,customers!$A$1:$A$1001,customers!$C$1:$C$1001,,0))</f>
        <v>kkarby7t@sbwire.com</v>
      </c>
      <c r="H283" s="2" t="str">
        <f>_xlfn.XLOOKUP(C283,customers!$A$1:$A$1001,customers!$G$1:$G$1001,,0)</f>
        <v>United States</v>
      </c>
      <c r="I283" t="str">
        <f>INDEX(products!$A$1:$G$49,MATCH(orders!$D283,products!$A$1:$A$49,0), MATCH(orders!I$1,products!$A$1:$G$1,0))</f>
        <v>Exc</v>
      </c>
      <c r="J283" t="str">
        <f>INDEX(products!$A$1:$G$49,MATCH(orders!$D283,products!$A$1:$A$49,0), MATCH(orders!J$1,products!$A$1:$G$1,0))</f>
        <v>L</v>
      </c>
      <c r="K283" s="4">
        <f>INDEX(products!$A$1:$G$49,MATCH(orders!$D283,products!$A$1:$A$49,0), MATCH(orders!K$1,products!$A$1:$G$1,0))</f>
        <v>1</v>
      </c>
      <c r="L283" s="5">
        <f>INDEX(products!$A$1:$G$49,MATCH(orders!$D283,products!$A$1:$A$49,0), MATCH(orders!L$1,products!$A$1:$G$1,0))</f>
        <v>14.85</v>
      </c>
      <c r="M283" s="5">
        <f t="shared" si="12"/>
        <v>59.4</v>
      </c>
      <c r="N283" t="str">
        <f t="shared" si="13"/>
        <v>Excelsa</v>
      </c>
      <c r="O283" t="str">
        <f t="shared" si="14"/>
        <v>Light</v>
      </c>
      <c r="P283" t="str" cm="1">
        <f t="array" ref="P283">_xlfn.XLOOKUP(Orders[[#This Row],[Customer ID]],customers!$A$1:$A$1001,customers!I$1:$I$1001,,0)</f>
        <v>Yes</v>
      </c>
      <c r="Q283" t="str">
        <f>_xlfn.XLOOKUP(C283,customers!$A$1:$A$1001,customers!$F$1:$F$1001,,0)</f>
        <v>Boulder</v>
      </c>
      <c r="R283" s="10">
        <f>Orders[[#This Row],[Unit Price]]-Orders[[#This Row],[Unit Profit]]</f>
        <v>13.2165</v>
      </c>
      <c r="S283" s="10">
        <f>Orders[[#This Row],[Quantity]]*Orders[[#This Row],[Unit Cost]]</f>
        <v>52.866</v>
      </c>
      <c r="T283" s="5" cm="1">
        <f t="array" ref="T283">_xlfn.XLOOKUP(D283,Table2[[#All],[Product ID]],Table2[[#All],[Profit]],,0)</f>
        <v>1.6335</v>
      </c>
      <c r="U283" s="5">
        <f>Orders[[#This Row],[Quantity]]*Orders[[#This Row],[Unit Profit]]</f>
        <v>6.5339999999999998</v>
      </c>
    </row>
    <row r="284" spans="1:21" x14ac:dyDescent="0.3">
      <c r="A284" s="2" t="s">
        <v>2085</v>
      </c>
      <c r="B284" s="3">
        <v>43520</v>
      </c>
      <c r="C284" s="2" t="s">
        <v>2086</v>
      </c>
      <c r="D284" t="s">
        <v>6180</v>
      </c>
      <c r="E284" s="2">
        <v>1</v>
      </c>
      <c r="F284" s="2" t="str">
        <f>_xlfn.XLOOKUP(C284,customers!$A$1:$A$1001,customers!$B$1:$B$1001,,0)</f>
        <v>Flory Crumpe</v>
      </c>
      <c r="G284" s="2" t="str">
        <f>IF(_xlfn.XLOOKUP(C284,customers!$A$1:$A$1001,customers!$C$1:$C$1001,,0)=0, "", _xlfn.XLOOKUP(C284,customers!$A$1:$A$1001,customers!$C$1:$C$1001,,0))</f>
        <v>fcrumpe7u@ftc.gov</v>
      </c>
      <c r="H284" s="2" t="str">
        <f>_xlfn.XLOOKUP(C284,customers!$A$1:$A$1001,customers!$G$1:$G$1001,,0)</f>
        <v>United Kingdom</v>
      </c>
      <c r="I284" t="str">
        <f>INDEX(products!$A$1:$G$49,MATCH(orders!$D284,products!$A$1:$A$49,0), MATCH(orders!I$1,products!$A$1:$G$1,0))</f>
        <v>Ara</v>
      </c>
      <c r="J284" t="str">
        <f>INDEX(products!$A$1:$G$49,MATCH(orders!$D284,products!$A$1:$A$49,0), MATCH(orders!J$1,products!$A$1:$G$1,0))</f>
        <v>L</v>
      </c>
      <c r="K284" s="4">
        <f>INDEX(products!$A$1:$G$49,MATCH(orders!$D284,products!$A$1:$A$49,0), MATCH(orders!K$1,products!$A$1:$G$1,0))</f>
        <v>0.5</v>
      </c>
      <c r="L284" s="5">
        <f>INDEX(products!$A$1:$G$49,MATCH(orders!$D284,products!$A$1:$A$49,0), MATCH(orders!L$1,products!$A$1:$G$1,0))</f>
        <v>7.77</v>
      </c>
      <c r="M284" s="5">
        <f t="shared" si="12"/>
        <v>7.77</v>
      </c>
      <c r="N284" t="str">
        <f t="shared" si="13"/>
        <v>Arabica</v>
      </c>
      <c r="O284" t="str">
        <f t="shared" si="14"/>
        <v>Light</v>
      </c>
      <c r="P284" t="str" cm="1">
        <f t="array" ref="P284">_xlfn.XLOOKUP(Orders[[#This Row],[Customer ID]],customers!$A$1:$A$1001,customers!I$1:$I$1001,,0)</f>
        <v>No</v>
      </c>
      <c r="Q284" t="str">
        <f>_xlfn.XLOOKUP(C284,customers!$A$1:$A$1001,customers!$F$1:$F$1001,,0)</f>
        <v>Norton</v>
      </c>
      <c r="R284" s="10">
        <f>Orders[[#This Row],[Unit Price]]-Orders[[#This Row],[Unit Profit]]</f>
        <v>7.0706999999999995</v>
      </c>
      <c r="S284" s="10">
        <f>Orders[[#This Row],[Quantity]]*Orders[[#This Row],[Unit Cost]]</f>
        <v>7.0706999999999995</v>
      </c>
      <c r="T284" s="5" cm="1">
        <f t="array" ref="T284">_xlfn.XLOOKUP(D284,Table2[[#All],[Product ID]],Table2[[#All],[Profit]],,0)</f>
        <v>0.69929999999999992</v>
      </c>
      <c r="U284" s="5">
        <f>Orders[[#This Row],[Quantity]]*Orders[[#This Row],[Unit Profit]]</f>
        <v>0.69929999999999992</v>
      </c>
    </row>
    <row r="285" spans="1:21" x14ac:dyDescent="0.3">
      <c r="A285" s="2" t="s">
        <v>2091</v>
      </c>
      <c r="B285" s="3">
        <v>43639</v>
      </c>
      <c r="C285" s="2" t="s">
        <v>2092</v>
      </c>
      <c r="D285" t="s">
        <v>6172</v>
      </c>
      <c r="E285" s="2">
        <v>1</v>
      </c>
      <c r="F285" s="2" t="str">
        <f>_xlfn.XLOOKUP(C285,customers!$A$1:$A$1001,customers!$B$1:$B$1001,,0)</f>
        <v>Amity Chatto</v>
      </c>
      <c r="G285" s="2" t="str">
        <f>IF(_xlfn.XLOOKUP(C285,customers!$A$1:$A$1001,customers!$C$1:$C$1001,,0)=0, "", _xlfn.XLOOKUP(C285,customers!$A$1:$A$1001,customers!$C$1:$C$1001,,0))</f>
        <v>achatto7v@sakura.ne.jp</v>
      </c>
      <c r="H285" s="2" t="str">
        <f>_xlfn.XLOOKUP(C285,customers!$A$1:$A$1001,customers!$G$1:$G$1001,,0)</f>
        <v>United Kingdom</v>
      </c>
      <c r="I285" t="str">
        <f>INDEX(products!$A$1:$G$49,MATCH(orders!$D285,products!$A$1:$A$49,0), MATCH(orders!I$1,products!$A$1:$G$1,0))</f>
        <v>Rob</v>
      </c>
      <c r="J285" t="str">
        <f>INDEX(products!$A$1:$G$49,MATCH(orders!$D285,products!$A$1:$A$49,0), MATCH(orders!J$1,products!$A$1:$G$1,0))</f>
        <v>D</v>
      </c>
      <c r="K285" s="4">
        <f>INDEX(products!$A$1:$G$49,MATCH(orders!$D285,products!$A$1:$A$49,0), MATCH(orders!K$1,products!$A$1:$G$1,0))</f>
        <v>0.5</v>
      </c>
      <c r="L285" s="5">
        <f>INDEX(products!$A$1:$G$49,MATCH(orders!$D285,products!$A$1:$A$49,0), MATCH(orders!L$1,products!$A$1:$G$1,0))</f>
        <v>5.3699999999999992</v>
      </c>
      <c r="M285" s="5">
        <f t="shared" si="12"/>
        <v>5.3699999999999992</v>
      </c>
      <c r="N285" t="str">
        <f t="shared" si="13"/>
        <v>Robusta</v>
      </c>
      <c r="O285" t="str">
        <f t="shared" si="14"/>
        <v>Dark</v>
      </c>
      <c r="P285" t="str" cm="1">
        <f t="array" ref="P285">_xlfn.XLOOKUP(Orders[[#This Row],[Customer ID]],customers!$A$1:$A$1001,customers!I$1:$I$1001,,0)</f>
        <v>Yes</v>
      </c>
      <c r="Q285" t="str">
        <f>_xlfn.XLOOKUP(C285,customers!$A$1:$A$1001,customers!$F$1:$F$1001,,0)</f>
        <v>Sheffield</v>
      </c>
      <c r="R285" s="10">
        <f>Orders[[#This Row],[Unit Price]]-Orders[[#This Row],[Unit Profit]]</f>
        <v>5.0477999999999996</v>
      </c>
      <c r="S285" s="10">
        <f>Orders[[#This Row],[Quantity]]*Orders[[#This Row],[Unit Cost]]</f>
        <v>5.0477999999999996</v>
      </c>
      <c r="T285" s="5" cm="1">
        <f t="array" ref="T285">_xlfn.XLOOKUP(D285,Table2[[#All],[Product ID]],Table2[[#All],[Profit]],,0)</f>
        <v>0.32219999999999993</v>
      </c>
      <c r="U285" s="5">
        <f>Orders[[#This Row],[Quantity]]*Orders[[#This Row],[Unit Profit]]</f>
        <v>0.32219999999999993</v>
      </c>
    </row>
    <row r="286" spans="1:21" x14ac:dyDescent="0.3">
      <c r="A286" s="2" t="s">
        <v>2097</v>
      </c>
      <c r="B286" s="3">
        <v>43960</v>
      </c>
      <c r="C286" s="2" t="s">
        <v>2098</v>
      </c>
      <c r="D286" t="s">
        <v>6166</v>
      </c>
      <c r="E286" s="2">
        <v>3</v>
      </c>
      <c r="F286" s="2" t="str">
        <f>_xlfn.XLOOKUP(C286,customers!$A$1:$A$1001,customers!$B$1:$B$1001,,0)</f>
        <v>Nanine McCarthy</v>
      </c>
      <c r="G286" s="2" t="str">
        <f>IF(_xlfn.XLOOKUP(C286,customers!$A$1:$A$1001,customers!$C$1:$C$1001,,0)=0, "", _xlfn.XLOOKUP(C286,customers!$A$1:$A$1001,customers!$C$1:$C$1001,,0))</f>
        <v/>
      </c>
      <c r="H286" s="2" t="str">
        <f>_xlfn.XLOOKUP(C286,customers!$A$1:$A$1001,customers!$G$1:$G$1001,,0)</f>
        <v>United States</v>
      </c>
      <c r="I286" t="str">
        <f>INDEX(products!$A$1:$G$49,MATCH(orders!$D286,products!$A$1:$A$49,0), MATCH(orders!I$1,products!$A$1:$G$1,0))</f>
        <v>Exc</v>
      </c>
      <c r="J286" t="str">
        <f>INDEX(products!$A$1:$G$49,MATCH(orders!$D286,products!$A$1:$A$49,0), MATCH(orders!J$1,products!$A$1:$G$1,0))</f>
        <v>M</v>
      </c>
      <c r="K286" s="4">
        <f>INDEX(products!$A$1:$G$49,MATCH(orders!$D286,products!$A$1:$A$49,0), MATCH(orders!K$1,products!$A$1:$G$1,0))</f>
        <v>2.5</v>
      </c>
      <c r="L286" s="5">
        <f>INDEX(products!$A$1:$G$49,MATCH(orders!$D286,products!$A$1:$A$49,0), MATCH(orders!L$1,products!$A$1:$G$1,0))</f>
        <v>31.624999999999996</v>
      </c>
      <c r="M286" s="5">
        <f t="shared" si="12"/>
        <v>94.874999999999986</v>
      </c>
      <c r="N286" t="str">
        <f t="shared" si="13"/>
        <v>Excelsa</v>
      </c>
      <c r="O286" t="str">
        <f t="shared" si="14"/>
        <v>Medium</v>
      </c>
      <c r="P286" t="str" cm="1">
        <f t="array" ref="P286">_xlfn.XLOOKUP(Orders[[#This Row],[Customer ID]],customers!$A$1:$A$1001,customers!I$1:$I$1001,,0)</f>
        <v>No</v>
      </c>
      <c r="Q286" t="str">
        <f>_xlfn.XLOOKUP(C286,customers!$A$1:$A$1001,customers!$F$1:$F$1001,,0)</f>
        <v>Louisville</v>
      </c>
      <c r="R286" s="10">
        <f>Orders[[#This Row],[Unit Price]]-Orders[[#This Row],[Unit Profit]]</f>
        <v>28.146249999999995</v>
      </c>
      <c r="S286" s="10">
        <f>Orders[[#This Row],[Quantity]]*Orders[[#This Row],[Unit Cost]]</f>
        <v>84.438749999999985</v>
      </c>
      <c r="T286" s="5" cm="1">
        <f t="array" ref="T286">_xlfn.XLOOKUP(D286,Table2[[#All],[Product ID]],Table2[[#All],[Profit]],,0)</f>
        <v>3.4787499999999998</v>
      </c>
      <c r="U286" s="5">
        <f>Orders[[#This Row],[Quantity]]*Orders[[#This Row],[Unit Profit]]</f>
        <v>10.436249999999999</v>
      </c>
    </row>
    <row r="287" spans="1:21" x14ac:dyDescent="0.3">
      <c r="A287" s="2" t="s">
        <v>2102</v>
      </c>
      <c r="B287" s="3">
        <v>44030</v>
      </c>
      <c r="C287" s="2" t="s">
        <v>2103</v>
      </c>
      <c r="D287" t="s">
        <v>6164</v>
      </c>
      <c r="E287" s="2">
        <v>1</v>
      </c>
      <c r="F287" s="2" t="str">
        <f>_xlfn.XLOOKUP(C287,customers!$A$1:$A$1001,customers!$B$1:$B$1001,,0)</f>
        <v>Lyndsey Megany</v>
      </c>
      <c r="G287" s="2" t="str">
        <f>IF(_xlfn.XLOOKUP(C287,customers!$A$1:$A$1001,customers!$C$1:$C$1001,,0)=0, "", _xlfn.XLOOKUP(C287,customers!$A$1:$A$1001,customers!$C$1:$C$1001,,0))</f>
        <v/>
      </c>
      <c r="H287" s="2" t="str">
        <f>_xlfn.XLOOKUP(C287,customers!$A$1:$A$1001,customers!$G$1:$G$1001,,0)</f>
        <v>United States</v>
      </c>
      <c r="I287" t="str">
        <f>INDEX(products!$A$1:$G$49,MATCH(orders!$D287,products!$A$1:$A$49,0), MATCH(orders!I$1,products!$A$1:$G$1,0))</f>
        <v>Lib</v>
      </c>
      <c r="J287" t="str">
        <f>INDEX(products!$A$1:$G$49,MATCH(orders!$D287,products!$A$1:$A$49,0), MATCH(orders!J$1,products!$A$1:$G$1,0))</f>
        <v>L</v>
      </c>
      <c r="K287" s="4">
        <f>INDEX(products!$A$1:$G$49,MATCH(orders!$D287,products!$A$1:$A$49,0), MATCH(orders!K$1,products!$A$1:$G$1,0))</f>
        <v>2.5</v>
      </c>
      <c r="L287" s="5">
        <f>INDEX(products!$A$1:$G$49,MATCH(orders!$D287,products!$A$1:$A$49,0), MATCH(orders!L$1,products!$A$1:$G$1,0))</f>
        <v>36.454999999999998</v>
      </c>
      <c r="M287" s="5">
        <f t="shared" si="12"/>
        <v>36.454999999999998</v>
      </c>
      <c r="N287" t="str">
        <f t="shared" si="13"/>
        <v>Librica</v>
      </c>
      <c r="O287" t="str">
        <f t="shared" si="14"/>
        <v>Light</v>
      </c>
      <c r="P287" t="str" cm="1">
        <f t="array" ref="P287">_xlfn.XLOOKUP(Orders[[#This Row],[Customer ID]],customers!$A$1:$A$1001,customers!I$1:$I$1001,,0)</f>
        <v>No</v>
      </c>
      <c r="Q287" t="str">
        <f>_xlfn.XLOOKUP(C287,customers!$A$1:$A$1001,customers!$F$1:$F$1001,,0)</f>
        <v>Buffalo</v>
      </c>
      <c r="R287" s="10">
        <f>Orders[[#This Row],[Unit Price]]-Orders[[#This Row],[Unit Profit]]</f>
        <v>31.71585</v>
      </c>
      <c r="S287" s="10">
        <f>Orders[[#This Row],[Quantity]]*Orders[[#This Row],[Unit Cost]]</f>
        <v>31.71585</v>
      </c>
      <c r="T287" s="5" cm="1">
        <f t="array" ref="T287">_xlfn.XLOOKUP(D287,Table2[[#All],[Product ID]],Table2[[#All],[Profit]],,0)</f>
        <v>4.7391499999999995</v>
      </c>
      <c r="U287" s="5">
        <f>Orders[[#This Row],[Quantity]]*Orders[[#This Row],[Unit Profit]]</f>
        <v>4.7391499999999995</v>
      </c>
    </row>
    <row r="288" spans="1:21" x14ac:dyDescent="0.3">
      <c r="A288" s="2" t="s">
        <v>2107</v>
      </c>
      <c r="B288" s="3">
        <v>43755</v>
      </c>
      <c r="C288" s="2" t="s">
        <v>2108</v>
      </c>
      <c r="D288" t="s">
        <v>6152</v>
      </c>
      <c r="E288" s="2">
        <v>4</v>
      </c>
      <c r="F288" s="2" t="str">
        <f>_xlfn.XLOOKUP(C288,customers!$A$1:$A$1001,customers!$B$1:$B$1001,,0)</f>
        <v>Byram Mergue</v>
      </c>
      <c r="G288" s="2" t="str">
        <f>IF(_xlfn.XLOOKUP(C288,customers!$A$1:$A$1001,customers!$C$1:$C$1001,,0)=0, "", _xlfn.XLOOKUP(C288,customers!$A$1:$A$1001,customers!$C$1:$C$1001,,0))</f>
        <v>bmergue7y@umn.edu</v>
      </c>
      <c r="H288" s="2" t="str">
        <f>_xlfn.XLOOKUP(C288,customers!$A$1:$A$1001,customers!$G$1:$G$1001,,0)</f>
        <v>United States</v>
      </c>
      <c r="I288" t="str">
        <f>INDEX(products!$A$1:$G$49,MATCH(orders!$D288,products!$A$1:$A$49,0), MATCH(orders!I$1,products!$A$1:$G$1,0))</f>
        <v>Ara</v>
      </c>
      <c r="J288" t="str">
        <f>INDEX(products!$A$1:$G$49,MATCH(orders!$D288,products!$A$1:$A$49,0), MATCH(orders!J$1,products!$A$1:$G$1,0))</f>
        <v>M</v>
      </c>
      <c r="K288" s="4">
        <f>INDEX(products!$A$1:$G$49,MATCH(orders!$D288,products!$A$1:$A$49,0), MATCH(orders!K$1,products!$A$1:$G$1,0))</f>
        <v>0.2</v>
      </c>
      <c r="L288" s="5">
        <f>INDEX(products!$A$1:$G$49,MATCH(orders!$D288,products!$A$1:$A$49,0), MATCH(orders!L$1,products!$A$1:$G$1,0))</f>
        <v>3.375</v>
      </c>
      <c r="M288" s="5">
        <f t="shared" si="12"/>
        <v>13.5</v>
      </c>
      <c r="N288" t="str">
        <f t="shared" si="13"/>
        <v>Arabica</v>
      </c>
      <c r="O288" t="str">
        <f t="shared" si="14"/>
        <v>Medium</v>
      </c>
      <c r="P288" t="str" cm="1">
        <f t="array" ref="P288">_xlfn.XLOOKUP(Orders[[#This Row],[Customer ID]],customers!$A$1:$A$1001,customers!I$1:$I$1001,,0)</f>
        <v>Yes</v>
      </c>
      <c r="Q288" t="str">
        <f>_xlfn.XLOOKUP(C288,customers!$A$1:$A$1001,customers!$F$1:$F$1001,,0)</f>
        <v>Canton</v>
      </c>
      <c r="R288" s="10">
        <f>Orders[[#This Row],[Unit Price]]-Orders[[#This Row],[Unit Profit]]</f>
        <v>3.07125</v>
      </c>
      <c r="S288" s="10">
        <f>Orders[[#This Row],[Quantity]]*Orders[[#This Row],[Unit Cost]]</f>
        <v>12.285</v>
      </c>
      <c r="T288" s="5" cm="1">
        <f t="array" ref="T288">_xlfn.XLOOKUP(D288,Table2[[#All],[Product ID]],Table2[[#All],[Profit]],,0)</f>
        <v>0.30374999999999996</v>
      </c>
      <c r="U288" s="5">
        <f>Orders[[#This Row],[Quantity]]*Orders[[#This Row],[Unit Profit]]</f>
        <v>1.2149999999999999</v>
      </c>
    </row>
    <row r="289" spans="1:21" x14ac:dyDescent="0.3">
      <c r="A289" s="2" t="s">
        <v>2112</v>
      </c>
      <c r="B289" s="3">
        <v>44697</v>
      </c>
      <c r="C289" s="2" t="s">
        <v>2113</v>
      </c>
      <c r="D289" t="s">
        <v>6178</v>
      </c>
      <c r="E289" s="2">
        <v>4</v>
      </c>
      <c r="F289" s="2" t="str">
        <f>_xlfn.XLOOKUP(C289,customers!$A$1:$A$1001,customers!$B$1:$B$1001,,0)</f>
        <v>Kerr Patise</v>
      </c>
      <c r="G289" s="2" t="str">
        <f>IF(_xlfn.XLOOKUP(C289,customers!$A$1:$A$1001,customers!$C$1:$C$1001,,0)=0, "", _xlfn.XLOOKUP(C289,customers!$A$1:$A$1001,customers!$C$1:$C$1001,,0))</f>
        <v>kpatise7z@jigsy.com</v>
      </c>
      <c r="H289" s="2" t="str">
        <f>_xlfn.XLOOKUP(C289,customers!$A$1:$A$1001,customers!$G$1:$G$1001,,0)</f>
        <v>United States</v>
      </c>
      <c r="I289" t="str">
        <f>INDEX(products!$A$1:$G$49,MATCH(orders!$D289,products!$A$1:$A$49,0), MATCH(orders!I$1,products!$A$1:$G$1,0))</f>
        <v>Rob</v>
      </c>
      <c r="J289" t="str">
        <f>INDEX(products!$A$1:$G$49,MATCH(orders!$D289,products!$A$1:$A$49,0), MATCH(orders!J$1,products!$A$1:$G$1,0))</f>
        <v>L</v>
      </c>
      <c r="K289" s="4">
        <f>INDEX(products!$A$1:$G$49,MATCH(orders!$D289,products!$A$1:$A$49,0), MATCH(orders!K$1,products!$A$1:$G$1,0))</f>
        <v>0.2</v>
      </c>
      <c r="L289" s="5">
        <f>INDEX(products!$A$1:$G$49,MATCH(orders!$D289,products!$A$1:$A$49,0), MATCH(orders!L$1,products!$A$1:$G$1,0))</f>
        <v>3.5849999999999995</v>
      </c>
      <c r="M289" s="5">
        <f t="shared" si="12"/>
        <v>14.339999999999998</v>
      </c>
      <c r="N289" t="str">
        <f t="shared" si="13"/>
        <v>Robusta</v>
      </c>
      <c r="O289" t="str">
        <f t="shared" si="14"/>
        <v>Light</v>
      </c>
      <c r="P289" t="str" cm="1">
        <f t="array" ref="P289">_xlfn.XLOOKUP(Orders[[#This Row],[Customer ID]],customers!$A$1:$A$1001,customers!I$1:$I$1001,,0)</f>
        <v>No</v>
      </c>
      <c r="Q289" t="str">
        <f>_xlfn.XLOOKUP(C289,customers!$A$1:$A$1001,customers!$F$1:$F$1001,,0)</f>
        <v>Boston</v>
      </c>
      <c r="R289" s="10">
        <f>Orders[[#This Row],[Unit Price]]-Orders[[#This Row],[Unit Profit]]</f>
        <v>3.3698999999999995</v>
      </c>
      <c r="S289" s="10">
        <f>Orders[[#This Row],[Quantity]]*Orders[[#This Row],[Unit Cost]]</f>
        <v>13.479599999999998</v>
      </c>
      <c r="T289" s="5" cm="1">
        <f t="array" ref="T289">_xlfn.XLOOKUP(D289,Table2[[#All],[Product ID]],Table2[[#All],[Profit]],,0)</f>
        <v>0.21509999999999996</v>
      </c>
      <c r="U289" s="5">
        <f>Orders[[#This Row],[Quantity]]*Orders[[#This Row],[Unit Profit]]</f>
        <v>0.86039999999999983</v>
      </c>
    </row>
    <row r="290" spans="1:21" x14ac:dyDescent="0.3">
      <c r="A290" s="2" t="s">
        <v>2118</v>
      </c>
      <c r="B290" s="3">
        <v>44279</v>
      </c>
      <c r="C290" s="2" t="s">
        <v>2119</v>
      </c>
      <c r="D290" t="s">
        <v>6139</v>
      </c>
      <c r="E290" s="2">
        <v>1</v>
      </c>
      <c r="F290" s="2" t="str">
        <f>_xlfn.XLOOKUP(C290,customers!$A$1:$A$1001,customers!$B$1:$B$1001,,0)</f>
        <v>Mathew Goulter</v>
      </c>
      <c r="G290" s="2" t="str">
        <f>IF(_xlfn.XLOOKUP(C290,customers!$A$1:$A$1001,customers!$C$1:$C$1001,,0)=0, "", _xlfn.XLOOKUP(C290,customers!$A$1:$A$1001,customers!$C$1:$C$1001,,0))</f>
        <v/>
      </c>
      <c r="H290" s="2" t="str">
        <f>_xlfn.XLOOKUP(C290,customers!$A$1:$A$1001,customers!$G$1:$G$1001,,0)</f>
        <v>Ireland</v>
      </c>
      <c r="I290" t="str">
        <f>INDEX(products!$A$1:$G$49,MATCH(orders!$D290,products!$A$1:$A$49,0), MATCH(orders!I$1,products!$A$1:$G$1,0))</f>
        <v>Exc</v>
      </c>
      <c r="J290" t="str">
        <f>INDEX(products!$A$1:$G$49,MATCH(orders!$D290,products!$A$1:$A$49,0), MATCH(orders!J$1,products!$A$1:$G$1,0))</f>
        <v>M</v>
      </c>
      <c r="K290" s="4">
        <f>INDEX(products!$A$1:$G$49,MATCH(orders!$D290,products!$A$1:$A$49,0), MATCH(orders!K$1,products!$A$1:$G$1,0))</f>
        <v>0.5</v>
      </c>
      <c r="L290" s="5">
        <f>INDEX(products!$A$1:$G$49,MATCH(orders!$D290,products!$A$1:$A$49,0), MATCH(orders!L$1,products!$A$1:$G$1,0))</f>
        <v>8.25</v>
      </c>
      <c r="M290" s="5">
        <f t="shared" si="12"/>
        <v>8.25</v>
      </c>
      <c r="N290" t="str">
        <f t="shared" si="13"/>
        <v>Excelsa</v>
      </c>
      <c r="O290" t="str">
        <f t="shared" si="14"/>
        <v>Medium</v>
      </c>
      <c r="P290" t="str" cm="1">
        <f t="array" ref="P290">_xlfn.XLOOKUP(Orders[[#This Row],[Customer ID]],customers!$A$1:$A$1001,customers!I$1:$I$1001,,0)</f>
        <v>Yes</v>
      </c>
      <c r="Q290" t="str">
        <f>_xlfn.XLOOKUP(C290,customers!$A$1:$A$1001,customers!$F$1:$F$1001,,0)</f>
        <v>Kinlough</v>
      </c>
      <c r="R290" s="10">
        <f>Orders[[#This Row],[Unit Price]]-Orders[[#This Row],[Unit Profit]]</f>
        <v>7.3425000000000002</v>
      </c>
      <c r="S290" s="10">
        <f>Orders[[#This Row],[Quantity]]*Orders[[#This Row],[Unit Cost]]</f>
        <v>7.3425000000000002</v>
      </c>
      <c r="T290" s="5" cm="1">
        <f t="array" ref="T290">_xlfn.XLOOKUP(D290,Table2[[#All],[Product ID]],Table2[[#All],[Profit]],,0)</f>
        <v>0.90749999999999997</v>
      </c>
      <c r="U290" s="5">
        <f>Orders[[#This Row],[Quantity]]*Orders[[#This Row],[Unit Profit]]</f>
        <v>0.90749999999999997</v>
      </c>
    </row>
    <row r="291" spans="1:21" x14ac:dyDescent="0.3">
      <c r="A291" s="2" t="s">
        <v>2123</v>
      </c>
      <c r="B291" s="3">
        <v>43772</v>
      </c>
      <c r="C291" s="2" t="s">
        <v>2124</v>
      </c>
      <c r="D291" t="s">
        <v>6163</v>
      </c>
      <c r="E291" s="2">
        <v>5</v>
      </c>
      <c r="F291" s="2" t="str">
        <f>_xlfn.XLOOKUP(C291,customers!$A$1:$A$1001,customers!$B$1:$B$1001,,0)</f>
        <v>Marris Grcic</v>
      </c>
      <c r="G291" s="2" t="str">
        <f>IF(_xlfn.XLOOKUP(C291,customers!$A$1:$A$1001,customers!$C$1:$C$1001,,0)=0, "", _xlfn.XLOOKUP(C291,customers!$A$1:$A$1001,customers!$C$1:$C$1001,,0))</f>
        <v/>
      </c>
      <c r="H291" s="2" t="str">
        <f>_xlfn.XLOOKUP(C291,customers!$A$1:$A$1001,customers!$G$1:$G$1001,,0)</f>
        <v>United States</v>
      </c>
      <c r="I291" t="str">
        <f>INDEX(products!$A$1:$G$49,MATCH(orders!$D291,products!$A$1:$A$49,0), MATCH(orders!I$1,products!$A$1:$G$1,0))</f>
        <v>Rob</v>
      </c>
      <c r="J291" t="str">
        <f>INDEX(products!$A$1:$G$49,MATCH(orders!$D291,products!$A$1:$A$49,0), MATCH(orders!J$1,products!$A$1:$G$1,0))</f>
        <v>D</v>
      </c>
      <c r="K291" s="4">
        <f>INDEX(products!$A$1:$G$49,MATCH(orders!$D291,products!$A$1:$A$49,0), MATCH(orders!K$1,products!$A$1:$G$1,0))</f>
        <v>0.2</v>
      </c>
      <c r="L291" s="5">
        <f>INDEX(products!$A$1:$G$49,MATCH(orders!$D291,products!$A$1:$A$49,0), MATCH(orders!L$1,products!$A$1:$G$1,0))</f>
        <v>2.6849999999999996</v>
      </c>
      <c r="M291" s="5">
        <f t="shared" si="12"/>
        <v>13.424999999999997</v>
      </c>
      <c r="N291" t="str">
        <f t="shared" si="13"/>
        <v>Robusta</v>
      </c>
      <c r="O291" t="str">
        <f t="shared" si="14"/>
        <v>Dark</v>
      </c>
      <c r="P291" t="str" cm="1">
        <f t="array" ref="P291">_xlfn.XLOOKUP(Orders[[#This Row],[Customer ID]],customers!$A$1:$A$1001,customers!I$1:$I$1001,,0)</f>
        <v>Yes</v>
      </c>
      <c r="Q291" t="str">
        <f>_xlfn.XLOOKUP(C291,customers!$A$1:$A$1001,customers!$F$1:$F$1001,,0)</f>
        <v>Lynchburg</v>
      </c>
      <c r="R291" s="10">
        <f>Orders[[#This Row],[Unit Price]]-Orders[[#This Row],[Unit Profit]]</f>
        <v>2.5238999999999998</v>
      </c>
      <c r="S291" s="10">
        <f>Orders[[#This Row],[Quantity]]*Orders[[#This Row],[Unit Cost]]</f>
        <v>12.619499999999999</v>
      </c>
      <c r="T291" s="5" cm="1">
        <f t="array" ref="T291">_xlfn.XLOOKUP(D291,Table2[[#All],[Product ID]],Table2[[#All],[Profit]],,0)</f>
        <v>0.16109999999999997</v>
      </c>
      <c r="U291" s="5">
        <f>Orders[[#This Row],[Quantity]]*Orders[[#This Row],[Unit Profit]]</f>
        <v>0.80549999999999988</v>
      </c>
    </row>
    <row r="292" spans="1:21" x14ac:dyDescent="0.3">
      <c r="A292" s="2" t="s">
        <v>2127</v>
      </c>
      <c r="B292" s="3">
        <v>44497</v>
      </c>
      <c r="C292" s="2" t="s">
        <v>2128</v>
      </c>
      <c r="D292" t="s">
        <v>6147</v>
      </c>
      <c r="E292" s="2">
        <v>5</v>
      </c>
      <c r="F292" s="2" t="str">
        <f>_xlfn.XLOOKUP(C292,customers!$A$1:$A$1001,customers!$B$1:$B$1001,,0)</f>
        <v>Domeniga Duke</v>
      </c>
      <c r="G292" s="2" t="str">
        <f>IF(_xlfn.XLOOKUP(C292,customers!$A$1:$A$1001,customers!$C$1:$C$1001,,0)=0, "", _xlfn.XLOOKUP(C292,customers!$A$1:$A$1001,customers!$C$1:$C$1001,,0))</f>
        <v>dduke82@vkontakte.ru</v>
      </c>
      <c r="H292" s="2" t="str">
        <f>_xlfn.XLOOKUP(C292,customers!$A$1:$A$1001,customers!$G$1:$G$1001,,0)</f>
        <v>United States</v>
      </c>
      <c r="I292" t="str">
        <f>INDEX(products!$A$1:$G$49,MATCH(orders!$D292,products!$A$1:$A$49,0), MATCH(orders!I$1,products!$A$1:$G$1,0))</f>
        <v>Ara</v>
      </c>
      <c r="J292" t="str">
        <f>INDEX(products!$A$1:$G$49,MATCH(orders!$D292,products!$A$1:$A$49,0), MATCH(orders!J$1,products!$A$1:$G$1,0))</f>
        <v>D</v>
      </c>
      <c r="K292" s="4">
        <f>INDEX(products!$A$1:$G$49,MATCH(orders!$D292,products!$A$1:$A$49,0), MATCH(orders!K$1,products!$A$1:$G$1,0))</f>
        <v>1</v>
      </c>
      <c r="L292" s="5">
        <f>INDEX(products!$A$1:$G$49,MATCH(orders!$D292,products!$A$1:$A$49,0), MATCH(orders!L$1,products!$A$1:$G$1,0))</f>
        <v>9.9499999999999993</v>
      </c>
      <c r="M292" s="5">
        <f t="shared" si="12"/>
        <v>49.75</v>
      </c>
      <c r="N292" t="str">
        <f t="shared" si="13"/>
        <v>Arabica</v>
      </c>
      <c r="O292" t="str">
        <f t="shared" si="14"/>
        <v>Dark</v>
      </c>
      <c r="P292" t="str" cm="1">
        <f t="array" ref="P292">_xlfn.XLOOKUP(Orders[[#This Row],[Customer ID]],customers!$A$1:$A$1001,customers!I$1:$I$1001,,0)</f>
        <v>No</v>
      </c>
      <c r="Q292" t="str">
        <f>_xlfn.XLOOKUP(C292,customers!$A$1:$A$1001,customers!$F$1:$F$1001,,0)</f>
        <v>Los Angeles</v>
      </c>
      <c r="R292" s="10">
        <f>Orders[[#This Row],[Unit Price]]-Orders[[#This Row],[Unit Profit]]</f>
        <v>9.0544999999999991</v>
      </c>
      <c r="S292" s="10">
        <f>Orders[[#This Row],[Quantity]]*Orders[[#This Row],[Unit Cost]]</f>
        <v>45.272499999999994</v>
      </c>
      <c r="T292" s="5" cm="1">
        <f t="array" ref="T292">_xlfn.XLOOKUP(D292,Table2[[#All],[Product ID]],Table2[[#All],[Profit]],,0)</f>
        <v>0.89549999999999985</v>
      </c>
      <c r="U292" s="5">
        <f>Orders[[#This Row],[Quantity]]*Orders[[#This Row],[Unit Profit]]</f>
        <v>4.4774999999999991</v>
      </c>
    </row>
    <row r="293" spans="1:21" x14ac:dyDescent="0.3">
      <c r="A293" s="2" t="s">
        <v>2133</v>
      </c>
      <c r="B293" s="3">
        <v>44181</v>
      </c>
      <c r="C293" s="2" t="s">
        <v>2134</v>
      </c>
      <c r="D293" t="s">
        <v>6139</v>
      </c>
      <c r="E293" s="2">
        <v>2</v>
      </c>
      <c r="F293" s="2" t="str">
        <f>_xlfn.XLOOKUP(C293,customers!$A$1:$A$1001,customers!$B$1:$B$1001,,0)</f>
        <v>Violante Skouling</v>
      </c>
      <c r="G293" s="2" t="str">
        <f>IF(_xlfn.XLOOKUP(C293,customers!$A$1:$A$1001,customers!$C$1:$C$1001,,0)=0, "", _xlfn.XLOOKUP(C293,customers!$A$1:$A$1001,customers!$C$1:$C$1001,,0))</f>
        <v/>
      </c>
      <c r="H293" s="2" t="str">
        <f>_xlfn.XLOOKUP(C293,customers!$A$1:$A$1001,customers!$G$1:$G$1001,,0)</f>
        <v>Ireland</v>
      </c>
      <c r="I293" t="str">
        <f>INDEX(products!$A$1:$G$49,MATCH(orders!$D293,products!$A$1:$A$49,0), MATCH(orders!I$1,products!$A$1:$G$1,0))</f>
        <v>Exc</v>
      </c>
      <c r="J293" t="str">
        <f>INDEX(products!$A$1:$G$49,MATCH(orders!$D293,products!$A$1:$A$49,0), MATCH(orders!J$1,products!$A$1:$G$1,0))</f>
        <v>M</v>
      </c>
      <c r="K293" s="4">
        <f>INDEX(products!$A$1:$G$49,MATCH(orders!$D293,products!$A$1:$A$49,0), MATCH(orders!K$1,products!$A$1:$G$1,0))</f>
        <v>0.5</v>
      </c>
      <c r="L293" s="5">
        <f>INDEX(products!$A$1:$G$49,MATCH(orders!$D293,products!$A$1:$A$49,0), MATCH(orders!L$1,products!$A$1:$G$1,0))</f>
        <v>8.25</v>
      </c>
      <c r="M293" s="5">
        <f t="shared" si="12"/>
        <v>16.5</v>
      </c>
      <c r="N293" t="str">
        <f t="shared" si="13"/>
        <v>Excelsa</v>
      </c>
      <c r="O293" t="str">
        <f t="shared" si="14"/>
        <v>Medium</v>
      </c>
      <c r="P293" t="str" cm="1">
        <f t="array" ref="P293">_xlfn.XLOOKUP(Orders[[#This Row],[Customer ID]],customers!$A$1:$A$1001,customers!I$1:$I$1001,,0)</f>
        <v>No</v>
      </c>
      <c r="Q293" t="str">
        <f>_xlfn.XLOOKUP(C293,customers!$A$1:$A$1001,customers!$F$1:$F$1001,,0)</f>
        <v>Drumcondra</v>
      </c>
      <c r="R293" s="10">
        <f>Orders[[#This Row],[Unit Price]]-Orders[[#This Row],[Unit Profit]]</f>
        <v>7.3425000000000002</v>
      </c>
      <c r="S293" s="10">
        <f>Orders[[#This Row],[Quantity]]*Orders[[#This Row],[Unit Cost]]</f>
        <v>14.685</v>
      </c>
      <c r="T293" s="5" cm="1">
        <f t="array" ref="T293">_xlfn.XLOOKUP(D293,Table2[[#All],[Product ID]],Table2[[#All],[Profit]],,0)</f>
        <v>0.90749999999999997</v>
      </c>
      <c r="U293" s="5">
        <f>Orders[[#This Row],[Quantity]]*Orders[[#This Row],[Unit Profit]]</f>
        <v>1.8149999999999999</v>
      </c>
    </row>
    <row r="294" spans="1:21" x14ac:dyDescent="0.3">
      <c r="A294" s="2" t="s">
        <v>2137</v>
      </c>
      <c r="B294" s="3">
        <v>44529</v>
      </c>
      <c r="C294" s="2" t="s">
        <v>2138</v>
      </c>
      <c r="D294" t="s">
        <v>6158</v>
      </c>
      <c r="E294" s="2">
        <v>3</v>
      </c>
      <c r="F294" s="2" t="str">
        <f>_xlfn.XLOOKUP(C294,customers!$A$1:$A$1001,customers!$B$1:$B$1001,,0)</f>
        <v>Isidore Hussey</v>
      </c>
      <c r="G294" s="2" t="str">
        <f>IF(_xlfn.XLOOKUP(C294,customers!$A$1:$A$1001,customers!$C$1:$C$1001,,0)=0, "", _xlfn.XLOOKUP(C294,customers!$A$1:$A$1001,customers!$C$1:$C$1001,,0))</f>
        <v>ihussey84@mapy.cz</v>
      </c>
      <c r="H294" s="2" t="str">
        <f>_xlfn.XLOOKUP(C294,customers!$A$1:$A$1001,customers!$G$1:$G$1001,,0)</f>
        <v>United States</v>
      </c>
      <c r="I294" t="str">
        <f>INDEX(products!$A$1:$G$49,MATCH(orders!$D294,products!$A$1:$A$49,0), MATCH(orders!I$1,products!$A$1:$G$1,0))</f>
        <v>Ara</v>
      </c>
      <c r="J294" t="str">
        <f>INDEX(products!$A$1:$G$49,MATCH(orders!$D294,products!$A$1:$A$49,0), MATCH(orders!J$1,products!$A$1:$G$1,0))</f>
        <v>D</v>
      </c>
      <c r="K294" s="4">
        <f>INDEX(products!$A$1:$G$49,MATCH(orders!$D294,products!$A$1:$A$49,0), MATCH(orders!K$1,products!$A$1:$G$1,0))</f>
        <v>0.5</v>
      </c>
      <c r="L294" s="5">
        <f>INDEX(products!$A$1:$G$49,MATCH(orders!$D294,products!$A$1:$A$49,0), MATCH(orders!L$1,products!$A$1:$G$1,0))</f>
        <v>5.97</v>
      </c>
      <c r="M294" s="5">
        <f t="shared" si="12"/>
        <v>17.91</v>
      </c>
      <c r="N294" t="str">
        <f t="shared" si="13"/>
        <v>Arabica</v>
      </c>
      <c r="O294" t="str">
        <f t="shared" si="14"/>
        <v>Dark</v>
      </c>
      <c r="P294" t="str" cm="1">
        <f t="array" ref="P294">_xlfn.XLOOKUP(Orders[[#This Row],[Customer ID]],customers!$A$1:$A$1001,customers!I$1:$I$1001,,0)</f>
        <v>No</v>
      </c>
      <c r="Q294" t="str">
        <f>_xlfn.XLOOKUP(C294,customers!$A$1:$A$1001,customers!$F$1:$F$1001,,0)</f>
        <v>Birmingham</v>
      </c>
      <c r="R294" s="10">
        <f>Orders[[#This Row],[Unit Price]]-Orders[[#This Row],[Unit Profit]]</f>
        <v>5.4326999999999996</v>
      </c>
      <c r="S294" s="10">
        <f>Orders[[#This Row],[Quantity]]*Orders[[#This Row],[Unit Cost]]</f>
        <v>16.298099999999998</v>
      </c>
      <c r="T294" s="5" cm="1">
        <f t="array" ref="T294">_xlfn.XLOOKUP(D294,Table2[[#All],[Product ID]],Table2[[#All],[Profit]],,0)</f>
        <v>0.5373</v>
      </c>
      <c r="U294" s="5">
        <f>Orders[[#This Row],[Quantity]]*Orders[[#This Row],[Unit Profit]]</f>
        <v>1.6118999999999999</v>
      </c>
    </row>
    <row r="295" spans="1:21" x14ac:dyDescent="0.3">
      <c r="A295" s="2" t="s">
        <v>2142</v>
      </c>
      <c r="B295" s="3">
        <v>44275</v>
      </c>
      <c r="C295" s="2" t="s">
        <v>2143</v>
      </c>
      <c r="D295" t="s">
        <v>6158</v>
      </c>
      <c r="E295" s="2">
        <v>5</v>
      </c>
      <c r="F295" s="2" t="str">
        <f>_xlfn.XLOOKUP(C295,customers!$A$1:$A$1001,customers!$B$1:$B$1001,,0)</f>
        <v>Cassie Pinkerton</v>
      </c>
      <c r="G295" s="2" t="str">
        <f>IF(_xlfn.XLOOKUP(C295,customers!$A$1:$A$1001,customers!$C$1:$C$1001,,0)=0, "", _xlfn.XLOOKUP(C295,customers!$A$1:$A$1001,customers!$C$1:$C$1001,,0))</f>
        <v>cpinkerton85@upenn.edu</v>
      </c>
      <c r="H295" s="2" t="str">
        <f>_xlfn.XLOOKUP(C295,customers!$A$1:$A$1001,customers!$G$1:$G$1001,,0)</f>
        <v>United States</v>
      </c>
      <c r="I295" t="str">
        <f>INDEX(products!$A$1:$G$49,MATCH(orders!$D295,products!$A$1:$A$49,0), MATCH(orders!I$1,products!$A$1:$G$1,0))</f>
        <v>Ara</v>
      </c>
      <c r="J295" t="str">
        <f>INDEX(products!$A$1:$G$49,MATCH(orders!$D295,products!$A$1:$A$49,0), MATCH(orders!J$1,products!$A$1:$G$1,0))</f>
        <v>D</v>
      </c>
      <c r="K295" s="4">
        <f>INDEX(products!$A$1:$G$49,MATCH(orders!$D295,products!$A$1:$A$49,0), MATCH(orders!K$1,products!$A$1:$G$1,0))</f>
        <v>0.5</v>
      </c>
      <c r="L295" s="5">
        <f>INDEX(products!$A$1:$G$49,MATCH(orders!$D295,products!$A$1:$A$49,0), MATCH(orders!L$1,products!$A$1:$G$1,0))</f>
        <v>5.97</v>
      </c>
      <c r="M295" s="5">
        <f t="shared" si="12"/>
        <v>29.849999999999998</v>
      </c>
      <c r="N295" t="str">
        <f t="shared" si="13"/>
        <v>Arabica</v>
      </c>
      <c r="O295" t="str">
        <f t="shared" si="14"/>
        <v>Dark</v>
      </c>
      <c r="P295" t="str" cm="1">
        <f t="array" ref="P295">_xlfn.XLOOKUP(Orders[[#This Row],[Customer ID]],customers!$A$1:$A$1001,customers!I$1:$I$1001,,0)</f>
        <v>No</v>
      </c>
      <c r="Q295" t="str">
        <f>_xlfn.XLOOKUP(C295,customers!$A$1:$A$1001,customers!$F$1:$F$1001,,0)</f>
        <v>Alexandria</v>
      </c>
      <c r="R295" s="10">
        <f>Orders[[#This Row],[Unit Price]]-Orders[[#This Row],[Unit Profit]]</f>
        <v>5.4326999999999996</v>
      </c>
      <c r="S295" s="10">
        <f>Orders[[#This Row],[Quantity]]*Orders[[#This Row],[Unit Cost]]</f>
        <v>27.163499999999999</v>
      </c>
      <c r="T295" s="5" cm="1">
        <f t="array" ref="T295">_xlfn.XLOOKUP(D295,Table2[[#All],[Product ID]],Table2[[#All],[Profit]],,0)</f>
        <v>0.5373</v>
      </c>
      <c r="U295" s="5">
        <f>Orders[[#This Row],[Quantity]]*Orders[[#This Row],[Unit Profit]]</f>
        <v>2.6865000000000001</v>
      </c>
    </row>
    <row r="296" spans="1:21" x14ac:dyDescent="0.3">
      <c r="A296" s="2" t="s">
        <v>2148</v>
      </c>
      <c r="B296" s="3">
        <v>44659</v>
      </c>
      <c r="C296" s="2" t="s">
        <v>2149</v>
      </c>
      <c r="D296" t="s">
        <v>6171</v>
      </c>
      <c r="E296" s="2">
        <v>3</v>
      </c>
      <c r="F296" s="2" t="str">
        <f>_xlfn.XLOOKUP(C296,customers!$A$1:$A$1001,customers!$B$1:$B$1001,,0)</f>
        <v>Micki Fero</v>
      </c>
      <c r="G296" s="2" t="str">
        <f>IF(_xlfn.XLOOKUP(C296,customers!$A$1:$A$1001,customers!$C$1:$C$1001,,0)=0, "", _xlfn.XLOOKUP(C296,customers!$A$1:$A$1001,customers!$C$1:$C$1001,,0))</f>
        <v/>
      </c>
      <c r="H296" s="2" t="str">
        <f>_xlfn.XLOOKUP(C296,customers!$A$1:$A$1001,customers!$G$1:$G$1001,,0)</f>
        <v>United States</v>
      </c>
      <c r="I296" t="str">
        <f>INDEX(products!$A$1:$G$49,MATCH(orders!$D296,products!$A$1:$A$49,0), MATCH(orders!I$1,products!$A$1:$G$1,0))</f>
        <v>Exc</v>
      </c>
      <c r="J296" t="str">
        <f>INDEX(products!$A$1:$G$49,MATCH(orders!$D296,products!$A$1:$A$49,0), MATCH(orders!J$1,products!$A$1:$G$1,0))</f>
        <v>L</v>
      </c>
      <c r="K296" s="4">
        <f>INDEX(products!$A$1:$G$49,MATCH(orders!$D296,products!$A$1:$A$49,0), MATCH(orders!K$1,products!$A$1:$G$1,0))</f>
        <v>1</v>
      </c>
      <c r="L296" s="5">
        <f>INDEX(products!$A$1:$G$49,MATCH(orders!$D296,products!$A$1:$A$49,0), MATCH(orders!L$1,products!$A$1:$G$1,0))</f>
        <v>14.85</v>
      </c>
      <c r="M296" s="5">
        <f t="shared" si="12"/>
        <v>44.55</v>
      </c>
      <c r="N296" t="str">
        <f t="shared" si="13"/>
        <v>Excelsa</v>
      </c>
      <c r="O296" t="str">
        <f t="shared" si="14"/>
        <v>Light</v>
      </c>
      <c r="P296" t="str" cm="1">
        <f t="array" ref="P296">_xlfn.XLOOKUP(Orders[[#This Row],[Customer ID]],customers!$A$1:$A$1001,customers!I$1:$I$1001,,0)</f>
        <v>No</v>
      </c>
      <c r="Q296" t="str">
        <f>_xlfn.XLOOKUP(C296,customers!$A$1:$A$1001,customers!$F$1:$F$1001,,0)</f>
        <v>Danbury</v>
      </c>
      <c r="R296" s="10">
        <f>Orders[[#This Row],[Unit Price]]-Orders[[#This Row],[Unit Profit]]</f>
        <v>13.2165</v>
      </c>
      <c r="S296" s="10">
        <f>Orders[[#This Row],[Quantity]]*Orders[[#This Row],[Unit Cost]]</f>
        <v>39.649500000000003</v>
      </c>
      <c r="T296" s="5" cm="1">
        <f t="array" ref="T296">_xlfn.XLOOKUP(D296,Table2[[#All],[Product ID]],Table2[[#All],[Profit]],,0)</f>
        <v>1.6335</v>
      </c>
      <c r="U296" s="5">
        <f>Orders[[#This Row],[Quantity]]*Orders[[#This Row],[Unit Profit]]</f>
        <v>4.9005000000000001</v>
      </c>
    </row>
    <row r="297" spans="1:21" x14ac:dyDescent="0.3">
      <c r="A297" s="2" t="s">
        <v>2153</v>
      </c>
      <c r="B297" s="3">
        <v>44057</v>
      </c>
      <c r="C297" s="2" t="s">
        <v>2154</v>
      </c>
      <c r="D297" t="s">
        <v>6141</v>
      </c>
      <c r="E297" s="2">
        <v>2</v>
      </c>
      <c r="F297" s="2" t="str">
        <f>_xlfn.XLOOKUP(C297,customers!$A$1:$A$1001,customers!$B$1:$B$1001,,0)</f>
        <v>Cybill Graddell</v>
      </c>
      <c r="G297" s="2" t="str">
        <f>IF(_xlfn.XLOOKUP(C297,customers!$A$1:$A$1001,customers!$C$1:$C$1001,,0)=0, "", _xlfn.XLOOKUP(C297,customers!$A$1:$A$1001,customers!$C$1:$C$1001,,0))</f>
        <v/>
      </c>
      <c r="H297" s="2" t="str">
        <f>_xlfn.XLOOKUP(C297,customers!$A$1:$A$1001,customers!$G$1:$G$1001,,0)</f>
        <v>United States</v>
      </c>
      <c r="I297" t="str">
        <f>INDEX(products!$A$1:$G$49,MATCH(orders!$D297,products!$A$1:$A$49,0), MATCH(orders!I$1,products!$A$1:$G$1,0))</f>
        <v>Exc</v>
      </c>
      <c r="J297" t="str">
        <f>INDEX(products!$A$1:$G$49,MATCH(orders!$D297,products!$A$1:$A$49,0), MATCH(orders!J$1,products!$A$1:$G$1,0))</f>
        <v>M</v>
      </c>
      <c r="K297" s="4">
        <f>INDEX(products!$A$1:$G$49,MATCH(orders!$D297,products!$A$1:$A$49,0), MATCH(orders!K$1,products!$A$1:$G$1,0))</f>
        <v>1</v>
      </c>
      <c r="L297" s="5">
        <f>INDEX(products!$A$1:$G$49,MATCH(orders!$D297,products!$A$1:$A$49,0), MATCH(orders!L$1,products!$A$1:$G$1,0))</f>
        <v>13.75</v>
      </c>
      <c r="M297" s="5">
        <f t="shared" si="12"/>
        <v>27.5</v>
      </c>
      <c r="N297" t="str">
        <f t="shared" si="13"/>
        <v>Excelsa</v>
      </c>
      <c r="O297" t="str">
        <f t="shared" si="14"/>
        <v>Medium</v>
      </c>
      <c r="P297" t="str" cm="1">
        <f t="array" ref="P297">_xlfn.XLOOKUP(Orders[[#This Row],[Customer ID]],customers!$A$1:$A$1001,customers!I$1:$I$1001,,0)</f>
        <v>No</v>
      </c>
      <c r="Q297" t="str">
        <f>_xlfn.XLOOKUP(C297,customers!$A$1:$A$1001,customers!$F$1:$F$1001,,0)</f>
        <v>Albany</v>
      </c>
      <c r="R297" s="10">
        <f>Orders[[#This Row],[Unit Price]]-Orders[[#This Row],[Unit Profit]]</f>
        <v>12.237500000000001</v>
      </c>
      <c r="S297" s="10">
        <f>Orders[[#This Row],[Quantity]]*Orders[[#This Row],[Unit Cost]]</f>
        <v>24.475000000000001</v>
      </c>
      <c r="T297" s="5" cm="1">
        <f t="array" ref="T297">_xlfn.XLOOKUP(D297,Table2[[#All],[Product ID]],Table2[[#All],[Profit]],,0)</f>
        <v>1.5125</v>
      </c>
      <c r="U297" s="5">
        <f>Orders[[#This Row],[Quantity]]*Orders[[#This Row],[Unit Profit]]</f>
        <v>3.0249999999999999</v>
      </c>
    </row>
    <row r="298" spans="1:21" x14ac:dyDescent="0.3">
      <c r="A298" s="2" t="s">
        <v>2157</v>
      </c>
      <c r="B298" s="3">
        <v>43597</v>
      </c>
      <c r="C298" s="2" t="s">
        <v>2158</v>
      </c>
      <c r="D298" t="s">
        <v>6146</v>
      </c>
      <c r="E298" s="2">
        <v>6</v>
      </c>
      <c r="F298" s="2" t="str">
        <f>_xlfn.XLOOKUP(C298,customers!$A$1:$A$1001,customers!$B$1:$B$1001,,0)</f>
        <v>Dorian Vizor</v>
      </c>
      <c r="G298" s="2" t="str">
        <f>IF(_xlfn.XLOOKUP(C298,customers!$A$1:$A$1001,customers!$C$1:$C$1001,,0)=0, "", _xlfn.XLOOKUP(C298,customers!$A$1:$A$1001,customers!$C$1:$C$1001,,0))</f>
        <v>dvizor88@furl.net</v>
      </c>
      <c r="H298" s="2" t="str">
        <f>_xlfn.XLOOKUP(C298,customers!$A$1:$A$1001,customers!$G$1:$G$1001,,0)</f>
        <v>United States</v>
      </c>
      <c r="I298" t="str">
        <f>INDEX(products!$A$1:$G$49,MATCH(orders!$D298,products!$A$1:$A$49,0), MATCH(orders!I$1,products!$A$1:$G$1,0))</f>
        <v>Rob</v>
      </c>
      <c r="J298" t="str">
        <f>INDEX(products!$A$1:$G$49,MATCH(orders!$D298,products!$A$1:$A$49,0), MATCH(orders!J$1,products!$A$1:$G$1,0))</f>
        <v>M</v>
      </c>
      <c r="K298" s="4">
        <f>INDEX(products!$A$1:$G$49,MATCH(orders!$D298,products!$A$1:$A$49,0), MATCH(orders!K$1,products!$A$1:$G$1,0))</f>
        <v>0.5</v>
      </c>
      <c r="L298" s="5">
        <f>INDEX(products!$A$1:$G$49,MATCH(orders!$D298,products!$A$1:$A$49,0), MATCH(orders!L$1,products!$A$1:$G$1,0))</f>
        <v>5.97</v>
      </c>
      <c r="M298" s="5">
        <f t="shared" si="12"/>
        <v>35.82</v>
      </c>
      <c r="N298" t="str">
        <f t="shared" si="13"/>
        <v>Robusta</v>
      </c>
      <c r="O298" t="str">
        <f t="shared" si="14"/>
        <v>Medium</v>
      </c>
      <c r="P298" t="str" cm="1">
        <f t="array" ref="P298">_xlfn.XLOOKUP(Orders[[#This Row],[Customer ID]],customers!$A$1:$A$1001,customers!I$1:$I$1001,,0)</f>
        <v>Yes</v>
      </c>
      <c r="Q298" t="str">
        <f>_xlfn.XLOOKUP(C298,customers!$A$1:$A$1001,customers!$F$1:$F$1001,,0)</f>
        <v>Naples</v>
      </c>
      <c r="R298" s="10">
        <f>Orders[[#This Row],[Unit Price]]-Orders[[#This Row],[Unit Profit]]</f>
        <v>5.6117999999999997</v>
      </c>
      <c r="S298" s="10">
        <f>Orders[[#This Row],[Quantity]]*Orders[[#This Row],[Unit Cost]]</f>
        <v>33.6708</v>
      </c>
      <c r="T298" s="5" cm="1">
        <f t="array" ref="T298">_xlfn.XLOOKUP(D298,Table2[[#All],[Product ID]],Table2[[#All],[Profit]],,0)</f>
        <v>0.35819999999999996</v>
      </c>
      <c r="U298" s="5">
        <f>Orders[[#This Row],[Quantity]]*Orders[[#This Row],[Unit Profit]]</f>
        <v>2.1491999999999996</v>
      </c>
    </row>
    <row r="299" spans="1:21" x14ac:dyDescent="0.3">
      <c r="A299" s="2" t="s">
        <v>2163</v>
      </c>
      <c r="B299" s="3">
        <v>44258</v>
      </c>
      <c r="C299" s="2" t="s">
        <v>2164</v>
      </c>
      <c r="D299" t="s">
        <v>6172</v>
      </c>
      <c r="E299" s="2">
        <v>3</v>
      </c>
      <c r="F299" s="2" t="str">
        <f>_xlfn.XLOOKUP(C299,customers!$A$1:$A$1001,customers!$B$1:$B$1001,,0)</f>
        <v>Eddi Sedgebeer</v>
      </c>
      <c r="G299" s="2" t="str">
        <f>IF(_xlfn.XLOOKUP(C299,customers!$A$1:$A$1001,customers!$C$1:$C$1001,,0)=0, "", _xlfn.XLOOKUP(C299,customers!$A$1:$A$1001,customers!$C$1:$C$1001,,0))</f>
        <v>esedgebeer89@oaic.gov.au</v>
      </c>
      <c r="H299" s="2" t="str">
        <f>_xlfn.XLOOKUP(C299,customers!$A$1:$A$1001,customers!$G$1:$G$1001,,0)</f>
        <v>United States</v>
      </c>
      <c r="I299" t="str">
        <f>INDEX(products!$A$1:$G$49,MATCH(orders!$D299,products!$A$1:$A$49,0), MATCH(orders!I$1,products!$A$1:$G$1,0))</f>
        <v>Rob</v>
      </c>
      <c r="J299" t="str">
        <f>INDEX(products!$A$1:$G$49,MATCH(orders!$D299,products!$A$1:$A$49,0), MATCH(orders!J$1,products!$A$1:$G$1,0))</f>
        <v>D</v>
      </c>
      <c r="K299" s="4">
        <f>INDEX(products!$A$1:$G$49,MATCH(orders!$D299,products!$A$1:$A$49,0), MATCH(orders!K$1,products!$A$1:$G$1,0))</f>
        <v>0.5</v>
      </c>
      <c r="L299" s="5">
        <f>INDEX(products!$A$1:$G$49,MATCH(orders!$D299,products!$A$1:$A$49,0), MATCH(orders!L$1,products!$A$1:$G$1,0))</f>
        <v>5.3699999999999992</v>
      </c>
      <c r="M299" s="5">
        <f t="shared" si="12"/>
        <v>16.11</v>
      </c>
      <c r="N299" t="str">
        <f t="shared" si="13"/>
        <v>Robusta</v>
      </c>
      <c r="O299" t="str">
        <f t="shared" si="14"/>
        <v>Dark</v>
      </c>
      <c r="P299" t="str" cm="1">
        <f t="array" ref="P299">_xlfn.XLOOKUP(Orders[[#This Row],[Customer ID]],customers!$A$1:$A$1001,customers!I$1:$I$1001,,0)</f>
        <v>Yes</v>
      </c>
      <c r="Q299" t="str">
        <f>_xlfn.XLOOKUP(C299,customers!$A$1:$A$1001,customers!$F$1:$F$1001,,0)</f>
        <v>Miami Beach</v>
      </c>
      <c r="R299" s="10">
        <f>Orders[[#This Row],[Unit Price]]-Orders[[#This Row],[Unit Profit]]</f>
        <v>5.0477999999999996</v>
      </c>
      <c r="S299" s="10">
        <f>Orders[[#This Row],[Quantity]]*Orders[[#This Row],[Unit Cost]]</f>
        <v>15.1434</v>
      </c>
      <c r="T299" s="5" cm="1">
        <f t="array" ref="T299">_xlfn.XLOOKUP(D299,Table2[[#All],[Product ID]],Table2[[#All],[Profit]],,0)</f>
        <v>0.32219999999999993</v>
      </c>
      <c r="U299" s="5">
        <f>Orders[[#This Row],[Quantity]]*Orders[[#This Row],[Unit Profit]]</f>
        <v>0.96659999999999979</v>
      </c>
    </row>
    <row r="300" spans="1:21" x14ac:dyDescent="0.3">
      <c r="A300" s="2" t="s">
        <v>2169</v>
      </c>
      <c r="B300" s="3">
        <v>43872</v>
      </c>
      <c r="C300" s="2" t="s">
        <v>2170</v>
      </c>
      <c r="D300" t="s">
        <v>6184</v>
      </c>
      <c r="E300" s="2">
        <v>6</v>
      </c>
      <c r="F300" s="2" t="str">
        <f>_xlfn.XLOOKUP(C300,customers!$A$1:$A$1001,customers!$B$1:$B$1001,,0)</f>
        <v>Ken Lestrange</v>
      </c>
      <c r="G300" s="2" t="str">
        <f>IF(_xlfn.XLOOKUP(C300,customers!$A$1:$A$1001,customers!$C$1:$C$1001,,0)=0, "", _xlfn.XLOOKUP(C300,customers!$A$1:$A$1001,customers!$C$1:$C$1001,,0))</f>
        <v>klestrange8a@lulu.com</v>
      </c>
      <c r="H300" s="2" t="str">
        <f>_xlfn.XLOOKUP(C300,customers!$A$1:$A$1001,customers!$G$1:$G$1001,,0)</f>
        <v>United States</v>
      </c>
      <c r="I300" t="str">
        <f>INDEX(products!$A$1:$G$49,MATCH(orders!$D300,products!$A$1:$A$49,0), MATCH(orders!I$1,products!$A$1:$G$1,0))</f>
        <v>Exc</v>
      </c>
      <c r="J300" t="str">
        <f>INDEX(products!$A$1:$G$49,MATCH(orders!$D300,products!$A$1:$A$49,0), MATCH(orders!J$1,products!$A$1:$G$1,0))</f>
        <v>L</v>
      </c>
      <c r="K300" s="4">
        <f>INDEX(products!$A$1:$G$49,MATCH(orders!$D300,products!$A$1:$A$49,0), MATCH(orders!K$1,products!$A$1:$G$1,0))</f>
        <v>0.2</v>
      </c>
      <c r="L300" s="5">
        <f>INDEX(products!$A$1:$G$49,MATCH(orders!$D300,products!$A$1:$A$49,0), MATCH(orders!L$1,products!$A$1:$G$1,0))</f>
        <v>4.4550000000000001</v>
      </c>
      <c r="M300" s="5">
        <f t="shared" si="12"/>
        <v>26.73</v>
      </c>
      <c r="N300" t="str">
        <f t="shared" si="13"/>
        <v>Excelsa</v>
      </c>
      <c r="O300" t="str">
        <f t="shared" si="14"/>
        <v>Light</v>
      </c>
      <c r="P300" t="str" cm="1">
        <f t="array" ref="P300">_xlfn.XLOOKUP(Orders[[#This Row],[Customer ID]],customers!$A$1:$A$1001,customers!I$1:$I$1001,,0)</f>
        <v>Yes</v>
      </c>
      <c r="Q300" t="str">
        <f>_xlfn.XLOOKUP(C300,customers!$A$1:$A$1001,customers!$F$1:$F$1001,,0)</f>
        <v>Atlanta</v>
      </c>
      <c r="R300" s="10">
        <f>Orders[[#This Row],[Unit Price]]-Orders[[#This Row],[Unit Profit]]</f>
        <v>3.96495</v>
      </c>
      <c r="S300" s="10">
        <f>Orders[[#This Row],[Quantity]]*Orders[[#This Row],[Unit Cost]]</f>
        <v>23.7897</v>
      </c>
      <c r="T300" s="5" cm="1">
        <f t="array" ref="T300">_xlfn.XLOOKUP(D300,Table2[[#All],[Product ID]],Table2[[#All],[Profit]],,0)</f>
        <v>0.49004999999999999</v>
      </c>
      <c r="U300" s="5">
        <f>Orders[[#This Row],[Quantity]]*Orders[[#This Row],[Unit Profit]]</f>
        <v>2.9402999999999997</v>
      </c>
    </row>
    <row r="301" spans="1:21" x14ac:dyDescent="0.3">
      <c r="A301" s="2" t="s">
        <v>2175</v>
      </c>
      <c r="B301" s="3">
        <v>43582</v>
      </c>
      <c r="C301" s="2" t="s">
        <v>2176</v>
      </c>
      <c r="D301" t="s">
        <v>6148</v>
      </c>
      <c r="E301" s="2">
        <v>6</v>
      </c>
      <c r="F301" s="2" t="str">
        <f>_xlfn.XLOOKUP(C301,customers!$A$1:$A$1001,customers!$B$1:$B$1001,,0)</f>
        <v>Lacee Tanti</v>
      </c>
      <c r="G301" s="2" t="str">
        <f>IF(_xlfn.XLOOKUP(C301,customers!$A$1:$A$1001,customers!$C$1:$C$1001,,0)=0, "", _xlfn.XLOOKUP(C301,customers!$A$1:$A$1001,customers!$C$1:$C$1001,,0))</f>
        <v>ltanti8b@techcrunch.com</v>
      </c>
      <c r="H301" s="2" t="str">
        <f>_xlfn.XLOOKUP(C301,customers!$A$1:$A$1001,customers!$G$1:$G$1001,,0)</f>
        <v>United States</v>
      </c>
      <c r="I301" t="str">
        <f>INDEX(products!$A$1:$G$49,MATCH(orders!$D301,products!$A$1:$A$49,0), MATCH(orders!I$1,products!$A$1:$G$1,0))</f>
        <v>Exc</v>
      </c>
      <c r="J301" t="str">
        <f>INDEX(products!$A$1:$G$49,MATCH(orders!$D301,products!$A$1:$A$49,0), MATCH(orders!J$1,products!$A$1:$G$1,0))</f>
        <v>L</v>
      </c>
      <c r="K301" s="4">
        <f>INDEX(products!$A$1:$G$49,MATCH(orders!$D301,products!$A$1:$A$49,0), MATCH(orders!K$1,products!$A$1:$G$1,0))</f>
        <v>2.5</v>
      </c>
      <c r="L301" s="5">
        <f>INDEX(products!$A$1:$G$49,MATCH(orders!$D301,products!$A$1:$A$49,0), MATCH(orders!L$1,products!$A$1:$G$1,0))</f>
        <v>34.154999999999994</v>
      </c>
      <c r="M301" s="5">
        <f t="shared" si="12"/>
        <v>204.92999999999995</v>
      </c>
      <c r="N301" t="str">
        <f t="shared" si="13"/>
        <v>Excelsa</v>
      </c>
      <c r="O301" t="str">
        <f t="shared" si="14"/>
        <v>Light</v>
      </c>
      <c r="P301" t="str" cm="1">
        <f t="array" ref="P301">_xlfn.XLOOKUP(Orders[[#This Row],[Customer ID]],customers!$A$1:$A$1001,customers!I$1:$I$1001,,0)</f>
        <v>Yes</v>
      </c>
      <c r="Q301" t="str">
        <f>_xlfn.XLOOKUP(C301,customers!$A$1:$A$1001,customers!$F$1:$F$1001,,0)</f>
        <v>Corpus Christi</v>
      </c>
      <c r="R301" s="10">
        <f>Orders[[#This Row],[Unit Price]]-Orders[[#This Row],[Unit Profit]]</f>
        <v>30.397949999999994</v>
      </c>
      <c r="S301" s="10">
        <f>Orders[[#This Row],[Quantity]]*Orders[[#This Row],[Unit Cost]]</f>
        <v>182.38769999999997</v>
      </c>
      <c r="T301" s="5" cm="1">
        <f t="array" ref="T301">_xlfn.XLOOKUP(D301,Table2[[#All],[Product ID]],Table2[[#All],[Profit]],,0)</f>
        <v>3.7570499999999996</v>
      </c>
      <c r="U301" s="5">
        <f>Orders[[#This Row],[Quantity]]*Orders[[#This Row],[Unit Profit]]</f>
        <v>22.542299999999997</v>
      </c>
    </row>
    <row r="302" spans="1:21" x14ac:dyDescent="0.3">
      <c r="A302" s="2" t="s">
        <v>2181</v>
      </c>
      <c r="B302" s="3">
        <v>44646</v>
      </c>
      <c r="C302" s="2" t="s">
        <v>2182</v>
      </c>
      <c r="D302" t="s">
        <v>6140</v>
      </c>
      <c r="E302" s="2">
        <v>3</v>
      </c>
      <c r="F302" s="2" t="str">
        <f>_xlfn.XLOOKUP(C302,customers!$A$1:$A$1001,customers!$B$1:$B$1001,,0)</f>
        <v>Arel De Lasci</v>
      </c>
      <c r="G302" s="2" t="str">
        <f>IF(_xlfn.XLOOKUP(C302,customers!$A$1:$A$1001,customers!$C$1:$C$1001,,0)=0, "", _xlfn.XLOOKUP(C302,customers!$A$1:$A$1001,customers!$C$1:$C$1001,,0))</f>
        <v>ade8c@1und1.de</v>
      </c>
      <c r="H302" s="2" t="str">
        <f>_xlfn.XLOOKUP(C302,customers!$A$1:$A$1001,customers!$G$1:$G$1001,,0)</f>
        <v>United States</v>
      </c>
      <c r="I302" t="str">
        <f>INDEX(products!$A$1:$G$49,MATCH(orders!$D302,products!$A$1:$A$49,0), MATCH(orders!I$1,products!$A$1:$G$1,0))</f>
        <v>Ara</v>
      </c>
      <c r="J302" t="str">
        <f>INDEX(products!$A$1:$G$49,MATCH(orders!$D302,products!$A$1:$A$49,0), MATCH(orders!J$1,products!$A$1:$G$1,0))</f>
        <v>L</v>
      </c>
      <c r="K302" s="4">
        <f>INDEX(products!$A$1:$G$49,MATCH(orders!$D302,products!$A$1:$A$49,0), MATCH(orders!K$1,products!$A$1:$G$1,0))</f>
        <v>1</v>
      </c>
      <c r="L302" s="5">
        <f>INDEX(products!$A$1:$G$49,MATCH(orders!$D302,products!$A$1:$A$49,0), MATCH(orders!L$1,products!$A$1:$G$1,0))</f>
        <v>12.95</v>
      </c>
      <c r="M302" s="5">
        <f t="shared" si="12"/>
        <v>38.849999999999994</v>
      </c>
      <c r="N302" t="str">
        <f t="shared" si="13"/>
        <v>Arabica</v>
      </c>
      <c r="O302" t="str">
        <f t="shared" si="14"/>
        <v>Light</v>
      </c>
      <c r="P302" t="str" cm="1">
        <f t="array" ref="P302">_xlfn.XLOOKUP(Orders[[#This Row],[Customer ID]],customers!$A$1:$A$1001,customers!I$1:$I$1001,,0)</f>
        <v>Yes</v>
      </c>
      <c r="Q302" t="str">
        <f>_xlfn.XLOOKUP(C302,customers!$A$1:$A$1001,customers!$F$1:$F$1001,,0)</f>
        <v>Honolulu</v>
      </c>
      <c r="R302" s="10">
        <f>Orders[[#This Row],[Unit Price]]-Orders[[#This Row],[Unit Profit]]</f>
        <v>11.7845</v>
      </c>
      <c r="S302" s="10">
        <f>Orders[[#This Row],[Quantity]]*Orders[[#This Row],[Unit Cost]]</f>
        <v>35.353499999999997</v>
      </c>
      <c r="T302" s="5" cm="1">
        <f t="array" ref="T302">_xlfn.XLOOKUP(D302,Table2[[#All],[Product ID]],Table2[[#All],[Profit]],,0)</f>
        <v>1.1655</v>
      </c>
      <c r="U302" s="5">
        <f>Orders[[#This Row],[Quantity]]*Orders[[#This Row],[Unit Profit]]</f>
        <v>3.4965000000000002</v>
      </c>
    </row>
    <row r="303" spans="1:21" x14ac:dyDescent="0.3">
      <c r="A303" s="2" t="s">
        <v>2187</v>
      </c>
      <c r="B303" s="3">
        <v>44102</v>
      </c>
      <c r="C303" s="2" t="s">
        <v>2188</v>
      </c>
      <c r="D303" t="s">
        <v>6150</v>
      </c>
      <c r="E303" s="2">
        <v>4</v>
      </c>
      <c r="F303" s="2" t="str">
        <f>_xlfn.XLOOKUP(C303,customers!$A$1:$A$1001,customers!$B$1:$B$1001,,0)</f>
        <v>Trescha Jedrachowicz</v>
      </c>
      <c r="G303" s="2" t="str">
        <f>IF(_xlfn.XLOOKUP(C303,customers!$A$1:$A$1001,customers!$C$1:$C$1001,,0)=0, "", _xlfn.XLOOKUP(C303,customers!$A$1:$A$1001,customers!$C$1:$C$1001,,0))</f>
        <v>tjedrachowicz8d@acquirethisname.com</v>
      </c>
      <c r="H303" s="2" t="str">
        <f>_xlfn.XLOOKUP(C303,customers!$A$1:$A$1001,customers!$G$1:$G$1001,,0)</f>
        <v>United States</v>
      </c>
      <c r="I303" t="str">
        <f>INDEX(products!$A$1:$G$49,MATCH(orders!$D303,products!$A$1:$A$49,0), MATCH(orders!I$1,products!$A$1:$G$1,0))</f>
        <v>Lib</v>
      </c>
      <c r="J303" t="str">
        <f>INDEX(products!$A$1:$G$49,MATCH(orders!$D303,products!$A$1:$A$49,0), MATCH(orders!J$1,products!$A$1:$G$1,0))</f>
        <v>D</v>
      </c>
      <c r="K303" s="4">
        <f>INDEX(products!$A$1:$G$49,MATCH(orders!$D303,products!$A$1:$A$49,0), MATCH(orders!K$1,products!$A$1:$G$1,0))</f>
        <v>0.2</v>
      </c>
      <c r="L303" s="5">
        <f>INDEX(products!$A$1:$G$49,MATCH(orders!$D303,products!$A$1:$A$49,0), MATCH(orders!L$1,products!$A$1:$G$1,0))</f>
        <v>3.8849999999999998</v>
      </c>
      <c r="M303" s="5">
        <f t="shared" si="12"/>
        <v>15.54</v>
      </c>
      <c r="N303" t="str">
        <f t="shared" si="13"/>
        <v>Librica</v>
      </c>
      <c r="O303" t="str">
        <f t="shared" si="14"/>
        <v>Dark</v>
      </c>
      <c r="P303" t="str" cm="1">
        <f t="array" ref="P303">_xlfn.XLOOKUP(Orders[[#This Row],[Customer ID]],customers!$A$1:$A$1001,customers!I$1:$I$1001,,0)</f>
        <v>Yes</v>
      </c>
      <c r="Q303" t="str">
        <f>_xlfn.XLOOKUP(C303,customers!$A$1:$A$1001,customers!$F$1:$F$1001,,0)</f>
        <v>Austin</v>
      </c>
      <c r="R303" s="10">
        <f>Orders[[#This Row],[Unit Price]]-Orders[[#This Row],[Unit Profit]]</f>
        <v>3.37995</v>
      </c>
      <c r="S303" s="10">
        <f>Orders[[#This Row],[Quantity]]*Orders[[#This Row],[Unit Cost]]</f>
        <v>13.5198</v>
      </c>
      <c r="T303" s="5" cm="1">
        <f t="array" ref="T303">_xlfn.XLOOKUP(D303,Table2[[#All],[Product ID]],Table2[[#All],[Profit]],,0)</f>
        <v>0.50505</v>
      </c>
      <c r="U303" s="5">
        <f>Orders[[#This Row],[Quantity]]*Orders[[#This Row],[Unit Profit]]</f>
        <v>2.0202</v>
      </c>
    </row>
    <row r="304" spans="1:21" x14ac:dyDescent="0.3">
      <c r="A304" s="2" t="s">
        <v>2193</v>
      </c>
      <c r="B304" s="3">
        <v>43762</v>
      </c>
      <c r="C304" s="2" t="s">
        <v>2194</v>
      </c>
      <c r="D304" t="s">
        <v>6157</v>
      </c>
      <c r="E304" s="2">
        <v>1</v>
      </c>
      <c r="F304" s="2" t="str">
        <f>_xlfn.XLOOKUP(C304,customers!$A$1:$A$1001,customers!$B$1:$B$1001,,0)</f>
        <v>Perkin Stonner</v>
      </c>
      <c r="G304" s="2" t="str">
        <f>IF(_xlfn.XLOOKUP(C304,customers!$A$1:$A$1001,customers!$C$1:$C$1001,,0)=0, "", _xlfn.XLOOKUP(C304,customers!$A$1:$A$1001,customers!$C$1:$C$1001,,0))</f>
        <v>pstonner8e@moonfruit.com</v>
      </c>
      <c r="H304" s="2" t="str">
        <f>_xlfn.XLOOKUP(C304,customers!$A$1:$A$1001,customers!$G$1:$G$1001,,0)</f>
        <v>United States</v>
      </c>
      <c r="I304" t="str">
        <f>INDEX(products!$A$1:$G$49,MATCH(orders!$D304,products!$A$1:$A$49,0), MATCH(orders!I$1,products!$A$1:$G$1,0))</f>
        <v>Ara</v>
      </c>
      <c r="J304" t="str">
        <f>INDEX(products!$A$1:$G$49,MATCH(orders!$D304,products!$A$1:$A$49,0), MATCH(orders!J$1,products!$A$1:$G$1,0))</f>
        <v>M</v>
      </c>
      <c r="K304" s="4">
        <f>INDEX(products!$A$1:$G$49,MATCH(orders!$D304,products!$A$1:$A$49,0), MATCH(orders!K$1,products!$A$1:$G$1,0))</f>
        <v>0.5</v>
      </c>
      <c r="L304" s="5">
        <f>INDEX(products!$A$1:$G$49,MATCH(orders!$D304,products!$A$1:$A$49,0), MATCH(orders!L$1,products!$A$1:$G$1,0))</f>
        <v>6.75</v>
      </c>
      <c r="M304" s="5">
        <f t="shared" si="12"/>
        <v>6.75</v>
      </c>
      <c r="N304" t="str">
        <f t="shared" si="13"/>
        <v>Arabica</v>
      </c>
      <c r="O304" t="str">
        <f t="shared" si="14"/>
        <v>Medium</v>
      </c>
      <c r="P304" t="str" cm="1">
        <f t="array" ref="P304">_xlfn.XLOOKUP(Orders[[#This Row],[Customer ID]],customers!$A$1:$A$1001,customers!I$1:$I$1001,,0)</f>
        <v>No</v>
      </c>
      <c r="Q304" t="str">
        <f>_xlfn.XLOOKUP(C304,customers!$A$1:$A$1001,customers!$F$1:$F$1001,,0)</f>
        <v>Baltimore</v>
      </c>
      <c r="R304" s="10">
        <f>Orders[[#This Row],[Unit Price]]-Orders[[#This Row],[Unit Profit]]</f>
        <v>6.1425000000000001</v>
      </c>
      <c r="S304" s="10">
        <f>Orders[[#This Row],[Quantity]]*Orders[[#This Row],[Unit Cost]]</f>
        <v>6.1425000000000001</v>
      </c>
      <c r="T304" s="5" cm="1">
        <f t="array" ref="T304">_xlfn.XLOOKUP(D304,Table2[[#All],[Product ID]],Table2[[#All],[Profit]],,0)</f>
        <v>0.60749999999999993</v>
      </c>
      <c r="U304" s="5">
        <f>Orders[[#This Row],[Quantity]]*Orders[[#This Row],[Unit Profit]]</f>
        <v>0.60749999999999993</v>
      </c>
    </row>
    <row r="305" spans="1:21" x14ac:dyDescent="0.3">
      <c r="A305" s="2" t="s">
        <v>2199</v>
      </c>
      <c r="B305" s="3">
        <v>44412</v>
      </c>
      <c r="C305" s="2" t="s">
        <v>2200</v>
      </c>
      <c r="D305" t="s">
        <v>6185</v>
      </c>
      <c r="E305" s="2">
        <v>4</v>
      </c>
      <c r="F305" s="2" t="str">
        <f>_xlfn.XLOOKUP(C305,customers!$A$1:$A$1001,customers!$B$1:$B$1001,,0)</f>
        <v>Darrin Tingly</v>
      </c>
      <c r="G305" s="2" t="str">
        <f>IF(_xlfn.XLOOKUP(C305,customers!$A$1:$A$1001,customers!$C$1:$C$1001,,0)=0, "", _xlfn.XLOOKUP(C305,customers!$A$1:$A$1001,customers!$C$1:$C$1001,,0))</f>
        <v>dtingly8f@goo.ne.jp</v>
      </c>
      <c r="H305" s="2" t="str">
        <f>_xlfn.XLOOKUP(C305,customers!$A$1:$A$1001,customers!$G$1:$G$1001,,0)</f>
        <v>United States</v>
      </c>
      <c r="I305" t="str">
        <f>INDEX(products!$A$1:$G$49,MATCH(orders!$D305,products!$A$1:$A$49,0), MATCH(orders!I$1,products!$A$1:$G$1,0))</f>
        <v>Exc</v>
      </c>
      <c r="J305" t="str">
        <f>INDEX(products!$A$1:$G$49,MATCH(orders!$D305,products!$A$1:$A$49,0), MATCH(orders!J$1,products!$A$1:$G$1,0))</f>
        <v>D</v>
      </c>
      <c r="K305" s="4">
        <f>INDEX(products!$A$1:$G$49,MATCH(orders!$D305,products!$A$1:$A$49,0), MATCH(orders!K$1,products!$A$1:$G$1,0))</f>
        <v>2.5</v>
      </c>
      <c r="L305" s="5">
        <f>INDEX(products!$A$1:$G$49,MATCH(orders!$D305,products!$A$1:$A$49,0), MATCH(orders!L$1,products!$A$1:$G$1,0))</f>
        <v>27.945</v>
      </c>
      <c r="M305" s="5">
        <f t="shared" si="12"/>
        <v>111.78</v>
      </c>
      <c r="N305" t="str">
        <f t="shared" si="13"/>
        <v>Excelsa</v>
      </c>
      <c r="O305" t="str">
        <f t="shared" si="14"/>
        <v>Dark</v>
      </c>
      <c r="P305" t="str" cm="1">
        <f t="array" ref="P305">_xlfn.XLOOKUP(Orders[[#This Row],[Customer ID]],customers!$A$1:$A$1001,customers!I$1:$I$1001,,0)</f>
        <v>Yes</v>
      </c>
      <c r="Q305" t="str">
        <f>_xlfn.XLOOKUP(C305,customers!$A$1:$A$1001,customers!$F$1:$F$1001,,0)</f>
        <v>Lexington</v>
      </c>
      <c r="R305" s="10">
        <f>Orders[[#This Row],[Unit Price]]-Orders[[#This Row],[Unit Profit]]</f>
        <v>24.87105</v>
      </c>
      <c r="S305" s="10">
        <f>Orders[[#This Row],[Quantity]]*Orders[[#This Row],[Unit Cost]]</f>
        <v>99.484200000000001</v>
      </c>
      <c r="T305" s="5" cm="1">
        <f t="array" ref="T305">_xlfn.XLOOKUP(D305,Table2[[#All],[Product ID]],Table2[[#All],[Profit]],,0)</f>
        <v>3.07395</v>
      </c>
      <c r="U305" s="5">
        <f>Orders[[#This Row],[Quantity]]*Orders[[#This Row],[Unit Profit]]</f>
        <v>12.2958</v>
      </c>
    </row>
    <row r="306" spans="1:21" x14ac:dyDescent="0.3">
      <c r="A306" s="2" t="s">
        <v>2204</v>
      </c>
      <c r="B306" s="3">
        <v>43828</v>
      </c>
      <c r="C306" s="2" t="s">
        <v>2245</v>
      </c>
      <c r="D306" t="s">
        <v>6167</v>
      </c>
      <c r="E306" s="2">
        <v>1</v>
      </c>
      <c r="F306" s="2" t="str">
        <f>_xlfn.XLOOKUP(C306,customers!$A$1:$A$1001,customers!$B$1:$B$1001,,0)</f>
        <v>Claudetta Rushe</v>
      </c>
      <c r="G306" s="2" t="str">
        <f>IF(_xlfn.XLOOKUP(C306,customers!$A$1:$A$1001,customers!$C$1:$C$1001,,0)=0, "", _xlfn.XLOOKUP(C306,customers!$A$1:$A$1001,customers!$C$1:$C$1001,,0))</f>
        <v>crushe8n@about.me</v>
      </c>
      <c r="H306" s="2" t="str">
        <f>_xlfn.XLOOKUP(C306,customers!$A$1:$A$1001,customers!$G$1:$G$1001,,0)</f>
        <v>United States</v>
      </c>
      <c r="I306" t="str">
        <f>INDEX(products!$A$1:$G$49,MATCH(orders!$D306,products!$A$1:$A$49,0), MATCH(orders!I$1,products!$A$1:$G$1,0))</f>
        <v>Ara</v>
      </c>
      <c r="J306" t="str">
        <f>INDEX(products!$A$1:$G$49,MATCH(orders!$D306,products!$A$1:$A$49,0), MATCH(orders!J$1,products!$A$1:$G$1,0))</f>
        <v>L</v>
      </c>
      <c r="K306" s="4">
        <f>INDEX(products!$A$1:$G$49,MATCH(orders!$D306,products!$A$1:$A$49,0), MATCH(orders!K$1,products!$A$1:$G$1,0))</f>
        <v>0.2</v>
      </c>
      <c r="L306" s="5">
        <f>INDEX(products!$A$1:$G$49,MATCH(orders!$D306,products!$A$1:$A$49,0), MATCH(orders!L$1,products!$A$1:$G$1,0))</f>
        <v>3.8849999999999998</v>
      </c>
      <c r="M306" s="5">
        <f t="shared" si="12"/>
        <v>3.8849999999999998</v>
      </c>
      <c r="N306" t="str">
        <f t="shared" si="13"/>
        <v>Arabica</v>
      </c>
      <c r="O306" t="str">
        <f t="shared" si="14"/>
        <v>Light</v>
      </c>
      <c r="P306" t="str" cm="1">
        <f t="array" ref="P306">_xlfn.XLOOKUP(Orders[[#This Row],[Customer ID]],customers!$A$1:$A$1001,customers!I$1:$I$1001,,0)</f>
        <v>Yes</v>
      </c>
      <c r="Q306" t="str">
        <f>_xlfn.XLOOKUP(C306,customers!$A$1:$A$1001,customers!$F$1:$F$1001,,0)</f>
        <v>Charlotte</v>
      </c>
      <c r="R306" s="10">
        <f>Orders[[#This Row],[Unit Price]]-Orders[[#This Row],[Unit Profit]]</f>
        <v>3.5353499999999998</v>
      </c>
      <c r="S306" s="10">
        <f>Orders[[#This Row],[Quantity]]*Orders[[#This Row],[Unit Cost]]</f>
        <v>3.5353499999999998</v>
      </c>
      <c r="T306" s="5" cm="1">
        <f t="array" ref="T306">_xlfn.XLOOKUP(D306,Table2[[#All],[Product ID]],Table2[[#All],[Profit]],,0)</f>
        <v>0.34964999999999996</v>
      </c>
      <c r="U306" s="5">
        <f>Orders[[#This Row],[Quantity]]*Orders[[#This Row],[Unit Profit]]</f>
        <v>0.34964999999999996</v>
      </c>
    </row>
    <row r="307" spans="1:21" x14ac:dyDescent="0.3">
      <c r="A307" s="2" t="s">
        <v>2209</v>
      </c>
      <c r="B307" s="3">
        <v>43796</v>
      </c>
      <c r="C307" s="2" t="s">
        <v>2210</v>
      </c>
      <c r="D307" t="s">
        <v>6159</v>
      </c>
      <c r="E307" s="2">
        <v>5</v>
      </c>
      <c r="F307" s="2" t="str">
        <f>_xlfn.XLOOKUP(C307,customers!$A$1:$A$1001,customers!$B$1:$B$1001,,0)</f>
        <v>Benn Checci</v>
      </c>
      <c r="G307" s="2" t="str">
        <f>IF(_xlfn.XLOOKUP(C307,customers!$A$1:$A$1001,customers!$C$1:$C$1001,,0)=0, "", _xlfn.XLOOKUP(C307,customers!$A$1:$A$1001,customers!$C$1:$C$1001,,0))</f>
        <v>bchecci8h@usa.gov</v>
      </c>
      <c r="H307" s="2" t="str">
        <f>_xlfn.XLOOKUP(C307,customers!$A$1:$A$1001,customers!$G$1:$G$1001,,0)</f>
        <v>United Kingdom</v>
      </c>
      <c r="I307" t="str">
        <f>INDEX(products!$A$1:$G$49,MATCH(orders!$D307,products!$A$1:$A$49,0), MATCH(orders!I$1,products!$A$1:$G$1,0))</f>
        <v>Lib</v>
      </c>
      <c r="J307" t="str">
        <f>INDEX(products!$A$1:$G$49,MATCH(orders!$D307,products!$A$1:$A$49,0), MATCH(orders!J$1,products!$A$1:$G$1,0))</f>
        <v>M</v>
      </c>
      <c r="K307" s="4">
        <f>INDEX(products!$A$1:$G$49,MATCH(orders!$D307,products!$A$1:$A$49,0), MATCH(orders!K$1,products!$A$1:$G$1,0))</f>
        <v>0.2</v>
      </c>
      <c r="L307" s="5">
        <f>INDEX(products!$A$1:$G$49,MATCH(orders!$D307,products!$A$1:$A$49,0), MATCH(orders!L$1,products!$A$1:$G$1,0))</f>
        <v>4.3650000000000002</v>
      </c>
      <c r="M307" s="5">
        <f t="shared" si="12"/>
        <v>21.825000000000003</v>
      </c>
      <c r="N307" t="str">
        <f t="shared" si="13"/>
        <v>Librica</v>
      </c>
      <c r="O307" t="str">
        <f t="shared" si="14"/>
        <v>Medium</v>
      </c>
      <c r="P307" t="str" cm="1">
        <f t="array" ref="P307">_xlfn.XLOOKUP(Orders[[#This Row],[Customer ID]],customers!$A$1:$A$1001,customers!I$1:$I$1001,,0)</f>
        <v>No</v>
      </c>
      <c r="Q307" t="str">
        <f>_xlfn.XLOOKUP(C307,customers!$A$1:$A$1001,customers!$F$1:$F$1001,,0)</f>
        <v>Eaton</v>
      </c>
      <c r="R307" s="10">
        <f>Orders[[#This Row],[Unit Price]]-Orders[[#This Row],[Unit Profit]]</f>
        <v>3.7975500000000002</v>
      </c>
      <c r="S307" s="10">
        <f>Orders[[#This Row],[Quantity]]*Orders[[#This Row],[Unit Cost]]</f>
        <v>18.987750000000002</v>
      </c>
      <c r="T307" s="5" cm="1">
        <f t="array" ref="T307">_xlfn.XLOOKUP(D307,Table2[[#All],[Product ID]],Table2[[#All],[Profit]],,0)</f>
        <v>0.56745000000000001</v>
      </c>
      <c r="U307" s="5">
        <f>Orders[[#This Row],[Quantity]]*Orders[[#This Row],[Unit Profit]]</f>
        <v>2.83725</v>
      </c>
    </row>
    <row r="308" spans="1:21" x14ac:dyDescent="0.3">
      <c r="A308" s="2" t="s">
        <v>2215</v>
      </c>
      <c r="B308" s="3">
        <v>43890</v>
      </c>
      <c r="C308" s="2" t="s">
        <v>2216</v>
      </c>
      <c r="D308" t="s">
        <v>6174</v>
      </c>
      <c r="E308" s="2">
        <v>5</v>
      </c>
      <c r="F308" s="2" t="str">
        <f>_xlfn.XLOOKUP(C308,customers!$A$1:$A$1001,customers!$B$1:$B$1001,,0)</f>
        <v>Janifer Bagot</v>
      </c>
      <c r="G308" s="2" t="str">
        <f>IF(_xlfn.XLOOKUP(C308,customers!$A$1:$A$1001,customers!$C$1:$C$1001,,0)=0, "", _xlfn.XLOOKUP(C308,customers!$A$1:$A$1001,customers!$C$1:$C$1001,,0))</f>
        <v>jbagot8i@mac.com</v>
      </c>
      <c r="H308" s="2" t="str">
        <f>_xlfn.XLOOKUP(C308,customers!$A$1:$A$1001,customers!$G$1:$G$1001,,0)</f>
        <v>United States</v>
      </c>
      <c r="I308" t="str">
        <f>INDEX(products!$A$1:$G$49,MATCH(orders!$D308,products!$A$1:$A$49,0), MATCH(orders!I$1,products!$A$1:$G$1,0))</f>
        <v>Rob</v>
      </c>
      <c r="J308" t="str">
        <f>INDEX(products!$A$1:$G$49,MATCH(orders!$D308,products!$A$1:$A$49,0), MATCH(orders!J$1,products!$A$1:$G$1,0))</f>
        <v>M</v>
      </c>
      <c r="K308" s="4">
        <f>INDEX(products!$A$1:$G$49,MATCH(orders!$D308,products!$A$1:$A$49,0), MATCH(orders!K$1,products!$A$1:$G$1,0))</f>
        <v>0.2</v>
      </c>
      <c r="L308" s="5">
        <f>INDEX(products!$A$1:$G$49,MATCH(orders!$D308,products!$A$1:$A$49,0), MATCH(orders!L$1,products!$A$1:$G$1,0))</f>
        <v>2.9849999999999999</v>
      </c>
      <c r="M308" s="5">
        <f t="shared" si="12"/>
        <v>14.924999999999999</v>
      </c>
      <c r="N308" t="str">
        <f t="shared" si="13"/>
        <v>Robusta</v>
      </c>
      <c r="O308" t="str">
        <f t="shared" si="14"/>
        <v>Medium</v>
      </c>
      <c r="P308" t="str" cm="1">
        <f t="array" ref="P308">_xlfn.XLOOKUP(Orders[[#This Row],[Customer ID]],customers!$A$1:$A$1001,customers!I$1:$I$1001,,0)</f>
        <v>No</v>
      </c>
      <c r="Q308" t="str">
        <f>_xlfn.XLOOKUP(C308,customers!$A$1:$A$1001,customers!$F$1:$F$1001,,0)</f>
        <v>Lincoln</v>
      </c>
      <c r="R308" s="10">
        <f>Orders[[#This Row],[Unit Price]]-Orders[[#This Row],[Unit Profit]]</f>
        <v>2.8058999999999998</v>
      </c>
      <c r="S308" s="10">
        <f>Orders[[#This Row],[Quantity]]*Orders[[#This Row],[Unit Cost]]</f>
        <v>14.029499999999999</v>
      </c>
      <c r="T308" s="5" cm="1">
        <f t="array" ref="T308">_xlfn.XLOOKUP(D308,Table2[[#All],[Product ID]],Table2[[#All],[Profit]],,0)</f>
        <v>0.17909999999999998</v>
      </c>
      <c r="U308" s="5">
        <f>Orders[[#This Row],[Quantity]]*Orders[[#This Row],[Unit Profit]]</f>
        <v>0.89549999999999996</v>
      </c>
    </row>
    <row r="309" spans="1:21" x14ac:dyDescent="0.3">
      <c r="A309" s="2" t="s">
        <v>2221</v>
      </c>
      <c r="B309" s="3">
        <v>44227</v>
      </c>
      <c r="C309" s="2" t="s">
        <v>2222</v>
      </c>
      <c r="D309" t="s">
        <v>6155</v>
      </c>
      <c r="E309" s="2">
        <v>3</v>
      </c>
      <c r="F309" s="2" t="str">
        <f>_xlfn.XLOOKUP(C309,customers!$A$1:$A$1001,customers!$B$1:$B$1001,,0)</f>
        <v>Ermin Beeble</v>
      </c>
      <c r="G309" s="2" t="str">
        <f>IF(_xlfn.XLOOKUP(C309,customers!$A$1:$A$1001,customers!$C$1:$C$1001,,0)=0, "", _xlfn.XLOOKUP(C309,customers!$A$1:$A$1001,customers!$C$1:$C$1001,,0))</f>
        <v>ebeeble8j@soundcloud.com</v>
      </c>
      <c r="H309" s="2" t="str">
        <f>_xlfn.XLOOKUP(C309,customers!$A$1:$A$1001,customers!$G$1:$G$1001,,0)</f>
        <v>United States</v>
      </c>
      <c r="I309" t="str">
        <f>INDEX(products!$A$1:$G$49,MATCH(orders!$D309,products!$A$1:$A$49,0), MATCH(orders!I$1,products!$A$1:$G$1,0))</f>
        <v>Ara</v>
      </c>
      <c r="J309" t="str">
        <f>INDEX(products!$A$1:$G$49,MATCH(orders!$D309,products!$A$1:$A$49,0), MATCH(orders!J$1,products!$A$1:$G$1,0))</f>
        <v>M</v>
      </c>
      <c r="K309" s="4">
        <f>INDEX(products!$A$1:$G$49,MATCH(orders!$D309,products!$A$1:$A$49,0), MATCH(orders!K$1,products!$A$1:$G$1,0))</f>
        <v>1</v>
      </c>
      <c r="L309" s="5">
        <f>INDEX(products!$A$1:$G$49,MATCH(orders!$D309,products!$A$1:$A$49,0), MATCH(orders!L$1,products!$A$1:$G$1,0))</f>
        <v>11.25</v>
      </c>
      <c r="M309" s="5">
        <f t="shared" si="12"/>
        <v>33.75</v>
      </c>
      <c r="N309" t="str">
        <f t="shared" si="13"/>
        <v>Arabica</v>
      </c>
      <c r="O309" t="str">
        <f t="shared" si="14"/>
        <v>Medium</v>
      </c>
      <c r="P309" t="str" cm="1">
        <f t="array" ref="P309">_xlfn.XLOOKUP(Orders[[#This Row],[Customer ID]],customers!$A$1:$A$1001,customers!I$1:$I$1001,,0)</f>
        <v>Yes</v>
      </c>
      <c r="Q309" t="str">
        <f>_xlfn.XLOOKUP(C309,customers!$A$1:$A$1001,customers!$F$1:$F$1001,,0)</f>
        <v>Cincinnati</v>
      </c>
      <c r="R309" s="10">
        <f>Orders[[#This Row],[Unit Price]]-Orders[[#This Row],[Unit Profit]]</f>
        <v>10.237500000000001</v>
      </c>
      <c r="S309" s="10">
        <f>Orders[[#This Row],[Quantity]]*Orders[[#This Row],[Unit Cost]]</f>
        <v>30.712500000000002</v>
      </c>
      <c r="T309" s="5" cm="1">
        <f t="array" ref="T309">_xlfn.XLOOKUP(D309,Table2[[#All],[Product ID]],Table2[[#All],[Profit]],,0)</f>
        <v>1.0125</v>
      </c>
      <c r="U309" s="5">
        <f>Orders[[#This Row],[Quantity]]*Orders[[#This Row],[Unit Profit]]</f>
        <v>3.0374999999999996</v>
      </c>
    </row>
    <row r="310" spans="1:21" x14ac:dyDescent="0.3">
      <c r="A310" s="2" t="s">
        <v>2227</v>
      </c>
      <c r="B310" s="3">
        <v>44729</v>
      </c>
      <c r="C310" s="2" t="s">
        <v>2228</v>
      </c>
      <c r="D310" t="s">
        <v>6155</v>
      </c>
      <c r="E310" s="2">
        <v>3</v>
      </c>
      <c r="F310" s="2" t="str">
        <f>_xlfn.XLOOKUP(C310,customers!$A$1:$A$1001,customers!$B$1:$B$1001,,0)</f>
        <v>Cos Fluin</v>
      </c>
      <c r="G310" s="2" t="str">
        <f>IF(_xlfn.XLOOKUP(C310,customers!$A$1:$A$1001,customers!$C$1:$C$1001,,0)=0, "", _xlfn.XLOOKUP(C310,customers!$A$1:$A$1001,customers!$C$1:$C$1001,,0))</f>
        <v>cfluin8k@flickr.com</v>
      </c>
      <c r="H310" s="2" t="str">
        <f>_xlfn.XLOOKUP(C310,customers!$A$1:$A$1001,customers!$G$1:$G$1001,,0)</f>
        <v>United Kingdom</v>
      </c>
      <c r="I310" t="str">
        <f>INDEX(products!$A$1:$G$49,MATCH(orders!$D310,products!$A$1:$A$49,0), MATCH(orders!I$1,products!$A$1:$G$1,0))</f>
        <v>Ara</v>
      </c>
      <c r="J310" t="str">
        <f>INDEX(products!$A$1:$G$49,MATCH(orders!$D310,products!$A$1:$A$49,0), MATCH(orders!J$1,products!$A$1:$G$1,0))</f>
        <v>M</v>
      </c>
      <c r="K310" s="4">
        <f>INDEX(products!$A$1:$G$49,MATCH(orders!$D310,products!$A$1:$A$49,0), MATCH(orders!K$1,products!$A$1:$G$1,0))</f>
        <v>1</v>
      </c>
      <c r="L310" s="5">
        <f>INDEX(products!$A$1:$G$49,MATCH(orders!$D310,products!$A$1:$A$49,0), MATCH(orders!L$1,products!$A$1:$G$1,0))</f>
        <v>11.25</v>
      </c>
      <c r="M310" s="5">
        <f t="shared" si="12"/>
        <v>33.75</v>
      </c>
      <c r="N310" t="str">
        <f t="shared" si="13"/>
        <v>Arabica</v>
      </c>
      <c r="O310" t="str">
        <f t="shared" si="14"/>
        <v>Medium</v>
      </c>
      <c r="P310" t="str" cm="1">
        <f t="array" ref="P310">_xlfn.XLOOKUP(Orders[[#This Row],[Customer ID]],customers!$A$1:$A$1001,customers!I$1:$I$1001,,0)</f>
        <v>No</v>
      </c>
      <c r="Q310" t="str">
        <f>_xlfn.XLOOKUP(C310,customers!$A$1:$A$1001,customers!$F$1:$F$1001,,0)</f>
        <v>Sheffield</v>
      </c>
      <c r="R310" s="10">
        <f>Orders[[#This Row],[Unit Price]]-Orders[[#This Row],[Unit Profit]]</f>
        <v>10.237500000000001</v>
      </c>
      <c r="S310" s="10">
        <f>Orders[[#This Row],[Quantity]]*Orders[[#This Row],[Unit Cost]]</f>
        <v>30.712500000000002</v>
      </c>
      <c r="T310" s="5" cm="1">
        <f t="array" ref="T310">_xlfn.XLOOKUP(D310,Table2[[#All],[Product ID]],Table2[[#All],[Profit]],,0)</f>
        <v>1.0125</v>
      </c>
      <c r="U310" s="5">
        <f>Orders[[#This Row],[Quantity]]*Orders[[#This Row],[Unit Profit]]</f>
        <v>3.0374999999999996</v>
      </c>
    </row>
    <row r="311" spans="1:21" x14ac:dyDescent="0.3">
      <c r="A311" s="2" t="s">
        <v>2232</v>
      </c>
      <c r="B311" s="3">
        <v>43864</v>
      </c>
      <c r="C311" s="2" t="s">
        <v>2233</v>
      </c>
      <c r="D311" t="s">
        <v>6159</v>
      </c>
      <c r="E311" s="2">
        <v>6</v>
      </c>
      <c r="F311" s="2" t="str">
        <f>_xlfn.XLOOKUP(C311,customers!$A$1:$A$1001,customers!$B$1:$B$1001,,0)</f>
        <v>Eveleen Bletsor</v>
      </c>
      <c r="G311" s="2" t="str">
        <f>IF(_xlfn.XLOOKUP(C311,customers!$A$1:$A$1001,customers!$C$1:$C$1001,,0)=0, "", _xlfn.XLOOKUP(C311,customers!$A$1:$A$1001,customers!$C$1:$C$1001,,0))</f>
        <v>ebletsor8l@vinaora.com</v>
      </c>
      <c r="H311" s="2" t="str">
        <f>_xlfn.XLOOKUP(C311,customers!$A$1:$A$1001,customers!$G$1:$G$1001,,0)</f>
        <v>United States</v>
      </c>
      <c r="I311" t="str">
        <f>INDEX(products!$A$1:$G$49,MATCH(orders!$D311,products!$A$1:$A$49,0), MATCH(orders!I$1,products!$A$1:$G$1,0))</f>
        <v>Lib</v>
      </c>
      <c r="J311" t="str">
        <f>INDEX(products!$A$1:$G$49,MATCH(orders!$D311,products!$A$1:$A$49,0), MATCH(orders!J$1,products!$A$1:$G$1,0))</f>
        <v>M</v>
      </c>
      <c r="K311" s="4">
        <f>INDEX(products!$A$1:$G$49,MATCH(orders!$D311,products!$A$1:$A$49,0), MATCH(orders!K$1,products!$A$1:$G$1,0))</f>
        <v>0.2</v>
      </c>
      <c r="L311" s="5">
        <f>INDEX(products!$A$1:$G$49,MATCH(orders!$D311,products!$A$1:$A$49,0), MATCH(orders!L$1,products!$A$1:$G$1,0))</f>
        <v>4.3650000000000002</v>
      </c>
      <c r="M311" s="5">
        <f t="shared" si="12"/>
        <v>26.19</v>
      </c>
      <c r="N311" t="str">
        <f t="shared" si="13"/>
        <v>Librica</v>
      </c>
      <c r="O311" t="str">
        <f t="shared" si="14"/>
        <v>Medium</v>
      </c>
      <c r="P311" t="str" cm="1">
        <f t="array" ref="P311">_xlfn.XLOOKUP(Orders[[#This Row],[Customer ID]],customers!$A$1:$A$1001,customers!I$1:$I$1001,,0)</f>
        <v>Yes</v>
      </c>
      <c r="Q311" t="str">
        <f>_xlfn.XLOOKUP(C311,customers!$A$1:$A$1001,customers!$F$1:$F$1001,,0)</f>
        <v>West Hartford</v>
      </c>
      <c r="R311" s="10">
        <f>Orders[[#This Row],[Unit Price]]-Orders[[#This Row],[Unit Profit]]</f>
        <v>3.7975500000000002</v>
      </c>
      <c r="S311" s="10">
        <f>Orders[[#This Row],[Quantity]]*Orders[[#This Row],[Unit Cost]]</f>
        <v>22.785299999999999</v>
      </c>
      <c r="T311" s="5" cm="1">
        <f t="array" ref="T311">_xlfn.XLOOKUP(D311,Table2[[#All],[Product ID]],Table2[[#All],[Profit]],,0)</f>
        <v>0.56745000000000001</v>
      </c>
      <c r="U311" s="5">
        <f>Orders[[#This Row],[Quantity]]*Orders[[#This Row],[Unit Profit]]</f>
        <v>3.4047000000000001</v>
      </c>
    </row>
    <row r="312" spans="1:21" x14ac:dyDescent="0.3">
      <c r="A312" s="2" t="s">
        <v>2238</v>
      </c>
      <c r="B312" s="3">
        <v>44586</v>
      </c>
      <c r="C312" s="2" t="s">
        <v>2239</v>
      </c>
      <c r="D312" t="s">
        <v>6171</v>
      </c>
      <c r="E312" s="2">
        <v>1</v>
      </c>
      <c r="F312" s="2" t="str">
        <f>_xlfn.XLOOKUP(C312,customers!$A$1:$A$1001,customers!$B$1:$B$1001,,0)</f>
        <v>Paola Brydell</v>
      </c>
      <c r="G312" s="2" t="str">
        <f>IF(_xlfn.XLOOKUP(C312,customers!$A$1:$A$1001,customers!$C$1:$C$1001,,0)=0, "", _xlfn.XLOOKUP(C312,customers!$A$1:$A$1001,customers!$C$1:$C$1001,,0))</f>
        <v>pbrydell8m@bloglovin.com</v>
      </c>
      <c r="H312" s="2" t="str">
        <f>_xlfn.XLOOKUP(C312,customers!$A$1:$A$1001,customers!$G$1:$G$1001,,0)</f>
        <v>Ireland</v>
      </c>
      <c r="I312" t="str">
        <f>INDEX(products!$A$1:$G$49,MATCH(orders!$D312,products!$A$1:$A$49,0), MATCH(orders!I$1,products!$A$1:$G$1,0))</f>
        <v>Exc</v>
      </c>
      <c r="J312" t="str">
        <f>INDEX(products!$A$1:$G$49,MATCH(orders!$D312,products!$A$1:$A$49,0), MATCH(orders!J$1,products!$A$1:$G$1,0))</f>
        <v>L</v>
      </c>
      <c r="K312" s="4">
        <f>INDEX(products!$A$1:$G$49,MATCH(orders!$D312,products!$A$1:$A$49,0), MATCH(orders!K$1,products!$A$1:$G$1,0))</f>
        <v>1</v>
      </c>
      <c r="L312" s="5">
        <f>INDEX(products!$A$1:$G$49,MATCH(orders!$D312,products!$A$1:$A$49,0), MATCH(orders!L$1,products!$A$1:$G$1,0))</f>
        <v>14.85</v>
      </c>
      <c r="M312" s="5">
        <f t="shared" si="12"/>
        <v>14.85</v>
      </c>
      <c r="N312" t="str">
        <f t="shared" si="13"/>
        <v>Excelsa</v>
      </c>
      <c r="O312" t="str">
        <f t="shared" si="14"/>
        <v>Light</v>
      </c>
      <c r="P312" t="str" cm="1">
        <f t="array" ref="P312">_xlfn.XLOOKUP(Orders[[#This Row],[Customer ID]],customers!$A$1:$A$1001,customers!I$1:$I$1001,,0)</f>
        <v>No</v>
      </c>
      <c r="Q312" t="str">
        <f>_xlfn.XLOOKUP(C312,customers!$A$1:$A$1001,customers!$F$1:$F$1001,,0)</f>
        <v>Listowel</v>
      </c>
      <c r="R312" s="10">
        <f>Orders[[#This Row],[Unit Price]]-Orders[[#This Row],[Unit Profit]]</f>
        <v>13.2165</v>
      </c>
      <c r="S312" s="10">
        <f>Orders[[#This Row],[Quantity]]*Orders[[#This Row],[Unit Cost]]</f>
        <v>13.2165</v>
      </c>
      <c r="T312" s="5" cm="1">
        <f t="array" ref="T312">_xlfn.XLOOKUP(D312,Table2[[#All],[Product ID]],Table2[[#All],[Profit]],,0)</f>
        <v>1.6335</v>
      </c>
      <c r="U312" s="5">
        <f>Orders[[#This Row],[Quantity]]*Orders[[#This Row],[Unit Profit]]</f>
        <v>1.6335</v>
      </c>
    </row>
    <row r="313" spans="1:21" x14ac:dyDescent="0.3">
      <c r="A313" s="2" t="s">
        <v>2244</v>
      </c>
      <c r="B313" s="3">
        <v>43951</v>
      </c>
      <c r="C313" s="2" t="s">
        <v>2245</v>
      </c>
      <c r="D313" t="s">
        <v>6166</v>
      </c>
      <c r="E313" s="2">
        <v>6</v>
      </c>
      <c r="F313" s="2" t="str">
        <f>_xlfn.XLOOKUP(C313,customers!$A$1:$A$1001,customers!$B$1:$B$1001,,0)</f>
        <v>Claudetta Rushe</v>
      </c>
      <c r="G313" s="2" t="str">
        <f>IF(_xlfn.XLOOKUP(C313,customers!$A$1:$A$1001,customers!$C$1:$C$1001,,0)=0, "", _xlfn.XLOOKUP(C313,customers!$A$1:$A$1001,customers!$C$1:$C$1001,,0))</f>
        <v>crushe8n@about.me</v>
      </c>
      <c r="H313" s="2" t="str">
        <f>_xlfn.XLOOKUP(C313,customers!$A$1:$A$1001,customers!$G$1:$G$1001,,0)</f>
        <v>United States</v>
      </c>
      <c r="I313" t="str">
        <f>INDEX(products!$A$1:$G$49,MATCH(orders!$D313,products!$A$1:$A$49,0), MATCH(orders!I$1,products!$A$1:$G$1,0))</f>
        <v>Exc</v>
      </c>
      <c r="J313" t="str">
        <f>INDEX(products!$A$1:$G$49,MATCH(orders!$D313,products!$A$1:$A$49,0), MATCH(orders!J$1,products!$A$1:$G$1,0))</f>
        <v>M</v>
      </c>
      <c r="K313" s="4">
        <f>INDEX(products!$A$1:$G$49,MATCH(orders!$D313,products!$A$1:$A$49,0), MATCH(orders!K$1,products!$A$1:$G$1,0))</f>
        <v>2.5</v>
      </c>
      <c r="L313" s="5">
        <f>INDEX(products!$A$1:$G$49,MATCH(orders!$D313,products!$A$1:$A$49,0), MATCH(orders!L$1,products!$A$1:$G$1,0))</f>
        <v>31.624999999999996</v>
      </c>
      <c r="M313" s="5">
        <f t="shared" si="12"/>
        <v>189.74999999999997</v>
      </c>
      <c r="N313" t="str">
        <f t="shared" si="13"/>
        <v>Excelsa</v>
      </c>
      <c r="O313" t="str">
        <f t="shared" si="14"/>
        <v>Medium</v>
      </c>
      <c r="P313" t="str" cm="1">
        <f t="array" ref="P313">_xlfn.XLOOKUP(Orders[[#This Row],[Customer ID]],customers!$A$1:$A$1001,customers!I$1:$I$1001,,0)</f>
        <v>Yes</v>
      </c>
      <c r="Q313" t="str">
        <f>_xlfn.XLOOKUP(C313,customers!$A$1:$A$1001,customers!$F$1:$F$1001,,0)</f>
        <v>Charlotte</v>
      </c>
      <c r="R313" s="10">
        <f>Orders[[#This Row],[Unit Price]]-Orders[[#This Row],[Unit Profit]]</f>
        <v>28.146249999999995</v>
      </c>
      <c r="S313" s="10">
        <f>Orders[[#This Row],[Quantity]]*Orders[[#This Row],[Unit Cost]]</f>
        <v>168.87749999999997</v>
      </c>
      <c r="T313" s="5" cm="1">
        <f t="array" ref="T313">_xlfn.XLOOKUP(D313,Table2[[#All],[Product ID]],Table2[[#All],[Profit]],,0)</f>
        <v>3.4787499999999998</v>
      </c>
      <c r="U313" s="5">
        <f>Orders[[#This Row],[Quantity]]*Orders[[#This Row],[Unit Profit]]</f>
        <v>20.872499999999999</v>
      </c>
    </row>
    <row r="314" spans="1:21" x14ac:dyDescent="0.3">
      <c r="A314" s="2" t="s">
        <v>2250</v>
      </c>
      <c r="B314" s="3">
        <v>44317</v>
      </c>
      <c r="C314" s="2" t="s">
        <v>2251</v>
      </c>
      <c r="D314" t="s">
        <v>6146</v>
      </c>
      <c r="E314" s="2">
        <v>1</v>
      </c>
      <c r="F314" s="2" t="str">
        <f>_xlfn.XLOOKUP(C314,customers!$A$1:$A$1001,customers!$B$1:$B$1001,,0)</f>
        <v>Natka Leethem</v>
      </c>
      <c r="G314" s="2" t="str">
        <f>IF(_xlfn.XLOOKUP(C314,customers!$A$1:$A$1001,customers!$C$1:$C$1001,,0)=0, "", _xlfn.XLOOKUP(C314,customers!$A$1:$A$1001,customers!$C$1:$C$1001,,0))</f>
        <v>nleethem8o@mac.com</v>
      </c>
      <c r="H314" s="2" t="str">
        <f>_xlfn.XLOOKUP(C314,customers!$A$1:$A$1001,customers!$G$1:$G$1001,,0)</f>
        <v>United States</v>
      </c>
      <c r="I314" t="str">
        <f>INDEX(products!$A$1:$G$49,MATCH(orders!$D314,products!$A$1:$A$49,0), MATCH(orders!I$1,products!$A$1:$G$1,0))</f>
        <v>Rob</v>
      </c>
      <c r="J314" t="str">
        <f>INDEX(products!$A$1:$G$49,MATCH(orders!$D314,products!$A$1:$A$49,0), MATCH(orders!J$1,products!$A$1:$G$1,0))</f>
        <v>M</v>
      </c>
      <c r="K314" s="4">
        <f>INDEX(products!$A$1:$G$49,MATCH(orders!$D314,products!$A$1:$A$49,0), MATCH(orders!K$1,products!$A$1:$G$1,0))</f>
        <v>0.5</v>
      </c>
      <c r="L314" s="5">
        <f>INDEX(products!$A$1:$G$49,MATCH(orders!$D314,products!$A$1:$A$49,0), MATCH(orders!L$1,products!$A$1:$G$1,0))</f>
        <v>5.97</v>
      </c>
      <c r="M314" s="5">
        <f t="shared" si="12"/>
        <v>5.97</v>
      </c>
      <c r="N314" t="str">
        <f t="shared" si="13"/>
        <v>Robusta</v>
      </c>
      <c r="O314" t="str">
        <f t="shared" si="14"/>
        <v>Medium</v>
      </c>
      <c r="P314" t="str" cm="1">
        <f t="array" ref="P314">_xlfn.XLOOKUP(Orders[[#This Row],[Customer ID]],customers!$A$1:$A$1001,customers!I$1:$I$1001,,0)</f>
        <v>Yes</v>
      </c>
      <c r="Q314" t="str">
        <f>_xlfn.XLOOKUP(C314,customers!$A$1:$A$1001,customers!$F$1:$F$1001,,0)</f>
        <v>Alexandria</v>
      </c>
      <c r="R314" s="10">
        <f>Orders[[#This Row],[Unit Price]]-Orders[[#This Row],[Unit Profit]]</f>
        <v>5.6117999999999997</v>
      </c>
      <c r="S314" s="10">
        <f>Orders[[#This Row],[Quantity]]*Orders[[#This Row],[Unit Cost]]</f>
        <v>5.6117999999999997</v>
      </c>
      <c r="T314" s="5" cm="1">
        <f t="array" ref="T314">_xlfn.XLOOKUP(D314,Table2[[#All],[Product ID]],Table2[[#All],[Profit]],,0)</f>
        <v>0.35819999999999996</v>
      </c>
      <c r="U314" s="5">
        <f>Orders[[#This Row],[Quantity]]*Orders[[#This Row],[Unit Profit]]</f>
        <v>0.35819999999999996</v>
      </c>
    </row>
    <row r="315" spans="1:21" x14ac:dyDescent="0.3">
      <c r="A315" s="2" t="s">
        <v>2256</v>
      </c>
      <c r="B315" s="3">
        <v>44497</v>
      </c>
      <c r="C315" s="2" t="s">
        <v>2257</v>
      </c>
      <c r="D315" t="s">
        <v>6138</v>
      </c>
      <c r="E315" s="2">
        <v>3</v>
      </c>
      <c r="F315" s="2" t="str">
        <f>_xlfn.XLOOKUP(C315,customers!$A$1:$A$1001,customers!$B$1:$B$1001,,0)</f>
        <v>Ailene Nesfield</v>
      </c>
      <c r="G315" s="2" t="str">
        <f>IF(_xlfn.XLOOKUP(C315,customers!$A$1:$A$1001,customers!$C$1:$C$1001,,0)=0, "", _xlfn.XLOOKUP(C315,customers!$A$1:$A$1001,customers!$C$1:$C$1001,,0))</f>
        <v>anesfield8p@people.com.cn</v>
      </c>
      <c r="H315" s="2" t="str">
        <f>_xlfn.XLOOKUP(C315,customers!$A$1:$A$1001,customers!$G$1:$G$1001,,0)</f>
        <v>United Kingdom</v>
      </c>
      <c r="I315" t="str">
        <f>INDEX(products!$A$1:$G$49,MATCH(orders!$D315,products!$A$1:$A$49,0), MATCH(orders!I$1,products!$A$1:$G$1,0))</f>
        <v>Rob</v>
      </c>
      <c r="J315" t="str">
        <f>INDEX(products!$A$1:$G$49,MATCH(orders!$D315,products!$A$1:$A$49,0), MATCH(orders!J$1,products!$A$1:$G$1,0))</f>
        <v>M</v>
      </c>
      <c r="K315" s="4">
        <f>INDEX(products!$A$1:$G$49,MATCH(orders!$D315,products!$A$1:$A$49,0), MATCH(orders!K$1,products!$A$1:$G$1,0))</f>
        <v>1</v>
      </c>
      <c r="L315" s="5">
        <f>INDEX(products!$A$1:$G$49,MATCH(orders!$D315,products!$A$1:$A$49,0), MATCH(orders!L$1,products!$A$1:$G$1,0))</f>
        <v>9.9499999999999993</v>
      </c>
      <c r="M315" s="5">
        <f t="shared" si="12"/>
        <v>29.849999999999998</v>
      </c>
      <c r="N315" t="str">
        <f t="shared" si="13"/>
        <v>Robusta</v>
      </c>
      <c r="O315" t="str">
        <f t="shared" si="14"/>
        <v>Medium</v>
      </c>
      <c r="P315" t="str" cm="1">
        <f t="array" ref="P315">_xlfn.XLOOKUP(Orders[[#This Row],[Customer ID]],customers!$A$1:$A$1001,customers!I$1:$I$1001,,0)</f>
        <v>Yes</v>
      </c>
      <c r="Q315" t="str">
        <f>_xlfn.XLOOKUP(C315,customers!$A$1:$A$1001,customers!$F$1:$F$1001,,0)</f>
        <v>Belfast</v>
      </c>
      <c r="R315" s="10">
        <f>Orders[[#This Row],[Unit Price]]-Orders[[#This Row],[Unit Profit]]</f>
        <v>9.3529999999999998</v>
      </c>
      <c r="S315" s="10">
        <f>Orders[[#This Row],[Quantity]]*Orders[[#This Row],[Unit Cost]]</f>
        <v>28.058999999999997</v>
      </c>
      <c r="T315" s="5" cm="1">
        <f t="array" ref="T315">_xlfn.XLOOKUP(D315,Table2[[#All],[Product ID]],Table2[[#All],[Profit]],,0)</f>
        <v>0.59699999999999998</v>
      </c>
      <c r="U315" s="5">
        <f>Orders[[#This Row],[Quantity]]*Orders[[#This Row],[Unit Profit]]</f>
        <v>1.7909999999999999</v>
      </c>
    </row>
    <row r="316" spans="1:21" x14ac:dyDescent="0.3">
      <c r="A316" s="2" t="s">
        <v>2262</v>
      </c>
      <c r="B316" s="3">
        <v>44437</v>
      </c>
      <c r="C316" s="2" t="s">
        <v>2263</v>
      </c>
      <c r="D316" t="s">
        <v>6177</v>
      </c>
      <c r="E316" s="2">
        <v>5</v>
      </c>
      <c r="F316" s="2" t="str">
        <f>_xlfn.XLOOKUP(C316,customers!$A$1:$A$1001,customers!$B$1:$B$1001,,0)</f>
        <v>Stacy Pickworth</v>
      </c>
      <c r="G316" s="2" t="str">
        <f>IF(_xlfn.XLOOKUP(C316,customers!$A$1:$A$1001,customers!$C$1:$C$1001,,0)=0, "", _xlfn.XLOOKUP(C316,customers!$A$1:$A$1001,customers!$C$1:$C$1001,,0))</f>
        <v/>
      </c>
      <c r="H316" s="2" t="str">
        <f>_xlfn.XLOOKUP(C316,customers!$A$1:$A$1001,customers!$G$1:$G$1001,,0)</f>
        <v>United States</v>
      </c>
      <c r="I316" t="str">
        <f>INDEX(products!$A$1:$G$49,MATCH(orders!$D316,products!$A$1:$A$49,0), MATCH(orders!I$1,products!$A$1:$G$1,0))</f>
        <v>Rob</v>
      </c>
      <c r="J316" t="str">
        <f>INDEX(products!$A$1:$G$49,MATCH(orders!$D316,products!$A$1:$A$49,0), MATCH(orders!J$1,products!$A$1:$G$1,0))</f>
        <v>D</v>
      </c>
      <c r="K316" s="4">
        <f>INDEX(products!$A$1:$G$49,MATCH(orders!$D316,products!$A$1:$A$49,0), MATCH(orders!K$1,products!$A$1:$G$1,0))</f>
        <v>1</v>
      </c>
      <c r="L316" s="5">
        <f>INDEX(products!$A$1:$G$49,MATCH(orders!$D316,products!$A$1:$A$49,0), MATCH(orders!L$1,products!$A$1:$G$1,0))</f>
        <v>8.9499999999999993</v>
      </c>
      <c r="M316" s="5">
        <f t="shared" si="12"/>
        <v>44.75</v>
      </c>
      <c r="N316" t="str">
        <f t="shared" si="13"/>
        <v>Robusta</v>
      </c>
      <c r="O316" t="str">
        <f t="shared" si="14"/>
        <v>Dark</v>
      </c>
      <c r="P316" t="str" cm="1">
        <f t="array" ref="P316">_xlfn.XLOOKUP(Orders[[#This Row],[Customer ID]],customers!$A$1:$A$1001,customers!I$1:$I$1001,,0)</f>
        <v>No</v>
      </c>
      <c r="Q316" t="str">
        <f>_xlfn.XLOOKUP(C316,customers!$A$1:$A$1001,customers!$F$1:$F$1001,,0)</f>
        <v>Las Vegas</v>
      </c>
      <c r="R316" s="10">
        <f>Orders[[#This Row],[Unit Price]]-Orders[[#This Row],[Unit Profit]]</f>
        <v>8.4130000000000003</v>
      </c>
      <c r="S316" s="10">
        <f>Orders[[#This Row],[Quantity]]*Orders[[#This Row],[Unit Cost]]</f>
        <v>42.064999999999998</v>
      </c>
      <c r="T316" s="5" cm="1">
        <f t="array" ref="T316">_xlfn.XLOOKUP(D316,Table2[[#All],[Product ID]],Table2[[#All],[Profit]],,0)</f>
        <v>0.53699999999999992</v>
      </c>
      <c r="U316" s="5">
        <f>Orders[[#This Row],[Quantity]]*Orders[[#This Row],[Unit Profit]]</f>
        <v>2.6849999999999996</v>
      </c>
    </row>
    <row r="317" spans="1:21" x14ac:dyDescent="0.3">
      <c r="A317" s="2" t="s">
        <v>2267</v>
      </c>
      <c r="B317" s="3">
        <v>43826</v>
      </c>
      <c r="C317" s="2" t="s">
        <v>2268</v>
      </c>
      <c r="D317" t="s">
        <v>6148</v>
      </c>
      <c r="E317" s="2">
        <v>1</v>
      </c>
      <c r="F317" s="2" t="str">
        <f>_xlfn.XLOOKUP(C317,customers!$A$1:$A$1001,customers!$B$1:$B$1001,,0)</f>
        <v>Melli Brockway</v>
      </c>
      <c r="G317" s="2" t="str">
        <f>IF(_xlfn.XLOOKUP(C317,customers!$A$1:$A$1001,customers!$C$1:$C$1001,,0)=0, "", _xlfn.XLOOKUP(C317,customers!$A$1:$A$1001,customers!$C$1:$C$1001,,0))</f>
        <v>mbrockway8r@ibm.com</v>
      </c>
      <c r="H317" s="2" t="str">
        <f>_xlfn.XLOOKUP(C317,customers!$A$1:$A$1001,customers!$G$1:$G$1001,,0)</f>
        <v>United States</v>
      </c>
      <c r="I317" t="str">
        <f>INDEX(products!$A$1:$G$49,MATCH(orders!$D317,products!$A$1:$A$49,0), MATCH(orders!I$1,products!$A$1:$G$1,0))</f>
        <v>Exc</v>
      </c>
      <c r="J317" t="str">
        <f>INDEX(products!$A$1:$G$49,MATCH(orders!$D317,products!$A$1:$A$49,0), MATCH(orders!J$1,products!$A$1:$G$1,0))</f>
        <v>L</v>
      </c>
      <c r="K317" s="4">
        <f>INDEX(products!$A$1:$G$49,MATCH(orders!$D317,products!$A$1:$A$49,0), MATCH(orders!K$1,products!$A$1:$G$1,0))</f>
        <v>2.5</v>
      </c>
      <c r="L317" s="5">
        <f>INDEX(products!$A$1:$G$49,MATCH(orders!$D317,products!$A$1:$A$49,0), MATCH(orders!L$1,products!$A$1:$G$1,0))</f>
        <v>34.154999999999994</v>
      </c>
      <c r="M317" s="5">
        <f t="shared" si="12"/>
        <v>34.154999999999994</v>
      </c>
      <c r="N317" t="str">
        <f t="shared" si="13"/>
        <v>Excelsa</v>
      </c>
      <c r="O317" t="str">
        <f t="shared" si="14"/>
        <v>Light</v>
      </c>
      <c r="P317" t="str" cm="1">
        <f t="array" ref="P317">_xlfn.XLOOKUP(Orders[[#This Row],[Customer ID]],customers!$A$1:$A$1001,customers!I$1:$I$1001,,0)</f>
        <v>Yes</v>
      </c>
      <c r="Q317" t="str">
        <f>_xlfn.XLOOKUP(C317,customers!$A$1:$A$1001,customers!$F$1:$F$1001,,0)</f>
        <v>Des Moines</v>
      </c>
      <c r="R317" s="10">
        <f>Orders[[#This Row],[Unit Price]]-Orders[[#This Row],[Unit Profit]]</f>
        <v>30.397949999999994</v>
      </c>
      <c r="S317" s="10">
        <f>Orders[[#This Row],[Quantity]]*Orders[[#This Row],[Unit Cost]]</f>
        <v>30.397949999999994</v>
      </c>
      <c r="T317" s="5" cm="1">
        <f t="array" ref="T317">_xlfn.XLOOKUP(D317,Table2[[#All],[Product ID]],Table2[[#All],[Profit]],,0)</f>
        <v>3.7570499999999996</v>
      </c>
      <c r="U317" s="5">
        <f>Orders[[#This Row],[Quantity]]*Orders[[#This Row],[Unit Profit]]</f>
        <v>3.7570499999999996</v>
      </c>
    </row>
    <row r="318" spans="1:21" x14ac:dyDescent="0.3">
      <c r="A318" s="2" t="s">
        <v>2273</v>
      </c>
      <c r="B318" s="3">
        <v>43641</v>
      </c>
      <c r="C318" s="2" t="s">
        <v>2274</v>
      </c>
      <c r="D318" t="s">
        <v>6148</v>
      </c>
      <c r="E318" s="2">
        <v>6</v>
      </c>
      <c r="F318" s="2" t="str">
        <f>_xlfn.XLOOKUP(C318,customers!$A$1:$A$1001,customers!$B$1:$B$1001,,0)</f>
        <v>Nanny Lush</v>
      </c>
      <c r="G318" s="2" t="str">
        <f>IF(_xlfn.XLOOKUP(C318,customers!$A$1:$A$1001,customers!$C$1:$C$1001,,0)=0, "", _xlfn.XLOOKUP(C318,customers!$A$1:$A$1001,customers!$C$1:$C$1001,,0))</f>
        <v>nlush8s@dedecms.com</v>
      </c>
      <c r="H318" s="2" t="str">
        <f>_xlfn.XLOOKUP(C318,customers!$A$1:$A$1001,customers!$G$1:$G$1001,,0)</f>
        <v>Ireland</v>
      </c>
      <c r="I318" t="str">
        <f>INDEX(products!$A$1:$G$49,MATCH(orders!$D318,products!$A$1:$A$49,0), MATCH(orders!I$1,products!$A$1:$G$1,0))</f>
        <v>Exc</v>
      </c>
      <c r="J318" t="str">
        <f>INDEX(products!$A$1:$G$49,MATCH(orders!$D318,products!$A$1:$A$49,0), MATCH(orders!J$1,products!$A$1:$G$1,0))</f>
        <v>L</v>
      </c>
      <c r="K318" s="4">
        <f>INDEX(products!$A$1:$G$49,MATCH(orders!$D318,products!$A$1:$A$49,0), MATCH(orders!K$1,products!$A$1:$G$1,0))</f>
        <v>2.5</v>
      </c>
      <c r="L318" s="5">
        <f>INDEX(products!$A$1:$G$49,MATCH(orders!$D318,products!$A$1:$A$49,0), MATCH(orders!L$1,products!$A$1:$G$1,0))</f>
        <v>34.154999999999994</v>
      </c>
      <c r="M318" s="5">
        <f t="shared" si="12"/>
        <v>204.92999999999995</v>
      </c>
      <c r="N318" t="str">
        <f t="shared" si="13"/>
        <v>Excelsa</v>
      </c>
      <c r="O318" t="str">
        <f t="shared" si="14"/>
        <v>Light</v>
      </c>
      <c r="P318" t="str" cm="1">
        <f t="array" ref="P318">_xlfn.XLOOKUP(Orders[[#This Row],[Customer ID]],customers!$A$1:$A$1001,customers!I$1:$I$1001,,0)</f>
        <v>No</v>
      </c>
      <c r="Q318" t="str">
        <f>_xlfn.XLOOKUP(C318,customers!$A$1:$A$1001,customers!$F$1:$F$1001,,0)</f>
        <v>Ballivor</v>
      </c>
      <c r="R318" s="10">
        <f>Orders[[#This Row],[Unit Price]]-Orders[[#This Row],[Unit Profit]]</f>
        <v>30.397949999999994</v>
      </c>
      <c r="S318" s="10">
        <f>Orders[[#This Row],[Quantity]]*Orders[[#This Row],[Unit Cost]]</f>
        <v>182.38769999999997</v>
      </c>
      <c r="T318" s="5" cm="1">
        <f t="array" ref="T318">_xlfn.XLOOKUP(D318,Table2[[#All],[Product ID]],Table2[[#All],[Profit]],,0)</f>
        <v>3.7570499999999996</v>
      </c>
      <c r="U318" s="5">
        <f>Orders[[#This Row],[Quantity]]*Orders[[#This Row],[Unit Profit]]</f>
        <v>22.542299999999997</v>
      </c>
    </row>
    <row r="319" spans="1:21" x14ac:dyDescent="0.3">
      <c r="A319" s="2" t="s">
        <v>2279</v>
      </c>
      <c r="B319" s="3">
        <v>43526</v>
      </c>
      <c r="C319" s="2" t="s">
        <v>2280</v>
      </c>
      <c r="D319" t="s">
        <v>6144</v>
      </c>
      <c r="E319" s="2">
        <v>3</v>
      </c>
      <c r="F319" s="2" t="str">
        <f>_xlfn.XLOOKUP(C319,customers!$A$1:$A$1001,customers!$B$1:$B$1001,,0)</f>
        <v>Selma McMillian</v>
      </c>
      <c r="G319" s="2" t="str">
        <f>IF(_xlfn.XLOOKUP(C319,customers!$A$1:$A$1001,customers!$C$1:$C$1001,,0)=0, "", _xlfn.XLOOKUP(C319,customers!$A$1:$A$1001,customers!$C$1:$C$1001,,0))</f>
        <v>smcmillian8t@csmonitor.com</v>
      </c>
      <c r="H319" s="2" t="str">
        <f>_xlfn.XLOOKUP(C319,customers!$A$1:$A$1001,customers!$G$1:$G$1001,,0)</f>
        <v>United States</v>
      </c>
      <c r="I319" t="str">
        <f>INDEX(products!$A$1:$G$49,MATCH(orders!$D319,products!$A$1:$A$49,0), MATCH(orders!I$1,products!$A$1:$G$1,0))</f>
        <v>Exc</v>
      </c>
      <c r="J319" t="str">
        <f>INDEX(products!$A$1:$G$49,MATCH(orders!$D319,products!$A$1:$A$49,0), MATCH(orders!J$1,products!$A$1:$G$1,0))</f>
        <v>D</v>
      </c>
      <c r="K319" s="4">
        <f>INDEX(products!$A$1:$G$49,MATCH(orders!$D319,products!$A$1:$A$49,0), MATCH(orders!K$1,products!$A$1:$G$1,0))</f>
        <v>0.5</v>
      </c>
      <c r="L319" s="5">
        <f>INDEX(products!$A$1:$G$49,MATCH(orders!$D319,products!$A$1:$A$49,0), MATCH(orders!L$1,products!$A$1:$G$1,0))</f>
        <v>7.29</v>
      </c>
      <c r="M319" s="5">
        <f t="shared" si="12"/>
        <v>21.87</v>
      </c>
      <c r="N319" t="str">
        <f t="shared" si="13"/>
        <v>Excelsa</v>
      </c>
      <c r="O319" t="str">
        <f t="shared" si="14"/>
        <v>Dark</v>
      </c>
      <c r="P319" t="str" cm="1">
        <f t="array" ref="P319">_xlfn.XLOOKUP(Orders[[#This Row],[Customer ID]],customers!$A$1:$A$1001,customers!I$1:$I$1001,,0)</f>
        <v>No</v>
      </c>
      <c r="Q319" t="str">
        <f>_xlfn.XLOOKUP(C319,customers!$A$1:$A$1001,customers!$F$1:$F$1001,,0)</f>
        <v>Akron</v>
      </c>
      <c r="R319" s="10">
        <f>Orders[[#This Row],[Unit Price]]-Orders[[#This Row],[Unit Profit]]</f>
        <v>6.4881000000000002</v>
      </c>
      <c r="S319" s="10">
        <f>Orders[[#This Row],[Quantity]]*Orders[[#This Row],[Unit Cost]]</f>
        <v>19.464300000000001</v>
      </c>
      <c r="T319" s="5" cm="1">
        <f t="array" ref="T319">_xlfn.XLOOKUP(D319,Table2[[#All],[Product ID]],Table2[[#All],[Profit]],,0)</f>
        <v>0.80190000000000006</v>
      </c>
      <c r="U319" s="5">
        <f>Orders[[#This Row],[Quantity]]*Orders[[#This Row],[Unit Profit]]</f>
        <v>2.4057000000000004</v>
      </c>
    </row>
    <row r="320" spans="1:21" x14ac:dyDescent="0.3">
      <c r="A320" s="2" t="s">
        <v>2285</v>
      </c>
      <c r="B320" s="3">
        <v>44563</v>
      </c>
      <c r="C320" s="2" t="s">
        <v>2286</v>
      </c>
      <c r="D320" t="s">
        <v>6175</v>
      </c>
      <c r="E320" s="2">
        <v>2</v>
      </c>
      <c r="F320" s="2" t="str">
        <f>_xlfn.XLOOKUP(C320,customers!$A$1:$A$1001,customers!$B$1:$B$1001,,0)</f>
        <v>Tess Bennison</v>
      </c>
      <c r="G320" s="2" t="str">
        <f>IF(_xlfn.XLOOKUP(C320,customers!$A$1:$A$1001,customers!$C$1:$C$1001,,0)=0, "", _xlfn.XLOOKUP(C320,customers!$A$1:$A$1001,customers!$C$1:$C$1001,,0))</f>
        <v>tbennison8u@google.cn</v>
      </c>
      <c r="H320" s="2" t="str">
        <f>_xlfn.XLOOKUP(C320,customers!$A$1:$A$1001,customers!$G$1:$G$1001,,0)</f>
        <v>United States</v>
      </c>
      <c r="I320" t="str">
        <f>INDEX(products!$A$1:$G$49,MATCH(orders!$D320,products!$A$1:$A$49,0), MATCH(orders!I$1,products!$A$1:$G$1,0))</f>
        <v>Ara</v>
      </c>
      <c r="J320" t="str">
        <f>INDEX(products!$A$1:$G$49,MATCH(orders!$D320,products!$A$1:$A$49,0), MATCH(orders!J$1,products!$A$1:$G$1,0))</f>
        <v>M</v>
      </c>
      <c r="K320" s="4">
        <f>INDEX(products!$A$1:$G$49,MATCH(orders!$D320,products!$A$1:$A$49,0), MATCH(orders!K$1,products!$A$1:$G$1,0))</f>
        <v>2.5</v>
      </c>
      <c r="L320" s="5">
        <f>INDEX(products!$A$1:$G$49,MATCH(orders!$D320,products!$A$1:$A$49,0), MATCH(orders!L$1,products!$A$1:$G$1,0))</f>
        <v>25.874999999999996</v>
      </c>
      <c r="M320" s="5">
        <f t="shared" si="12"/>
        <v>51.749999999999993</v>
      </c>
      <c r="N320" t="str">
        <f t="shared" si="13"/>
        <v>Arabica</v>
      </c>
      <c r="O320" t="str">
        <f t="shared" si="14"/>
        <v>Medium</v>
      </c>
      <c r="P320" t="str" cm="1">
        <f t="array" ref="P320">_xlfn.XLOOKUP(Orders[[#This Row],[Customer ID]],customers!$A$1:$A$1001,customers!I$1:$I$1001,,0)</f>
        <v>Yes</v>
      </c>
      <c r="Q320" t="str">
        <f>_xlfn.XLOOKUP(C320,customers!$A$1:$A$1001,customers!$F$1:$F$1001,,0)</f>
        <v>West Palm Beach</v>
      </c>
      <c r="R320" s="10">
        <f>Orders[[#This Row],[Unit Price]]-Orders[[#This Row],[Unit Profit]]</f>
        <v>23.546249999999997</v>
      </c>
      <c r="S320" s="10">
        <f>Orders[[#This Row],[Quantity]]*Orders[[#This Row],[Unit Cost]]</f>
        <v>47.092499999999994</v>
      </c>
      <c r="T320" s="5" cm="1">
        <f t="array" ref="T320">_xlfn.XLOOKUP(D320,Table2[[#All],[Product ID]],Table2[[#All],[Profit]],,0)</f>
        <v>2.3287499999999994</v>
      </c>
      <c r="U320" s="5">
        <f>Orders[[#This Row],[Quantity]]*Orders[[#This Row],[Unit Profit]]</f>
        <v>4.6574999999999989</v>
      </c>
    </row>
    <row r="321" spans="1:21" x14ac:dyDescent="0.3">
      <c r="A321" s="2" t="s">
        <v>2291</v>
      </c>
      <c r="B321" s="3">
        <v>43676</v>
      </c>
      <c r="C321" s="2" t="s">
        <v>2292</v>
      </c>
      <c r="D321" t="s">
        <v>6156</v>
      </c>
      <c r="E321" s="2">
        <v>2</v>
      </c>
      <c r="F321" s="2" t="str">
        <f>_xlfn.XLOOKUP(C321,customers!$A$1:$A$1001,customers!$B$1:$B$1001,,0)</f>
        <v>Gabie Tweed</v>
      </c>
      <c r="G321" s="2" t="str">
        <f>IF(_xlfn.XLOOKUP(C321,customers!$A$1:$A$1001,customers!$C$1:$C$1001,,0)=0, "", _xlfn.XLOOKUP(C321,customers!$A$1:$A$1001,customers!$C$1:$C$1001,,0))</f>
        <v>gtweed8v@yolasite.com</v>
      </c>
      <c r="H321" s="2" t="str">
        <f>_xlfn.XLOOKUP(C321,customers!$A$1:$A$1001,customers!$G$1:$G$1001,,0)</f>
        <v>United States</v>
      </c>
      <c r="I321" t="str">
        <f>INDEX(products!$A$1:$G$49,MATCH(orders!$D321,products!$A$1:$A$49,0), MATCH(orders!I$1,products!$A$1:$G$1,0))</f>
        <v>Exc</v>
      </c>
      <c r="J321" t="str">
        <f>INDEX(products!$A$1:$G$49,MATCH(orders!$D321,products!$A$1:$A$49,0), MATCH(orders!J$1,products!$A$1:$G$1,0))</f>
        <v>M</v>
      </c>
      <c r="K321" s="4">
        <f>INDEX(products!$A$1:$G$49,MATCH(orders!$D321,products!$A$1:$A$49,0), MATCH(orders!K$1,products!$A$1:$G$1,0))</f>
        <v>0.2</v>
      </c>
      <c r="L321" s="5">
        <f>INDEX(products!$A$1:$G$49,MATCH(orders!$D321,products!$A$1:$A$49,0), MATCH(orders!L$1,products!$A$1:$G$1,0))</f>
        <v>4.125</v>
      </c>
      <c r="M321" s="5">
        <f t="shared" si="12"/>
        <v>8.25</v>
      </c>
      <c r="N321" t="str">
        <f t="shared" si="13"/>
        <v>Excelsa</v>
      </c>
      <c r="O321" t="str">
        <f t="shared" si="14"/>
        <v>Medium</v>
      </c>
      <c r="P321" t="str" cm="1">
        <f t="array" ref="P321">_xlfn.XLOOKUP(Orders[[#This Row],[Customer ID]],customers!$A$1:$A$1001,customers!I$1:$I$1001,,0)</f>
        <v>Yes</v>
      </c>
      <c r="Q321" t="str">
        <f>_xlfn.XLOOKUP(C321,customers!$A$1:$A$1001,customers!$F$1:$F$1001,,0)</f>
        <v>Fresno</v>
      </c>
      <c r="R321" s="10">
        <f>Orders[[#This Row],[Unit Price]]-Orders[[#This Row],[Unit Profit]]</f>
        <v>3.6712500000000001</v>
      </c>
      <c r="S321" s="10">
        <f>Orders[[#This Row],[Quantity]]*Orders[[#This Row],[Unit Cost]]</f>
        <v>7.3425000000000002</v>
      </c>
      <c r="T321" s="5" cm="1">
        <f t="array" ref="T321">_xlfn.XLOOKUP(D321,Table2[[#All],[Product ID]],Table2[[#All],[Profit]],,0)</f>
        <v>0.45374999999999999</v>
      </c>
      <c r="U321" s="5">
        <f>Orders[[#This Row],[Quantity]]*Orders[[#This Row],[Unit Profit]]</f>
        <v>0.90749999999999997</v>
      </c>
    </row>
    <row r="322" spans="1:21" x14ac:dyDescent="0.3">
      <c r="A322" s="2" t="s">
        <v>2291</v>
      </c>
      <c r="B322" s="3">
        <v>43676</v>
      </c>
      <c r="C322" s="2" t="s">
        <v>2292</v>
      </c>
      <c r="D322" t="s">
        <v>6167</v>
      </c>
      <c r="E322" s="2">
        <v>5</v>
      </c>
      <c r="F322" s="2" t="str">
        <f>_xlfn.XLOOKUP(C322,customers!$A$1:$A$1001,customers!$B$1:$B$1001,,0)</f>
        <v>Gabie Tweed</v>
      </c>
      <c r="G322" s="2" t="str">
        <f>IF(_xlfn.XLOOKUP(C322,customers!$A$1:$A$1001,customers!$C$1:$C$1001,,0)=0, "", _xlfn.XLOOKUP(C322,customers!$A$1:$A$1001,customers!$C$1:$C$1001,,0))</f>
        <v>gtweed8v@yolasite.com</v>
      </c>
      <c r="H322" s="2" t="str">
        <f>_xlfn.XLOOKUP(C322,customers!$A$1:$A$1001,customers!$G$1:$G$1001,,0)</f>
        <v>United States</v>
      </c>
      <c r="I322" t="str">
        <f>INDEX(products!$A$1:$G$49,MATCH(orders!$D322,products!$A$1:$A$49,0), MATCH(orders!I$1,products!$A$1:$G$1,0))</f>
        <v>Ara</v>
      </c>
      <c r="J322" t="str">
        <f>INDEX(products!$A$1:$G$49,MATCH(orders!$D322,products!$A$1:$A$49,0), MATCH(orders!J$1,products!$A$1:$G$1,0))</f>
        <v>L</v>
      </c>
      <c r="K322" s="4">
        <f>INDEX(products!$A$1:$G$49,MATCH(orders!$D322,products!$A$1:$A$49,0), MATCH(orders!K$1,products!$A$1:$G$1,0))</f>
        <v>0.2</v>
      </c>
      <c r="L322" s="5">
        <f>INDEX(products!$A$1:$G$49,MATCH(orders!$D322,products!$A$1:$A$49,0), MATCH(orders!L$1,products!$A$1:$G$1,0))</f>
        <v>3.8849999999999998</v>
      </c>
      <c r="M322" s="5">
        <f t="shared" si="12"/>
        <v>19.424999999999997</v>
      </c>
      <c r="N322" t="str">
        <f t="shared" si="13"/>
        <v>Arabica</v>
      </c>
      <c r="O322" t="str">
        <f t="shared" si="14"/>
        <v>Light</v>
      </c>
      <c r="P322" t="str" cm="1">
        <f t="array" ref="P322">_xlfn.XLOOKUP(Orders[[#This Row],[Customer ID]],customers!$A$1:$A$1001,customers!I$1:$I$1001,,0)</f>
        <v>Yes</v>
      </c>
      <c r="Q322" t="str">
        <f>_xlfn.XLOOKUP(C322,customers!$A$1:$A$1001,customers!$F$1:$F$1001,,0)</f>
        <v>Fresno</v>
      </c>
      <c r="R322" s="10">
        <f>Orders[[#This Row],[Unit Price]]-Orders[[#This Row],[Unit Profit]]</f>
        <v>3.5353499999999998</v>
      </c>
      <c r="S322" s="10">
        <f>Orders[[#This Row],[Quantity]]*Orders[[#This Row],[Unit Cost]]</f>
        <v>17.676749999999998</v>
      </c>
      <c r="T322" s="5" cm="1">
        <f t="array" ref="T322">_xlfn.XLOOKUP(D322,Table2[[#All],[Product ID]],Table2[[#All],[Profit]],,0)</f>
        <v>0.34964999999999996</v>
      </c>
      <c r="U322" s="5">
        <f>Orders[[#This Row],[Quantity]]*Orders[[#This Row],[Unit Profit]]</f>
        <v>1.7482499999999999</v>
      </c>
    </row>
    <row r="323" spans="1:21" x14ac:dyDescent="0.3">
      <c r="A323" s="2" t="s">
        <v>2301</v>
      </c>
      <c r="B323" s="3">
        <v>44170</v>
      </c>
      <c r="C323" s="2" t="s">
        <v>2302</v>
      </c>
      <c r="D323" t="s">
        <v>6152</v>
      </c>
      <c r="E323" s="2">
        <v>6</v>
      </c>
      <c r="F323" s="2" t="str">
        <f>_xlfn.XLOOKUP(C323,customers!$A$1:$A$1001,customers!$B$1:$B$1001,,0)</f>
        <v>Gaile Goggin</v>
      </c>
      <c r="G323" s="2" t="str">
        <f>IF(_xlfn.XLOOKUP(C323,customers!$A$1:$A$1001,customers!$C$1:$C$1001,,0)=0, "", _xlfn.XLOOKUP(C323,customers!$A$1:$A$1001,customers!$C$1:$C$1001,,0))</f>
        <v>ggoggin8x@wix.com</v>
      </c>
      <c r="H323" s="2" t="str">
        <f>_xlfn.XLOOKUP(C323,customers!$A$1:$A$1001,customers!$G$1:$G$1001,,0)</f>
        <v>Ireland</v>
      </c>
      <c r="I323" t="str">
        <f>INDEX(products!$A$1:$G$49,MATCH(orders!$D323,products!$A$1:$A$49,0), MATCH(orders!I$1,products!$A$1:$G$1,0))</f>
        <v>Ara</v>
      </c>
      <c r="J323" t="str">
        <f>INDEX(products!$A$1:$G$49,MATCH(orders!$D323,products!$A$1:$A$49,0), MATCH(orders!J$1,products!$A$1:$G$1,0))</f>
        <v>M</v>
      </c>
      <c r="K323" s="4">
        <f>INDEX(products!$A$1:$G$49,MATCH(orders!$D323,products!$A$1:$A$49,0), MATCH(orders!K$1,products!$A$1:$G$1,0))</f>
        <v>0.2</v>
      </c>
      <c r="L323" s="5">
        <f>INDEX(products!$A$1:$G$49,MATCH(orders!$D323,products!$A$1:$A$49,0), MATCH(orders!L$1,products!$A$1:$G$1,0))</f>
        <v>3.375</v>
      </c>
      <c r="M323" s="5">
        <f t="shared" ref="M323:M386" si="15">L323*E323</f>
        <v>20.25</v>
      </c>
      <c r="N323" t="str">
        <f t="shared" ref="N323:N386" si="16">IF(I323="Rob","Robusta", IF(I323="Exc","Excelsa", IF(I323="Ara", "Arabica", IF(I323="Lib", "Librica",""))))</f>
        <v>Arabica</v>
      </c>
      <c r="O323" t="str">
        <f t="shared" ref="O323:O386" si="17">IF(J323="M", "Medium", IF(J323="L", "Light", IF(J323="D", "Dark","")))</f>
        <v>Medium</v>
      </c>
      <c r="P323" t="str" cm="1">
        <f t="array" ref="P323">_xlfn.XLOOKUP(Orders[[#This Row],[Customer ID]],customers!$A$1:$A$1001,customers!I$1:$I$1001,,0)</f>
        <v>Yes</v>
      </c>
      <c r="Q323" t="str">
        <f>_xlfn.XLOOKUP(C323,customers!$A$1:$A$1001,customers!$F$1:$F$1001,,0)</f>
        <v>Sandyford</v>
      </c>
      <c r="R323" s="10">
        <f>Orders[[#This Row],[Unit Price]]-Orders[[#This Row],[Unit Profit]]</f>
        <v>3.07125</v>
      </c>
      <c r="S323" s="10">
        <f>Orders[[#This Row],[Quantity]]*Orders[[#This Row],[Unit Cost]]</f>
        <v>18.427500000000002</v>
      </c>
      <c r="T323" s="5" cm="1">
        <f t="array" ref="T323">_xlfn.XLOOKUP(D323,Table2[[#All],[Product ID]],Table2[[#All],[Profit]],,0)</f>
        <v>0.30374999999999996</v>
      </c>
      <c r="U323" s="5">
        <f>Orders[[#This Row],[Quantity]]*Orders[[#This Row],[Unit Profit]]</f>
        <v>1.8224999999999998</v>
      </c>
    </row>
    <row r="324" spans="1:21" x14ac:dyDescent="0.3">
      <c r="A324" s="2" t="s">
        <v>2307</v>
      </c>
      <c r="B324" s="3">
        <v>44182</v>
      </c>
      <c r="C324" s="2" t="s">
        <v>2308</v>
      </c>
      <c r="D324" t="s">
        <v>6169</v>
      </c>
      <c r="E324" s="2">
        <v>3</v>
      </c>
      <c r="F324" s="2" t="str">
        <f>_xlfn.XLOOKUP(C324,customers!$A$1:$A$1001,customers!$B$1:$B$1001,,0)</f>
        <v>Skylar Jeyness</v>
      </c>
      <c r="G324" s="2" t="str">
        <f>IF(_xlfn.XLOOKUP(C324,customers!$A$1:$A$1001,customers!$C$1:$C$1001,,0)=0, "", _xlfn.XLOOKUP(C324,customers!$A$1:$A$1001,customers!$C$1:$C$1001,,0))</f>
        <v>sjeyness8y@biglobe.ne.jp</v>
      </c>
      <c r="H324" s="2" t="str">
        <f>_xlfn.XLOOKUP(C324,customers!$A$1:$A$1001,customers!$G$1:$G$1001,,0)</f>
        <v>Ireland</v>
      </c>
      <c r="I324" t="str">
        <f>INDEX(products!$A$1:$G$49,MATCH(orders!$D324,products!$A$1:$A$49,0), MATCH(orders!I$1,products!$A$1:$G$1,0))</f>
        <v>Lib</v>
      </c>
      <c r="J324" t="str">
        <f>INDEX(products!$A$1:$G$49,MATCH(orders!$D324,products!$A$1:$A$49,0), MATCH(orders!J$1,products!$A$1:$G$1,0))</f>
        <v>D</v>
      </c>
      <c r="K324" s="4">
        <f>INDEX(products!$A$1:$G$49,MATCH(orders!$D324,products!$A$1:$A$49,0), MATCH(orders!K$1,products!$A$1:$G$1,0))</f>
        <v>0.5</v>
      </c>
      <c r="L324" s="5">
        <f>INDEX(products!$A$1:$G$49,MATCH(orders!$D324,products!$A$1:$A$49,0), MATCH(orders!L$1,products!$A$1:$G$1,0))</f>
        <v>7.77</v>
      </c>
      <c r="M324" s="5">
        <f t="shared" si="15"/>
        <v>23.31</v>
      </c>
      <c r="N324" t="str">
        <f t="shared" si="16"/>
        <v>Librica</v>
      </c>
      <c r="O324" t="str">
        <f t="shared" si="17"/>
        <v>Dark</v>
      </c>
      <c r="P324" t="str" cm="1">
        <f t="array" ref="P324">_xlfn.XLOOKUP(Orders[[#This Row],[Customer ID]],customers!$A$1:$A$1001,customers!I$1:$I$1001,,0)</f>
        <v>No</v>
      </c>
      <c r="Q324" t="str">
        <f>_xlfn.XLOOKUP(C324,customers!$A$1:$A$1001,customers!$F$1:$F$1001,,0)</f>
        <v>Dublin</v>
      </c>
      <c r="R324" s="10">
        <f>Orders[[#This Row],[Unit Price]]-Orders[[#This Row],[Unit Profit]]</f>
        <v>6.7599</v>
      </c>
      <c r="S324" s="10">
        <f>Orders[[#This Row],[Quantity]]*Orders[[#This Row],[Unit Cost]]</f>
        <v>20.279699999999998</v>
      </c>
      <c r="T324" s="5" cm="1">
        <f t="array" ref="T324">_xlfn.XLOOKUP(D324,Table2[[#All],[Product ID]],Table2[[#All],[Profit]],,0)</f>
        <v>1.0101</v>
      </c>
      <c r="U324" s="5">
        <f>Orders[[#This Row],[Quantity]]*Orders[[#This Row],[Unit Profit]]</f>
        <v>3.0303</v>
      </c>
    </row>
    <row r="325" spans="1:21" x14ac:dyDescent="0.3">
      <c r="A325" s="2" t="s">
        <v>2313</v>
      </c>
      <c r="B325" s="3">
        <v>44373</v>
      </c>
      <c r="C325" s="2" t="s">
        <v>2314</v>
      </c>
      <c r="D325" t="s">
        <v>6153</v>
      </c>
      <c r="E325" s="2">
        <v>5</v>
      </c>
      <c r="F325" s="2" t="str">
        <f>_xlfn.XLOOKUP(C325,customers!$A$1:$A$1001,customers!$B$1:$B$1001,,0)</f>
        <v>Donica Bonhome</v>
      </c>
      <c r="G325" s="2" t="str">
        <f>IF(_xlfn.XLOOKUP(C325,customers!$A$1:$A$1001,customers!$C$1:$C$1001,,0)=0, "", _xlfn.XLOOKUP(C325,customers!$A$1:$A$1001,customers!$C$1:$C$1001,,0))</f>
        <v>dbonhome8z@shinystat.com</v>
      </c>
      <c r="H325" s="2" t="str">
        <f>_xlfn.XLOOKUP(C325,customers!$A$1:$A$1001,customers!$G$1:$G$1001,,0)</f>
        <v>United States</v>
      </c>
      <c r="I325" t="str">
        <f>INDEX(products!$A$1:$G$49,MATCH(orders!$D325,products!$A$1:$A$49,0), MATCH(orders!I$1,products!$A$1:$G$1,0))</f>
        <v>Exc</v>
      </c>
      <c r="J325" t="str">
        <f>INDEX(products!$A$1:$G$49,MATCH(orders!$D325,products!$A$1:$A$49,0), MATCH(orders!J$1,products!$A$1:$G$1,0))</f>
        <v>D</v>
      </c>
      <c r="K325" s="4">
        <f>INDEX(products!$A$1:$G$49,MATCH(orders!$D325,products!$A$1:$A$49,0), MATCH(orders!K$1,products!$A$1:$G$1,0))</f>
        <v>0.2</v>
      </c>
      <c r="L325" s="5">
        <f>INDEX(products!$A$1:$G$49,MATCH(orders!$D325,products!$A$1:$A$49,0), MATCH(orders!L$1,products!$A$1:$G$1,0))</f>
        <v>3.645</v>
      </c>
      <c r="M325" s="5">
        <f t="shared" si="15"/>
        <v>18.225000000000001</v>
      </c>
      <c r="N325" t="str">
        <f t="shared" si="16"/>
        <v>Excelsa</v>
      </c>
      <c r="O325" t="str">
        <f t="shared" si="17"/>
        <v>Dark</v>
      </c>
      <c r="P325" t="str" cm="1">
        <f t="array" ref="P325">_xlfn.XLOOKUP(Orders[[#This Row],[Customer ID]],customers!$A$1:$A$1001,customers!I$1:$I$1001,,0)</f>
        <v>Yes</v>
      </c>
      <c r="Q325" t="str">
        <f>_xlfn.XLOOKUP(C325,customers!$A$1:$A$1001,customers!$F$1:$F$1001,,0)</f>
        <v>Knoxville</v>
      </c>
      <c r="R325" s="10">
        <f>Orders[[#This Row],[Unit Price]]-Orders[[#This Row],[Unit Profit]]</f>
        <v>3.2440500000000001</v>
      </c>
      <c r="S325" s="10">
        <f>Orders[[#This Row],[Quantity]]*Orders[[#This Row],[Unit Cost]]</f>
        <v>16.22025</v>
      </c>
      <c r="T325" s="5" cm="1">
        <f t="array" ref="T325">_xlfn.XLOOKUP(D325,Table2[[#All],[Product ID]],Table2[[#All],[Profit]],,0)</f>
        <v>0.40095000000000003</v>
      </c>
      <c r="U325" s="5">
        <f>Orders[[#This Row],[Quantity]]*Orders[[#This Row],[Unit Profit]]</f>
        <v>2.00475</v>
      </c>
    </row>
    <row r="326" spans="1:21" x14ac:dyDescent="0.3">
      <c r="A326" s="2" t="s">
        <v>2319</v>
      </c>
      <c r="B326" s="3">
        <v>43666</v>
      </c>
      <c r="C326" s="2" t="s">
        <v>2320</v>
      </c>
      <c r="D326" t="s">
        <v>6141</v>
      </c>
      <c r="E326" s="2">
        <v>1</v>
      </c>
      <c r="F326" s="2" t="str">
        <f>_xlfn.XLOOKUP(C326,customers!$A$1:$A$1001,customers!$B$1:$B$1001,,0)</f>
        <v>Diena Peetermann</v>
      </c>
      <c r="G326" s="2" t="str">
        <f>IF(_xlfn.XLOOKUP(C326,customers!$A$1:$A$1001,customers!$C$1:$C$1001,,0)=0, "", _xlfn.XLOOKUP(C326,customers!$A$1:$A$1001,customers!$C$1:$C$1001,,0))</f>
        <v/>
      </c>
      <c r="H326" s="2" t="str">
        <f>_xlfn.XLOOKUP(C326,customers!$A$1:$A$1001,customers!$G$1:$G$1001,,0)</f>
        <v>United States</v>
      </c>
      <c r="I326" t="str">
        <f>INDEX(products!$A$1:$G$49,MATCH(orders!$D326,products!$A$1:$A$49,0), MATCH(orders!I$1,products!$A$1:$G$1,0))</f>
        <v>Exc</v>
      </c>
      <c r="J326" t="str">
        <f>INDEX(products!$A$1:$G$49,MATCH(orders!$D326,products!$A$1:$A$49,0), MATCH(orders!J$1,products!$A$1:$G$1,0))</f>
        <v>M</v>
      </c>
      <c r="K326" s="4">
        <f>INDEX(products!$A$1:$G$49,MATCH(orders!$D326,products!$A$1:$A$49,0), MATCH(orders!K$1,products!$A$1:$G$1,0))</f>
        <v>1</v>
      </c>
      <c r="L326" s="5">
        <f>INDEX(products!$A$1:$G$49,MATCH(orders!$D326,products!$A$1:$A$49,0), MATCH(orders!L$1,products!$A$1:$G$1,0))</f>
        <v>13.75</v>
      </c>
      <c r="M326" s="5">
        <f t="shared" si="15"/>
        <v>13.75</v>
      </c>
      <c r="N326" t="str">
        <f t="shared" si="16"/>
        <v>Excelsa</v>
      </c>
      <c r="O326" t="str">
        <f t="shared" si="17"/>
        <v>Medium</v>
      </c>
      <c r="P326" t="str" cm="1">
        <f t="array" ref="P326">_xlfn.XLOOKUP(Orders[[#This Row],[Customer ID]],customers!$A$1:$A$1001,customers!I$1:$I$1001,,0)</f>
        <v>No</v>
      </c>
      <c r="Q326" t="str">
        <f>_xlfn.XLOOKUP(C326,customers!$A$1:$A$1001,customers!$F$1:$F$1001,,0)</f>
        <v>Shawnee Mission</v>
      </c>
      <c r="R326" s="10">
        <f>Orders[[#This Row],[Unit Price]]-Orders[[#This Row],[Unit Profit]]</f>
        <v>12.237500000000001</v>
      </c>
      <c r="S326" s="10">
        <f>Orders[[#This Row],[Quantity]]*Orders[[#This Row],[Unit Cost]]</f>
        <v>12.237500000000001</v>
      </c>
      <c r="T326" s="5" cm="1">
        <f t="array" ref="T326">_xlfn.XLOOKUP(D326,Table2[[#All],[Product ID]],Table2[[#All],[Profit]],,0)</f>
        <v>1.5125</v>
      </c>
      <c r="U326" s="5">
        <f>Orders[[#This Row],[Quantity]]*Orders[[#This Row],[Unit Profit]]</f>
        <v>1.5125</v>
      </c>
    </row>
    <row r="327" spans="1:21" x14ac:dyDescent="0.3">
      <c r="A327" s="2" t="s">
        <v>2324</v>
      </c>
      <c r="B327" s="3">
        <v>44756</v>
      </c>
      <c r="C327" s="2" t="s">
        <v>2325</v>
      </c>
      <c r="D327" t="s">
        <v>6182</v>
      </c>
      <c r="E327" s="2">
        <v>1</v>
      </c>
      <c r="F327" s="2" t="str">
        <f>_xlfn.XLOOKUP(C327,customers!$A$1:$A$1001,customers!$B$1:$B$1001,,0)</f>
        <v>Trina Le Sarr</v>
      </c>
      <c r="G327" s="2" t="str">
        <f>IF(_xlfn.XLOOKUP(C327,customers!$A$1:$A$1001,customers!$C$1:$C$1001,,0)=0, "", _xlfn.XLOOKUP(C327,customers!$A$1:$A$1001,customers!$C$1:$C$1001,,0))</f>
        <v>tle91@epa.gov</v>
      </c>
      <c r="H327" s="2" t="str">
        <f>_xlfn.XLOOKUP(C327,customers!$A$1:$A$1001,customers!$G$1:$G$1001,,0)</f>
        <v>United States</v>
      </c>
      <c r="I327" t="str">
        <f>INDEX(products!$A$1:$G$49,MATCH(orders!$D327,products!$A$1:$A$49,0), MATCH(orders!I$1,products!$A$1:$G$1,0))</f>
        <v>Ara</v>
      </c>
      <c r="J327" t="str">
        <f>INDEX(products!$A$1:$G$49,MATCH(orders!$D327,products!$A$1:$A$49,0), MATCH(orders!J$1,products!$A$1:$G$1,0))</f>
        <v>L</v>
      </c>
      <c r="K327" s="4">
        <f>INDEX(products!$A$1:$G$49,MATCH(orders!$D327,products!$A$1:$A$49,0), MATCH(orders!K$1,products!$A$1:$G$1,0))</f>
        <v>2.5</v>
      </c>
      <c r="L327" s="5">
        <f>INDEX(products!$A$1:$G$49,MATCH(orders!$D327,products!$A$1:$A$49,0), MATCH(orders!L$1,products!$A$1:$G$1,0))</f>
        <v>29.784999999999997</v>
      </c>
      <c r="M327" s="5">
        <f t="shared" si="15"/>
        <v>29.784999999999997</v>
      </c>
      <c r="N327" t="str">
        <f t="shared" si="16"/>
        <v>Arabica</v>
      </c>
      <c r="O327" t="str">
        <f t="shared" si="17"/>
        <v>Light</v>
      </c>
      <c r="P327" t="str" cm="1">
        <f t="array" ref="P327">_xlfn.XLOOKUP(Orders[[#This Row],[Customer ID]],customers!$A$1:$A$1001,customers!I$1:$I$1001,,0)</f>
        <v>Yes</v>
      </c>
      <c r="Q327" t="str">
        <f>_xlfn.XLOOKUP(C327,customers!$A$1:$A$1001,customers!$F$1:$F$1001,,0)</f>
        <v>San Francisco</v>
      </c>
      <c r="R327" s="10">
        <f>Orders[[#This Row],[Unit Price]]-Orders[[#This Row],[Unit Profit]]</f>
        <v>27.104349999999997</v>
      </c>
      <c r="S327" s="10">
        <f>Orders[[#This Row],[Quantity]]*Orders[[#This Row],[Unit Cost]]</f>
        <v>27.104349999999997</v>
      </c>
      <c r="T327" s="5" cm="1">
        <f t="array" ref="T327">_xlfn.XLOOKUP(D327,Table2[[#All],[Product ID]],Table2[[#All],[Profit]],,0)</f>
        <v>2.6806499999999995</v>
      </c>
      <c r="U327" s="5">
        <f>Orders[[#This Row],[Quantity]]*Orders[[#This Row],[Unit Profit]]</f>
        <v>2.6806499999999995</v>
      </c>
    </row>
    <row r="328" spans="1:21" x14ac:dyDescent="0.3">
      <c r="A328" s="2" t="s">
        <v>2330</v>
      </c>
      <c r="B328" s="3">
        <v>44057</v>
      </c>
      <c r="C328" s="2" t="s">
        <v>2331</v>
      </c>
      <c r="D328" t="s">
        <v>6177</v>
      </c>
      <c r="E328" s="2">
        <v>5</v>
      </c>
      <c r="F328" s="2" t="str">
        <f>_xlfn.XLOOKUP(C328,customers!$A$1:$A$1001,customers!$B$1:$B$1001,,0)</f>
        <v>Flynn Antony</v>
      </c>
      <c r="G328" s="2" t="str">
        <f>IF(_xlfn.XLOOKUP(C328,customers!$A$1:$A$1001,customers!$C$1:$C$1001,,0)=0, "", _xlfn.XLOOKUP(C328,customers!$A$1:$A$1001,customers!$C$1:$C$1001,,0))</f>
        <v/>
      </c>
      <c r="H328" s="2" t="str">
        <f>_xlfn.XLOOKUP(C328,customers!$A$1:$A$1001,customers!$G$1:$G$1001,,0)</f>
        <v>United States</v>
      </c>
      <c r="I328" t="str">
        <f>INDEX(products!$A$1:$G$49,MATCH(orders!$D328,products!$A$1:$A$49,0), MATCH(orders!I$1,products!$A$1:$G$1,0))</f>
        <v>Rob</v>
      </c>
      <c r="J328" t="str">
        <f>INDEX(products!$A$1:$G$49,MATCH(orders!$D328,products!$A$1:$A$49,0), MATCH(orders!J$1,products!$A$1:$G$1,0))</f>
        <v>D</v>
      </c>
      <c r="K328" s="4">
        <f>INDEX(products!$A$1:$G$49,MATCH(orders!$D328,products!$A$1:$A$49,0), MATCH(orders!K$1,products!$A$1:$G$1,0))</f>
        <v>1</v>
      </c>
      <c r="L328" s="5">
        <f>INDEX(products!$A$1:$G$49,MATCH(orders!$D328,products!$A$1:$A$49,0), MATCH(orders!L$1,products!$A$1:$G$1,0))</f>
        <v>8.9499999999999993</v>
      </c>
      <c r="M328" s="5">
        <f t="shared" si="15"/>
        <v>44.75</v>
      </c>
      <c r="N328" t="str">
        <f t="shared" si="16"/>
        <v>Robusta</v>
      </c>
      <c r="O328" t="str">
        <f t="shared" si="17"/>
        <v>Dark</v>
      </c>
      <c r="P328" t="str" cm="1">
        <f t="array" ref="P328">_xlfn.XLOOKUP(Orders[[#This Row],[Customer ID]],customers!$A$1:$A$1001,customers!I$1:$I$1001,,0)</f>
        <v>No</v>
      </c>
      <c r="Q328" t="str">
        <f>_xlfn.XLOOKUP(C328,customers!$A$1:$A$1001,customers!$F$1:$F$1001,,0)</f>
        <v>Birmingham</v>
      </c>
      <c r="R328" s="10">
        <f>Orders[[#This Row],[Unit Price]]-Orders[[#This Row],[Unit Profit]]</f>
        <v>8.4130000000000003</v>
      </c>
      <c r="S328" s="10">
        <f>Orders[[#This Row],[Quantity]]*Orders[[#This Row],[Unit Cost]]</f>
        <v>42.064999999999998</v>
      </c>
      <c r="T328" s="5" cm="1">
        <f t="array" ref="T328">_xlfn.XLOOKUP(D328,Table2[[#All],[Product ID]],Table2[[#All],[Profit]],,0)</f>
        <v>0.53699999999999992</v>
      </c>
      <c r="U328" s="5">
        <f>Orders[[#This Row],[Quantity]]*Orders[[#This Row],[Unit Profit]]</f>
        <v>2.6849999999999996</v>
      </c>
    </row>
    <row r="329" spans="1:21" x14ac:dyDescent="0.3">
      <c r="A329" s="2" t="s">
        <v>2335</v>
      </c>
      <c r="B329" s="3">
        <v>43579</v>
      </c>
      <c r="C329" s="2" t="s">
        <v>2336</v>
      </c>
      <c r="D329" t="s">
        <v>6177</v>
      </c>
      <c r="E329" s="2">
        <v>5</v>
      </c>
      <c r="F329" s="2" t="str">
        <f>_xlfn.XLOOKUP(C329,customers!$A$1:$A$1001,customers!$B$1:$B$1001,,0)</f>
        <v>Baudoin Alldridge</v>
      </c>
      <c r="G329" s="2" t="str">
        <f>IF(_xlfn.XLOOKUP(C329,customers!$A$1:$A$1001,customers!$C$1:$C$1001,,0)=0, "", _xlfn.XLOOKUP(C329,customers!$A$1:$A$1001,customers!$C$1:$C$1001,,0))</f>
        <v>balldridge93@yandex.ru</v>
      </c>
      <c r="H329" s="2" t="str">
        <f>_xlfn.XLOOKUP(C329,customers!$A$1:$A$1001,customers!$G$1:$G$1001,,0)</f>
        <v>United States</v>
      </c>
      <c r="I329" t="str">
        <f>INDEX(products!$A$1:$G$49,MATCH(orders!$D329,products!$A$1:$A$49,0), MATCH(orders!I$1,products!$A$1:$G$1,0))</f>
        <v>Rob</v>
      </c>
      <c r="J329" t="str">
        <f>INDEX(products!$A$1:$G$49,MATCH(orders!$D329,products!$A$1:$A$49,0), MATCH(orders!J$1,products!$A$1:$G$1,0))</f>
        <v>D</v>
      </c>
      <c r="K329" s="4">
        <f>INDEX(products!$A$1:$G$49,MATCH(orders!$D329,products!$A$1:$A$49,0), MATCH(orders!K$1,products!$A$1:$G$1,0))</f>
        <v>1</v>
      </c>
      <c r="L329" s="5">
        <f>INDEX(products!$A$1:$G$49,MATCH(orders!$D329,products!$A$1:$A$49,0), MATCH(orders!L$1,products!$A$1:$G$1,0))</f>
        <v>8.9499999999999993</v>
      </c>
      <c r="M329" s="5">
        <f t="shared" si="15"/>
        <v>44.75</v>
      </c>
      <c r="N329" t="str">
        <f t="shared" si="16"/>
        <v>Robusta</v>
      </c>
      <c r="O329" t="str">
        <f t="shared" si="17"/>
        <v>Dark</v>
      </c>
      <c r="P329" t="str" cm="1">
        <f t="array" ref="P329">_xlfn.XLOOKUP(Orders[[#This Row],[Customer ID]],customers!$A$1:$A$1001,customers!I$1:$I$1001,,0)</f>
        <v>Yes</v>
      </c>
      <c r="Q329" t="str">
        <f>_xlfn.XLOOKUP(C329,customers!$A$1:$A$1001,customers!$F$1:$F$1001,,0)</f>
        <v>Brooklyn</v>
      </c>
      <c r="R329" s="10">
        <f>Orders[[#This Row],[Unit Price]]-Orders[[#This Row],[Unit Profit]]</f>
        <v>8.4130000000000003</v>
      </c>
      <c r="S329" s="10">
        <f>Orders[[#This Row],[Quantity]]*Orders[[#This Row],[Unit Cost]]</f>
        <v>42.064999999999998</v>
      </c>
      <c r="T329" s="5" cm="1">
        <f t="array" ref="T329">_xlfn.XLOOKUP(D329,Table2[[#All],[Product ID]],Table2[[#All],[Profit]],,0)</f>
        <v>0.53699999999999992</v>
      </c>
      <c r="U329" s="5">
        <f>Orders[[#This Row],[Quantity]]*Orders[[#This Row],[Unit Profit]]</f>
        <v>2.6849999999999996</v>
      </c>
    </row>
    <row r="330" spans="1:21" x14ac:dyDescent="0.3">
      <c r="A330" s="2" t="s">
        <v>2341</v>
      </c>
      <c r="B330" s="3">
        <v>43620</v>
      </c>
      <c r="C330" s="2" t="s">
        <v>2342</v>
      </c>
      <c r="D330" t="s">
        <v>6161</v>
      </c>
      <c r="E330" s="2">
        <v>4</v>
      </c>
      <c r="F330" s="2" t="str">
        <f>_xlfn.XLOOKUP(C330,customers!$A$1:$A$1001,customers!$B$1:$B$1001,,0)</f>
        <v>Homer Dulany</v>
      </c>
      <c r="G330" s="2" t="str">
        <f>IF(_xlfn.XLOOKUP(C330,customers!$A$1:$A$1001,customers!$C$1:$C$1001,,0)=0, "", _xlfn.XLOOKUP(C330,customers!$A$1:$A$1001,customers!$C$1:$C$1001,,0))</f>
        <v/>
      </c>
      <c r="H330" s="2" t="str">
        <f>_xlfn.XLOOKUP(C330,customers!$A$1:$A$1001,customers!$G$1:$G$1001,,0)</f>
        <v>United States</v>
      </c>
      <c r="I330" t="str">
        <f>INDEX(products!$A$1:$G$49,MATCH(orders!$D330,products!$A$1:$A$49,0), MATCH(orders!I$1,products!$A$1:$G$1,0))</f>
        <v>Lib</v>
      </c>
      <c r="J330" t="str">
        <f>INDEX(products!$A$1:$G$49,MATCH(orders!$D330,products!$A$1:$A$49,0), MATCH(orders!J$1,products!$A$1:$G$1,0))</f>
        <v>L</v>
      </c>
      <c r="K330" s="4">
        <f>INDEX(products!$A$1:$G$49,MATCH(orders!$D330,products!$A$1:$A$49,0), MATCH(orders!K$1,products!$A$1:$G$1,0))</f>
        <v>0.5</v>
      </c>
      <c r="L330" s="5">
        <f>INDEX(products!$A$1:$G$49,MATCH(orders!$D330,products!$A$1:$A$49,0), MATCH(orders!L$1,products!$A$1:$G$1,0))</f>
        <v>9.51</v>
      </c>
      <c r="M330" s="5">
        <f t="shared" si="15"/>
        <v>38.04</v>
      </c>
      <c r="N330" t="str">
        <f t="shared" si="16"/>
        <v>Librica</v>
      </c>
      <c r="O330" t="str">
        <f t="shared" si="17"/>
        <v>Light</v>
      </c>
      <c r="P330" t="str" cm="1">
        <f t="array" ref="P330">_xlfn.XLOOKUP(Orders[[#This Row],[Customer ID]],customers!$A$1:$A$1001,customers!I$1:$I$1001,,0)</f>
        <v>Yes</v>
      </c>
      <c r="Q330" t="str">
        <f>_xlfn.XLOOKUP(C330,customers!$A$1:$A$1001,customers!$F$1:$F$1001,,0)</f>
        <v>El Paso</v>
      </c>
      <c r="R330" s="10">
        <f>Orders[[#This Row],[Unit Price]]-Orders[[#This Row],[Unit Profit]]</f>
        <v>8.2736999999999998</v>
      </c>
      <c r="S330" s="10">
        <f>Orders[[#This Row],[Quantity]]*Orders[[#This Row],[Unit Cost]]</f>
        <v>33.094799999999999</v>
      </c>
      <c r="T330" s="5" cm="1">
        <f t="array" ref="T330">_xlfn.XLOOKUP(D330,Table2[[#All],[Product ID]],Table2[[#All],[Profit]],,0)</f>
        <v>1.2363</v>
      </c>
      <c r="U330" s="5">
        <f>Orders[[#This Row],[Quantity]]*Orders[[#This Row],[Unit Profit]]</f>
        <v>4.9451999999999998</v>
      </c>
    </row>
    <row r="331" spans="1:21" x14ac:dyDescent="0.3">
      <c r="A331" s="2" t="s">
        <v>2346</v>
      </c>
      <c r="B331" s="3">
        <v>44781</v>
      </c>
      <c r="C331" s="2" t="s">
        <v>2347</v>
      </c>
      <c r="D331" t="s">
        <v>6172</v>
      </c>
      <c r="E331" s="2">
        <v>4</v>
      </c>
      <c r="F331" s="2" t="str">
        <f>_xlfn.XLOOKUP(C331,customers!$A$1:$A$1001,customers!$B$1:$B$1001,,0)</f>
        <v>Lisa Goodger</v>
      </c>
      <c r="G331" s="2" t="str">
        <f>IF(_xlfn.XLOOKUP(C331,customers!$A$1:$A$1001,customers!$C$1:$C$1001,,0)=0, "", _xlfn.XLOOKUP(C331,customers!$A$1:$A$1001,customers!$C$1:$C$1001,,0))</f>
        <v>lgoodger95@guardian.co.uk</v>
      </c>
      <c r="H331" s="2" t="str">
        <f>_xlfn.XLOOKUP(C331,customers!$A$1:$A$1001,customers!$G$1:$G$1001,,0)</f>
        <v>United States</v>
      </c>
      <c r="I331" t="str">
        <f>INDEX(products!$A$1:$G$49,MATCH(orders!$D331,products!$A$1:$A$49,0), MATCH(orders!I$1,products!$A$1:$G$1,0))</f>
        <v>Rob</v>
      </c>
      <c r="J331" t="str">
        <f>INDEX(products!$A$1:$G$49,MATCH(orders!$D331,products!$A$1:$A$49,0), MATCH(orders!J$1,products!$A$1:$G$1,0))</f>
        <v>D</v>
      </c>
      <c r="K331" s="4">
        <f>INDEX(products!$A$1:$G$49,MATCH(orders!$D331,products!$A$1:$A$49,0), MATCH(orders!K$1,products!$A$1:$G$1,0))</f>
        <v>0.5</v>
      </c>
      <c r="L331" s="5">
        <f>INDEX(products!$A$1:$G$49,MATCH(orders!$D331,products!$A$1:$A$49,0), MATCH(orders!L$1,products!$A$1:$G$1,0))</f>
        <v>5.3699999999999992</v>
      </c>
      <c r="M331" s="5">
        <f t="shared" si="15"/>
        <v>21.479999999999997</v>
      </c>
      <c r="N331" t="str">
        <f t="shared" si="16"/>
        <v>Robusta</v>
      </c>
      <c r="O331" t="str">
        <f t="shared" si="17"/>
        <v>Dark</v>
      </c>
      <c r="P331" t="str" cm="1">
        <f t="array" ref="P331">_xlfn.XLOOKUP(Orders[[#This Row],[Customer ID]],customers!$A$1:$A$1001,customers!I$1:$I$1001,,0)</f>
        <v>Yes</v>
      </c>
      <c r="Q331" t="str">
        <f>_xlfn.XLOOKUP(C331,customers!$A$1:$A$1001,customers!$F$1:$F$1001,,0)</f>
        <v>Sacramento</v>
      </c>
      <c r="R331" s="10">
        <f>Orders[[#This Row],[Unit Price]]-Orders[[#This Row],[Unit Profit]]</f>
        <v>5.0477999999999996</v>
      </c>
      <c r="S331" s="10">
        <f>Orders[[#This Row],[Quantity]]*Orders[[#This Row],[Unit Cost]]</f>
        <v>20.191199999999998</v>
      </c>
      <c r="T331" s="5" cm="1">
        <f t="array" ref="T331">_xlfn.XLOOKUP(D331,Table2[[#All],[Product ID]],Table2[[#All],[Profit]],,0)</f>
        <v>0.32219999999999993</v>
      </c>
      <c r="U331" s="5">
        <f>Orders[[#This Row],[Quantity]]*Orders[[#This Row],[Unit Profit]]</f>
        <v>1.2887999999999997</v>
      </c>
    </row>
    <row r="332" spans="1:21" x14ac:dyDescent="0.3">
      <c r="A332" s="2" t="s">
        <v>2351</v>
      </c>
      <c r="B332" s="3">
        <v>43782</v>
      </c>
      <c r="C332" s="2" t="s">
        <v>2280</v>
      </c>
      <c r="D332" t="s">
        <v>6172</v>
      </c>
      <c r="E332" s="2">
        <v>3</v>
      </c>
      <c r="F332" s="2" t="str">
        <f>_xlfn.XLOOKUP(C332,customers!$A$1:$A$1001,customers!$B$1:$B$1001,,0)</f>
        <v>Selma McMillian</v>
      </c>
      <c r="G332" s="2" t="str">
        <f>IF(_xlfn.XLOOKUP(C332,customers!$A$1:$A$1001,customers!$C$1:$C$1001,,0)=0, "", _xlfn.XLOOKUP(C332,customers!$A$1:$A$1001,customers!$C$1:$C$1001,,0))</f>
        <v>smcmillian8t@csmonitor.com</v>
      </c>
      <c r="H332" s="2" t="str">
        <f>_xlfn.XLOOKUP(C332,customers!$A$1:$A$1001,customers!$G$1:$G$1001,,0)</f>
        <v>United States</v>
      </c>
      <c r="I332" t="str">
        <f>INDEX(products!$A$1:$G$49,MATCH(orders!$D332,products!$A$1:$A$49,0), MATCH(orders!I$1,products!$A$1:$G$1,0))</f>
        <v>Rob</v>
      </c>
      <c r="J332" t="str">
        <f>INDEX(products!$A$1:$G$49,MATCH(orders!$D332,products!$A$1:$A$49,0), MATCH(orders!J$1,products!$A$1:$G$1,0))</f>
        <v>D</v>
      </c>
      <c r="K332" s="4">
        <f>INDEX(products!$A$1:$G$49,MATCH(orders!$D332,products!$A$1:$A$49,0), MATCH(orders!K$1,products!$A$1:$G$1,0))</f>
        <v>0.5</v>
      </c>
      <c r="L332" s="5">
        <f>INDEX(products!$A$1:$G$49,MATCH(orders!$D332,products!$A$1:$A$49,0), MATCH(orders!L$1,products!$A$1:$G$1,0))</f>
        <v>5.3699999999999992</v>
      </c>
      <c r="M332" s="5">
        <f t="shared" si="15"/>
        <v>16.11</v>
      </c>
      <c r="N332" t="str">
        <f t="shared" si="16"/>
        <v>Robusta</v>
      </c>
      <c r="O332" t="str">
        <f t="shared" si="17"/>
        <v>Dark</v>
      </c>
      <c r="P332" t="str" cm="1">
        <f t="array" ref="P332">_xlfn.XLOOKUP(Orders[[#This Row],[Customer ID]],customers!$A$1:$A$1001,customers!I$1:$I$1001,,0)</f>
        <v>No</v>
      </c>
      <c r="Q332" t="str">
        <f>_xlfn.XLOOKUP(C332,customers!$A$1:$A$1001,customers!$F$1:$F$1001,,0)</f>
        <v>Akron</v>
      </c>
      <c r="R332" s="10">
        <f>Orders[[#This Row],[Unit Price]]-Orders[[#This Row],[Unit Profit]]</f>
        <v>5.0477999999999996</v>
      </c>
      <c r="S332" s="10">
        <f>Orders[[#This Row],[Quantity]]*Orders[[#This Row],[Unit Cost]]</f>
        <v>15.1434</v>
      </c>
      <c r="T332" s="5" cm="1">
        <f t="array" ref="T332">_xlfn.XLOOKUP(D332,Table2[[#All],[Product ID]],Table2[[#All],[Profit]],,0)</f>
        <v>0.32219999999999993</v>
      </c>
      <c r="U332" s="5">
        <f>Orders[[#This Row],[Quantity]]*Orders[[#This Row],[Unit Profit]]</f>
        <v>0.96659999999999979</v>
      </c>
    </row>
    <row r="333" spans="1:21" x14ac:dyDescent="0.3">
      <c r="A333" s="2" t="s">
        <v>2357</v>
      </c>
      <c r="B333" s="3">
        <v>43989</v>
      </c>
      <c r="C333" s="2" t="s">
        <v>2358</v>
      </c>
      <c r="D333" t="s">
        <v>6151</v>
      </c>
      <c r="E333" s="2">
        <v>1</v>
      </c>
      <c r="F333" s="2" t="str">
        <f>_xlfn.XLOOKUP(C333,customers!$A$1:$A$1001,customers!$B$1:$B$1001,,0)</f>
        <v>Corine Drewett</v>
      </c>
      <c r="G333" s="2" t="str">
        <f>IF(_xlfn.XLOOKUP(C333,customers!$A$1:$A$1001,customers!$C$1:$C$1001,,0)=0, "", _xlfn.XLOOKUP(C333,customers!$A$1:$A$1001,customers!$C$1:$C$1001,,0))</f>
        <v>cdrewett97@wikipedia.org</v>
      </c>
      <c r="H333" s="2" t="str">
        <f>_xlfn.XLOOKUP(C333,customers!$A$1:$A$1001,customers!$G$1:$G$1001,,0)</f>
        <v>United States</v>
      </c>
      <c r="I333" t="str">
        <f>INDEX(products!$A$1:$G$49,MATCH(orders!$D333,products!$A$1:$A$49,0), MATCH(orders!I$1,products!$A$1:$G$1,0))</f>
        <v>Rob</v>
      </c>
      <c r="J333" t="str">
        <f>INDEX(products!$A$1:$G$49,MATCH(orders!$D333,products!$A$1:$A$49,0), MATCH(orders!J$1,products!$A$1:$G$1,0))</f>
        <v>M</v>
      </c>
      <c r="K333" s="4">
        <f>INDEX(products!$A$1:$G$49,MATCH(orders!$D333,products!$A$1:$A$49,0), MATCH(orders!K$1,products!$A$1:$G$1,0))</f>
        <v>2.5</v>
      </c>
      <c r="L333" s="5">
        <f>INDEX(products!$A$1:$G$49,MATCH(orders!$D333,products!$A$1:$A$49,0), MATCH(orders!L$1,products!$A$1:$G$1,0))</f>
        <v>22.884999999999998</v>
      </c>
      <c r="M333" s="5">
        <f t="shared" si="15"/>
        <v>22.884999999999998</v>
      </c>
      <c r="N333" t="str">
        <f t="shared" si="16"/>
        <v>Robusta</v>
      </c>
      <c r="O333" t="str">
        <f t="shared" si="17"/>
        <v>Medium</v>
      </c>
      <c r="P333" t="str" cm="1">
        <f t="array" ref="P333">_xlfn.XLOOKUP(Orders[[#This Row],[Customer ID]],customers!$A$1:$A$1001,customers!I$1:$I$1001,,0)</f>
        <v>Yes</v>
      </c>
      <c r="Q333" t="str">
        <f>_xlfn.XLOOKUP(C333,customers!$A$1:$A$1001,customers!$F$1:$F$1001,,0)</f>
        <v>Boynton Beach</v>
      </c>
      <c r="R333" s="10">
        <f>Orders[[#This Row],[Unit Price]]-Orders[[#This Row],[Unit Profit]]</f>
        <v>21.511899999999997</v>
      </c>
      <c r="S333" s="10">
        <f>Orders[[#This Row],[Quantity]]*Orders[[#This Row],[Unit Cost]]</f>
        <v>21.511899999999997</v>
      </c>
      <c r="T333" s="5" cm="1">
        <f t="array" ref="T333">_xlfn.XLOOKUP(D333,Table2[[#All],[Product ID]],Table2[[#All],[Profit]],,0)</f>
        <v>1.3730999999999998</v>
      </c>
      <c r="U333" s="5">
        <f>Orders[[#This Row],[Quantity]]*Orders[[#This Row],[Unit Profit]]</f>
        <v>1.3730999999999998</v>
      </c>
    </row>
    <row r="334" spans="1:21" x14ac:dyDescent="0.3">
      <c r="A334" s="2" t="s">
        <v>2363</v>
      </c>
      <c r="B334" s="3">
        <v>43689</v>
      </c>
      <c r="C334" s="2" t="s">
        <v>2364</v>
      </c>
      <c r="D334" t="s">
        <v>6158</v>
      </c>
      <c r="E334" s="2">
        <v>3</v>
      </c>
      <c r="F334" s="2" t="str">
        <f>_xlfn.XLOOKUP(C334,customers!$A$1:$A$1001,customers!$B$1:$B$1001,,0)</f>
        <v>Quinn Parsons</v>
      </c>
      <c r="G334" s="2" t="str">
        <f>IF(_xlfn.XLOOKUP(C334,customers!$A$1:$A$1001,customers!$C$1:$C$1001,,0)=0, "", _xlfn.XLOOKUP(C334,customers!$A$1:$A$1001,customers!$C$1:$C$1001,,0))</f>
        <v>qparsons98@blogtalkradio.com</v>
      </c>
      <c r="H334" s="2" t="str">
        <f>_xlfn.XLOOKUP(C334,customers!$A$1:$A$1001,customers!$G$1:$G$1001,,0)</f>
        <v>United States</v>
      </c>
      <c r="I334" t="str">
        <f>INDEX(products!$A$1:$G$49,MATCH(orders!$D334,products!$A$1:$A$49,0), MATCH(orders!I$1,products!$A$1:$G$1,0))</f>
        <v>Ara</v>
      </c>
      <c r="J334" t="str">
        <f>INDEX(products!$A$1:$G$49,MATCH(orders!$D334,products!$A$1:$A$49,0), MATCH(orders!J$1,products!$A$1:$G$1,0))</f>
        <v>D</v>
      </c>
      <c r="K334" s="4">
        <f>INDEX(products!$A$1:$G$49,MATCH(orders!$D334,products!$A$1:$A$49,0), MATCH(orders!K$1,products!$A$1:$G$1,0))</f>
        <v>0.5</v>
      </c>
      <c r="L334" s="5">
        <f>INDEX(products!$A$1:$G$49,MATCH(orders!$D334,products!$A$1:$A$49,0), MATCH(orders!L$1,products!$A$1:$G$1,0))</f>
        <v>5.97</v>
      </c>
      <c r="M334" s="5">
        <f t="shared" si="15"/>
        <v>17.91</v>
      </c>
      <c r="N334" t="str">
        <f t="shared" si="16"/>
        <v>Arabica</v>
      </c>
      <c r="O334" t="str">
        <f t="shared" si="17"/>
        <v>Dark</v>
      </c>
      <c r="P334" t="str" cm="1">
        <f t="array" ref="P334">_xlfn.XLOOKUP(Orders[[#This Row],[Customer ID]],customers!$A$1:$A$1001,customers!I$1:$I$1001,,0)</f>
        <v>Yes</v>
      </c>
      <c r="Q334" t="str">
        <f>_xlfn.XLOOKUP(C334,customers!$A$1:$A$1001,customers!$F$1:$F$1001,,0)</f>
        <v>Los Angeles</v>
      </c>
      <c r="R334" s="10">
        <f>Orders[[#This Row],[Unit Price]]-Orders[[#This Row],[Unit Profit]]</f>
        <v>5.4326999999999996</v>
      </c>
      <c r="S334" s="10">
        <f>Orders[[#This Row],[Quantity]]*Orders[[#This Row],[Unit Cost]]</f>
        <v>16.298099999999998</v>
      </c>
      <c r="T334" s="5" cm="1">
        <f t="array" ref="T334">_xlfn.XLOOKUP(D334,Table2[[#All],[Product ID]],Table2[[#All],[Profit]],,0)</f>
        <v>0.5373</v>
      </c>
      <c r="U334" s="5">
        <f>Orders[[#This Row],[Quantity]]*Orders[[#This Row],[Unit Profit]]</f>
        <v>1.6118999999999999</v>
      </c>
    </row>
    <row r="335" spans="1:21" x14ac:dyDescent="0.3">
      <c r="A335" s="2" t="s">
        <v>2369</v>
      </c>
      <c r="B335" s="3">
        <v>43712</v>
      </c>
      <c r="C335" s="2" t="s">
        <v>2370</v>
      </c>
      <c r="D335" t="s">
        <v>6146</v>
      </c>
      <c r="E335" s="2">
        <v>4</v>
      </c>
      <c r="F335" s="2" t="str">
        <f>_xlfn.XLOOKUP(C335,customers!$A$1:$A$1001,customers!$B$1:$B$1001,,0)</f>
        <v>Vivyan Ceely</v>
      </c>
      <c r="G335" s="2" t="str">
        <f>IF(_xlfn.XLOOKUP(C335,customers!$A$1:$A$1001,customers!$C$1:$C$1001,,0)=0, "", _xlfn.XLOOKUP(C335,customers!$A$1:$A$1001,customers!$C$1:$C$1001,,0))</f>
        <v>vceely99@auda.org.au</v>
      </c>
      <c r="H335" s="2" t="str">
        <f>_xlfn.XLOOKUP(C335,customers!$A$1:$A$1001,customers!$G$1:$G$1001,,0)</f>
        <v>United States</v>
      </c>
      <c r="I335" t="str">
        <f>INDEX(products!$A$1:$G$49,MATCH(orders!$D335,products!$A$1:$A$49,0), MATCH(orders!I$1,products!$A$1:$G$1,0))</f>
        <v>Rob</v>
      </c>
      <c r="J335" t="str">
        <f>INDEX(products!$A$1:$G$49,MATCH(orders!$D335,products!$A$1:$A$49,0), MATCH(orders!J$1,products!$A$1:$G$1,0))</f>
        <v>M</v>
      </c>
      <c r="K335" s="4">
        <f>INDEX(products!$A$1:$G$49,MATCH(orders!$D335,products!$A$1:$A$49,0), MATCH(orders!K$1,products!$A$1:$G$1,0))</f>
        <v>0.5</v>
      </c>
      <c r="L335" s="5">
        <f>INDEX(products!$A$1:$G$49,MATCH(orders!$D335,products!$A$1:$A$49,0), MATCH(orders!L$1,products!$A$1:$G$1,0))</f>
        <v>5.97</v>
      </c>
      <c r="M335" s="5">
        <f t="shared" si="15"/>
        <v>23.88</v>
      </c>
      <c r="N335" t="str">
        <f t="shared" si="16"/>
        <v>Robusta</v>
      </c>
      <c r="O335" t="str">
        <f t="shared" si="17"/>
        <v>Medium</v>
      </c>
      <c r="P335" t="str" cm="1">
        <f t="array" ref="P335">_xlfn.XLOOKUP(Orders[[#This Row],[Customer ID]],customers!$A$1:$A$1001,customers!I$1:$I$1001,,0)</f>
        <v>Yes</v>
      </c>
      <c r="Q335" t="str">
        <f>_xlfn.XLOOKUP(C335,customers!$A$1:$A$1001,customers!$F$1:$F$1001,,0)</f>
        <v>Baltimore</v>
      </c>
      <c r="R335" s="10">
        <f>Orders[[#This Row],[Unit Price]]-Orders[[#This Row],[Unit Profit]]</f>
        <v>5.6117999999999997</v>
      </c>
      <c r="S335" s="10">
        <f>Orders[[#This Row],[Quantity]]*Orders[[#This Row],[Unit Cost]]</f>
        <v>22.447199999999999</v>
      </c>
      <c r="T335" s="5" cm="1">
        <f t="array" ref="T335">_xlfn.XLOOKUP(D335,Table2[[#All],[Product ID]],Table2[[#All],[Profit]],,0)</f>
        <v>0.35819999999999996</v>
      </c>
      <c r="U335" s="5">
        <f>Orders[[#This Row],[Quantity]]*Orders[[#This Row],[Unit Profit]]</f>
        <v>1.4327999999999999</v>
      </c>
    </row>
    <row r="336" spans="1:21" x14ac:dyDescent="0.3">
      <c r="A336" s="2" t="s">
        <v>2375</v>
      </c>
      <c r="B336" s="3">
        <v>43742</v>
      </c>
      <c r="C336" s="2" t="s">
        <v>2376</v>
      </c>
      <c r="D336" t="s">
        <v>6179</v>
      </c>
      <c r="E336" s="2">
        <v>5</v>
      </c>
      <c r="F336" s="2" t="str">
        <f>_xlfn.XLOOKUP(C336,customers!$A$1:$A$1001,customers!$B$1:$B$1001,,0)</f>
        <v>Elonore Goodings</v>
      </c>
      <c r="G336" s="2" t="str">
        <f>IF(_xlfn.XLOOKUP(C336,customers!$A$1:$A$1001,customers!$C$1:$C$1001,,0)=0, "", _xlfn.XLOOKUP(C336,customers!$A$1:$A$1001,customers!$C$1:$C$1001,,0))</f>
        <v/>
      </c>
      <c r="H336" s="2" t="str">
        <f>_xlfn.XLOOKUP(C336,customers!$A$1:$A$1001,customers!$G$1:$G$1001,,0)</f>
        <v>United States</v>
      </c>
      <c r="I336" t="str">
        <f>INDEX(products!$A$1:$G$49,MATCH(orders!$D336,products!$A$1:$A$49,0), MATCH(orders!I$1,products!$A$1:$G$1,0))</f>
        <v>Rob</v>
      </c>
      <c r="J336" t="str">
        <f>INDEX(products!$A$1:$G$49,MATCH(orders!$D336,products!$A$1:$A$49,0), MATCH(orders!J$1,products!$A$1:$G$1,0))</f>
        <v>L</v>
      </c>
      <c r="K336" s="4">
        <f>INDEX(products!$A$1:$G$49,MATCH(orders!$D336,products!$A$1:$A$49,0), MATCH(orders!K$1,products!$A$1:$G$1,0))</f>
        <v>1</v>
      </c>
      <c r="L336" s="5">
        <f>INDEX(products!$A$1:$G$49,MATCH(orders!$D336,products!$A$1:$A$49,0), MATCH(orders!L$1,products!$A$1:$G$1,0))</f>
        <v>11.95</v>
      </c>
      <c r="M336" s="5">
        <f t="shared" si="15"/>
        <v>59.75</v>
      </c>
      <c r="N336" t="str">
        <f t="shared" si="16"/>
        <v>Robusta</v>
      </c>
      <c r="O336" t="str">
        <f t="shared" si="17"/>
        <v>Light</v>
      </c>
      <c r="P336" t="str" cm="1">
        <f t="array" ref="P336">_xlfn.XLOOKUP(Orders[[#This Row],[Customer ID]],customers!$A$1:$A$1001,customers!I$1:$I$1001,,0)</f>
        <v>No</v>
      </c>
      <c r="Q336" t="str">
        <f>_xlfn.XLOOKUP(C336,customers!$A$1:$A$1001,customers!$F$1:$F$1001,,0)</f>
        <v>Salt Lake City</v>
      </c>
      <c r="R336" s="10">
        <f>Orders[[#This Row],[Unit Price]]-Orders[[#This Row],[Unit Profit]]</f>
        <v>11.232999999999999</v>
      </c>
      <c r="S336" s="10">
        <f>Orders[[#This Row],[Quantity]]*Orders[[#This Row],[Unit Cost]]</f>
        <v>56.164999999999992</v>
      </c>
      <c r="T336" s="5" cm="1">
        <f t="array" ref="T336">_xlfn.XLOOKUP(D336,Table2[[#All],[Product ID]],Table2[[#All],[Profit]],,0)</f>
        <v>0.71699999999999997</v>
      </c>
      <c r="U336" s="5">
        <f>Orders[[#This Row],[Quantity]]*Orders[[#This Row],[Unit Profit]]</f>
        <v>3.585</v>
      </c>
    </row>
    <row r="337" spans="1:21" x14ac:dyDescent="0.3">
      <c r="A337" s="2" t="s">
        <v>2379</v>
      </c>
      <c r="B337" s="3">
        <v>43885</v>
      </c>
      <c r="C337" s="2" t="s">
        <v>2380</v>
      </c>
      <c r="D337" t="s">
        <v>6145</v>
      </c>
      <c r="E337" s="2">
        <v>6</v>
      </c>
      <c r="F337" s="2" t="str">
        <f>_xlfn.XLOOKUP(C337,customers!$A$1:$A$1001,customers!$B$1:$B$1001,,0)</f>
        <v>Clement Vasiliev</v>
      </c>
      <c r="G337" s="2" t="str">
        <f>IF(_xlfn.XLOOKUP(C337,customers!$A$1:$A$1001,customers!$C$1:$C$1001,,0)=0, "", _xlfn.XLOOKUP(C337,customers!$A$1:$A$1001,customers!$C$1:$C$1001,,0))</f>
        <v>cvasiliev9b@discuz.net</v>
      </c>
      <c r="H337" s="2" t="str">
        <f>_xlfn.XLOOKUP(C337,customers!$A$1:$A$1001,customers!$G$1:$G$1001,,0)</f>
        <v>United States</v>
      </c>
      <c r="I337" t="str">
        <f>INDEX(products!$A$1:$G$49,MATCH(orders!$D337,products!$A$1:$A$49,0), MATCH(orders!I$1,products!$A$1:$G$1,0))</f>
        <v>Lib</v>
      </c>
      <c r="J337" t="str">
        <f>INDEX(products!$A$1:$G$49,MATCH(orders!$D337,products!$A$1:$A$49,0), MATCH(orders!J$1,products!$A$1:$G$1,0))</f>
        <v>L</v>
      </c>
      <c r="K337" s="4">
        <f>INDEX(products!$A$1:$G$49,MATCH(orders!$D337,products!$A$1:$A$49,0), MATCH(orders!K$1,products!$A$1:$G$1,0))</f>
        <v>0.2</v>
      </c>
      <c r="L337" s="5">
        <f>INDEX(products!$A$1:$G$49,MATCH(orders!$D337,products!$A$1:$A$49,0), MATCH(orders!L$1,products!$A$1:$G$1,0))</f>
        <v>4.7549999999999999</v>
      </c>
      <c r="M337" s="5">
        <f t="shared" si="15"/>
        <v>28.53</v>
      </c>
      <c r="N337" t="str">
        <f t="shared" si="16"/>
        <v>Librica</v>
      </c>
      <c r="O337" t="str">
        <f t="shared" si="17"/>
        <v>Light</v>
      </c>
      <c r="P337" t="str" cm="1">
        <f t="array" ref="P337">_xlfn.XLOOKUP(Orders[[#This Row],[Customer ID]],customers!$A$1:$A$1001,customers!I$1:$I$1001,,0)</f>
        <v>Yes</v>
      </c>
      <c r="Q337" t="str">
        <f>_xlfn.XLOOKUP(C337,customers!$A$1:$A$1001,customers!$F$1:$F$1001,,0)</f>
        <v>Garland</v>
      </c>
      <c r="R337" s="10">
        <f>Orders[[#This Row],[Unit Price]]-Orders[[#This Row],[Unit Profit]]</f>
        <v>4.1368499999999999</v>
      </c>
      <c r="S337" s="10">
        <f>Orders[[#This Row],[Quantity]]*Orders[[#This Row],[Unit Cost]]</f>
        <v>24.821100000000001</v>
      </c>
      <c r="T337" s="5" cm="1">
        <f t="array" ref="T337">_xlfn.XLOOKUP(D337,Table2[[#All],[Product ID]],Table2[[#All],[Profit]],,0)</f>
        <v>0.61814999999999998</v>
      </c>
      <c r="U337" s="5">
        <f>Orders[[#This Row],[Quantity]]*Orders[[#This Row],[Unit Profit]]</f>
        <v>3.7088999999999999</v>
      </c>
    </row>
    <row r="338" spans="1:21" x14ac:dyDescent="0.3">
      <c r="A338" s="2" t="s">
        <v>2385</v>
      </c>
      <c r="B338" s="3">
        <v>44434</v>
      </c>
      <c r="C338" s="2" t="s">
        <v>2386</v>
      </c>
      <c r="D338" t="s">
        <v>6155</v>
      </c>
      <c r="E338" s="2">
        <v>4</v>
      </c>
      <c r="F338" s="2" t="str">
        <f>_xlfn.XLOOKUP(C338,customers!$A$1:$A$1001,customers!$B$1:$B$1001,,0)</f>
        <v>Terencio O'Moylan</v>
      </c>
      <c r="G338" s="2" t="str">
        <f>IF(_xlfn.XLOOKUP(C338,customers!$A$1:$A$1001,customers!$C$1:$C$1001,,0)=0, "", _xlfn.XLOOKUP(C338,customers!$A$1:$A$1001,customers!$C$1:$C$1001,,0))</f>
        <v>tomoylan9c@liveinternet.ru</v>
      </c>
      <c r="H338" s="2" t="str">
        <f>_xlfn.XLOOKUP(C338,customers!$A$1:$A$1001,customers!$G$1:$G$1001,,0)</f>
        <v>United Kingdom</v>
      </c>
      <c r="I338" t="str">
        <f>INDEX(products!$A$1:$G$49,MATCH(orders!$D338,products!$A$1:$A$49,0), MATCH(orders!I$1,products!$A$1:$G$1,0))</f>
        <v>Ara</v>
      </c>
      <c r="J338" t="str">
        <f>INDEX(products!$A$1:$G$49,MATCH(orders!$D338,products!$A$1:$A$49,0), MATCH(orders!J$1,products!$A$1:$G$1,0))</f>
        <v>M</v>
      </c>
      <c r="K338" s="4">
        <f>INDEX(products!$A$1:$G$49,MATCH(orders!$D338,products!$A$1:$A$49,0), MATCH(orders!K$1,products!$A$1:$G$1,0))</f>
        <v>1</v>
      </c>
      <c r="L338" s="5">
        <f>INDEX(products!$A$1:$G$49,MATCH(orders!$D338,products!$A$1:$A$49,0), MATCH(orders!L$1,products!$A$1:$G$1,0))</f>
        <v>11.25</v>
      </c>
      <c r="M338" s="5">
        <f t="shared" si="15"/>
        <v>45</v>
      </c>
      <c r="N338" t="str">
        <f t="shared" si="16"/>
        <v>Arabica</v>
      </c>
      <c r="O338" t="str">
        <f t="shared" si="17"/>
        <v>Medium</v>
      </c>
      <c r="P338" t="str" cm="1">
        <f t="array" ref="P338">_xlfn.XLOOKUP(Orders[[#This Row],[Customer ID]],customers!$A$1:$A$1001,customers!I$1:$I$1001,,0)</f>
        <v>No</v>
      </c>
      <c r="Q338" t="str">
        <f>_xlfn.XLOOKUP(C338,customers!$A$1:$A$1001,customers!$F$1:$F$1001,,0)</f>
        <v>Church End</v>
      </c>
      <c r="R338" s="10">
        <f>Orders[[#This Row],[Unit Price]]-Orders[[#This Row],[Unit Profit]]</f>
        <v>10.237500000000001</v>
      </c>
      <c r="S338" s="10">
        <f>Orders[[#This Row],[Quantity]]*Orders[[#This Row],[Unit Cost]]</f>
        <v>40.950000000000003</v>
      </c>
      <c r="T338" s="5" cm="1">
        <f t="array" ref="T338">_xlfn.XLOOKUP(D338,Table2[[#All],[Product ID]],Table2[[#All],[Profit]],,0)</f>
        <v>1.0125</v>
      </c>
      <c r="U338" s="5">
        <f>Orders[[#This Row],[Quantity]]*Orders[[#This Row],[Unit Profit]]</f>
        <v>4.05</v>
      </c>
    </row>
    <row r="339" spans="1:21" x14ac:dyDescent="0.3">
      <c r="A339" s="2" t="s">
        <v>2391</v>
      </c>
      <c r="B339" s="3">
        <v>44472</v>
      </c>
      <c r="C339" s="2" t="s">
        <v>2331</v>
      </c>
      <c r="D339" t="s">
        <v>6185</v>
      </c>
      <c r="E339" s="2">
        <v>2</v>
      </c>
      <c r="F339" s="2" t="str">
        <f>_xlfn.XLOOKUP(C339,customers!$A$1:$A$1001,customers!$B$1:$B$1001,,0)</f>
        <v>Flynn Antony</v>
      </c>
      <c r="G339" s="2" t="str">
        <f>IF(_xlfn.XLOOKUP(C339,customers!$A$1:$A$1001,customers!$C$1:$C$1001,,0)=0, "", _xlfn.XLOOKUP(C339,customers!$A$1:$A$1001,customers!$C$1:$C$1001,,0))</f>
        <v/>
      </c>
      <c r="H339" s="2" t="str">
        <f>_xlfn.XLOOKUP(C339,customers!$A$1:$A$1001,customers!$G$1:$G$1001,,0)</f>
        <v>United States</v>
      </c>
      <c r="I339" t="str">
        <f>INDEX(products!$A$1:$G$49,MATCH(orders!$D339,products!$A$1:$A$49,0), MATCH(orders!I$1,products!$A$1:$G$1,0))</f>
        <v>Exc</v>
      </c>
      <c r="J339" t="str">
        <f>INDEX(products!$A$1:$G$49,MATCH(orders!$D339,products!$A$1:$A$49,0), MATCH(orders!J$1,products!$A$1:$G$1,0))</f>
        <v>D</v>
      </c>
      <c r="K339" s="4">
        <f>INDEX(products!$A$1:$G$49,MATCH(orders!$D339,products!$A$1:$A$49,0), MATCH(orders!K$1,products!$A$1:$G$1,0))</f>
        <v>2.5</v>
      </c>
      <c r="L339" s="5">
        <f>INDEX(products!$A$1:$G$49,MATCH(orders!$D339,products!$A$1:$A$49,0), MATCH(orders!L$1,products!$A$1:$G$1,0))</f>
        <v>27.945</v>
      </c>
      <c r="M339" s="5">
        <f t="shared" si="15"/>
        <v>55.89</v>
      </c>
      <c r="N339" t="str">
        <f t="shared" si="16"/>
        <v>Excelsa</v>
      </c>
      <c r="O339" t="str">
        <f t="shared" si="17"/>
        <v>Dark</v>
      </c>
      <c r="P339" t="str" cm="1">
        <f t="array" ref="P339">_xlfn.XLOOKUP(Orders[[#This Row],[Customer ID]],customers!$A$1:$A$1001,customers!I$1:$I$1001,,0)</f>
        <v>No</v>
      </c>
      <c r="Q339" t="str">
        <f>_xlfn.XLOOKUP(C339,customers!$A$1:$A$1001,customers!$F$1:$F$1001,,0)</f>
        <v>Birmingham</v>
      </c>
      <c r="R339" s="10">
        <f>Orders[[#This Row],[Unit Price]]-Orders[[#This Row],[Unit Profit]]</f>
        <v>24.87105</v>
      </c>
      <c r="S339" s="10">
        <f>Orders[[#This Row],[Quantity]]*Orders[[#This Row],[Unit Cost]]</f>
        <v>49.742100000000001</v>
      </c>
      <c r="T339" s="5" cm="1">
        <f t="array" ref="T339">_xlfn.XLOOKUP(D339,Table2[[#All],[Product ID]],Table2[[#All],[Profit]],,0)</f>
        <v>3.07395</v>
      </c>
      <c r="U339" s="5">
        <f>Orders[[#This Row],[Quantity]]*Orders[[#This Row],[Unit Profit]]</f>
        <v>6.1478999999999999</v>
      </c>
    </row>
    <row r="340" spans="1:21" x14ac:dyDescent="0.3">
      <c r="A340" s="2" t="s">
        <v>2396</v>
      </c>
      <c r="B340" s="3">
        <v>43995</v>
      </c>
      <c r="C340" s="2" t="s">
        <v>2397</v>
      </c>
      <c r="D340" t="s">
        <v>6171</v>
      </c>
      <c r="E340" s="2">
        <v>4</v>
      </c>
      <c r="F340" s="2" t="str">
        <f>_xlfn.XLOOKUP(C340,customers!$A$1:$A$1001,customers!$B$1:$B$1001,,0)</f>
        <v>Wyatan Fetherston</v>
      </c>
      <c r="G340" s="2" t="str">
        <f>IF(_xlfn.XLOOKUP(C340,customers!$A$1:$A$1001,customers!$C$1:$C$1001,,0)=0, "", _xlfn.XLOOKUP(C340,customers!$A$1:$A$1001,customers!$C$1:$C$1001,,0))</f>
        <v>wfetherston9e@constantcontact.com</v>
      </c>
      <c r="H340" s="2" t="str">
        <f>_xlfn.XLOOKUP(C340,customers!$A$1:$A$1001,customers!$G$1:$G$1001,,0)</f>
        <v>United States</v>
      </c>
      <c r="I340" t="str">
        <f>INDEX(products!$A$1:$G$49,MATCH(orders!$D340,products!$A$1:$A$49,0), MATCH(orders!I$1,products!$A$1:$G$1,0))</f>
        <v>Exc</v>
      </c>
      <c r="J340" t="str">
        <f>INDEX(products!$A$1:$G$49,MATCH(orders!$D340,products!$A$1:$A$49,0), MATCH(orders!J$1,products!$A$1:$G$1,0))</f>
        <v>L</v>
      </c>
      <c r="K340" s="4">
        <f>INDEX(products!$A$1:$G$49,MATCH(orders!$D340,products!$A$1:$A$49,0), MATCH(orders!K$1,products!$A$1:$G$1,0))</f>
        <v>1</v>
      </c>
      <c r="L340" s="5">
        <f>INDEX(products!$A$1:$G$49,MATCH(orders!$D340,products!$A$1:$A$49,0), MATCH(orders!L$1,products!$A$1:$G$1,0))</f>
        <v>14.85</v>
      </c>
      <c r="M340" s="5">
        <f t="shared" si="15"/>
        <v>59.4</v>
      </c>
      <c r="N340" t="str">
        <f t="shared" si="16"/>
        <v>Excelsa</v>
      </c>
      <c r="O340" t="str">
        <f t="shared" si="17"/>
        <v>Light</v>
      </c>
      <c r="P340" t="str" cm="1">
        <f t="array" ref="P340">_xlfn.XLOOKUP(Orders[[#This Row],[Customer ID]],customers!$A$1:$A$1001,customers!I$1:$I$1001,,0)</f>
        <v>No</v>
      </c>
      <c r="Q340" t="str">
        <f>_xlfn.XLOOKUP(C340,customers!$A$1:$A$1001,customers!$F$1:$F$1001,,0)</f>
        <v>New York City</v>
      </c>
      <c r="R340" s="10">
        <f>Orders[[#This Row],[Unit Price]]-Orders[[#This Row],[Unit Profit]]</f>
        <v>13.2165</v>
      </c>
      <c r="S340" s="10">
        <f>Orders[[#This Row],[Quantity]]*Orders[[#This Row],[Unit Cost]]</f>
        <v>52.866</v>
      </c>
      <c r="T340" s="5" cm="1">
        <f t="array" ref="T340">_xlfn.XLOOKUP(D340,Table2[[#All],[Product ID]],Table2[[#All],[Profit]],,0)</f>
        <v>1.6335</v>
      </c>
      <c r="U340" s="5">
        <f>Orders[[#This Row],[Quantity]]*Orders[[#This Row],[Unit Profit]]</f>
        <v>6.5339999999999998</v>
      </c>
    </row>
    <row r="341" spans="1:21" x14ac:dyDescent="0.3">
      <c r="A341" s="2" t="s">
        <v>2402</v>
      </c>
      <c r="B341" s="3">
        <v>44256</v>
      </c>
      <c r="C341" s="2" t="s">
        <v>2403</v>
      </c>
      <c r="D341" t="s">
        <v>6153</v>
      </c>
      <c r="E341" s="2">
        <v>2</v>
      </c>
      <c r="F341" s="2" t="str">
        <f>_xlfn.XLOOKUP(C341,customers!$A$1:$A$1001,customers!$B$1:$B$1001,,0)</f>
        <v>Emmaline Rasmus</v>
      </c>
      <c r="G341" s="2" t="str">
        <f>IF(_xlfn.XLOOKUP(C341,customers!$A$1:$A$1001,customers!$C$1:$C$1001,,0)=0, "", _xlfn.XLOOKUP(C341,customers!$A$1:$A$1001,customers!$C$1:$C$1001,,0))</f>
        <v>erasmus9f@techcrunch.com</v>
      </c>
      <c r="H341" s="2" t="str">
        <f>_xlfn.XLOOKUP(C341,customers!$A$1:$A$1001,customers!$G$1:$G$1001,,0)</f>
        <v>United States</v>
      </c>
      <c r="I341" t="str">
        <f>INDEX(products!$A$1:$G$49,MATCH(orders!$D341,products!$A$1:$A$49,0), MATCH(orders!I$1,products!$A$1:$G$1,0))</f>
        <v>Exc</v>
      </c>
      <c r="J341" t="str">
        <f>INDEX(products!$A$1:$G$49,MATCH(orders!$D341,products!$A$1:$A$49,0), MATCH(orders!J$1,products!$A$1:$G$1,0))</f>
        <v>D</v>
      </c>
      <c r="K341" s="4">
        <f>INDEX(products!$A$1:$G$49,MATCH(orders!$D341,products!$A$1:$A$49,0), MATCH(orders!K$1,products!$A$1:$G$1,0))</f>
        <v>0.2</v>
      </c>
      <c r="L341" s="5">
        <f>INDEX(products!$A$1:$G$49,MATCH(orders!$D341,products!$A$1:$A$49,0), MATCH(orders!L$1,products!$A$1:$G$1,0))</f>
        <v>3.645</v>
      </c>
      <c r="M341" s="5">
        <f t="shared" si="15"/>
        <v>7.29</v>
      </c>
      <c r="N341" t="str">
        <f t="shared" si="16"/>
        <v>Excelsa</v>
      </c>
      <c r="O341" t="str">
        <f t="shared" si="17"/>
        <v>Dark</v>
      </c>
      <c r="P341" t="str" cm="1">
        <f t="array" ref="P341">_xlfn.XLOOKUP(Orders[[#This Row],[Customer ID]],customers!$A$1:$A$1001,customers!I$1:$I$1001,,0)</f>
        <v>Yes</v>
      </c>
      <c r="Q341" t="str">
        <f>_xlfn.XLOOKUP(C341,customers!$A$1:$A$1001,customers!$F$1:$F$1001,,0)</f>
        <v>Boston</v>
      </c>
      <c r="R341" s="10">
        <f>Orders[[#This Row],[Unit Price]]-Orders[[#This Row],[Unit Profit]]</f>
        <v>3.2440500000000001</v>
      </c>
      <c r="S341" s="10">
        <f>Orders[[#This Row],[Quantity]]*Orders[[#This Row],[Unit Cost]]</f>
        <v>6.4881000000000002</v>
      </c>
      <c r="T341" s="5" cm="1">
        <f t="array" ref="T341">_xlfn.XLOOKUP(D341,Table2[[#All],[Product ID]],Table2[[#All],[Profit]],,0)</f>
        <v>0.40095000000000003</v>
      </c>
      <c r="U341" s="5">
        <f>Orders[[#This Row],[Quantity]]*Orders[[#This Row],[Unit Profit]]</f>
        <v>0.80190000000000006</v>
      </c>
    </row>
    <row r="342" spans="1:21" x14ac:dyDescent="0.3">
      <c r="A342" s="2" t="s">
        <v>2408</v>
      </c>
      <c r="B342" s="3">
        <v>43528</v>
      </c>
      <c r="C342" s="2" t="s">
        <v>2409</v>
      </c>
      <c r="D342" t="s">
        <v>6144</v>
      </c>
      <c r="E342" s="2">
        <v>1</v>
      </c>
      <c r="F342" s="2" t="str">
        <f>_xlfn.XLOOKUP(C342,customers!$A$1:$A$1001,customers!$B$1:$B$1001,,0)</f>
        <v>Wesley Giorgioni</v>
      </c>
      <c r="G342" s="2" t="str">
        <f>IF(_xlfn.XLOOKUP(C342,customers!$A$1:$A$1001,customers!$C$1:$C$1001,,0)=0, "", _xlfn.XLOOKUP(C342,customers!$A$1:$A$1001,customers!$C$1:$C$1001,,0))</f>
        <v>wgiorgioni9g@wikipedia.org</v>
      </c>
      <c r="H342" s="2" t="str">
        <f>_xlfn.XLOOKUP(C342,customers!$A$1:$A$1001,customers!$G$1:$G$1001,,0)</f>
        <v>United States</v>
      </c>
      <c r="I342" t="str">
        <f>INDEX(products!$A$1:$G$49,MATCH(orders!$D342,products!$A$1:$A$49,0), MATCH(orders!I$1,products!$A$1:$G$1,0))</f>
        <v>Exc</v>
      </c>
      <c r="J342" t="str">
        <f>INDEX(products!$A$1:$G$49,MATCH(orders!$D342,products!$A$1:$A$49,0), MATCH(orders!J$1,products!$A$1:$G$1,0))</f>
        <v>D</v>
      </c>
      <c r="K342" s="4">
        <f>INDEX(products!$A$1:$G$49,MATCH(orders!$D342,products!$A$1:$A$49,0), MATCH(orders!K$1,products!$A$1:$G$1,0))</f>
        <v>0.5</v>
      </c>
      <c r="L342" s="5">
        <f>INDEX(products!$A$1:$G$49,MATCH(orders!$D342,products!$A$1:$A$49,0), MATCH(orders!L$1,products!$A$1:$G$1,0))</f>
        <v>7.29</v>
      </c>
      <c r="M342" s="5">
        <f t="shared" si="15"/>
        <v>7.29</v>
      </c>
      <c r="N342" t="str">
        <f t="shared" si="16"/>
        <v>Excelsa</v>
      </c>
      <c r="O342" t="str">
        <f t="shared" si="17"/>
        <v>Dark</v>
      </c>
      <c r="P342" t="str" cm="1">
        <f t="array" ref="P342">_xlfn.XLOOKUP(Orders[[#This Row],[Customer ID]],customers!$A$1:$A$1001,customers!I$1:$I$1001,,0)</f>
        <v>Yes</v>
      </c>
      <c r="Q342" t="str">
        <f>_xlfn.XLOOKUP(C342,customers!$A$1:$A$1001,customers!$F$1:$F$1001,,0)</f>
        <v>San Francisco</v>
      </c>
      <c r="R342" s="10">
        <f>Orders[[#This Row],[Unit Price]]-Orders[[#This Row],[Unit Profit]]</f>
        <v>6.4881000000000002</v>
      </c>
      <c r="S342" s="10">
        <f>Orders[[#This Row],[Quantity]]*Orders[[#This Row],[Unit Cost]]</f>
        <v>6.4881000000000002</v>
      </c>
      <c r="T342" s="5" cm="1">
        <f t="array" ref="T342">_xlfn.XLOOKUP(D342,Table2[[#All],[Product ID]],Table2[[#All],[Profit]],,0)</f>
        <v>0.80190000000000006</v>
      </c>
      <c r="U342" s="5">
        <f>Orders[[#This Row],[Quantity]]*Orders[[#This Row],[Unit Profit]]</f>
        <v>0.80190000000000006</v>
      </c>
    </row>
    <row r="343" spans="1:21" x14ac:dyDescent="0.3">
      <c r="A343" s="2" t="s">
        <v>2414</v>
      </c>
      <c r="B343" s="3">
        <v>43751</v>
      </c>
      <c r="C343" s="2" t="s">
        <v>2415</v>
      </c>
      <c r="D343" t="s">
        <v>6176</v>
      </c>
      <c r="E343" s="2">
        <v>2</v>
      </c>
      <c r="F343" s="2" t="str">
        <f>_xlfn.XLOOKUP(C343,customers!$A$1:$A$1001,customers!$B$1:$B$1001,,0)</f>
        <v>Lucienne Scargle</v>
      </c>
      <c r="G343" s="2" t="str">
        <f>IF(_xlfn.XLOOKUP(C343,customers!$A$1:$A$1001,customers!$C$1:$C$1001,,0)=0, "", _xlfn.XLOOKUP(C343,customers!$A$1:$A$1001,customers!$C$1:$C$1001,,0))</f>
        <v>lscargle9h@myspace.com</v>
      </c>
      <c r="H343" s="2" t="str">
        <f>_xlfn.XLOOKUP(C343,customers!$A$1:$A$1001,customers!$G$1:$G$1001,,0)</f>
        <v>United States</v>
      </c>
      <c r="I343" t="str">
        <f>INDEX(products!$A$1:$G$49,MATCH(orders!$D343,products!$A$1:$A$49,0), MATCH(orders!I$1,products!$A$1:$G$1,0))</f>
        <v>Exc</v>
      </c>
      <c r="J343" t="str">
        <f>INDEX(products!$A$1:$G$49,MATCH(orders!$D343,products!$A$1:$A$49,0), MATCH(orders!J$1,products!$A$1:$G$1,0))</f>
        <v>L</v>
      </c>
      <c r="K343" s="4">
        <f>INDEX(products!$A$1:$G$49,MATCH(orders!$D343,products!$A$1:$A$49,0), MATCH(orders!K$1,products!$A$1:$G$1,0))</f>
        <v>0.5</v>
      </c>
      <c r="L343" s="5">
        <f>INDEX(products!$A$1:$G$49,MATCH(orders!$D343,products!$A$1:$A$49,0), MATCH(orders!L$1,products!$A$1:$G$1,0))</f>
        <v>8.91</v>
      </c>
      <c r="M343" s="5">
        <f t="shared" si="15"/>
        <v>17.82</v>
      </c>
      <c r="N343" t="str">
        <f t="shared" si="16"/>
        <v>Excelsa</v>
      </c>
      <c r="O343" t="str">
        <f t="shared" si="17"/>
        <v>Light</v>
      </c>
      <c r="P343" t="str" cm="1">
        <f t="array" ref="P343">_xlfn.XLOOKUP(Orders[[#This Row],[Customer ID]],customers!$A$1:$A$1001,customers!I$1:$I$1001,,0)</f>
        <v>No</v>
      </c>
      <c r="Q343" t="str">
        <f>_xlfn.XLOOKUP(C343,customers!$A$1:$A$1001,customers!$F$1:$F$1001,,0)</f>
        <v>Indianapolis</v>
      </c>
      <c r="R343" s="10">
        <f>Orders[[#This Row],[Unit Price]]-Orders[[#This Row],[Unit Profit]]</f>
        <v>7.9298999999999999</v>
      </c>
      <c r="S343" s="10">
        <f>Orders[[#This Row],[Quantity]]*Orders[[#This Row],[Unit Cost]]</f>
        <v>15.8598</v>
      </c>
      <c r="T343" s="5" cm="1">
        <f t="array" ref="T343">_xlfn.XLOOKUP(D343,Table2[[#All],[Product ID]],Table2[[#All],[Profit]],,0)</f>
        <v>0.98009999999999997</v>
      </c>
      <c r="U343" s="5">
        <f>Orders[[#This Row],[Quantity]]*Orders[[#This Row],[Unit Profit]]</f>
        <v>1.9601999999999999</v>
      </c>
    </row>
    <row r="344" spans="1:21" x14ac:dyDescent="0.3">
      <c r="A344" s="2" t="s">
        <v>2414</v>
      </c>
      <c r="B344" s="3">
        <v>43751</v>
      </c>
      <c r="C344" s="2" t="s">
        <v>2415</v>
      </c>
      <c r="D344" t="s">
        <v>6169</v>
      </c>
      <c r="E344" s="2">
        <v>5</v>
      </c>
      <c r="F344" s="2" t="str">
        <f>_xlfn.XLOOKUP(C344,customers!$A$1:$A$1001,customers!$B$1:$B$1001,,0)</f>
        <v>Lucienne Scargle</v>
      </c>
      <c r="G344" s="2" t="str">
        <f>IF(_xlfn.XLOOKUP(C344,customers!$A$1:$A$1001,customers!$C$1:$C$1001,,0)=0, "", _xlfn.XLOOKUP(C344,customers!$A$1:$A$1001,customers!$C$1:$C$1001,,0))</f>
        <v>lscargle9h@myspace.com</v>
      </c>
      <c r="H344" s="2" t="str">
        <f>_xlfn.XLOOKUP(C344,customers!$A$1:$A$1001,customers!$G$1:$G$1001,,0)</f>
        <v>United States</v>
      </c>
      <c r="I344" t="str">
        <f>INDEX(products!$A$1:$G$49,MATCH(orders!$D344,products!$A$1:$A$49,0), MATCH(orders!I$1,products!$A$1:$G$1,0))</f>
        <v>Lib</v>
      </c>
      <c r="J344" t="str">
        <f>INDEX(products!$A$1:$G$49,MATCH(orders!$D344,products!$A$1:$A$49,0), MATCH(orders!J$1,products!$A$1:$G$1,0))</f>
        <v>D</v>
      </c>
      <c r="K344" s="4">
        <f>INDEX(products!$A$1:$G$49,MATCH(orders!$D344,products!$A$1:$A$49,0), MATCH(orders!K$1,products!$A$1:$G$1,0))</f>
        <v>0.5</v>
      </c>
      <c r="L344" s="5">
        <f>INDEX(products!$A$1:$G$49,MATCH(orders!$D344,products!$A$1:$A$49,0), MATCH(orders!L$1,products!$A$1:$G$1,0))</f>
        <v>7.77</v>
      </c>
      <c r="M344" s="5">
        <f t="shared" si="15"/>
        <v>38.849999999999994</v>
      </c>
      <c r="N344" t="str">
        <f t="shared" si="16"/>
        <v>Librica</v>
      </c>
      <c r="O344" t="str">
        <f t="shared" si="17"/>
        <v>Dark</v>
      </c>
      <c r="P344" t="str" cm="1">
        <f t="array" ref="P344">_xlfn.XLOOKUP(Orders[[#This Row],[Customer ID]],customers!$A$1:$A$1001,customers!I$1:$I$1001,,0)</f>
        <v>No</v>
      </c>
      <c r="Q344" t="str">
        <f>_xlfn.XLOOKUP(C344,customers!$A$1:$A$1001,customers!$F$1:$F$1001,,0)</f>
        <v>Indianapolis</v>
      </c>
      <c r="R344" s="10">
        <f>Orders[[#This Row],[Unit Price]]-Orders[[#This Row],[Unit Profit]]</f>
        <v>6.7599</v>
      </c>
      <c r="S344" s="10">
        <f>Orders[[#This Row],[Quantity]]*Orders[[#This Row],[Unit Cost]]</f>
        <v>33.799500000000002</v>
      </c>
      <c r="T344" s="5" cm="1">
        <f t="array" ref="T344">_xlfn.XLOOKUP(D344,Table2[[#All],[Product ID]],Table2[[#All],[Profit]],,0)</f>
        <v>1.0101</v>
      </c>
      <c r="U344" s="5">
        <f>Orders[[#This Row],[Quantity]]*Orders[[#This Row],[Unit Profit]]</f>
        <v>5.0504999999999995</v>
      </c>
    </row>
    <row r="345" spans="1:21" x14ac:dyDescent="0.3">
      <c r="A345" s="2" t="s">
        <v>2424</v>
      </c>
      <c r="B345" s="3">
        <v>43692</v>
      </c>
      <c r="C345" s="2" t="s">
        <v>2425</v>
      </c>
      <c r="D345" t="s">
        <v>6172</v>
      </c>
      <c r="E345" s="2">
        <v>6</v>
      </c>
      <c r="F345" s="2" t="str">
        <f>_xlfn.XLOOKUP(C345,customers!$A$1:$A$1001,customers!$B$1:$B$1001,,0)</f>
        <v>Noam Climance</v>
      </c>
      <c r="G345" s="2" t="str">
        <f>IF(_xlfn.XLOOKUP(C345,customers!$A$1:$A$1001,customers!$C$1:$C$1001,,0)=0, "", _xlfn.XLOOKUP(C345,customers!$A$1:$A$1001,customers!$C$1:$C$1001,,0))</f>
        <v>nclimance9j@europa.eu</v>
      </c>
      <c r="H345" s="2" t="str">
        <f>_xlfn.XLOOKUP(C345,customers!$A$1:$A$1001,customers!$G$1:$G$1001,,0)</f>
        <v>United States</v>
      </c>
      <c r="I345" t="str">
        <f>INDEX(products!$A$1:$G$49,MATCH(orders!$D345,products!$A$1:$A$49,0), MATCH(orders!I$1,products!$A$1:$G$1,0))</f>
        <v>Rob</v>
      </c>
      <c r="J345" t="str">
        <f>INDEX(products!$A$1:$G$49,MATCH(orders!$D345,products!$A$1:$A$49,0), MATCH(orders!J$1,products!$A$1:$G$1,0))</f>
        <v>D</v>
      </c>
      <c r="K345" s="4">
        <f>INDEX(products!$A$1:$G$49,MATCH(orders!$D345,products!$A$1:$A$49,0), MATCH(orders!K$1,products!$A$1:$G$1,0))</f>
        <v>0.5</v>
      </c>
      <c r="L345" s="5">
        <f>INDEX(products!$A$1:$G$49,MATCH(orders!$D345,products!$A$1:$A$49,0), MATCH(orders!L$1,products!$A$1:$G$1,0))</f>
        <v>5.3699999999999992</v>
      </c>
      <c r="M345" s="5">
        <f t="shared" si="15"/>
        <v>32.22</v>
      </c>
      <c r="N345" t="str">
        <f t="shared" si="16"/>
        <v>Robusta</v>
      </c>
      <c r="O345" t="str">
        <f t="shared" si="17"/>
        <v>Dark</v>
      </c>
      <c r="P345" t="str" cm="1">
        <f t="array" ref="P345">_xlfn.XLOOKUP(Orders[[#This Row],[Customer ID]],customers!$A$1:$A$1001,customers!I$1:$I$1001,,0)</f>
        <v>No</v>
      </c>
      <c r="Q345" t="str">
        <f>_xlfn.XLOOKUP(C345,customers!$A$1:$A$1001,customers!$F$1:$F$1001,,0)</f>
        <v>Seattle</v>
      </c>
      <c r="R345" s="10">
        <f>Orders[[#This Row],[Unit Price]]-Orders[[#This Row],[Unit Profit]]</f>
        <v>5.0477999999999996</v>
      </c>
      <c r="S345" s="10">
        <f>Orders[[#This Row],[Quantity]]*Orders[[#This Row],[Unit Cost]]</f>
        <v>30.286799999999999</v>
      </c>
      <c r="T345" s="5" cm="1">
        <f t="array" ref="T345">_xlfn.XLOOKUP(D345,Table2[[#All],[Product ID]],Table2[[#All],[Profit]],,0)</f>
        <v>0.32219999999999993</v>
      </c>
      <c r="U345" s="5">
        <f>Orders[[#This Row],[Quantity]]*Orders[[#This Row],[Unit Profit]]</f>
        <v>1.9331999999999996</v>
      </c>
    </row>
    <row r="346" spans="1:21" x14ac:dyDescent="0.3">
      <c r="A346" s="2" t="s">
        <v>2429</v>
      </c>
      <c r="B346" s="3">
        <v>44529</v>
      </c>
      <c r="C346" s="2" t="s">
        <v>2430</v>
      </c>
      <c r="D346" t="s">
        <v>6138</v>
      </c>
      <c r="E346" s="2">
        <v>2</v>
      </c>
      <c r="F346" s="2" t="str">
        <f>_xlfn.XLOOKUP(C346,customers!$A$1:$A$1001,customers!$B$1:$B$1001,,0)</f>
        <v>Catarina Donn</v>
      </c>
      <c r="G346" s="2" t="str">
        <f>IF(_xlfn.XLOOKUP(C346,customers!$A$1:$A$1001,customers!$C$1:$C$1001,,0)=0, "", _xlfn.XLOOKUP(C346,customers!$A$1:$A$1001,customers!$C$1:$C$1001,,0))</f>
        <v/>
      </c>
      <c r="H346" s="2" t="str">
        <f>_xlfn.XLOOKUP(C346,customers!$A$1:$A$1001,customers!$G$1:$G$1001,,0)</f>
        <v>Ireland</v>
      </c>
      <c r="I346" t="str">
        <f>INDEX(products!$A$1:$G$49,MATCH(orders!$D346,products!$A$1:$A$49,0), MATCH(orders!I$1,products!$A$1:$G$1,0))</f>
        <v>Rob</v>
      </c>
      <c r="J346" t="str">
        <f>INDEX(products!$A$1:$G$49,MATCH(orders!$D346,products!$A$1:$A$49,0), MATCH(orders!J$1,products!$A$1:$G$1,0))</f>
        <v>M</v>
      </c>
      <c r="K346" s="4">
        <f>INDEX(products!$A$1:$G$49,MATCH(orders!$D346,products!$A$1:$A$49,0), MATCH(orders!K$1,products!$A$1:$G$1,0))</f>
        <v>1</v>
      </c>
      <c r="L346" s="5">
        <f>INDEX(products!$A$1:$G$49,MATCH(orders!$D346,products!$A$1:$A$49,0), MATCH(orders!L$1,products!$A$1:$G$1,0))</f>
        <v>9.9499999999999993</v>
      </c>
      <c r="M346" s="5">
        <f t="shared" si="15"/>
        <v>19.899999999999999</v>
      </c>
      <c r="N346" t="str">
        <f t="shared" si="16"/>
        <v>Robusta</v>
      </c>
      <c r="O346" t="str">
        <f t="shared" si="17"/>
        <v>Medium</v>
      </c>
      <c r="P346" t="str" cm="1">
        <f t="array" ref="P346">_xlfn.XLOOKUP(Orders[[#This Row],[Customer ID]],customers!$A$1:$A$1001,customers!I$1:$I$1001,,0)</f>
        <v>Yes</v>
      </c>
      <c r="Q346" t="str">
        <f>_xlfn.XLOOKUP(C346,customers!$A$1:$A$1001,customers!$F$1:$F$1001,,0)</f>
        <v>Dunmanway</v>
      </c>
      <c r="R346" s="10">
        <f>Orders[[#This Row],[Unit Price]]-Orders[[#This Row],[Unit Profit]]</f>
        <v>9.3529999999999998</v>
      </c>
      <c r="S346" s="10">
        <f>Orders[[#This Row],[Quantity]]*Orders[[#This Row],[Unit Cost]]</f>
        <v>18.706</v>
      </c>
      <c r="T346" s="5" cm="1">
        <f t="array" ref="T346">_xlfn.XLOOKUP(D346,Table2[[#All],[Product ID]],Table2[[#All],[Profit]],,0)</f>
        <v>0.59699999999999998</v>
      </c>
      <c r="U346" s="5">
        <f>Orders[[#This Row],[Quantity]]*Orders[[#This Row],[Unit Profit]]</f>
        <v>1.194</v>
      </c>
    </row>
    <row r="347" spans="1:21" x14ac:dyDescent="0.3">
      <c r="A347" s="2" t="s">
        <v>2434</v>
      </c>
      <c r="B347" s="3">
        <v>43849</v>
      </c>
      <c r="C347" s="2" t="s">
        <v>2435</v>
      </c>
      <c r="D347" t="s">
        <v>6179</v>
      </c>
      <c r="E347" s="2">
        <v>5</v>
      </c>
      <c r="F347" s="2" t="str">
        <f>_xlfn.XLOOKUP(C347,customers!$A$1:$A$1001,customers!$B$1:$B$1001,,0)</f>
        <v>Ameline Snazle</v>
      </c>
      <c r="G347" s="2" t="str">
        <f>IF(_xlfn.XLOOKUP(C347,customers!$A$1:$A$1001,customers!$C$1:$C$1001,,0)=0, "", _xlfn.XLOOKUP(C347,customers!$A$1:$A$1001,customers!$C$1:$C$1001,,0))</f>
        <v>asnazle9l@oracle.com</v>
      </c>
      <c r="H347" s="2" t="str">
        <f>_xlfn.XLOOKUP(C347,customers!$A$1:$A$1001,customers!$G$1:$G$1001,,0)</f>
        <v>United States</v>
      </c>
      <c r="I347" t="str">
        <f>INDEX(products!$A$1:$G$49,MATCH(orders!$D347,products!$A$1:$A$49,0), MATCH(orders!I$1,products!$A$1:$G$1,0))</f>
        <v>Rob</v>
      </c>
      <c r="J347" t="str">
        <f>INDEX(products!$A$1:$G$49,MATCH(orders!$D347,products!$A$1:$A$49,0), MATCH(orders!J$1,products!$A$1:$G$1,0))</f>
        <v>L</v>
      </c>
      <c r="K347" s="4">
        <f>INDEX(products!$A$1:$G$49,MATCH(orders!$D347,products!$A$1:$A$49,0), MATCH(orders!K$1,products!$A$1:$G$1,0))</f>
        <v>1</v>
      </c>
      <c r="L347" s="5">
        <f>INDEX(products!$A$1:$G$49,MATCH(orders!$D347,products!$A$1:$A$49,0), MATCH(orders!L$1,products!$A$1:$G$1,0))</f>
        <v>11.95</v>
      </c>
      <c r="M347" s="5">
        <f t="shared" si="15"/>
        <v>59.75</v>
      </c>
      <c r="N347" t="str">
        <f t="shared" si="16"/>
        <v>Robusta</v>
      </c>
      <c r="O347" t="str">
        <f t="shared" si="17"/>
        <v>Light</v>
      </c>
      <c r="P347" t="str" cm="1">
        <f t="array" ref="P347">_xlfn.XLOOKUP(Orders[[#This Row],[Customer ID]],customers!$A$1:$A$1001,customers!I$1:$I$1001,,0)</f>
        <v>No</v>
      </c>
      <c r="Q347" t="str">
        <f>_xlfn.XLOOKUP(C347,customers!$A$1:$A$1001,customers!$F$1:$F$1001,,0)</f>
        <v>Montgomery</v>
      </c>
      <c r="R347" s="10">
        <f>Orders[[#This Row],[Unit Price]]-Orders[[#This Row],[Unit Profit]]</f>
        <v>11.232999999999999</v>
      </c>
      <c r="S347" s="10">
        <f>Orders[[#This Row],[Quantity]]*Orders[[#This Row],[Unit Cost]]</f>
        <v>56.164999999999992</v>
      </c>
      <c r="T347" s="5" cm="1">
        <f t="array" ref="T347">_xlfn.XLOOKUP(D347,Table2[[#All],[Product ID]],Table2[[#All],[Profit]],,0)</f>
        <v>0.71699999999999997</v>
      </c>
      <c r="U347" s="5">
        <f>Orders[[#This Row],[Quantity]]*Orders[[#This Row],[Unit Profit]]</f>
        <v>3.585</v>
      </c>
    </row>
    <row r="348" spans="1:21" x14ac:dyDescent="0.3">
      <c r="A348" s="2" t="s">
        <v>2440</v>
      </c>
      <c r="B348" s="3">
        <v>44344</v>
      </c>
      <c r="C348" s="2" t="s">
        <v>2441</v>
      </c>
      <c r="D348" t="s">
        <v>6180</v>
      </c>
      <c r="E348" s="2">
        <v>3</v>
      </c>
      <c r="F348" s="2" t="str">
        <f>_xlfn.XLOOKUP(C348,customers!$A$1:$A$1001,customers!$B$1:$B$1001,,0)</f>
        <v>Rebeka Worg</v>
      </c>
      <c r="G348" s="2" t="str">
        <f>IF(_xlfn.XLOOKUP(C348,customers!$A$1:$A$1001,customers!$C$1:$C$1001,,0)=0, "", _xlfn.XLOOKUP(C348,customers!$A$1:$A$1001,customers!$C$1:$C$1001,,0))</f>
        <v>rworg9m@arstechnica.com</v>
      </c>
      <c r="H348" s="2" t="str">
        <f>_xlfn.XLOOKUP(C348,customers!$A$1:$A$1001,customers!$G$1:$G$1001,,0)</f>
        <v>United States</v>
      </c>
      <c r="I348" t="str">
        <f>INDEX(products!$A$1:$G$49,MATCH(orders!$D348,products!$A$1:$A$49,0), MATCH(orders!I$1,products!$A$1:$G$1,0))</f>
        <v>Ara</v>
      </c>
      <c r="J348" t="str">
        <f>INDEX(products!$A$1:$G$49,MATCH(orders!$D348,products!$A$1:$A$49,0), MATCH(orders!J$1,products!$A$1:$G$1,0))</f>
        <v>L</v>
      </c>
      <c r="K348" s="4">
        <f>INDEX(products!$A$1:$G$49,MATCH(orders!$D348,products!$A$1:$A$49,0), MATCH(orders!K$1,products!$A$1:$G$1,0))</f>
        <v>0.5</v>
      </c>
      <c r="L348" s="5">
        <f>INDEX(products!$A$1:$G$49,MATCH(orders!$D348,products!$A$1:$A$49,0), MATCH(orders!L$1,products!$A$1:$G$1,0))</f>
        <v>7.77</v>
      </c>
      <c r="M348" s="5">
        <f t="shared" si="15"/>
        <v>23.31</v>
      </c>
      <c r="N348" t="str">
        <f t="shared" si="16"/>
        <v>Arabica</v>
      </c>
      <c r="O348" t="str">
        <f t="shared" si="17"/>
        <v>Light</v>
      </c>
      <c r="P348" t="str" cm="1">
        <f t="array" ref="P348">_xlfn.XLOOKUP(Orders[[#This Row],[Customer ID]],customers!$A$1:$A$1001,customers!I$1:$I$1001,,0)</f>
        <v>Yes</v>
      </c>
      <c r="Q348" t="str">
        <f>_xlfn.XLOOKUP(C348,customers!$A$1:$A$1001,customers!$F$1:$F$1001,,0)</f>
        <v>Dallas</v>
      </c>
      <c r="R348" s="10">
        <f>Orders[[#This Row],[Unit Price]]-Orders[[#This Row],[Unit Profit]]</f>
        <v>7.0706999999999995</v>
      </c>
      <c r="S348" s="10">
        <f>Orders[[#This Row],[Quantity]]*Orders[[#This Row],[Unit Cost]]</f>
        <v>21.2121</v>
      </c>
      <c r="T348" s="5" cm="1">
        <f t="array" ref="T348">_xlfn.XLOOKUP(D348,Table2[[#All],[Product ID]],Table2[[#All],[Profit]],,0)</f>
        <v>0.69929999999999992</v>
      </c>
      <c r="U348" s="5">
        <f>Orders[[#This Row],[Quantity]]*Orders[[#This Row],[Unit Profit]]</f>
        <v>2.0978999999999997</v>
      </c>
    </row>
    <row r="349" spans="1:21" x14ac:dyDescent="0.3">
      <c r="A349" s="2" t="s">
        <v>2446</v>
      </c>
      <c r="B349" s="3">
        <v>44576</v>
      </c>
      <c r="C349" s="2" t="s">
        <v>2447</v>
      </c>
      <c r="D349" t="s">
        <v>6162</v>
      </c>
      <c r="E349" s="2">
        <v>3</v>
      </c>
      <c r="F349" s="2" t="str">
        <f>_xlfn.XLOOKUP(C349,customers!$A$1:$A$1001,customers!$B$1:$B$1001,,0)</f>
        <v>Lewes Danes</v>
      </c>
      <c r="G349" s="2" t="str">
        <f>IF(_xlfn.XLOOKUP(C349,customers!$A$1:$A$1001,customers!$C$1:$C$1001,,0)=0, "", _xlfn.XLOOKUP(C349,customers!$A$1:$A$1001,customers!$C$1:$C$1001,,0))</f>
        <v>ldanes9n@umn.edu</v>
      </c>
      <c r="H349" s="2" t="str">
        <f>_xlfn.XLOOKUP(C349,customers!$A$1:$A$1001,customers!$G$1:$G$1001,,0)</f>
        <v>United States</v>
      </c>
      <c r="I349" t="str">
        <f>INDEX(products!$A$1:$G$49,MATCH(orders!$D349,products!$A$1:$A$49,0), MATCH(orders!I$1,products!$A$1:$G$1,0))</f>
        <v>Lib</v>
      </c>
      <c r="J349" t="str">
        <f>INDEX(products!$A$1:$G$49,MATCH(orders!$D349,products!$A$1:$A$49,0), MATCH(orders!J$1,products!$A$1:$G$1,0))</f>
        <v>M</v>
      </c>
      <c r="K349" s="4">
        <f>INDEX(products!$A$1:$G$49,MATCH(orders!$D349,products!$A$1:$A$49,0), MATCH(orders!K$1,products!$A$1:$G$1,0))</f>
        <v>1</v>
      </c>
      <c r="L349" s="5">
        <f>INDEX(products!$A$1:$G$49,MATCH(orders!$D349,products!$A$1:$A$49,0), MATCH(orders!L$1,products!$A$1:$G$1,0))</f>
        <v>14.55</v>
      </c>
      <c r="M349" s="5">
        <f t="shared" si="15"/>
        <v>43.650000000000006</v>
      </c>
      <c r="N349" t="str">
        <f t="shared" si="16"/>
        <v>Librica</v>
      </c>
      <c r="O349" t="str">
        <f t="shared" si="17"/>
        <v>Medium</v>
      </c>
      <c r="P349" t="str" cm="1">
        <f t="array" ref="P349">_xlfn.XLOOKUP(Orders[[#This Row],[Customer ID]],customers!$A$1:$A$1001,customers!I$1:$I$1001,,0)</f>
        <v>No</v>
      </c>
      <c r="Q349" t="str">
        <f>_xlfn.XLOOKUP(C349,customers!$A$1:$A$1001,customers!$F$1:$F$1001,,0)</f>
        <v>Topeka</v>
      </c>
      <c r="R349" s="10">
        <f>Orders[[#This Row],[Unit Price]]-Orders[[#This Row],[Unit Profit]]</f>
        <v>12.6585</v>
      </c>
      <c r="S349" s="10">
        <f>Orders[[#This Row],[Quantity]]*Orders[[#This Row],[Unit Cost]]</f>
        <v>37.975499999999997</v>
      </c>
      <c r="T349" s="5" cm="1">
        <f t="array" ref="T349">_xlfn.XLOOKUP(D349,Table2[[#All],[Product ID]],Table2[[#All],[Profit]],,0)</f>
        <v>1.8915000000000002</v>
      </c>
      <c r="U349" s="5">
        <f>Orders[[#This Row],[Quantity]]*Orders[[#This Row],[Unit Profit]]</f>
        <v>5.6745000000000001</v>
      </c>
    </row>
    <row r="350" spans="1:21" x14ac:dyDescent="0.3">
      <c r="A350" s="2" t="s">
        <v>2452</v>
      </c>
      <c r="B350" s="3">
        <v>43803</v>
      </c>
      <c r="C350" s="2" t="s">
        <v>2453</v>
      </c>
      <c r="D350" t="s">
        <v>6148</v>
      </c>
      <c r="E350" s="2">
        <v>6</v>
      </c>
      <c r="F350" s="2" t="str">
        <f>_xlfn.XLOOKUP(C350,customers!$A$1:$A$1001,customers!$B$1:$B$1001,,0)</f>
        <v>Shelli Keynd</v>
      </c>
      <c r="G350" s="2" t="str">
        <f>IF(_xlfn.XLOOKUP(C350,customers!$A$1:$A$1001,customers!$C$1:$C$1001,,0)=0, "", _xlfn.XLOOKUP(C350,customers!$A$1:$A$1001,customers!$C$1:$C$1001,,0))</f>
        <v>skeynd9o@narod.ru</v>
      </c>
      <c r="H350" s="2" t="str">
        <f>_xlfn.XLOOKUP(C350,customers!$A$1:$A$1001,customers!$G$1:$G$1001,,0)</f>
        <v>United States</v>
      </c>
      <c r="I350" t="str">
        <f>INDEX(products!$A$1:$G$49,MATCH(orders!$D350,products!$A$1:$A$49,0), MATCH(orders!I$1,products!$A$1:$G$1,0))</f>
        <v>Exc</v>
      </c>
      <c r="J350" t="str">
        <f>INDEX(products!$A$1:$G$49,MATCH(orders!$D350,products!$A$1:$A$49,0), MATCH(orders!J$1,products!$A$1:$G$1,0))</f>
        <v>L</v>
      </c>
      <c r="K350" s="4">
        <f>INDEX(products!$A$1:$G$49,MATCH(orders!$D350,products!$A$1:$A$49,0), MATCH(orders!K$1,products!$A$1:$G$1,0))</f>
        <v>2.5</v>
      </c>
      <c r="L350" s="5">
        <f>INDEX(products!$A$1:$G$49,MATCH(orders!$D350,products!$A$1:$A$49,0), MATCH(orders!L$1,products!$A$1:$G$1,0))</f>
        <v>34.154999999999994</v>
      </c>
      <c r="M350" s="5">
        <f t="shared" si="15"/>
        <v>204.92999999999995</v>
      </c>
      <c r="N350" t="str">
        <f t="shared" si="16"/>
        <v>Excelsa</v>
      </c>
      <c r="O350" t="str">
        <f t="shared" si="17"/>
        <v>Light</v>
      </c>
      <c r="P350" t="str" cm="1">
        <f t="array" ref="P350">_xlfn.XLOOKUP(Orders[[#This Row],[Customer ID]],customers!$A$1:$A$1001,customers!I$1:$I$1001,,0)</f>
        <v>No</v>
      </c>
      <c r="Q350" t="str">
        <f>_xlfn.XLOOKUP(C350,customers!$A$1:$A$1001,customers!$F$1:$F$1001,,0)</f>
        <v>Tyler</v>
      </c>
      <c r="R350" s="10">
        <f>Orders[[#This Row],[Unit Price]]-Orders[[#This Row],[Unit Profit]]</f>
        <v>30.397949999999994</v>
      </c>
      <c r="S350" s="10">
        <f>Orders[[#This Row],[Quantity]]*Orders[[#This Row],[Unit Cost]]</f>
        <v>182.38769999999997</v>
      </c>
      <c r="T350" s="5" cm="1">
        <f t="array" ref="T350">_xlfn.XLOOKUP(D350,Table2[[#All],[Product ID]],Table2[[#All],[Profit]],,0)</f>
        <v>3.7570499999999996</v>
      </c>
      <c r="U350" s="5">
        <f>Orders[[#This Row],[Quantity]]*Orders[[#This Row],[Unit Profit]]</f>
        <v>22.542299999999997</v>
      </c>
    </row>
    <row r="351" spans="1:21" x14ac:dyDescent="0.3">
      <c r="A351" s="2" t="s">
        <v>2458</v>
      </c>
      <c r="B351" s="3">
        <v>44743</v>
      </c>
      <c r="C351" s="2" t="s">
        <v>2459</v>
      </c>
      <c r="D351" t="s">
        <v>6178</v>
      </c>
      <c r="E351" s="2">
        <v>4</v>
      </c>
      <c r="F351" s="2" t="str">
        <f>_xlfn.XLOOKUP(C351,customers!$A$1:$A$1001,customers!$B$1:$B$1001,,0)</f>
        <v>Dell Daveridge</v>
      </c>
      <c r="G351" s="2" t="str">
        <f>IF(_xlfn.XLOOKUP(C351,customers!$A$1:$A$1001,customers!$C$1:$C$1001,,0)=0, "", _xlfn.XLOOKUP(C351,customers!$A$1:$A$1001,customers!$C$1:$C$1001,,0))</f>
        <v>ddaveridge9p@arstechnica.com</v>
      </c>
      <c r="H351" s="2" t="str">
        <f>_xlfn.XLOOKUP(C351,customers!$A$1:$A$1001,customers!$G$1:$G$1001,,0)</f>
        <v>United States</v>
      </c>
      <c r="I351" t="str">
        <f>INDEX(products!$A$1:$G$49,MATCH(orders!$D351,products!$A$1:$A$49,0), MATCH(orders!I$1,products!$A$1:$G$1,0))</f>
        <v>Rob</v>
      </c>
      <c r="J351" t="str">
        <f>INDEX(products!$A$1:$G$49,MATCH(orders!$D351,products!$A$1:$A$49,0), MATCH(orders!J$1,products!$A$1:$G$1,0))</f>
        <v>L</v>
      </c>
      <c r="K351" s="4">
        <f>INDEX(products!$A$1:$G$49,MATCH(orders!$D351,products!$A$1:$A$49,0), MATCH(orders!K$1,products!$A$1:$G$1,0))</f>
        <v>0.2</v>
      </c>
      <c r="L351" s="5">
        <f>INDEX(products!$A$1:$G$49,MATCH(orders!$D351,products!$A$1:$A$49,0), MATCH(orders!L$1,products!$A$1:$G$1,0))</f>
        <v>3.5849999999999995</v>
      </c>
      <c r="M351" s="5">
        <f t="shared" si="15"/>
        <v>14.339999999999998</v>
      </c>
      <c r="N351" t="str">
        <f t="shared" si="16"/>
        <v>Robusta</v>
      </c>
      <c r="O351" t="str">
        <f t="shared" si="17"/>
        <v>Light</v>
      </c>
      <c r="P351" t="str" cm="1">
        <f t="array" ref="P351">_xlfn.XLOOKUP(Orders[[#This Row],[Customer ID]],customers!$A$1:$A$1001,customers!I$1:$I$1001,,0)</f>
        <v>No</v>
      </c>
      <c r="Q351" t="str">
        <f>_xlfn.XLOOKUP(C351,customers!$A$1:$A$1001,customers!$F$1:$F$1001,,0)</f>
        <v>Los Angeles</v>
      </c>
      <c r="R351" s="10">
        <f>Orders[[#This Row],[Unit Price]]-Orders[[#This Row],[Unit Profit]]</f>
        <v>3.3698999999999995</v>
      </c>
      <c r="S351" s="10">
        <f>Orders[[#This Row],[Quantity]]*Orders[[#This Row],[Unit Cost]]</f>
        <v>13.479599999999998</v>
      </c>
      <c r="T351" s="5" cm="1">
        <f t="array" ref="T351">_xlfn.XLOOKUP(D351,Table2[[#All],[Product ID]],Table2[[#All],[Profit]],,0)</f>
        <v>0.21509999999999996</v>
      </c>
      <c r="U351" s="5">
        <f>Orders[[#This Row],[Quantity]]*Orders[[#This Row],[Unit Profit]]</f>
        <v>0.86039999999999983</v>
      </c>
    </row>
    <row r="352" spans="1:21" x14ac:dyDescent="0.3">
      <c r="A352" s="2" t="s">
        <v>2464</v>
      </c>
      <c r="B352" s="3">
        <v>43592</v>
      </c>
      <c r="C352" s="2" t="s">
        <v>2465</v>
      </c>
      <c r="D352" t="s">
        <v>6158</v>
      </c>
      <c r="E352" s="2">
        <v>4</v>
      </c>
      <c r="F352" s="2" t="str">
        <f>_xlfn.XLOOKUP(C352,customers!$A$1:$A$1001,customers!$B$1:$B$1001,,0)</f>
        <v>Joshuah Awdry</v>
      </c>
      <c r="G352" s="2" t="str">
        <f>IF(_xlfn.XLOOKUP(C352,customers!$A$1:$A$1001,customers!$C$1:$C$1001,,0)=0, "", _xlfn.XLOOKUP(C352,customers!$A$1:$A$1001,customers!$C$1:$C$1001,,0))</f>
        <v>jawdry9q@utexas.edu</v>
      </c>
      <c r="H352" s="2" t="str">
        <f>_xlfn.XLOOKUP(C352,customers!$A$1:$A$1001,customers!$G$1:$G$1001,,0)</f>
        <v>United States</v>
      </c>
      <c r="I352" t="str">
        <f>INDEX(products!$A$1:$G$49,MATCH(orders!$D352,products!$A$1:$A$49,0), MATCH(orders!I$1,products!$A$1:$G$1,0))</f>
        <v>Ara</v>
      </c>
      <c r="J352" t="str">
        <f>INDEX(products!$A$1:$G$49,MATCH(orders!$D352,products!$A$1:$A$49,0), MATCH(orders!J$1,products!$A$1:$G$1,0))</f>
        <v>D</v>
      </c>
      <c r="K352" s="4">
        <f>INDEX(products!$A$1:$G$49,MATCH(orders!$D352,products!$A$1:$A$49,0), MATCH(orders!K$1,products!$A$1:$G$1,0))</f>
        <v>0.5</v>
      </c>
      <c r="L352" s="5">
        <f>INDEX(products!$A$1:$G$49,MATCH(orders!$D352,products!$A$1:$A$49,0), MATCH(orders!L$1,products!$A$1:$G$1,0))</f>
        <v>5.97</v>
      </c>
      <c r="M352" s="5">
        <f t="shared" si="15"/>
        <v>23.88</v>
      </c>
      <c r="N352" t="str">
        <f t="shared" si="16"/>
        <v>Arabica</v>
      </c>
      <c r="O352" t="str">
        <f t="shared" si="17"/>
        <v>Dark</v>
      </c>
      <c r="P352" t="str" cm="1">
        <f t="array" ref="P352">_xlfn.XLOOKUP(Orders[[#This Row],[Customer ID]],customers!$A$1:$A$1001,customers!I$1:$I$1001,,0)</f>
        <v>No</v>
      </c>
      <c r="Q352" t="str">
        <f>_xlfn.XLOOKUP(C352,customers!$A$1:$A$1001,customers!$F$1:$F$1001,,0)</f>
        <v>Shreveport</v>
      </c>
      <c r="R352" s="10">
        <f>Orders[[#This Row],[Unit Price]]-Orders[[#This Row],[Unit Profit]]</f>
        <v>5.4326999999999996</v>
      </c>
      <c r="S352" s="10">
        <f>Orders[[#This Row],[Quantity]]*Orders[[#This Row],[Unit Cost]]</f>
        <v>21.730799999999999</v>
      </c>
      <c r="T352" s="5" cm="1">
        <f t="array" ref="T352">_xlfn.XLOOKUP(D352,Table2[[#All],[Product ID]],Table2[[#All],[Profit]],,0)</f>
        <v>0.5373</v>
      </c>
      <c r="U352" s="5">
        <f>Orders[[#This Row],[Quantity]]*Orders[[#This Row],[Unit Profit]]</f>
        <v>2.1492</v>
      </c>
    </row>
    <row r="353" spans="1:21" x14ac:dyDescent="0.3">
      <c r="A353" s="2" t="s">
        <v>2470</v>
      </c>
      <c r="B353" s="3">
        <v>44066</v>
      </c>
      <c r="C353" s="2" t="s">
        <v>2471</v>
      </c>
      <c r="D353" t="s">
        <v>6155</v>
      </c>
      <c r="E353" s="2">
        <v>2</v>
      </c>
      <c r="F353" s="2" t="str">
        <f>_xlfn.XLOOKUP(C353,customers!$A$1:$A$1001,customers!$B$1:$B$1001,,0)</f>
        <v>Ethel Ryles</v>
      </c>
      <c r="G353" s="2" t="str">
        <f>IF(_xlfn.XLOOKUP(C353,customers!$A$1:$A$1001,customers!$C$1:$C$1001,,0)=0, "", _xlfn.XLOOKUP(C353,customers!$A$1:$A$1001,customers!$C$1:$C$1001,,0))</f>
        <v>eryles9r@fastcompany.com</v>
      </c>
      <c r="H353" s="2" t="str">
        <f>_xlfn.XLOOKUP(C353,customers!$A$1:$A$1001,customers!$G$1:$G$1001,,0)</f>
        <v>United States</v>
      </c>
      <c r="I353" t="str">
        <f>INDEX(products!$A$1:$G$49,MATCH(orders!$D353,products!$A$1:$A$49,0), MATCH(orders!I$1,products!$A$1:$G$1,0))</f>
        <v>Ara</v>
      </c>
      <c r="J353" t="str">
        <f>INDEX(products!$A$1:$G$49,MATCH(orders!$D353,products!$A$1:$A$49,0), MATCH(orders!J$1,products!$A$1:$G$1,0))</f>
        <v>M</v>
      </c>
      <c r="K353" s="4">
        <f>INDEX(products!$A$1:$G$49,MATCH(orders!$D353,products!$A$1:$A$49,0), MATCH(orders!K$1,products!$A$1:$G$1,0))</f>
        <v>1</v>
      </c>
      <c r="L353" s="5">
        <f>INDEX(products!$A$1:$G$49,MATCH(orders!$D353,products!$A$1:$A$49,0), MATCH(orders!L$1,products!$A$1:$G$1,0))</f>
        <v>11.25</v>
      </c>
      <c r="M353" s="5">
        <f t="shared" si="15"/>
        <v>22.5</v>
      </c>
      <c r="N353" t="str">
        <f t="shared" si="16"/>
        <v>Arabica</v>
      </c>
      <c r="O353" t="str">
        <f t="shared" si="17"/>
        <v>Medium</v>
      </c>
      <c r="P353" t="str" cm="1">
        <f t="array" ref="P353">_xlfn.XLOOKUP(Orders[[#This Row],[Customer ID]],customers!$A$1:$A$1001,customers!I$1:$I$1001,,0)</f>
        <v>No</v>
      </c>
      <c r="Q353" t="str">
        <f>_xlfn.XLOOKUP(C353,customers!$A$1:$A$1001,customers!$F$1:$F$1001,,0)</f>
        <v>Boise</v>
      </c>
      <c r="R353" s="10">
        <f>Orders[[#This Row],[Unit Price]]-Orders[[#This Row],[Unit Profit]]</f>
        <v>10.237500000000001</v>
      </c>
      <c r="S353" s="10">
        <f>Orders[[#This Row],[Quantity]]*Orders[[#This Row],[Unit Cost]]</f>
        <v>20.475000000000001</v>
      </c>
      <c r="T353" s="5" cm="1">
        <f t="array" ref="T353">_xlfn.XLOOKUP(D353,Table2[[#All],[Product ID]],Table2[[#All],[Profit]],,0)</f>
        <v>1.0125</v>
      </c>
      <c r="U353" s="5">
        <f>Orders[[#This Row],[Quantity]]*Orders[[#This Row],[Unit Profit]]</f>
        <v>2.0249999999999999</v>
      </c>
    </row>
    <row r="354" spans="1:21" x14ac:dyDescent="0.3">
      <c r="A354" s="2" t="s">
        <v>2476</v>
      </c>
      <c r="B354" s="3">
        <v>43984</v>
      </c>
      <c r="C354" s="2" t="s">
        <v>2331</v>
      </c>
      <c r="D354" t="s">
        <v>6144</v>
      </c>
      <c r="E354" s="2">
        <v>5</v>
      </c>
      <c r="F354" s="2" t="str">
        <f>_xlfn.XLOOKUP(C354,customers!$A$1:$A$1001,customers!$B$1:$B$1001,,0)</f>
        <v>Flynn Antony</v>
      </c>
      <c r="G354" s="2" t="str">
        <f>IF(_xlfn.XLOOKUP(C354,customers!$A$1:$A$1001,customers!$C$1:$C$1001,,0)=0, "", _xlfn.XLOOKUP(C354,customers!$A$1:$A$1001,customers!$C$1:$C$1001,,0))</f>
        <v/>
      </c>
      <c r="H354" s="2" t="str">
        <f>_xlfn.XLOOKUP(C354,customers!$A$1:$A$1001,customers!$G$1:$G$1001,,0)</f>
        <v>United States</v>
      </c>
      <c r="I354" t="str">
        <f>INDEX(products!$A$1:$G$49,MATCH(orders!$D354,products!$A$1:$A$49,0), MATCH(orders!I$1,products!$A$1:$G$1,0))</f>
        <v>Exc</v>
      </c>
      <c r="J354" t="str">
        <f>INDEX(products!$A$1:$G$49,MATCH(orders!$D354,products!$A$1:$A$49,0), MATCH(orders!J$1,products!$A$1:$G$1,0))</f>
        <v>D</v>
      </c>
      <c r="K354" s="4">
        <f>INDEX(products!$A$1:$G$49,MATCH(orders!$D354,products!$A$1:$A$49,0), MATCH(orders!K$1,products!$A$1:$G$1,0))</f>
        <v>0.5</v>
      </c>
      <c r="L354" s="5">
        <f>INDEX(products!$A$1:$G$49,MATCH(orders!$D354,products!$A$1:$A$49,0), MATCH(orders!L$1,products!$A$1:$G$1,0))</f>
        <v>7.29</v>
      </c>
      <c r="M354" s="5">
        <f t="shared" si="15"/>
        <v>36.450000000000003</v>
      </c>
      <c r="N354" t="str">
        <f t="shared" si="16"/>
        <v>Excelsa</v>
      </c>
      <c r="O354" t="str">
        <f t="shared" si="17"/>
        <v>Dark</v>
      </c>
      <c r="P354" t="str" cm="1">
        <f t="array" ref="P354">_xlfn.XLOOKUP(Orders[[#This Row],[Customer ID]],customers!$A$1:$A$1001,customers!I$1:$I$1001,,0)</f>
        <v>No</v>
      </c>
      <c r="Q354" t="str">
        <f>_xlfn.XLOOKUP(C354,customers!$A$1:$A$1001,customers!$F$1:$F$1001,,0)</f>
        <v>Birmingham</v>
      </c>
      <c r="R354" s="10">
        <f>Orders[[#This Row],[Unit Price]]-Orders[[#This Row],[Unit Profit]]</f>
        <v>6.4881000000000002</v>
      </c>
      <c r="S354" s="10">
        <f>Orders[[#This Row],[Quantity]]*Orders[[#This Row],[Unit Cost]]</f>
        <v>32.4405</v>
      </c>
      <c r="T354" s="5" cm="1">
        <f t="array" ref="T354">_xlfn.XLOOKUP(D354,Table2[[#All],[Product ID]],Table2[[#All],[Profit]],,0)</f>
        <v>0.80190000000000006</v>
      </c>
      <c r="U354" s="5">
        <f>Orders[[#This Row],[Quantity]]*Orders[[#This Row],[Unit Profit]]</f>
        <v>4.0095000000000001</v>
      </c>
    </row>
    <row r="355" spans="1:21" x14ac:dyDescent="0.3">
      <c r="A355" s="2" t="s">
        <v>2482</v>
      </c>
      <c r="B355" s="3">
        <v>43860</v>
      </c>
      <c r="C355" s="2" t="s">
        <v>2483</v>
      </c>
      <c r="D355" t="s">
        <v>6157</v>
      </c>
      <c r="E355" s="2">
        <v>4</v>
      </c>
      <c r="F355" s="2" t="str">
        <f>_xlfn.XLOOKUP(C355,customers!$A$1:$A$1001,customers!$B$1:$B$1001,,0)</f>
        <v>Maitilde Boxill</v>
      </c>
      <c r="G355" s="2" t="str">
        <f>IF(_xlfn.XLOOKUP(C355,customers!$A$1:$A$1001,customers!$C$1:$C$1001,,0)=0, "", _xlfn.XLOOKUP(C355,customers!$A$1:$A$1001,customers!$C$1:$C$1001,,0))</f>
        <v/>
      </c>
      <c r="H355" s="2" t="str">
        <f>_xlfn.XLOOKUP(C355,customers!$A$1:$A$1001,customers!$G$1:$G$1001,,0)</f>
        <v>United States</v>
      </c>
      <c r="I355" t="str">
        <f>INDEX(products!$A$1:$G$49,MATCH(orders!$D355,products!$A$1:$A$49,0), MATCH(orders!I$1,products!$A$1:$G$1,0))</f>
        <v>Ara</v>
      </c>
      <c r="J355" t="str">
        <f>INDEX(products!$A$1:$G$49,MATCH(orders!$D355,products!$A$1:$A$49,0), MATCH(orders!J$1,products!$A$1:$G$1,0))</f>
        <v>M</v>
      </c>
      <c r="K355" s="4">
        <f>INDEX(products!$A$1:$G$49,MATCH(orders!$D355,products!$A$1:$A$49,0), MATCH(orders!K$1,products!$A$1:$G$1,0))</f>
        <v>0.5</v>
      </c>
      <c r="L355" s="5">
        <f>INDEX(products!$A$1:$G$49,MATCH(orders!$D355,products!$A$1:$A$49,0), MATCH(orders!L$1,products!$A$1:$G$1,0))</f>
        <v>6.75</v>
      </c>
      <c r="M355" s="5">
        <f t="shared" si="15"/>
        <v>27</v>
      </c>
      <c r="N355" t="str">
        <f t="shared" si="16"/>
        <v>Arabica</v>
      </c>
      <c r="O355" t="str">
        <f t="shared" si="17"/>
        <v>Medium</v>
      </c>
      <c r="P355" t="str" cm="1">
        <f t="array" ref="P355">_xlfn.XLOOKUP(Orders[[#This Row],[Customer ID]],customers!$A$1:$A$1001,customers!I$1:$I$1001,,0)</f>
        <v>Yes</v>
      </c>
      <c r="Q355" t="str">
        <f>_xlfn.XLOOKUP(C355,customers!$A$1:$A$1001,customers!$F$1:$F$1001,,0)</f>
        <v>Montgomery</v>
      </c>
      <c r="R355" s="10">
        <f>Orders[[#This Row],[Unit Price]]-Orders[[#This Row],[Unit Profit]]</f>
        <v>6.1425000000000001</v>
      </c>
      <c r="S355" s="10">
        <f>Orders[[#This Row],[Quantity]]*Orders[[#This Row],[Unit Cost]]</f>
        <v>24.57</v>
      </c>
      <c r="T355" s="5" cm="1">
        <f t="array" ref="T355">_xlfn.XLOOKUP(D355,Table2[[#All],[Product ID]],Table2[[#All],[Profit]],,0)</f>
        <v>0.60749999999999993</v>
      </c>
      <c r="U355" s="5">
        <f>Orders[[#This Row],[Quantity]]*Orders[[#This Row],[Unit Profit]]</f>
        <v>2.4299999999999997</v>
      </c>
    </row>
    <row r="356" spans="1:21" x14ac:dyDescent="0.3">
      <c r="A356" s="2" t="s">
        <v>2487</v>
      </c>
      <c r="B356" s="3">
        <v>43876</v>
      </c>
      <c r="C356" s="2" t="s">
        <v>2488</v>
      </c>
      <c r="D356" t="s">
        <v>6175</v>
      </c>
      <c r="E356" s="2">
        <v>6</v>
      </c>
      <c r="F356" s="2" t="str">
        <f>_xlfn.XLOOKUP(C356,customers!$A$1:$A$1001,customers!$B$1:$B$1001,,0)</f>
        <v>Jodee Caldicott</v>
      </c>
      <c r="G356" s="2" t="str">
        <f>IF(_xlfn.XLOOKUP(C356,customers!$A$1:$A$1001,customers!$C$1:$C$1001,,0)=0, "", _xlfn.XLOOKUP(C356,customers!$A$1:$A$1001,customers!$C$1:$C$1001,,0))</f>
        <v>jcaldicott9u@usda.gov</v>
      </c>
      <c r="H356" s="2" t="str">
        <f>_xlfn.XLOOKUP(C356,customers!$A$1:$A$1001,customers!$G$1:$G$1001,,0)</f>
        <v>United States</v>
      </c>
      <c r="I356" t="str">
        <f>INDEX(products!$A$1:$G$49,MATCH(orders!$D356,products!$A$1:$A$49,0), MATCH(orders!I$1,products!$A$1:$G$1,0))</f>
        <v>Ara</v>
      </c>
      <c r="J356" t="str">
        <f>INDEX(products!$A$1:$G$49,MATCH(orders!$D356,products!$A$1:$A$49,0), MATCH(orders!J$1,products!$A$1:$G$1,0))</f>
        <v>M</v>
      </c>
      <c r="K356" s="4">
        <f>INDEX(products!$A$1:$G$49,MATCH(orders!$D356,products!$A$1:$A$49,0), MATCH(orders!K$1,products!$A$1:$G$1,0))</f>
        <v>2.5</v>
      </c>
      <c r="L356" s="5">
        <f>INDEX(products!$A$1:$G$49,MATCH(orders!$D356,products!$A$1:$A$49,0), MATCH(orders!L$1,products!$A$1:$G$1,0))</f>
        <v>25.874999999999996</v>
      </c>
      <c r="M356" s="5">
        <f t="shared" si="15"/>
        <v>155.24999999999997</v>
      </c>
      <c r="N356" t="str">
        <f t="shared" si="16"/>
        <v>Arabica</v>
      </c>
      <c r="O356" t="str">
        <f t="shared" si="17"/>
        <v>Medium</v>
      </c>
      <c r="P356" t="str" cm="1">
        <f t="array" ref="P356">_xlfn.XLOOKUP(Orders[[#This Row],[Customer ID]],customers!$A$1:$A$1001,customers!I$1:$I$1001,,0)</f>
        <v>No</v>
      </c>
      <c r="Q356" t="str">
        <f>_xlfn.XLOOKUP(C356,customers!$A$1:$A$1001,customers!$F$1:$F$1001,,0)</f>
        <v>Fort Pierce</v>
      </c>
      <c r="R356" s="10">
        <f>Orders[[#This Row],[Unit Price]]-Orders[[#This Row],[Unit Profit]]</f>
        <v>23.546249999999997</v>
      </c>
      <c r="S356" s="10">
        <f>Orders[[#This Row],[Quantity]]*Orders[[#This Row],[Unit Cost]]</f>
        <v>141.27749999999997</v>
      </c>
      <c r="T356" s="5" cm="1">
        <f t="array" ref="T356">_xlfn.XLOOKUP(D356,Table2[[#All],[Product ID]],Table2[[#All],[Profit]],,0)</f>
        <v>2.3287499999999994</v>
      </c>
      <c r="U356" s="5">
        <f>Orders[[#This Row],[Quantity]]*Orders[[#This Row],[Unit Profit]]</f>
        <v>13.972499999999997</v>
      </c>
    </row>
    <row r="357" spans="1:21" x14ac:dyDescent="0.3">
      <c r="A357" s="2" t="s">
        <v>2492</v>
      </c>
      <c r="B357" s="3">
        <v>44358</v>
      </c>
      <c r="C357" s="2" t="s">
        <v>2493</v>
      </c>
      <c r="D357" t="s">
        <v>6168</v>
      </c>
      <c r="E357" s="2">
        <v>5</v>
      </c>
      <c r="F357" s="2" t="str">
        <f>_xlfn.XLOOKUP(C357,customers!$A$1:$A$1001,customers!$B$1:$B$1001,,0)</f>
        <v>Marianna Vedmore</v>
      </c>
      <c r="G357" s="2" t="str">
        <f>IF(_xlfn.XLOOKUP(C357,customers!$A$1:$A$1001,customers!$C$1:$C$1001,,0)=0, "", _xlfn.XLOOKUP(C357,customers!$A$1:$A$1001,customers!$C$1:$C$1001,,0))</f>
        <v>mvedmore9v@a8.net</v>
      </c>
      <c r="H357" s="2" t="str">
        <f>_xlfn.XLOOKUP(C357,customers!$A$1:$A$1001,customers!$G$1:$G$1001,,0)</f>
        <v>United States</v>
      </c>
      <c r="I357" t="str">
        <f>INDEX(products!$A$1:$G$49,MATCH(orders!$D357,products!$A$1:$A$49,0), MATCH(orders!I$1,products!$A$1:$G$1,0))</f>
        <v>Ara</v>
      </c>
      <c r="J357" t="str">
        <f>INDEX(products!$A$1:$G$49,MATCH(orders!$D357,products!$A$1:$A$49,0), MATCH(orders!J$1,products!$A$1:$G$1,0))</f>
        <v>D</v>
      </c>
      <c r="K357" s="4">
        <f>INDEX(products!$A$1:$G$49,MATCH(orders!$D357,products!$A$1:$A$49,0), MATCH(orders!K$1,products!$A$1:$G$1,0))</f>
        <v>2.5</v>
      </c>
      <c r="L357" s="5">
        <f>INDEX(products!$A$1:$G$49,MATCH(orders!$D357,products!$A$1:$A$49,0), MATCH(orders!L$1,products!$A$1:$G$1,0))</f>
        <v>22.884999999999998</v>
      </c>
      <c r="M357" s="5">
        <f t="shared" si="15"/>
        <v>114.42499999999998</v>
      </c>
      <c r="N357" t="str">
        <f t="shared" si="16"/>
        <v>Arabica</v>
      </c>
      <c r="O357" t="str">
        <f t="shared" si="17"/>
        <v>Dark</v>
      </c>
      <c r="P357" t="str" cm="1">
        <f t="array" ref="P357">_xlfn.XLOOKUP(Orders[[#This Row],[Customer ID]],customers!$A$1:$A$1001,customers!I$1:$I$1001,,0)</f>
        <v>Yes</v>
      </c>
      <c r="Q357" t="str">
        <f>_xlfn.XLOOKUP(C357,customers!$A$1:$A$1001,customers!$F$1:$F$1001,,0)</f>
        <v>Greensboro</v>
      </c>
      <c r="R357" s="10">
        <f>Orders[[#This Row],[Unit Price]]-Orders[[#This Row],[Unit Profit]]</f>
        <v>20.82535</v>
      </c>
      <c r="S357" s="10">
        <f>Orders[[#This Row],[Quantity]]*Orders[[#This Row],[Unit Cost]]</f>
        <v>104.12675</v>
      </c>
      <c r="T357" s="5" cm="1">
        <f t="array" ref="T357">_xlfn.XLOOKUP(D357,Table2[[#All],[Product ID]],Table2[[#All],[Profit]],,0)</f>
        <v>2.0596499999999995</v>
      </c>
      <c r="U357" s="5">
        <f>Orders[[#This Row],[Quantity]]*Orders[[#This Row],[Unit Profit]]</f>
        <v>10.298249999999998</v>
      </c>
    </row>
    <row r="358" spans="1:21" x14ac:dyDescent="0.3">
      <c r="A358" s="2" t="s">
        <v>2498</v>
      </c>
      <c r="B358" s="3">
        <v>44631</v>
      </c>
      <c r="C358" s="2" t="s">
        <v>2499</v>
      </c>
      <c r="D358" t="s">
        <v>6143</v>
      </c>
      <c r="E358" s="2">
        <v>4</v>
      </c>
      <c r="F358" s="2" t="str">
        <f>_xlfn.XLOOKUP(C358,customers!$A$1:$A$1001,customers!$B$1:$B$1001,,0)</f>
        <v>Willey Romao</v>
      </c>
      <c r="G358" s="2" t="str">
        <f>IF(_xlfn.XLOOKUP(C358,customers!$A$1:$A$1001,customers!$C$1:$C$1001,,0)=0, "", _xlfn.XLOOKUP(C358,customers!$A$1:$A$1001,customers!$C$1:$C$1001,,0))</f>
        <v>wromao9w@chronoengine.com</v>
      </c>
      <c r="H358" s="2" t="str">
        <f>_xlfn.XLOOKUP(C358,customers!$A$1:$A$1001,customers!$G$1:$G$1001,,0)</f>
        <v>United States</v>
      </c>
      <c r="I358" t="str">
        <f>INDEX(products!$A$1:$G$49,MATCH(orders!$D358,products!$A$1:$A$49,0), MATCH(orders!I$1,products!$A$1:$G$1,0))</f>
        <v>Lib</v>
      </c>
      <c r="J358" t="str">
        <f>INDEX(products!$A$1:$G$49,MATCH(orders!$D358,products!$A$1:$A$49,0), MATCH(orders!J$1,products!$A$1:$G$1,0))</f>
        <v>D</v>
      </c>
      <c r="K358" s="4">
        <f>INDEX(products!$A$1:$G$49,MATCH(orders!$D358,products!$A$1:$A$49,0), MATCH(orders!K$1,products!$A$1:$G$1,0))</f>
        <v>1</v>
      </c>
      <c r="L358" s="5">
        <f>INDEX(products!$A$1:$G$49,MATCH(orders!$D358,products!$A$1:$A$49,0), MATCH(orders!L$1,products!$A$1:$G$1,0))</f>
        <v>12.95</v>
      </c>
      <c r="M358" s="5">
        <f t="shared" si="15"/>
        <v>51.8</v>
      </c>
      <c r="N358" t="str">
        <f t="shared" si="16"/>
        <v>Librica</v>
      </c>
      <c r="O358" t="str">
        <f t="shared" si="17"/>
        <v>Dark</v>
      </c>
      <c r="P358" t="str" cm="1">
        <f t="array" ref="P358">_xlfn.XLOOKUP(Orders[[#This Row],[Customer ID]],customers!$A$1:$A$1001,customers!I$1:$I$1001,,0)</f>
        <v>Yes</v>
      </c>
      <c r="Q358" t="str">
        <f>_xlfn.XLOOKUP(C358,customers!$A$1:$A$1001,customers!$F$1:$F$1001,,0)</f>
        <v>Sacramento</v>
      </c>
      <c r="R358" s="10">
        <f>Orders[[#This Row],[Unit Price]]-Orders[[#This Row],[Unit Profit]]</f>
        <v>11.266499999999999</v>
      </c>
      <c r="S358" s="10">
        <f>Orders[[#This Row],[Quantity]]*Orders[[#This Row],[Unit Cost]]</f>
        <v>45.065999999999995</v>
      </c>
      <c r="T358" s="5" cm="1">
        <f t="array" ref="T358">_xlfn.XLOOKUP(D358,Table2[[#All],[Product ID]],Table2[[#All],[Profit]],,0)</f>
        <v>1.6835</v>
      </c>
      <c r="U358" s="5">
        <f>Orders[[#This Row],[Quantity]]*Orders[[#This Row],[Unit Profit]]</f>
        <v>6.734</v>
      </c>
    </row>
    <row r="359" spans="1:21" x14ac:dyDescent="0.3">
      <c r="A359" s="2" t="s">
        <v>2504</v>
      </c>
      <c r="B359" s="3">
        <v>44448</v>
      </c>
      <c r="C359" s="2" t="s">
        <v>2505</v>
      </c>
      <c r="D359" t="s">
        <v>6175</v>
      </c>
      <c r="E359" s="2">
        <v>6</v>
      </c>
      <c r="F359" s="2" t="str">
        <f>_xlfn.XLOOKUP(C359,customers!$A$1:$A$1001,customers!$B$1:$B$1001,,0)</f>
        <v>Enriqueta Ixor</v>
      </c>
      <c r="G359" s="2" t="str">
        <f>IF(_xlfn.XLOOKUP(C359,customers!$A$1:$A$1001,customers!$C$1:$C$1001,,0)=0, "", _xlfn.XLOOKUP(C359,customers!$A$1:$A$1001,customers!$C$1:$C$1001,,0))</f>
        <v/>
      </c>
      <c r="H359" s="2" t="str">
        <f>_xlfn.XLOOKUP(C359,customers!$A$1:$A$1001,customers!$G$1:$G$1001,,0)</f>
        <v>United States</v>
      </c>
      <c r="I359" t="str">
        <f>INDEX(products!$A$1:$G$49,MATCH(orders!$D359,products!$A$1:$A$49,0), MATCH(orders!I$1,products!$A$1:$G$1,0))</f>
        <v>Ara</v>
      </c>
      <c r="J359" t="str">
        <f>INDEX(products!$A$1:$G$49,MATCH(orders!$D359,products!$A$1:$A$49,0), MATCH(orders!J$1,products!$A$1:$G$1,0))</f>
        <v>M</v>
      </c>
      <c r="K359" s="4">
        <f>INDEX(products!$A$1:$G$49,MATCH(orders!$D359,products!$A$1:$A$49,0), MATCH(orders!K$1,products!$A$1:$G$1,0))</f>
        <v>2.5</v>
      </c>
      <c r="L359" s="5">
        <f>INDEX(products!$A$1:$G$49,MATCH(orders!$D359,products!$A$1:$A$49,0), MATCH(orders!L$1,products!$A$1:$G$1,0))</f>
        <v>25.874999999999996</v>
      </c>
      <c r="M359" s="5">
        <f t="shared" si="15"/>
        <v>155.24999999999997</v>
      </c>
      <c r="N359" t="str">
        <f t="shared" si="16"/>
        <v>Arabica</v>
      </c>
      <c r="O359" t="str">
        <f t="shared" si="17"/>
        <v>Medium</v>
      </c>
      <c r="P359" t="str" cm="1">
        <f t="array" ref="P359">_xlfn.XLOOKUP(Orders[[#This Row],[Customer ID]],customers!$A$1:$A$1001,customers!I$1:$I$1001,,0)</f>
        <v>No</v>
      </c>
      <c r="Q359" t="str">
        <f>_xlfn.XLOOKUP(C359,customers!$A$1:$A$1001,customers!$F$1:$F$1001,,0)</f>
        <v>Round Rock</v>
      </c>
      <c r="R359" s="10">
        <f>Orders[[#This Row],[Unit Price]]-Orders[[#This Row],[Unit Profit]]</f>
        <v>23.546249999999997</v>
      </c>
      <c r="S359" s="10">
        <f>Orders[[#This Row],[Quantity]]*Orders[[#This Row],[Unit Cost]]</f>
        <v>141.27749999999997</v>
      </c>
      <c r="T359" s="5" cm="1">
        <f t="array" ref="T359">_xlfn.XLOOKUP(D359,Table2[[#All],[Product ID]],Table2[[#All],[Profit]],,0)</f>
        <v>2.3287499999999994</v>
      </c>
      <c r="U359" s="5">
        <f>Orders[[#This Row],[Quantity]]*Orders[[#This Row],[Unit Profit]]</f>
        <v>13.972499999999997</v>
      </c>
    </row>
    <row r="360" spans="1:21" x14ac:dyDescent="0.3">
      <c r="A360" s="2" t="s">
        <v>2509</v>
      </c>
      <c r="B360" s="3">
        <v>43599</v>
      </c>
      <c r="C360" s="2" t="s">
        <v>2510</v>
      </c>
      <c r="D360" t="s">
        <v>6182</v>
      </c>
      <c r="E360" s="2">
        <v>1</v>
      </c>
      <c r="F360" s="2" t="str">
        <f>_xlfn.XLOOKUP(C360,customers!$A$1:$A$1001,customers!$B$1:$B$1001,,0)</f>
        <v>Tomasina Cotmore</v>
      </c>
      <c r="G360" s="2" t="str">
        <f>IF(_xlfn.XLOOKUP(C360,customers!$A$1:$A$1001,customers!$C$1:$C$1001,,0)=0, "", _xlfn.XLOOKUP(C360,customers!$A$1:$A$1001,customers!$C$1:$C$1001,,0))</f>
        <v>tcotmore9y@amazonaws.com</v>
      </c>
      <c r="H360" s="2" t="str">
        <f>_xlfn.XLOOKUP(C360,customers!$A$1:$A$1001,customers!$G$1:$G$1001,,0)</f>
        <v>United States</v>
      </c>
      <c r="I360" t="str">
        <f>INDEX(products!$A$1:$G$49,MATCH(orders!$D360,products!$A$1:$A$49,0), MATCH(orders!I$1,products!$A$1:$G$1,0))</f>
        <v>Ara</v>
      </c>
      <c r="J360" t="str">
        <f>INDEX(products!$A$1:$G$49,MATCH(orders!$D360,products!$A$1:$A$49,0), MATCH(orders!J$1,products!$A$1:$G$1,0))</f>
        <v>L</v>
      </c>
      <c r="K360" s="4">
        <f>INDEX(products!$A$1:$G$49,MATCH(orders!$D360,products!$A$1:$A$49,0), MATCH(orders!K$1,products!$A$1:$G$1,0))</f>
        <v>2.5</v>
      </c>
      <c r="L360" s="5">
        <f>INDEX(products!$A$1:$G$49,MATCH(orders!$D360,products!$A$1:$A$49,0), MATCH(orders!L$1,products!$A$1:$G$1,0))</f>
        <v>29.784999999999997</v>
      </c>
      <c r="M360" s="5">
        <f t="shared" si="15"/>
        <v>29.784999999999997</v>
      </c>
      <c r="N360" t="str">
        <f t="shared" si="16"/>
        <v>Arabica</v>
      </c>
      <c r="O360" t="str">
        <f t="shared" si="17"/>
        <v>Light</v>
      </c>
      <c r="P360" t="str" cm="1">
        <f t="array" ref="P360">_xlfn.XLOOKUP(Orders[[#This Row],[Customer ID]],customers!$A$1:$A$1001,customers!I$1:$I$1001,,0)</f>
        <v>No</v>
      </c>
      <c r="Q360" t="str">
        <f>_xlfn.XLOOKUP(C360,customers!$A$1:$A$1001,customers!$F$1:$F$1001,,0)</f>
        <v>Reston</v>
      </c>
      <c r="R360" s="10">
        <f>Orders[[#This Row],[Unit Price]]-Orders[[#This Row],[Unit Profit]]</f>
        <v>27.104349999999997</v>
      </c>
      <c r="S360" s="10">
        <f>Orders[[#This Row],[Quantity]]*Orders[[#This Row],[Unit Cost]]</f>
        <v>27.104349999999997</v>
      </c>
      <c r="T360" s="5" cm="1">
        <f t="array" ref="T360">_xlfn.XLOOKUP(D360,Table2[[#All],[Product ID]],Table2[[#All],[Profit]],,0)</f>
        <v>2.6806499999999995</v>
      </c>
      <c r="U360" s="5">
        <f>Orders[[#This Row],[Quantity]]*Orders[[#This Row],[Unit Profit]]</f>
        <v>2.6806499999999995</v>
      </c>
    </row>
    <row r="361" spans="1:21" x14ac:dyDescent="0.3">
      <c r="A361" s="2" t="s">
        <v>2515</v>
      </c>
      <c r="B361" s="3">
        <v>43563</v>
      </c>
      <c r="C361" s="2" t="s">
        <v>2516</v>
      </c>
      <c r="D361" t="s">
        <v>6178</v>
      </c>
      <c r="E361" s="2">
        <v>6</v>
      </c>
      <c r="F361" s="2" t="str">
        <f>_xlfn.XLOOKUP(C361,customers!$A$1:$A$1001,customers!$B$1:$B$1001,,0)</f>
        <v>Yuma Skipsey</v>
      </c>
      <c r="G361" s="2" t="str">
        <f>IF(_xlfn.XLOOKUP(C361,customers!$A$1:$A$1001,customers!$C$1:$C$1001,,0)=0, "", _xlfn.XLOOKUP(C361,customers!$A$1:$A$1001,customers!$C$1:$C$1001,,0))</f>
        <v>yskipsey9z@spotify.com</v>
      </c>
      <c r="H361" s="2" t="str">
        <f>_xlfn.XLOOKUP(C361,customers!$A$1:$A$1001,customers!$G$1:$G$1001,,0)</f>
        <v>United Kingdom</v>
      </c>
      <c r="I361" t="str">
        <f>INDEX(products!$A$1:$G$49,MATCH(orders!$D361,products!$A$1:$A$49,0), MATCH(orders!I$1,products!$A$1:$G$1,0))</f>
        <v>Rob</v>
      </c>
      <c r="J361" t="str">
        <f>INDEX(products!$A$1:$G$49,MATCH(orders!$D361,products!$A$1:$A$49,0), MATCH(orders!J$1,products!$A$1:$G$1,0))</f>
        <v>L</v>
      </c>
      <c r="K361" s="4">
        <f>INDEX(products!$A$1:$G$49,MATCH(orders!$D361,products!$A$1:$A$49,0), MATCH(orders!K$1,products!$A$1:$G$1,0))</f>
        <v>0.2</v>
      </c>
      <c r="L361" s="5">
        <f>INDEX(products!$A$1:$G$49,MATCH(orders!$D361,products!$A$1:$A$49,0), MATCH(orders!L$1,products!$A$1:$G$1,0))</f>
        <v>3.5849999999999995</v>
      </c>
      <c r="M361" s="5">
        <f t="shared" si="15"/>
        <v>21.509999999999998</v>
      </c>
      <c r="N361" t="str">
        <f t="shared" si="16"/>
        <v>Robusta</v>
      </c>
      <c r="O361" t="str">
        <f t="shared" si="17"/>
        <v>Light</v>
      </c>
      <c r="P361" t="str" cm="1">
        <f t="array" ref="P361">_xlfn.XLOOKUP(Orders[[#This Row],[Customer ID]],customers!$A$1:$A$1001,customers!I$1:$I$1001,,0)</f>
        <v>No</v>
      </c>
      <c r="Q361" t="str">
        <f>_xlfn.XLOOKUP(C361,customers!$A$1:$A$1001,customers!$F$1:$F$1001,,0)</f>
        <v>Charlton</v>
      </c>
      <c r="R361" s="10">
        <f>Orders[[#This Row],[Unit Price]]-Orders[[#This Row],[Unit Profit]]</f>
        <v>3.3698999999999995</v>
      </c>
      <c r="S361" s="10">
        <f>Orders[[#This Row],[Quantity]]*Orders[[#This Row],[Unit Cost]]</f>
        <v>20.219399999999997</v>
      </c>
      <c r="T361" s="5" cm="1">
        <f t="array" ref="T361">_xlfn.XLOOKUP(D361,Table2[[#All],[Product ID]],Table2[[#All],[Profit]],,0)</f>
        <v>0.21509999999999996</v>
      </c>
      <c r="U361" s="5">
        <f>Orders[[#This Row],[Quantity]]*Orders[[#This Row],[Unit Profit]]</f>
        <v>1.2905999999999997</v>
      </c>
    </row>
    <row r="362" spans="1:21" x14ac:dyDescent="0.3">
      <c r="A362" s="2" t="s">
        <v>2521</v>
      </c>
      <c r="B362" s="3">
        <v>44058</v>
      </c>
      <c r="C362" s="2" t="s">
        <v>2522</v>
      </c>
      <c r="D362" t="s">
        <v>6149</v>
      </c>
      <c r="E362" s="2">
        <v>2</v>
      </c>
      <c r="F362" s="2" t="str">
        <f>_xlfn.XLOOKUP(C362,customers!$A$1:$A$1001,customers!$B$1:$B$1001,,0)</f>
        <v>Nicko Corps</v>
      </c>
      <c r="G362" s="2" t="str">
        <f>IF(_xlfn.XLOOKUP(C362,customers!$A$1:$A$1001,customers!$C$1:$C$1001,,0)=0, "", _xlfn.XLOOKUP(C362,customers!$A$1:$A$1001,customers!$C$1:$C$1001,,0))</f>
        <v>ncorpsa0@gmpg.org</v>
      </c>
      <c r="H362" s="2" t="str">
        <f>_xlfn.XLOOKUP(C362,customers!$A$1:$A$1001,customers!$G$1:$G$1001,,0)</f>
        <v>United States</v>
      </c>
      <c r="I362" t="str">
        <f>INDEX(products!$A$1:$G$49,MATCH(orders!$D362,products!$A$1:$A$49,0), MATCH(orders!I$1,products!$A$1:$G$1,0))</f>
        <v>Rob</v>
      </c>
      <c r="J362" t="str">
        <f>INDEX(products!$A$1:$G$49,MATCH(orders!$D362,products!$A$1:$A$49,0), MATCH(orders!J$1,products!$A$1:$G$1,0))</f>
        <v>D</v>
      </c>
      <c r="K362" s="4">
        <f>INDEX(products!$A$1:$G$49,MATCH(orders!$D362,products!$A$1:$A$49,0), MATCH(orders!K$1,products!$A$1:$G$1,0))</f>
        <v>2.5</v>
      </c>
      <c r="L362" s="5">
        <f>INDEX(products!$A$1:$G$49,MATCH(orders!$D362,products!$A$1:$A$49,0), MATCH(orders!L$1,products!$A$1:$G$1,0))</f>
        <v>20.584999999999997</v>
      </c>
      <c r="M362" s="5">
        <f t="shared" si="15"/>
        <v>41.169999999999995</v>
      </c>
      <c r="N362" t="str">
        <f t="shared" si="16"/>
        <v>Robusta</v>
      </c>
      <c r="O362" t="str">
        <f t="shared" si="17"/>
        <v>Dark</v>
      </c>
      <c r="P362" t="str" cm="1">
        <f t="array" ref="P362">_xlfn.XLOOKUP(Orders[[#This Row],[Customer ID]],customers!$A$1:$A$1001,customers!I$1:$I$1001,,0)</f>
        <v>No</v>
      </c>
      <c r="Q362" t="str">
        <f>_xlfn.XLOOKUP(C362,customers!$A$1:$A$1001,customers!$F$1:$F$1001,,0)</f>
        <v>Columbia</v>
      </c>
      <c r="R362" s="10">
        <f>Orders[[#This Row],[Unit Price]]-Orders[[#This Row],[Unit Profit]]</f>
        <v>19.349899999999998</v>
      </c>
      <c r="S362" s="10">
        <f>Orders[[#This Row],[Quantity]]*Orders[[#This Row],[Unit Cost]]</f>
        <v>38.699799999999996</v>
      </c>
      <c r="T362" s="5" cm="1">
        <f t="array" ref="T362">_xlfn.XLOOKUP(D362,Table2[[#All],[Product ID]],Table2[[#All],[Profit]],,0)</f>
        <v>1.2350999999999999</v>
      </c>
      <c r="U362" s="5">
        <f>Orders[[#This Row],[Quantity]]*Orders[[#This Row],[Unit Profit]]</f>
        <v>2.4701999999999997</v>
      </c>
    </row>
    <row r="363" spans="1:21" x14ac:dyDescent="0.3">
      <c r="A363" s="2" t="s">
        <v>2521</v>
      </c>
      <c r="B363" s="3">
        <v>44058</v>
      </c>
      <c r="C363" s="2" t="s">
        <v>2522</v>
      </c>
      <c r="D363" t="s">
        <v>6146</v>
      </c>
      <c r="E363" s="2">
        <v>1</v>
      </c>
      <c r="F363" s="2" t="str">
        <f>_xlfn.XLOOKUP(C363,customers!$A$1:$A$1001,customers!$B$1:$B$1001,,0)</f>
        <v>Nicko Corps</v>
      </c>
      <c r="G363" s="2" t="str">
        <f>IF(_xlfn.XLOOKUP(C363,customers!$A$1:$A$1001,customers!$C$1:$C$1001,,0)=0, "", _xlfn.XLOOKUP(C363,customers!$A$1:$A$1001,customers!$C$1:$C$1001,,0))</f>
        <v>ncorpsa0@gmpg.org</v>
      </c>
      <c r="H363" s="2" t="str">
        <f>_xlfn.XLOOKUP(C363,customers!$A$1:$A$1001,customers!$G$1:$G$1001,,0)</f>
        <v>United States</v>
      </c>
      <c r="I363" t="str">
        <f>INDEX(products!$A$1:$G$49,MATCH(orders!$D363,products!$A$1:$A$49,0), MATCH(orders!I$1,products!$A$1:$G$1,0))</f>
        <v>Rob</v>
      </c>
      <c r="J363" t="str">
        <f>INDEX(products!$A$1:$G$49,MATCH(orders!$D363,products!$A$1:$A$49,0), MATCH(orders!J$1,products!$A$1:$G$1,0))</f>
        <v>M</v>
      </c>
      <c r="K363" s="4">
        <f>INDEX(products!$A$1:$G$49,MATCH(orders!$D363,products!$A$1:$A$49,0), MATCH(orders!K$1,products!$A$1:$G$1,0))</f>
        <v>0.5</v>
      </c>
      <c r="L363" s="5">
        <f>INDEX(products!$A$1:$G$49,MATCH(orders!$D363,products!$A$1:$A$49,0), MATCH(orders!L$1,products!$A$1:$G$1,0))</f>
        <v>5.97</v>
      </c>
      <c r="M363" s="5">
        <f t="shared" si="15"/>
        <v>5.97</v>
      </c>
      <c r="N363" t="str">
        <f t="shared" si="16"/>
        <v>Robusta</v>
      </c>
      <c r="O363" t="str">
        <f t="shared" si="17"/>
        <v>Medium</v>
      </c>
      <c r="P363" t="str" cm="1">
        <f t="array" ref="P363">_xlfn.XLOOKUP(Orders[[#This Row],[Customer ID]],customers!$A$1:$A$1001,customers!I$1:$I$1001,,0)</f>
        <v>No</v>
      </c>
      <c r="Q363" t="str">
        <f>_xlfn.XLOOKUP(C363,customers!$A$1:$A$1001,customers!$F$1:$F$1001,,0)</f>
        <v>Columbia</v>
      </c>
      <c r="R363" s="10">
        <f>Orders[[#This Row],[Unit Price]]-Orders[[#This Row],[Unit Profit]]</f>
        <v>5.6117999999999997</v>
      </c>
      <c r="S363" s="10">
        <f>Orders[[#This Row],[Quantity]]*Orders[[#This Row],[Unit Cost]]</f>
        <v>5.6117999999999997</v>
      </c>
      <c r="T363" s="5" cm="1">
        <f t="array" ref="T363">_xlfn.XLOOKUP(D363,Table2[[#All],[Product ID]],Table2[[#All],[Profit]],,0)</f>
        <v>0.35819999999999996</v>
      </c>
      <c r="U363" s="5">
        <f>Orders[[#This Row],[Quantity]]*Orders[[#This Row],[Unit Profit]]</f>
        <v>0.35819999999999996</v>
      </c>
    </row>
    <row r="364" spans="1:21" x14ac:dyDescent="0.3">
      <c r="A364" s="2" t="s">
        <v>2532</v>
      </c>
      <c r="B364" s="3">
        <v>44686</v>
      </c>
      <c r="C364" s="2" t="s">
        <v>2533</v>
      </c>
      <c r="D364" t="s">
        <v>6171</v>
      </c>
      <c r="E364" s="2">
        <v>5</v>
      </c>
      <c r="F364" s="2" t="str">
        <f>_xlfn.XLOOKUP(C364,customers!$A$1:$A$1001,customers!$B$1:$B$1001,,0)</f>
        <v>Feliks Babber</v>
      </c>
      <c r="G364" s="2" t="str">
        <f>IF(_xlfn.XLOOKUP(C364,customers!$A$1:$A$1001,customers!$C$1:$C$1001,,0)=0, "", _xlfn.XLOOKUP(C364,customers!$A$1:$A$1001,customers!$C$1:$C$1001,,0))</f>
        <v>fbabbera2@stanford.edu</v>
      </c>
      <c r="H364" s="2" t="str">
        <f>_xlfn.XLOOKUP(C364,customers!$A$1:$A$1001,customers!$G$1:$G$1001,,0)</f>
        <v>United States</v>
      </c>
      <c r="I364" t="str">
        <f>INDEX(products!$A$1:$G$49,MATCH(orders!$D364,products!$A$1:$A$49,0), MATCH(orders!I$1,products!$A$1:$G$1,0))</f>
        <v>Exc</v>
      </c>
      <c r="J364" t="str">
        <f>INDEX(products!$A$1:$G$49,MATCH(orders!$D364,products!$A$1:$A$49,0), MATCH(orders!J$1,products!$A$1:$G$1,0))</f>
        <v>L</v>
      </c>
      <c r="K364" s="4">
        <f>INDEX(products!$A$1:$G$49,MATCH(orders!$D364,products!$A$1:$A$49,0), MATCH(orders!K$1,products!$A$1:$G$1,0))</f>
        <v>1</v>
      </c>
      <c r="L364" s="5">
        <f>INDEX(products!$A$1:$G$49,MATCH(orders!$D364,products!$A$1:$A$49,0), MATCH(orders!L$1,products!$A$1:$G$1,0))</f>
        <v>14.85</v>
      </c>
      <c r="M364" s="5">
        <f t="shared" si="15"/>
        <v>74.25</v>
      </c>
      <c r="N364" t="str">
        <f t="shared" si="16"/>
        <v>Excelsa</v>
      </c>
      <c r="O364" t="str">
        <f t="shared" si="17"/>
        <v>Light</v>
      </c>
      <c r="P364" t="str" cm="1">
        <f t="array" ref="P364">_xlfn.XLOOKUP(Orders[[#This Row],[Customer ID]],customers!$A$1:$A$1001,customers!I$1:$I$1001,,0)</f>
        <v>Yes</v>
      </c>
      <c r="Q364" t="str">
        <f>_xlfn.XLOOKUP(C364,customers!$A$1:$A$1001,customers!$F$1:$F$1001,,0)</f>
        <v>Phoenix</v>
      </c>
      <c r="R364" s="10">
        <f>Orders[[#This Row],[Unit Price]]-Orders[[#This Row],[Unit Profit]]</f>
        <v>13.2165</v>
      </c>
      <c r="S364" s="10">
        <f>Orders[[#This Row],[Quantity]]*Orders[[#This Row],[Unit Cost]]</f>
        <v>66.082499999999996</v>
      </c>
      <c r="T364" s="5" cm="1">
        <f t="array" ref="T364">_xlfn.XLOOKUP(D364,Table2[[#All],[Product ID]],Table2[[#All],[Profit]],,0)</f>
        <v>1.6335</v>
      </c>
      <c r="U364" s="5">
        <f>Orders[[#This Row],[Quantity]]*Orders[[#This Row],[Unit Profit]]</f>
        <v>8.1675000000000004</v>
      </c>
    </row>
    <row r="365" spans="1:21" x14ac:dyDescent="0.3">
      <c r="A365" s="2" t="s">
        <v>2538</v>
      </c>
      <c r="B365" s="3">
        <v>44282</v>
      </c>
      <c r="C365" s="2" t="s">
        <v>2539</v>
      </c>
      <c r="D365" t="s">
        <v>6162</v>
      </c>
      <c r="E365" s="2">
        <v>6</v>
      </c>
      <c r="F365" s="2" t="str">
        <f>_xlfn.XLOOKUP(C365,customers!$A$1:$A$1001,customers!$B$1:$B$1001,,0)</f>
        <v>Kaja Loxton</v>
      </c>
      <c r="G365" s="2" t="str">
        <f>IF(_xlfn.XLOOKUP(C365,customers!$A$1:$A$1001,customers!$C$1:$C$1001,,0)=0, "", _xlfn.XLOOKUP(C365,customers!$A$1:$A$1001,customers!$C$1:$C$1001,,0))</f>
        <v>kloxtona3@opensource.org</v>
      </c>
      <c r="H365" s="2" t="str">
        <f>_xlfn.XLOOKUP(C365,customers!$A$1:$A$1001,customers!$G$1:$G$1001,,0)</f>
        <v>United States</v>
      </c>
      <c r="I365" t="str">
        <f>INDEX(products!$A$1:$G$49,MATCH(orders!$D365,products!$A$1:$A$49,0), MATCH(orders!I$1,products!$A$1:$G$1,0))</f>
        <v>Lib</v>
      </c>
      <c r="J365" t="str">
        <f>INDEX(products!$A$1:$G$49,MATCH(orders!$D365,products!$A$1:$A$49,0), MATCH(orders!J$1,products!$A$1:$G$1,0))</f>
        <v>M</v>
      </c>
      <c r="K365" s="4">
        <f>INDEX(products!$A$1:$G$49,MATCH(orders!$D365,products!$A$1:$A$49,0), MATCH(orders!K$1,products!$A$1:$G$1,0))</f>
        <v>1</v>
      </c>
      <c r="L365" s="5">
        <f>INDEX(products!$A$1:$G$49,MATCH(orders!$D365,products!$A$1:$A$49,0), MATCH(orders!L$1,products!$A$1:$G$1,0))</f>
        <v>14.55</v>
      </c>
      <c r="M365" s="5">
        <f t="shared" si="15"/>
        <v>87.300000000000011</v>
      </c>
      <c r="N365" t="str">
        <f t="shared" si="16"/>
        <v>Librica</v>
      </c>
      <c r="O365" t="str">
        <f t="shared" si="17"/>
        <v>Medium</v>
      </c>
      <c r="P365" t="str" cm="1">
        <f t="array" ref="P365">_xlfn.XLOOKUP(Orders[[#This Row],[Customer ID]],customers!$A$1:$A$1001,customers!I$1:$I$1001,,0)</f>
        <v>No</v>
      </c>
      <c r="Q365" t="str">
        <f>_xlfn.XLOOKUP(C365,customers!$A$1:$A$1001,customers!$F$1:$F$1001,,0)</f>
        <v>Miami</v>
      </c>
      <c r="R365" s="10">
        <f>Orders[[#This Row],[Unit Price]]-Orders[[#This Row],[Unit Profit]]</f>
        <v>12.6585</v>
      </c>
      <c r="S365" s="10">
        <f>Orders[[#This Row],[Quantity]]*Orders[[#This Row],[Unit Cost]]</f>
        <v>75.950999999999993</v>
      </c>
      <c r="T365" s="5" cm="1">
        <f t="array" ref="T365">_xlfn.XLOOKUP(D365,Table2[[#All],[Product ID]],Table2[[#All],[Profit]],,0)</f>
        <v>1.8915000000000002</v>
      </c>
      <c r="U365" s="5">
        <f>Orders[[#This Row],[Quantity]]*Orders[[#This Row],[Unit Profit]]</f>
        <v>11.349</v>
      </c>
    </row>
    <row r="366" spans="1:21" x14ac:dyDescent="0.3">
      <c r="A366" s="2" t="s">
        <v>2543</v>
      </c>
      <c r="B366" s="3">
        <v>43582</v>
      </c>
      <c r="C366" s="2" t="s">
        <v>2544</v>
      </c>
      <c r="D366" t="s">
        <v>6183</v>
      </c>
      <c r="E366" s="2">
        <v>6</v>
      </c>
      <c r="F366" s="2" t="str">
        <f>_xlfn.XLOOKUP(C366,customers!$A$1:$A$1001,customers!$B$1:$B$1001,,0)</f>
        <v>Parker Tofful</v>
      </c>
      <c r="G366" s="2" t="str">
        <f>IF(_xlfn.XLOOKUP(C366,customers!$A$1:$A$1001,customers!$C$1:$C$1001,,0)=0, "", _xlfn.XLOOKUP(C366,customers!$A$1:$A$1001,customers!$C$1:$C$1001,,0))</f>
        <v>ptoffula4@posterous.com</v>
      </c>
      <c r="H366" s="2" t="str">
        <f>_xlfn.XLOOKUP(C366,customers!$A$1:$A$1001,customers!$G$1:$G$1001,,0)</f>
        <v>United States</v>
      </c>
      <c r="I366" t="str">
        <f>INDEX(products!$A$1:$G$49,MATCH(orders!$D366,products!$A$1:$A$49,0), MATCH(orders!I$1,products!$A$1:$G$1,0))</f>
        <v>Exc</v>
      </c>
      <c r="J366" t="str">
        <f>INDEX(products!$A$1:$G$49,MATCH(orders!$D366,products!$A$1:$A$49,0), MATCH(orders!J$1,products!$A$1:$G$1,0))</f>
        <v>D</v>
      </c>
      <c r="K366" s="4">
        <f>INDEX(products!$A$1:$G$49,MATCH(orders!$D366,products!$A$1:$A$49,0), MATCH(orders!K$1,products!$A$1:$G$1,0))</f>
        <v>1</v>
      </c>
      <c r="L366" s="5">
        <f>INDEX(products!$A$1:$G$49,MATCH(orders!$D366,products!$A$1:$A$49,0), MATCH(orders!L$1,products!$A$1:$G$1,0))</f>
        <v>12.15</v>
      </c>
      <c r="M366" s="5">
        <f t="shared" si="15"/>
        <v>72.900000000000006</v>
      </c>
      <c r="N366" t="str">
        <f t="shared" si="16"/>
        <v>Excelsa</v>
      </c>
      <c r="O366" t="str">
        <f t="shared" si="17"/>
        <v>Dark</v>
      </c>
      <c r="P366" t="str" cm="1">
        <f t="array" ref="P366">_xlfn.XLOOKUP(Orders[[#This Row],[Customer ID]],customers!$A$1:$A$1001,customers!I$1:$I$1001,,0)</f>
        <v>Yes</v>
      </c>
      <c r="Q366" t="str">
        <f>_xlfn.XLOOKUP(C366,customers!$A$1:$A$1001,customers!$F$1:$F$1001,,0)</f>
        <v>Fresno</v>
      </c>
      <c r="R366" s="10">
        <f>Orders[[#This Row],[Unit Price]]-Orders[[#This Row],[Unit Profit]]</f>
        <v>10.813500000000001</v>
      </c>
      <c r="S366" s="10">
        <f>Orders[[#This Row],[Quantity]]*Orders[[#This Row],[Unit Cost]]</f>
        <v>64.881</v>
      </c>
      <c r="T366" s="5" cm="1">
        <f t="array" ref="T366">_xlfn.XLOOKUP(D366,Table2[[#All],[Product ID]],Table2[[#All],[Profit]],,0)</f>
        <v>1.3365</v>
      </c>
      <c r="U366" s="5">
        <f>Orders[[#This Row],[Quantity]]*Orders[[#This Row],[Unit Profit]]</f>
        <v>8.0190000000000001</v>
      </c>
    </row>
    <row r="367" spans="1:21" x14ac:dyDescent="0.3">
      <c r="A367" s="2" t="s">
        <v>2549</v>
      </c>
      <c r="B367" s="3">
        <v>44464</v>
      </c>
      <c r="C367" s="2" t="s">
        <v>2550</v>
      </c>
      <c r="D367" t="s">
        <v>6169</v>
      </c>
      <c r="E367" s="2">
        <v>1</v>
      </c>
      <c r="F367" s="2" t="str">
        <f>_xlfn.XLOOKUP(C367,customers!$A$1:$A$1001,customers!$B$1:$B$1001,,0)</f>
        <v>Casi Gwinnett</v>
      </c>
      <c r="G367" s="2" t="str">
        <f>IF(_xlfn.XLOOKUP(C367,customers!$A$1:$A$1001,customers!$C$1:$C$1001,,0)=0, "", _xlfn.XLOOKUP(C367,customers!$A$1:$A$1001,customers!$C$1:$C$1001,,0))</f>
        <v>cgwinnetta5@behance.net</v>
      </c>
      <c r="H367" s="2" t="str">
        <f>_xlfn.XLOOKUP(C367,customers!$A$1:$A$1001,customers!$G$1:$G$1001,,0)</f>
        <v>United States</v>
      </c>
      <c r="I367" t="str">
        <f>INDEX(products!$A$1:$G$49,MATCH(orders!$D367,products!$A$1:$A$49,0), MATCH(orders!I$1,products!$A$1:$G$1,0))</f>
        <v>Lib</v>
      </c>
      <c r="J367" t="str">
        <f>INDEX(products!$A$1:$G$49,MATCH(orders!$D367,products!$A$1:$A$49,0), MATCH(orders!J$1,products!$A$1:$G$1,0))</f>
        <v>D</v>
      </c>
      <c r="K367" s="4">
        <f>INDEX(products!$A$1:$G$49,MATCH(orders!$D367,products!$A$1:$A$49,0), MATCH(orders!K$1,products!$A$1:$G$1,0))</f>
        <v>0.5</v>
      </c>
      <c r="L367" s="5">
        <f>INDEX(products!$A$1:$G$49,MATCH(orders!$D367,products!$A$1:$A$49,0), MATCH(orders!L$1,products!$A$1:$G$1,0))</f>
        <v>7.77</v>
      </c>
      <c r="M367" s="5">
        <f t="shared" si="15"/>
        <v>7.77</v>
      </c>
      <c r="N367" t="str">
        <f t="shared" si="16"/>
        <v>Librica</v>
      </c>
      <c r="O367" t="str">
        <f t="shared" si="17"/>
        <v>Dark</v>
      </c>
      <c r="P367" t="str" cm="1">
        <f t="array" ref="P367">_xlfn.XLOOKUP(Orders[[#This Row],[Customer ID]],customers!$A$1:$A$1001,customers!I$1:$I$1001,,0)</f>
        <v>No</v>
      </c>
      <c r="Q367" t="str">
        <f>_xlfn.XLOOKUP(C367,customers!$A$1:$A$1001,customers!$F$1:$F$1001,,0)</f>
        <v>Anaheim</v>
      </c>
      <c r="R367" s="10">
        <f>Orders[[#This Row],[Unit Price]]-Orders[[#This Row],[Unit Profit]]</f>
        <v>6.7599</v>
      </c>
      <c r="S367" s="10">
        <f>Orders[[#This Row],[Quantity]]*Orders[[#This Row],[Unit Cost]]</f>
        <v>6.7599</v>
      </c>
      <c r="T367" s="5" cm="1">
        <f t="array" ref="T367">_xlfn.XLOOKUP(D367,Table2[[#All],[Product ID]],Table2[[#All],[Profit]],,0)</f>
        <v>1.0101</v>
      </c>
      <c r="U367" s="5">
        <f>Orders[[#This Row],[Quantity]]*Orders[[#This Row],[Unit Profit]]</f>
        <v>1.0101</v>
      </c>
    </row>
    <row r="368" spans="1:21" x14ac:dyDescent="0.3">
      <c r="A368" s="2" t="s">
        <v>2554</v>
      </c>
      <c r="B368" s="3">
        <v>43874</v>
      </c>
      <c r="C368" s="2" t="s">
        <v>2555</v>
      </c>
      <c r="D368" t="s">
        <v>6144</v>
      </c>
      <c r="E368" s="2">
        <v>6</v>
      </c>
      <c r="F368" s="2" t="str">
        <f>_xlfn.XLOOKUP(C368,customers!$A$1:$A$1001,customers!$B$1:$B$1001,,0)</f>
        <v>Saree Ellesworth</v>
      </c>
      <c r="G368" s="2" t="str">
        <f>IF(_xlfn.XLOOKUP(C368,customers!$A$1:$A$1001,customers!$C$1:$C$1001,,0)=0, "", _xlfn.XLOOKUP(C368,customers!$A$1:$A$1001,customers!$C$1:$C$1001,,0))</f>
        <v/>
      </c>
      <c r="H368" s="2" t="str">
        <f>_xlfn.XLOOKUP(C368,customers!$A$1:$A$1001,customers!$G$1:$G$1001,,0)</f>
        <v>United States</v>
      </c>
      <c r="I368" t="str">
        <f>INDEX(products!$A$1:$G$49,MATCH(orders!$D368,products!$A$1:$A$49,0), MATCH(orders!I$1,products!$A$1:$G$1,0))</f>
        <v>Exc</v>
      </c>
      <c r="J368" t="str">
        <f>INDEX(products!$A$1:$G$49,MATCH(orders!$D368,products!$A$1:$A$49,0), MATCH(orders!J$1,products!$A$1:$G$1,0))</f>
        <v>D</v>
      </c>
      <c r="K368" s="4">
        <f>INDEX(products!$A$1:$G$49,MATCH(orders!$D368,products!$A$1:$A$49,0), MATCH(orders!K$1,products!$A$1:$G$1,0))</f>
        <v>0.5</v>
      </c>
      <c r="L368" s="5">
        <f>INDEX(products!$A$1:$G$49,MATCH(orders!$D368,products!$A$1:$A$49,0), MATCH(orders!L$1,products!$A$1:$G$1,0))</f>
        <v>7.29</v>
      </c>
      <c r="M368" s="5">
        <f t="shared" si="15"/>
        <v>43.74</v>
      </c>
      <c r="N368" t="str">
        <f t="shared" si="16"/>
        <v>Excelsa</v>
      </c>
      <c r="O368" t="str">
        <f t="shared" si="17"/>
        <v>Dark</v>
      </c>
      <c r="P368" t="str" cm="1">
        <f t="array" ref="P368">_xlfn.XLOOKUP(Orders[[#This Row],[Customer ID]],customers!$A$1:$A$1001,customers!I$1:$I$1001,,0)</f>
        <v>No</v>
      </c>
      <c r="Q368" t="str">
        <f>_xlfn.XLOOKUP(C368,customers!$A$1:$A$1001,customers!$F$1:$F$1001,,0)</f>
        <v>Newport News</v>
      </c>
      <c r="R368" s="10">
        <f>Orders[[#This Row],[Unit Price]]-Orders[[#This Row],[Unit Profit]]</f>
        <v>6.4881000000000002</v>
      </c>
      <c r="S368" s="10">
        <f>Orders[[#This Row],[Quantity]]*Orders[[#This Row],[Unit Cost]]</f>
        <v>38.928600000000003</v>
      </c>
      <c r="T368" s="5" cm="1">
        <f t="array" ref="T368">_xlfn.XLOOKUP(D368,Table2[[#All],[Product ID]],Table2[[#All],[Profit]],,0)</f>
        <v>0.80190000000000006</v>
      </c>
      <c r="U368" s="5">
        <f>Orders[[#This Row],[Quantity]]*Orders[[#This Row],[Unit Profit]]</f>
        <v>4.8114000000000008</v>
      </c>
    </row>
    <row r="369" spans="1:21" x14ac:dyDescent="0.3">
      <c r="A369" s="2" t="s">
        <v>2559</v>
      </c>
      <c r="B369" s="3">
        <v>44393</v>
      </c>
      <c r="C369" s="2" t="s">
        <v>2560</v>
      </c>
      <c r="D369" t="s">
        <v>6159</v>
      </c>
      <c r="E369" s="2">
        <v>2</v>
      </c>
      <c r="F369" s="2" t="str">
        <f>_xlfn.XLOOKUP(C369,customers!$A$1:$A$1001,customers!$B$1:$B$1001,,0)</f>
        <v>Silvio Iorizzi</v>
      </c>
      <c r="G369" s="2" t="str">
        <f>IF(_xlfn.XLOOKUP(C369,customers!$A$1:$A$1001,customers!$C$1:$C$1001,,0)=0, "", _xlfn.XLOOKUP(C369,customers!$A$1:$A$1001,customers!$C$1:$C$1001,,0))</f>
        <v/>
      </c>
      <c r="H369" s="2" t="str">
        <f>_xlfn.XLOOKUP(C369,customers!$A$1:$A$1001,customers!$G$1:$G$1001,,0)</f>
        <v>United States</v>
      </c>
      <c r="I369" t="str">
        <f>INDEX(products!$A$1:$G$49,MATCH(orders!$D369,products!$A$1:$A$49,0), MATCH(orders!I$1,products!$A$1:$G$1,0))</f>
        <v>Lib</v>
      </c>
      <c r="J369" t="str">
        <f>INDEX(products!$A$1:$G$49,MATCH(orders!$D369,products!$A$1:$A$49,0), MATCH(orders!J$1,products!$A$1:$G$1,0))</f>
        <v>M</v>
      </c>
      <c r="K369" s="4">
        <f>INDEX(products!$A$1:$G$49,MATCH(orders!$D369,products!$A$1:$A$49,0), MATCH(orders!K$1,products!$A$1:$G$1,0))</f>
        <v>0.2</v>
      </c>
      <c r="L369" s="5">
        <f>INDEX(products!$A$1:$G$49,MATCH(orders!$D369,products!$A$1:$A$49,0), MATCH(orders!L$1,products!$A$1:$G$1,0))</f>
        <v>4.3650000000000002</v>
      </c>
      <c r="M369" s="5">
        <f t="shared" si="15"/>
        <v>8.73</v>
      </c>
      <c r="N369" t="str">
        <f t="shared" si="16"/>
        <v>Librica</v>
      </c>
      <c r="O369" t="str">
        <f t="shared" si="17"/>
        <v>Medium</v>
      </c>
      <c r="P369" t="str" cm="1">
        <f t="array" ref="P369">_xlfn.XLOOKUP(Orders[[#This Row],[Customer ID]],customers!$A$1:$A$1001,customers!I$1:$I$1001,,0)</f>
        <v>Yes</v>
      </c>
      <c r="Q369" t="str">
        <f>_xlfn.XLOOKUP(C369,customers!$A$1:$A$1001,customers!$F$1:$F$1001,,0)</f>
        <v>Spartanburg</v>
      </c>
      <c r="R369" s="10">
        <f>Orders[[#This Row],[Unit Price]]-Orders[[#This Row],[Unit Profit]]</f>
        <v>3.7975500000000002</v>
      </c>
      <c r="S369" s="10">
        <f>Orders[[#This Row],[Quantity]]*Orders[[#This Row],[Unit Cost]]</f>
        <v>7.5951000000000004</v>
      </c>
      <c r="T369" s="5" cm="1">
        <f t="array" ref="T369">_xlfn.XLOOKUP(D369,Table2[[#All],[Product ID]],Table2[[#All],[Profit]],,0)</f>
        <v>0.56745000000000001</v>
      </c>
      <c r="U369" s="5">
        <f>Orders[[#This Row],[Quantity]]*Orders[[#This Row],[Unit Profit]]</f>
        <v>1.1349</v>
      </c>
    </row>
    <row r="370" spans="1:21" x14ac:dyDescent="0.3">
      <c r="A370" s="2" t="s">
        <v>2563</v>
      </c>
      <c r="B370" s="3">
        <v>44692</v>
      </c>
      <c r="C370" s="2" t="s">
        <v>2564</v>
      </c>
      <c r="D370" t="s">
        <v>6166</v>
      </c>
      <c r="E370" s="2">
        <v>2</v>
      </c>
      <c r="F370" s="2" t="str">
        <f>_xlfn.XLOOKUP(C370,customers!$A$1:$A$1001,customers!$B$1:$B$1001,,0)</f>
        <v>Leesa Flaonier</v>
      </c>
      <c r="G370" s="2" t="str">
        <f>IF(_xlfn.XLOOKUP(C370,customers!$A$1:$A$1001,customers!$C$1:$C$1001,,0)=0, "", _xlfn.XLOOKUP(C370,customers!$A$1:$A$1001,customers!$C$1:$C$1001,,0))</f>
        <v>lflaoniera8@wordpress.org</v>
      </c>
      <c r="H370" s="2" t="str">
        <f>_xlfn.XLOOKUP(C370,customers!$A$1:$A$1001,customers!$G$1:$G$1001,,0)</f>
        <v>United States</v>
      </c>
      <c r="I370" t="str">
        <f>INDEX(products!$A$1:$G$49,MATCH(orders!$D370,products!$A$1:$A$49,0), MATCH(orders!I$1,products!$A$1:$G$1,0))</f>
        <v>Exc</v>
      </c>
      <c r="J370" t="str">
        <f>INDEX(products!$A$1:$G$49,MATCH(orders!$D370,products!$A$1:$A$49,0), MATCH(orders!J$1,products!$A$1:$G$1,0))</f>
        <v>M</v>
      </c>
      <c r="K370" s="4">
        <f>INDEX(products!$A$1:$G$49,MATCH(orders!$D370,products!$A$1:$A$49,0), MATCH(orders!K$1,products!$A$1:$G$1,0))</f>
        <v>2.5</v>
      </c>
      <c r="L370" s="5">
        <f>INDEX(products!$A$1:$G$49,MATCH(orders!$D370,products!$A$1:$A$49,0), MATCH(orders!L$1,products!$A$1:$G$1,0))</f>
        <v>31.624999999999996</v>
      </c>
      <c r="M370" s="5">
        <f t="shared" si="15"/>
        <v>63.249999999999993</v>
      </c>
      <c r="N370" t="str">
        <f t="shared" si="16"/>
        <v>Excelsa</v>
      </c>
      <c r="O370" t="str">
        <f t="shared" si="17"/>
        <v>Medium</v>
      </c>
      <c r="P370" t="str" cm="1">
        <f t="array" ref="P370">_xlfn.XLOOKUP(Orders[[#This Row],[Customer ID]],customers!$A$1:$A$1001,customers!I$1:$I$1001,,0)</f>
        <v>No</v>
      </c>
      <c r="Q370" t="str">
        <f>_xlfn.XLOOKUP(C370,customers!$A$1:$A$1001,customers!$F$1:$F$1001,,0)</f>
        <v>Staten Island</v>
      </c>
      <c r="R370" s="10">
        <f>Orders[[#This Row],[Unit Price]]-Orders[[#This Row],[Unit Profit]]</f>
        <v>28.146249999999995</v>
      </c>
      <c r="S370" s="10">
        <f>Orders[[#This Row],[Quantity]]*Orders[[#This Row],[Unit Cost]]</f>
        <v>56.29249999999999</v>
      </c>
      <c r="T370" s="5" cm="1">
        <f t="array" ref="T370">_xlfn.XLOOKUP(D370,Table2[[#All],[Product ID]],Table2[[#All],[Profit]],,0)</f>
        <v>3.4787499999999998</v>
      </c>
      <c r="U370" s="5">
        <f>Orders[[#This Row],[Quantity]]*Orders[[#This Row],[Unit Profit]]</f>
        <v>6.9574999999999996</v>
      </c>
    </row>
    <row r="371" spans="1:21" x14ac:dyDescent="0.3">
      <c r="A371" s="2" t="s">
        <v>2569</v>
      </c>
      <c r="B371" s="3">
        <v>43500</v>
      </c>
      <c r="C371" s="2" t="s">
        <v>2570</v>
      </c>
      <c r="D371" t="s">
        <v>6176</v>
      </c>
      <c r="E371" s="2">
        <v>1</v>
      </c>
      <c r="F371" s="2" t="str">
        <f>_xlfn.XLOOKUP(C371,customers!$A$1:$A$1001,customers!$B$1:$B$1001,,0)</f>
        <v>Abba Pummell</v>
      </c>
      <c r="G371" s="2" t="str">
        <f>IF(_xlfn.XLOOKUP(C371,customers!$A$1:$A$1001,customers!$C$1:$C$1001,,0)=0, "", _xlfn.XLOOKUP(C371,customers!$A$1:$A$1001,customers!$C$1:$C$1001,,0))</f>
        <v/>
      </c>
      <c r="H371" s="2" t="str">
        <f>_xlfn.XLOOKUP(C371,customers!$A$1:$A$1001,customers!$G$1:$G$1001,,0)</f>
        <v>United States</v>
      </c>
      <c r="I371" t="str">
        <f>INDEX(products!$A$1:$G$49,MATCH(orders!$D371,products!$A$1:$A$49,0), MATCH(orders!I$1,products!$A$1:$G$1,0))</f>
        <v>Exc</v>
      </c>
      <c r="J371" t="str">
        <f>INDEX(products!$A$1:$G$49,MATCH(orders!$D371,products!$A$1:$A$49,0), MATCH(orders!J$1,products!$A$1:$G$1,0))</f>
        <v>L</v>
      </c>
      <c r="K371" s="4">
        <f>INDEX(products!$A$1:$G$49,MATCH(orders!$D371,products!$A$1:$A$49,0), MATCH(orders!K$1,products!$A$1:$G$1,0))</f>
        <v>0.5</v>
      </c>
      <c r="L371" s="5">
        <f>INDEX(products!$A$1:$G$49,MATCH(orders!$D371,products!$A$1:$A$49,0), MATCH(orders!L$1,products!$A$1:$G$1,0))</f>
        <v>8.91</v>
      </c>
      <c r="M371" s="5">
        <f t="shared" si="15"/>
        <v>8.91</v>
      </c>
      <c r="N371" t="str">
        <f t="shared" si="16"/>
        <v>Excelsa</v>
      </c>
      <c r="O371" t="str">
        <f t="shared" si="17"/>
        <v>Light</v>
      </c>
      <c r="P371" t="str" cm="1">
        <f t="array" ref="P371">_xlfn.XLOOKUP(Orders[[#This Row],[Customer ID]],customers!$A$1:$A$1001,customers!I$1:$I$1001,,0)</f>
        <v>Yes</v>
      </c>
      <c r="Q371" t="str">
        <f>_xlfn.XLOOKUP(C371,customers!$A$1:$A$1001,customers!$F$1:$F$1001,,0)</f>
        <v>Las Vegas</v>
      </c>
      <c r="R371" s="10">
        <f>Orders[[#This Row],[Unit Price]]-Orders[[#This Row],[Unit Profit]]</f>
        <v>7.9298999999999999</v>
      </c>
      <c r="S371" s="10">
        <f>Orders[[#This Row],[Quantity]]*Orders[[#This Row],[Unit Cost]]</f>
        <v>7.9298999999999999</v>
      </c>
      <c r="T371" s="5" cm="1">
        <f t="array" ref="T371">_xlfn.XLOOKUP(D371,Table2[[#All],[Product ID]],Table2[[#All],[Profit]],,0)</f>
        <v>0.98009999999999997</v>
      </c>
      <c r="U371" s="5">
        <f>Orders[[#This Row],[Quantity]]*Orders[[#This Row],[Unit Profit]]</f>
        <v>0.98009999999999997</v>
      </c>
    </row>
    <row r="372" spans="1:21" x14ac:dyDescent="0.3">
      <c r="A372" s="2" t="s">
        <v>2573</v>
      </c>
      <c r="B372" s="3">
        <v>43501</v>
      </c>
      <c r="C372" s="2" t="s">
        <v>2574</v>
      </c>
      <c r="D372" t="s">
        <v>6183</v>
      </c>
      <c r="E372" s="2">
        <v>2</v>
      </c>
      <c r="F372" s="2" t="str">
        <f>_xlfn.XLOOKUP(C372,customers!$A$1:$A$1001,customers!$B$1:$B$1001,,0)</f>
        <v>Corinna Catcheside</v>
      </c>
      <c r="G372" s="2" t="str">
        <f>IF(_xlfn.XLOOKUP(C372,customers!$A$1:$A$1001,customers!$C$1:$C$1001,,0)=0, "", _xlfn.XLOOKUP(C372,customers!$A$1:$A$1001,customers!$C$1:$C$1001,,0))</f>
        <v>ccatchesideaa@macromedia.com</v>
      </c>
      <c r="H372" s="2" t="str">
        <f>_xlfn.XLOOKUP(C372,customers!$A$1:$A$1001,customers!$G$1:$G$1001,,0)</f>
        <v>United States</v>
      </c>
      <c r="I372" t="str">
        <f>INDEX(products!$A$1:$G$49,MATCH(orders!$D372,products!$A$1:$A$49,0), MATCH(orders!I$1,products!$A$1:$G$1,0))</f>
        <v>Exc</v>
      </c>
      <c r="J372" t="str">
        <f>INDEX(products!$A$1:$G$49,MATCH(orders!$D372,products!$A$1:$A$49,0), MATCH(orders!J$1,products!$A$1:$G$1,0))</f>
        <v>D</v>
      </c>
      <c r="K372" s="4">
        <f>INDEX(products!$A$1:$G$49,MATCH(orders!$D372,products!$A$1:$A$49,0), MATCH(orders!K$1,products!$A$1:$G$1,0))</f>
        <v>1</v>
      </c>
      <c r="L372" s="5">
        <f>INDEX(products!$A$1:$G$49,MATCH(orders!$D372,products!$A$1:$A$49,0), MATCH(orders!L$1,products!$A$1:$G$1,0))</f>
        <v>12.15</v>
      </c>
      <c r="M372" s="5">
        <f t="shared" si="15"/>
        <v>24.3</v>
      </c>
      <c r="N372" t="str">
        <f t="shared" si="16"/>
        <v>Excelsa</v>
      </c>
      <c r="O372" t="str">
        <f t="shared" si="17"/>
        <v>Dark</v>
      </c>
      <c r="P372" t="str" cm="1">
        <f t="array" ref="P372">_xlfn.XLOOKUP(Orders[[#This Row],[Customer ID]],customers!$A$1:$A$1001,customers!I$1:$I$1001,,0)</f>
        <v>Yes</v>
      </c>
      <c r="Q372" t="str">
        <f>_xlfn.XLOOKUP(C372,customers!$A$1:$A$1001,customers!$F$1:$F$1001,,0)</f>
        <v>Salt Lake City</v>
      </c>
      <c r="R372" s="10">
        <f>Orders[[#This Row],[Unit Price]]-Orders[[#This Row],[Unit Profit]]</f>
        <v>10.813500000000001</v>
      </c>
      <c r="S372" s="10">
        <f>Orders[[#This Row],[Quantity]]*Orders[[#This Row],[Unit Cost]]</f>
        <v>21.627000000000002</v>
      </c>
      <c r="T372" s="5" cm="1">
        <f t="array" ref="T372">_xlfn.XLOOKUP(D372,Table2[[#All],[Product ID]],Table2[[#All],[Profit]],,0)</f>
        <v>1.3365</v>
      </c>
      <c r="U372" s="5">
        <f>Orders[[#This Row],[Quantity]]*Orders[[#This Row],[Unit Profit]]</f>
        <v>2.673</v>
      </c>
    </row>
    <row r="373" spans="1:21" x14ac:dyDescent="0.3">
      <c r="A373" s="2" t="s">
        <v>2579</v>
      </c>
      <c r="B373" s="3">
        <v>44705</v>
      </c>
      <c r="C373" s="2" t="s">
        <v>2580</v>
      </c>
      <c r="D373" t="s">
        <v>6180</v>
      </c>
      <c r="E373" s="2">
        <v>6</v>
      </c>
      <c r="F373" s="2" t="str">
        <f>_xlfn.XLOOKUP(C373,customers!$A$1:$A$1001,customers!$B$1:$B$1001,,0)</f>
        <v>Cortney Gibbonson</v>
      </c>
      <c r="G373" s="2" t="str">
        <f>IF(_xlfn.XLOOKUP(C373,customers!$A$1:$A$1001,customers!$C$1:$C$1001,,0)=0, "", _xlfn.XLOOKUP(C373,customers!$A$1:$A$1001,customers!$C$1:$C$1001,,0))</f>
        <v>cgibbonsonab@accuweather.com</v>
      </c>
      <c r="H373" s="2" t="str">
        <f>_xlfn.XLOOKUP(C373,customers!$A$1:$A$1001,customers!$G$1:$G$1001,,0)</f>
        <v>United States</v>
      </c>
      <c r="I373" t="str">
        <f>INDEX(products!$A$1:$G$49,MATCH(orders!$D373,products!$A$1:$A$49,0), MATCH(orders!I$1,products!$A$1:$G$1,0))</f>
        <v>Ara</v>
      </c>
      <c r="J373" t="str">
        <f>INDEX(products!$A$1:$G$49,MATCH(orders!$D373,products!$A$1:$A$49,0), MATCH(orders!J$1,products!$A$1:$G$1,0))</f>
        <v>L</v>
      </c>
      <c r="K373" s="4">
        <f>INDEX(products!$A$1:$G$49,MATCH(orders!$D373,products!$A$1:$A$49,0), MATCH(orders!K$1,products!$A$1:$G$1,0))</f>
        <v>0.5</v>
      </c>
      <c r="L373" s="5">
        <f>INDEX(products!$A$1:$G$49,MATCH(orders!$D373,products!$A$1:$A$49,0), MATCH(orders!L$1,products!$A$1:$G$1,0))</f>
        <v>7.77</v>
      </c>
      <c r="M373" s="5">
        <f t="shared" si="15"/>
        <v>46.62</v>
      </c>
      <c r="N373" t="str">
        <f t="shared" si="16"/>
        <v>Arabica</v>
      </c>
      <c r="O373" t="str">
        <f t="shared" si="17"/>
        <v>Light</v>
      </c>
      <c r="P373" t="str" cm="1">
        <f t="array" ref="P373">_xlfn.XLOOKUP(Orders[[#This Row],[Customer ID]],customers!$A$1:$A$1001,customers!I$1:$I$1001,,0)</f>
        <v>Yes</v>
      </c>
      <c r="Q373" t="str">
        <f>_xlfn.XLOOKUP(C373,customers!$A$1:$A$1001,customers!$F$1:$F$1001,,0)</f>
        <v>Seattle</v>
      </c>
      <c r="R373" s="10">
        <f>Orders[[#This Row],[Unit Price]]-Orders[[#This Row],[Unit Profit]]</f>
        <v>7.0706999999999995</v>
      </c>
      <c r="S373" s="10">
        <f>Orders[[#This Row],[Quantity]]*Orders[[#This Row],[Unit Cost]]</f>
        <v>42.424199999999999</v>
      </c>
      <c r="T373" s="5" cm="1">
        <f t="array" ref="T373">_xlfn.XLOOKUP(D373,Table2[[#All],[Product ID]],Table2[[#All],[Profit]],,0)</f>
        <v>0.69929999999999992</v>
      </c>
      <c r="U373" s="5">
        <f>Orders[[#This Row],[Quantity]]*Orders[[#This Row],[Unit Profit]]</f>
        <v>4.1957999999999993</v>
      </c>
    </row>
    <row r="374" spans="1:21" x14ac:dyDescent="0.3">
      <c r="A374" s="2" t="s">
        <v>2585</v>
      </c>
      <c r="B374" s="3">
        <v>44108</v>
      </c>
      <c r="C374" s="2" t="s">
        <v>2586</v>
      </c>
      <c r="D374" t="s">
        <v>6173</v>
      </c>
      <c r="E374" s="2">
        <v>6</v>
      </c>
      <c r="F374" s="2" t="str">
        <f>_xlfn.XLOOKUP(C374,customers!$A$1:$A$1001,customers!$B$1:$B$1001,,0)</f>
        <v>Terri Farra</v>
      </c>
      <c r="G374" s="2" t="str">
        <f>IF(_xlfn.XLOOKUP(C374,customers!$A$1:$A$1001,customers!$C$1:$C$1001,,0)=0, "", _xlfn.XLOOKUP(C374,customers!$A$1:$A$1001,customers!$C$1:$C$1001,,0))</f>
        <v>tfarraac@behance.net</v>
      </c>
      <c r="H374" s="2" t="str">
        <f>_xlfn.XLOOKUP(C374,customers!$A$1:$A$1001,customers!$G$1:$G$1001,,0)</f>
        <v>United States</v>
      </c>
      <c r="I374" t="str">
        <f>INDEX(products!$A$1:$G$49,MATCH(orders!$D374,products!$A$1:$A$49,0), MATCH(orders!I$1,products!$A$1:$G$1,0))</f>
        <v>Rob</v>
      </c>
      <c r="J374" t="str">
        <f>INDEX(products!$A$1:$G$49,MATCH(orders!$D374,products!$A$1:$A$49,0), MATCH(orders!J$1,products!$A$1:$G$1,0))</f>
        <v>L</v>
      </c>
      <c r="K374" s="4">
        <f>INDEX(products!$A$1:$G$49,MATCH(orders!$D374,products!$A$1:$A$49,0), MATCH(orders!K$1,products!$A$1:$G$1,0))</f>
        <v>0.5</v>
      </c>
      <c r="L374" s="5">
        <f>INDEX(products!$A$1:$G$49,MATCH(orders!$D374,products!$A$1:$A$49,0), MATCH(orders!L$1,products!$A$1:$G$1,0))</f>
        <v>7.169999999999999</v>
      </c>
      <c r="M374" s="5">
        <f t="shared" si="15"/>
        <v>43.019999999999996</v>
      </c>
      <c r="N374" t="str">
        <f t="shared" si="16"/>
        <v>Robusta</v>
      </c>
      <c r="O374" t="str">
        <f t="shared" si="17"/>
        <v>Light</v>
      </c>
      <c r="P374" t="str" cm="1">
        <f t="array" ref="P374">_xlfn.XLOOKUP(Orders[[#This Row],[Customer ID]],customers!$A$1:$A$1001,customers!I$1:$I$1001,,0)</f>
        <v>No</v>
      </c>
      <c r="Q374" t="str">
        <f>_xlfn.XLOOKUP(C374,customers!$A$1:$A$1001,customers!$F$1:$F$1001,,0)</f>
        <v>Odessa</v>
      </c>
      <c r="R374" s="10">
        <f>Orders[[#This Row],[Unit Price]]-Orders[[#This Row],[Unit Profit]]</f>
        <v>6.7397999999999989</v>
      </c>
      <c r="S374" s="10">
        <f>Orders[[#This Row],[Quantity]]*Orders[[#This Row],[Unit Cost]]</f>
        <v>40.438799999999993</v>
      </c>
      <c r="T374" s="5" cm="1">
        <f t="array" ref="T374">_xlfn.XLOOKUP(D374,Table2[[#All],[Product ID]],Table2[[#All],[Profit]],,0)</f>
        <v>0.43019999999999992</v>
      </c>
      <c r="U374" s="5">
        <f>Orders[[#This Row],[Quantity]]*Orders[[#This Row],[Unit Profit]]</f>
        <v>2.5811999999999995</v>
      </c>
    </row>
    <row r="375" spans="1:21" x14ac:dyDescent="0.3">
      <c r="A375" s="2" t="s">
        <v>2591</v>
      </c>
      <c r="B375" s="3">
        <v>44742</v>
      </c>
      <c r="C375" s="2" t="s">
        <v>2592</v>
      </c>
      <c r="D375" t="s">
        <v>6158</v>
      </c>
      <c r="E375" s="2">
        <v>3</v>
      </c>
      <c r="F375" s="2" t="str">
        <f>_xlfn.XLOOKUP(C375,customers!$A$1:$A$1001,customers!$B$1:$B$1001,,0)</f>
        <v>Corney Curme</v>
      </c>
      <c r="G375" s="2" t="str">
        <f>IF(_xlfn.XLOOKUP(C375,customers!$A$1:$A$1001,customers!$C$1:$C$1001,,0)=0, "", _xlfn.XLOOKUP(C375,customers!$A$1:$A$1001,customers!$C$1:$C$1001,,0))</f>
        <v/>
      </c>
      <c r="H375" s="2" t="str">
        <f>_xlfn.XLOOKUP(C375,customers!$A$1:$A$1001,customers!$G$1:$G$1001,,0)</f>
        <v>Ireland</v>
      </c>
      <c r="I375" t="str">
        <f>INDEX(products!$A$1:$G$49,MATCH(orders!$D375,products!$A$1:$A$49,0), MATCH(orders!I$1,products!$A$1:$G$1,0))</f>
        <v>Ara</v>
      </c>
      <c r="J375" t="str">
        <f>INDEX(products!$A$1:$G$49,MATCH(orders!$D375,products!$A$1:$A$49,0), MATCH(orders!J$1,products!$A$1:$G$1,0))</f>
        <v>D</v>
      </c>
      <c r="K375" s="4">
        <f>INDEX(products!$A$1:$G$49,MATCH(orders!$D375,products!$A$1:$A$49,0), MATCH(orders!K$1,products!$A$1:$G$1,0))</f>
        <v>0.5</v>
      </c>
      <c r="L375" s="5">
        <f>INDEX(products!$A$1:$G$49,MATCH(orders!$D375,products!$A$1:$A$49,0), MATCH(orders!L$1,products!$A$1:$G$1,0))</f>
        <v>5.97</v>
      </c>
      <c r="M375" s="5">
        <f t="shared" si="15"/>
        <v>17.91</v>
      </c>
      <c r="N375" t="str">
        <f t="shared" si="16"/>
        <v>Arabica</v>
      </c>
      <c r="O375" t="str">
        <f t="shared" si="17"/>
        <v>Dark</v>
      </c>
      <c r="P375" t="str" cm="1">
        <f t="array" ref="P375">_xlfn.XLOOKUP(Orders[[#This Row],[Customer ID]],customers!$A$1:$A$1001,customers!I$1:$I$1001,,0)</f>
        <v>Yes</v>
      </c>
      <c r="Q375" t="str">
        <f>_xlfn.XLOOKUP(C375,customers!$A$1:$A$1001,customers!$F$1:$F$1001,,0)</f>
        <v>Castleknock</v>
      </c>
      <c r="R375" s="10">
        <f>Orders[[#This Row],[Unit Price]]-Orders[[#This Row],[Unit Profit]]</f>
        <v>5.4326999999999996</v>
      </c>
      <c r="S375" s="10">
        <f>Orders[[#This Row],[Quantity]]*Orders[[#This Row],[Unit Cost]]</f>
        <v>16.298099999999998</v>
      </c>
      <c r="T375" s="5" cm="1">
        <f t="array" ref="T375">_xlfn.XLOOKUP(D375,Table2[[#All],[Product ID]],Table2[[#All],[Profit]],,0)</f>
        <v>0.5373</v>
      </c>
      <c r="U375" s="5">
        <f>Orders[[#This Row],[Quantity]]*Orders[[#This Row],[Unit Profit]]</f>
        <v>1.6118999999999999</v>
      </c>
    </row>
    <row r="376" spans="1:21" x14ac:dyDescent="0.3">
      <c r="A376" s="2" t="s">
        <v>2597</v>
      </c>
      <c r="B376" s="3">
        <v>44125</v>
      </c>
      <c r="C376" s="2" t="s">
        <v>2598</v>
      </c>
      <c r="D376" t="s">
        <v>6161</v>
      </c>
      <c r="E376" s="2">
        <v>4</v>
      </c>
      <c r="F376" s="2" t="str">
        <f>_xlfn.XLOOKUP(C376,customers!$A$1:$A$1001,customers!$B$1:$B$1001,,0)</f>
        <v>Gothart Bamfield</v>
      </c>
      <c r="G376" s="2" t="str">
        <f>IF(_xlfn.XLOOKUP(C376,customers!$A$1:$A$1001,customers!$C$1:$C$1001,,0)=0, "", _xlfn.XLOOKUP(C376,customers!$A$1:$A$1001,customers!$C$1:$C$1001,,0))</f>
        <v>gbamfieldae@yellowpages.com</v>
      </c>
      <c r="H376" s="2" t="str">
        <f>_xlfn.XLOOKUP(C376,customers!$A$1:$A$1001,customers!$G$1:$G$1001,,0)</f>
        <v>United States</v>
      </c>
      <c r="I376" t="str">
        <f>INDEX(products!$A$1:$G$49,MATCH(orders!$D376,products!$A$1:$A$49,0), MATCH(orders!I$1,products!$A$1:$G$1,0))</f>
        <v>Lib</v>
      </c>
      <c r="J376" t="str">
        <f>INDEX(products!$A$1:$G$49,MATCH(orders!$D376,products!$A$1:$A$49,0), MATCH(orders!J$1,products!$A$1:$G$1,0))</f>
        <v>L</v>
      </c>
      <c r="K376" s="4">
        <f>INDEX(products!$A$1:$G$49,MATCH(orders!$D376,products!$A$1:$A$49,0), MATCH(orders!K$1,products!$A$1:$G$1,0))</f>
        <v>0.5</v>
      </c>
      <c r="L376" s="5">
        <f>INDEX(products!$A$1:$G$49,MATCH(orders!$D376,products!$A$1:$A$49,0), MATCH(orders!L$1,products!$A$1:$G$1,0))</f>
        <v>9.51</v>
      </c>
      <c r="M376" s="5">
        <f t="shared" si="15"/>
        <v>38.04</v>
      </c>
      <c r="N376" t="str">
        <f t="shared" si="16"/>
        <v>Librica</v>
      </c>
      <c r="O376" t="str">
        <f t="shared" si="17"/>
        <v>Light</v>
      </c>
      <c r="P376" t="str" cm="1">
        <f t="array" ref="P376">_xlfn.XLOOKUP(Orders[[#This Row],[Customer ID]],customers!$A$1:$A$1001,customers!I$1:$I$1001,,0)</f>
        <v>Yes</v>
      </c>
      <c r="Q376" t="str">
        <f>_xlfn.XLOOKUP(C376,customers!$A$1:$A$1001,customers!$F$1:$F$1001,,0)</f>
        <v>Irving</v>
      </c>
      <c r="R376" s="10">
        <f>Orders[[#This Row],[Unit Price]]-Orders[[#This Row],[Unit Profit]]</f>
        <v>8.2736999999999998</v>
      </c>
      <c r="S376" s="10">
        <f>Orders[[#This Row],[Quantity]]*Orders[[#This Row],[Unit Cost]]</f>
        <v>33.094799999999999</v>
      </c>
      <c r="T376" s="5" cm="1">
        <f t="array" ref="T376">_xlfn.XLOOKUP(D376,Table2[[#All],[Product ID]],Table2[[#All],[Profit]],,0)</f>
        <v>1.2363</v>
      </c>
      <c r="U376" s="5">
        <f>Orders[[#This Row],[Quantity]]*Orders[[#This Row],[Unit Profit]]</f>
        <v>4.9451999999999998</v>
      </c>
    </row>
    <row r="377" spans="1:21" x14ac:dyDescent="0.3">
      <c r="A377" s="2" t="s">
        <v>2603</v>
      </c>
      <c r="B377" s="3">
        <v>44120</v>
      </c>
      <c r="C377" s="2" t="s">
        <v>2604</v>
      </c>
      <c r="D377" t="s">
        <v>6152</v>
      </c>
      <c r="E377" s="2">
        <v>2</v>
      </c>
      <c r="F377" s="2" t="str">
        <f>_xlfn.XLOOKUP(C377,customers!$A$1:$A$1001,customers!$B$1:$B$1001,,0)</f>
        <v>Waylin Hollingdale</v>
      </c>
      <c r="G377" s="2" t="str">
        <f>IF(_xlfn.XLOOKUP(C377,customers!$A$1:$A$1001,customers!$C$1:$C$1001,,0)=0, "", _xlfn.XLOOKUP(C377,customers!$A$1:$A$1001,customers!$C$1:$C$1001,,0))</f>
        <v>whollingdaleaf@about.me</v>
      </c>
      <c r="H377" s="2" t="str">
        <f>_xlfn.XLOOKUP(C377,customers!$A$1:$A$1001,customers!$G$1:$G$1001,,0)</f>
        <v>United States</v>
      </c>
      <c r="I377" t="str">
        <f>INDEX(products!$A$1:$G$49,MATCH(orders!$D377,products!$A$1:$A$49,0), MATCH(orders!I$1,products!$A$1:$G$1,0))</f>
        <v>Ara</v>
      </c>
      <c r="J377" t="str">
        <f>INDEX(products!$A$1:$G$49,MATCH(orders!$D377,products!$A$1:$A$49,0), MATCH(orders!J$1,products!$A$1:$G$1,0))</f>
        <v>M</v>
      </c>
      <c r="K377" s="4">
        <f>INDEX(products!$A$1:$G$49,MATCH(orders!$D377,products!$A$1:$A$49,0), MATCH(orders!K$1,products!$A$1:$G$1,0))</f>
        <v>0.2</v>
      </c>
      <c r="L377" s="5">
        <f>INDEX(products!$A$1:$G$49,MATCH(orders!$D377,products!$A$1:$A$49,0), MATCH(orders!L$1,products!$A$1:$G$1,0))</f>
        <v>3.375</v>
      </c>
      <c r="M377" s="5">
        <f t="shared" si="15"/>
        <v>6.75</v>
      </c>
      <c r="N377" t="str">
        <f t="shared" si="16"/>
        <v>Arabica</v>
      </c>
      <c r="O377" t="str">
        <f t="shared" si="17"/>
        <v>Medium</v>
      </c>
      <c r="P377" t="str" cm="1">
        <f t="array" ref="P377">_xlfn.XLOOKUP(Orders[[#This Row],[Customer ID]],customers!$A$1:$A$1001,customers!I$1:$I$1001,,0)</f>
        <v>Yes</v>
      </c>
      <c r="Q377" t="str">
        <f>_xlfn.XLOOKUP(C377,customers!$A$1:$A$1001,customers!$F$1:$F$1001,,0)</f>
        <v>Dayton</v>
      </c>
      <c r="R377" s="10">
        <f>Orders[[#This Row],[Unit Price]]-Orders[[#This Row],[Unit Profit]]</f>
        <v>3.07125</v>
      </c>
      <c r="S377" s="10">
        <f>Orders[[#This Row],[Quantity]]*Orders[[#This Row],[Unit Cost]]</f>
        <v>6.1425000000000001</v>
      </c>
      <c r="T377" s="5" cm="1">
        <f t="array" ref="T377">_xlfn.XLOOKUP(D377,Table2[[#All],[Product ID]],Table2[[#All],[Profit]],,0)</f>
        <v>0.30374999999999996</v>
      </c>
      <c r="U377" s="5">
        <f>Orders[[#This Row],[Quantity]]*Orders[[#This Row],[Unit Profit]]</f>
        <v>0.60749999999999993</v>
      </c>
    </row>
    <row r="378" spans="1:21" x14ac:dyDescent="0.3">
      <c r="A378" s="2" t="s">
        <v>2609</v>
      </c>
      <c r="B378" s="3">
        <v>44097</v>
      </c>
      <c r="C378" s="2" t="s">
        <v>2610</v>
      </c>
      <c r="D378" t="s">
        <v>6146</v>
      </c>
      <c r="E378" s="2">
        <v>1</v>
      </c>
      <c r="F378" s="2" t="str">
        <f>_xlfn.XLOOKUP(C378,customers!$A$1:$A$1001,customers!$B$1:$B$1001,,0)</f>
        <v>Judd De Leek</v>
      </c>
      <c r="G378" s="2" t="str">
        <f>IF(_xlfn.XLOOKUP(C378,customers!$A$1:$A$1001,customers!$C$1:$C$1001,,0)=0, "", _xlfn.XLOOKUP(C378,customers!$A$1:$A$1001,customers!$C$1:$C$1001,,0))</f>
        <v>jdeag@xrea.com</v>
      </c>
      <c r="H378" s="2" t="str">
        <f>_xlfn.XLOOKUP(C378,customers!$A$1:$A$1001,customers!$G$1:$G$1001,,0)</f>
        <v>United States</v>
      </c>
      <c r="I378" t="str">
        <f>INDEX(products!$A$1:$G$49,MATCH(orders!$D378,products!$A$1:$A$49,0), MATCH(orders!I$1,products!$A$1:$G$1,0))</f>
        <v>Rob</v>
      </c>
      <c r="J378" t="str">
        <f>INDEX(products!$A$1:$G$49,MATCH(orders!$D378,products!$A$1:$A$49,0), MATCH(orders!J$1,products!$A$1:$G$1,0))</f>
        <v>M</v>
      </c>
      <c r="K378" s="4">
        <f>INDEX(products!$A$1:$G$49,MATCH(orders!$D378,products!$A$1:$A$49,0), MATCH(orders!K$1,products!$A$1:$G$1,0))</f>
        <v>0.5</v>
      </c>
      <c r="L378" s="5">
        <f>INDEX(products!$A$1:$G$49,MATCH(orders!$D378,products!$A$1:$A$49,0), MATCH(orders!L$1,products!$A$1:$G$1,0))</f>
        <v>5.97</v>
      </c>
      <c r="M378" s="5">
        <f t="shared" si="15"/>
        <v>5.97</v>
      </c>
      <c r="N378" t="str">
        <f t="shared" si="16"/>
        <v>Robusta</v>
      </c>
      <c r="O378" t="str">
        <f t="shared" si="17"/>
        <v>Medium</v>
      </c>
      <c r="P378" t="str" cm="1">
        <f t="array" ref="P378">_xlfn.XLOOKUP(Orders[[#This Row],[Customer ID]],customers!$A$1:$A$1001,customers!I$1:$I$1001,,0)</f>
        <v>Yes</v>
      </c>
      <c r="Q378" t="str">
        <f>_xlfn.XLOOKUP(C378,customers!$A$1:$A$1001,customers!$F$1:$F$1001,,0)</f>
        <v>Grand Rapids</v>
      </c>
      <c r="R378" s="10">
        <f>Orders[[#This Row],[Unit Price]]-Orders[[#This Row],[Unit Profit]]</f>
        <v>5.6117999999999997</v>
      </c>
      <c r="S378" s="10">
        <f>Orders[[#This Row],[Quantity]]*Orders[[#This Row],[Unit Cost]]</f>
        <v>5.6117999999999997</v>
      </c>
      <c r="T378" s="5" cm="1">
        <f t="array" ref="T378">_xlfn.XLOOKUP(D378,Table2[[#All],[Product ID]],Table2[[#All],[Profit]],,0)</f>
        <v>0.35819999999999996</v>
      </c>
      <c r="U378" s="5">
        <f>Orders[[#This Row],[Quantity]]*Orders[[#This Row],[Unit Profit]]</f>
        <v>0.35819999999999996</v>
      </c>
    </row>
    <row r="379" spans="1:21" x14ac:dyDescent="0.3">
      <c r="A379" s="2" t="s">
        <v>2615</v>
      </c>
      <c r="B379" s="3">
        <v>43532</v>
      </c>
      <c r="C379" s="2" t="s">
        <v>2616</v>
      </c>
      <c r="D379" t="s">
        <v>6163</v>
      </c>
      <c r="E379" s="2">
        <v>3</v>
      </c>
      <c r="F379" s="2" t="str">
        <f>_xlfn.XLOOKUP(C379,customers!$A$1:$A$1001,customers!$B$1:$B$1001,,0)</f>
        <v>Vanya Skullet</v>
      </c>
      <c r="G379" s="2" t="str">
        <f>IF(_xlfn.XLOOKUP(C379,customers!$A$1:$A$1001,customers!$C$1:$C$1001,,0)=0, "", _xlfn.XLOOKUP(C379,customers!$A$1:$A$1001,customers!$C$1:$C$1001,,0))</f>
        <v>vskulletah@tinyurl.com</v>
      </c>
      <c r="H379" s="2" t="str">
        <f>_xlfn.XLOOKUP(C379,customers!$A$1:$A$1001,customers!$G$1:$G$1001,,0)</f>
        <v>Ireland</v>
      </c>
      <c r="I379" t="str">
        <f>INDEX(products!$A$1:$G$49,MATCH(orders!$D379,products!$A$1:$A$49,0), MATCH(orders!I$1,products!$A$1:$G$1,0))</f>
        <v>Rob</v>
      </c>
      <c r="J379" t="str">
        <f>INDEX(products!$A$1:$G$49,MATCH(orders!$D379,products!$A$1:$A$49,0), MATCH(orders!J$1,products!$A$1:$G$1,0))</f>
        <v>D</v>
      </c>
      <c r="K379" s="4">
        <f>INDEX(products!$A$1:$G$49,MATCH(orders!$D379,products!$A$1:$A$49,0), MATCH(orders!K$1,products!$A$1:$G$1,0))</f>
        <v>0.2</v>
      </c>
      <c r="L379" s="5">
        <f>INDEX(products!$A$1:$G$49,MATCH(orders!$D379,products!$A$1:$A$49,0), MATCH(orders!L$1,products!$A$1:$G$1,0))</f>
        <v>2.6849999999999996</v>
      </c>
      <c r="M379" s="5">
        <f t="shared" si="15"/>
        <v>8.0549999999999997</v>
      </c>
      <c r="N379" t="str">
        <f t="shared" si="16"/>
        <v>Robusta</v>
      </c>
      <c r="O379" t="str">
        <f t="shared" si="17"/>
        <v>Dark</v>
      </c>
      <c r="P379" t="str" cm="1">
        <f t="array" ref="P379">_xlfn.XLOOKUP(Orders[[#This Row],[Customer ID]],customers!$A$1:$A$1001,customers!I$1:$I$1001,,0)</f>
        <v>No</v>
      </c>
      <c r="Q379" t="str">
        <f>_xlfn.XLOOKUP(C379,customers!$A$1:$A$1001,customers!$F$1:$F$1001,,0)</f>
        <v>Balally</v>
      </c>
      <c r="R379" s="10">
        <f>Orders[[#This Row],[Unit Price]]-Orders[[#This Row],[Unit Profit]]</f>
        <v>2.5238999999999998</v>
      </c>
      <c r="S379" s="10">
        <f>Orders[[#This Row],[Quantity]]*Orders[[#This Row],[Unit Cost]]</f>
        <v>7.5716999999999999</v>
      </c>
      <c r="T379" s="5" cm="1">
        <f t="array" ref="T379">_xlfn.XLOOKUP(D379,Table2[[#All],[Product ID]],Table2[[#All],[Profit]],,0)</f>
        <v>0.16109999999999997</v>
      </c>
      <c r="U379" s="5">
        <f>Orders[[#This Row],[Quantity]]*Orders[[#This Row],[Unit Profit]]</f>
        <v>0.4832999999999999</v>
      </c>
    </row>
    <row r="380" spans="1:21" x14ac:dyDescent="0.3">
      <c r="A380" s="2" t="s">
        <v>2621</v>
      </c>
      <c r="B380" s="3">
        <v>44377</v>
      </c>
      <c r="C380" s="2" t="s">
        <v>2622</v>
      </c>
      <c r="D380" t="s">
        <v>6180</v>
      </c>
      <c r="E380" s="2">
        <v>3</v>
      </c>
      <c r="F380" s="2" t="str">
        <f>_xlfn.XLOOKUP(C380,customers!$A$1:$A$1001,customers!$B$1:$B$1001,,0)</f>
        <v>Jany Rudeforth</v>
      </c>
      <c r="G380" s="2" t="str">
        <f>IF(_xlfn.XLOOKUP(C380,customers!$A$1:$A$1001,customers!$C$1:$C$1001,,0)=0, "", _xlfn.XLOOKUP(C380,customers!$A$1:$A$1001,customers!$C$1:$C$1001,,0))</f>
        <v>jrudeforthai@wunderground.com</v>
      </c>
      <c r="H380" s="2" t="str">
        <f>_xlfn.XLOOKUP(C380,customers!$A$1:$A$1001,customers!$G$1:$G$1001,,0)</f>
        <v>Ireland</v>
      </c>
      <c r="I380" t="str">
        <f>INDEX(products!$A$1:$G$49,MATCH(orders!$D380,products!$A$1:$A$49,0), MATCH(orders!I$1,products!$A$1:$G$1,0))</f>
        <v>Ara</v>
      </c>
      <c r="J380" t="str">
        <f>INDEX(products!$A$1:$G$49,MATCH(orders!$D380,products!$A$1:$A$49,0), MATCH(orders!J$1,products!$A$1:$G$1,0))</f>
        <v>L</v>
      </c>
      <c r="K380" s="4">
        <f>INDEX(products!$A$1:$G$49,MATCH(orders!$D380,products!$A$1:$A$49,0), MATCH(orders!K$1,products!$A$1:$G$1,0))</f>
        <v>0.5</v>
      </c>
      <c r="L380" s="5">
        <f>INDEX(products!$A$1:$G$49,MATCH(orders!$D380,products!$A$1:$A$49,0), MATCH(orders!L$1,products!$A$1:$G$1,0))</f>
        <v>7.77</v>
      </c>
      <c r="M380" s="5">
        <f t="shared" si="15"/>
        <v>23.31</v>
      </c>
      <c r="N380" t="str">
        <f t="shared" si="16"/>
        <v>Arabica</v>
      </c>
      <c r="O380" t="str">
        <f t="shared" si="17"/>
        <v>Light</v>
      </c>
      <c r="P380" t="str" cm="1">
        <f t="array" ref="P380">_xlfn.XLOOKUP(Orders[[#This Row],[Customer ID]],customers!$A$1:$A$1001,customers!I$1:$I$1001,,0)</f>
        <v>Yes</v>
      </c>
      <c r="Q380" t="str">
        <f>_xlfn.XLOOKUP(C380,customers!$A$1:$A$1001,customers!$F$1:$F$1001,,0)</f>
        <v>Tullyallen</v>
      </c>
      <c r="R380" s="10">
        <f>Orders[[#This Row],[Unit Price]]-Orders[[#This Row],[Unit Profit]]</f>
        <v>7.0706999999999995</v>
      </c>
      <c r="S380" s="10">
        <f>Orders[[#This Row],[Quantity]]*Orders[[#This Row],[Unit Cost]]</f>
        <v>21.2121</v>
      </c>
      <c r="T380" s="5" cm="1">
        <f t="array" ref="T380">_xlfn.XLOOKUP(D380,Table2[[#All],[Product ID]],Table2[[#All],[Profit]],,0)</f>
        <v>0.69929999999999992</v>
      </c>
      <c r="U380" s="5">
        <f>Orders[[#This Row],[Quantity]]*Orders[[#This Row],[Unit Profit]]</f>
        <v>2.0978999999999997</v>
      </c>
    </row>
    <row r="381" spans="1:21" x14ac:dyDescent="0.3">
      <c r="A381" s="2" t="s">
        <v>2627</v>
      </c>
      <c r="B381" s="3">
        <v>43690</v>
      </c>
      <c r="C381" s="2" t="s">
        <v>2628</v>
      </c>
      <c r="D381" t="s">
        <v>6173</v>
      </c>
      <c r="E381" s="2">
        <v>6</v>
      </c>
      <c r="F381" s="2" t="str">
        <f>_xlfn.XLOOKUP(C381,customers!$A$1:$A$1001,customers!$B$1:$B$1001,,0)</f>
        <v>Ashbey Tomaszewski</v>
      </c>
      <c r="G381" s="2" t="str">
        <f>IF(_xlfn.XLOOKUP(C381,customers!$A$1:$A$1001,customers!$C$1:$C$1001,,0)=0, "", _xlfn.XLOOKUP(C381,customers!$A$1:$A$1001,customers!$C$1:$C$1001,,0))</f>
        <v>atomaszewskiaj@answers.com</v>
      </c>
      <c r="H381" s="2" t="str">
        <f>_xlfn.XLOOKUP(C381,customers!$A$1:$A$1001,customers!$G$1:$G$1001,,0)</f>
        <v>United Kingdom</v>
      </c>
      <c r="I381" t="str">
        <f>INDEX(products!$A$1:$G$49,MATCH(orders!$D381,products!$A$1:$A$49,0), MATCH(orders!I$1,products!$A$1:$G$1,0))</f>
        <v>Rob</v>
      </c>
      <c r="J381" t="str">
        <f>INDEX(products!$A$1:$G$49,MATCH(orders!$D381,products!$A$1:$A$49,0), MATCH(orders!J$1,products!$A$1:$G$1,0))</f>
        <v>L</v>
      </c>
      <c r="K381" s="4">
        <f>INDEX(products!$A$1:$G$49,MATCH(orders!$D381,products!$A$1:$A$49,0), MATCH(orders!K$1,products!$A$1:$G$1,0))</f>
        <v>0.5</v>
      </c>
      <c r="L381" s="5">
        <f>INDEX(products!$A$1:$G$49,MATCH(orders!$D381,products!$A$1:$A$49,0), MATCH(orders!L$1,products!$A$1:$G$1,0))</f>
        <v>7.169999999999999</v>
      </c>
      <c r="M381" s="5">
        <f t="shared" si="15"/>
        <v>43.019999999999996</v>
      </c>
      <c r="N381" t="str">
        <f t="shared" si="16"/>
        <v>Robusta</v>
      </c>
      <c r="O381" t="str">
        <f t="shared" si="17"/>
        <v>Light</v>
      </c>
      <c r="P381" t="str" cm="1">
        <f t="array" ref="P381">_xlfn.XLOOKUP(Orders[[#This Row],[Customer ID]],customers!$A$1:$A$1001,customers!I$1:$I$1001,,0)</f>
        <v>Yes</v>
      </c>
      <c r="Q381" t="str">
        <f>_xlfn.XLOOKUP(C381,customers!$A$1:$A$1001,customers!$F$1:$F$1001,,0)</f>
        <v>Sutton</v>
      </c>
      <c r="R381" s="10">
        <f>Orders[[#This Row],[Unit Price]]-Orders[[#This Row],[Unit Profit]]</f>
        <v>6.7397999999999989</v>
      </c>
      <c r="S381" s="10">
        <f>Orders[[#This Row],[Quantity]]*Orders[[#This Row],[Unit Cost]]</f>
        <v>40.438799999999993</v>
      </c>
      <c r="T381" s="5" cm="1">
        <f t="array" ref="T381">_xlfn.XLOOKUP(D381,Table2[[#All],[Product ID]],Table2[[#All],[Profit]],,0)</f>
        <v>0.43019999999999992</v>
      </c>
      <c r="U381" s="5">
        <f>Orders[[#This Row],[Quantity]]*Orders[[#This Row],[Unit Profit]]</f>
        <v>2.5811999999999995</v>
      </c>
    </row>
    <row r="382" spans="1:21" x14ac:dyDescent="0.3">
      <c r="A382" s="2" t="s">
        <v>2632</v>
      </c>
      <c r="B382" s="3">
        <v>44249</v>
      </c>
      <c r="C382" s="2" t="s">
        <v>2331</v>
      </c>
      <c r="D382" t="s">
        <v>6169</v>
      </c>
      <c r="E382" s="2">
        <v>3</v>
      </c>
      <c r="F382" s="2" t="str">
        <f>_xlfn.XLOOKUP(C382,customers!$A$1:$A$1001,customers!$B$1:$B$1001,,0)</f>
        <v>Flynn Antony</v>
      </c>
      <c r="G382" s="2" t="str">
        <f>IF(_xlfn.XLOOKUP(C382,customers!$A$1:$A$1001,customers!$C$1:$C$1001,,0)=0, "", _xlfn.XLOOKUP(C382,customers!$A$1:$A$1001,customers!$C$1:$C$1001,,0))</f>
        <v/>
      </c>
      <c r="H382" s="2" t="str">
        <f>_xlfn.XLOOKUP(C382,customers!$A$1:$A$1001,customers!$G$1:$G$1001,,0)</f>
        <v>United States</v>
      </c>
      <c r="I382" t="str">
        <f>INDEX(products!$A$1:$G$49,MATCH(orders!$D382,products!$A$1:$A$49,0), MATCH(orders!I$1,products!$A$1:$G$1,0))</f>
        <v>Lib</v>
      </c>
      <c r="J382" t="str">
        <f>INDEX(products!$A$1:$G$49,MATCH(orders!$D382,products!$A$1:$A$49,0), MATCH(orders!J$1,products!$A$1:$G$1,0))</f>
        <v>D</v>
      </c>
      <c r="K382" s="4">
        <f>INDEX(products!$A$1:$G$49,MATCH(orders!$D382,products!$A$1:$A$49,0), MATCH(orders!K$1,products!$A$1:$G$1,0))</f>
        <v>0.5</v>
      </c>
      <c r="L382" s="5">
        <f>INDEX(products!$A$1:$G$49,MATCH(orders!$D382,products!$A$1:$A$49,0), MATCH(orders!L$1,products!$A$1:$G$1,0))</f>
        <v>7.77</v>
      </c>
      <c r="M382" s="5">
        <f t="shared" si="15"/>
        <v>23.31</v>
      </c>
      <c r="N382" t="str">
        <f t="shared" si="16"/>
        <v>Librica</v>
      </c>
      <c r="O382" t="str">
        <f t="shared" si="17"/>
        <v>Dark</v>
      </c>
      <c r="P382" t="str" cm="1">
        <f t="array" ref="P382">_xlfn.XLOOKUP(Orders[[#This Row],[Customer ID]],customers!$A$1:$A$1001,customers!I$1:$I$1001,,0)</f>
        <v>No</v>
      </c>
      <c r="Q382" t="str">
        <f>_xlfn.XLOOKUP(C382,customers!$A$1:$A$1001,customers!$F$1:$F$1001,,0)</f>
        <v>Birmingham</v>
      </c>
      <c r="R382" s="10">
        <f>Orders[[#This Row],[Unit Price]]-Orders[[#This Row],[Unit Profit]]</f>
        <v>6.7599</v>
      </c>
      <c r="S382" s="10">
        <f>Orders[[#This Row],[Quantity]]*Orders[[#This Row],[Unit Cost]]</f>
        <v>20.279699999999998</v>
      </c>
      <c r="T382" s="5" cm="1">
        <f t="array" ref="T382">_xlfn.XLOOKUP(D382,Table2[[#All],[Product ID]],Table2[[#All],[Profit]],,0)</f>
        <v>1.0101</v>
      </c>
      <c r="U382" s="5">
        <f>Orders[[#This Row],[Quantity]]*Orders[[#This Row],[Unit Profit]]</f>
        <v>3.0303</v>
      </c>
    </row>
    <row r="383" spans="1:21" x14ac:dyDescent="0.3">
      <c r="A383" s="2" t="s">
        <v>2638</v>
      </c>
      <c r="B383" s="3">
        <v>44646</v>
      </c>
      <c r="C383" s="2" t="s">
        <v>2639</v>
      </c>
      <c r="D383" t="s">
        <v>6154</v>
      </c>
      <c r="E383" s="2">
        <v>5</v>
      </c>
      <c r="F383" s="2" t="str">
        <f>_xlfn.XLOOKUP(C383,customers!$A$1:$A$1001,customers!$B$1:$B$1001,,0)</f>
        <v>Pren Bess</v>
      </c>
      <c r="G383" s="2" t="str">
        <f>IF(_xlfn.XLOOKUP(C383,customers!$A$1:$A$1001,customers!$C$1:$C$1001,,0)=0, "", _xlfn.XLOOKUP(C383,customers!$A$1:$A$1001,customers!$C$1:$C$1001,,0))</f>
        <v>pbessal@qq.com</v>
      </c>
      <c r="H383" s="2" t="str">
        <f>_xlfn.XLOOKUP(C383,customers!$A$1:$A$1001,customers!$G$1:$G$1001,,0)</f>
        <v>United States</v>
      </c>
      <c r="I383" t="str">
        <f>INDEX(products!$A$1:$G$49,MATCH(orders!$D383,products!$A$1:$A$49,0), MATCH(orders!I$1,products!$A$1:$G$1,0))</f>
        <v>Ara</v>
      </c>
      <c r="J383" t="str">
        <f>INDEX(products!$A$1:$G$49,MATCH(orders!$D383,products!$A$1:$A$49,0), MATCH(orders!J$1,products!$A$1:$G$1,0))</f>
        <v>D</v>
      </c>
      <c r="K383" s="4">
        <f>INDEX(products!$A$1:$G$49,MATCH(orders!$D383,products!$A$1:$A$49,0), MATCH(orders!K$1,products!$A$1:$G$1,0))</f>
        <v>0.2</v>
      </c>
      <c r="L383" s="5">
        <f>INDEX(products!$A$1:$G$49,MATCH(orders!$D383,products!$A$1:$A$49,0), MATCH(orders!L$1,products!$A$1:$G$1,0))</f>
        <v>2.9849999999999999</v>
      </c>
      <c r="M383" s="5">
        <f t="shared" si="15"/>
        <v>14.924999999999999</v>
      </c>
      <c r="N383" t="str">
        <f t="shared" si="16"/>
        <v>Arabica</v>
      </c>
      <c r="O383" t="str">
        <f t="shared" si="17"/>
        <v>Dark</v>
      </c>
      <c r="P383" t="str" cm="1">
        <f t="array" ref="P383">_xlfn.XLOOKUP(Orders[[#This Row],[Customer ID]],customers!$A$1:$A$1001,customers!I$1:$I$1001,,0)</f>
        <v>Yes</v>
      </c>
      <c r="Q383" t="str">
        <f>_xlfn.XLOOKUP(C383,customers!$A$1:$A$1001,customers!$F$1:$F$1001,,0)</f>
        <v>Los Angeles</v>
      </c>
      <c r="R383" s="10">
        <f>Orders[[#This Row],[Unit Price]]-Orders[[#This Row],[Unit Profit]]</f>
        <v>2.7163499999999998</v>
      </c>
      <c r="S383" s="10">
        <f>Orders[[#This Row],[Quantity]]*Orders[[#This Row],[Unit Cost]]</f>
        <v>13.58175</v>
      </c>
      <c r="T383" s="5" cm="1">
        <f t="array" ref="T383">_xlfn.XLOOKUP(D383,Table2[[#All],[Product ID]],Table2[[#All],[Profit]],,0)</f>
        <v>0.26865</v>
      </c>
      <c r="U383" s="5">
        <f>Orders[[#This Row],[Quantity]]*Orders[[#This Row],[Unit Profit]]</f>
        <v>1.3432500000000001</v>
      </c>
    </row>
    <row r="384" spans="1:21" x14ac:dyDescent="0.3">
      <c r="A384" s="2" t="s">
        <v>2644</v>
      </c>
      <c r="B384" s="3">
        <v>43840</v>
      </c>
      <c r="C384" s="2" t="s">
        <v>2645</v>
      </c>
      <c r="D384" t="s">
        <v>6144</v>
      </c>
      <c r="E384" s="2">
        <v>3</v>
      </c>
      <c r="F384" s="2" t="str">
        <f>_xlfn.XLOOKUP(C384,customers!$A$1:$A$1001,customers!$B$1:$B$1001,,0)</f>
        <v>Elka Windress</v>
      </c>
      <c r="G384" s="2" t="str">
        <f>IF(_xlfn.XLOOKUP(C384,customers!$A$1:$A$1001,customers!$C$1:$C$1001,,0)=0, "", _xlfn.XLOOKUP(C384,customers!$A$1:$A$1001,customers!$C$1:$C$1001,,0))</f>
        <v>ewindressam@marketwatch.com</v>
      </c>
      <c r="H384" s="2" t="str">
        <f>_xlfn.XLOOKUP(C384,customers!$A$1:$A$1001,customers!$G$1:$G$1001,,0)</f>
        <v>United States</v>
      </c>
      <c r="I384" t="str">
        <f>INDEX(products!$A$1:$G$49,MATCH(orders!$D384,products!$A$1:$A$49,0), MATCH(orders!I$1,products!$A$1:$G$1,0))</f>
        <v>Exc</v>
      </c>
      <c r="J384" t="str">
        <f>INDEX(products!$A$1:$G$49,MATCH(orders!$D384,products!$A$1:$A$49,0), MATCH(orders!J$1,products!$A$1:$G$1,0))</f>
        <v>D</v>
      </c>
      <c r="K384" s="4">
        <f>INDEX(products!$A$1:$G$49,MATCH(orders!$D384,products!$A$1:$A$49,0), MATCH(orders!K$1,products!$A$1:$G$1,0))</f>
        <v>0.5</v>
      </c>
      <c r="L384" s="5">
        <f>INDEX(products!$A$1:$G$49,MATCH(orders!$D384,products!$A$1:$A$49,0), MATCH(orders!L$1,products!$A$1:$G$1,0))</f>
        <v>7.29</v>
      </c>
      <c r="M384" s="5">
        <f t="shared" si="15"/>
        <v>21.87</v>
      </c>
      <c r="N384" t="str">
        <f t="shared" si="16"/>
        <v>Excelsa</v>
      </c>
      <c r="O384" t="str">
        <f t="shared" si="17"/>
        <v>Dark</v>
      </c>
      <c r="P384" t="str" cm="1">
        <f t="array" ref="P384">_xlfn.XLOOKUP(Orders[[#This Row],[Customer ID]],customers!$A$1:$A$1001,customers!I$1:$I$1001,,0)</f>
        <v>No</v>
      </c>
      <c r="Q384" t="str">
        <f>_xlfn.XLOOKUP(C384,customers!$A$1:$A$1001,customers!$F$1:$F$1001,,0)</f>
        <v>Baltimore</v>
      </c>
      <c r="R384" s="10">
        <f>Orders[[#This Row],[Unit Price]]-Orders[[#This Row],[Unit Profit]]</f>
        <v>6.4881000000000002</v>
      </c>
      <c r="S384" s="10">
        <f>Orders[[#This Row],[Quantity]]*Orders[[#This Row],[Unit Cost]]</f>
        <v>19.464300000000001</v>
      </c>
      <c r="T384" s="5" cm="1">
        <f t="array" ref="T384">_xlfn.XLOOKUP(D384,Table2[[#All],[Product ID]],Table2[[#All],[Profit]],,0)</f>
        <v>0.80190000000000006</v>
      </c>
      <c r="U384" s="5">
        <f>Orders[[#This Row],[Quantity]]*Orders[[#This Row],[Unit Profit]]</f>
        <v>2.4057000000000004</v>
      </c>
    </row>
    <row r="385" spans="1:21" x14ac:dyDescent="0.3">
      <c r="A385" s="2" t="s">
        <v>2650</v>
      </c>
      <c r="B385" s="3">
        <v>43586</v>
      </c>
      <c r="C385" s="2" t="s">
        <v>2651</v>
      </c>
      <c r="D385" t="s">
        <v>6176</v>
      </c>
      <c r="E385" s="2">
        <v>6</v>
      </c>
      <c r="F385" s="2" t="str">
        <f>_xlfn.XLOOKUP(C385,customers!$A$1:$A$1001,customers!$B$1:$B$1001,,0)</f>
        <v>Marty Kidstoun</v>
      </c>
      <c r="G385" s="2" t="str">
        <f>IF(_xlfn.XLOOKUP(C385,customers!$A$1:$A$1001,customers!$C$1:$C$1001,,0)=0, "", _xlfn.XLOOKUP(C385,customers!$A$1:$A$1001,customers!$C$1:$C$1001,,0))</f>
        <v/>
      </c>
      <c r="H385" s="2" t="str">
        <f>_xlfn.XLOOKUP(C385,customers!$A$1:$A$1001,customers!$G$1:$G$1001,,0)</f>
        <v>United States</v>
      </c>
      <c r="I385" t="str">
        <f>INDEX(products!$A$1:$G$49,MATCH(orders!$D385,products!$A$1:$A$49,0), MATCH(orders!I$1,products!$A$1:$G$1,0))</f>
        <v>Exc</v>
      </c>
      <c r="J385" t="str">
        <f>INDEX(products!$A$1:$G$49,MATCH(orders!$D385,products!$A$1:$A$49,0), MATCH(orders!J$1,products!$A$1:$G$1,0))</f>
        <v>L</v>
      </c>
      <c r="K385" s="4">
        <f>INDEX(products!$A$1:$G$49,MATCH(orders!$D385,products!$A$1:$A$49,0), MATCH(orders!K$1,products!$A$1:$G$1,0))</f>
        <v>0.5</v>
      </c>
      <c r="L385" s="5">
        <f>INDEX(products!$A$1:$G$49,MATCH(orders!$D385,products!$A$1:$A$49,0), MATCH(orders!L$1,products!$A$1:$G$1,0))</f>
        <v>8.91</v>
      </c>
      <c r="M385" s="5">
        <f t="shared" si="15"/>
        <v>53.46</v>
      </c>
      <c r="N385" t="str">
        <f t="shared" si="16"/>
        <v>Excelsa</v>
      </c>
      <c r="O385" t="str">
        <f t="shared" si="17"/>
        <v>Light</v>
      </c>
      <c r="P385" t="str" cm="1">
        <f t="array" ref="P385">_xlfn.XLOOKUP(Orders[[#This Row],[Customer ID]],customers!$A$1:$A$1001,customers!I$1:$I$1001,,0)</f>
        <v>Yes</v>
      </c>
      <c r="Q385" t="str">
        <f>_xlfn.XLOOKUP(C385,customers!$A$1:$A$1001,customers!$F$1:$F$1001,,0)</f>
        <v>Harrisburg</v>
      </c>
      <c r="R385" s="10">
        <f>Orders[[#This Row],[Unit Price]]-Orders[[#This Row],[Unit Profit]]</f>
        <v>7.9298999999999999</v>
      </c>
      <c r="S385" s="10">
        <f>Orders[[#This Row],[Quantity]]*Orders[[#This Row],[Unit Cost]]</f>
        <v>47.5794</v>
      </c>
      <c r="T385" s="5" cm="1">
        <f t="array" ref="T385">_xlfn.XLOOKUP(D385,Table2[[#All],[Product ID]],Table2[[#All],[Profit]],,0)</f>
        <v>0.98009999999999997</v>
      </c>
      <c r="U385" s="5">
        <f>Orders[[#This Row],[Quantity]]*Orders[[#This Row],[Unit Profit]]</f>
        <v>5.8805999999999994</v>
      </c>
    </row>
    <row r="386" spans="1:21" x14ac:dyDescent="0.3">
      <c r="A386" s="2" t="s">
        <v>2655</v>
      </c>
      <c r="B386" s="3">
        <v>43870</v>
      </c>
      <c r="C386" s="2" t="s">
        <v>2656</v>
      </c>
      <c r="D386" t="s">
        <v>6182</v>
      </c>
      <c r="E386" s="2">
        <v>4</v>
      </c>
      <c r="F386" s="2" t="str">
        <f>_xlfn.XLOOKUP(C386,customers!$A$1:$A$1001,customers!$B$1:$B$1001,,0)</f>
        <v>Nickey Dimbleby</v>
      </c>
      <c r="G386" s="2" t="str">
        <f>IF(_xlfn.XLOOKUP(C386,customers!$A$1:$A$1001,customers!$C$1:$C$1001,,0)=0, "", _xlfn.XLOOKUP(C386,customers!$A$1:$A$1001,customers!$C$1:$C$1001,,0))</f>
        <v/>
      </c>
      <c r="H386" s="2" t="str">
        <f>_xlfn.XLOOKUP(C386,customers!$A$1:$A$1001,customers!$G$1:$G$1001,,0)</f>
        <v>United States</v>
      </c>
      <c r="I386" t="str">
        <f>INDEX(products!$A$1:$G$49,MATCH(orders!$D386,products!$A$1:$A$49,0), MATCH(orders!I$1,products!$A$1:$G$1,0))</f>
        <v>Ara</v>
      </c>
      <c r="J386" t="str">
        <f>INDEX(products!$A$1:$G$49,MATCH(orders!$D386,products!$A$1:$A$49,0), MATCH(orders!J$1,products!$A$1:$G$1,0))</f>
        <v>L</v>
      </c>
      <c r="K386" s="4">
        <f>INDEX(products!$A$1:$G$49,MATCH(orders!$D386,products!$A$1:$A$49,0), MATCH(orders!K$1,products!$A$1:$G$1,0))</f>
        <v>2.5</v>
      </c>
      <c r="L386" s="5">
        <f>INDEX(products!$A$1:$G$49,MATCH(orders!$D386,products!$A$1:$A$49,0), MATCH(orders!L$1,products!$A$1:$G$1,0))</f>
        <v>29.784999999999997</v>
      </c>
      <c r="M386" s="5">
        <f t="shared" si="15"/>
        <v>119.13999999999999</v>
      </c>
      <c r="N386" t="str">
        <f t="shared" si="16"/>
        <v>Arabica</v>
      </c>
      <c r="O386" t="str">
        <f t="shared" si="17"/>
        <v>Light</v>
      </c>
      <c r="P386" t="str" cm="1">
        <f t="array" ref="P386">_xlfn.XLOOKUP(Orders[[#This Row],[Customer ID]],customers!$A$1:$A$1001,customers!I$1:$I$1001,,0)</f>
        <v>No</v>
      </c>
      <c r="Q386" t="str">
        <f>_xlfn.XLOOKUP(C386,customers!$A$1:$A$1001,customers!$F$1:$F$1001,,0)</f>
        <v>Dallas</v>
      </c>
      <c r="R386" s="10">
        <f>Orders[[#This Row],[Unit Price]]-Orders[[#This Row],[Unit Profit]]</f>
        <v>27.104349999999997</v>
      </c>
      <c r="S386" s="10">
        <f>Orders[[#This Row],[Quantity]]*Orders[[#This Row],[Unit Cost]]</f>
        <v>108.41739999999999</v>
      </c>
      <c r="T386" s="5" cm="1">
        <f t="array" ref="T386">_xlfn.XLOOKUP(D386,Table2[[#All],[Product ID]],Table2[[#All],[Profit]],,0)</f>
        <v>2.6806499999999995</v>
      </c>
      <c r="U386" s="5">
        <f>Orders[[#This Row],[Quantity]]*Orders[[#This Row],[Unit Profit]]</f>
        <v>10.722599999999998</v>
      </c>
    </row>
    <row r="387" spans="1:21" x14ac:dyDescent="0.3">
      <c r="A387" s="2" t="s">
        <v>2660</v>
      </c>
      <c r="B387" s="3">
        <v>44559</v>
      </c>
      <c r="C387" s="2" t="s">
        <v>2661</v>
      </c>
      <c r="D387" t="s">
        <v>6160</v>
      </c>
      <c r="E387" s="2">
        <v>5</v>
      </c>
      <c r="F387" s="2" t="str">
        <f>_xlfn.XLOOKUP(C387,customers!$A$1:$A$1001,customers!$B$1:$B$1001,,0)</f>
        <v>Virgil Baumadier</v>
      </c>
      <c r="G387" s="2" t="str">
        <f>IF(_xlfn.XLOOKUP(C387,customers!$A$1:$A$1001,customers!$C$1:$C$1001,,0)=0, "", _xlfn.XLOOKUP(C387,customers!$A$1:$A$1001,customers!$C$1:$C$1001,,0))</f>
        <v>vbaumadierap@google.cn</v>
      </c>
      <c r="H387" s="2" t="str">
        <f>_xlfn.XLOOKUP(C387,customers!$A$1:$A$1001,customers!$G$1:$G$1001,,0)</f>
        <v>United States</v>
      </c>
      <c r="I387" t="str">
        <f>INDEX(products!$A$1:$G$49,MATCH(orders!$D387,products!$A$1:$A$49,0), MATCH(orders!I$1,products!$A$1:$G$1,0))</f>
        <v>Lib</v>
      </c>
      <c r="J387" t="str">
        <f>INDEX(products!$A$1:$G$49,MATCH(orders!$D387,products!$A$1:$A$49,0), MATCH(orders!J$1,products!$A$1:$G$1,0))</f>
        <v>M</v>
      </c>
      <c r="K387" s="4">
        <f>INDEX(products!$A$1:$G$49,MATCH(orders!$D387,products!$A$1:$A$49,0), MATCH(orders!K$1,products!$A$1:$G$1,0))</f>
        <v>0.5</v>
      </c>
      <c r="L387" s="5">
        <f>INDEX(products!$A$1:$G$49,MATCH(orders!$D387,products!$A$1:$A$49,0), MATCH(orders!L$1,products!$A$1:$G$1,0))</f>
        <v>8.73</v>
      </c>
      <c r="M387" s="5">
        <f t="shared" ref="M387:M450" si="18">L387*E387</f>
        <v>43.650000000000006</v>
      </c>
      <c r="N387" t="str">
        <f t="shared" ref="N387:N450" si="19">IF(I387="Rob","Robusta", IF(I387="Exc","Excelsa", IF(I387="Ara", "Arabica", IF(I387="Lib", "Librica",""))))</f>
        <v>Librica</v>
      </c>
      <c r="O387" t="str">
        <f t="shared" ref="O387:O450" si="20">IF(J387="M", "Medium", IF(J387="L", "Light", IF(J387="D", "Dark","")))</f>
        <v>Medium</v>
      </c>
      <c r="P387" t="str" cm="1">
        <f t="array" ref="P387">_xlfn.XLOOKUP(Orders[[#This Row],[Customer ID]],customers!$A$1:$A$1001,customers!I$1:$I$1001,,0)</f>
        <v>Yes</v>
      </c>
      <c r="Q387" t="str">
        <f>_xlfn.XLOOKUP(C387,customers!$A$1:$A$1001,customers!$F$1:$F$1001,,0)</f>
        <v>Kansas City</v>
      </c>
      <c r="R387" s="10">
        <f>Orders[[#This Row],[Unit Price]]-Orders[[#This Row],[Unit Profit]]</f>
        <v>7.5951000000000004</v>
      </c>
      <c r="S387" s="10">
        <f>Orders[[#This Row],[Quantity]]*Orders[[#This Row],[Unit Cost]]</f>
        <v>37.975500000000004</v>
      </c>
      <c r="T387" s="5" cm="1">
        <f t="array" ref="T387">_xlfn.XLOOKUP(D387,Table2[[#All],[Product ID]],Table2[[#All],[Profit]],,0)</f>
        <v>1.1349</v>
      </c>
      <c r="U387" s="5">
        <f>Orders[[#This Row],[Quantity]]*Orders[[#This Row],[Unit Profit]]</f>
        <v>5.6745000000000001</v>
      </c>
    </row>
    <row r="388" spans="1:21" x14ac:dyDescent="0.3">
      <c r="A388" s="2" t="s">
        <v>2666</v>
      </c>
      <c r="B388" s="3">
        <v>44083</v>
      </c>
      <c r="C388" s="2" t="s">
        <v>2667</v>
      </c>
      <c r="D388" t="s">
        <v>6154</v>
      </c>
      <c r="E388" s="2">
        <v>6</v>
      </c>
      <c r="F388" s="2" t="str">
        <f>_xlfn.XLOOKUP(C388,customers!$A$1:$A$1001,customers!$B$1:$B$1001,,0)</f>
        <v>Lenore Messenbird</v>
      </c>
      <c r="G388" s="2" t="str">
        <f>IF(_xlfn.XLOOKUP(C388,customers!$A$1:$A$1001,customers!$C$1:$C$1001,,0)=0, "", _xlfn.XLOOKUP(C388,customers!$A$1:$A$1001,customers!$C$1:$C$1001,,0))</f>
        <v/>
      </c>
      <c r="H388" s="2" t="str">
        <f>_xlfn.XLOOKUP(C388,customers!$A$1:$A$1001,customers!$G$1:$G$1001,,0)</f>
        <v>United States</v>
      </c>
      <c r="I388" t="str">
        <f>INDEX(products!$A$1:$G$49,MATCH(orders!$D388,products!$A$1:$A$49,0), MATCH(orders!I$1,products!$A$1:$G$1,0))</f>
        <v>Ara</v>
      </c>
      <c r="J388" t="str">
        <f>INDEX(products!$A$1:$G$49,MATCH(orders!$D388,products!$A$1:$A$49,0), MATCH(orders!J$1,products!$A$1:$G$1,0))</f>
        <v>D</v>
      </c>
      <c r="K388" s="4">
        <f>INDEX(products!$A$1:$G$49,MATCH(orders!$D388,products!$A$1:$A$49,0), MATCH(orders!K$1,products!$A$1:$G$1,0))</f>
        <v>0.2</v>
      </c>
      <c r="L388" s="5">
        <f>INDEX(products!$A$1:$G$49,MATCH(orders!$D388,products!$A$1:$A$49,0), MATCH(orders!L$1,products!$A$1:$G$1,0))</f>
        <v>2.9849999999999999</v>
      </c>
      <c r="M388" s="5">
        <f t="shared" si="18"/>
        <v>17.91</v>
      </c>
      <c r="N388" t="str">
        <f t="shared" si="19"/>
        <v>Arabica</v>
      </c>
      <c r="O388" t="str">
        <f t="shared" si="20"/>
        <v>Dark</v>
      </c>
      <c r="P388" t="str" cm="1">
        <f t="array" ref="P388">_xlfn.XLOOKUP(Orders[[#This Row],[Customer ID]],customers!$A$1:$A$1001,customers!I$1:$I$1001,,0)</f>
        <v>Yes</v>
      </c>
      <c r="Q388" t="str">
        <f>_xlfn.XLOOKUP(C388,customers!$A$1:$A$1001,customers!$F$1:$F$1001,,0)</f>
        <v>Springfield</v>
      </c>
      <c r="R388" s="10">
        <f>Orders[[#This Row],[Unit Price]]-Orders[[#This Row],[Unit Profit]]</f>
        <v>2.7163499999999998</v>
      </c>
      <c r="S388" s="10">
        <f>Orders[[#This Row],[Quantity]]*Orders[[#This Row],[Unit Cost]]</f>
        <v>16.298099999999998</v>
      </c>
      <c r="T388" s="5" cm="1">
        <f t="array" ref="T388">_xlfn.XLOOKUP(D388,Table2[[#All],[Product ID]],Table2[[#All],[Profit]],,0)</f>
        <v>0.26865</v>
      </c>
      <c r="U388" s="5">
        <f>Orders[[#This Row],[Quantity]]*Orders[[#This Row],[Unit Profit]]</f>
        <v>1.6118999999999999</v>
      </c>
    </row>
    <row r="389" spans="1:21" x14ac:dyDescent="0.3">
      <c r="A389" s="2" t="s">
        <v>2671</v>
      </c>
      <c r="B389" s="3">
        <v>44455</v>
      </c>
      <c r="C389" s="2" t="s">
        <v>2672</v>
      </c>
      <c r="D389" t="s">
        <v>6171</v>
      </c>
      <c r="E389" s="2">
        <v>5</v>
      </c>
      <c r="F389" s="2" t="str">
        <f>_xlfn.XLOOKUP(C389,customers!$A$1:$A$1001,customers!$B$1:$B$1001,,0)</f>
        <v>Shirleen Welds</v>
      </c>
      <c r="G389" s="2" t="str">
        <f>IF(_xlfn.XLOOKUP(C389,customers!$A$1:$A$1001,customers!$C$1:$C$1001,,0)=0, "", _xlfn.XLOOKUP(C389,customers!$A$1:$A$1001,customers!$C$1:$C$1001,,0))</f>
        <v>sweldsar@wired.com</v>
      </c>
      <c r="H389" s="2" t="str">
        <f>_xlfn.XLOOKUP(C389,customers!$A$1:$A$1001,customers!$G$1:$G$1001,,0)</f>
        <v>United States</v>
      </c>
      <c r="I389" t="str">
        <f>INDEX(products!$A$1:$G$49,MATCH(orders!$D389,products!$A$1:$A$49,0), MATCH(orders!I$1,products!$A$1:$G$1,0))</f>
        <v>Exc</v>
      </c>
      <c r="J389" t="str">
        <f>INDEX(products!$A$1:$G$49,MATCH(orders!$D389,products!$A$1:$A$49,0), MATCH(orders!J$1,products!$A$1:$G$1,0))</f>
        <v>L</v>
      </c>
      <c r="K389" s="4">
        <f>INDEX(products!$A$1:$G$49,MATCH(orders!$D389,products!$A$1:$A$49,0), MATCH(orders!K$1,products!$A$1:$G$1,0))</f>
        <v>1</v>
      </c>
      <c r="L389" s="5">
        <f>INDEX(products!$A$1:$G$49,MATCH(orders!$D389,products!$A$1:$A$49,0), MATCH(orders!L$1,products!$A$1:$G$1,0))</f>
        <v>14.85</v>
      </c>
      <c r="M389" s="5">
        <f t="shared" si="18"/>
        <v>74.25</v>
      </c>
      <c r="N389" t="str">
        <f t="shared" si="19"/>
        <v>Excelsa</v>
      </c>
      <c r="O389" t="str">
        <f t="shared" si="20"/>
        <v>Light</v>
      </c>
      <c r="P389" t="str" cm="1">
        <f t="array" ref="P389">_xlfn.XLOOKUP(Orders[[#This Row],[Customer ID]],customers!$A$1:$A$1001,customers!I$1:$I$1001,,0)</f>
        <v>Yes</v>
      </c>
      <c r="Q389" t="str">
        <f>_xlfn.XLOOKUP(C389,customers!$A$1:$A$1001,customers!$F$1:$F$1001,,0)</f>
        <v>New Haven</v>
      </c>
      <c r="R389" s="10">
        <f>Orders[[#This Row],[Unit Price]]-Orders[[#This Row],[Unit Profit]]</f>
        <v>13.2165</v>
      </c>
      <c r="S389" s="10">
        <f>Orders[[#This Row],[Quantity]]*Orders[[#This Row],[Unit Cost]]</f>
        <v>66.082499999999996</v>
      </c>
      <c r="T389" s="5" cm="1">
        <f t="array" ref="T389">_xlfn.XLOOKUP(D389,Table2[[#All],[Product ID]],Table2[[#All],[Profit]],,0)</f>
        <v>1.6335</v>
      </c>
      <c r="U389" s="5">
        <f>Orders[[#This Row],[Quantity]]*Orders[[#This Row],[Unit Profit]]</f>
        <v>8.1675000000000004</v>
      </c>
    </row>
    <row r="390" spans="1:21" x14ac:dyDescent="0.3">
      <c r="A390" s="2" t="s">
        <v>2677</v>
      </c>
      <c r="B390" s="3">
        <v>44130</v>
      </c>
      <c r="C390" s="2" t="s">
        <v>2678</v>
      </c>
      <c r="D390" t="s">
        <v>6150</v>
      </c>
      <c r="E390" s="2">
        <v>3</v>
      </c>
      <c r="F390" s="2" t="str">
        <f>_xlfn.XLOOKUP(C390,customers!$A$1:$A$1001,customers!$B$1:$B$1001,,0)</f>
        <v>Maisie Sarvar</v>
      </c>
      <c r="G390" s="2" t="str">
        <f>IF(_xlfn.XLOOKUP(C390,customers!$A$1:$A$1001,customers!$C$1:$C$1001,,0)=0, "", _xlfn.XLOOKUP(C390,customers!$A$1:$A$1001,customers!$C$1:$C$1001,,0))</f>
        <v>msarvaras@artisteer.com</v>
      </c>
      <c r="H390" s="2" t="str">
        <f>_xlfn.XLOOKUP(C390,customers!$A$1:$A$1001,customers!$G$1:$G$1001,,0)</f>
        <v>United States</v>
      </c>
      <c r="I390" t="str">
        <f>INDEX(products!$A$1:$G$49,MATCH(orders!$D390,products!$A$1:$A$49,0), MATCH(orders!I$1,products!$A$1:$G$1,0))</f>
        <v>Lib</v>
      </c>
      <c r="J390" t="str">
        <f>INDEX(products!$A$1:$G$49,MATCH(orders!$D390,products!$A$1:$A$49,0), MATCH(orders!J$1,products!$A$1:$G$1,0))</f>
        <v>D</v>
      </c>
      <c r="K390" s="4">
        <f>INDEX(products!$A$1:$G$49,MATCH(orders!$D390,products!$A$1:$A$49,0), MATCH(orders!K$1,products!$A$1:$G$1,0))</f>
        <v>0.2</v>
      </c>
      <c r="L390" s="5">
        <f>INDEX(products!$A$1:$G$49,MATCH(orders!$D390,products!$A$1:$A$49,0), MATCH(orders!L$1,products!$A$1:$G$1,0))</f>
        <v>3.8849999999999998</v>
      </c>
      <c r="M390" s="5">
        <f t="shared" si="18"/>
        <v>11.654999999999999</v>
      </c>
      <c r="N390" t="str">
        <f t="shared" si="19"/>
        <v>Librica</v>
      </c>
      <c r="O390" t="str">
        <f t="shared" si="20"/>
        <v>Dark</v>
      </c>
      <c r="P390" t="str" cm="1">
        <f t="array" ref="P390">_xlfn.XLOOKUP(Orders[[#This Row],[Customer ID]],customers!$A$1:$A$1001,customers!I$1:$I$1001,,0)</f>
        <v>Yes</v>
      </c>
      <c r="Q390" t="str">
        <f>_xlfn.XLOOKUP(C390,customers!$A$1:$A$1001,customers!$F$1:$F$1001,,0)</f>
        <v>Lawrenceville</v>
      </c>
      <c r="R390" s="10">
        <f>Orders[[#This Row],[Unit Price]]-Orders[[#This Row],[Unit Profit]]</f>
        <v>3.37995</v>
      </c>
      <c r="S390" s="10">
        <f>Orders[[#This Row],[Quantity]]*Orders[[#This Row],[Unit Cost]]</f>
        <v>10.139849999999999</v>
      </c>
      <c r="T390" s="5" cm="1">
        <f t="array" ref="T390">_xlfn.XLOOKUP(D390,Table2[[#All],[Product ID]],Table2[[#All],[Profit]],,0)</f>
        <v>0.50505</v>
      </c>
      <c r="U390" s="5">
        <f>Orders[[#This Row],[Quantity]]*Orders[[#This Row],[Unit Profit]]</f>
        <v>1.51515</v>
      </c>
    </row>
    <row r="391" spans="1:21" x14ac:dyDescent="0.3">
      <c r="A391" s="2" t="s">
        <v>2683</v>
      </c>
      <c r="B391" s="3">
        <v>43536</v>
      </c>
      <c r="C391" s="2" t="s">
        <v>2684</v>
      </c>
      <c r="D391" t="s">
        <v>6169</v>
      </c>
      <c r="E391" s="2">
        <v>3</v>
      </c>
      <c r="F391" s="2" t="str">
        <f>_xlfn.XLOOKUP(C391,customers!$A$1:$A$1001,customers!$B$1:$B$1001,,0)</f>
        <v>Andrej Havick</v>
      </c>
      <c r="G391" s="2" t="str">
        <f>IF(_xlfn.XLOOKUP(C391,customers!$A$1:$A$1001,customers!$C$1:$C$1001,,0)=0, "", _xlfn.XLOOKUP(C391,customers!$A$1:$A$1001,customers!$C$1:$C$1001,,0))</f>
        <v>ahavickat@nsw.gov.au</v>
      </c>
      <c r="H391" s="2" t="str">
        <f>_xlfn.XLOOKUP(C391,customers!$A$1:$A$1001,customers!$G$1:$G$1001,,0)</f>
        <v>United States</v>
      </c>
      <c r="I391" t="str">
        <f>INDEX(products!$A$1:$G$49,MATCH(orders!$D391,products!$A$1:$A$49,0), MATCH(orders!I$1,products!$A$1:$G$1,0))</f>
        <v>Lib</v>
      </c>
      <c r="J391" t="str">
        <f>INDEX(products!$A$1:$G$49,MATCH(orders!$D391,products!$A$1:$A$49,0), MATCH(orders!J$1,products!$A$1:$G$1,0))</f>
        <v>D</v>
      </c>
      <c r="K391" s="4">
        <f>INDEX(products!$A$1:$G$49,MATCH(orders!$D391,products!$A$1:$A$49,0), MATCH(orders!K$1,products!$A$1:$G$1,0))</f>
        <v>0.5</v>
      </c>
      <c r="L391" s="5">
        <f>INDEX(products!$A$1:$G$49,MATCH(orders!$D391,products!$A$1:$A$49,0), MATCH(orders!L$1,products!$A$1:$G$1,0))</f>
        <v>7.77</v>
      </c>
      <c r="M391" s="5">
        <f t="shared" si="18"/>
        <v>23.31</v>
      </c>
      <c r="N391" t="str">
        <f t="shared" si="19"/>
        <v>Librica</v>
      </c>
      <c r="O391" t="str">
        <f t="shared" si="20"/>
        <v>Dark</v>
      </c>
      <c r="P391" t="str" cm="1">
        <f t="array" ref="P391">_xlfn.XLOOKUP(Orders[[#This Row],[Customer ID]],customers!$A$1:$A$1001,customers!I$1:$I$1001,,0)</f>
        <v>Yes</v>
      </c>
      <c r="Q391" t="str">
        <f>_xlfn.XLOOKUP(C391,customers!$A$1:$A$1001,customers!$F$1:$F$1001,,0)</f>
        <v>Asheville</v>
      </c>
      <c r="R391" s="10">
        <f>Orders[[#This Row],[Unit Price]]-Orders[[#This Row],[Unit Profit]]</f>
        <v>6.7599</v>
      </c>
      <c r="S391" s="10">
        <f>Orders[[#This Row],[Quantity]]*Orders[[#This Row],[Unit Cost]]</f>
        <v>20.279699999999998</v>
      </c>
      <c r="T391" s="5" cm="1">
        <f t="array" ref="T391">_xlfn.XLOOKUP(D391,Table2[[#All],[Product ID]],Table2[[#All],[Profit]],,0)</f>
        <v>1.0101</v>
      </c>
      <c r="U391" s="5">
        <f>Orders[[#This Row],[Quantity]]*Orders[[#This Row],[Unit Profit]]</f>
        <v>3.0303</v>
      </c>
    </row>
    <row r="392" spans="1:21" x14ac:dyDescent="0.3">
      <c r="A392" s="2" t="s">
        <v>2689</v>
      </c>
      <c r="B392" s="3">
        <v>44245</v>
      </c>
      <c r="C392" s="2" t="s">
        <v>2690</v>
      </c>
      <c r="D392" t="s">
        <v>6144</v>
      </c>
      <c r="E392" s="2">
        <v>2</v>
      </c>
      <c r="F392" s="2" t="str">
        <f>_xlfn.XLOOKUP(C392,customers!$A$1:$A$1001,customers!$B$1:$B$1001,,0)</f>
        <v>Sloan Diviny</v>
      </c>
      <c r="G392" s="2" t="str">
        <f>IF(_xlfn.XLOOKUP(C392,customers!$A$1:$A$1001,customers!$C$1:$C$1001,,0)=0, "", _xlfn.XLOOKUP(C392,customers!$A$1:$A$1001,customers!$C$1:$C$1001,,0))</f>
        <v>sdivinyau@ask.com</v>
      </c>
      <c r="H392" s="2" t="str">
        <f>_xlfn.XLOOKUP(C392,customers!$A$1:$A$1001,customers!$G$1:$G$1001,,0)</f>
        <v>United States</v>
      </c>
      <c r="I392" t="str">
        <f>INDEX(products!$A$1:$G$49,MATCH(orders!$D392,products!$A$1:$A$49,0), MATCH(orders!I$1,products!$A$1:$G$1,0))</f>
        <v>Exc</v>
      </c>
      <c r="J392" t="str">
        <f>INDEX(products!$A$1:$G$49,MATCH(orders!$D392,products!$A$1:$A$49,0), MATCH(orders!J$1,products!$A$1:$G$1,0))</f>
        <v>D</v>
      </c>
      <c r="K392" s="4">
        <f>INDEX(products!$A$1:$G$49,MATCH(orders!$D392,products!$A$1:$A$49,0), MATCH(orders!K$1,products!$A$1:$G$1,0))</f>
        <v>0.5</v>
      </c>
      <c r="L392" s="5">
        <f>INDEX(products!$A$1:$G$49,MATCH(orders!$D392,products!$A$1:$A$49,0), MATCH(orders!L$1,products!$A$1:$G$1,0))</f>
        <v>7.29</v>
      </c>
      <c r="M392" s="5">
        <f t="shared" si="18"/>
        <v>14.58</v>
      </c>
      <c r="N392" t="str">
        <f t="shared" si="19"/>
        <v>Excelsa</v>
      </c>
      <c r="O392" t="str">
        <f t="shared" si="20"/>
        <v>Dark</v>
      </c>
      <c r="P392" t="str" cm="1">
        <f t="array" ref="P392">_xlfn.XLOOKUP(Orders[[#This Row],[Customer ID]],customers!$A$1:$A$1001,customers!I$1:$I$1001,,0)</f>
        <v>Yes</v>
      </c>
      <c r="Q392" t="str">
        <f>_xlfn.XLOOKUP(C392,customers!$A$1:$A$1001,customers!$F$1:$F$1001,,0)</f>
        <v>Saint Paul</v>
      </c>
      <c r="R392" s="10">
        <f>Orders[[#This Row],[Unit Price]]-Orders[[#This Row],[Unit Profit]]</f>
        <v>6.4881000000000002</v>
      </c>
      <c r="S392" s="10">
        <f>Orders[[#This Row],[Quantity]]*Orders[[#This Row],[Unit Cost]]</f>
        <v>12.9762</v>
      </c>
      <c r="T392" s="5" cm="1">
        <f t="array" ref="T392">_xlfn.XLOOKUP(D392,Table2[[#All],[Product ID]],Table2[[#All],[Profit]],,0)</f>
        <v>0.80190000000000006</v>
      </c>
      <c r="U392" s="5">
        <f>Orders[[#This Row],[Quantity]]*Orders[[#This Row],[Unit Profit]]</f>
        <v>1.6038000000000001</v>
      </c>
    </row>
    <row r="393" spans="1:21" x14ac:dyDescent="0.3">
      <c r="A393" s="2" t="s">
        <v>2694</v>
      </c>
      <c r="B393" s="3">
        <v>44133</v>
      </c>
      <c r="C393" s="2" t="s">
        <v>2695</v>
      </c>
      <c r="D393" t="s">
        <v>6157</v>
      </c>
      <c r="E393" s="2">
        <v>2</v>
      </c>
      <c r="F393" s="2" t="str">
        <f>_xlfn.XLOOKUP(C393,customers!$A$1:$A$1001,customers!$B$1:$B$1001,,0)</f>
        <v>Itch Norquoy</v>
      </c>
      <c r="G393" s="2" t="str">
        <f>IF(_xlfn.XLOOKUP(C393,customers!$A$1:$A$1001,customers!$C$1:$C$1001,,0)=0, "", _xlfn.XLOOKUP(C393,customers!$A$1:$A$1001,customers!$C$1:$C$1001,,0))</f>
        <v>inorquoyav@businessweek.com</v>
      </c>
      <c r="H393" s="2" t="str">
        <f>_xlfn.XLOOKUP(C393,customers!$A$1:$A$1001,customers!$G$1:$G$1001,,0)</f>
        <v>United States</v>
      </c>
      <c r="I393" t="str">
        <f>INDEX(products!$A$1:$G$49,MATCH(orders!$D393,products!$A$1:$A$49,0), MATCH(orders!I$1,products!$A$1:$G$1,0))</f>
        <v>Ara</v>
      </c>
      <c r="J393" t="str">
        <f>INDEX(products!$A$1:$G$49,MATCH(orders!$D393,products!$A$1:$A$49,0), MATCH(orders!J$1,products!$A$1:$G$1,0))</f>
        <v>M</v>
      </c>
      <c r="K393" s="4">
        <f>INDEX(products!$A$1:$G$49,MATCH(orders!$D393,products!$A$1:$A$49,0), MATCH(orders!K$1,products!$A$1:$G$1,0))</f>
        <v>0.5</v>
      </c>
      <c r="L393" s="5">
        <f>INDEX(products!$A$1:$G$49,MATCH(orders!$D393,products!$A$1:$A$49,0), MATCH(orders!L$1,products!$A$1:$G$1,0))</f>
        <v>6.75</v>
      </c>
      <c r="M393" s="5">
        <f t="shared" si="18"/>
        <v>13.5</v>
      </c>
      <c r="N393" t="str">
        <f t="shared" si="19"/>
        <v>Arabica</v>
      </c>
      <c r="O393" t="str">
        <f t="shared" si="20"/>
        <v>Medium</v>
      </c>
      <c r="P393" t="str" cm="1">
        <f t="array" ref="P393">_xlfn.XLOOKUP(Orders[[#This Row],[Customer ID]],customers!$A$1:$A$1001,customers!I$1:$I$1001,,0)</f>
        <v>No</v>
      </c>
      <c r="Q393" t="str">
        <f>_xlfn.XLOOKUP(C393,customers!$A$1:$A$1001,customers!$F$1:$F$1001,,0)</f>
        <v>Minneapolis</v>
      </c>
      <c r="R393" s="10">
        <f>Orders[[#This Row],[Unit Price]]-Orders[[#This Row],[Unit Profit]]</f>
        <v>6.1425000000000001</v>
      </c>
      <c r="S393" s="10">
        <f>Orders[[#This Row],[Quantity]]*Orders[[#This Row],[Unit Cost]]</f>
        <v>12.285</v>
      </c>
      <c r="T393" s="5" cm="1">
        <f t="array" ref="T393">_xlfn.XLOOKUP(D393,Table2[[#All],[Product ID]],Table2[[#All],[Profit]],,0)</f>
        <v>0.60749999999999993</v>
      </c>
      <c r="U393" s="5">
        <f>Orders[[#This Row],[Quantity]]*Orders[[#This Row],[Unit Profit]]</f>
        <v>1.2149999999999999</v>
      </c>
    </row>
    <row r="394" spans="1:21" x14ac:dyDescent="0.3">
      <c r="A394" s="2" t="s">
        <v>2699</v>
      </c>
      <c r="B394" s="3">
        <v>44445</v>
      </c>
      <c r="C394" s="2" t="s">
        <v>2700</v>
      </c>
      <c r="D394" t="s">
        <v>6171</v>
      </c>
      <c r="E394" s="2">
        <v>6</v>
      </c>
      <c r="F394" s="2" t="str">
        <f>_xlfn.XLOOKUP(C394,customers!$A$1:$A$1001,customers!$B$1:$B$1001,,0)</f>
        <v>Anson Iddison</v>
      </c>
      <c r="G394" s="2" t="str">
        <f>IF(_xlfn.XLOOKUP(C394,customers!$A$1:$A$1001,customers!$C$1:$C$1001,,0)=0, "", _xlfn.XLOOKUP(C394,customers!$A$1:$A$1001,customers!$C$1:$C$1001,,0))</f>
        <v>aiddisonaw@usa.gov</v>
      </c>
      <c r="H394" s="2" t="str">
        <f>_xlfn.XLOOKUP(C394,customers!$A$1:$A$1001,customers!$G$1:$G$1001,,0)</f>
        <v>United States</v>
      </c>
      <c r="I394" t="str">
        <f>INDEX(products!$A$1:$G$49,MATCH(orders!$D394,products!$A$1:$A$49,0), MATCH(orders!I$1,products!$A$1:$G$1,0))</f>
        <v>Exc</v>
      </c>
      <c r="J394" t="str">
        <f>INDEX(products!$A$1:$G$49,MATCH(orders!$D394,products!$A$1:$A$49,0), MATCH(orders!J$1,products!$A$1:$G$1,0))</f>
        <v>L</v>
      </c>
      <c r="K394" s="4">
        <f>INDEX(products!$A$1:$G$49,MATCH(orders!$D394,products!$A$1:$A$49,0), MATCH(orders!K$1,products!$A$1:$G$1,0))</f>
        <v>1</v>
      </c>
      <c r="L394" s="5">
        <f>INDEX(products!$A$1:$G$49,MATCH(orders!$D394,products!$A$1:$A$49,0), MATCH(orders!L$1,products!$A$1:$G$1,0))</f>
        <v>14.85</v>
      </c>
      <c r="M394" s="5">
        <f t="shared" si="18"/>
        <v>89.1</v>
      </c>
      <c r="N394" t="str">
        <f t="shared" si="19"/>
        <v>Excelsa</v>
      </c>
      <c r="O394" t="str">
        <f t="shared" si="20"/>
        <v>Light</v>
      </c>
      <c r="P394" t="str" cm="1">
        <f t="array" ref="P394">_xlfn.XLOOKUP(Orders[[#This Row],[Customer ID]],customers!$A$1:$A$1001,customers!I$1:$I$1001,,0)</f>
        <v>No</v>
      </c>
      <c r="Q394" t="str">
        <f>_xlfn.XLOOKUP(C394,customers!$A$1:$A$1001,customers!$F$1:$F$1001,,0)</f>
        <v>Santa Ana</v>
      </c>
      <c r="R394" s="10">
        <f>Orders[[#This Row],[Unit Price]]-Orders[[#This Row],[Unit Profit]]</f>
        <v>13.2165</v>
      </c>
      <c r="S394" s="10">
        <f>Orders[[#This Row],[Quantity]]*Orders[[#This Row],[Unit Cost]]</f>
        <v>79.299000000000007</v>
      </c>
      <c r="T394" s="5" cm="1">
        <f t="array" ref="T394">_xlfn.XLOOKUP(D394,Table2[[#All],[Product ID]],Table2[[#All],[Profit]],,0)</f>
        <v>1.6335</v>
      </c>
      <c r="U394" s="5">
        <f>Orders[[#This Row],[Quantity]]*Orders[[#This Row],[Unit Profit]]</f>
        <v>9.8010000000000002</v>
      </c>
    </row>
    <row r="395" spans="1:21" x14ac:dyDescent="0.3">
      <c r="A395" s="2" t="s">
        <v>2699</v>
      </c>
      <c r="B395" s="3">
        <v>44445</v>
      </c>
      <c r="C395" s="2" t="s">
        <v>2700</v>
      </c>
      <c r="D395" t="s">
        <v>6167</v>
      </c>
      <c r="E395" s="2">
        <v>1</v>
      </c>
      <c r="F395" s="2" t="str">
        <f>_xlfn.XLOOKUP(C395,customers!$A$1:$A$1001,customers!$B$1:$B$1001,,0)</f>
        <v>Anson Iddison</v>
      </c>
      <c r="G395" s="2" t="str">
        <f>IF(_xlfn.XLOOKUP(C395,customers!$A$1:$A$1001,customers!$C$1:$C$1001,,0)=0, "", _xlfn.XLOOKUP(C395,customers!$A$1:$A$1001,customers!$C$1:$C$1001,,0))</f>
        <v>aiddisonaw@usa.gov</v>
      </c>
      <c r="H395" s="2" t="str">
        <f>_xlfn.XLOOKUP(C395,customers!$A$1:$A$1001,customers!$G$1:$G$1001,,0)</f>
        <v>United States</v>
      </c>
      <c r="I395" t="str">
        <f>INDEX(products!$A$1:$G$49,MATCH(orders!$D395,products!$A$1:$A$49,0), MATCH(orders!I$1,products!$A$1:$G$1,0))</f>
        <v>Ara</v>
      </c>
      <c r="J395" t="str">
        <f>INDEX(products!$A$1:$G$49,MATCH(orders!$D395,products!$A$1:$A$49,0), MATCH(orders!J$1,products!$A$1:$G$1,0))</f>
        <v>L</v>
      </c>
      <c r="K395" s="4">
        <f>INDEX(products!$A$1:$G$49,MATCH(orders!$D395,products!$A$1:$A$49,0), MATCH(orders!K$1,products!$A$1:$G$1,0))</f>
        <v>0.2</v>
      </c>
      <c r="L395" s="5">
        <f>INDEX(products!$A$1:$G$49,MATCH(orders!$D395,products!$A$1:$A$49,0), MATCH(orders!L$1,products!$A$1:$G$1,0))</f>
        <v>3.8849999999999998</v>
      </c>
      <c r="M395" s="5">
        <f t="shared" si="18"/>
        <v>3.8849999999999998</v>
      </c>
      <c r="N395" t="str">
        <f t="shared" si="19"/>
        <v>Arabica</v>
      </c>
      <c r="O395" t="str">
        <f t="shared" si="20"/>
        <v>Light</v>
      </c>
      <c r="P395" t="str" cm="1">
        <f t="array" ref="P395">_xlfn.XLOOKUP(Orders[[#This Row],[Customer ID]],customers!$A$1:$A$1001,customers!I$1:$I$1001,,0)</f>
        <v>No</v>
      </c>
      <c r="Q395" t="str">
        <f>_xlfn.XLOOKUP(C395,customers!$A$1:$A$1001,customers!$F$1:$F$1001,,0)</f>
        <v>Santa Ana</v>
      </c>
      <c r="R395" s="10">
        <f>Orders[[#This Row],[Unit Price]]-Orders[[#This Row],[Unit Profit]]</f>
        <v>3.5353499999999998</v>
      </c>
      <c r="S395" s="10">
        <f>Orders[[#This Row],[Quantity]]*Orders[[#This Row],[Unit Cost]]</f>
        <v>3.5353499999999998</v>
      </c>
      <c r="T395" s="5" cm="1">
        <f t="array" ref="T395">_xlfn.XLOOKUP(D395,Table2[[#All],[Product ID]],Table2[[#All],[Profit]],,0)</f>
        <v>0.34964999999999996</v>
      </c>
      <c r="U395" s="5">
        <f>Orders[[#This Row],[Quantity]]*Orders[[#This Row],[Unit Profit]]</f>
        <v>0.34964999999999996</v>
      </c>
    </row>
    <row r="396" spans="1:21" x14ac:dyDescent="0.3">
      <c r="A396" s="2" t="s">
        <v>2710</v>
      </c>
      <c r="B396" s="3">
        <v>44083</v>
      </c>
      <c r="C396" s="2" t="s">
        <v>2711</v>
      </c>
      <c r="D396" t="s">
        <v>6142</v>
      </c>
      <c r="E396" s="2">
        <v>4</v>
      </c>
      <c r="F396" s="2" t="str">
        <f>_xlfn.XLOOKUP(C396,customers!$A$1:$A$1001,customers!$B$1:$B$1001,,0)</f>
        <v>Randal Longfield</v>
      </c>
      <c r="G396" s="2" t="str">
        <f>IF(_xlfn.XLOOKUP(C396,customers!$A$1:$A$1001,customers!$C$1:$C$1001,,0)=0, "", _xlfn.XLOOKUP(C396,customers!$A$1:$A$1001,customers!$C$1:$C$1001,,0))</f>
        <v>rlongfielday@bluehost.com</v>
      </c>
      <c r="H396" s="2" t="str">
        <f>_xlfn.XLOOKUP(C396,customers!$A$1:$A$1001,customers!$G$1:$G$1001,,0)</f>
        <v>United States</v>
      </c>
      <c r="I396" t="str">
        <f>INDEX(products!$A$1:$G$49,MATCH(orders!$D396,products!$A$1:$A$49,0), MATCH(orders!I$1,products!$A$1:$G$1,0))</f>
        <v>Rob</v>
      </c>
      <c r="J396" t="str">
        <f>INDEX(products!$A$1:$G$49,MATCH(orders!$D396,products!$A$1:$A$49,0), MATCH(orders!J$1,products!$A$1:$G$1,0))</f>
        <v>L</v>
      </c>
      <c r="K396" s="4">
        <f>INDEX(products!$A$1:$G$49,MATCH(orders!$D396,products!$A$1:$A$49,0), MATCH(orders!K$1,products!$A$1:$G$1,0))</f>
        <v>2.5</v>
      </c>
      <c r="L396" s="5">
        <f>INDEX(products!$A$1:$G$49,MATCH(orders!$D396,products!$A$1:$A$49,0), MATCH(orders!L$1,products!$A$1:$G$1,0))</f>
        <v>27.484999999999996</v>
      </c>
      <c r="M396" s="5">
        <f t="shared" si="18"/>
        <v>109.93999999999998</v>
      </c>
      <c r="N396" t="str">
        <f t="shared" si="19"/>
        <v>Robusta</v>
      </c>
      <c r="O396" t="str">
        <f t="shared" si="20"/>
        <v>Light</v>
      </c>
      <c r="P396" t="str" cm="1">
        <f t="array" ref="P396">_xlfn.XLOOKUP(Orders[[#This Row],[Customer ID]],customers!$A$1:$A$1001,customers!I$1:$I$1001,,0)</f>
        <v>No</v>
      </c>
      <c r="Q396" t="str">
        <f>_xlfn.XLOOKUP(C396,customers!$A$1:$A$1001,customers!$F$1:$F$1001,,0)</f>
        <v>Minneapolis</v>
      </c>
      <c r="R396" s="10">
        <f>Orders[[#This Row],[Unit Price]]-Orders[[#This Row],[Unit Profit]]</f>
        <v>25.835899999999995</v>
      </c>
      <c r="S396" s="10">
        <f>Orders[[#This Row],[Quantity]]*Orders[[#This Row],[Unit Cost]]</f>
        <v>103.34359999999998</v>
      </c>
      <c r="T396" s="5" cm="1">
        <f t="array" ref="T396">_xlfn.XLOOKUP(D396,Table2[[#All],[Product ID]],Table2[[#All],[Profit]],,0)</f>
        <v>1.6490999999999998</v>
      </c>
      <c r="U396" s="5">
        <f>Orders[[#This Row],[Quantity]]*Orders[[#This Row],[Unit Profit]]</f>
        <v>6.5963999999999992</v>
      </c>
    </row>
    <row r="397" spans="1:21" x14ac:dyDescent="0.3">
      <c r="A397" s="2" t="s">
        <v>2716</v>
      </c>
      <c r="B397" s="3">
        <v>44465</v>
      </c>
      <c r="C397" s="2" t="s">
        <v>2717</v>
      </c>
      <c r="D397" t="s">
        <v>6169</v>
      </c>
      <c r="E397" s="2">
        <v>6</v>
      </c>
      <c r="F397" s="2" t="str">
        <f>_xlfn.XLOOKUP(C397,customers!$A$1:$A$1001,customers!$B$1:$B$1001,,0)</f>
        <v>Gregorius Kislingbury</v>
      </c>
      <c r="G397" s="2" t="str">
        <f>IF(_xlfn.XLOOKUP(C397,customers!$A$1:$A$1001,customers!$C$1:$C$1001,,0)=0, "", _xlfn.XLOOKUP(C397,customers!$A$1:$A$1001,customers!$C$1:$C$1001,,0))</f>
        <v>gkislingburyaz@samsung.com</v>
      </c>
      <c r="H397" s="2" t="str">
        <f>_xlfn.XLOOKUP(C397,customers!$A$1:$A$1001,customers!$G$1:$G$1001,,0)</f>
        <v>United States</v>
      </c>
      <c r="I397" t="str">
        <f>INDEX(products!$A$1:$G$49,MATCH(orders!$D397,products!$A$1:$A$49,0), MATCH(orders!I$1,products!$A$1:$G$1,0))</f>
        <v>Lib</v>
      </c>
      <c r="J397" t="str">
        <f>INDEX(products!$A$1:$G$49,MATCH(orders!$D397,products!$A$1:$A$49,0), MATCH(orders!J$1,products!$A$1:$G$1,0))</f>
        <v>D</v>
      </c>
      <c r="K397" s="4">
        <f>INDEX(products!$A$1:$G$49,MATCH(orders!$D397,products!$A$1:$A$49,0), MATCH(orders!K$1,products!$A$1:$G$1,0))</f>
        <v>0.5</v>
      </c>
      <c r="L397" s="5">
        <f>INDEX(products!$A$1:$G$49,MATCH(orders!$D397,products!$A$1:$A$49,0), MATCH(orders!L$1,products!$A$1:$G$1,0))</f>
        <v>7.77</v>
      </c>
      <c r="M397" s="5">
        <f t="shared" si="18"/>
        <v>46.62</v>
      </c>
      <c r="N397" t="str">
        <f t="shared" si="19"/>
        <v>Librica</v>
      </c>
      <c r="O397" t="str">
        <f t="shared" si="20"/>
        <v>Dark</v>
      </c>
      <c r="P397" t="str" cm="1">
        <f t="array" ref="P397">_xlfn.XLOOKUP(Orders[[#This Row],[Customer ID]],customers!$A$1:$A$1001,customers!I$1:$I$1001,,0)</f>
        <v>Yes</v>
      </c>
      <c r="Q397" t="str">
        <f>_xlfn.XLOOKUP(C397,customers!$A$1:$A$1001,customers!$F$1:$F$1001,,0)</f>
        <v>Washington</v>
      </c>
      <c r="R397" s="10">
        <f>Orders[[#This Row],[Unit Price]]-Orders[[#This Row],[Unit Profit]]</f>
        <v>6.7599</v>
      </c>
      <c r="S397" s="10">
        <f>Orders[[#This Row],[Quantity]]*Orders[[#This Row],[Unit Cost]]</f>
        <v>40.559399999999997</v>
      </c>
      <c r="T397" s="5" cm="1">
        <f t="array" ref="T397">_xlfn.XLOOKUP(D397,Table2[[#All],[Product ID]],Table2[[#All],[Profit]],,0)</f>
        <v>1.0101</v>
      </c>
      <c r="U397" s="5">
        <f>Orders[[#This Row],[Quantity]]*Orders[[#This Row],[Unit Profit]]</f>
        <v>6.0606</v>
      </c>
    </row>
    <row r="398" spans="1:21" x14ac:dyDescent="0.3">
      <c r="A398" s="2" t="s">
        <v>2721</v>
      </c>
      <c r="B398" s="3">
        <v>44140</v>
      </c>
      <c r="C398" s="2" t="s">
        <v>2722</v>
      </c>
      <c r="D398" t="s">
        <v>6180</v>
      </c>
      <c r="E398" s="2">
        <v>5</v>
      </c>
      <c r="F398" s="2" t="str">
        <f>_xlfn.XLOOKUP(C398,customers!$A$1:$A$1001,customers!$B$1:$B$1001,,0)</f>
        <v>Xenos Gibbons</v>
      </c>
      <c r="G398" s="2" t="str">
        <f>IF(_xlfn.XLOOKUP(C398,customers!$A$1:$A$1001,customers!$C$1:$C$1001,,0)=0, "", _xlfn.XLOOKUP(C398,customers!$A$1:$A$1001,customers!$C$1:$C$1001,,0))</f>
        <v>xgibbonsb0@artisteer.com</v>
      </c>
      <c r="H398" s="2" t="str">
        <f>_xlfn.XLOOKUP(C398,customers!$A$1:$A$1001,customers!$G$1:$G$1001,,0)</f>
        <v>United States</v>
      </c>
      <c r="I398" t="str">
        <f>INDEX(products!$A$1:$G$49,MATCH(orders!$D398,products!$A$1:$A$49,0), MATCH(orders!I$1,products!$A$1:$G$1,0))</f>
        <v>Ara</v>
      </c>
      <c r="J398" t="str">
        <f>INDEX(products!$A$1:$G$49,MATCH(orders!$D398,products!$A$1:$A$49,0), MATCH(orders!J$1,products!$A$1:$G$1,0))</f>
        <v>L</v>
      </c>
      <c r="K398" s="4">
        <f>INDEX(products!$A$1:$G$49,MATCH(orders!$D398,products!$A$1:$A$49,0), MATCH(orders!K$1,products!$A$1:$G$1,0))</f>
        <v>0.5</v>
      </c>
      <c r="L398" s="5">
        <f>INDEX(products!$A$1:$G$49,MATCH(orders!$D398,products!$A$1:$A$49,0), MATCH(orders!L$1,products!$A$1:$G$1,0))</f>
        <v>7.77</v>
      </c>
      <c r="M398" s="5">
        <f t="shared" si="18"/>
        <v>38.849999999999994</v>
      </c>
      <c r="N398" t="str">
        <f t="shared" si="19"/>
        <v>Arabica</v>
      </c>
      <c r="O398" t="str">
        <f t="shared" si="20"/>
        <v>Light</v>
      </c>
      <c r="P398" t="str" cm="1">
        <f t="array" ref="P398">_xlfn.XLOOKUP(Orders[[#This Row],[Customer ID]],customers!$A$1:$A$1001,customers!I$1:$I$1001,,0)</f>
        <v>No</v>
      </c>
      <c r="Q398" t="str">
        <f>_xlfn.XLOOKUP(C398,customers!$A$1:$A$1001,customers!$F$1:$F$1001,,0)</f>
        <v>San Bernardino</v>
      </c>
      <c r="R398" s="10">
        <f>Orders[[#This Row],[Unit Price]]-Orders[[#This Row],[Unit Profit]]</f>
        <v>7.0706999999999995</v>
      </c>
      <c r="S398" s="10">
        <f>Orders[[#This Row],[Quantity]]*Orders[[#This Row],[Unit Cost]]</f>
        <v>35.353499999999997</v>
      </c>
      <c r="T398" s="5" cm="1">
        <f t="array" ref="T398">_xlfn.XLOOKUP(D398,Table2[[#All],[Product ID]],Table2[[#All],[Profit]],,0)</f>
        <v>0.69929999999999992</v>
      </c>
      <c r="U398" s="5">
        <f>Orders[[#This Row],[Quantity]]*Orders[[#This Row],[Unit Profit]]</f>
        <v>3.4964999999999997</v>
      </c>
    </row>
    <row r="399" spans="1:21" x14ac:dyDescent="0.3">
      <c r="A399" s="2" t="s">
        <v>2727</v>
      </c>
      <c r="B399" s="3">
        <v>43720</v>
      </c>
      <c r="C399" s="2" t="s">
        <v>2728</v>
      </c>
      <c r="D399" t="s">
        <v>6169</v>
      </c>
      <c r="E399" s="2">
        <v>4</v>
      </c>
      <c r="F399" s="2" t="str">
        <f>_xlfn.XLOOKUP(C399,customers!$A$1:$A$1001,customers!$B$1:$B$1001,,0)</f>
        <v>Fleur Parres</v>
      </c>
      <c r="G399" s="2" t="str">
        <f>IF(_xlfn.XLOOKUP(C399,customers!$A$1:$A$1001,customers!$C$1:$C$1001,,0)=0, "", _xlfn.XLOOKUP(C399,customers!$A$1:$A$1001,customers!$C$1:$C$1001,,0))</f>
        <v>fparresb1@imageshack.us</v>
      </c>
      <c r="H399" s="2" t="str">
        <f>_xlfn.XLOOKUP(C399,customers!$A$1:$A$1001,customers!$G$1:$G$1001,,0)</f>
        <v>United States</v>
      </c>
      <c r="I399" t="str">
        <f>INDEX(products!$A$1:$G$49,MATCH(orders!$D399,products!$A$1:$A$49,0), MATCH(orders!I$1,products!$A$1:$G$1,0))</f>
        <v>Lib</v>
      </c>
      <c r="J399" t="str">
        <f>INDEX(products!$A$1:$G$49,MATCH(orders!$D399,products!$A$1:$A$49,0), MATCH(orders!J$1,products!$A$1:$G$1,0))</f>
        <v>D</v>
      </c>
      <c r="K399" s="4">
        <f>INDEX(products!$A$1:$G$49,MATCH(orders!$D399,products!$A$1:$A$49,0), MATCH(orders!K$1,products!$A$1:$G$1,0))</f>
        <v>0.5</v>
      </c>
      <c r="L399" s="5">
        <f>INDEX(products!$A$1:$G$49,MATCH(orders!$D399,products!$A$1:$A$49,0), MATCH(orders!L$1,products!$A$1:$G$1,0))</f>
        <v>7.77</v>
      </c>
      <c r="M399" s="5">
        <f t="shared" si="18"/>
        <v>31.08</v>
      </c>
      <c r="N399" t="str">
        <f t="shared" si="19"/>
        <v>Librica</v>
      </c>
      <c r="O399" t="str">
        <f t="shared" si="20"/>
        <v>Dark</v>
      </c>
      <c r="P399" t="str" cm="1">
        <f t="array" ref="P399">_xlfn.XLOOKUP(Orders[[#This Row],[Customer ID]],customers!$A$1:$A$1001,customers!I$1:$I$1001,,0)</f>
        <v>Yes</v>
      </c>
      <c r="Q399" t="str">
        <f>_xlfn.XLOOKUP(C399,customers!$A$1:$A$1001,customers!$F$1:$F$1001,,0)</f>
        <v>Rochester</v>
      </c>
      <c r="R399" s="10">
        <f>Orders[[#This Row],[Unit Price]]-Orders[[#This Row],[Unit Profit]]</f>
        <v>6.7599</v>
      </c>
      <c r="S399" s="10">
        <f>Orders[[#This Row],[Quantity]]*Orders[[#This Row],[Unit Cost]]</f>
        <v>27.0396</v>
      </c>
      <c r="T399" s="5" cm="1">
        <f t="array" ref="T399">_xlfn.XLOOKUP(D399,Table2[[#All],[Product ID]],Table2[[#All],[Profit]],,0)</f>
        <v>1.0101</v>
      </c>
      <c r="U399" s="5">
        <f>Orders[[#This Row],[Quantity]]*Orders[[#This Row],[Unit Profit]]</f>
        <v>4.0404</v>
      </c>
    </row>
    <row r="400" spans="1:21" x14ac:dyDescent="0.3">
      <c r="A400" s="2" t="s">
        <v>2733</v>
      </c>
      <c r="B400" s="3">
        <v>43677</v>
      </c>
      <c r="C400" s="2" t="s">
        <v>2734</v>
      </c>
      <c r="D400" t="s">
        <v>6154</v>
      </c>
      <c r="E400" s="2">
        <v>6</v>
      </c>
      <c r="F400" s="2" t="str">
        <f>_xlfn.XLOOKUP(C400,customers!$A$1:$A$1001,customers!$B$1:$B$1001,,0)</f>
        <v>Gran Sibray</v>
      </c>
      <c r="G400" s="2" t="str">
        <f>IF(_xlfn.XLOOKUP(C400,customers!$A$1:$A$1001,customers!$C$1:$C$1001,,0)=0, "", _xlfn.XLOOKUP(C400,customers!$A$1:$A$1001,customers!$C$1:$C$1001,,0))</f>
        <v>gsibrayb2@wsj.com</v>
      </c>
      <c r="H400" s="2" t="str">
        <f>_xlfn.XLOOKUP(C400,customers!$A$1:$A$1001,customers!$G$1:$G$1001,,0)</f>
        <v>United States</v>
      </c>
      <c r="I400" t="str">
        <f>INDEX(products!$A$1:$G$49,MATCH(orders!$D400,products!$A$1:$A$49,0), MATCH(orders!I$1,products!$A$1:$G$1,0))</f>
        <v>Ara</v>
      </c>
      <c r="J400" t="str">
        <f>INDEX(products!$A$1:$G$49,MATCH(orders!$D400,products!$A$1:$A$49,0), MATCH(orders!J$1,products!$A$1:$G$1,0))</f>
        <v>D</v>
      </c>
      <c r="K400" s="4">
        <f>INDEX(products!$A$1:$G$49,MATCH(orders!$D400,products!$A$1:$A$49,0), MATCH(orders!K$1,products!$A$1:$G$1,0))</f>
        <v>0.2</v>
      </c>
      <c r="L400" s="5">
        <f>INDEX(products!$A$1:$G$49,MATCH(orders!$D400,products!$A$1:$A$49,0), MATCH(orders!L$1,products!$A$1:$G$1,0))</f>
        <v>2.9849999999999999</v>
      </c>
      <c r="M400" s="5">
        <f t="shared" si="18"/>
        <v>17.91</v>
      </c>
      <c r="N400" t="str">
        <f t="shared" si="19"/>
        <v>Arabica</v>
      </c>
      <c r="O400" t="str">
        <f t="shared" si="20"/>
        <v>Dark</v>
      </c>
      <c r="P400" t="str" cm="1">
        <f t="array" ref="P400">_xlfn.XLOOKUP(Orders[[#This Row],[Customer ID]],customers!$A$1:$A$1001,customers!I$1:$I$1001,,0)</f>
        <v>Yes</v>
      </c>
      <c r="Q400" t="str">
        <f>_xlfn.XLOOKUP(C400,customers!$A$1:$A$1001,customers!$F$1:$F$1001,,0)</f>
        <v>Vancouver</v>
      </c>
      <c r="R400" s="10">
        <f>Orders[[#This Row],[Unit Price]]-Orders[[#This Row],[Unit Profit]]</f>
        <v>2.7163499999999998</v>
      </c>
      <c r="S400" s="10">
        <f>Orders[[#This Row],[Quantity]]*Orders[[#This Row],[Unit Cost]]</f>
        <v>16.298099999999998</v>
      </c>
      <c r="T400" s="5" cm="1">
        <f t="array" ref="T400">_xlfn.XLOOKUP(D400,Table2[[#All],[Product ID]],Table2[[#All],[Profit]],,0)</f>
        <v>0.26865</v>
      </c>
      <c r="U400" s="5">
        <f>Orders[[#This Row],[Quantity]]*Orders[[#This Row],[Unit Profit]]</f>
        <v>1.6118999999999999</v>
      </c>
    </row>
    <row r="401" spans="1:21" x14ac:dyDescent="0.3">
      <c r="A401" s="2" t="s">
        <v>2739</v>
      </c>
      <c r="B401" s="3">
        <v>43539</v>
      </c>
      <c r="C401" s="2" t="s">
        <v>2740</v>
      </c>
      <c r="D401" t="s">
        <v>6185</v>
      </c>
      <c r="E401" s="2">
        <v>6</v>
      </c>
      <c r="F401" s="2" t="str">
        <f>_xlfn.XLOOKUP(C401,customers!$A$1:$A$1001,customers!$B$1:$B$1001,,0)</f>
        <v>Ingelbert Hotchkin</v>
      </c>
      <c r="G401" s="2" t="str">
        <f>IF(_xlfn.XLOOKUP(C401,customers!$A$1:$A$1001,customers!$C$1:$C$1001,,0)=0, "", _xlfn.XLOOKUP(C401,customers!$A$1:$A$1001,customers!$C$1:$C$1001,,0))</f>
        <v>ihotchkinb3@mit.edu</v>
      </c>
      <c r="H401" s="2" t="str">
        <f>_xlfn.XLOOKUP(C401,customers!$A$1:$A$1001,customers!$G$1:$G$1001,,0)</f>
        <v>United Kingdom</v>
      </c>
      <c r="I401" t="str">
        <f>INDEX(products!$A$1:$G$49,MATCH(orders!$D401,products!$A$1:$A$49,0), MATCH(orders!I$1,products!$A$1:$G$1,0))</f>
        <v>Exc</v>
      </c>
      <c r="J401" t="str">
        <f>INDEX(products!$A$1:$G$49,MATCH(orders!$D401,products!$A$1:$A$49,0), MATCH(orders!J$1,products!$A$1:$G$1,0))</f>
        <v>D</v>
      </c>
      <c r="K401" s="4">
        <f>INDEX(products!$A$1:$G$49,MATCH(orders!$D401,products!$A$1:$A$49,0), MATCH(orders!K$1,products!$A$1:$G$1,0))</f>
        <v>2.5</v>
      </c>
      <c r="L401" s="5">
        <f>INDEX(products!$A$1:$G$49,MATCH(orders!$D401,products!$A$1:$A$49,0), MATCH(orders!L$1,products!$A$1:$G$1,0))</f>
        <v>27.945</v>
      </c>
      <c r="M401" s="5">
        <f t="shared" si="18"/>
        <v>167.67000000000002</v>
      </c>
      <c r="N401" t="str">
        <f t="shared" si="19"/>
        <v>Excelsa</v>
      </c>
      <c r="O401" t="str">
        <f t="shared" si="20"/>
        <v>Dark</v>
      </c>
      <c r="P401" t="str" cm="1">
        <f t="array" ref="P401">_xlfn.XLOOKUP(Orders[[#This Row],[Customer ID]],customers!$A$1:$A$1001,customers!I$1:$I$1001,,0)</f>
        <v>No</v>
      </c>
      <c r="Q401" t="str">
        <f>_xlfn.XLOOKUP(C401,customers!$A$1:$A$1001,customers!$F$1:$F$1001,,0)</f>
        <v>Preston</v>
      </c>
      <c r="R401" s="10">
        <f>Orders[[#This Row],[Unit Price]]-Orders[[#This Row],[Unit Profit]]</f>
        <v>24.87105</v>
      </c>
      <c r="S401" s="10">
        <f>Orders[[#This Row],[Quantity]]*Orders[[#This Row],[Unit Cost]]</f>
        <v>149.22630000000001</v>
      </c>
      <c r="T401" s="5" cm="1">
        <f t="array" ref="T401">_xlfn.XLOOKUP(D401,Table2[[#All],[Product ID]],Table2[[#All],[Profit]],,0)</f>
        <v>3.07395</v>
      </c>
      <c r="U401" s="5">
        <f>Orders[[#This Row],[Quantity]]*Orders[[#This Row],[Unit Profit]]</f>
        <v>18.4437</v>
      </c>
    </row>
    <row r="402" spans="1:21" x14ac:dyDescent="0.3">
      <c r="A402" s="2" t="s">
        <v>2745</v>
      </c>
      <c r="B402" s="3">
        <v>44332</v>
      </c>
      <c r="C402" s="2" t="s">
        <v>2746</v>
      </c>
      <c r="D402" t="s">
        <v>6170</v>
      </c>
      <c r="E402" s="2">
        <v>4</v>
      </c>
      <c r="F402" s="2" t="str">
        <f>_xlfn.XLOOKUP(C402,customers!$A$1:$A$1001,customers!$B$1:$B$1001,,0)</f>
        <v>Neely Broadberrie</v>
      </c>
      <c r="G402" s="2" t="str">
        <f>IF(_xlfn.XLOOKUP(C402,customers!$A$1:$A$1001,customers!$C$1:$C$1001,,0)=0, "", _xlfn.XLOOKUP(C402,customers!$A$1:$A$1001,customers!$C$1:$C$1001,,0))</f>
        <v>nbroadberrieb4@gnu.org</v>
      </c>
      <c r="H402" s="2" t="str">
        <f>_xlfn.XLOOKUP(C402,customers!$A$1:$A$1001,customers!$G$1:$G$1001,,0)</f>
        <v>United States</v>
      </c>
      <c r="I402" t="str">
        <f>INDEX(products!$A$1:$G$49,MATCH(orders!$D402,products!$A$1:$A$49,0), MATCH(orders!I$1,products!$A$1:$G$1,0))</f>
        <v>Lib</v>
      </c>
      <c r="J402" t="str">
        <f>INDEX(products!$A$1:$G$49,MATCH(orders!$D402,products!$A$1:$A$49,0), MATCH(orders!J$1,products!$A$1:$G$1,0))</f>
        <v>L</v>
      </c>
      <c r="K402" s="4">
        <f>INDEX(products!$A$1:$G$49,MATCH(orders!$D402,products!$A$1:$A$49,0), MATCH(orders!K$1,products!$A$1:$G$1,0))</f>
        <v>1</v>
      </c>
      <c r="L402" s="5">
        <f>INDEX(products!$A$1:$G$49,MATCH(orders!$D402,products!$A$1:$A$49,0), MATCH(orders!L$1,products!$A$1:$G$1,0))</f>
        <v>15.85</v>
      </c>
      <c r="M402" s="5">
        <f t="shared" si="18"/>
        <v>63.4</v>
      </c>
      <c r="N402" t="str">
        <f t="shared" si="19"/>
        <v>Librica</v>
      </c>
      <c r="O402" t="str">
        <f t="shared" si="20"/>
        <v>Light</v>
      </c>
      <c r="P402" t="str" cm="1">
        <f t="array" ref="P402">_xlfn.XLOOKUP(Orders[[#This Row],[Customer ID]],customers!$A$1:$A$1001,customers!I$1:$I$1001,,0)</f>
        <v>No</v>
      </c>
      <c r="Q402" t="str">
        <f>_xlfn.XLOOKUP(C402,customers!$A$1:$A$1001,customers!$F$1:$F$1001,,0)</f>
        <v>Washington</v>
      </c>
      <c r="R402" s="10">
        <f>Orders[[#This Row],[Unit Price]]-Orders[[#This Row],[Unit Profit]]</f>
        <v>13.7895</v>
      </c>
      <c r="S402" s="10">
        <f>Orders[[#This Row],[Quantity]]*Orders[[#This Row],[Unit Cost]]</f>
        <v>55.158000000000001</v>
      </c>
      <c r="T402" s="5" cm="1">
        <f t="array" ref="T402">_xlfn.XLOOKUP(D402,Table2[[#All],[Product ID]],Table2[[#All],[Profit]],,0)</f>
        <v>2.0605000000000002</v>
      </c>
      <c r="U402" s="5">
        <f>Orders[[#This Row],[Quantity]]*Orders[[#This Row],[Unit Profit]]</f>
        <v>8.2420000000000009</v>
      </c>
    </row>
    <row r="403" spans="1:21" x14ac:dyDescent="0.3">
      <c r="A403" s="2" t="s">
        <v>2751</v>
      </c>
      <c r="B403" s="3">
        <v>43591</v>
      </c>
      <c r="C403" s="2" t="s">
        <v>2752</v>
      </c>
      <c r="D403" t="s">
        <v>6159</v>
      </c>
      <c r="E403" s="2">
        <v>2</v>
      </c>
      <c r="F403" s="2" t="str">
        <f>_xlfn.XLOOKUP(C403,customers!$A$1:$A$1001,customers!$B$1:$B$1001,,0)</f>
        <v>Rutger Pithcock</v>
      </c>
      <c r="G403" s="2" t="str">
        <f>IF(_xlfn.XLOOKUP(C403,customers!$A$1:$A$1001,customers!$C$1:$C$1001,,0)=0, "", _xlfn.XLOOKUP(C403,customers!$A$1:$A$1001,customers!$C$1:$C$1001,,0))</f>
        <v>rpithcockb5@yellowbook.com</v>
      </c>
      <c r="H403" s="2" t="str">
        <f>_xlfn.XLOOKUP(C403,customers!$A$1:$A$1001,customers!$G$1:$G$1001,,0)</f>
        <v>United States</v>
      </c>
      <c r="I403" t="str">
        <f>INDEX(products!$A$1:$G$49,MATCH(orders!$D403,products!$A$1:$A$49,0), MATCH(orders!I$1,products!$A$1:$G$1,0))</f>
        <v>Lib</v>
      </c>
      <c r="J403" t="str">
        <f>INDEX(products!$A$1:$G$49,MATCH(orders!$D403,products!$A$1:$A$49,0), MATCH(orders!J$1,products!$A$1:$G$1,0))</f>
        <v>M</v>
      </c>
      <c r="K403" s="4">
        <f>INDEX(products!$A$1:$G$49,MATCH(orders!$D403,products!$A$1:$A$49,0), MATCH(orders!K$1,products!$A$1:$G$1,0))</f>
        <v>0.2</v>
      </c>
      <c r="L403" s="5">
        <f>INDEX(products!$A$1:$G$49,MATCH(orders!$D403,products!$A$1:$A$49,0), MATCH(orders!L$1,products!$A$1:$G$1,0))</f>
        <v>4.3650000000000002</v>
      </c>
      <c r="M403" s="5">
        <f t="shared" si="18"/>
        <v>8.73</v>
      </c>
      <c r="N403" t="str">
        <f t="shared" si="19"/>
        <v>Librica</v>
      </c>
      <c r="O403" t="str">
        <f t="shared" si="20"/>
        <v>Medium</v>
      </c>
      <c r="P403" t="str" cm="1">
        <f t="array" ref="P403">_xlfn.XLOOKUP(Orders[[#This Row],[Customer ID]],customers!$A$1:$A$1001,customers!I$1:$I$1001,,0)</f>
        <v>Yes</v>
      </c>
      <c r="Q403" t="str">
        <f>_xlfn.XLOOKUP(C403,customers!$A$1:$A$1001,customers!$F$1:$F$1001,,0)</f>
        <v>Knoxville</v>
      </c>
      <c r="R403" s="10">
        <f>Orders[[#This Row],[Unit Price]]-Orders[[#This Row],[Unit Profit]]</f>
        <v>3.7975500000000002</v>
      </c>
      <c r="S403" s="10">
        <f>Orders[[#This Row],[Quantity]]*Orders[[#This Row],[Unit Cost]]</f>
        <v>7.5951000000000004</v>
      </c>
      <c r="T403" s="5" cm="1">
        <f t="array" ref="T403">_xlfn.XLOOKUP(D403,Table2[[#All],[Product ID]],Table2[[#All],[Profit]],,0)</f>
        <v>0.56745000000000001</v>
      </c>
      <c r="U403" s="5">
        <f>Orders[[#This Row],[Quantity]]*Orders[[#This Row],[Unit Profit]]</f>
        <v>1.1349</v>
      </c>
    </row>
    <row r="404" spans="1:21" x14ac:dyDescent="0.3">
      <c r="A404" s="2" t="s">
        <v>2757</v>
      </c>
      <c r="B404" s="3">
        <v>43502</v>
      </c>
      <c r="C404" s="2" t="s">
        <v>2758</v>
      </c>
      <c r="D404" t="s">
        <v>6177</v>
      </c>
      <c r="E404" s="2">
        <v>3</v>
      </c>
      <c r="F404" s="2" t="str">
        <f>_xlfn.XLOOKUP(C404,customers!$A$1:$A$1001,customers!$B$1:$B$1001,,0)</f>
        <v>Gale Croysdale</v>
      </c>
      <c r="G404" s="2" t="str">
        <f>IF(_xlfn.XLOOKUP(C404,customers!$A$1:$A$1001,customers!$C$1:$C$1001,,0)=0, "", _xlfn.XLOOKUP(C404,customers!$A$1:$A$1001,customers!$C$1:$C$1001,,0))</f>
        <v>gcroysdaleb6@nih.gov</v>
      </c>
      <c r="H404" s="2" t="str">
        <f>_xlfn.XLOOKUP(C404,customers!$A$1:$A$1001,customers!$G$1:$G$1001,,0)</f>
        <v>United States</v>
      </c>
      <c r="I404" t="str">
        <f>INDEX(products!$A$1:$G$49,MATCH(orders!$D404,products!$A$1:$A$49,0), MATCH(orders!I$1,products!$A$1:$G$1,0))</f>
        <v>Rob</v>
      </c>
      <c r="J404" t="str">
        <f>INDEX(products!$A$1:$G$49,MATCH(orders!$D404,products!$A$1:$A$49,0), MATCH(orders!J$1,products!$A$1:$G$1,0))</f>
        <v>D</v>
      </c>
      <c r="K404" s="4">
        <f>INDEX(products!$A$1:$G$49,MATCH(orders!$D404,products!$A$1:$A$49,0), MATCH(orders!K$1,products!$A$1:$G$1,0))</f>
        <v>1</v>
      </c>
      <c r="L404" s="5">
        <f>INDEX(products!$A$1:$G$49,MATCH(orders!$D404,products!$A$1:$A$49,0), MATCH(orders!L$1,products!$A$1:$G$1,0))</f>
        <v>8.9499999999999993</v>
      </c>
      <c r="M404" s="5">
        <f t="shared" si="18"/>
        <v>26.849999999999998</v>
      </c>
      <c r="N404" t="str">
        <f t="shared" si="19"/>
        <v>Robusta</v>
      </c>
      <c r="O404" t="str">
        <f t="shared" si="20"/>
        <v>Dark</v>
      </c>
      <c r="P404" t="str" cm="1">
        <f t="array" ref="P404">_xlfn.XLOOKUP(Orders[[#This Row],[Customer ID]],customers!$A$1:$A$1001,customers!I$1:$I$1001,,0)</f>
        <v>Yes</v>
      </c>
      <c r="Q404" t="str">
        <f>_xlfn.XLOOKUP(C404,customers!$A$1:$A$1001,customers!$F$1:$F$1001,,0)</f>
        <v>Charleston</v>
      </c>
      <c r="R404" s="10">
        <f>Orders[[#This Row],[Unit Price]]-Orders[[#This Row],[Unit Profit]]</f>
        <v>8.4130000000000003</v>
      </c>
      <c r="S404" s="10">
        <f>Orders[[#This Row],[Quantity]]*Orders[[#This Row],[Unit Cost]]</f>
        <v>25.239000000000001</v>
      </c>
      <c r="T404" s="5" cm="1">
        <f t="array" ref="T404">_xlfn.XLOOKUP(D404,Table2[[#All],[Product ID]],Table2[[#All],[Profit]],,0)</f>
        <v>0.53699999999999992</v>
      </c>
      <c r="U404" s="5">
        <f>Orders[[#This Row],[Quantity]]*Orders[[#This Row],[Unit Profit]]</f>
        <v>1.6109999999999998</v>
      </c>
    </row>
    <row r="405" spans="1:21" x14ac:dyDescent="0.3">
      <c r="A405" s="2" t="s">
        <v>2763</v>
      </c>
      <c r="B405" s="3">
        <v>44295</v>
      </c>
      <c r="C405" s="2" t="s">
        <v>2764</v>
      </c>
      <c r="D405" t="s">
        <v>6145</v>
      </c>
      <c r="E405" s="2">
        <v>2</v>
      </c>
      <c r="F405" s="2" t="str">
        <f>_xlfn.XLOOKUP(C405,customers!$A$1:$A$1001,customers!$B$1:$B$1001,,0)</f>
        <v>Benedetto Gozzett</v>
      </c>
      <c r="G405" s="2" t="str">
        <f>IF(_xlfn.XLOOKUP(C405,customers!$A$1:$A$1001,customers!$C$1:$C$1001,,0)=0, "", _xlfn.XLOOKUP(C405,customers!$A$1:$A$1001,customers!$C$1:$C$1001,,0))</f>
        <v>bgozzettb7@github.com</v>
      </c>
      <c r="H405" s="2" t="str">
        <f>_xlfn.XLOOKUP(C405,customers!$A$1:$A$1001,customers!$G$1:$G$1001,,0)</f>
        <v>United States</v>
      </c>
      <c r="I405" t="str">
        <f>INDEX(products!$A$1:$G$49,MATCH(orders!$D405,products!$A$1:$A$49,0), MATCH(orders!I$1,products!$A$1:$G$1,0))</f>
        <v>Lib</v>
      </c>
      <c r="J405" t="str">
        <f>INDEX(products!$A$1:$G$49,MATCH(orders!$D405,products!$A$1:$A$49,0), MATCH(orders!J$1,products!$A$1:$G$1,0))</f>
        <v>L</v>
      </c>
      <c r="K405" s="4">
        <f>INDEX(products!$A$1:$G$49,MATCH(orders!$D405,products!$A$1:$A$49,0), MATCH(orders!K$1,products!$A$1:$G$1,0))</f>
        <v>0.2</v>
      </c>
      <c r="L405" s="5">
        <f>INDEX(products!$A$1:$G$49,MATCH(orders!$D405,products!$A$1:$A$49,0), MATCH(orders!L$1,products!$A$1:$G$1,0))</f>
        <v>4.7549999999999999</v>
      </c>
      <c r="M405" s="5">
        <f t="shared" si="18"/>
        <v>9.51</v>
      </c>
      <c r="N405" t="str">
        <f t="shared" si="19"/>
        <v>Librica</v>
      </c>
      <c r="O405" t="str">
        <f t="shared" si="20"/>
        <v>Light</v>
      </c>
      <c r="P405" t="str" cm="1">
        <f t="array" ref="P405">_xlfn.XLOOKUP(Orders[[#This Row],[Customer ID]],customers!$A$1:$A$1001,customers!I$1:$I$1001,,0)</f>
        <v>No</v>
      </c>
      <c r="Q405" t="str">
        <f>_xlfn.XLOOKUP(C405,customers!$A$1:$A$1001,customers!$F$1:$F$1001,,0)</f>
        <v>Dallas</v>
      </c>
      <c r="R405" s="10">
        <f>Orders[[#This Row],[Unit Price]]-Orders[[#This Row],[Unit Profit]]</f>
        <v>4.1368499999999999</v>
      </c>
      <c r="S405" s="10">
        <f>Orders[[#This Row],[Quantity]]*Orders[[#This Row],[Unit Cost]]</f>
        <v>8.2736999999999998</v>
      </c>
      <c r="T405" s="5" cm="1">
        <f t="array" ref="T405">_xlfn.XLOOKUP(D405,Table2[[#All],[Product ID]],Table2[[#All],[Profit]],,0)</f>
        <v>0.61814999999999998</v>
      </c>
      <c r="U405" s="5">
        <f>Orders[[#This Row],[Quantity]]*Orders[[#This Row],[Unit Profit]]</f>
        <v>1.2363</v>
      </c>
    </row>
    <row r="406" spans="1:21" x14ac:dyDescent="0.3">
      <c r="A406" s="2" t="s">
        <v>2769</v>
      </c>
      <c r="B406" s="3">
        <v>43971</v>
      </c>
      <c r="C406" s="2" t="s">
        <v>2770</v>
      </c>
      <c r="D406" t="s">
        <v>6147</v>
      </c>
      <c r="E406" s="2">
        <v>4</v>
      </c>
      <c r="F406" s="2" t="str">
        <f>_xlfn.XLOOKUP(C406,customers!$A$1:$A$1001,customers!$B$1:$B$1001,,0)</f>
        <v>Tania Craggs</v>
      </c>
      <c r="G406" s="2" t="str">
        <f>IF(_xlfn.XLOOKUP(C406,customers!$A$1:$A$1001,customers!$C$1:$C$1001,,0)=0, "", _xlfn.XLOOKUP(C406,customers!$A$1:$A$1001,customers!$C$1:$C$1001,,0))</f>
        <v>tcraggsb8@house.gov</v>
      </c>
      <c r="H406" s="2" t="str">
        <f>_xlfn.XLOOKUP(C406,customers!$A$1:$A$1001,customers!$G$1:$G$1001,,0)</f>
        <v>Ireland</v>
      </c>
      <c r="I406" t="str">
        <f>INDEX(products!$A$1:$G$49,MATCH(orders!$D406,products!$A$1:$A$49,0), MATCH(orders!I$1,products!$A$1:$G$1,0))</f>
        <v>Ara</v>
      </c>
      <c r="J406" t="str">
        <f>INDEX(products!$A$1:$G$49,MATCH(orders!$D406,products!$A$1:$A$49,0), MATCH(orders!J$1,products!$A$1:$G$1,0))</f>
        <v>D</v>
      </c>
      <c r="K406" s="4">
        <f>INDEX(products!$A$1:$G$49,MATCH(orders!$D406,products!$A$1:$A$49,0), MATCH(orders!K$1,products!$A$1:$G$1,0))</f>
        <v>1</v>
      </c>
      <c r="L406" s="5">
        <f>INDEX(products!$A$1:$G$49,MATCH(orders!$D406,products!$A$1:$A$49,0), MATCH(orders!L$1,products!$A$1:$G$1,0))</f>
        <v>9.9499999999999993</v>
      </c>
      <c r="M406" s="5">
        <f t="shared" si="18"/>
        <v>39.799999999999997</v>
      </c>
      <c r="N406" t="str">
        <f t="shared" si="19"/>
        <v>Arabica</v>
      </c>
      <c r="O406" t="str">
        <f t="shared" si="20"/>
        <v>Dark</v>
      </c>
      <c r="P406" t="str" cm="1">
        <f t="array" ref="P406">_xlfn.XLOOKUP(Orders[[#This Row],[Customer ID]],customers!$A$1:$A$1001,customers!I$1:$I$1001,,0)</f>
        <v>No</v>
      </c>
      <c r="Q406" t="str">
        <f>_xlfn.XLOOKUP(C406,customers!$A$1:$A$1001,customers!$F$1:$F$1001,,0)</f>
        <v>Whitegate</v>
      </c>
      <c r="R406" s="10">
        <f>Orders[[#This Row],[Unit Price]]-Orders[[#This Row],[Unit Profit]]</f>
        <v>9.0544999999999991</v>
      </c>
      <c r="S406" s="10">
        <f>Orders[[#This Row],[Quantity]]*Orders[[#This Row],[Unit Cost]]</f>
        <v>36.217999999999996</v>
      </c>
      <c r="T406" s="5" cm="1">
        <f t="array" ref="T406">_xlfn.XLOOKUP(D406,Table2[[#All],[Product ID]],Table2[[#All],[Profit]],,0)</f>
        <v>0.89549999999999985</v>
      </c>
      <c r="U406" s="5">
        <f>Orders[[#This Row],[Quantity]]*Orders[[#This Row],[Unit Profit]]</f>
        <v>3.5819999999999994</v>
      </c>
    </row>
    <row r="407" spans="1:21" x14ac:dyDescent="0.3">
      <c r="A407" s="2" t="s">
        <v>2775</v>
      </c>
      <c r="B407" s="3">
        <v>44167</v>
      </c>
      <c r="C407" s="2" t="s">
        <v>2776</v>
      </c>
      <c r="D407" t="s">
        <v>6139</v>
      </c>
      <c r="E407" s="2">
        <v>3</v>
      </c>
      <c r="F407" s="2" t="str">
        <f>_xlfn.XLOOKUP(C407,customers!$A$1:$A$1001,customers!$B$1:$B$1001,,0)</f>
        <v>Leonie Cullrford</v>
      </c>
      <c r="G407" s="2" t="str">
        <f>IF(_xlfn.XLOOKUP(C407,customers!$A$1:$A$1001,customers!$C$1:$C$1001,,0)=0, "", _xlfn.XLOOKUP(C407,customers!$A$1:$A$1001,customers!$C$1:$C$1001,,0))</f>
        <v>lcullrfordb9@xing.com</v>
      </c>
      <c r="H407" s="2" t="str">
        <f>_xlfn.XLOOKUP(C407,customers!$A$1:$A$1001,customers!$G$1:$G$1001,,0)</f>
        <v>United States</v>
      </c>
      <c r="I407" t="str">
        <f>INDEX(products!$A$1:$G$49,MATCH(orders!$D407,products!$A$1:$A$49,0), MATCH(orders!I$1,products!$A$1:$G$1,0))</f>
        <v>Exc</v>
      </c>
      <c r="J407" t="str">
        <f>INDEX(products!$A$1:$G$49,MATCH(orders!$D407,products!$A$1:$A$49,0), MATCH(orders!J$1,products!$A$1:$G$1,0))</f>
        <v>M</v>
      </c>
      <c r="K407" s="4">
        <f>INDEX(products!$A$1:$G$49,MATCH(orders!$D407,products!$A$1:$A$49,0), MATCH(orders!K$1,products!$A$1:$G$1,0))</f>
        <v>0.5</v>
      </c>
      <c r="L407" s="5">
        <f>INDEX(products!$A$1:$G$49,MATCH(orders!$D407,products!$A$1:$A$49,0), MATCH(orders!L$1,products!$A$1:$G$1,0))</f>
        <v>8.25</v>
      </c>
      <c r="M407" s="5">
        <f t="shared" si="18"/>
        <v>24.75</v>
      </c>
      <c r="N407" t="str">
        <f t="shared" si="19"/>
        <v>Excelsa</v>
      </c>
      <c r="O407" t="str">
        <f t="shared" si="20"/>
        <v>Medium</v>
      </c>
      <c r="P407" t="str" cm="1">
        <f t="array" ref="P407">_xlfn.XLOOKUP(Orders[[#This Row],[Customer ID]],customers!$A$1:$A$1001,customers!I$1:$I$1001,,0)</f>
        <v>Yes</v>
      </c>
      <c r="Q407" t="str">
        <f>_xlfn.XLOOKUP(C407,customers!$A$1:$A$1001,customers!$F$1:$F$1001,,0)</f>
        <v>Chico</v>
      </c>
      <c r="R407" s="10">
        <f>Orders[[#This Row],[Unit Price]]-Orders[[#This Row],[Unit Profit]]</f>
        <v>7.3425000000000002</v>
      </c>
      <c r="S407" s="10">
        <f>Orders[[#This Row],[Quantity]]*Orders[[#This Row],[Unit Cost]]</f>
        <v>22.0275</v>
      </c>
      <c r="T407" s="5" cm="1">
        <f t="array" ref="T407">_xlfn.XLOOKUP(D407,Table2[[#All],[Product ID]],Table2[[#All],[Profit]],,0)</f>
        <v>0.90749999999999997</v>
      </c>
      <c r="U407" s="5">
        <f>Orders[[#This Row],[Quantity]]*Orders[[#This Row],[Unit Profit]]</f>
        <v>2.7225000000000001</v>
      </c>
    </row>
    <row r="408" spans="1:21" x14ac:dyDescent="0.3">
      <c r="A408" s="2" t="s">
        <v>2781</v>
      </c>
      <c r="B408" s="3">
        <v>44416</v>
      </c>
      <c r="C408" s="2" t="s">
        <v>2782</v>
      </c>
      <c r="D408" t="s">
        <v>6141</v>
      </c>
      <c r="E408" s="2">
        <v>5</v>
      </c>
      <c r="F408" s="2" t="str">
        <f>_xlfn.XLOOKUP(C408,customers!$A$1:$A$1001,customers!$B$1:$B$1001,,0)</f>
        <v>Auguste Rizon</v>
      </c>
      <c r="G408" s="2" t="str">
        <f>IF(_xlfn.XLOOKUP(C408,customers!$A$1:$A$1001,customers!$C$1:$C$1001,,0)=0, "", _xlfn.XLOOKUP(C408,customers!$A$1:$A$1001,customers!$C$1:$C$1001,,0))</f>
        <v>arizonba@xing.com</v>
      </c>
      <c r="H408" s="2" t="str">
        <f>_xlfn.XLOOKUP(C408,customers!$A$1:$A$1001,customers!$G$1:$G$1001,,0)</f>
        <v>United States</v>
      </c>
      <c r="I408" t="str">
        <f>INDEX(products!$A$1:$G$49,MATCH(orders!$D408,products!$A$1:$A$49,0), MATCH(orders!I$1,products!$A$1:$G$1,0))</f>
        <v>Exc</v>
      </c>
      <c r="J408" t="str">
        <f>INDEX(products!$A$1:$G$49,MATCH(orders!$D408,products!$A$1:$A$49,0), MATCH(orders!J$1,products!$A$1:$G$1,0))</f>
        <v>M</v>
      </c>
      <c r="K408" s="4">
        <f>INDEX(products!$A$1:$G$49,MATCH(orders!$D408,products!$A$1:$A$49,0), MATCH(orders!K$1,products!$A$1:$G$1,0))</f>
        <v>1</v>
      </c>
      <c r="L408" s="5">
        <f>INDEX(products!$A$1:$G$49,MATCH(orders!$D408,products!$A$1:$A$49,0), MATCH(orders!L$1,products!$A$1:$G$1,0))</f>
        <v>13.75</v>
      </c>
      <c r="M408" s="5">
        <f t="shared" si="18"/>
        <v>68.75</v>
      </c>
      <c r="N408" t="str">
        <f t="shared" si="19"/>
        <v>Excelsa</v>
      </c>
      <c r="O408" t="str">
        <f t="shared" si="20"/>
        <v>Medium</v>
      </c>
      <c r="P408" t="str" cm="1">
        <f t="array" ref="P408">_xlfn.XLOOKUP(Orders[[#This Row],[Customer ID]],customers!$A$1:$A$1001,customers!I$1:$I$1001,,0)</f>
        <v>Yes</v>
      </c>
      <c r="Q408" t="str">
        <f>_xlfn.XLOOKUP(C408,customers!$A$1:$A$1001,customers!$F$1:$F$1001,,0)</f>
        <v>Little Rock</v>
      </c>
      <c r="R408" s="10">
        <f>Orders[[#This Row],[Unit Price]]-Orders[[#This Row],[Unit Profit]]</f>
        <v>12.237500000000001</v>
      </c>
      <c r="S408" s="10">
        <f>Orders[[#This Row],[Quantity]]*Orders[[#This Row],[Unit Cost]]</f>
        <v>61.1875</v>
      </c>
      <c r="T408" s="5" cm="1">
        <f t="array" ref="T408">_xlfn.XLOOKUP(D408,Table2[[#All],[Product ID]],Table2[[#All],[Profit]],,0)</f>
        <v>1.5125</v>
      </c>
      <c r="U408" s="5">
        <f>Orders[[#This Row],[Quantity]]*Orders[[#This Row],[Unit Profit]]</f>
        <v>7.5625</v>
      </c>
    </row>
    <row r="409" spans="1:21" x14ac:dyDescent="0.3">
      <c r="A409" s="2" t="s">
        <v>2787</v>
      </c>
      <c r="B409" s="3">
        <v>44595</v>
      </c>
      <c r="C409" s="2" t="s">
        <v>2788</v>
      </c>
      <c r="D409" t="s">
        <v>6139</v>
      </c>
      <c r="E409" s="2">
        <v>6</v>
      </c>
      <c r="F409" s="2" t="str">
        <f>_xlfn.XLOOKUP(C409,customers!$A$1:$A$1001,customers!$B$1:$B$1001,,0)</f>
        <v>Lorin Guerrazzi</v>
      </c>
      <c r="G409" s="2" t="str">
        <f>IF(_xlfn.XLOOKUP(C409,customers!$A$1:$A$1001,customers!$C$1:$C$1001,,0)=0, "", _xlfn.XLOOKUP(C409,customers!$A$1:$A$1001,customers!$C$1:$C$1001,,0))</f>
        <v/>
      </c>
      <c r="H409" s="2" t="str">
        <f>_xlfn.XLOOKUP(C409,customers!$A$1:$A$1001,customers!$G$1:$G$1001,,0)</f>
        <v>Ireland</v>
      </c>
      <c r="I409" t="str">
        <f>INDEX(products!$A$1:$G$49,MATCH(orders!$D409,products!$A$1:$A$49,0), MATCH(orders!I$1,products!$A$1:$G$1,0))</f>
        <v>Exc</v>
      </c>
      <c r="J409" t="str">
        <f>INDEX(products!$A$1:$G$49,MATCH(orders!$D409,products!$A$1:$A$49,0), MATCH(orders!J$1,products!$A$1:$G$1,0))</f>
        <v>M</v>
      </c>
      <c r="K409" s="4">
        <f>INDEX(products!$A$1:$G$49,MATCH(orders!$D409,products!$A$1:$A$49,0), MATCH(orders!K$1,products!$A$1:$G$1,0))</f>
        <v>0.5</v>
      </c>
      <c r="L409" s="5">
        <f>INDEX(products!$A$1:$G$49,MATCH(orders!$D409,products!$A$1:$A$49,0), MATCH(orders!L$1,products!$A$1:$G$1,0))</f>
        <v>8.25</v>
      </c>
      <c r="M409" s="5">
        <f t="shared" si="18"/>
        <v>49.5</v>
      </c>
      <c r="N409" t="str">
        <f t="shared" si="19"/>
        <v>Excelsa</v>
      </c>
      <c r="O409" t="str">
        <f t="shared" si="20"/>
        <v>Medium</v>
      </c>
      <c r="P409" t="str" cm="1">
        <f t="array" ref="P409">_xlfn.XLOOKUP(Orders[[#This Row],[Customer ID]],customers!$A$1:$A$1001,customers!I$1:$I$1001,,0)</f>
        <v>No</v>
      </c>
      <c r="Q409" t="str">
        <f>_xlfn.XLOOKUP(C409,customers!$A$1:$A$1001,customers!$F$1:$F$1001,,0)</f>
        <v>Balrothery</v>
      </c>
      <c r="R409" s="10">
        <f>Orders[[#This Row],[Unit Price]]-Orders[[#This Row],[Unit Profit]]</f>
        <v>7.3425000000000002</v>
      </c>
      <c r="S409" s="10">
        <f>Orders[[#This Row],[Quantity]]*Orders[[#This Row],[Unit Cost]]</f>
        <v>44.055</v>
      </c>
      <c r="T409" s="5" cm="1">
        <f t="array" ref="T409">_xlfn.XLOOKUP(D409,Table2[[#All],[Product ID]],Table2[[#All],[Profit]],,0)</f>
        <v>0.90749999999999997</v>
      </c>
      <c r="U409" s="5">
        <f>Orders[[#This Row],[Quantity]]*Orders[[#This Row],[Unit Profit]]</f>
        <v>5.4450000000000003</v>
      </c>
    </row>
    <row r="410" spans="1:21" x14ac:dyDescent="0.3">
      <c r="A410" s="2" t="s">
        <v>2792</v>
      </c>
      <c r="B410" s="3">
        <v>44659</v>
      </c>
      <c r="C410" s="2" t="s">
        <v>2793</v>
      </c>
      <c r="D410" t="s">
        <v>6175</v>
      </c>
      <c r="E410" s="2">
        <v>2</v>
      </c>
      <c r="F410" s="2" t="str">
        <f>_xlfn.XLOOKUP(C410,customers!$A$1:$A$1001,customers!$B$1:$B$1001,,0)</f>
        <v>Felice Miell</v>
      </c>
      <c r="G410" s="2" t="str">
        <f>IF(_xlfn.XLOOKUP(C410,customers!$A$1:$A$1001,customers!$C$1:$C$1001,,0)=0, "", _xlfn.XLOOKUP(C410,customers!$A$1:$A$1001,customers!$C$1:$C$1001,,0))</f>
        <v>fmiellbc@spiegel.de</v>
      </c>
      <c r="H410" s="2" t="str">
        <f>_xlfn.XLOOKUP(C410,customers!$A$1:$A$1001,customers!$G$1:$G$1001,,0)</f>
        <v>United States</v>
      </c>
      <c r="I410" t="str">
        <f>INDEX(products!$A$1:$G$49,MATCH(orders!$D410,products!$A$1:$A$49,0), MATCH(orders!I$1,products!$A$1:$G$1,0))</f>
        <v>Ara</v>
      </c>
      <c r="J410" t="str">
        <f>INDEX(products!$A$1:$G$49,MATCH(orders!$D410,products!$A$1:$A$49,0), MATCH(orders!J$1,products!$A$1:$G$1,0))</f>
        <v>M</v>
      </c>
      <c r="K410" s="4">
        <f>INDEX(products!$A$1:$G$49,MATCH(orders!$D410,products!$A$1:$A$49,0), MATCH(orders!K$1,products!$A$1:$G$1,0))</f>
        <v>2.5</v>
      </c>
      <c r="L410" s="5">
        <f>INDEX(products!$A$1:$G$49,MATCH(orders!$D410,products!$A$1:$A$49,0), MATCH(orders!L$1,products!$A$1:$G$1,0))</f>
        <v>25.874999999999996</v>
      </c>
      <c r="M410" s="5">
        <f t="shared" si="18"/>
        <v>51.749999999999993</v>
      </c>
      <c r="N410" t="str">
        <f t="shared" si="19"/>
        <v>Arabica</v>
      </c>
      <c r="O410" t="str">
        <f t="shared" si="20"/>
        <v>Medium</v>
      </c>
      <c r="P410" t="str" cm="1">
        <f t="array" ref="P410">_xlfn.XLOOKUP(Orders[[#This Row],[Customer ID]],customers!$A$1:$A$1001,customers!I$1:$I$1001,,0)</f>
        <v>Yes</v>
      </c>
      <c r="Q410" t="str">
        <f>_xlfn.XLOOKUP(C410,customers!$A$1:$A$1001,customers!$F$1:$F$1001,,0)</f>
        <v>New Brunswick</v>
      </c>
      <c r="R410" s="10">
        <f>Orders[[#This Row],[Unit Price]]-Orders[[#This Row],[Unit Profit]]</f>
        <v>23.546249999999997</v>
      </c>
      <c r="S410" s="10">
        <f>Orders[[#This Row],[Quantity]]*Orders[[#This Row],[Unit Cost]]</f>
        <v>47.092499999999994</v>
      </c>
      <c r="T410" s="5" cm="1">
        <f t="array" ref="T410">_xlfn.XLOOKUP(D410,Table2[[#All],[Product ID]],Table2[[#All],[Profit]],,0)</f>
        <v>2.3287499999999994</v>
      </c>
      <c r="U410" s="5">
        <f>Orders[[#This Row],[Quantity]]*Orders[[#This Row],[Unit Profit]]</f>
        <v>4.6574999999999989</v>
      </c>
    </row>
    <row r="411" spans="1:21" x14ac:dyDescent="0.3">
      <c r="A411" s="2" t="s">
        <v>2798</v>
      </c>
      <c r="B411" s="3">
        <v>44203</v>
      </c>
      <c r="C411" s="2" t="s">
        <v>2799</v>
      </c>
      <c r="D411" t="s">
        <v>6170</v>
      </c>
      <c r="E411" s="2">
        <v>3</v>
      </c>
      <c r="F411" s="2" t="str">
        <f>_xlfn.XLOOKUP(C411,customers!$A$1:$A$1001,customers!$B$1:$B$1001,,0)</f>
        <v>Hamish Skeech</v>
      </c>
      <c r="G411" s="2" t="str">
        <f>IF(_xlfn.XLOOKUP(C411,customers!$A$1:$A$1001,customers!$C$1:$C$1001,,0)=0, "", _xlfn.XLOOKUP(C411,customers!$A$1:$A$1001,customers!$C$1:$C$1001,,0))</f>
        <v/>
      </c>
      <c r="H411" s="2" t="str">
        <f>_xlfn.XLOOKUP(C411,customers!$A$1:$A$1001,customers!$G$1:$G$1001,,0)</f>
        <v>Ireland</v>
      </c>
      <c r="I411" t="str">
        <f>INDEX(products!$A$1:$G$49,MATCH(orders!$D411,products!$A$1:$A$49,0), MATCH(orders!I$1,products!$A$1:$G$1,0))</f>
        <v>Lib</v>
      </c>
      <c r="J411" t="str">
        <f>INDEX(products!$A$1:$G$49,MATCH(orders!$D411,products!$A$1:$A$49,0), MATCH(orders!J$1,products!$A$1:$G$1,0))</f>
        <v>L</v>
      </c>
      <c r="K411" s="4">
        <f>INDEX(products!$A$1:$G$49,MATCH(orders!$D411,products!$A$1:$A$49,0), MATCH(orders!K$1,products!$A$1:$G$1,0))</f>
        <v>1</v>
      </c>
      <c r="L411" s="5">
        <f>INDEX(products!$A$1:$G$49,MATCH(orders!$D411,products!$A$1:$A$49,0), MATCH(orders!L$1,products!$A$1:$G$1,0))</f>
        <v>15.85</v>
      </c>
      <c r="M411" s="5">
        <f t="shared" si="18"/>
        <v>47.55</v>
      </c>
      <c r="N411" t="str">
        <f t="shared" si="19"/>
        <v>Librica</v>
      </c>
      <c r="O411" t="str">
        <f t="shared" si="20"/>
        <v>Light</v>
      </c>
      <c r="P411" t="str" cm="1">
        <f t="array" ref="P411">_xlfn.XLOOKUP(Orders[[#This Row],[Customer ID]],customers!$A$1:$A$1001,customers!I$1:$I$1001,,0)</f>
        <v>Yes</v>
      </c>
      <c r="Q411" t="str">
        <f>_xlfn.XLOOKUP(C411,customers!$A$1:$A$1001,customers!$F$1:$F$1001,,0)</f>
        <v>Valleymount</v>
      </c>
      <c r="R411" s="10">
        <f>Orders[[#This Row],[Unit Price]]-Orders[[#This Row],[Unit Profit]]</f>
        <v>13.7895</v>
      </c>
      <c r="S411" s="10">
        <f>Orders[[#This Row],[Quantity]]*Orders[[#This Row],[Unit Cost]]</f>
        <v>41.368499999999997</v>
      </c>
      <c r="T411" s="5" cm="1">
        <f t="array" ref="T411">_xlfn.XLOOKUP(D411,Table2[[#All],[Product ID]],Table2[[#All],[Profit]],,0)</f>
        <v>2.0605000000000002</v>
      </c>
      <c r="U411" s="5">
        <f>Orders[[#This Row],[Quantity]]*Orders[[#This Row],[Unit Profit]]</f>
        <v>6.1815000000000007</v>
      </c>
    </row>
    <row r="412" spans="1:21" x14ac:dyDescent="0.3">
      <c r="A412" s="2" t="s">
        <v>2803</v>
      </c>
      <c r="B412" s="3">
        <v>44441</v>
      </c>
      <c r="C412" s="2" t="s">
        <v>2804</v>
      </c>
      <c r="D412" t="s">
        <v>6167</v>
      </c>
      <c r="E412" s="2">
        <v>4</v>
      </c>
      <c r="F412" s="2" t="str">
        <f>_xlfn.XLOOKUP(C412,customers!$A$1:$A$1001,customers!$B$1:$B$1001,,0)</f>
        <v>Giordano Lorenzin</v>
      </c>
      <c r="G412" s="2" t="str">
        <f>IF(_xlfn.XLOOKUP(C412,customers!$A$1:$A$1001,customers!$C$1:$C$1001,,0)=0, "", _xlfn.XLOOKUP(C412,customers!$A$1:$A$1001,customers!$C$1:$C$1001,,0))</f>
        <v/>
      </c>
      <c r="H412" s="2" t="str">
        <f>_xlfn.XLOOKUP(C412,customers!$A$1:$A$1001,customers!$G$1:$G$1001,,0)</f>
        <v>United States</v>
      </c>
      <c r="I412" t="str">
        <f>INDEX(products!$A$1:$G$49,MATCH(orders!$D412,products!$A$1:$A$49,0), MATCH(orders!I$1,products!$A$1:$G$1,0))</f>
        <v>Ara</v>
      </c>
      <c r="J412" t="str">
        <f>INDEX(products!$A$1:$G$49,MATCH(orders!$D412,products!$A$1:$A$49,0), MATCH(orders!J$1,products!$A$1:$G$1,0))</f>
        <v>L</v>
      </c>
      <c r="K412" s="4">
        <f>INDEX(products!$A$1:$G$49,MATCH(orders!$D412,products!$A$1:$A$49,0), MATCH(orders!K$1,products!$A$1:$G$1,0))</f>
        <v>0.2</v>
      </c>
      <c r="L412" s="5">
        <f>INDEX(products!$A$1:$G$49,MATCH(orders!$D412,products!$A$1:$A$49,0), MATCH(orders!L$1,products!$A$1:$G$1,0))</f>
        <v>3.8849999999999998</v>
      </c>
      <c r="M412" s="5">
        <f t="shared" si="18"/>
        <v>15.54</v>
      </c>
      <c r="N412" t="str">
        <f t="shared" si="19"/>
        <v>Arabica</v>
      </c>
      <c r="O412" t="str">
        <f t="shared" si="20"/>
        <v>Light</v>
      </c>
      <c r="P412" t="str" cm="1">
        <f t="array" ref="P412">_xlfn.XLOOKUP(Orders[[#This Row],[Customer ID]],customers!$A$1:$A$1001,customers!I$1:$I$1001,,0)</f>
        <v>No</v>
      </c>
      <c r="Q412" t="str">
        <f>_xlfn.XLOOKUP(C412,customers!$A$1:$A$1001,customers!$F$1:$F$1001,,0)</f>
        <v>San Francisco</v>
      </c>
      <c r="R412" s="10">
        <f>Orders[[#This Row],[Unit Price]]-Orders[[#This Row],[Unit Profit]]</f>
        <v>3.5353499999999998</v>
      </c>
      <c r="S412" s="10">
        <f>Orders[[#This Row],[Quantity]]*Orders[[#This Row],[Unit Cost]]</f>
        <v>14.141399999999999</v>
      </c>
      <c r="T412" s="5" cm="1">
        <f t="array" ref="T412">_xlfn.XLOOKUP(D412,Table2[[#All],[Product ID]],Table2[[#All],[Profit]],,0)</f>
        <v>0.34964999999999996</v>
      </c>
      <c r="U412" s="5">
        <f>Orders[[#This Row],[Quantity]]*Orders[[#This Row],[Unit Profit]]</f>
        <v>1.3985999999999998</v>
      </c>
    </row>
    <row r="413" spans="1:21" x14ac:dyDescent="0.3">
      <c r="A413" s="2" t="s">
        <v>2808</v>
      </c>
      <c r="B413" s="3">
        <v>44504</v>
      </c>
      <c r="C413" s="2" t="s">
        <v>2809</v>
      </c>
      <c r="D413" t="s">
        <v>6162</v>
      </c>
      <c r="E413" s="2">
        <v>6</v>
      </c>
      <c r="F413" s="2" t="str">
        <f>_xlfn.XLOOKUP(C413,customers!$A$1:$A$1001,customers!$B$1:$B$1001,,0)</f>
        <v>Harwilll Bishell</v>
      </c>
      <c r="G413" s="2" t="str">
        <f>IF(_xlfn.XLOOKUP(C413,customers!$A$1:$A$1001,customers!$C$1:$C$1001,,0)=0, "", _xlfn.XLOOKUP(C413,customers!$A$1:$A$1001,customers!$C$1:$C$1001,,0))</f>
        <v/>
      </c>
      <c r="H413" s="2" t="str">
        <f>_xlfn.XLOOKUP(C413,customers!$A$1:$A$1001,customers!$G$1:$G$1001,,0)</f>
        <v>United States</v>
      </c>
      <c r="I413" t="str">
        <f>INDEX(products!$A$1:$G$49,MATCH(orders!$D413,products!$A$1:$A$49,0), MATCH(orders!I$1,products!$A$1:$G$1,0))</f>
        <v>Lib</v>
      </c>
      <c r="J413" t="str">
        <f>INDEX(products!$A$1:$G$49,MATCH(orders!$D413,products!$A$1:$A$49,0), MATCH(orders!J$1,products!$A$1:$G$1,0))</f>
        <v>M</v>
      </c>
      <c r="K413" s="4">
        <f>INDEX(products!$A$1:$G$49,MATCH(orders!$D413,products!$A$1:$A$49,0), MATCH(orders!K$1,products!$A$1:$G$1,0))</f>
        <v>1</v>
      </c>
      <c r="L413" s="5">
        <f>INDEX(products!$A$1:$G$49,MATCH(orders!$D413,products!$A$1:$A$49,0), MATCH(orders!L$1,products!$A$1:$G$1,0))</f>
        <v>14.55</v>
      </c>
      <c r="M413" s="5">
        <f t="shared" si="18"/>
        <v>87.300000000000011</v>
      </c>
      <c r="N413" t="str">
        <f t="shared" si="19"/>
        <v>Librica</v>
      </c>
      <c r="O413" t="str">
        <f t="shared" si="20"/>
        <v>Medium</v>
      </c>
      <c r="P413" t="str" cm="1">
        <f t="array" ref="P413">_xlfn.XLOOKUP(Orders[[#This Row],[Customer ID]],customers!$A$1:$A$1001,customers!I$1:$I$1001,,0)</f>
        <v>Yes</v>
      </c>
      <c r="Q413" t="str">
        <f>_xlfn.XLOOKUP(C413,customers!$A$1:$A$1001,customers!$F$1:$F$1001,,0)</f>
        <v>Lafayette</v>
      </c>
      <c r="R413" s="10">
        <f>Orders[[#This Row],[Unit Price]]-Orders[[#This Row],[Unit Profit]]</f>
        <v>12.6585</v>
      </c>
      <c r="S413" s="10">
        <f>Orders[[#This Row],[Quantity]]*Orders[[#This Row],[Unit Cost]]</f>
        <v>75.950999999999993</v>
      </c>
      <c r="T413" s="5" cm="1">
        <f t="array" ref="T413">_xlfn.XLOOKUP(D413,Table2[[#All],[Product ID]],Table2[[#All],[Profit]],,0)</f>
        <v>1.8915000000000002</v>
      </c>
      <c r="U413" s="5">
        <f>Orders[[#This Row],[Quantity]]*Orders[[#This Row],[Unit Profit]]</f>
        <v>11.349</v>
      </c>
    </row>
    <row r="414" spans="1:21" x14ac:dyDescent="0.3">
      <c r="A414" s="2" t="s">
        <v>2813</v>
      </c>
      <c r="B414" s="3">
        <v>44410</v>
      </c>
      <c r="C414" s="2" t="s">
        <v>2814</v>
      </c>
      <c r="D414" t="s">
        <v>6155</v>
      </c>
      <c r="E414" s="2">
        <v>5</v>
      </c>
      <c r="F414" s="2" t="str">
        <f>_xlfn.XLOOKUP(C414,customers!$A$1:$A$1001,customers!$B$1:$B$1001,,0)</f>
        <v>Freeland Missenden</v>
      </c>
      <c r="G414" s="2" t="str">
        <f>IF(_xlfn.XLOOKUP(C414,customers!$A$1:$A$1001,customers!$C$1:$C$1001,,0)=0, "", _xlfn.XLOOKUP(C414,customers!$A$1:$A$1001,customers!$C$1:$C$1001,,0))</f>
        <v/>
      </c>
      <c r="H414" s="2" t="str">
        <f>_xlfn.XLOOKUP(C414,customers!$A$1:$A$1001,customers!$G$1:$G$1001,,0)</f>
        <v>United States</v>
      </c>
      <c r="I414" t="str">
        <f>INDEX(products!$A$1:$G$49,MATCH(orders!$D414,products!$A$1:$A$49,0), MATCH(orders!I$1,products!$A$1:$G$1,0))</f>
        <v>Ara</v>
      </c>
      <c r="J414" t="str">
        <f>INDEX(products!$A$1:$G$49,MATCH(orders!$D414,products!$A$1:$A$49,0), MATCH(orders!J$1,products!$A$1:$G$1,0))</f>
        <v>M</v>
      </c>
      <c r="K414" s="4">
        <f>INDEX(products!$A$1:$G$49,MATCH(orders!$D414,products!$A$1:$A$49,0), MATCH(orders!K$1,products!$A$1:$G$1,0))</f>
        <v>1</v>
      </c>
      <c r="L414" s="5">
        <f>INDEX(products!$A$1:$G$49,MATCH(orders!$D414,products!$A$1:$A$49,0), MATCH(orders!L$1,products!$A$1:$G$1,0))</f>
        <v>11.25</v>
      </c>
      <c r="M414" s="5">
        <f t="shared" si="18"/>
        <v>56.25</v>
      </c>
      <c r="N414" t="str">
        <f t="shared" si="19"/>
        <v>Arabica</v>
      </c>
      <c r="O414" t="str">
        <f t="shared" si="20"/>
        <v>Medium</v>
      </c>
      <c r="P414" t="str" cm="1">
        <f t="array" ref="P414">_xlfn.XLOOKUP(Orders[[#This Row],[Customer ID]],customers!$A$1:$A$1001,customers!I$1:$I$1001,,0)</f>
        <v>Yes</v>
      </c>
      <c r="Q414" t="str">
        <f>_xlfn.XLOOKUP(C414,customers!$A$1:$A$1001,customers!$F$1:$F$1001,,0)</f>
        <v>San Diego</v>
      </c>
      <c r="R414" s="10">
        <f>Orders[[#This Row],[Unit Price]]-Orders[[#This Row],[Unit Profit]]</f>
        <v>10.237500000000001</v>
      </c>
      <c r="S414" s="10">
        <f>Orders[[#This Row],[Quantity]]*Orders[[#This Row],[Unit Cost]]</f>
        <v>51.1875</v>
      </c>
      <c r="T414" s="5" cm="1">
        <f t="array" ref="T414">_xlfn.XLOOKUP(D414,Table2[[#All],[Product ID]],Table2[[#All],[Profit]],,0)</f>
        <v>1.0125</v>
      </c>
      <c r="U414" s="5">
        <f>Orders[[#This Row],[Quantity]]*Orders[[#This Row],[Unit Profit]]</f>
        <v>5.0625</v>
      </c>
    </row>
    <row r="415" spans="1:21" x14ac:dyDescent="0.3">
      <c r="A415" s="2" t="s">
        <v>2818</v>
      </c>
      <c r="B415" s="3">
        <v>43857</v>
      </c>
      <c r="C415" s="2" t="s">
        <v>2819</v>
      </c>
      <c r="D415" t="s">
        <v>6164</v>
      </c>
      <c r="E415" s="2">
        <v>1</v>
      </c>
      <c r="F415" s="2" t="str">
        <f>_xlfn.XLOOKUP(C415,customers!$A$1:$A$1001,customers!$B$1:$B$1001,,0)</f>
        <v>Waylan Springall</v>
      </c>
      <c r="G415" s="2" t="str">
        <f>IF(_xlfn.XLOOKUP(C415,customers!$A$1:$A$1001,customers!$C$1:$C$1001,,0)=0, "", _xlfn.XLOOKUP(C415,customers!$A$1:$A$1001,customers!$C$1:$C$1001,,0))</f>
        <v>wspringallbh@jugem.jp</v>
      </c>
      <c r="H415" s="2" t="str">
        <f>_xlfn.XLOOKUP(C415,customers!$A$1:$A$1001,customers!$G$1:$G$1001,,0)</f>
        <v>United States</v>
      </c>
      <c r="I415" t="str">
        <f>INDEX(products!$A$1:$G$49,MATCH(orders!$D415,products!$A$1:$A$49,0), MATCH(orders!I$1,products!$A$1:$G$1,0))</f>
        <v>Lib</v>
      </c>
      <c r="J415" t="str">
        <f>INDEX(products!$A$1:$G$49,MATCH(orders!$D415,products!$A$1:$A$49,0), MATCH(orders!J$1,products!$A$1:$G$1,0))</f>
        <v>L</v>
      </c>
      <c r="K415" s="4">
        <f>INDEX(products!$A$1:$G$49,MATCH(orders!$D415,products!$A$1:$A$49,0), MATCH(orders!K$1,products!$A$1:$G$1,0))</f>
        <v>2.5</v>
      </c>
      <c r="L415" s="5">
        <f>INDEX(products!$A$1:$G$49,MATCH(orders!$D415,products!$A$1:$A$49,0), MATCH(orders!L$1,products!$A$1:$G$1,0))</f>
        <v>36.454999999999998</v>
      </c>
      <c r="M415" s="5">
        <f t="shared" si="18"/>
        <v>36.454999999999998</v>
      </c>
      <c r="N415" t="str">
        <f t="shared" si="19"/>
        <v>Librica</v>
      </c>
      <c r="O415" t="str">
        <f t="shared" si="20"/>
        <v>Light</v>
      </c>
      <c r="P415" t="str" cm="1">
        <f t="array" ref="P415">_xlfn.XLOOKUP(Orders[[#This Row],[Customer ID]],customers!$A$1:$A$1001,customers!I$1:$I$1001,,0)</f>
        <v>Yes</v>
      </c>
      <c r="Q415" t="str">
        <f>_xlfn.XLOOKUP(C415,customers!$A$1:$A$1001,customers!$F$1:$F$1001,,0)</f>
        <v>Alhambra</v>
      </c>
      <c r="R415" s="10">
        <f>Orders[[#This Row],[Unit Price]]-Orders[[#This Row],[Unit Profit]]</f>
        <v>31.71585</v>
      </c>
      <c r="S415" s="10">
        <f>Orders[[#This Row],[Quantity]]*Orders[[#This Row],[Unit Cost]]</f>
        <v>31.71585</v>
      </c>
      <c r="T415" s="5" cm="1">
        <f t="array" ref="T415">_xlfn.XLOOKUP(D415,Table2[[#All],[Product ID]],Table2[[#All],[Profit]],,0)</f>
        <v>4.7391499999999995</v>
      </c>
      <c r="U415" s="5">
        <f>Orders[[#This Row],[Quantity]]*Orders[[#This Row],[Unit Profit]]</f>
        <v>4.7391499999999995</v>
      </c>
    </row>
    <row r="416" spans="1:21" x14ac:dyDescent="0.3">
      <c r="A416" s="2" t="s">
        <v>2824</v>
      </c>
      <c r="B416" s="3">
        <v>43802</v>
      </c>
      <c r="C416" s="2" t="s">
        <v>2825</v>
      </c>
      <c r="D416" t="s">
        <v>6178</v>
      </c>
      <c r="E416" s="2">
        <v>3</v>
      </c>
      <c r="F416" s="2" t="str">
        <f>_xlfn.XLOOKUP(C416,customers!$A$1:$A$1001,customers!$B$1:$B$1001,,0)</f>
        <v>Kiri Avramow</v>
      </c>
      <c r="G416" s="2" t="str">
        <f>IF(_xlfn.XLOOKUP(C416,customers!$A$1:$A$1001,customers!$C$1:$C$1001,,0)=0, "", _xlfn.XLOOKUP(C416,customers!$A$1:$A$1001,customers!$C$1:$C$1001,,0))</f>
        <v/>
      </c>
      <c r="H416" s="2" t="str">
        <f>_xlfn.XLOOKUP(C416,customers!$A$1:$A$1001,customers!$G$1:$G$1001,,0)</f>
        <v>United States</v>
      </c>
      <c r="I416" t="str">
        <f>INDEX(products!$A$1:$G$49,MATCH(orders!$D416,products!$A$1:$A$49,0), MATCH(orders!I$1,products!$A$1:$G$1,0))</f>
        <v>Rob</v>
      </c>
      <c r="J416" t="str">
        <f>INDEX(products!$A$1:$G$49,MATCH(orders!$D416,products!$A$1:$A$49,0), MATCH(orders!J$1,products!$A$1:$G$1,0))</f>
        <v>L</v>
      </c>
      <c r="K416" s="4">
        <f>INDEX(products!$A$1:$G$49,MATCH(orders!$D416,products!$A$1:$A$49,0), MATCH(orders!K$1,products!$A$1:$G$1,0))</f>
        <v>0.2</v>
      </c>
      <c r="L416" s="5">
        <f>INDEX(products!$A$1:$G$49,MATCH(orders!$D416,products!$A$1:$A$49,0), MATCH(orders!L$1,products!$A$1:$G$1,0))</f>
        <v>3.5849999999999995</v>
      </c>
      <c r="M416" s="5">
        <f t="shared" si="18"/>
        <v>10.754999999999999</v>
      </c>
      <c r="N416" t="str">
        <f t="shared" si="19"/>
        <v>Robusta</v>
      </c>
      <c r="O416" t="str">
        <f t="shared" si="20"/>
        <v>Light</v>
      </c>
      <c r="P416" t="str" cm="1">
        <f t="array" ref="P416">_xlfn.XLOOKUP(Orders[[#This Row],[Customer ID]],customers!$A$1:$A$1001,customers!I$1:$I$1001,,0)</f>
        <v>Yes</v>
      </c>
      <c r="Q416" t="str">
        <f>_xlfn.XLOOKUP(C416,customers!$A$1:$A$1001,customers!$F$1:$F$1001,,0)</f>
        <v>Tyler</v>
      </c>
      <c r="R416" s="10">
        <f>Orders[[#This Row],[Unit Price]]-Orders[[#This Row],[Unit Profit]]</f>
        <v>3.3698999999999995</v>
      </c>
      <c r="S416" s="10">
        <f>Orders[[#This Row],[Quantity]]*Orders[[#This Row],[Unit Cost]]</f>
        <v>10.109699999999998</v>
      </c>
      <c r="T416" s="5" cm="1">
        <f t="array" ref="T416">_xlfn.XLOOKUP(D416,Table2[[#All],[Product ID]],Table2[[#All],[Profit]],,0)</f>
        <v>0.21509999999999996</v>
      </c>
      <c r="U416" s="5">
        <f>Orders[[#This Row],[Quantity]]*Orders[[#This Row],[Unit Profit]]</f>
        <v>0.64529999999999987</v>
      </c>
    </row>
    <row r="417" spans="1:21" x14ac:dyDescent="0.3">
      <c r="A417" s="2" t="s">
        <v>2829</v>
      </c>
      <c r="B417" s="3">
        <v>43683</v>
      </c>
      <c r="C417" s="2" t="s">
        <v>2830</v>
      </c>
      <c r="D417" t="s">
        <v>6174</v>
      </c>
      <c r="E417" s="2">
        <v>3</v>
      </c>
      <c r="F417" s="2" t="str">
        <f>_xlfn.XLOOKUP(C417,customers!$A$1:$A$1001,customers!$B$1:$B$1001,,0)</f>
        <v>Gregg Hawkyens</v>
      </c>
      <c r="G417" s="2" t="str">
        <f>IF(_xlfn.XLOOKUP(C417,customers!$A$1:$A$1001,customers!$C$1:$C$1001,,0)=0, "", _xlfn.XLOOKUP(C417,customers!$A$1:$A$1001,customers!$C$1:$C$1001,,0))</f>
        <v>ghawkyensbj@census.gov</v>
      </c>
      <c r="H417" s="2" t="str">
        <f>_xlfn.XLOOKUP(C417,customers!$A$1:$A$1001,customers!$G$1:$G$1001,,0)</f>
        <v>United States</v>
      </c>
      <c r="I417" t="str">
        <f>INDEX(products!$A$1:$G$49,MATCH(orders!$D417,products!$A$1:$A$49,0), MATCH(orders!I$1,products!$A$1:$G$1,0))</f>
        <v>Rob</v>
      </c>
      <c r="J417" t="str">
        <f>INDEX(products!$A$1:$G$49,MATCH(orders!$D417,products!$A$1:$A$49,0), MATCH(orders!J$1,products!$A$1:$G$1,0))</f>
        <v>M</v>
      </c>
      <c r="K417" s="4">
        <f>INDEX(products!$A$1:$G$49,MATCH(orders!$D417,products!$A$1:$A$49,0), MATCH(orders!K$1,products!$A$1:$G$1,0))</f>
        <v>0.2</v>
      </c>
      <c r="L417" s="5">
        <f>INDEX(products!$A$1:$G$49,MATCH(orders!$D417,products!$A$1:$A$49,0), MATCH(orders!L$1,products!$A$1:$G$1,0))</f>
        <v>2.9849999999999999</v>
      </c>
      <c r="M417" s="5">
        <f t="shared" si="18"/>
        <v>8.9550000000000001</v>
      </c>
      <c r="N417" t="str">
        <f t="shared" si="19"/>
        <v>Robusta</v>
      </c>
      <c r="O417" t="str">
        <f t="shared" si="20"/>
        <v>Medium</v>
      </c>
      <c r="P417" t="str" cm="1">
        <f t="array" ref="P417">_xlfn.XLOOKUP(Orders[[#This Row],[Customer ID]],customers!$A$1:$A$1001,customers!I$1:$I$1001,,0)</f>
        <v>No</v>
      </c>
      <c r="Q417" t="str">
        <f>_xlfn.XLOOKUP(C417,customers!$A$1:$A$1001,customers!$F$1:$F$1001,,0)</f>
        <v>Lafayette</v>
      </c>
      <c r="R417" s="10">
        <f>Orders[[#This Row],[Unit Price]]-Orders[[#This Row],[Unit Profit]]</f>
        <v>2.8058999999999998</v>
      </c>
      <c r="S417" s="10">
        <f>Orders[[#This Row],[Quantity]]*Orders[[#This Row],[Unit Cost]]</f>
        <v>8.4177</v>
      </c>
      <c r="T417" s="5" cm="1">
        <f t="array" ref="T417">_xlfn.XLOOKUP(D417,Table2[[#All],[Product ID]],Table2[[#All],[Profit]],,0)</f>
        <v>0.17909999999999998</v>
      </c>
      <c r="U417" s="5">
        <f>Orders[[#This Row],[Quantity]]*Orders[[#This Row],[Unit Profit]]</f>
        <v>0.53729999999999989</v>
      </c>
    </row>
    <row r="418" spans="1:21" x14ac:dyDescent="0.3">
      <c r="A418" s="2" t="s">
        <v>2834</v>
      </c>
      <c r="B418" s="3">
        <v>43901</v>
      </c>
      <c r="C418" s="2" t="s">
        <v>2835</v>
      </c>
      <c r="D418" t="s">
        <v>6180</v>
      </c>
      <c r="E418" s="2">
        <v>3</v>
      </c>
      <c r="F418" s="2" t="str">
        <f>_xlfn.XLOOKUP(C418,customers!$A$1:$A$1001,customers!$B$1:$B$1001,,0)</f>
        <v>Reggis Pracy</v>
      </c>
      <c r="G418" s="2" t="str">
        <f>IF(_xlfn.XLOOKUP(C418,customers!$A$1:$A$1001,customers!$C$1:$C$1001,,0)=0, "", _xlfn.XLOOKUP(C418,customers!$A$1:$A$1001,customers!$C$1:$C$1001,,0))</f>
        <v/>
      </c>
      <c r="H418" s="2" t="str">
        <f>_xlfn.XLOOKUP(C418,customers!$A$1:$A$1001,customers!$G$1:$G$1001,,0)</f>
        <v>United States</v>
      </c>
      <c r="I418" t="str">
        <f>INDEX(products!$A$1:$G$49,MATCH(orders!$D418,products!$A$1:$A$49,0), MATCH(orders!I$1,products!$A$1:$G$1,0))</f>
        <v>Ara</v>
      </c>
      <c r="J418" t="str">
        <f>INDEX(products!$A$1:$G$49,MATCH(orders!$D418,products!$A$1:$A$49,0), MATCH(orders!J$1,products!$A$1:$G$1,0))</f>
        <v>L</v>
      </c>
      <c r="K418" s="4">
        <f>INDEX(products!$A$1:$G$49,MATCH(orders!$D418,products!$A$1:$A$49,0), MATCH(orders!K$1,products!$A$1:$G$1,0))</f>
        <v>0.5</v>
      </c>
      <c r="L418" s="5">
        <f>INDEX(products!$A$1:$G$49,MATCH(orders!$D418,products!$A$1:$A$49,0), MATCH(orders!L$1,products!$A$1:$G$1,0))</f>
        <v>7.77</v>
      </c>
      <c r="M418" s="5">
        <f t="shared" si="18"/>
        <v>23.31</v>
      </c>
      <c r="N418" t="str">
        <f t="shared" si="19"/>
        <v>Arabica</v>
      </c>
      <c r="O418" t="str">
        <f t="shared" si="20"/>
        <v>Light</v>
      </c>
      <c r="P418" t="str" cm="1">
        <f t="array" ref="P418">_xlfn.XLOOKUP(Orders[[#This Row],[Customer ID]],customers!$A$1:$A$1001,customers!I$1:$I$1001,,0)</f>
        <v>Yes</v>
      </c>
      <c r="Q418" t="str">
        <f>_xlfn.XLOOKUP(C418,customers!$A$1:$A$1001,customers!$F$1:$F$1001,,0)</f>
        <v>Dayton</v>
      </c>
      <c r="R418" s="10">
        <f>Orders[[#This Row],[Unit Price]]-Orders[[#This Row],[Unit Profit]]</f>
        <v>7.0706999999999995</v>
      </c>
      <c r="S418" s="10">
        <f>Orders[[#This Row],[Quantity]]*Orders[[#This Row],[Unit Cost]]</f>
        <v>21.2121</v>
      </c>
      <c r="T418" s="5" cm="1">
        <f t="array" ref="T418">_xlfn.XLOOKUP(D418,Table2[[#All],[Product ID]],Table2[[#All],[Profit]],,0)</f>
        <v>0.69929999999999992</v>
      </c>
      <c r="U418" s="5">
        <f>Orders[[#This Row],[Quantity]]*Orders[[#This Row],[Unit Profit]]</f>
        <v>2.0978999999999997</v>
      </c>
    </row>
    <row r="419" spans="1:21" x14ac:dyDescent="0.3">
      <c r="A419" s="2" t="s">
        <v>2839</v>
      </c>
      <c r="B419" s="3">
        <v>44457</v>
      </c>
      <c r="C419" s="2" t="s">
        <v>2840</v>
      </c>
      <c r="D419" t="s">
        <v>6182</v>
      </c>
      <c r="E419" s="2">
        <v>1</v>
      </c>
      <c r="F419" s="2" t="str">
        <f>_xlfn.XLOOKUP(C419,customers!$A$1:$A$1001,customers!$B$1:$B$1001,,0)</f>
        <v>Paula Denis</v>
      </c>
      <c r="G419" s="2" t="str">
        <f>IF(_xlfn.XLOOKUP(C419,customers!$A$1:$A$1001,customers!$C$1:$C$1001,,0)=0, "", _xlfn.XLOOKUP(C419,customers!$A$1:$A$1001,customers!$C$1:$C$1001,,0))</f>
        <v/>
      </c>
      <c r="H419" s="2" t="str">
        <f>_xlfn.XLOOKUP(C419,customers!$A$1:$A$1001,customers!$G$1:$G$1001,,0)</f>
        <v>United States</v>
      </c>
      <c r="I419" t="str">
        <f>INDEX(products!$A$1:$G$49,MATCH(orders!$D419,products!$A$1:$A$49,0), MATCH(orders!I$1,products!$A$1:$G$1,0))</f>
        <v>Ara</v>
      </c>
      <c r="J419" t="str">
        <f>INDEX(products!$A$1:$G$49,MATCH(orders!$D419,products!$A$1:$A$49,0), MATCH(orders!J$1,products!$A$1:$G$1,0))</f>
        <v>L</v>
      </c>
      <c r="K419" s="4">
        <f>INDEX(products!$A$1:$G$49,MATCH(orders!$D419,products!$A$1:$A$49,0), MATCH(orders!K$1,products!$A$1:$G$1,0))</f>
        <v>2.5</v>
      </c>
      <c r="L419" s="5">
        <f>INDEX(products!$A$1:$G$49,MATCH(orders!$D419,products!$A$1:$A$49,0), MATCH(orders!L$1,products!$A$1:$G$1,0))</f>
        <v>29.784999999999997</v>
      </c>
      <c r="M419" s="5">
        <f t="shared" si="18"/>
        <v>29.784999999999997</v>
      </c>
      <c r="N419" t="str">
        <f t="shared" si="19"/>
        <v>Arabica</v>
      </c>
      <c r="O419" t="str">
        <f t="shared" si="20"/>
        <v>Light</v>
      </c>
      <c r="P419" t="str" cm="1">
        <f t="array" ref="P419">_xlfn.XLOOKUP(Orders[[#This Row],[Customer ID]],customers!$A$1:$A$1001,customers!I$1:$I$1001,,0)</f>
        <v>Yes</v>
      </c>
      <c r="Q419" t="str">
        <f>_xlfn.XLOOKUP(C419,customers!$A$1:$A$1001,customers!$F$1:$F$1001,,0)</f>
        <v>Phoenix</v>
      </c>
      <c r="R419" s="10">
        <f>Orders[[#This Row],[Unit Price]]-Orders[[#This Row],[Unit Profit]]</f>
        <v>27.104349999999997</v>
      </c>
      <c r="S419" s="10">
        <f>Orders[[#This Row],[Quantity]]*Orders[[#This Row],[Unit Cost]]</f>
        <v>27.104349999999997</v>
      </c>
      <c r="T419" s="5" cm="1">
        <f t="array" ref="T419">_xlfn.XLOOKUP(D419,Table2[[#All],[Product ID]],Table2[[#All],[Profit]],,0)</f>
        <v>2.6806499999999995</v>
      </c>
      <c r="U419" s="5">
        <f>Orders[[#This Row],[Quantity]]*Orders[[#This Row],[Unit Profit]]</f>
        <v>2.6806499999999995</v>
      </c>
    </row>
    <row r="420" spans="1:21" x14ac:dyDescent="0.3">
      <c r="A420" s="2" t="s">
        <v>2844</v>
      </c>
      <c r="B420" s="3">
        <v>44142</v>
      </c>
      <c r="C420" s="2" t="s">
        <v>2845</v>
      </c>
      <c r="D420" t="s">
        <v>6182</v>
      </c>
      <c r="E420" s="2">
        <v>5</v>
      </c>
      <c r="F420" s="2" t="str">
        <f>_xlfn.XLOOKUP(C420,customers!$A$1:$A$1001,customers!$B$1:$B$1001,,0)</f>
        <v>Broderick McGilvra</v>
      </c>
      <c r="G420" s="2" t="str">
        <f>IF(_xlfn.XLOOKUP(C420,customers!$A$1:$A$1001,customers!$C$1:$C$1001,,0)=0, "", _xlfn.XLOOKUP(C420,customers!$A$1:$A$1001,customers!$C$1:$C$1001,,0))</f>
        <v>bmcgilvrabm@so-net.ne.jp</v>
      </c>
      <c r="H420" s="2" t="str">
        <f>_xlfn.XLOOKUP(C420,customers!$A$1:$A$1001,customers!$G$1:$G$1001,,0)</f>
        <v>United States</v>
      </c>
      <c r="I420" t="str">
        <f>INDEX(products!$A$1:$G$49,MATCH(orders!$D420,products!$A$1:$A$49,0), MATCH(orders!I$1,products!$A$1:$G$1,0))</f>
        <v>Ara</v>
      </c>
      <c r="J420" t="str">
        <f>INDEX(products!$A$1:$G$49,MATCH(orders!$D420,products!$A$1:$A$49,0), MATCH(orders!J$1,products!$A$1:$G$1,0))</f>
        <v>L</v>
      </c>
      <c r="K420" s="4">
        <f>INDEX(products!$A$1:$G$49,MATCH(orders!$D420,products!$A$1:$A$49,0), MATCH(orders!K$1,products!$A$1:$G$1,0))</f>
        <v>2.5</v>
      </c>
      <c r="L420" s="5">
        <f>INDEX(products!$A$1:$G$49,MATCH(orders!$D420,products!$A$1:$A$49,0), MATCH(orders!L$1,products!$A$1:$G$1,0))</f>
        <v>29.784999999999997</v>
      </c>
      <c r="M420" s="5">
        <f t="shared" si="18"/>
        <v>148.92499999999998</v>
      </c>
      <c r="N420" t="str">
        <f t="shared" si="19"/>
        <v>Arabica</v>
      </c>
      <c r="O420" t="str">
        <f t="shared" si="20"/>
        <v>Light</v>
      </c>
      <c r="P420" t="str" cm="1">
        <f t="array" ref="P420">_xlfn.XLOOKUP(Orders[[#This Row],[Customer ID]],customers!$A$1:$A$1001,customers!I$1:$I$1001,,0)</f>
        <v>Yes</v>
      </c>
      <c r="Q420" t="str">
        <f>_xlfn.XLOOKUP(C420,customers!$A$1:$A$1001,customers!$F$1:$F$1001,,0)</f>
        <v>Sacramento</v>
      </c>
      <c r="R420" s="10">
        <f>Orders[[#This Row],[Unit Price]]-Orders[[#This Row],[Unit Profit]]</f>
        <v>27.104349999999997</v>
      </c>
      <c r="S420" s="10">
        <f>Orders[[#This Row],[Quantity]]*Orders[[#This Row],[Unit Cost]]</f>
        <v>135.52175</v>
      </c>
      <c r="T420" s="5" cm="1">
        <f t="array" ref="T420">_xlfn.XLOOKUP(D420,Table2[[#All],[Product ID]],Table2[[#All],[Profit]],,0)</f>
        <v>2.6806499999999995</v>
      </c>
      <c r="U420" s="5">
        <f>Orders[[#This Row],[Quantity]]*Orders[[#This Row],[Unit Profit]]</f>
        <v>13.403249999999998</v>
      </c>
    </row>
    <row r="421" spans="1:21" x14ac:dyDescent="0.3">
      <c r="A421" s="2" t="s">
        <v>2849</v>
      </c>
      <c r="B421" s="3">
        <v>44739</v>
      </c>
      <c r="C421" s="2" t="s">
        <v>2850</v>
      </c>
      <c r="D421" t="s">
        <v>6160</v>
      </c>
      <c r="E421" s="2">
        <v>1</v>
      </c>
      <c r="F421" s="2" t="str">
        <f>_xlfn.XLOOKUP(C421,customers!$A$1:$A$1001,customers!$B$1:$B$1001,,0)</f>
        <v>Annabella Danzey</v>
      </c>
      <c r="G421" s="2" t="str">
        <f>IF(_xlfn.XLOOKUP(C421,customers!$A$1:$A$1001,customers!$C$1:$C$1001,,0)=0, "", _xlfn.XLOOKUP(C421,customers!$A$1:$A$1001,customers!$C$1:$C$1001,,0))</f>
        <v>adanzeybn@github.com</v>
      </c>
      <c r="H421" s="2" t="str">
        <f>_xlfn.XLOOKUP(C421,customers!$A$1:$A$1001,customers!$G$1:$G$1001,,0)</f>
        <v>United States</v>
      </c>
      <c r="I421" t="str">
        <f>INDEX(products!$A$1:$G$49,MATCH(orders!$D421,products!$A$1:$A$49,0), MATCH(orders!I$1,products!$A$1:$G$1,0))</f>
        <v>Lib</v>
      </c>
      <c r="J421" t="str">
        <f>INDEX(products!$A$1:$G$49,MATCH(orders!$D421,products!$A$1:$A$49,0), MATCH(orders!J$1,products!$A$1:$G$1,0))</f>
        <v>M</v>
      </c>
      <c r="K421" s="4">
        <f>INDEX(products!$A$1:$G$49,MATCH(orders!$D421,products!$A$1:$A$49,0), MATCH(orders!K$1,products!$A$1:$G$1,0))</f>
        <v>0.5</v>
      </c>
      <c r="L421" s="5">
        <f>INDEX(products!$A$1:$G$49,MATCH(orders!$D421,products!$A$1:$A$49,0), MATCH(orders!L$1,products!$A$1:$G$1,0))</f>
        <v>8.73</v>
      </c>
      <c r="M421" s="5">
        <f t="shared" si="18"/>
        <v>8.73</v>
      </c>
      <c r="N421" t="str">
        <f t="shared" si="19"/>
        <v>Librica</v>
      </c>
      <c r="O421" t="str">
        <f t="shared" si="20"/>
        <v>Medium</v>
      </c>
      <c r="P421" t="str" cm="1">
        <f t="array" ref="P421">_xlfn.XLOOKUP(Orders[[#This Row],[Customer ID]],customers!$A$1:$A$1001,customers!I$1:$I$1001,,0)</f>
        <v>Yes</v>
      </c>
      <c r="Q421" t="str">
        <f>_xlfn.XLOOKUP(C421,customers!$A$1:$A$1001,customers!$F$1:$F$1001,,0)</f>
        <v>Lincoln</v>
      </c>
      <c r="R421" s="10">
        <f>Orders[[#This Row],[Unit Price]]-Orders[[#This Row],[Unit Profit]]</f>
        <v>7.5951000000000004</v>
      </c>
      <c r="S421" s="10">
        <f>Orders[[#This Row],[Quantity]]*Orders[[#This Row],[Unit Cost]]</f>
        <v>7.5951000000000004</v>
      </c>
      <c r="T421" s="5" cm="1">
        <f t="array" ref="T421">_xlfn.XLOOKUP(D421,Table2[[#All],[Product ID]],Table2[[#All],[Profit]],,0)</f>
        <v>1.1349</v>
      </c>
      <c r="U421" s="5">
        <f>Orders[[#This Row],[Quantity]]*Orders[[#This Row],[Unit Profit]]</f>
        <v>1.1349</v>
      </c>
    </row>
    <row r="422" spans="1:21" x14ac:dyDescent="0.3">
      <c r="A422" s="2" t="s">
        <v>2855</v>
      </c>
      <c r="B422" s="3">
        <v>43866</v>
      </c>
      <c r="C422" s="2" t="s">
        <v>2586</v>
      </c>
      <c r="D422" t="s">
        <v>6169</v>
      </c>
      <c r="E422" s="2">
        <v>4</v>
      </c>
      <c r="F422" s="2" t="str">
        <f>_xlfn.XLOOKUP(C422,customers!$A$1:$A$1001,customers!$B$1:$B$1001,,0)</f>
        <v>Terri Farra</v>
      </c>
      <c r="G422" s="2" t="str">
        <f>IF(_xlfn.XLOOKUP(C422,customers!$A$1:$A$1001,customers!$C$1:$C$1001,,0)=0, "", _xlfn.XLOOKUP(C422,customers!$A$1:$A$1001,customers!$C$1:$C$1001,,0))</f>
        <v>tfarraac@behance.net</v>
      </c>
      <c r="H422" s="2" t="str">
        <f>_xlfn.XLOOKUP(C422,customers!$A$1:$A$1001,customers!$G$1:$G$1001,,0)</f>
        <v>United States</v>
      </c>
      <c r="I422" t="str">
        <f>INDEX(products!$A$1:$G$49,MATCH(orders!$D422,products!$A$1:$A$49,0), MATCH(orders!I$1,products!$A$1:$G$1,0))</f>
        <v>Lib</v>
      </c>
      <c r="J422" t="str">
        <f>INDEX(products!$A$1:$G$49,MATCH(orders!$D422,products!$A$1:$A$49,0), MATCH(orders!J$1,products!$A$1:$G$1,0))</f>
        <v>D</v>
      </c>
      <c r="K422" s="4">
        <f>INDEX(products!$A$1:$G$49,MATCH(orders!$D422,products!$A$1:$A$49,0), MATCH(orders!K$1,products!$A$1:$G$1,0))</f>
        <v>0.5</v>
      </c>
      <c r="L422" s="5">
        <f>INDEX(products!$A$1:$G$49,MATCH(orders!$D422,products!$A$1:$A$49,0), MATCH(orders!L$1,products!$A$1:$G$1,0))</f>
        <v>7.77</v>
      </c>
      <c r="M422" s="5">
        <f t="shared" si="18"/>
        <v>31.08</v>
      </c>
      <c r="N422" t="str">
        <f t="shared" si="19"/>
        <v>Librica</v>
      </c>
      <c r="O422" t="str">
        <f t="shared" si="20"/>
        <v>Dark</v>
      </c>
      <c r="P422" t="str" cm="1">
        <f t="array" ref="P422">_xlfn.XLOOKUP(Orders[[#This Row],[Customer ID]],customers!$A$1:$A$1001,customers!I$1:$I$1001,,0)</f>
        <v>No</v>
      </c>
      <c r="Q422" t="str">
        <f>_xlfn.XLOOKUP(C422,customers!$A$1:$A$1001,customers!$F$1:$F$1001,,0)</f>
        <v>Odessa</v>
      </c>
      <c r="R422" s="10">
        <f>Orders[[#This Row],[Unit Price]]-Orders[[#This Row],[Unit Profit]]</f>
        <v>6.7599</v>
      </c>
      <c r="S422" s="10">
        <f>Orders[[#This Row],[Quantity]]*Orders[[#This Row],[Unit Cost]]</f>
        <v>27.0396</v>
      </c>
      <c r="T422" s="5" cm="1">
        <f t="array" ref="T422">_xlfn.XLOOKUP(D422,Table2[[#All],[Product ID]],Table2[[#All],[Profit]],,0)</f>
        <v>1.0101</v>
      </c>
      <c r="U422" s="5">
        <f>Orders[[#This Row],[Quantity]]*Orders[[#This Row],[Unit Profit]]</f>
        <v>4.0404</v>
      </c>
    </row>
    <row r="423" spans="1:21" x14ac:dyDescent="0.3">
      <c r="A423" s="2" t="s">
        <v>2855</v>
      </c>
      <c r="B423" s="3">
        <v>43866</v>
      </c>
      <c r="C423" s="2" t="s">
        <v>2586</v>
      </c>
      <c r="D423" t="s">
        <v>6168</v>
      </c>
      <c r="E423" s="2">
        <v>6</v>
      </c>
      <c r="F423" s="2" t="str">
        <f>_xlfn.XLOOKUP(C423,customers!$A$1:$A$1001,customers!$B$1:$B$1001,,0)</f>
        <v>Terri Farra</v>
      </c>
      <c r="G423" s="2" t="str">
        <f>IF(_xlfn.XLOOKUP(C423,customers!$A$1:$A$1001,customers!$C$1:$C$1001,,0)=0, "", _xlfn.XLOOKUP(C423,customers!$A$1:$A$1001,customers!$C$1:$C$1001,,0))</f>
        <v>tfarraac@behance.net</v>
      </c>
      <c r="H423" s="2" t="str">
        <f>_xlfn.XLOOKUP(C423,customers!$A$1:$A$1001,customers!$G$1:$G$1001,,0)</f>
        <v>United States</v>
      </c>
      <c r="I423" t="str">
        <f>INDEX(products!$A$1:$G$49,MATCH(orders!$D423,products!$A$1:$A$49,0), MATCH(orders!I$1,products!$A$1:$G$1,0))</f>
        <v>Ara</v>
      </c>
      <c r="J423" t="str">
        <f>INDEX(products!$A$1:$G$49,MATCH(orders!$D423,products!$A$1:$A$49,0), MATCH(orders!J$1,products!$A$1:$G$1,0))</f>
        <v>D</v>
      </c>
      <c r="K423" s="4">
        <f>INDEX(products!$A$1:$G$49,MATCH(orders!$D423,products!$A$1:$A$49,0), MATCH(orders!K$1,products!$A$1:$G$1,0))</f>
        <v>2.5</v>
      </c>
      <c r="L423" s="5">
        <f>INDEX(products!$A$1:$G$49,MATCH(orders!$D423,products!$A$1:$A$49,0), MATCH(orders!L$1,products!$A$1:$G$1,0))</f>
        <v>22.884999999999998</v>
      </c>
      <c r="M423" s="5">
        <f t="shared" si="18"/>
        <v>137.31</v>
      </c>
      <c r="N423" t="str">
        <f t="shared" si="19"/>
        <v>Arabica</v>
      </c>
      <c r="O423" t="str">
        <f t="shared" si="20"/>
        <v>Dark</v>
      </c>
      <c r="P423" t="str" cm="1">
        <f t="array" ref="P423">_xlfn.XLOOKUP(Orders[[#This Row],[Customer ID]],customers!$A$1:$A$1001,customers!I$1:$I$1001,,0)</f>
        <v>No</v>
      </c>
      <c r="Q423" t="str">
        <f>_xlfn.XLOOKUP(C423,customers!$A$1:$A$1001,customers!$F$1:$F$1001,,0)</f>
        <v>Odessa</v>
      </c>
      <c r="R423" s="10">
        <f>Orders[[#This Row],[Unit Price]]-Orders[[#This Row],[Unit Profit]]</f>
        <v>20.82535</v>
      </c>
      <c r="S423" s="10">
        <f>Orders[[#This Row],[Quantity]]*Orders[[#This Row],[Unit Cost]]</f>
        <v>124.9521</v>
      </c>
      <c r="T423" s="5" cm="1">
        <f t="array" ref="T423">_xlfn.XLOOKUP(D423,Table2[[#All],[Product ID]],Table2[[#All],[Profit]],,0)</f>
        <v>2.0596499999999995</v>
      </c>
      <c r="U423" s="5">
        <f>Orders[[#This Row],[Quantity]]*Orders[[#This Row],[Unit Profit]]</f>
        <v>12.357899999999997</v>
      </c>
    </row>
    <row r="424" spans="1:21" x14ac:dyDescent="0.3">
      <c r="A424" s="2" t="s">
        <v>2866</v>
      </c>
      <c r="B424" s="3">
        <v>43868</v>
      </c>
      <c r="C424" s="2" t="s">
        <v>2867</v>
      </c>
      <c r="D424" t="s">
        <v>6158</v>
      </c>
      <c r="E424" s="2">
        <v>5</v>
      </c>
      <c r="F424" s="2" t="str">
        <f>_xlfn.XLOOKUP(C424,customers!$A$1:$A$1001,customers!$B$1:$B$1001,,0)</f>
        <v>Nevins Glowacz</v>
      </c>
      <c r="G424" s="2" t="str">
        <f>IF(_xlfn.XLOOKUP(C424,customers!$A$1:$A$1001,customers!$C$1:$C$1001,,0)=0, "", _xlfn.XLOOKUP(C424,customers!$A$1:$A$1001,customers!$C$1:$C$1001,,0))</f>
        <v/>
      </c>
      <c r="H424" s="2" t="str">
        <f>_xlfn.XLOOKUP(C424,customers!$A$1:$A$1001,customers!$G$1:$G$1001,,0)</f>
        <v>United States</v>
      </c>
      <c r="I424" t="str">
        <f>INDEX(products!$A$1:$G$49,MATCH(orders!$D424,products!$A$1:$A$49,0), MATCH(orders!I$1,products!$A$1:$G$1,0))</f>
        <v>Ara</v>
      </c>
      <c r="J424" t="str">
        <f>INDEX(products!$A$1:$G$49,MATCH(orders!$D424,products!$A$1:$A$49,0), MATCH(orders!J$1,products!$A$1:$G$1,0))</f>
        <v>D</v>
      </c>
      <c r="K424" s="4">
        <f>INDEX(products!$A$1:$G$49,MATCH(orders!$D424,products!$A$1:$A$49,0), MATCH(orders!K$1,products!$A$1:$G$1,0))</f>
        <v>0.5</v>
      </c>
      <c r="L424" s="5">
        <f>INDEX(products!$A$1:$G$49,MATCH(orders!$D424,products!$A$1:$A$49,0), MATCH(orders!L$1,products!$A$1:$G$1,0))</f>
        <v>5.97</v>
      </c>
      <c r="M424" s="5">
        <f t="shared" si="18"/>
        <v>29.849999999999998</v>
      </c>
      <c r="N424" t="str">
        <f t="shared" si="19"/>
        <v>Arabica</v>
      </c>
      <c r="O424" t="str">
        <f t="shared" si="20"/>
        <v>Dark</v>
      </c>
      <c r="P424" t="str" cm="1">
        <f t="array" ref="P424">_xlfn.XLOOKUP(Orders[[#This Row],[Customer ID]],customers!$A$1:$A$1001,customers!I$1:$I$1001,,0)</f>
        <v>No</v>
      </c>
      <c r="Q424" t="str">
        <f>_xlfn.XLOOKUP(C424,customers!$A$1:$A$1001,customers!$F$1:$F$1001,,0)</f>
        <v>Madison</v>
      </c>
      <c r="R424" s="10">
        <f>Orders[[#This Row],[Unit Price]]-Orders[[#This Row],[Unit Profit]]</f>
        <v>5.4326999999999996</v>
      </c>
      <c r="S424" s="10">
        <f>Orders[[#This Row],[Quantity]]*Orders[[#This Row],[Unit Cost]]</f>
        <v>27.163499999999999</v>
      </c>
      <c r="T424" s="5" cm="1">
        <f t="array" ref="T424">_xlfn.XLOOKUP(D424,Table2[[#All],[Product ID]],Table2[[#All],[Profit]],,0)</f>
        <v>0.5373</v>
      </c>
      <c r="U424" s="5">
        <f>Orders[[#This Row],[Quantity]]*Orders[[#This Row],[Unit Profit]]</f>
        <v>2.6865000000000001</v>
      </c>
    </row>
    <row r="425" spans="1:21" x14ac:dyDescent="0.3">
      <c r="A425" s="2" t="s">
        <v>2871</v>
      </c>
      <c r="B425" s="3">
        <v>44183</v>
      </c>
      <c r="C425" s="2" t="s">
        <v>2872</v>
      </c>
      <c r="D425" t="s">
        <v>6146</v>
      </c>
      <c r="E425" s="2">
        <v>3</v>
      </c>
      <c r="F425" s="2" t="str">
        <f>_xlfn.XLOOKUP(C425,customers!$A$1:$A$1001,customers!$B$1:$B$1001,,0)</f>
        <v>Adelice Isabell</v>
      </c>
      <c r="G425" s="2" t="str">
        <f>IF(_xlfn.XLOOKUP(C425,customers!$A$1:$A$1001,customers!$C$1:$C$1001,,0)=0, "", _xlfn.XLOOKUP(C425,customers!$A$1:$A$1001,customers!$C$1:$C$1001,,0))</f>
        <v/>
      </c>
      <c r="H425" s="2" t="str">
        <f>_xlfn.XLOOKUP(C425,customers!$A$1:$A$1001,customers!$G$1:$G$1001,,0)</f>
        <v>United States</v>
      </c>
      <c r="I425" t="str">
        <f>INDEX(products!$A$1:$G$49,MATCH(orders!$D425,products!$A$1:$A$49,0), MATCH(orders!I$1,products!$A$1:$G$1,0))</f>
        <v>Rob</v>
      </c>
      <c r="J425" t="str">
        <f>INDEX(products!$A$1:$G$49,MATCH(orders!$D425,products!$A$1:$A$49,0), MATCH(orders!J$1,products!$A$1:$G$1,0))</f>
        <v>M</v>
      </c>
      <c r="K425" s="4">
        <f>INDEX(products!$A$1:$G$49,MATCH(orders!$D425,products!$A$1:$A$49,0), MATCH(orders!K$1,products!$A$1:$G$1,0))</f>
        <v>0.5</v>
      </c>
      <c r="L425" s="5">
        <f>INDEX(products!$A$1:$G$49,MATCH(orders!$D425,products!$A$1:$A$49,0), MATCH(orders!L$1,products!$A$1:$G$1,0))</f>
        <v>5.97</v>
      </c>
      <c r="M425" s="5">
        <f t="shared" si="18"/>
        <v>17.91</v>
      </c>
      <c r="N425" t="str">
        <f t="shared" si="19"/>
        <v>Robusta</v>
      </c>
      <c r="O425" t="str">
        <f t="shared" si="20"/>
        <v>Medium</v>
      </c>
      <c r="P425" t="str" cm="1">
        <f t="array" ref="P425">_xlfn.XLOOKUP(Orders[[#This Row],[Customer ID]],customers!$A$1:$A$1001,customers!I$1:$I$1001,,0)</f>
        <v>No</v>
      </c>
      <c r="Q425" t="str">
        <f>_xlfn.XLOOKUP(C425,customers!$A$1:$A$1001,customers!$F$1:$F$1001,,0)</f>
        <v>Charleston</v>
      </c>
      <c r="R425" s="10">
        <f>Orders[[#This Row],[Unit Price]]-Orders[[#This Row],[Unit Profit]]</f>
        <v>5.6117999999999997</v>
      </c>
      <c r="S425" s="10">
        <f>Orders[[#This Row],[Quantity]]*Orders[[#This Row],[Unit Cost]]</f>
        <v>16.8354</v>
      </c>
      <c r="T425" s="5" cm="1">
        <f t="array" ref="T425">_xlfn.XLOOKUP(D425,Table2[[#All],[Product ID]],Table2[[#All],[Profit]],,0)</f>
        <v>0.35819999999999996</v>
      </c>
      <c r="U425" s="5">
        <f>Orders[[#This Row],[Quantity]]*Orders[[#This Row],[Unit Profit]]</f>
        <v>1.0745999999999998</v>
      </c>
    </row>
    <row r="426" spans="1:21" x14ac:dyDescent="0.3">
      <c r="A426" s="2" t="s">
        <v>2876</v>
      </c>
      <c r="B426" s="3">
        <v>44431</v>
      </c>
      <c r="C426" s="2" t="s">
        <v>2877</v>
      </c>
      <c r="D426" t="s">
        <v>6176</v>
      </c>
      <c r="E426" s="2">
        <v>3</v>
      </c>
      <c r="F426" s="2" t="str">
        <f>_xlfn.XLOOKUP(C426,customers!$A$1:$A$1001,customers!$B$1:$B$1001,,0)</f>
        <v>Yulma Dombrell</v>
      </c>
      <c r="G426" s="2" t="str">
        <f>IF(_xlfn.XLOOKUP(C426,customers!$A$1:$A$1001,customers!$C$1:$C$1001,,0)=0, "", _xlfn.XLOOKUP(C426,customers!$A$1:$A$1001,customers!$C$1:$C$1001,,0))</f>
        <v>ydombrellbs@dedecms.com</v>
      </c>
      <c r="H426" s="2" t="str">
        <f>_xlfn.XLOOKUP(C426,customers!$A$1:$A$1001,customers!$G$1:$G$1001,,0)</f>
        <v>United States</v>
      </c>
      <c r="I426" t="str">
        <f>INDEX(products!$A$1:$G$49,MATCH(orders!$D426,products!$A$1:$A$49,0), MATCH(orders!I$1,products!$A$1:$G$1,0))</f>
        <v>Exc</v>
      </c>
      <c r="J426" t="str">
        <f>INDEX(products!$A$1:$G$49,MATCH(orders!$D426,products!$A$1:$A$49,0), MATCH(orders!J$1,products!$A$1:$G$1,0))</f>
        <v>L</v>
      </c>
      <c r="K426" s="4">
        <f>INDEX(products!$A$1:$G$49,MATCH(orders!$D426,products!$A$1:$A$49,0), MATCH(orders!K$1,products!$A$1:$G$1,0))</f>
        <v>0.5</v>
      </c>
      <c r="L426" s="5">
        <f>INDEX(products!$A$1:$G$49,MATCH(orders!$D426,products!$A$1:$A$49,0), MATCH(orders!L$1,products!$A$1:$G$1,0))</f>
        <v>8.91</v>
      </c>
      <c r="M426" s="5">
        <f t="shared" si="18"/>
        <v>26.73</v>
      </c>
      <c r="N426" t="str">
        <f t="shared" si="19"/>
        <v>Excelsa</v>
      </c>
      <c r="O426" t="str">
        <f t="shared" si="20"/>
        <v>Light</v>
      </c>
      <c r="P426" t="str" cm="1">
        <f t="array" ref="P426">_xlfn.XLOOKUP(Orders[[#This Row],[Customer ID]],customers!$A$1:$A$1001,customers!I$1:$I$1001,,0)</f>
        <v>Yes</v>
      </c>
      <c r="Q426" t="str">
        <f>_xlfn.XLOOKUP(C426,customers!$A$1:$A$1001,customers!$F$1:$F$1001,,0)</f>
        <v>Little Rock</v>
      </c>
      <c r="R426" s="10">
        <f>Orders[[#This Row],[Unit Price]]-Orders[[#This Row],[Unit Profit]]</f>
        <v>7.9298999999999999</v>
      </c>
      <c r="S426" s="10">
        <f>Orders[[#This Row],[Quantity]]*Orders[[#This Row],[Unit Cost]]</f>
        <v>23.7897</v>
      </c>
      <c r="T426" s="5" cm="1">
        <f t="array" ref="T426">_xlfn.XLOOKUP(D426,Table2[[#All],[Product ID]],Table2[[#All],[Profit]],,0)</f>
        <v>0.98009999999999997</v>
      </c>
      <c r="U426" s="5">
        <f>Orders[[#This Row],[Quantity]]*Orders[[#This Row],[Unit Profit]]</f>
        <v>2.9402999999999997</v>
      </c>
    </row>
    <row r="427" spans="1:21" x14ac:dyDescent="0.3">
      <c r="A427" s="2" t="s">
        <v>2882</v>
      </c>
      <c r="B427" s="3">
        <v>44428</v>
      </c>
      <c r="C427" s="2" t="s">
        <v>2883</v>
      </c>
      <c r="D427" t="s">
        <v>6177</v>
      </c>
      <c r="E427" s="2">
        <v>2</v>
      </c>
      <c r="F427" s="2" t="str">
        <f>_xlfn.XLOOKUP(C427,customers!$A$1:$A$1001,customers!$B$1:$B$1001,,0)</f>
        <v>Alric Darth</v>
      </c>
      <c r="G427" s="2" t="str">
        <f>IF(_xlfn.XLOOKUP(C427,customers!$A$1:$A$1001,customers!$C$1:$C$1001,,0)=0, "", _xlfn.XLOOKUP(C427,customers!$A$1:$A$1001,customers!$C$1:$C$1001,,0))</f>
        <v>adarthbt@t.co</v>
      </c>
      <c r="H427" s="2" t="str">
        <f>_xlfn.XLOOKUP(C427,customers!$A$1:$A$1001,customers!$G$1:$G$1001,,0)</f>
        <v>United States</v>
      </c>
      <c r="I427" t="str">
        <f>INDEX(products!$A$1:$G$49,MATCH(orders!$D427,products!$A$1:$A$49,0), MATCH(orders!I$1,products!$A$1:$G$1,0))</f>
        <v>Rob</v>
      </c>
      <c r="J427" t="str">
        <f>INDEX(products!$A$1:$G$49,MATCH(orders!$D427,products!$A$1:$A$49,0), MATCH(orders!J$1,products!$A$1:$G$1,0))</f>
        <v>D</v>
      </c>
      <c r="K427" s="4">
        <f>INDEX(products!$A$1:$G$49,MATCH(orders!$D427,products!$A$1:$A$49,0), MATCH(orders!K$1,products!$A$1:$G$1,0))</f>
        <v>1</v>
      </c>
      <c r="L427" s="5">
        <f>INDEX(products!$A$1:$G$49,MATCH(orders!$D427,products!$A$1:$A$49,0), MATCH(orders!L$1,products!$A$1:$G$1,0))</f>
        <v>8.9499999999999993</v>
      </c>
      <c r="M427" s="5">
        <f t="shared" si="18"/>
        <v>17.899999999999999</v>
      </c>
      <c r="N427" t="str">
        <f t="shared" si="19"/>
        <v>Robusta</v>
      </c>
      <c r="O427" t="str">
        <f t="shared" si="20"/>
        <v>Dark</v>
      </c>
      <c r="P427" t="str" cm="1">
        <f t="array" ref="P427">_xlfn.XLOOKUP(Orders[[#This Row],[Customer ID]],customers!$A$1:$A$1001,customers!I$1:$I$1001,,0)</f>
        <v>No</v>
      </c>
      <c r="Q427" t="str">
        <f>_xlfn.XLOOKUP(C427,customers!$A$1:$A$1001,customers!$F$1:$F$1001,,0)</f>
        <v>Anchorage</v>
      </c>
      <c r="R427" s="10">
        <f>Orders[[#This Row],[Unit Price]]-Orders[[#This Row],[Unit Profit]]</f>
        <v>8.4130000000000003</v>
      </c>
      <c r="S427" s="10">
        <f>Orders[[#This Row],[Quantity]]*Orders[[#This Row],[Unit Cost]]</f>
        <v>16.826000000000001</v>
      </c>
      <c r="T427" s="5" cm="1">
        <f t="array" ref="T427">_xlfn.XLOOKUP(D427,Table2[[#All],[Product ID]],Table2[[#All],[Profit]],,0)</f>
        <v>0.53699999999999992</v>
      </c>
      <c r="U427" s="5">
        <f>Orders[[#This Row],[Quantity]]*Orders[[#This Row],[Unit Profit]]</f>
        <v>1.0739999999999998</v>
      </c>
    </row>
    <row r="428" spans="1:21" x14ac:dyDescent="0.3">
      <c r="A428" s="2" t="s">
        <v>2888</v>
      </c>
      <c r="B428" s="3">
        <v>43556</v>
      </c>
      <c r="C428" s="2" t="s">
        <v>2889</v>
      </c>
      <c r="D428" t="s">
        <v>6178</v>
      </c>
      <c r="E428" s="2">
        <v>4</v>
      </c>
      <c r="F428" s="2" t="str">
        <f>_xlfn.XLOOKUP(C428,customers!$A$1:$A$1001,customers!$B$1:$B$1001,,0)</f>
        <v>Manuel Darrigoe</v>
      </c>
      <c r="G428" s="2" t="str">
        <f>IF(_xlfn.XLOOKUP(C428,customers!$A$1:$A$1001,customers!$C$1:$C$1001,,0)=0, "", _xlfn.XLOOKUP(C428,customers!$A$1:$A$1001,customers!$C$1:$C$1001,,0))</f>
        <v>mdarrigoebu@hud.gov</v>
      </c>
      <c r="H428" s="2" t="str">
        <f>_xlfn.XLOOKUP(C428,customers!$A$1:$A$1001,customers!$G$1:$G$1001,,0)</f>
        <v>Ireland</v>
      </c>
      <c r="I428" t="str">
        <f>INDEX(products!$A$1:$G$49,MATCH(orders!$D428,products!$A$1:$A$49,0), MATCH(orders!I$1,products!$A$1:$G$1,0))</f>
        <v>Rob</v>
      </c>
      <c r="J428" t="str">
        <f>INDEX(products!$A$1:$G$49,MATCH(orders!$D428,products!$A$1:$A$49,0), MATCH(orders!J$1,products!$A$1:$G$1,0))</f>
        <v>L</v>
      </c>
      <c r="K428" s="4">
        <f>INDEX(products!$A$1:$G$49,MATCH(orders!$D428,products!$A$1:$A$49,0), MATCH(orders!K$1,products!$A$1:$G$1,0))</f>
        <v>0.2</v>
      </c>
      <c r="L428" s="5">
        <f>INDEX(products!$A$1:$G$49,MATCH(orders!$D428,products!$A$1:$A$49,0), MATCH(orders!L$1,products!$A$1:$G$1,0))</f>
        <v>3.5849999999999995</v>
      </c>
      <c r="M428" s="5">
        <f t="shared" si="18"/>
        <v>14.339999999999998</v>
      </c>
      <c r="N428" t="str">
        <f t="shared" si="19"/>
        <v>Robusta</v>
      </c>
      <c r="O428" t="str">
        <f t="shared" si="20"/>
        <v>Light</v>
      </c>
      <c r="P428" t="str" cm="1">
        <f t="array" ref="P428">_xlfn.XLOOKUP(Orders[[#This Row],[Customer ID]],customers!$A$1:$A$1001,customers!I$1:$I$1001,,0)</f>
        <v>Yes</v>
      </c>
      <c r="Q428" t="str">
        <f>_xlfn.XLOOKUP(C428,customers!$A$1:$A$1001,customers!$F$1:$F$1001,,0)</f>
        <v>Longwood</v>
      </c>
      <c r="R428" s="10">
        <f>Orders[[#This Row],[Unit Price]]-Orders[[#This Row],[Unit Profit]]</f>
        <v>3.3698999999999995</v>
      </c>
      <c r="S428" s="10">
        <f>Orders[[#This Row],[Quantity]]*Orders[[#This Row],[Unit Cost]]</f>
        <v>13.479599999999998</v>
      </c>
      <c r="T428" s="5" cm="1">
        <f t="array" ref="T428">_xlfn.XLOOKUP(D428,Table2[[#All],[Product ID]],Table2[[#All],[Profit]],,0)</f>
        <v>0.21509999999999996</v>
      </c>
      <c r="U428" s="5">
        <f>Orders[[#This Row],[Quantity]]*Orders[[#This Row],[Unit Profit]]</f>
        <v>0.86039999999999983</v>
      </c>
    </row>
    <row r="429" spans="1:21" x14ac:dyDescent="0.3">
      <c r="A429" s="2" t="s">
        <v>2894</v>
      </c>
      <c r="B429" s="3">
        <v>44224</v>
      </c>
      <c r="C429" s="2" t="s">
        <v>2895</v>
      </c>
      <c r="D429" t="s">
        <v>6175</v>
      </c>
      <c r="E429" s="2">
        <v>3</v>
      </c>
      <c r="F429" s="2" t="str">
        <f>_xlfn.XLOOKUP(C429,customers!$A$1:$A$1001,customers!$B$1:$B$1001,,0)</f>
        <v>Kynthia Berick</v>
      </c>
      <c r="G429" s="2" t="str">
        <f>IF(_xlfn.XLOOKUP(C429,customers!$A$1:$A$1001,customers!$C$1:$C$1001,,0)=0, "", _xlfn.XLOOKUP(C429,customers!$A$1:$A$1001,customers!$C$1:$C$1001,,0))</f>
        <v/>
      </c>
      <c r="H429" s="2" t="str">
        <f>_xlfn.XLOOKUP(C429,customers!$A$1:$A$1001,customers!$G$1:$G$1001,,0)</f>
        <v>United States</v>
      </c>
      <c r="I429" t="str">
        <f>INDEX(products!$A$1:$G$49,MATCH(orders!$D429,products!$A$1:$A$49,0), MATCH(orders!I$1,products!$A$1:$G$1,0))</f>
        <v>Ara</v>
      </c>
      <c r="J429" t="str">
        <f>INDEX(products!$A$1:$G$49,MATCH(orders!$D429,products!$A$1:$A$49,0), MATCH(orders!J$1,products!$A$1:$G$1,0))</f>
        <v>M</v>
      </c>
      <c r="K429" s="4">
        <f>INDEX(products!$A$1:$G$49,MATCH(orders!$D429,products!$A$1:$A$49,0), MATCH(orders!K$1,products!$A$1:$G$1,0))</f>
        <v>2.5</v>
      </c>
      <c r="L429" s="5">
        <f>INDEX(products!$A$1:$G$49,MATCH(orders!$D429,products!$A$1:$A$49,0), MATCH(orders!L$1,products!$A$1:$G$1,0))</f>
        <v>25.874999999999996</v>
      </c>
      <c r="M429" s="5">
        <f t="shared" si="18"/>
        <v>77.624999999999986</v>
      </c>
      <c r="N429" t="str">
        <f t="shared" si="19"/>
        <v>Arabica</v>
      </c>
      <c r="O429" t="str">
        <f t="shared" si="20"/>
        <v>Medium</v>
      </c>
      <c r="P429" t="str" cm="1">
        <f t="array" ref="P429">_xlfn.XLOOKUP(Orders[[#This Row],[Customer ID]],customers!$A$1:$A$1001,customers!I$1:$I$1001,,0)</f>
        <v>Yes</v>
      </c>
      <c r="Q429" t="str">
        <f>_xlfn.XLOOKUP(C429,customers!$A$1:$A$1001,customers!$F$1:$F$1001,,0)</f>
        <v>San Francisco</v>
      </c>
      <c r="R429" s="10">
        <f>Orders[[#This Row],[Unit Price]]-Orders[[#This Row],[Unit Profit]]</f>
        <v>23.546249999999997</v>
      </c>
      <c r="S429" s="10">
        <f>Orders[[#This Row],[Quantity]]*Orders[[#This Row],[Unit Cost]]</f>
        <v>70.638749999999987</v>
      </c>
      <c r="T429" s="5" cm="1">
        <f t="array" ref="T429">_xlfn.XLOOKUP(D429,Table2[[#All],[Product ID]],Table2[[#All],[Profit]],,0)</f>
        <v>2.3287499999999994</v>
      </c>
      <c r="U429" s="5">
        <f>Orders[[#This Row],[Quantity]]*Orders[[#This Row],[Unit Profit]]</f>
        <v>6.9862499999999983</v>
      </c>
    </row>
    <row r="430" spans="1:21" x14ac:dyDescent="0.3">
      <c r="A430" s="2" t="s">
        <v>2899</v>
      </c>
      <c r="B430" s="3">
        <v>43759</v>
      </c>
      <c r="C430" s="2" t="s">
        <v>2900</v>
      </c>
      <c r="D430" t="s">
        <v>6179</v>
      </c>
      <c r="E430" s="2">
        <v>5</v>
      </c>
      <c r="F430" s="2" t="str">
        <f>_xlfn.XLOOKUP(C430,customers!$A$1:$A$1001,customers!$B$1:$B$1001,,0)</f>
        <v>Minetta Ackrill</v>
      </c>
      <c r="G430" s="2" t="str">
        <f>IF(_xlfn.XLOOKUP(C430,customers!$A$1:$A$1001,customers!$C$1:$C$1001,,0)=0, "", _xlfn.XLOOKUP(C430,customers!$A$1:$A$1001,customers!$C$1:$C$1001,,0))</f>
        <v>mackrillbw@bandcamp.com</v>
      </c>
      <c r="H430" s="2" t="str">
        <f>_xlfn.XLOOKUP(C430,customers!$A$1:$A$1001,customers!$G$1:$G$1001,,0)</f>
        <v>United States</v>
      </c>
      <c r="I430" t="str">
        <f>INDEX(products!$A$1:$G$49,MATCH(orders!$D430,products!$A$1:$A$49,0), MATCH(orders!I$1,products!$A$1:$G$1,0))</f>
        <v>Rob</v>
      </c>
      <c r="J430" t="str">
        <f>INDEX(products!$A$1:$G$49,MATCH(orders!$D430,products!$A$1:$A$49,0), MATCH(orders!J$1,products!$A$1:$G$1,0))</f>
        <v>L</v>
      </c>
      <c r="K430" s="4">
        <f>INDEX(products!$A$1:$G$49,MATCH(orders!$D430,products!$A$1:$A$49,0), MATCH(orders!K$1,products!$A$1:$G$1,0))</f>
        <v>1</v>
      </c>
      <c r="L430" s="5">
        <f>INDEX(products!$A$1:$G$49,MATCH(orders!$D430,products!$A$1:$A$49,0), MATCH(orders!L$1,products!$A$1:$G$1,0))</f>
        <v>11.95</v>
      </c>
      <c r="M430" s="5">
        <f t="shared" si="18"/>
        <v>59.75</v>
      </c>
      <c r="N430" t="str">
        <f t="shared" si="19"/>
        <v>Robusta</v>
      </c>
      <c r="O430" t="str">
        <f t="shared" si="20"/>
        <v>Light</v>
      </c>
      <c r="P430" t="str" cm="1">
        <f t="array" ref="P430">_xlfn.XLOOKUP(Orders[[#This Row],[Customer ID]],customers!$A$1:$A$1001,customers!I$1:$I$1001,,0)</f>
        <v>No</v>
      </c>
      <c r="Q430" t="str">
        <f>_xlfn.XLOOKUP(C430,customers!$A$1:$A$1001,customers!$F$1:$F$1001,,0)</f>
        <v>Warren</v>
      </c>
      <c r="R430" s="10">
        <f>Orders[[#This Row],[Unit Price]]-Orders[[#This Row],[Unit Profit]]</f>
        <v>11.232999999999999</v>
      </c>
      <c r="S430" s="10">
        <f>Orders[[#This Row],[Quantity]]*Orders[[#This Row],[Unit Cost]]</f>
        <v>56.164999999999992</v>
      </c>
      <c r="T430" s="5" cm="1">
        <f t="array" ref="T430">_xlfn.XLOOKUP(D430,Table2[[#All],[Product ID]],Table2[[#All],[Profit]],,0)</f>
        <v>0.71699999999999997</v>
      </c>
      <c r="U430" s="5">
        <f>Orders[[#This Row],[Quantity]]*Orders[[#This Row],[Unit Profit]]</f>
        <v>3.585</v>
      </c>
    </row>
    <row r="431" spans="1:21" x14ac:dyDescent="0.3">
      <c r="A431" s="2" t="s">
        <v>2905</v>
      </c>
      <c r="B431" s="3">
        <v>44367</v>
      </c>
      <c r="C431" s="2" t="s">
        <v>2586</v>
      </c>
      <c r="D431" t="s">
        <v>6140</v>
      </c>
      <c r="E431" s="2">
        <v>6</v>
      </c>
      <c r="F431" s="2" t="str">
        <f>_xlfn.XLOOKUP(C431,customers!$A$1:$A$1001,customers!$B$1:$B$1001,,0)</f>
        <v>Terri Farra</v>
      </c>
      <c r="G431" s="2" t="str">
        <f>IF(_xlfn.XLOOKUP(C431,customers!$A$1:$A$1001,customers!$C$1:$C$1001,,0)=0, "", _xlfn.XLOOKUP(C431,customers!$A$1:$A$1001,customers!$C$1:$C$1001,,0))</f>
        <v>tfarraac@behance.net</v>
      </c>
      <c r="H431" s="2" t="str">
        <f>_xlfn.XLOOKUP(C431,customers!$A$1:$A$1001,customers!$G$1:$G$1001,,0)</f>
        <v>United States</v>
      </c>
      <c r="I431" t="str">
        <f>INDEX(products!$A$1:$G$49,MATCH(orders!$D431,products!$A$1:$A$49,0), MATCH(orders!I$1,products!$A$1:$G$1,0))</f>
        <v>Ara</v>
      </c>
      <c r="J431" t="str">
        <f>INDEX(products!$A$1:$G$49,MATCH(orders!$D431,products!$A$1:$A$49,0), MATCH(orders!J$1,products!$A$1:$G$1,0))</f>
        <v>L</v>
      </c>
      <c r="K431" s="4">
        <f>INDEX(products!$A$1:$G$49,MATCH(orders!$D431,products!$A$1:$A$49,0), MATCH(orders!K$1,products!$A$1:$G$1,0))</f>
        <v>1</v>
      </c>
      <c r="L431" s="5">
        <f>INDEX(products!$A$1:$G$49,MATCH(orders!$D431,products!$A$1:$A$49,0), MATCH(orders!L$1,products!$A$1:$G$1,0))</f>
        <v>12.95</v>
      </c>
      <c r="M431" s="5">
        <f t="shared" si="18"/>
        <v>77.699999999999989</v>
      </c>
      <c r="N431" t="str">
        <f t="shared" si="19"/>
        <v>Arabica</v>
      </c>
      <c r="O431" t="str">
        <f t="shared" si="20"/>
        <v>Light</v>
      </c>
      <c r="P431" t="str" cm="1">
        <f t="array" ref="P431">_xlfn.XLOOKUP(Orders[[#This Row],[Customer ID]],customers!$A$1:$A$1001,customers!I$1:$I$1001,,0)</f>
        <v>No</v>
      </c>
      <c r="Q431" t="str">
        <f>_xlfn.XLOOKUP(C431,customers!$A$1:$A$1001,customers!$F$1:$F$1001,,0)</f>
        <v>Odessa</v>
      </c>
      <c r="R431" s="10">
        <f>Orders[[#This Row],[Unit Price]]-Orders[[#This Row],[Unit Profit]]</f>
        <v>11.7845</v>
      </c>
      <c r="S431" s="10">
        <f>Orders[[#This Row],[Quantity]]*Orders[[#This Row],[Unit Cost]]</f>
        <v>70.706999999999994</v>
      </c>
      <c r="T431" s="5" cm="1">
        <f t="array" ref="T431">_xlfn.XLOOKUP(D431,Table2[[#All],[Product ID]],Table2[[#All],[Profit]],,0)</f>
        <v>1.1655</v>
      </c>
      <c r="U431" s="5">
        <f>Orders[[#This Row],[Quantity]]*Orders[[#This Row],[Unit Profit]]</f>
        <v>6.9930000000000003</v>
      </c>
    </row>
    <row r="432" spans="1:21" x14ac:dyDescent="0.3">
      <c r="A432" s="2" t="s">
        <v>2911</v>
      </c>
      <c r="B432" s="3">
        <v>44504</v>
      </c>
      <c r="C432" s="2" t="s">
        <v>2912</v>
      </c>
      <c r="D432" t="s">
        <v>6163</v>
      </c>
      <c r="E432" s="2">
        <v>2</v>
      </c>
      <c r="F432" s="2" t="str">
        <f>_xlfn.XLOOKUP(C432,customers!$A$1:$A$1001,customers!$B$1:$B$1001,,0)</f>
        <v>Melosa Kippen</v>
      </c>
      <c r="G432" s="2" t="str">
        <f>IF(_xlfn.XLOOKUP(C432,customers!$A$1:$A$1001,customers!$C$1:$C$1001,,0)=0, "", _xlfn.XLOOKUP(C432,customers!$A$1:$A$1001,customers!$C$1:$C$1001,,0))</f>
        <v>mkippenby@dion.ne.jp</v>
      </c>
      <c r="H432" s="2" t="str">
        <f>_xlfn.XLOOKUP(C432,customers!$A$1:$A$1001,customers!$G$1:$G$1001,,0)</f>
        <v>United States</v>
      </c>
      <c r="I432" t="str">
        <f>INDEX(products!$A$1:$G$49,MATCH(orders!$D432,products!$A$1:$A$49,0), MATCH(orders!I$1,products!$A$1:$G$1,0))</f>
        <v>Rob</v>
      </c>
      <c r="J432" t="str">
        <f>INDEX(products!$A$1:$G$49,MATCH(orders!$D432,products!$A$1:$A$49,0), MATCH(orders!J$1,products!$A$1:$G$1,0))</f>
        <v>D</v>
      </c>
      <c r="K432" s="4">
        <f>INDEX(products!$A$1:$G$49,MATCH(orders!$D432,products!$A$1:$A$49,0), MATCH(orders!K$1,products!$A$1:$G$1,0))</f>
        <v>0.2</v>
      </c>
      <c r="L432" s="5">
        <f>INDEX(products!$A$1:$G$49,MATCH(orders!$D432,products!$A$1:$A$49,0), MATCH(orders!L$1,products!$A$1:$G$1,0))</f>
        <v>2.6849999999999996</v>
      </c>
      <c r="M432" s="5">
        <f t="shared" si="18"/>
        <v>5.3699999999999992</v>
      </c>
      <c r="N432" t="str">
        <f t="shared" si="19"/>
        <v>Robusta</v>
      </c>
      <c r="O432" t="str">
        <f t="shared" si="20"/>
        <v>Dark</v>
      </c>
      <c r="P432" t="str" cm="1">
        <f t="array" ref="P432">_xlfn.XLOOKUP(Orders[[#This Row],[Customer ID]],customers!$A$1:$A$1001,customers!I$1:$I$1001,,0)</f>
        <v>Yes</v>
      </c>
      <c r="Q432" t="str">
        <f>_xlfn.XLOOKUP(C432,customers!$A$1:$A$1001,customers!$F$1:$F$1001,,0)</f>
        <v>Jackson</v>
      </c>
      <c r="R432" s="10">
        <f>Orders[[#This Row],[Unit Price]]-Orders[[#This Row],[Unit Profit]]</f>
        <v>2.5238999999999998</v>
      </c>
      <c r="S432" s="10">
        <f>Orders[[#This Row],[Quantity]]*Orders[[#This Row],[Unit Cost]]</f>
        <v>5.0477999999999996</v>
      </c>
      <c r="T432" s="5" cm="1">
        <f t="array" ref="T432">_xlfn.XLOOKUP(D432,Table2[[#All],[Product ID]],Table2[[#All],[Profit]],,0)</f>
        <v>0.16109999999999997</v>
      </c>
      <c r="U432" s="5">
        <f>Orders[[#This Row],[Quantity]]*Orders[[#This Row],[Unit Profit]]</f>
        <v>0.32219999999999993</v>
      </c>
    </row>
    <row r="433" spans="1:21" x14ac:dyDescent="0.3">
      <c r="A433" s="2" t="s">
        <v>2917</v>
      </c>
      <c r="B433" s="3">
        <v>44291</v>
      </c>
      <c r="C433" s="2" t="s">
        <v>2918</v>
      </c>
      <c r="D433" t="s">
        <v>6185</v>
      </c>
      <c r="E433" s="2">
        <v>3</v>
      </c>
      <c r="F433" s="2" t="str">
        <f>_xlfn.XLOOKUP(C433,customers!$A$1:$A$1001,customers!$B$1:$B$1001,,0)</f>
        <v>Witty Ranson</v>
      </c>
      <c r="G433" s="2" t="str">
        <f>IF(_xlfn.XLOOKUP(C433,customers!$A$1:$A$1001,customers!$C$1:$C$1001,,0)=0, "", _xlfn.XLOOKUP(C433,customers!$A$1:$A$1001,customers!$C$1:$C$1001,,0))</f>
        <v>wransonbz@ted.com</v>
      </c>
      <c r="H433" s="2" t="str">
        <f>_xlfn.XLOOKUP(C433,customers!$A$1:$A$1001,customers!$G$1:$G$1001,,0)</f>
        <v>Ireland</v>
      </c>
      <c r="I433" t="str">
        <f>INDEX(products!$A$1:$G$49,MATCH(orders!$D433,products!$A$1:$A$49,0), MATCH(orders!I$1,products!$A$1:$G$1,0))</f>
        <v>Exc</v>
      </c>
      <c r="J433" t="str">
        <f>INDEX(products!$A$1:$G$49,MATCH(orders!$D433,products!$A$1:$A$49,0), MATCH(orders!J$1,products!$A$1:$G$1,0))</f>
        <v>D</v>
      </c>
      <c r="K433" s="4">
        <f>INDEX(products!$A$1:$G$49,MATCH(orders!$D433,products!$A$1:$A$49,0), MATCH(orders!K$1,products!$A$1:$G$1,0))</f>
        <v>2.5</v>
      </c>
      <c r="L433" s="5">
        <f>INDEX(products!$A$1:$G$49,MATCH(orders!$D433,products!$A$1:$A$49,0), MATCH(orders!L$1,products!$A$1:$G$1,0))</f>
        <v>27.945</v>
      </c>
      <c r="M433" s="5">
        <f t="shared" si="18"/>
        <v>83.835000000000008</v>
      </c>
      <c r="N433" t="str">
        <f t="shared" si="19"/>
        <v>Excelsa</v>
      </c>
      <c r="O433" t="str">
        <f t="shared" si="20"/>
        <v>Dark</v>
      </c>
      <c r="P433" t="str" cm="1">
        <f t="array" ref="P433">_xlfn.XLOOKUP(Orders[[#This Row],[Customer ID]],customers!$A$1:$A$1001,customers!I$1:$I$1001,,0)</f>
        <v>Yes</v>
      </c>
      <c r="Q433" t="str">
        <f>_xlfn.XLOOKUP(C433,customers!$A$1:$A$1001,customers!$F$1:$F$1001,,0)</f>
        <v>Kildare</v>
      </c>
      <c r="R433" s="10">
        <f>Orders[[#This Row],[Unit Price]]-Orders[[#This Row],[Unit Profit]]</f>
        <v>24.87105</v>
      </c>
      <c r="S433" s="10">
        <f>Orders[[#This Row],[Quantity]]*Orders[[#This Row],[Unit Cost]]</f>
        <v>74.613150000000005</v>
      </c>
      <c r="T433" s="5" cm="1">
        <f t="array" ref="T433">_xlfn.XLOOKUP(D433,Table2[[#All],[Product ID]],Table2[[#All],[Profit]],,0)</f>
        <v>3.07395</v>
      </c>
      <c r="U433" s="5">
        <f>Orders[[#This Row],[Quantity]]*Orders[[#This Row],[Unit Profit]]</f>
        <v>9.2218499999999999</v>
      </c>
    </row>
    <row r="434" spans="1:21" x14ac:dyDescent="0.3">
      <c r="A434" s="2" t="s">
        <v>2923</v>
      </c>
      <c r="B434" s="3">
        <v>43808</v>
      </c>
      <c r="C434" s="2" t="s">
        <v>2924</v>
      </c>
      <c r="D434" t="s">
        <v>6155</v>
      </c>
      <c r="E434" s="2">
        <v>2</v>
      </c>
      <c r="F434" s="2" t="str">
        <f>_xlfn.XLOOKUP(C434,customers!$A$1:$A$1001,customers!$B$1:$B$1001,,0)</f>
        <v>Rod Gowdie</v>
      </c>
      <c r="G434" s="2" t="str">
        <f>IF(_xlfn.XLOOKUP(C434,customers!$A$1:$A$1001,customers!$C$1:$C$1001,,0)=0, "", _xlfn.XLOOKUP(C434,customers!$A$1:$A$1001,customers!$C$1:$C$1001,,0))</f>
        <v/>
      </c>
      <c r="H434" s="2" t="str">
        <f>_xlfn.XLOOKUP(C434,customers!$A$1:$A$1001,customers!$G$1:$G$1001,,0)</f>
        <v>United States</v>
      </c>
      <c r="I434" t="str">
        <f>INDEX(products!$A$1:$G$49,MATCH(orders!$D434,products!$A$1:$A$49,0), MATCH(orders!I$1,products!$A$1:$G$1,0))</f>
        <v>Ara</v>
      </c>
      <c r="J434" t="str">
        <f>INDEX(products!$A$1:$G$49,MATCH(orders!$D434,products!$A$1:$A$49,0), MATCH(orders!J$1,products!$A$1:$G$1,0))</f>
        <v>M</v>
      </c>
      <c r="K434" s="4">
        <f>INDEX(products!$A$1:$G$49,MATCH(orders!$D434,products!$A$1:$A$49,0), MATCH(orders!K$1,products!$A$1:$G$1,0))</f>
        <v>1</v>
      </c>
      <c r="L434" s="5">
        <f>INDEX(products!$A$1:$G$49,MATCH(orders!$D434,products!$A$1:$A$49,0), MATCH(orders!L$1,products!$A$1:$G$1,0))</f>
        <v>11.25</v>
      </c>
      <c r="M434" s="5">
        <f t="shared" si="18"/>
        <v>22.5</v>
      </c>
      <c r="N434" t="str">
        <f t="shared" si="19"/>
        <v>Arabica</v>
      </c>
      <c r="O434" t="str">
        <f t="shared" si="20"/>
        <v>Medium</v>
      </c>
      <c r="P434" t="str" cm="1">
        <f t="array" ref="P434">_xlfn.XLOOKUP(Orders[[#This Row],[Customer ID]],customers!$A$1:$A$1001,customers!I$1:$I$1001,,0)</f>
        <v>No</v>
      </c>
      <c r="Q434" t="str">
        <f>_xlfn.XLOOKUP(C434,customers!$A$1:$A$1001,customers!$F$1:$F$1001,,0)</f>
        <v>Milwaukee</v>
      </c>
      <c r="R434" s="10">
        <f>Orders[[#This Row],[Unit Price]]-Orders[[#This Row],[Unit Profit]]</f>
        <v>10.237500000000001</v>
      </c>
      <c r="S434" s="10">
        <f>Orders[[#This Row],[Quantity]]*Orders[[#This Row],[Unit Cost]]</f>
        <v>20.475000000000001</v>
      </c>
      <c r="T434" s="5" cm="1">
        <f t="array" ref="T434">_xlfn.XLOOKUP(D434,Table2[[#All],[Product ID]],Table2[[#All],[Profit]],,0)</f>
        <v>1.0125</v>
      </c>
      <c r="U434" s="5">
        <f>Orders[[#This Row],[Quantity]]*Orders[[#This Row],[Unit Profit]]</f>
        <v>2.0249999999999999</v>
      </c>
    </row>
    <row r="435" spans="1:21" x14ac:dyDescent="0.3">
      <c r="A435" s="2" t="s">
        <v>2928</v>
      </c>
      <c r="B435" s="3">
        <v>44563</v>
      </c>
      <c r="C435" s="2" t="s">
        <v>2929</v>
      </c>
      <c r="D435" t="s">
        <v>6181</v>
      </c>
      <c r="E435" s="2">
        <v>6</v>
      </c>
      <c r="F435" s="2" t="str">
        <f>_xlfn.XLOOKUP(C435,customers!$A$1:$A$1001,customers!$B$1:$B$1001,,0)</f>
        <v>Lemuel Rignold</v>
      </c>
      <c r="G435" s="2" t="str">
        <f>IF(_xlfn.XLOOKUP(C435,customers!$A$1:$A$1001,customers!$C$1:$C$1001,,0)=0, "", _xlfn.XLOOKUP(C435,customers!$A$1:$A$1001,customers!$C$1:$C$1001,,0))</f>
        <v>lrignoldc1@miibeian.gov.cn</v>
      </c>
      <c r="H435" s="2" t="str">
        <f>_xlfn.XLOOKUP(C435,customers!$A$1:$A$1001,customers!$G$1:$G$1001,,0)</f>
        <v>United States</v>
      </c>
      <c r="I435" t="str">
        <f>INDEX(products!$A$1:$G$49,MATCH(orders!$D435,products!$A$1:$A$49,0), MATCH(orders!I$1,products!$A$1:$G$1,0))</f>
        <v>Lib</v>
      </c>
      <c r="J435" t="str">
        <f>INDEX(products!$A$1:$G$49,MATCH(orders!$D435,products!$A$1:$A$49,0), MATCH(orders!J$1,products!$A$1:$G$1,0))</f>
        <v>M</v>
      </c>
      <c r="K435" s="4">
        <f>INDEX(products!$A$1:$G$49,MATCH(orders!$D435,products!$A$1:$A$49,0), MATCH(orders!K$1,products!$A$1:$G$1,0))</f>
        <v>2.5</v>
      </c>
      <c r="L435" s="5">
        <f>INDEX(products!$A$1:$G$49,MATCH(orders!$D435,products!$A$1:$A$49,0), MATCH(orders!L$1,products!$A$1:$G$1,0))</f>
        <v>33.464999999999996</v>
      </c>
      <c r="M435" s="5">
        <f t="shared" si="18"/>
        <v>200.78999999999996</v>
      </c>
      <c r="N435" t="str">
        <f t="shared" si="19"/>
        <v>Librica</v>
      </c>
      <c r="O435" t="str">
        <f t="shared" si="20"/>
        <v>Medium</v>
      </c>
      <c r="P435" t="str" cm="1">
        <f t="array" ref="P435">_xlfn.XLOOKUP(Orders[[#This Row],[Customer ID]],customers!$A$1:$A$1001,customers!I$1:$I$1001,,0)</f>
        <v>Yes</v>
      </c>
      <c r="Q435" t="str">
        <f>_xlfn.XLOOKUP(C435,customers!$A$1:$A$1001,customers!$F$1:$F$1001,,0)</f>
        <v>Sacramento</v>
      </c>
      <c r="R435" s="10">
        <f>Orders[[#This Row],[Unit Price]]-Orders[[#This Row],[Unit Profit]]</f>
        <v>29.114549999999998</v>
      </c>
      <c r="S435" s="10">
        <f>Orders[[#This Row],[Quantity]]*Orders[[#This Row],[Unit Cost]]</f>
        <v>174.68729999999999</v>
      </c>
      <c r="T435" s="5" cm="1">
        <f t="array" ref="T435">_xlfn.XLOOKUP(D435,Table2[[#All],[Product ID]],Table2[[#All],[Profit]],,0)</f>
        <v>4.3504499999999995</v>
      </c>
      <c r="U435" s="5">
        <f>Orders[[#This Row],[Quantity]]*Orders[[#This Row],[Unit Profit]]</f>
        <v>26.102699999999999</v>
      </c>
    </row>
    <row r="436" spans="1:21" x14ac:dyDescent="0.3">
      <c r="A436" s="2" t="s">
        <v>2934</v>
      </c>
      <c r="B436" s="3">
        <v>43807</v>
      </c>
      <c r="C436" s="2" t="s">
        <v>2935</v>
      </c>
      <c r="D436" t="s">
        <v>6155</v>
      </c>
      <c r="E436" s="2">
        <v>6</v>
      </c>
      <c r="F436" s="2" t="str">
        <f>_xlfn.XLOOKUP(C436,customers!$A$1:$A$1001,customers!$B$1:$B$1001,,0)</f>
        <v>Nevsa Fields</v>
      </c>
      <c r="G436" s="2" t="str">
        <f>IF(_xlfn.XLOOKUP(C436,customers!$A$1:$A$1001,customers!$C$1:$C$1001,,0)=0, "", _xlfn.XLOOKUP(C436,customers!$A$1:$A$1001,customers!$C$1:$C$1001,,0))</f>
        <v/>
      </c>
      <c r="H436" s="2" t="str">
        <f>_xlfn.XLOOKUP(C436,customers!$A$1:$A$1001,customers!$G$1:$G$1001,,0)</f>
        <v>United States</v>
      </c>
      <c r="I436" t="str">
        <f>INDEX(products!$A$1:$G$49,MATCH(orders!$D436,products!$A$1:$A$49,0), MATCH(orders!I$1,products!$A$1:$G$1,0))</f>
        <v>Ara</v>
      </c>
      <c r="J436" t="str">
        <f>INDEX(products!$A$1:$G$49,MATCH(orders!$D436,products!$A$1:$A$49,0), MATCH(orders!J$1,products!$A$1:$G$1,0))</f>
        <v>M</v>
      </c>
      <c r="K436" s="4">
        <f>INDEX(products!$A$1:$G$49,MATCH(orders!$D436,products!$A$1:$A$49,0), MATCH(orders!K$1,products!$A$1:$G$1,0))</f>
        <v>1</v>
      </c>
      <c r="L436" s="5">
        <f>INDEX(products!$A$1:$G$49,MATCH(orders!$D436,products!$A$1:$A$49,0), MATCH(orders!L$1,products!$A$1:$G$1,0))</f>
        <v>11.25</v>
      </c>
      <c r="M436" s="5">
        <f t="shared" si="18"/>
        <v>67.5</v>
      </c>
      <c r="N436" t="str">
        <f t="shared" si="19"/>
        <v>Arabica</v>
      </c>
      <c r="O436" t="str">
        <f t="shared" si="20"/>
        <v>Medium</v>
      </c>
      <c r="P436" t="str" cm="1">
        <f t="array" ref="P436">_xlfn.XLOOKUP(Orders[[#This Row],[Customer ID]],customers!$A$1:$A$1001,customers!I$1:$I$1001,,0)</f>
        <v>No</v>
      </c>
      <c r="Q436" t="str">
        <f>_xlfn.XLOOKUP(C436,customers!$A$1:$A$1001,customers!$F$1:$F$1001,,0)</f>
        <v>Boston</v>
      </c>
      <c r="R436" s="10">
        <f>Orders[[#This Row],[Unit Price]]-Orders[[#This Row],[Unit Profit]]</f>
        <v>10.237500000000001</v>
      </c>
      <c r="S436" s="10">
        <f>Orders[[#This Row],[Quantity]]*Orders[[#This Row],[Unit Cost]]</f>
        <v>61.425000000000004</v>
      </c>
      <c r="T436" s="5" cm="1">
        <f t="array" ref="T436">_xlfn.XLOOKUP(D436,Table2[[#All],[Product ID]],Table2[[#All],[Profit]],,0)</f>
        <v>1.0125</v>
      </c>
      <c r="U436" s="5">
        <f>Orders[[#This Row],[Quantity]]*Orders[[#This Row],[Unit Profit]]</f>
        <v>6.0749999999999993</v>
      </c>
    </row>
    <row r="437" spans="1:21" x14ac:dyDescent="0.3">
      <c r="A437" s="2" t="s">
        <v>2939</v>
      </c>
      <c r="B437" s="3">
        <v>44528</v>
      </c>
      <c r="C437" s="2" t="s">
        <v>2940</v>
      </c>
      <c r="D437" t="s">
        <v>6139</v>
      </c>
      <c r="E437" s="2">
        <v>1</v>
      </c>
      <c r="F437" s="2" t="str">
        <f>_xlfn.XLOOKUP(C437,customers!$A$1:$A$1001,customers!$B$1:$B$1001,,0)</f>
        <v>Chance Rowthorn</v>
      </c>
      <c r="G437" s="2" t="str">
        <f>IF(_xlfn.XLOOKUP(C437,customers!$A$1:$A$1001,customers!$C$1:$C$1001,,0)=0, "", _xlfn.XLOOKUP(C437,customers!$A$1:$A$1001,customers!$C$1:$C$1001,,0))</f>
        <v>crowthornc3@msn.com</v>
      </c>
      <c r="H437" s="2" t="str">
        <f>_xlfn.XLOOKUP(C437,customers!$A$1:$A$1001,customers!$G$1:$G$1001,,0)</f>
        <v>United States</v>
      </c>
      <c r="I437" t="str">
        <f>INDEX(products!$A$1:$G$49,MATCH(orders!$D437,products!$A$1:$A$49,0), MATCH(orders!I$1,products!$A$1:$G$1,0))</f>
        <v>Exc</v>
      </c>
      <c r="J437" t="str">
        <f>INDEX(products!$A$1:$G$49,MATCH(orders!$D437,products!$A$1:$A$49,0), MATCH(orders!J$1,products!$A$1:$G$1,0))</f>
        <v>M</v>
      </c>
      <c r="K437" s="4">
        <f>INDEX(products!$A$1:$G$49,MATCH(orders!$D437,products!$A$1:$A$49,0), MATCH(orders!K$1,products!$A$1:$G$1,0))</f>
        <v>0.5</v>
      </c>
      <c r="L437" s="5">
        <f>INDEX(products!$A$1:$G$49,MATCH(orders!$D437,products!$A$1:$A$49,0), MATCH(orders!L$1,products!$A$1:$G$1,0))</f>
        <v>8.25</v>
      </c>
      <c r="M437" s="5">
        <f t="shared" si="18"/>
        <v>8.25</v>
      </c>
      <c r="N437" t="str">
        <f t="shared" si="19"/>
        <v>Excelsa</v>
      </c>
      <c r="O437" t="str">
        <f t="shared" si="20"/>
        <v>Medium</v>
      </c>
      <c r="P437" t="str" cm="1">
        <f t="array" ref="P437">_xlfn.XLOOKUP(Orders[[#This Row],[Customer ID]],customers!$A$1:$A$1001,customers!I$1:$I$1001,,0)</f>
        <v>No</v>
      </c>
      <c r="Q437" t="str">
        <f>_xlfn.XLOOKUP(C437,customers!$A$1:$A$1001,customers!$F$1:$F$1001,,0)</f>
        <v>Topeka</v>
      </c>
      <c r="R437" s="10">
        <f>Orders[[#This Row],[Unit Price]]-Orders[[#This Row],[Unit Profit]]</f>
        <v>7.3425000000000002</v>
      </c>
      <c r="S437" s="10">
        <f>Orders[[#This Row],[Quantity]]*Orders[[#This Row],[Unit Cost]]</f>
        <v>7.3425000000000002</v>
      </c>
      <c r="T437" s="5" cm="1">
        <f t="array" ref="T437">_xlfn.XLOOKUP(D437,Table2[[#All],[Product ID]],Table2[[#All],[Profit]],,0)</f>
        <v>0.90749999999999997</v>
      </c>
      <c r="U437" s="5">
        <f>Orders[[#This Row],[Quantity]]*Orders[[#This Row],[Unit Profit]]</f>
        <v>0.90749999999999997</v>
      </c>
    </row>
    <row r="438" spans="1:21" x14ac:dyDescent="0.3">
      <c r="A438" s="2" t="s">
        <v>2945</v>
      </c>
      <c r="B438" s="3">
        <v>44631</v>
      </c>
      <c r="C438" s="2" t="s">
        <v>2946</v>
      </c>
      <c r="D438" t="s">
        <v>6145</v>
      </c>
      <c r="E438" s="2">
        <v>2</v>
      </c>
      <c r="F438" s="2" t="str">
        <f>_xlfn.XLOOKUP(C438,customers!$A$1:$A$1001,customers!$B$1:$B$1001,,0)</f>
        <v>Orly Ryland</v>
      </c>
      <c r="G438" s="2" t="str">
        <f>IF(_xlfn.XLOOKUP(C438,customers!$A$1:$A$1001,customers!$C$1:$C$1001,,0)=0, "", _xlfn.XLOOKUP(C438,customers!$A$1:$A$1001,customers!$C$1:$C$1001,,0))</f>
        <v>orylandc4@deviantart.com</v>
      </c>
      <c r="H438" s="2" t="str">
        <f>_xlfn.XLOOKUP(C438,customers!$A$1:$A$1001,customers!$G$1:$G$1001,,0)</f>
        <v>United States</v>
      </c>
      <c r="I438" t="str">
        <f>INDEX(products!$A$1:$G$49,MATCH(orders!$D438,products!$A$1:$A$49,0), MATCH(orders!I$1,products!$A$1:$G$1,0))</f>
        <v>Lib</v>
      </c>
      <c r="J438" t="str">
        <f>INDEX(products!$A$1:$G$49,MATCH(orders!$D438,products!$A$1:$A$49,0), MATCH(orders!J$1,products!$A$1:$G$1,0))</f>
        <v>L</v>
      </c>
      <c r="K438" s="4">
        <f>INDEX(products!$A$1:$G$49,MATCH(orders!$D438,products!$A$1:$A$49,0), MATCH(orders!K$1,products!$A$1:$G$1,0))</f>
        <v>0.2</v>
      </c>
      <c r="L438" s="5">
        <f>INDEX(products!$A$1:$G$49,MATCH(orders!$D438,products!$A$1:$A$49,0), MATCH(orders!L$1,products!$A$1:$G$1,0))</f>
        <v>4.7549999999999999</v>
      </c>
      <c r="M438" s="5">
        <f t="shared" si="18"/>
        <v>9.51</v>
      </c>
      <c r="N438" t="str">
        <f t="shared" si="19"/>
        <v>Librica</v>
      </c>
      <c r="O438" t="str">
        <f t="shared" si="20"/>
        <v>Light</v>
      </c>
      <c r="P438" t="str" cm="1">
        <f t="array" ref="P438">_xlfn.XLOOKUP(Orders[[#This Row],[Customer ID]],customers!$A$1:$A$1001,customers!I$1:$I$1001,,0)</f>
        <v>Yes</v>
      </c>
      <c r="Q438" t="str">
        <f>_xlfn.XLOOKUP(C438,customers!$A$1:$A$1001,customers!$F$1:$F$1001,,0)</f>
        <v>Fargo</v>
      </c>
      <c r="R438" s="10">
        <f>Orders[[#This Row],[Unit Price]]-Orders[[#This Row],[Unit Profit]]</f>
        <v>4.1368499999999999</v>
      </c>
      <c r="S438" s="10">
        <f>Orders[[#This Row],[Quantity]]*Orders[[#This Row],[Unit Cost]]</f>
        <v>8.2736999999999998</v>
      </c>
      <c r="T438" s="5" cm="1">
        <f t="array" ref="T438">_xlfn.XLOOKUP(D438,Table2[[#All],[Product ID]],Table2[[#All],[Profit]],,0)</f>
        <v>0.61814999999999998</v>
      </c>
      <c r="U438" s="5">
        <f>Orders[[#This Row],[Quantity]]*Orders[[#This Row],[Unit Profit]]</f>
        <v>1.2363</v>
      </c>
    </row>
    <row r="439" spans="1:21" x14ac:dyDescent="0.3">
      <c r="A439" s="2" t="s">
        <v>2951</v>
      </c>
      <c r="B439" s="3">
        <v>44213</v>
      </c>
      <c r="C439" s="2" t="s">
        <v>2952</v>
      </c>
      <c r="D439" t="s">
        <v>6165</v>
      </c>
      <c r="E439" s="2">
        <v>1</v>
      </c>
      <c r="F439" s="2" t="str">
        <f>_xlfn.XLOOKUP(C439,customers!$A$1:$A$1001,customers!$B$1:$B$1001,,0)</f>
        <v>Willabella Abramski</v>
      </c>
      <c r="G439" s="2" t="str">
        <f>IF(_xlfn.XLOOKUP(C439,customers!$A$1:$A$1001,customers!$C$1:$C$1001,,0)=0, "", _xlfn.XLOOKUP(C439,customers!$A$1:$A$1001,customers!$C$1:$C$1001,,0))</f>
        <v/>
      </c>
      <c r="H439" s="2" t="str">
        <f>_xlfn.XLOOKUP(C439,customers!$A$1:$A$1001,customers!$G$1:$G$1001,,0)</f>
        <v>United States</v>
      </c>
      <c r="I439" t="str">
        <f>INDEX(products!$A$1:$G$49,MATCH(orders!$D439,products!$A$1:$A$49,0), MATCH(orders!I$1,products!$A$1:$G$1,0))</f>
        <v>Lib</v>
      </c>
      <c r="J439" t="str">
        <f>INDEX(products!$A$1:$G$49,MATCH(orders!$D439,products!$A$1:$A$49,0), MATCH(orders!J$1,products!$A$1:$G$1,0))</f>
        <v>D</v>
      </c>
      <c r="K439" s="4">
        <f>INDEX(products!$A$1:$G$49,MATCH(orders!$D439,products!$A$1:$A$49,0), MATCH(orders!K$1,products!$A$1:$G$1,0))</f>
        <v>2.5</v>
      </c>
      <c r="L439" s="5">
        <f>INDEX(products!$A$1:$G$49,MATCH(orders!$D439,products!$A$1:$A$49,0), MATCH(orders!L$1,products!$A$1:$G$1,0))</f>
        <v>29.784999999999997</v>
      </c>
      <c r="M439" s="5">
        <f t="shared" si="18"/>
        <v>29.784999999999997</v>
      </c>
      <c r="N439" t="str">
        <f t="shared" si="19"/>
        <v>Librica</v>
      </c>
      <c r="O439" t="str">
        <f t="shared" si="20"/>
        <v>Dark</v>
      </c>
      <c r="P439" t="str" cm="1">
        <f t="array" ref="P439">_xlfn.XLOOKUP(Orders[[#This Row],[Customer ID]],customers!$A$1:$A$1001,customers!I$1:$I$1001,,0)</f>
        <v>No</v>
      </c>
      <c r="Q439" t="str">
        <f>_xlfn.XLOOKUP(C439,customers!$A$1:$A$1001,customers!$F$1:$F$1001,,0)</f>
        <v>Houston</v>
      </c>
      <c r="R439" s="10">
        <f>Orders[[#This Row],[Unit Price]]-Orders[[#This Row],[Unit Profit]]</f>
        <v>25.912949999999995</v>
      </c>
      <c r="S439" s="10">
        <f>Orders[[#This Row],[Quantity]]*Orders[[#This Row],[Unit Cost]]</f>
        <v>25.912949999999995</v>
      </c>
      <c r="T439" s="5" cm="1">
        <f t="array" ref="T439">_xlfn.XLOOKUP(D439,Table2[[#All],[Product ID]],Table2[[#All],[Profit]],,0)</f>
        <v>3.8720499999999998</v>
      </c>
      <c r="U439" s="5">
        <f>Orders[[#This Row],[Quantity]]*Orders[[#This Row],[Unit Profit]]</f>
        <v>3.8720499999999998</v>
      </c>
    </row>
    <row r="440" spans="1:21" x14ac:dyDescent="0.3">
      <c r="A440" s="2" t="s">
        <v>2956</v>
      </c>
      <c r="B440" s="3">
        <v>43483</v>
      </c>
      <c r="C440" s="2" t="s">
        <v>3042</v>
      </c>
      <c r="D440" t="s">
        <v>6169</v>
      </c>
      <c r="E440" s="2">
        <v>2</v>
      </c>
      <c r="F440" s="2" t="str">
        <f>_xlfn.XLOOKUP(C440,customers!$A$1:$A$1001,customers!$B$1:$B$1001,,0)</f>
        <v>Morgen Seson</v>
      </c>
      <c r="G440" s="2" t="str">
        <f>IF(_xlfn.XLOOKUP(C440,customers!$A$1:$A$1001,customers!$C$1:$C$1001,,0)=0, "", _xlfn.XLOOKUP(C440,customers!$A$1:$A$1001,customers!$C$1:$C$1001,,0))</f>
        <v>msesonck@census.gov</v>
      </c>
      <c r="H440" s="2" t="str">
        <f>_xlfn.XLOOKUP(C440,customers!$A$1:$A$1001,customers!$G$1:$G$1001,,0)</f>
        <v>United States</v>
      </c>
      <c r="I440" t="str">
        <f>INDEX(products!$A$1:$G$49,MATCH(orders!$D440,products!$A$1:$A$49,0), MATCH(orders!I$1,products!$A$1:$G$1,0))</f>
        <v>Lib</v>
      </c>
      <c r="J440" t="str">
        <f>INDEX(products!$A$1:$G$49,MATCH(orders!$D440,products!$A$1:$A$49,0), MATCH(orders!J$1,products!$A$1:$G$1,0))</f>
        <v>D</v>
      </c>
      <c r="K440" s="4">
        <f>INDEX(products!$A$1:$G$49,MATCH(orders!$D440,products!$A$1:$A$49,0), MATCH(orders!K$1,products!$A$1:$G$1,0))</f>
        <v>0.5</v>
      </c>
      <c r="L440" s="5">
        <f>INDEX(products!$A$1:$G$49,MATCH(orders!$D440,products!$A$1:$A$49,0), MATCH(orders!L$1,products!$A$1:$G$1,0))</f>
        <v>7.77</v>
      </c>
      <c r="M440" s="5">
        <f t="shared" si="18"/>
        <v>15.54</v>
      </c>
      <c r="N440" t="str">
        <f t="shared" si="19"/>
        <v>Librica</v>
      </c>
      <c r="O440" t="str">
        <f t="shared" si="20"/>
        <v>Dark</v>
      </c>
      <c r="P440" t="str" cm="1">
        <f t="array" ref="P440">_xlfn.XLOOKUP(Orders[[#This Row],[Customer ID]],customers!$A$1:$A$1001,customers!I$1:$I$1001,,0)</f>
        <v>No</v>
      </c>
      <c r="Q440" t="str">
        <f>_xlfn.XLOOKUP(C440,customers!$A$1:$A$1001,customers!$F$1:$F$1001,,0)</f>
        <v>Seattle</v>
      </c>
      <c r="R440" s="10">
        <f>Orders[[#This Row],[Unit Price]]-Orders[[#This Row],[Unit Profit]]</f>
        <v>6.7599</v>
      </c>
      <c r="S440" s="10">
        <f>Orders[[#This Row],[Quantity]]*Orders[[#This Row],[Unit Cost]]</f>
        <v>13.5198</v>
      </c>
      <c r="T440" s="5" cm="1">
        <f t="array" ref="T440">_xlfn.XLOOKUP(D440,Table2[[#All],[Product ID]],Table2[[#All],[Profit]],,0)</f>
        <v>1.0101</v>
      </c>
      <c r="U440" s="5">
        <f>Orders[[#This Row],[Quantity]]*Orders[[#This Row],[Unit Profit]]</f>
        <v>2.0202</v>
      </c>
    </row>
    <row r="441" spans="1:21" x14ac:dyDescent="0.3">
      <c r="A441" s="2" t="s">
        <v>2962</v>
      </c>
      <c r="B441" s="3">
        <v>43562</v>
      </c>
      <c r="C441" s="2" t="s">
        <v>2963</v>
      </c>
      <c r="D441" t="s">
        <v>6176</v>
      </c>
      <c r="E441" s="2">
        <v>4</v>
      </c>
      <c r="F441" s="2" t="str">
        <f>_xlfn.XLOOKUP(C441,customers!$A$1:$A$1001,customers!$B$1:$B$1001,,0)</f>
        <v>Chickie Ragless</v>
      </c>
      <c r="G441" s="2" t="str">
        <f>IF(_xlfn.XLOOKUP(C441,customers!$A$1:$A$1001,customers!$C$1:$C$1001,,0)=0, "", _xlfn.XLOOKUP(C441,customers!$A$1:$A$1001,customers!$C$1:$C$1001,,0))</f>
        <v>craglessc7@webmd.com</v>
      </c>
      <c r="H441" s="2" t="str">
        <f>_xlfn.XLOOKUP(C441,customers!$A$1:$A$1001,customers!$G$1:$G$1001,,0)</f>
        <v>Ireland</v>
      </c>
      <c r="I441" t="str">
        <f>INDEX(products!$A$1:$G$49,MATCH(orders!$D441,products!$A$1:$A$49,0), MATCH(orders!I$1,products!$A$1:$G$1,0))</f>
        <v>Exc</v>
      </c>
      <c r="J441" t="str">
        <f>INDEX(products!$A$1:$G$49,MATCH(orders!$D441,products!$A$1:$A$49,0), MATCH(orders!J$1,products!$A$1:$G$1,0))</f>
        <v>L</v>
      </c>
      <c r="K441" s="4">
        <f>INDEX(products!$A$1:$G$49,MATCH(orders!$D441,products!$A$1:$A$49,0), MATCH(orders!K$1,products!$A$1:$G$1,0))</f>
        <v>0.5</v>
      </c>
      <c r="L441" s="5">
        <f>INDEX(products!$A$1:$G$49,MATCH(orders!$D441,products!$A$1:$A$49,0), MATCH(orders!L$1,products!$A$1:$G$1,0))</f>
        <v>8.91</v>
      </c>
      <c r="M441" s="5">
        <f t="shared" si="18"/>
        <v>35.64</v>
      </c>
      <c r="N441" t="str">
        <f t="shared" si="19"/>
        <v>Excelsa</v>
      </c>
      <c r="O441" t="str">
        <f t="shared" si="20"/>
        <v>Light</v>
      </c>
      <c r="P441" t="str" cm="1">
        <f t="array" ref="P441">_xlfn.XLOOKUP(Orders[[#This Row],[Customer ID]],customers!$A$1:$A$1001,customers!I$1:$I$1001,,0)</f>
        <v>No</v>
      </c>
      <c r="Q441" t="str">
        <f>_xlfn.XLOOKUP(C441,customers!$A$1:$A$1001,customers!$F$1:$F$1001,,0)</f>
        <v>Caherconlish</v>
      </c>
      <c r="R441" s="10">
        <f>Orders[[#This Row],[Unit Price]]-Orders[[#This Row],[Unit Profit]]</f>
        <v>7.9298999999999999</v>
      </c>
      <c r="S441" s="10">
        <f>Orders[[#This Row],[Quantity]]*Orders[[#This Row],[Unit Cost]]</f>
        <v>31.7196</v>
      </c>
      <c r="T441" s="5" cm="1">
        <f t="array" ref="T441">_xlfn.XLOOKUP(D441,Table2[[#All],[Product ID]],Table2[[#All],[Profit]],,0)</f>
        <v>0.98009999999999997</v>
      </c>
      <c r="U441" s="5">
        <f>Orders[[#This Row],[Quantity]]*Orders[[#This Row],[Unit Profit]]</f>
        <v>3.9203999999999999</v>
      </c>
    </row>
    <row r="442" spans="1:21" x14ac:dyDescent="0.3">
      <c r="A442" s="2" t="s">
        <v>2968</v>
      </c>
      <c r="B442" s="3">
        <v>44230</v>
      </c>
      <c r="C442" s="2" t="s">
        <v>2969</v>
      </c>
      <c r="D442" t="s">
        <v>6175</v>
      </c>
      <c r="E442" s="2">
        <v>4</v>
      </c>
      <c r="F442" s="2" t="str">
        <f>_xlfn.XLOOKUP(C442,customers!$A$1:$A$1001,customers!$B$1:$B$1001,,0)</f>
        <v>Freda Hollows</v>
      </c>
      <c r="G442" s="2" t="str">
        <f>IF(_xlfn.XLOOKUP(C442,customers!$A$1:$A$1001,customers!$C$1:$C$1001,,0)=0, "", _xlfn.XLOOKUP(C442,customers!$A$1:$A$1001,customers!$C$1:$C$1001,,0))</f>
        <v>fhollowsc8@blogtalkradio.com</v>
      </c>
      <c r="H442" s="2" t="str">
        <f>_xlfn.XLOOKUP(C442,customers!$A$1:$A$1001,customers!$G$1:$G$1001,,0)</f>
        <v>United States</v>
      </c>
      <c r="I442" t="str">
        <f>INDEX(products!$A$1:$G$49,MATCH(orders!$D442,products!$A$1:$A$49,0), MATCH(orders!I$1,products!$A$1:$G$1,0))</f>
        <v>Ara</v>
      </c>
      <c r="J442" t="str">
        <f>INDEX(products!$A$1:$G$49,MATCH(orders!$D442,products!$A$1:$A$49,0), MATCH(orders!J$1,products!$A$1:$G$1,0))</f>
        <v>M</v>
      </c>
      <c r="K442" s="4">
        <f>INDEX(products!$A$1:$G$49,MATCH(orders!$D442,products!$A$1:$A$49,0), MATCH(orders!K$1,products!$A$1:$G$1,0))</f>
        <v>2.5</v>
      </c>
      <c r="L442" s="5">
        <f>INDEX(products!$A$1:$G$49,MATCH(orders!$D442,products!$A$1:$A$49,0), MATCH(orders!L$1,products!$A$1:$G$1,0))</f>
        <v>25.874999999999996</v>
      </c>
      <c r="M442" s="5">
        <f t="shared" si="18"/>
        <v>103.49999999999999</v>
      </c>
      <c r="N442" t="str">
        <f t="shared" si="19"/>
        <v>Arabica</v>
      </c>
      <c r="O442" t="str">
        <f t="shared" si="20"/>
        <v>Medium</v>
      </c>
      <c r="P442" t="str" cm="1">
        <f t="array" ref="P442">_xlfn.XLOOKUP(Orders[[#This Row],[Customer ID]],customers!$A$1:$A$1001,customers!I$1:$I$1001,,0)</f>
        <v>Yes</v>
      </c>
      <c r="Q442" t="str">
        <f>_xlfn.XLOOKUP(C442,customers!$A$1:$A$1001,customers!$F$1:$F$1001,,0)</f>
        <v>Buffalo</v>
      </c>
      <c r="R442" s="10">
        <f>Orders[[#This Row],[Unit Price]]-Orders[[#This Row],[Unit Profit]]</f>
        <v>23.546249999999997</v>
      </c>
      <c r="S442" s="10">
        <f>Orders[[#This Row],[Quantity]]*Orders[[#This Row],[Unit Cost]]</f>
        <v>94.184999999999988</v>
      </c>
      <c r="T442" s="5" cm="1">
        <f t="array" ref="T442">_xlfn.XLOOKUP(D442,Table2[[#All],[Product ID]],Table2[[#All],[Profit]],,0)</f>
        <v>2.3287499999999994</v>
      </c>
      <c r="U442" s="5">
        <f>Orders[[#This Row],[Quantity]]*Orders[[#This Row],[Unit Profit]]</f>
        <v>9.3149999999999977</v>
      </c>
    </row>
    <row r="443" spans="1:21" x14ac:dyDescent="0.3">
      <c r="A443" s="2" t="s">
        <v>2974</v>
      </c>
      <c r="B443" s="3">
        <v>43573</v>
      </c>
      <c r="C443" s="2" t="s">
        <v>2975</v>
      </c>
      <c r="D443" t="s">
        <v>6183</v>
      </c>
      <c r="E443" s="2">
        <v>3</v>
      </c>
      <c r="F443" s="2" t="str">
        <f>_xlfn.XLOOKUP(C443,customers!$A$1:$A$1001,customers!$B$1:$B$1001,,0)</f>
        <v>Livy Lathleiff</v>
      </c>
      <c r="G443" s="2" t="str">
        <f>IF(_xlfn.XLOOKUP(C443,customers!$A$1:$A$1001,customers!$C$1:$C$1001,,0)=0, "", _xlfn.XLOOKUP(C443,customers!$A$1:$A$1001,customers!$C$1:$C$1001,,0))</f>
        <v>llathleiffc9@nationalgeographic.com</v>
      </c>
      <c r="H443" s="2" t="str">
        <f>_xlfn.XLOOKUP(C443,customers!$A$1:$A$1001,customers!$G$1:$G$1001,,0)</f>
        <v>Ireland</v>
      </c>
      <c r="I443" t="str">
        <f>INDEX(products!$A$1:$G$49,MATCH(orders!$D443,products!$A$1:$A$49,0), MATCH(orders!I$1,products!$A$1:$G$1,0))</f>
        <v>Exc</v>
      </c>
      <c r="J443" t="str">
        <f>INDEX(products!$A$1:$G$49,MATCH(orders!$D443,products!$A$1:$A$49,0), MATCH(orders!J$1,products!$A$1:$G$1,0))</f>
        <v>D</v>
      </c>
      <c r="K443" s="4">
        <f>INDEX(products!$A$1:$G$49,MATCH(orders!$D443,products!$A$1:$A$49,0), MATCH(orders!K$1,products!$A$1:$G$1,0))</f>
        <v>1</v>
      </c>
      <c r="L443" s="5">
        <f>INDEX(products!$A$1:$G$49,MATCH(orders!$D443,products!$A$1:$A$49,0), MATCH(orders!L$1,products!$A$1:$G$1,0))</f>
        <v>12.15</v>
      </c>
      <c r="M443" s="5">
        <f t="shared" si="18"/>
        <v>36.450000000000003</v>
      </c>
      <c r="N443" t="str">
        <f t="shared" si="19"/>
        <v>Excelsa</v>
      </c>
      <c r="O443" t="str">
        <f t="shared" si="20"/>
        <v>Dark</v>
      </c>
      <c r="P443" t="str" cm="1">
        <f t="array" ref="P443">_xlfn.XLOOKUP(Orders[[#This Row],[Customer ID]],customers!$A$1:$A$1001,customers!I$1:$I$1001,,0)</f>
        <v>Yes</v>
      </c>
      <c r="Q443" t="str">
        <f>_xlfn.XLOOKUP(C443,customers!$A$1:$A$1001,customers!$F$1:$F$1001,,0)</f>
        <v>Shankill</v>
      </c>
      <c r="R443" s="10">
        <f>Orders[[#This Row],[Unit Price]]-Orders[[#This Row],[Unit Profit]]</f>
        <v>10.813500000000001</v>
      </c>
      <c r="S443" s="10">
        <f>Orders[[#This Row],[Quantity]]*Orders[[#This Row],[Unit Cost]]</f>
        <v>32.4405</v>
      </c>
      <c r="T443" s="5" cm="1">
        <f t="array" ref="T443">_xlfn.XLOOKUP(D443,Table2[[#All],[Product ID]],Table2[[#All],[Profit]],,0)</f>
        <v>1.3365</v>
      </c>
      <c r="U443" s="5">
        <f>Orders[[#This Row],[Quantity]]*Orders[[#This Row],[Unit Profit]]</f>
        <v>4.0095000000000001</v>
      </c>
    </row>
    <row r="444" spans="1:21" x14ac:dyDescent="0.3">
      <c r="A444" s="2" t="s">
        <v>2980</v>
      </c>
      <c r="B444" s="3">
        <v>44384</v>
      </c>
      <c r="C444" s="2" t="s">
        <v>2981</v>
      </c>
      <c r="D444" t="s">
        <v>6173</v>
      </c>
      <c r="E444" s="2">
        <v>5</v>
      </c>
      <c r="F444" s="2" t="str">
        <f>_xlfn.XLOOKUP(C444,customers!$A$1:$A$1001,customers!$B$1:$B$1001,,0)</f>
        <v>Koralle Heads</v>
      </c>
      <c r="G444" s="2" t="str">
        <f>IF(_xlfn.XLOOKUP(C444,customers!$A$1:$A$1001,customers!$C$1:$C$1001,,0)=0, "", _xlfn.XLOOKUP(C444,customers!$A$1:$A$1001,customers!$C$1:$C$1001,,0))</f>
        <v>kheadsca@jalbum.net</v>
      </c>
      <c r="H444" s="2" t="str">
        <f>_xlfn.XLOOKUP(C444,customers!$A$1:$A$1001,customers!$G$1:$G$1001,,0)</f>
        <v>United States</v>
      </c>
      <c r="I444" t="str">
        <f>INDEX(products!$A$1:$G$49,MATCH(orders!$D444,products!$A$1:$A$49,0), MATCH(orders!I$1,products!$A$1:$G$1,0))</f>
        <v>Rob</v>
      </c>
      <c r="J444" t="str">
        <f>INDEX(products!$A$1:$G$49,MATCH(orders!$D444,products!$A$1:$A$49,0), MATCH(orders!J$1,products!$A$1:$G$1,0))</f>
        <v>L</v>
      </c>
      <c r="K444" s="4">
        <f>INDEX(products!$A$1:$G$49,MATCH(orders!$D444,products!$A$1:$A$49,0), MATCH(orders!K$1,products!$A$1:$G$1,0))</f>
        <v>0.5</v>
      </c>
      <c r="L444" s="5">
        <f>INDEX(products!$A$1:$G$49,MATCH(orders!$D444,products!$A$1:$A$49,0), MATCH(orders!L$1,products!$A$1:$G$1,0))</f>
        <v>7.169999999999999</v>
      </c>
      <c r="M444" s="5">
        <f t="shared" si="18"/>
        <v>35.849999999999994</v>
      </c>
      <c r="N444" t="str">
        <f t="shared" si="19"/>
        <v>Robusta</v>
      </c>
      <c r="O444" t="str">
        <f t="shared" si="20"/>
        <v>Light</v>
      </c>
      <c r="P444" t="str" cm="1">
        <f t="array" ref="P444">_xlfn.XLOOKUP(Orders[[#This Row],[Customer ID]],customers!$A$1:$A$1001,customers!I$1:$I$1001,,0)</f>
        <v>No</v>
      </c>
      <c r="Q444" t="str">
        <f>_xlfn.XLOOKUP(C444,customers!$A$1:$A$1001,customers!$F$1:$F$1001,,0)</f>
        <v>Bethlehem</v>
      </c>
      <c r="R444" s="10">
        <f>Orders[[#This Row],[Unit Price]]-Orders[[#This Row],[Unit Profit]]</f>
        <v>6.7397999999999989</v>
      </c>
      <c r="S444" s="10">
        <f>Orders[[#This Row],[Quantity]]*Orders[[#This Row],[Unit Cost]]</f>
        <v>33.698999999999998</v>
      </c>
      <c r="T444" s="5" cm="1">
        <f t="array" ref="T444">_xlfn.XLOOKUP(D444,Table2[[#All],[Product ID]],Table2[[#All],[Profit]],,0)</f>
        <v>0.43019999999999992</v>
      </c>
      <c r="U444" s="5">
        <f>Orders[[#This Row],[Quantity]]*Orders[[#This Row],[Unit Profit]]</f>
        <v>2.1509999999999998</v>
      </c>
    </row>
    <row r="445" spans="1:21" x14ac:dyDescent="0.3">
      <c r="A445" s="2" t="s">
        <v>2986</v>
      </c>
      <c r="B445" s="3">
        <v>44250</v>
      </c>
      <c r="C445" s="2" t="s">
        <v>2987</v>
      </c>
      <c r="D445" t="s">
        <v>6184</v>
      </c>
      <c r="E445" s="2">
        <v>5</v>
      </c>
      <c r="F445" s="2" t="str">
        <f>_xlfn.XLOOKUP(C445,customers!$A$1:$A$1001,customers!$B$1:$B$1001,,0)</f>
        <v>Theo Bowne</v>
      </c>
      <c r="G445" s="2" t="str">
        <f>IF(_xlfn.XLOOKUP(C445,customers!$A$1:$A$1001,customers!$C$1:$C$1001,,0)=0, "", _xlfn.XLOOKUP(C445,customers!$A$1:$A$1001,customers!$C$1:$C$1001,,0))</f>
        <v>tbownecb@unicef.org</v>
      </c>
      <c r="H445" s="2" t="str">
        <f>_xlfn.XLOOKUP(C445,customers!$A$1:$A$1001,customers!$G$1:$G$1001,,0)</f>
        <v>Ireland</v>
      </c>
      <c r="I445" t="str">
        <f>INDEX(products!$A$1:$G$49,MATCH(orders!$D445,products!$A$1:$A$49,0), MATCH(orders!I$1,products!$A$1:$G$1,0))</f>
        <v>Exc</v>
      </c>
      <c r="J445" t="str">
        <f>INDEX(products!$A$1:$G$49,MATCH(orders!$D445,products!$A$1:$A$49,0), MATCH(orders!J$1,products!$A$1:$G$1,0))</f>
        <v>L</v>
      </c>
      <c r="K445" s="4">
        <f>INDEX(products!$A$1:$G$49,MATCH(orders!$D445,products!$A$1:$A$49,0), MATCH(orders!K$1,products!$A$1:$G$1,0))</f>
        <v>0.2</v>
      </c>
      <c r="L445" s="5">
        <f>INDEX(products!$A$1:$G$49,MATCH(orders!$D445,products!$A$1:$A$49,0), MATCH(orders!L$1,products!$A$1:$G$1,0))</f>
        <v>4.4550000000000001</v>
      </c>
      <c r="M445" s="5">
        <f t="shared" si="18"/>
        <v>22.274999999999999</v>
      </c>
      <c r="N445" t="str">
        <f t="shared" si="19"/>
        <v>Excelsa</v>
      </c>
      <c r="O445" t="str">
        <f t="shared" si="20"/>
        <v>Light</v>
      </c>
      <c r="P445" t="str" cm="1">
        <f t="array" ref="P445">_xlfn.XLOOKUP(Orders[[#This Row],[Customer ID]],customers!$A$1:$A$1001,customers!I$1:$I$1001,,0)</f>
        <v>Yes</v>
      </c>
      <c r="Q445" t="str">
        <f>_xlfn.XLOOKUP(C445,customers!$A$1:$A$1001,customers!$F$1:$F$1001,,0)</f>
        <v>Watergrasshill</v>
      </c>
      <c r="R445" s="10">
        <f>Orders[[#This Row],[Unit Price]]-Orders[[#This Row],[Unit Profit]]</f>
        <v>3.96495</v>
      </c>
      <c r="S445" s="10">
        <f>Orders[[#This Row],[Quantity]]*Orders[[#This Row],[Unit Cost]]</f>
        <v>19.824750000000002</v>
      </c>
      <c r="T445" s="5" cm="1">
        <f t="array" ref="T445">_xlfn.XLOOKUP(D445,Table2[[#All],[Product ID]],Table2[[#All],[Profit]],,0)</f>
        <v>0.49004999999999999</v>
      </c>
      <c r="U445" s="5">
        <f>Orders[[#This Row],[Quantity]]*Orders[[#This Row],[Unit Profit]]</f>
        <v>2.45025</v>
      </c>
    </row>
    <row r="446" spans="1:21" x14ac:dyDescent="0.3">
      <c r="A446" s="2" t="s">
        <v>2992</v>
      </c>
      <c r="B446" s="3">
        <v>44418</v>
      </c>
      <c r="C446" s="2" t="s">
        <v>2993</v>
      </c>
      <c r="D446" t="s">
        <v>6156</v>
      </c>
      <c r="E446" s="2">
        <v>6</v>
      </c>
      <c r="F446" s="2" t="str">
        <f>_xlfn.XLOOKUP(C446,customers!$A$1:$A$1001,customers!$B$1:$B$1001,,0)</f>
        <v>Rasia Jacquemard</v>
      </c>
      <c r="G446" s="2" t="str">
        <f>IF(_xlfn.XLOOKUP(C446,customers!$A$1:$A$1001,customers!$C$1:$C$1001,,0)=0, "", _xlfn.XLOOKUP(C446,customers!$A$1:$A$1001,customers!$C$1:$C$1001,,0))</f>
        <v>rjacquemardcc@acquirethisname.com</v>
      </c>
      <c r="H446" s="2" t="str">
        <f>_xlfn.XLOOKUP(C446,customers!$A$1:$A$1001,customers!$G$1:$G$1001,,0)</f>
        <v>Ireland</v>
      </c>
      <c r="I446" t="str">
        <f>INDEX(products!$A$1:$G$49,MATCH(orders!$D446,products!$A$1:$A$49,0), MATCH(orders!I$1,products!$A$1:$G$1,0))</f>
        <v>Exc</v>
      </c>
      <c r="J446" t="str">
        <f>INDEX(products!$A$1:$G$49,MATCH(orders!$D446,products!$A$1:$A$49,0), MATCH(orders!J$1,products!$A$1:$G$1,0))</f>
        <v>M</v>
      </c>
      <c r="K446" s="4">
        <f>INDEX(products!$A$1:$G$49,MATCH(orders!$D446,products!$A$1:$A$49,0), MATCH(orders!K$1,products!$A$1:$G$1,0))</f>
        <v>0.2</v>
      </c>
      <c r="L446" s="5">
        <f>INDEX(products!$A$1:$G$49,MATCH(orders!$D446,products!$A$1:$A$49,0), MATCH(orders!L$1,products!$A$1:$G$1,0))</f>
        <v>4.125</v>
      </c>
      <c r="M446" s="5">
        <f t="shared" si="18"/>
        <v>24.75</v>
      </c>
      <c r="N446" t="str">
        <f t="shared" si="19"/>
        <v>Excelsa</v>
      </c>
      <c r="O446" t="str">
        <f t="shared" si="20"/>
        <v>Medium</v>
      </c>
      <c r="P446" t="str" cm="1">
        <f t="array" ref="P446">_xlfn.XLOOKUP(Orders[[#This Row],[Customer ID]],customers!$A$1:$A$1001,customers!I$1:$I$1001,,0)</f>
        <v>No</v>
      </c>
      <c r="Q446" t="str">
        <f>_xlfn.XLOOKUP(C446,customers!$A$1:$A$1001,customers!$F$1:$F$1001,,0)</f>
        <v>Monasterevin</v>
      </c>
      <c r="R446" s="10">
        <f>Orders[[#This Row],[Unit Price]]-Orders[[#This Row],[Unit Profit]]</f>
        <v>3.6712500000000001</v>
      </c>
      <c r="S446" s="10">
        <f>Orders[[#This Row],[Quantity]]*Orders[[#This Row],[Unit Cost]]</f>
        <v>22.0275</v>
      </c>
      <c r="T446" s="5" cm="1">
        <f t="array" ref="T446">_xlfn.XLOOKUP(D446,Table2[[#All],[Product ID]],Table2[[#All],[Profit]],,0)</f>
        <v>0.45374999999999999</v>
      </c>
      <c r="U446" s="5">
        <f>Orders[[#This Row],[Quantity]]*Orders[[#This Row],[Unit Profit]]</f>
        <v>2.7225000000000001</v>
      </c>
    </row>
    <row r="447" spans="1:21" x14ac:dyDescent="0.3">
      <c r="A447" s="2" t="s">
        <v>2999</v>
      </c>
      <c r="B447" s="3">
        <v>43784</v>
      </c>
      <c r="C447" s="2" t="s">
        <v>3000</v>
      </c>
      <c r="D447" t="s">
        <v>6181</v>
      </c>
      <c r="E447" s="2">
        <v>2</v>
      </c>
      <c r="F447" s="2" t="str">
        <f>_xlfn.XLOOKUP(C447,customers!$A$1:$A$1001,customers!$B$1:$B$1001,,0)</f>
        <v>Kizzie Warman</v>
      </c>
      <c r="G447" s="2" t="str">
        <f>IF(_xlfn.XLOOKUP(C447,customers!$A$1:$A$1001,customers!$C$1:$C$1001,,0)=0, "", _xlfn.XLOOKUP(C447,customers!$A$1:$A$1001,customers!$C$1:$C$1001,,0))</f>
        <v>kwarmancd@printfriendly.com</v>
      </c>
      <c r="H447" s="2" t="str">
        <f>_xlfn.XLOOKUP(C447,customers!$A$1:$A$1001,customers!$G$1:$G$1001,,0)</f>
        <v>Ireland</v>
      </c>
      <c r="I447" t="str">
        <f>INDEX(products!$A$1:$G$49,MATCH(orders!$D447,products!$A$1:$A$49,0), MATCH(orders!I$1,products!$A$1:$G$1,0))</f>
        <v>Lib</v>
      </c>
      <c r="J447" t="str">
        <f>INDEX(products!$A$1:$G$49,MATCH(orders!$D447,products!$A$1:$A$49,0), MATCH(orders!J$1,products!$A$1:$G$1,0))</f>
        <v>M</v>
      </c>
      <c r="K447" s="4">
        <f>INDEX(products!$A$1:$G$49,MATCH(orders!$D447,products!$A$1:$A$49,0), MATCH(orders!K$1,products!$A$1:$G$1,0))</f>
        <v>2.5</v>
      </c>
      <c r="L447" s="5">
        <f>INDEX(products!$A$1:$G$49,MATCH(orders!$D447,products!$A$1:$A$49,0), MATCH(orders!L$1,products!$A$1:$G$1,0))</f>
        <v>33.464999999999996</v>
      </c>
      <c r="M447" s="5">
        <f t="shared" si="18"/>
        <v>66.929999999999993</v>
      </c>
      <c r="N447" t="str">
        <f t="shared" si="19"/>
        <v>Librica</v>
      </c>
      <c r="O447" t="str">
        <f t="shared" si="20"/>
        <v>Medium</v>
      </c>
      <c r="P447" t="str" cm="1">
        <f t="array" ref="P447">_xlfn.XLOOKUP(Orders[[#This Row],[Customer ID]],customers!$A$1:$A$1001,customers!I$1:$I$1001,,0)</f>
        <v>Yes</v>
      </c>
      <c r="Q447" t="str">
        <f>_xlfn.XLOOKUP(C447,customers!$A$1:$A$1001,customers!$F$1:$F$1001,,0)</f>
        <v>Sandyford</v>
      </c>
      <c r="R447" s="10">
        <f>Orders[[#This Row],[Unit Price]]-Orders[[#This Row],[Unit Profit]]</f>
        <v>29.114549999999998</v>
      </c>
      <c r="S447" s="10">
        <f>Orders[[#This Row],[Quantity]]*Orders[[#This Row],[Unit Cost]]</f>
        <v>58.229099999999995</v>
      </c>
      <c r="T447" s="5" cm="1">
        <f t="array" ref="T447">_xlfn.XLOOKUP(D447,Table2[[#All],[Product ID]],Table2[[#All],[Profit]],,0)</f>
        <v>4.3504499999999995</v>
      </c>
      <c r="U447" s="5">
        <f>Orders[[#This Row],[Quantity]]*Orders[[#This Row],[Unit Profit]]</f>
        <v>8.700899999999999</v>
      </c>
    </row>
    <row r="448" spans="1:21" x14ac:dyDescent="0.3">
      <c r="A448" s="2" t="s">
        <v>3004</v>
      </c>
      <c r="B448" s="3">
        <v>43816</v>
      </c>
      <c r="C448" s="2" t="s">
        <v>3005</v>
      </c>
      <c r="D448" t="s">
        <v>6160</v>
      </c>
      <c r="E448" s="2">
        <v>1</v>
      </c>
      <c r="F448" s="2" t="str">
        <f>_xlfn.XLOOKUP(C448,customers!$A$1:$A$1001,customers!$B$1:$B$1001,,0)</f>
        <v>Wain Cholomin</v>
      </c>
      <c r="G448" s="2" t="str">
        <f>IF(_xlfn.XLOOKUP(C448,customers!$A$1:$A$1001,customers!$C$1:$C$1001,,0)=0, "", _xlfn.XLOOKUP(C448,customers!$A$1:$A$1001,customers!$C$1:$C$1001,,0))</f>
        <v>wcholomince@about.com</v>
      </c>
      <c r="H448" s="2" t="str">
        <f>_xlfn.XLOOKUP(C448,customers!$A$1:$A$1001,customers!$G$1:$G$1001,,0)</f>
        <v>United Kingdom</v>
      </c>
      <c r="I448" t="str">
        <f>INDEX(products!$A$1:$G$49,MATCH(orders!$D448,products!$A$1:$A$49,0), MATCH(orders!I$1,products!$A$1:$G$1,0))</f>
        <v>Lib</v>
      </c>
      <c r="J448" t="str">
        <f>INDEX(products!$A$1:$G$49,MATCH(orders!$D448,products!$A$1:$A$49,0), MATCH(orders!J$1,products!$A$1:$G$1,0))</f>
        <v>M</v>
      </c>
      <c r="K448" s="4">
        <f>INDEX(products!$A$1:$G$49,MATCH(orders!$D448,products!$A$1:$A$49,0), MATCH(orders!K$1,products!$A$1:$G$1,0))</f>
        <v>0.5</v>
      </c>
      <c r="L448" s="5">
        <f>INDEX(products!$A$1:$G$49,MATCH(orders!$D448,products!$A$1:$A$49,0), MATCH(orders!L$1,products!$A$1:$G$1,0))</f>
        <v>8.73</v>
      </c>
      <c r="M448" s="5">
        <f t="shared" si="18"/>
        <v>8.73</v>
      </c>
      <c r="N448" t="str">
        <f t="shared" si="19"/>
        <v>Librica</v>
      </c>
      <c r="O448" t="str">
        <f t="shared" si="20"/>
        <v>Medium</v>
      </c>
      <c r="P448" t="str" cm="1">
        <f t="array" ref="P448">_xlfn.XLOOKUP(Orders[[#This Row],[Customer ID]],customers!$A$1:$A$1001,customers!I$1:$I$1001,,0)</f>
        <v>Yes</v>
      </c>
      <c r="Q448" t="str">
        <f>_xlfn.XLOOKUP(C448,customers!$A$1:$A$1001,customers!$F$1:$F$1001,,0)</f>
        <v>Birmingham</v>
      </c>
      <c r="R448" s="10">
        <f>Orders[[#This Row],[Unit Price]]-Orders[[#This Row],[Unit Profit]]</f>
        <v>7.5951000000000004</v>
      </c>
      <c r="S448" s="10">
        <f>Orders[[#This Row],[Quantity]]*Orders[[#This Row],[Unit Cost]]</f>
        <v>7.5951000000000004</v>
      </c>
      <c r="T448" s="5" cm="1">
        <f t="array" ref="T448">_xlfn.XLOOKUP(D448,Table2[[#All],[Product ID]],Table2[[#All],[Profit]],,0)</f>
        <v>1.1349</v>
      </c>
      <c r="U448" s="5">
        <f>Orders[[#This Row],[Quantity]]*Orders[[#This Row],[Unit Profit]]</f>
        <v>1.1349</v>
      </c>
    </row>
    <row r="449" spans="1:21" x14ac:dyDescent="0.3">
      <c r="A449" s="2" t="s">
        <v>3010</v>
      </c>
      <c r="B449" s="3">
        <v>43908</v>
      </c>
      <c r="C449" s="2" t="s">
        <v>3011</v>
      </c>
      <c r="D449" t="s">
        <v>6146</v>
      </c>
      <c r="E449" s="2">
        <v>3</v>
      </c>
      <c r="F449" s="2" t="str">
        <f>_xlfn.XLOOKUP(C449,customers!$A$1:$A$1001,customers!$B$1:$B$1001,,0)</f>
        <v>Arleen Braidman</v>
      </c>
      <c r="G449" s="2" t="str">
        <f>IF(_xlfn.XLOOKUP(C449,customers!$A$1:$A$1001,customers!$C$1:$C$1001,,0)=0, "", _xlfn.XLOOKUP(C449,customers!$A$1:$A$1001,customers!$C$1:$C$1001,,0))</f>
        <v>abraidmancf@census.gov</v>
      </c>
      <c r="H449" s="2" t="str">
        <f>_xlfn.XLOOKUP(C449,customers!$A$1:$A$1001,customers!$G$1:$G$1001,,0)</f>
        <v>United States</v>
      </c>
      <c r="I449" t="str">
        <f>INDEX(products!$A$1:$G$49,MATCH(orders!$D449,products!$A$1:$A$49,0), MATCH(orders!I$1,products!$A$1:$G$1,0))</f>
        <v>Rob</v>
      </c>
      <c r="J449" t="str">
        <f>INDEX(products!$A$1:$G$49,MATCH(orders!$D449,products!$A$1:$A$49,0), MATCH(orders!J$1,products!$A$1:$G$1,0))</f>
        <v>M</v>
      </c>
      <c r="K449" s="4">
        <f>INDEX(products!$A$1:$G$49,MATCH(orders!$D449,products!$A$1:$A$49,0), MATCH(orders!K$1,products!$A$1:$G$1,0))</f>
        <v>0.5</v>
      </c>
      <c r="L449" s="5">
        <f>INDEX(products!$A$1:$G$49,MATCH(orders!$D449,products!$A$1:$A$49,0), MATCH(orders!L$1,products!$A$1:$G$1,0))</f>
        <v>5.97</v>
      </c>
      <c r="M449" s="5">
        <f t="shared" si="18"/>
        <v>17.91</v>
      </c>
      <c r="N449" t="str">
        <f t="shared" si="19"/>
        <v>Robusta</v>
      </c>
      <c r="O449" t="str">
        <f t="shared" si="20"/>
        <v>Medium</v>
      </c>
      <c r="P449" t="str" cm="1">
        <f t="array" ref="P449">_xlfn.XLOOKUP(Orders[[#This Row],[Customer ID]],customers!$A$1:$A$1001,customers!I$1:$I$1001,,0)</f>
        <v>No</v>
      </c>
      <c r="Q449" t="str">
        <f>_xlfn.XLOOKUP(C449,customers!$A$1:$A$1001,customers!$F$1:$F$1001,,0)</f>
        <v>Phoenix</v>
      </c>
      <c r="R449" s="10">
        <f>Orders[[#This Row],[Unit Price]]-Orders[[#This Row],[Unit Profit]]</f>
        <v>5.6117999999999997</v>
      </c>
      <c r="S449" s="10">
        <f>Orders[[#This Row],[Quantity]]*Orders[[#This Row],[Unit Cost]]</f>
        <v>16.8354</v>
      </c>
      <c r="T449" s="5" cm="1">
        <f t="array" ref="T449">_xlfn.XLOOKUP(D449,Table2[[#All],[Product ID]],Table2[[#All],[Profit]],,0)</f>
        <v>0.35819999999999996</v>
      </c>
      <c r="U449" s="5">
        <f>Orders[[#This Row],[Quantity]]*Orders[[#This Row],[Unit Profit]]</f>
        <v>1.0745999999999998</v>
      </c>
    </row>
    <row r="450" spans="1:21" x14ac:dyDescent="0.3">
      <c r="A450" s="2" t="s">
        <v>3015</v>
      </c>
      <c r="B450" s="3">
        <v>44718</v>
      </c>
      <c r="C450" s="2" t="s">
        <v>3016</v>
      </c>
      <c r="D450" t="s">
        <v>6173</v>
      </c>
      <c r="E450" s="2">
        <v>1</v>
      </c>
      <c r="F450" s="2" t="str">
        <f>_xlfn.XLOOKUP(C450,customers!$A$1:$A$1001,customers!$B$1:$B$1001,,0)</f>
        <v>Pru Durban</v>
      </c>
      <c r="G450" s="2" t="str">
        <f>IF(_xlfn.XLOOKUP(C450,customers!$A$1:$A$1001,customers!$C$1:$C$1001,,0)=0, "", _xlfn.XLOOKUP(C450,customers!$A$1:$A$1001,customers!$C$1:$C$1001,,0))</f>
        <v>pdurbancg@symantec.com</v>
      </c>
      <c r="H450" s="2" t="str">
        <f>_xlfn.XLOOKUP(C450,customers!$A$1:$A$1001,customers!$G$1:$G$1001,,0)</f>
        <v>Ireland</v>
      </c>
      <c r="I450" t="str">
        <f>INDEX(products!$A$1:$G$49,MATCH(orders!$D450,products!$A$1:$A$49,0), MATCH(orders!I$1,products!$A$1:$G$1,0))</f>
        <v>Rob</v>
      </c>
      <c r="J450" t="str">
        <f>INDEX(products!$A$1:$G$49,MATCH(orders!$D450,products!$A$1:$A$49,0), MATCH(orders!J$1,products!$A$1:$G$1,0))</f>
        <v>L</v>
      </c>
      <c r="K450" s="4">
        <f>INDEX(products!$A$1:$G$49,MATCH(orders!$D450,products!$A$1:$A$49,0), MATCH(orders!K$1,products!$A$1:$G$1,0))</f>
        <v>0.5</v>
      </c>
      <c r="L450" s="5">
        <f>INDEX(products!$A$1:$G$49,MATCH(orders!$D450,products!$A$1:$A$49,0), MATCH(orders!L$1,products!$A$1:$G$1,0))</f>
        <v>7.169999999999999</v>
      </c>
      <c r="M450" s="5">
        <f t="shared" si="18"/>
        <v>7.169999999999999</v>
      </c>
      <c r="N450" t="str">
        <f t="shared" si="19"/>
        <v>Robusta</v>
      </c>
      <c r="O450" t="str">
        <f t="shared" si="20"/>
        <v>Light</v>
      </c>
      <c r="P450" t="str" cm="1">
        <f t="array" ref="P450">_xlfn.XLOOKUP(Orders[[#This Row],[Customer ID]],customers!$A$1:$A$1001,customers!I$1:$I$1001,,0)</f>
        <v>No</v>
      </c>
      <c r="Q450" t="str">
        <f>_xlfn.XLOOKUP(C450,customers!$A$1:$A$1001,customers!$F$1:$F$1001,,0)</f>
        <v>Longford</v>
      </c>
      <c r="R450" s="10">
        <f>Orders[[#This Row],[Unit Price]]-Orders[[#This Row],[Unit Profit]]</f>
        <v>6.7397999999999989</v>
      </c>
      <c r="S450" s="10">
        <f>Orders[[#This Row],[Quantity]]*Orders[[#This Row],[Unit Cost]]</f>
        <v>6.7397999999999989</v>
      </c>
      <c r="T450" s="5" cm="1">
        <f t="array" ref="T450">_xlfn.XLOOKUP(D450,Table2[[#All],[Product ID]],Table2[[#All],[Profit]],,0)</f>
        <v>0.43019999999999992</v>
      </c>
      <c r="U450" s="5">
        <f>Orders[[#This Row],[Quantity]]*Orders[[#This Row],[Unit Profit]]</f>
        <v>0.43019999999999992</v>
      </c>
    </row>
    <row r="451" spans="1:21" x14ac:dyDescent="0.3">
      <c r="A451" s="2" t="s">
        <v>3021</v>
      </c>
      <c r="B451" s="3">
        <v>44336</v>
      </c>
      <c r="C451" s="2" t="s">
        <v>3022</v>
      </c>
      <c r="D451" t="s">
        <v>6163</v>
      </c>
      <c r="E451" s="2">
        <v>2</v>
      </c>
      <c r="F451" s="2" t="str">
        <f>_xlfn.XLOOKUP(C451,customers!$A$1:$A$1001,customers!$B$1:$B$1001,,0)</f>
        <v>Antone Harrold</v>
      </c>
      <c r="G451" s="2" t="str">
        <f>IF(_xlfn.XLOOKUP(C451,customers!$A$1:$A$1001,customers!$C$1:$C$1001,,0)=0, "", _xlfn.XLOOKUP(C451,customers!$A$1:$A$1001,customers!$C$1:$C$1001,,0))</f>
        <v>aharroldch@miibeian.gov.cn</v>
      </c>
      <c r="H451" s="2" t="str">
        <f>_xlfn.XLOOKUP(C451,customers!$A$1:$A$1001,customers!$G$1:$G$1001,,0)</f>
        <v>United States</v>
      </c>
      <c r="I451" t="str">
        <f>INDEX(products!$A$1:$G$49,MATCH(orders!$D451,products!$A$1:$A$49,0), MATCH(orders!I$1,products!$A$1:$G$1,0))</f>
        <v>Rob</v>
      </c>
      <c r="J451" t="str">
        <f>INDEX(products!$A$1:$G$49,MATCH(orders!$D451,products!$A$1:$A$49,0), MATCH(orders!J$1,products!$A$1:$G$1,0))</f>
        <v>D</v>
      </c>
      <c r="K451" s="4">
        <f>INDEX(products!$A$1:$G$49,MATCH(orders!$D451,products!$A$1:$A$49,0), MATCH(orders!K$1,products!$A$1:$G$1,0))</f>
        <v>0.2</v>
      </c>
      <c r="L451" s="5">
        <f>INDEX(products!$A$1:$G$49,MATCH(orders!$D451,products!$A$1:$A$49,0), MATCH(orders!L$1,products!$A$1:$G$1,0))</f>
        <v>2.6849999999999996</v>
      </c>
      <c r="M451" s="5">
        <f t="shared" ref="M451:M514" si="21">L451*E451</f>
        <v>5.3699999999999992</v>
      </c>
      <c r="N451" t="str">
        <f t="shared" ref="N451:N514" si="22">IF(I451="Rob","Robusta", IF(I451="Exc","Excelsa", IF(I451="Ara", "Arabica", IF(I451="Lib", "Librica",""))))</f>
        <v>Robusta</v>
      </c>
      <c r="O451" t="str">
        <f t="shared" ref="O451:O514" si="23">IF(J451="M", "Medium", IF(J451="L", "Light", IF(J451="D", "Dark","")))</f>
        <v>Dark</v>
      </c>
      <c r="P451" t="str" cm="1">
        <f t="array" ref="P451">_xlfn.XLOOKUP(Orders[[#This Row],[Customer ID]],customers!$A$1:$A$1001,customers!I$1:$I$1001,,0)</f>
        <v>No</v>
      </c>
      <c r="Q451" t="str">
        <f>_xlfn.XLOOKUP(C451,customers!$A$1:$A$1001,customers!$F$1:$F$1001,,0)</f>
        <v>Toledo</v>
      </c>
      <c r="R451" s="10">
        <f>Orders[[#This Row],[Unit Price]]-Orders[[#This Row],[Unit Profit]]</f>
        <v>2.5238999999999998</v>
      </c>
      <c r="S451" s="10">
        <f>Orders[[#This Row],[Quantity]]*Orders[[#This Row],[Unit Cost]]</f>
        <v>5.0477999999999996</v>
      </c>
      <c r="T451" s="5" cm="1">
        <f t="array" ref="T451">_xlfn.XLOOKUP(D451,Table2[[#All],[Product ID]],Table2[[#All],[Profit]],,0)</f>
        <v>0.16109999999999997</v>
      </c>
      <c r="U451" s="5">
        <f>Orders[[#This Row],[Quantity]]*Orders[[#This Row],[Unit Profit]]</f>
        <v>0.32219999999999993</v>
      </c>
    </row>
    <row r="452" spans="1:21" x14ac:dyDescent="0.3">
      <c r="A452" s="2" t="s">
        <v>3027</v>
      </c>
      <c r="B452" s="3">
        <v>44207</v>
      </c>
      <c r="C452" s="2" t="s">
        <v>3028</v>
      </c>
      <c r="D452" t="s">
        <v>6145</v>
      </c>
      <c r="E452" s="2">
        <v>5</v>
      </c>
      <c r="F452" s="2" t="str">
        <f>_xlfn.XLOOKUP(C452,customers!$A$1:$A$1001,customers!$B$1:$B$1001,,0)</f>
        <v>Sim Pamphilon</v>
      </c>
      <c r="G452" s="2" t="str">
        <f>IF(_xlfn.XLOOKUP(C452,customers!$A$1:$A$1001,customers!$C$1:$C$1001,,0)=0, "", _xlfn.XLOOKUP(C452,customers!$A$1:$A$1001,customers!$C$1:$C$1001,,0))</f>
        <v>spamphilonci@mlb.com</v>
      </c>
      <c r="H452" s="2" t="str">
        <f>_xlfn.XLOOKUP(C452,customers!$A$1:$A$1001,customers!$G$1:$G$1001,,0)</f>
        <v>Ireland</v>
      </c>
      <c r="I452" t="str">
        <f>INDEX(products!$A$1:$G$49,MATCH(orders!$D452,products!$A$1:$A$49,0), MATCH(orders!I$1,products!$A$1:$G$1,0))</f>
        <v>Lib</v>
      </c>
      <c r="J452" t="str">
        <f>INDEX(products!$A$1:$G$49,MATCH(orders!$D452,products!$A$1:$A$49,0), MATCH(orders!J$1,products!$A$1:$G$1,0))</f>
        <v>L</v>
      </c>
      <c r="K452" s="4">
        <f>INDEX(products!$A$1:$G$49,MATCH(orders!$D452,products!$A$1:$A$49,0), MATCH(orders!K$1,products!$A$1:$G$1,0))</f>
        <v>0.2</v>
      </c>
      <c r="L452" s="5">
        <f>INDEX(products!$A$1:$G$49,MATCH(orders!$D452,products!$A$1:$A$49,0), MATCH(orders!L$1,products!$A$1:$G$1,0))</f>
        <v>4.7549999999999999</v>
      </c>
      <c r="M452" s="5">
        <f t="shared" si="21"/>
        <v>23.774999999999999</v>
      </c>
      <c r="N452" t="str">
        <f t="shared" si="22"/>
        <v>Librica</v>
      </c>
      <c r="O452" t="str">
        <f t="shared" si="23"/>
        <v>Light</v>
      </c>
      <c r="P452" t="str" cm="1">
        <f t="array" ref="P452">_xlfn.XLOOKUP(Orders[[#This Row],[Customer ID]],customers!$A$1:$A$1001,customers!I$1:$I$1001,,0)</f>
        <v>No</v>
      </c>
      <c r="Q452" t="str">
        <f>_xlfn.XLOOKUP(C452,customers!$A$1:$A$1001,customers!$F$1:$F$1001,,0)</f>
        <v>Ballylinan</v>
      </c>
      <c r="R452" s="10">
        <f>Orders[[#This Row],[Unit Price]]-Orders[[#This Row],[Unit Profit]]</f>
        <v>4.1368499999999999</v>
      </c>
      <c r="S452" s="10">
        <f>Orders[[#This Row],[Quantity]]*Orders[[#This Row],[Unit Cost]]</f>
        <v>20.684249999999999</v>
      </c>
      <c r="T452" s="5" cm="1">
        <f t="array" ref="T452">_xlfn.XLOOKUP(D452,Table2[[#All],[Product ID]],Table2[[#All],[Profit]],,0)</f>
        <v>0.61814999999999998</v>
      </c>
      <c r="U452" s="5">
        <f>Orders[[#This Row],[Quantity]]*Orders[[#This Row],[Unit Profit]]</f>
        <v>3.0907499999999999</v>
      </c>
    </row>
    <row r="453" spans="1:21" x14ac:dyDescent="0.3">
      <c r="A453" s="2" t="s">
        <v>3035</v>
      </c>
      <c r="B453" s="3">
        <v>43518</v>
      </c>
      <c r="C453" s="2" t="s">
        <v>3036</v>
      </c>
      <c r="D453" t="s">
        <v>6149</v>
      </c>
      <c r="E453" s="2">
        <v>2</v>
      </c>
      <c r="F453" s="2" t="str">
        <f>_xlfn.XLOOKUP(C453,customers!$A$1:$A$1001,customers!$B$1:$B$1001,,0)</f>
        <v>Mohandis Spurden</v>
      </c>
      <c r="G453" s="2" t="str">
        <f>IF(_xlfn.XLOOKUP(C453,customers!$A$1:$A$1001,customers!$C$1:$C$1001,,0)=0, "", _xlfn.XLOOKUP(C453,customers!$A$1:$A$1001,customers!$C$1:$C$1001,,0))</f>
        <v>mspurdencj@exblog.jp</v>
      </c>
      <c r="H453" s="2" t="str">
        <f>_xlfn.XLOOKUP(C453,customers!$A$1:$A$1001,customers!$G$1:$G$1001,,0)</f>
        <v>United States</v>
      </c>
      <c r="I453" t="str">
        <f>INDEX(products!$A$1:$G$49,MATCH(orders!$D453,products!$A$1:$A$49,0), MATCH(orders!I$1,products!$A$1:$G$1,0))</f>
        <v>Rob</v>
      </c>
      <c r="J453" t="str">
        <f>INDEX(products!$A$1:$G$49,MATCH(orders!$D453,products!$A$1:$A$49,0), MATCH(orders!J$1,products!$A$1:$G$1,0))</f>
        <v>D</v>
      </c>
      <c r="K453" s="4">
        <f>INDEX(products!$A$1:$G$49,MATCH(orders!$D453,products!$A$1:$A$49,0), MATCH(orders!K$1,products!$A$1:$G$1,0))</f>
        <v>2.5</v>
      </c>
      <c r="L453" s="5">
        <f>INDEX(products!$A$1:$G$49,MATCH(orders!$D453,products!$A$1:$A$49,0), MATCH(orders!L$1,products!$A$1:$G$1,0))</f>
        <v>20.584999999999997</v>
      </c>
      <c r="M453" s="5">
        <f t="shared" si="21"/>
        <v>41.169999999999995</v>
      </c>
      <c r="N453" t="str">
        <f t="shared" si="22"/>
        <v>Robusta</v>
      </c>
      <c r="O453" t="str">
        <f t="shared" si="23"/>
        <v>Dark</v>
      </c>
      <c r="P453" t="str" cm="1">
        <f t="array" ref="P453">_xlfn.XLOOKUP(Orders[[#This Row],[Customer ID]],customers!$A$1:$A$1001,customers!I$1:$I$1001,,0)</f>
        <v>Yes</v>
      </c>
      <c r="Q453" t="str">
        <f>_xlfn.XLOOKUP(C453,customers!$A$1:$A$1001,customers!$F$1:$F$1001,,0)</f>
        <v>Charlotte</v>
      </c>
      <c r="R453" s="10">
        <f>Orders[[#This Row],[Unit Price]]-Orders[[#This Row],[Unit Profit]]</f>
        <v>19.349899999999998</v>
      </c>
      <c r="S453" s="10">
        <f>Orders[[#This Row],[Quantity]]*Orders[[#This Row],[Unit Cost]]</f>
        <v>38.699799999999996</v>
      </c>
      <c r="T453" s="5" cm="1">
        <f t="array" ref="T453">_xlfn.XLOOKUP(D453,Table2[[#All],[Product ID]],Table2[[#All],[Profit]],,0)</f>
        <v>1.2350999999999999</v>
      </c>
      <c r="U453" s="5">
        <f>Orders[[#This Row],[Quantity]]*Orders[[#This Row],[Unit Profit]]</f>
        <v>2.4701999999999997</v>
      </c>
    </row>
    <row r="454" spans="1:21" x14ac:dyDescent="0.3">
      <c r="A454" s="2" t="s">
        <v>3041</v>
      </c>
      <c r="B454" s="3">
        <v>44524</v>
      </c>
      <c r="C454" s="2" t="s">
        <v>3042</v>
      </c>
      <c r="D454" t="s">
        <v>6167</v>
      </c>
      <c r="E454" s="2">
        <v>3</v>
      </c>
      <c r="F454" s="2" t="str">
        <f>_xlfn.XLOOKUP(C454,customers!$A$1:$A$1001,customers!$B$1:$B$1001,,0)</f>
        <v>Morgen Seson</v>
      </c>
      <c r="G454" s="2" t="str">
        <f>IF(_xlfn.XLOOKUP(C454,customers!$A$1:$A$1001,customers!$C$1:$C$1001,,0)=0, "", _xlfn.XLOOKUP(C454,customers!$A$1:$A$1001,customers!$C$1:$C$1001,,0))</f>
        <v>msesonck@census.gov</v>
      </c>
      <c r="H454" s="2" t="str">
        <f>_xlfn.XLOOKUP(C454,customers!$A$1:$A$1001,customers!$G$1:$G$1001,,0)</f>
        <v>United States</v>
      </c>
      <c r="I454" t="str">
        <f>INDEX(products!$A$1:$G$49,MATCH(orders!$D454,products!$A$1:$A$49,0), MATCH(orders!I$1,products!$A$1:$G$1,0))</f>
        <v>Ara</v>
      </c>
      <c r="J454" t="str">
        <f>INDEX(products!$A$1:$G$49,MATCH(orders!$D454,products!$A$1:$A$49,0), MATCH(orders!J$1,products!$A$1:$G$1,0))</f>
        <v>L</v>
      </c>
      <c r="K454" s="4">
        <f>INDEX(products!$A$1:$G$49,MATCH(orders!$D454,products!$A$1:$A$49,0), MATCH(orders!K$1,products!$A$1:$G$1,0))</f>
        <v>0.2</v>
      </c>
      <c r="L454" s="5">
        <f>INDEX(products!$A$1:$G$49,MATCH(orders!$D454,products!$A$1:$A$49,0), MATCH(orders!L$1,products!$A$1:$G$1,0))</f>
        <v>3.8849999999999998</v>
      </c>
      <c r="M454" s="5">
        <f t="shared" si="21"/>
        <v>11.654999999999999</v>
      </c>
      <c r="N454" t="str">
        <f t="shared" si="22"/>
        <v>Arabica</v>
      </c>
      <c r="O454" t="str">
        <f t="shared" si="23"/>
        <v>Light</v>
      </c>
      <c r="P454" t="str" cm="1">
        <f t="array" ref="P454">_xlfn.XLOOKUP(Orders[[#This Row],[Customer ID]],customers!$A$1:$A$1001,customers!I$1:$I$1001,,0)</f>
        <v>No</v>
      </c>
      <c r="Q454" t="str">
        <f>_xlfn.XLOOKUP(C454,customers!$A$1:$A$1001,customers!$F$1:$F$1001,,0)</f>
        <v>Seattle</v>
      </c>
      <c r="R454" s="10">
        <f>Orders[[#This Row],[Unit Price]]-Orders[[#This Row],[Unit Profit]]</f>
        <v>3.5353499999999998</v>
      </c>
      <c r="S454" s="10">
        <f>Orders[[#This Row],[Quantity]]*Orders[[#This Row],[Unit Cost]]</f>
        <v>10.60605</v>
      </c>
      <c r="T454" s="5" cm="1">
        <f t="array" ref="T454">_xlfn.XLOOKUP(D454,Table2[[#All],[Product ID]],Table2[[#All],[Profit]],,0)</f>
        <v>0.34964999999999996</v>
      </c>
      <c r="U454" s="5">
        <f>Orders[[#This Row],[Quantity]]*Orders[[#This Row],[Unit Profit]]</f>
        <v>1.0489499999999998</v>
      </c>
    </row>
    <row r="455" spans="1:21" x14ac:dyDescent="0.3">
      <c r="A455" s="2" t="s">
        <v>3047</v>
      </c>
      <c r="B455" s="3">
        <v>44579</v>
      </c>
      <c r="C455" s="2" t="s">
        <v>3048</v>
      </c>
      <c r="D455" t="s">
        <v>6161</v>
      </c>
      <c r="E455" s="2">
        <v>4</v>
      </c>
      <c r="F455" s="2" t="str">
        <f>_xlfn.XLOOKUP(C455,customers!$A$1:$A$1001,customers!$B$1:$B$1001,,0)</f>
        <v>Nalani Pirrone</v>
      </c>
      <c r="G455" s="2" t="str">
        <f>IF(_xlfn.XLOOKUP(C455,customers!$A$1:$A$1001,customers!$C$1:$C$1001,,0)=0, "", _xlfn.XLOOKUP(C455,customers!$A$1:$A$1001,customers!$C$1:$C$1001,,0))</f>
        <v>npirronecl@weibo.com</v>
      </c>
      <c r="H455" s="2" t="str">
        <f>_xlfn.XLOOKUP(C455,customers!$A$1:$A$1001,customers!$G$1:$G$1001,,0)</f>
        <v>United States</v>
      </c>
      <c r="I455" t="str">
        <f>INDEX(products!$A$1:$G$49,MATCH(orders!$D455,products!$A$1:$A$49,0), MATCH(orders!I$1,products!$A$1:$G$1,0))</f>
        <v>Lib</v>
      </c>
      <c r="J455" t="str">
        <f>INDEX(products!$A$1:$G$49,MATCH(orders!$D455,products!$A$1:$A$49,0), MATCH(orders!J$1,products!$A$1:$G$1,0))</f>
        <v>L</v>
      </c>
      <c r="K455" s="4">
        <f>INDEX(products!$A$1:$G$49,MATCH(orders!$D455,products!$A$1:$A$49,0), MATCH(orders!K$1,products!$A$1:$G$1,0))</f>
        <v>0.5</v>
      </c>
      <c r="L455" s="5">
        <f>INDEX(products!$A$1:$G$49,MATCH(orders!$D455,products!$A$1:$A$49,0), MATCH(orders!L$1,products!$A$1:$G$1,0))</f>
        <v>9.51</v>
      </c>
      <c r="M455" s="5">
        <f t="shared" si="21"/>
        <v>38.04</v>
      </c>
      <c r="N455" t="str">
        <f t="shared" si="22"/>
        <v>Librica</v>
      </c>
      <c r="O455" t="str">
        <f t="shared" si="23"/>
        <v>Light</v>
      </c>
      <c r="P455" t="str" cm="1">
        <f t="array" ref="P455">_xlfn.XLOOKUP(Orders[[#This Row],[Customer ID]],customers!$A$1:$A$1001,customers!I$1:$I$1001,,0)</f>
        <v>No</v>
      </c>
      <c r="Q455" t="str">
        <f>_xlfn.XLOOKUP(C455,customers!$A$1:$A$1001,customers!$F$1:$F$1001,,0)</f>
        <v>Wilkes Barre</v>
      </c>
      <c r="R455" s="10">
        <f>Orders[[#This Row],[Unit Price]]-Orders[[#This Row],[Unit Profit]]</f>
        <v>8.2736999999999998</v>
      </c>
      <c r="S455" s="10">
        <f>Orders[[#This Row],[Quantity]]*Orders[[#This Row],[Unit Cost]]</f>
        <v>33.094799999999999</v>
      </c>
      <c r="T455" s="5" cm="1">
        <f t="array" ref="T455">_xlfn.XLOOKUP(D455,Table2[[#All],[Product ID]],Table2[[#All],[Profit]],,0)</f>
        <v>1.2363</v>
      </c>
      <c r="U455" s="5">
        <f>Orders[[#This Row],[Quantity]]*Orders[[#This Row],[Unit Profit]]</f>
        <v>4.9451999999999998</v>
      </c>
    </row>
    <row r="456" spans="1:21" x14ac:dyDescent="0.3">
      <c r="A456" s="2" t="s">
        <v>3053</v>
      </c>
      <c r="B456" s="3">
        <v>44421</v>
      </c>
      <c r="C456" s="2" t="s">
        <v>3054</v>
      </c>
      <c r="D456" t="s">
        <v>6149</v>
      </c>
      <c r="E456" s="2">
        <v>4</v>
      </c>
      <c r="F456" s="2" t="str">
        <f>_xlfn.XLOOKUP(C456,customers!$A$1:$A$1001,customers!$B$1:$B$1001,,0)</f>
        <v>Reube Cawley</v>
      </c>
      <c r="G456" s="2" t="str">
        <f>IF(_xlfn.XLOOKUP(C456,customers!$A$1:$A$1001,customers!$C$1:$C$1001,,0)=0, "", _xlfn.XLOOKUP(C456,customers!$A$1:$A$1001,customers!$C$1:$C$1001,,0))</f>
        <v>rcawleycm@yellowbook.com</v>
      </c>
      <c r="H456" s="2" t="str">
        <f>_xlfn.XLOOKUP(C456,customers!$A$1:$A$1001,customers!$G$1:$G$1001,,0)</f>
        <v>Ireland</v>
      </c>
      <c r="I456" t="str">
        <f>INDEX(products!$A$1:$G$49,MATCH(orders!$D456,products!$A$1:$A$49,0), MATCH(orders!I$1,products!$A$1:$G$1,0))</f>
        <v>Rob</v>
      </c>
      <c r="J456" t="str">
        <f>INDEX(products!$A$1:$G$49,MATCH(orders!$D456,products!$A$1:$A$49,0), MATCH(orders!J$1,products!$A$1:$G$1,0))</f>
        <v>D</v>
      </c>
      <c r="K456" s="4">
        <f>INDEX(products!$A$1:$G$49,MATCH(orders!$D456,products!$A$1:$A$49,0), MATCH(orders!K$1,products!$A$1:$G$1,0))</f>
        <v>2.5</v>
      </c>
      <c r="L456" s="5">
        <f>INDEX(products!$A$1:$G$49,MATCH(orders!$D456,products!$A$1:$A$49,0), MATCH(orders!L$1,products!$A$1:$G$1,0))</f>
        <v>20.584999999999997</v>
      </c>
      <c r="M456" s="5">
        <f t="shared" si="21"/>
        <v>82.339999999999989</v>
      </c>
      <c r="N456" t="str">
        <f t="shared" si="22"/>
        <v>Robusta</v>
      </c>
      <c r="O456" t="str">
        <f t="shared" si="23"/>
        <v>Dark</v>
      </c>
      <c r="P456" t="str" cm="1">
        <f t="array" ref="P456">_xlfn.XLOOKUP(Orders[[#This Row],[Customer ID]],customers!$A$1:$A$1001,customers!I$1:$I$1001,,0)</f>
        <v>Yes</v>
      </c>
      <c r="Q456" t="str">
        <f>_xlfn.XLOOKUP(C456,customers!$A$1:$A$1001,customers!$F$1:$F$1001,,0)</f>
        <v>Ballyboden</v>
      </c>
      <c r="R456" s="10">
        <f>Orders[[#This Row],[Unit Price]]-Orders[[#This Row],[Unit Profit]]</f>
        <v>19.349899999999998</v>
      </c>
      <c r="S456" s="10">
        <f>Orders[[#This Row],[Quantity]]*Orders[[#This Row],[Unit Cost]]</f>
        <v>77.399599999999992</v>
      </c>
      <c r="T456" s="5" cm="1">
        <f t="array" ref="T456">_xlfn.XLOOKUP(D456,Table2[[#All],[Product ID]],Table2[[#All],[Profit]],,0)</f>
        <v>1.2350999999999999</v>
      </c>
      <c r="U456" s="5">
        <f>Orders[[#This Row],[Quantity]]*Orders[[#This Row],[Unit Profit]]</f>
        <v>4.9403999999999995</v>
      </c>
    </row>
    <row r="457" spans="1:21" x14ac:dyDescent="0.3">
      <c r="A457" s="2" t="s">
        <v>3058</v>
      </c>
      <c r="B457" s="3">
        <v>43841</v>
      </c>
      <c r="C457" s="2" t="s">
        <v>3059</v>
      </c>
      <c r="D457" t="s">
        <v>6145</v>
      </c>
      <c r="E457" s="2">
        <v>2</v>
      </c>
      <c r="F457" s="2" t="str">
        <f>_xlfn.XLOOKUP(C457,customers!$A$1:$A$1001,customers!$B$1:$B$1001,,0)</f>
        <v>Stan Barribal</v>
      </c>
      <c r="G457" s="2" t="str">
        <f>IF(_xlfn.XLOOKUP(C457,customers!$A$1:$A$1001,customers!$C$1:$C$1001,,0)=0, "", _xlfn.XLOOKUP(C457,customers!$A$1:$A$1001,customers!$C$1:$C$1001,,0))</f>
        <v>sbarribalcn@microsoft.com</v>
      </c>
      <c r="H457" s="2" t="str">
        <f>_xlfn.XLOOKUP(C457,customers!$A$1:$A$1001,customers!$G$1:$G$1001,,0)</f>
        <v>Ireland</v>
      </c>
      <c r="I457" t="str">
        <f>INDEX(products!$A$1:$G$49,MATCH(orders!$D457,products!$A$1:$A$49,0), MATCH(orders!I$1,products!$A$1:$G$1,0))</f>
        <v>Lib</v>
      </c>
      <c r="J457" t="str">
        <f>INDEX(products!$A$1:$G$49,MATCH(orders!$D457,products!$A$1:$A$49,0), MATCH(orders!J$1,products!$A$1:$G$1,0))</f>
        <v>L</v>
      </c>
      <c r="K457" s="4">
        <f>INDEX(products!$A$1:$G$49,MATCH(orders!$D457,products!$A$1:$A$49,0), MATCH(orders!K$1,products!$A$1:$G$1,0))</f>
        <v>0.2</v>
      </c>
      <c r="L457" s="5">
        <f>INDEX(products!$A$1:$G$49,MATCH(orders!$D457,products!$A$1:$A$49,0), MATCH(orders!L$1,products!$A$1:$G$1,0))</f>
        <v>4.7549999999999999</v>
      </c>
      <c r="M457" s="5">
        <f t="shared" si="21"/>
        <v>9.51</v>
      </c>
      <c r="N457" t="str">
        <f t="shared" si="22"/>
        <v>Librica</v>
      </c>
      <c r="O457" t="str">
        <f t="shared" si="23"/>
        <v>Light</v>
      </c>
      <c r="P457" t="str" cm="1">
        <f t="array" ref="P457">_xlfn.XLOOKUP(Orders[[#This Row],[Customer ID]],customers!$A$1:$A$1001,customers!I$1:$I$1001,,0)</f>
        <v>Yes</v>
      </c>
      <c r="Q457" t="str">
        <f>_xlfn.XLOOKUP(C457,customers!$A$1:$A$1001,customers!$F$1:$F$1001,,0)</f>
        <v>Bagenalstown</v>
      </c>
      <c r="R457" s="10">
        <f>Orders[[#This Row],[Unit Price]]-Orders[[#This Row],[Unit Profit]]</f>
        <v>4.1368499999999999</v>
      </c>
      <c r="S457" s="10">
        <f>Orders[[#This Row],[Quantity]]*Orders[[#This Row],[Unit Cost]]</f>
        <v>8.2736999999999998</v>
      </c>
      <c r="T457" s="5" cm="1">
        <f t="array" ref="T457">_xlfn.XLOOKUP(D457,Table2[[#All],[Product ID]],Table2[[#All],[Profit]],,0)</f>
        <v>0.61814999999999998</v>
      </c>
      <c r="U457" s="5">
        <f>Orders[[#This Row],[Quantity]]*Orders[[#This Row],[Unit Profit]]</f>
        <v>1.2363</v>
      </c>
    </row>
    <row r="458" spans="1:21" x14ac:dyDescent="0.3">
      <c r="A458" s="2" t="s">
        <v>3064</v>
      </c>
      <c r="B458" s="3">
        <v>44017</v>
      </c>
      <c r="C458" s="2" t="s">
        <v>3065</v>
      </c>
      <c r="D458" t="s">
        <v>6149</v>
      </c>
      <c r="E458" s="2">
        <v>2</v>
      </c>
      <c r="F458" s="2" t="str">
        <f>_xlfn.XLOOKUP(C458,customers!$A$1:$A$1001,customers!$B$1:$B$1001,,0)</f>
        <v>Agnes Adamides</v>
      </c>
      <c r="G458" s="2" t="str">
        <f>IF(_xlfn.XLOOKUP(C458,customers!$A$1:$A$1001,customers!$C$1:$C$1001,,0)=0, "", _xlfn.XLOOKUP(C458,customers!$A$1:$A$1001,customers!$C$1:$C$1001,,0))</f>
        <v>aadamidesco@bizjournals.com</v>
      </c>
      <c r="H458" s="2" t="str">
        <f>_xlfn.XLOOKUP(C458,customers!$A$1:$A$1001,customers!$G$1:$G$1001,,0)</f>
        <v>United Kingdom</v>
      </c>
      <c r="I458" t="str">
        <f>INDEX(products!$A$1:$G$49,MATCH(orders!$D458,products!$A$1:$A$49,0), MATCH(orders!I$1,products!$A$1:$G$1,0))</f>
        <v>Rob</v>
      </c>
      <c r="J458" t="str">
        <f>INDEX(products!$A$1:$G$49,MATCH(orders!$D458,products!$A$1:$A$49,0), MATCH(orders!J$1,products!$A$1:$G$1,0))</f>
        <v>D</v>
      </c>
      <c r="K458" s="4">
        <f>INDEX(products!$A$1:$G$49,MATCH(orders!$D458,products!$A$1:$A$49,0), MATCH(orders!K$1,products!$A$1:$G$1,0))</f>
        <v>2.5</v>
      </c>
      <c r="L458" s="5">
        <f>INDEX(products!$A$1:$G$49,MATCH(orders!$D458,products!$A$1:$A$49,0), MATCH(orders!L$1,products!$A$1:$G$1,0))</f>
        <v>20.584999999999997</v>
      </c>
      <c r="M458" s="5">
        <f t="shared" si="21"/>
        <v>41.169999999999995</v>
      </c>
      <c r="N458" t="str">
        <f t="shared" si="22"/>
        <v>Robusta</v>
      </c>
      <c r="O458" t="str">
        <f t="shared" si="23"/>
        <v>Dark</v>
      </c>
      <c r="P458" t="str" cm="1">
        <f t="array" ref="P458">_xlfn.XLOOKUP(Orders[[#This Row],[Customer ID]],customers!$A$1:$A$1001,customers!I$1:$I$1001,,0)</f>
        <v>No</v>
      </c>
      <c r="Q458" t="str">
        <f>_xlfn.XLOOKUP(C458,customers!$A$1:$A$1001,customers!$F$1:$F$1001,,0)</f>
        <v>Liverpool</v>
      </c>
      <c r="R458" s="10">
        <f>Orders[[#This Row],[Unit Price]]-Orders[[#This Row],[Unit Profit]]</f>
        <v>19.349899999999998</v>
      </c>
      <c r="S458" s="10">
        <f>Orders[[#This Row],[Quantity]]*Orders[[#This Row],[Unit Cost]]</f>
        <v>38.699799999999996</v>
      </c>
      <c r="T458" s="5" cm="1">
        <f t="array" ref="T458">_xlfn.XLOOKUP(D458,Table2[[#All],[Product ID]],Table2[[#All],[Profit]],,0)</f>
        <v>1.2350999999999999</v>
      </c>
      <c r="U458" s="5">
        <f>Orders[[#This Row],[Quantity]]*Orders[[#This Row],[Unit Profit]]</f>
        <v>2.4701999999999997</v>
      </c>
    </row>
    <row r="459" spans="1:21" x14ac:dyDescent="0.3">
      <c r="A459" s="2" t="s">
        <v>3070</v>
      </c>
      <c r="B459" s="3">
        <v>43671</v>
      </c>
      <c r="C459" s="2" t="s">
        <v>3071</v>
      </c>
      <c r="D459" t="s">
        <v>6161</v>
      </c>
      <c r="E459" s="2">
        <v>5</v>
      </c>
      <c r="F459" s="2" t="str">
        <f>_xlfn.XLOOKUP(C459,customers!$A$1:$A$1001,customers!$B$1:$B$1001,,0)</f>
        <v>Carmelita Thowes</v>
      </c>
      <c r="G459" s="2" t="str">
        <f>IF(_xlfn.XLOOKUP(C459,customers!$A$1:$A$1001,customers!$C$1:$C$1001,,0)=0, "", _xlfn.XLOOKUP(C459,customers!$A$1:$A$1001,customers!$C$1:$C$1001,,0))</f>
        <v>cthowescp@craigslist.org</v>
      </c>
      <c r="H459" s="2" t="str">
        <f>_xlfn.XLOOKUP(C459,customers!$A$1:$A$1001,customers!$G$1:$G$1001,,0)</f>
        <v>United States</v>
      </c>
      <c r="I459" t="str">
        <f>INDEX(products!$A$1:$G$49,MATCH(orders!$D459,products!$A$1:$A$49,0), MATCH(orders!I$1,products!$A$1:$G$1,0))</f>
        <v>Lib</v>
      </c>
      <c r="J459" t="str">
        <f>INDEX(products!$A$1:$G$49,MATCH(orders!$D459,products!$A$1:$A$49,0), MATCH(orders!J$1,products!$A$1:$G$1,0))</f>
        <v>L</v>
      </c>
      <c r="K459" s="4">
        <f>INDEX(products!$A$1:$G$49,MATCH(orders!$D459,products!$A$1:$A$49,0), MATCH(orders!K$1,products!$A$1:$G$1,0))</f>
        <v>0.5</v>
      </c>
      <c r="L459" s="5">
        <f>INDEX(products!$A$1:$G$49,MATCH(orders!$D459,products!$A$1:$A$49,0), MATCH(orders!L$1,products!$A$1:$G$1,0))</f>
        <v>9.51</v>
      </c>
      <c r="M459" s="5">
        <f t="shared" si="21"/>
        <v>47.55</v>
      </c>
      <c r="N459" t="str">
        <f t="shared" si="22"/>
        <v>Librica</v>
      </c>
      <c r="O459" t="str">
        <f t="shared" si="23"/>
        <v>Light</v>
      </c>
      <c r="P459" t="str" cm="1">
        <f t="array" ref="P459">_xlfn.XLOOKUP(Orders[[#This Row],[Customer ID]],customers!$A$1:$A$1001,customers!I$1:$I$1001,,0)</f>
        <v>No</v>
      </c>
      <c r="Q459" t="str">
        <f>_xlfn.XLOOKUP(C459,customers!$A$1:$A$1001,customers!$F$1:$F$1001,,0)</f>
        <v>Rochester</v>
      </c>
      <c r="R459" s="10">
        <f>Orders[[#This Row],[Unit Price]]-Orders[[#This Row],[Unit Profit]]</f>
        <v>8.2736999999999998</v>
      </c>
      <c r="S459" s="10">
        <f>Orders[[#This Row],[Quantity]]*Orders[[#This Row],[Unit Cost]]</f>
        <v>41.368499999999997</v>
      </c>
      <c r="T459" s="5" cm="1">
        <f t="array" ref="T459">_xlfn.XLOOKUP(D459,Table2[[#All],[Product ID]],Table2[[#All],[Profit]],,0)</f>
        <v>1.2363</v>
      </c>
      <c r="U459" s="5">
        <f>Orders[[#This Row],[Quantity]]*Orders[[#This Row],[Unit Profit]]</f>
        <v>6.1814999999999998</v>
      </c>
    </row>
    <row r="460" spans="1:21" x14ac:dyDescent="0.3">
      <c r="A460" s="2" t="s">
        <v>3076</v>
      </c>
      <c r="B460" s="3">
        <v>44707</v>
      </c>
      <c r="C460" s="2" t="s">
        <v>3077</v>
      </c>
      <c r="D460" t="s">
        <v>6155</v>
      </c>
      <c r="E460" s="2">
        <v>4</v>
      </c>
      <c r="F460" s="2" t="str">
        <f>_xlfn.XLOOKUP(C460,customers!$A$1:$A$1001,customers!$B$1:$B$1001,,0)</f>
        <v>Rodolfo Willoway</v>
      </c>
      <c r="G460" s="2" t="str">
        <f>IF(_xlfn.XLOOKUP(C460,customers!$A$1:$A$1001,customers!$C$1:$C$1001,,0)=0, "", _xlfn.XLOOKUP(C460,customers!$A$1:$A$1001,customers!$C$1:$C$1001,,0))</f>
        <v>rwillowaycq@admin.ch</v>
      </c>
      <c r="H460" s="2" t="str">
        <f>_xlfn.XLOOKUP(C460,customers!$A$1:$A$1001,customers!$G$1:$G$1001,,0)</f>
        <v>United States</v>
      </c>
      <c r="I460" t="str">
        <f>INDEX(products!$A$1:$G$49,MATCH(orders!$D460,products!$A$1:$A$49,0), MATCH(orders!I$1,products!$A$1:$G$1,0))</f>
        <v>Ara</v>
      </c>
      <c r="J460" t="str">
        <f>INDEX(products!$A$1:$G$49,MATCH(orders!$D460,products!$A$1:$A$49,0), MATCH(orders!J$1,products!$A$1:$G$1,0))</f>
        <v>M</v>
      </c>
      <c r="K460" s="4">
        <f>INDEX(products!$A$1:$G$49,MATCH(orders!$D460,products!$A$1:$A$49,0), MATCH(orders!K$1,products!$A$1:$G$1,0))</f>
        <v>1</v>
      </c>
      <c r="L460" s="5">
        <f>INDEX(products!$A$1:$G$49,MATCH(orders!$D460,products!$A$1:$A$49,0), MATCH(orders!L$1,products!$A$1:$G$1,0))</f>
        <v>11.25</v>
      </c>
      <c r="M460" s="5">
        <f t="shared" si="21"/>
        <v>45</v>
      </c>
      <c r="N460" t="str">
        <f t="shared" si="22"/>
        <v>Arabica</v>
      </c>
      <c r="O460" t="str">
        <f t="shared" si="23"/>
        <v>Medium</v>
      </c>
      <c r="P460" t="str" cm="1">
        <f t="array" ref="P460">_xlfn.XLOOKUP(Orders[[#This Row],[Customer ID]],customers!$A$1:$A$1001,customers!I$1:$I$1001,,0)</f>
        <v>No</v>
      </c>
      <c r="Q460" t="str">
        <f>_xlfn.XLOOKUP(C460,customers!$A$1:$A$1001,customers!$F$1:$F$1001,,0)</f>
        <v>Tucson</v>
      </c>
      <c r="R460" s="10">
        <f>Orders[[#This Row],[Unit Price]]-Orders[[#This Row],[Unit Profit]]</f>
        <v>10.237500000000001</v>
      </c>
      <c r="S460" s="10">
        <f>Orders[[#This Row],[Quantity]]*Orders[[#This Row],[Unit Cost]]</f>
        <v>40.950000000000003</v>
      </c>
      <c r="T460" s="5" cm="1">
        <f t="array" ref="T460">_xlfn.XLOOKUP(D460,Table2[[#All],[Product ID]],Table2[[#All],[Profit]],,0)</f>
        <v>1.0125</v>
      </c>
      <c r="U460" s="5">
        <f>Orders[[#This Row],[Quantity]]*Orders[[#This Row],[Unit Profit]]</f>
        <v>4.05</v>
      </c>
    </row>
    <row r="461" spans="1:21" x14ac:dyDescent="0.3">
      <c r="A461" s="2" t="s">
        <v>3082</v>
      </c>
      <c r="B461" s="3">
        <v>43840</v>
      </c>
      <c r="C461" s="2" t="s">
        <v>3083</v>
      </c>
      <c r="D461" t="s">
        <v>6145</v>
      </c>
      <c r="E461" s="2">
        <v>5</v>
      </c>
      <c r="F461" s="2" t="str">
        <f>_xlfn.XLOOKUP(C461,customers!$A$1:$A$1001,customers!$B$1:$B$1001,,0)</f>
        <v>Alvis Elwin</v>
      </c>
      <c r="G461" s="2" t="str">
        <f>IF(_xlfn.XLOOKUP(C461,customers!$A$1:$A$1001,customers!$C$1:$C$1001,,0)=0, "", _xlfn.XLOOKUP(C461,customers!$A$1:$A$1001,customers!$C$1:$C$1001,,0))</f>
        <v>aelwincr@privacy.gov.au</v>
      </c>
      <c r="H461" s="2" t="str">
        <f>_xlfn.XLOOKUP(C461,customers!$A$1:$A$1001,customers!$G$1:$G$1001,,0)</f>
        <v>United States</v>
      </c>
      <c r="I461" t="str">
        <f>INDEX(products!$A$1:$G$49,MATCH(orders!$D461,products!$A$1:$A$49,0), MATCH(orders!I$1,products!$A$1:$G$1,0))</f>
        <v>Lib</v>
      </c>
      <c r="J461" t="str">
        <f>INDEX(products!$A$1:$G$49,MATCH(orders!$D461,products!$A$1:$A$49,0), MATCH(orders!J$1,products!$A$1:$G$1,0))</f>
        <v>L</v>
      </c>
      <c r="K461" s="4">
        <f>INDEX(products!$A$1:$G$49,MATCH(orders!$D461,products!$A$1:$A$49,0), MATCH(orders!K$1,products!$A$1:$G$1,0))</f>
        <v>0.2</v>
      </c>
      <c r="L461" s="5">
        <f>INDEX(products!$A$1:$G$49,MATCH(orders!$D461,products!$A$1:$A$49,0), MATCH(orders!L$1,products!$A$1:$G$1,0))</f>
        <v>4.7549999999999999</v>
      </c>
      <c r="M461" s="5">
        <f t="shared" si="21"/>
        <v>23.774999999999999</v>
      </c>
      <c r="N461" t="str">
        <f t="shared" si="22"/>
        <v>Librica</v>
      </c>
      <c r="O461" t="str">
        <f t="shared" si="23"/>
        <v>Light</v>
      </c>
      <c r="P461" t="str" cm="1">
        <f t="array" ref="P461">_xlfn.XLOOKUP(Orders[[#This Row],[Customer ID]],customers!$A$1:$A$1001,customers!I$1:$I$1001,,0)</f>
        <v>No</v>
      </c>
      <c r="Q461" t="str">
        <f>_xlfn.XLOOKUP(C461,customers!$A$1:$A$1001,customers!$F$1:$F$1001,,0)</f>
        <v>Minneapolis</v>
      </c>
      <c r="R461" s="10">
        <f>Orders[[#This Row],[Unit Price]]-Orders[[#This Row],[Unit Profit]]</f>
        <v>4.1368499999999999</v>
      </c>
      <c r="S461" s="10">
        <f>Orders[[#This Row],[Quantity]]*Orders[[#This Row],[Unit Cost]]</f>
        <v>20.684249999999999</v>
      </c>
      <c r="T461" s="5" cm="1">
        <f t="array" ref="T461">_xlfn.XLOOKUP(D461,Table2[[#All],[Product ID]],Table2[[#All],[Profit]],,0)</f>
        <v>0.61814999999999998</v>
      </c>
      <c r="U461" s="5">
        <f>Orders[[#This Row],[Quantity]]*Orders[[#This Row],[Unit Profit]]</f>
        <v>3.0907499999999999</v>
      </c>
    </row>
    <row r="462" spans="1:21" x14ac:dyDescent="0.3">
      <c r="A462" s="2" t="s">
        <v>3088</v>
      </c>
      <c r="B462" s="3">
        <v>43602</v>
      </c>
      <c r="C462" s="2" t="s">
        <v>3089</v>
      </c>
      <c r="D462" t="s">
        <v>6172</v>
      </c>
      <c r="E462" s="2">
        <v>3</v>
      </c>
      <c r="F462" s="2" t="str">
        <f>_xlfn.XLOOKUP(C462,customers!$A$1:$A$1001,customers!$B$1:$B$1001,,0)</f>
        <v>Araldo Bilbrook</v>
      </c>
      <c r="G462" s="2" t="str">
        <f>IF(_xlfn.XLOOKUP(C462,customers!$A$1:$A$1001,customers!$C$1:$C$1001,,0)=0, "", _xlfn.XLOOKUP(C462,customers!$A$1:$A$1001,customers!$C$1:$C$1001,,0))</f>
        <v>abilbrookcs@booking.com</v>
      </c>
      <c r="H462" s="2" t="str">
        <f>_xlfn.XLOOKUP(C462,customers!$A$1:$A$1001,customers!$G$1:$G$1001,,0)</f>
        <v>Ireland</v>
      </c>
      <c r="I462" t="str">
        <f>INDEX(products!$A$1:$G$49,MATCH(orders!$D462,products!$A$1:$A$49,0), MATCH(orders!I$1,products!$A$1:$G$1,0))</f>
        <v>Rob</v>
      </c>
      <c r="J462" t="str">
        <f>INDEX(products!$A$1:$G$49,MATCH(orders!$D462,products!$A$1:$A$49,0), MATCH(orders!J$1,products!$A$1:$G$1,0))</f>
        <v>D</v>
      </c>
      <c r="K462" s="4">
        <f>INDEX(products!$A$1:$G$49,MATCH(orders!$D462,products!$A$1:$A$49,0), MATCH(orders!K$1,products!$A$1:$G$1,0))</f>
        <v>0.5</v>
      </c>
      <c r="L462" s="5">
        <f>INDEX(products!$A$1:$G$49,MATCH(orders!$D462,products!$A$1:$A$49,0), MATCH(orders!L$1,products!$A$1:$G$1,0))</f>
        <v>5.3699999999999992</v>
      </c>
      <c r="M462" s="5">
        <f t="shared" si="21"/>
        <v>16.11</v>
      </c>
      <c r="N462" t="str">
        <f t="shared" si="22"/>
        <v>Robusta</v>
      </c>
      <c r="O462" t="str">
        <f t="shared" si="23"/>
        <v>Dark</v>
      </c>
      <c r="P462" t="str" cm="1">
        <f t="array" ref="P462">_xlfn.XLOOKUP(Orders[[#This Row],[Customer ID]],customers!$A$1:$A$1001,customers!I$1:$I$1001,,0)</f>
        <v>Yes</v>
      </c>
      <c r="Q462" t="str">
        <f>_xlfn.XLOOKUP(C462,customers!$A$1:$A$1001,customers!$F$1:$F$1001,,0)</f>
        <v>Ashbourne</v>
      </c>
      <c r="R462" s="10">
        <f>Orders[[#This Row],[Unit Price]]-Orders[[#This Row],[Unit Profit]]</f>
        <v>5.0477999999999996</v>
      </c>
      <c r="S462" s="10">
        <f>Orders[[#This Row],[Quantity]]*Orders[[#This Row],[Unit Cost]]</f>
        <v>15.1434</v>
      </c>
      <c r="T462" s="5" cm="1">
        <f t="array" ref="T462">_xlfn.XLOOKUP(D462,Table2[[#All],[Product ID]],Table2[[#All],[Profit]],,0)</f>
        <v>0.32219999999999993</v>
      </c>
      <c r="U462" s="5">
        <f>Orders[[#This Row],[Quantity]]*Orders[[#This Row],[Unit Profit]]</f>
        <v>0.96659999999999979</v>
      </c>
    </row>
    <row r="463" spans="1:21" x14ac:dyDescent="0.3">
      <c r="A463" s="2" t="s">
        <v>3094</v>
      </c>
      <c r="B463" s="3">
        <v>44036</v>
      </c>
      <c r="C463" s="2" t="s">
        <v>3095</v>
      </c>
      <c r="D463" t="s">
        <v>6163</v>
      </c>
      <c r="E463" s="2">
        <v>4</v>
      </c>
      <c r="F463" s="2" t="str">
        <f>_xlfn.XLOOKUP(C463,customers!$A$1:$A$1001,customers!$B$1:$B$1001,,0)</f>
        <v>Ransell McKall</v>
      </c>
      <c r="G463" s="2" t="str">
        <f>IF(_xlfn.XLOOKUP(C463,customers!$A$1:$A$1001,customers!$C$1:$C$1001,,0)=0, "", _xlfn.XLOOKUP(C463,customers!$A$1:$A$1001,customers!$C$1:$C$1001,,0))</f>
        <v>rmckallct@sakura.ne.jp</v>
      </c>
      <c r="H463" s="2" t="str">
        <f>_xlfn.XLOOKUP(C463,customers!$A$1:$A$1001,customers!$G$1:$G$1001,,0)</f>
        <v>United Kingdom</v>
      </c>
      <c r="I463" t="str">
        <f>INDEX(products!$A$1:$G$49,MATCH(orders!$D463,products!$A$1:$A$49,0), MATCH(orders!I$1,products!$A$1:$G$1,0))</f>
        <v>Rob</v>
      </c>
      <c r="J463" t="str">
        <f>INDEX(products!$A$1:$G$49,MATCH(orders!$D463,products!$A$1:$A$49,0), MATCH(orders!J$1,products!$A$1:$G$1,0))</f>
        <v>D</v>
      </c>
      <c r="K463" s="4">
        <f>INDEX(products!$A$1:$G$49,MATCH(orders!$D463,products!$A$1:$A$49,0), MATCH(orders!K$1,products!$A$1:$G$1,0))</f>
        <v>0.2</v>
      </c>
      <c r="L463" s="5">
        <f>INDEX(products!$A$1:$G$49,MATCH(orders!$D463,products!$A$1:$A$49,0), MATCH(orders!L$1,products!$A$1:$G$1,0))</f>
        <v>2.6849999999999996</v>
      </c>
      <c r="M463" s="5">
        <f t="shared" si="21"/>
        <v>10.739999999999998</v>
      </c>
      <c r="N463" t="str">
        <f t="shared" si="22"/>
        <v>Robusta</v>
      </c>
      <c r="O463" t="str">
        <f t="shared" si="23"/>
        <v>Dark</v>
      </c>
      <c r="P463" t="str" cm="1">
        <f t="array" ref="P463">_xlfn.XLOOKUP(Orders[[#This Row],[Customer ID]],customers!$A$1:$A$1001,customers!I$1:$I$1001,,0)</f>
        <v>Yes</v>
      </c>
      <c r="Q463" t="str">
        <f>_xlfn.XLOOKUP(C463,customers!$A$1:$A$1001,customers!$F$1:$F$1001,,0)</f>
        <v>Bristol</v>
      </c>
      <c r="R463" s="10">
        <f>Orders[[#This Row],[Unit Price]]-Orders[[#This Row],[Unit Profit]]</f>
        <v>2.5238999999999998</v>
      </c>
      <c r="S463" s="10">
        <f>Orders[[#This Row],[Quantity]]*Orders[[#This Row],[Unit Cost]]</f>
        <v>10.095599999999999</v>
      </c>
      <c r="T463" s="5" cm="1">
        <f t="array" ref="T463">_xlfn.XLOOKUP(D463,Table2[[#All],[Product ID]],Table2[[#All],[Profit]],,0)</f>
        <v>0.16109999999999997</v>
      </c>
      <c r="U463" s="5">
        <f>Orders[[#This Row],[Quantity]]*Orders[[#This Row],[Unit Profit]]</f>
        <v>0.64439999999999986</v>
      </c>
    </row>
    <row r="464" spans="1:21" x14ac:dyDescent="0.3">
      <c r="A464" s="2" t="s">
        <v>3100</v>
      </c>
      <c r="B464" s="3">
        <v>44124</v>
      </c>
      <c r="C464" s="2" t="s">
        <v>3101</v>
      </c>
      <c r="D464" t="s">
        <v>6147</v>
      </c>
      <c r="E464" s="2">
        <v>5</v>
      </c>
      <c r="F464" s="2" t="str">
        <f>_xlfn.XLOOKUP(C464,customers!$A$1:$A$1001,customers!$B$1:$B$1001,,0)</f>
        <v>Borg Daile</v>
      </c>
      <c r="G464" s="2" t="str">
        <f>IF(_xlfn.XLOOKUP(C464,customers!$A$1:$A$1001,customers!$C$1:$C$1001,,0)=0, "", _xlfn.XLOOKUP(C464,customers!$A$1:$A$1001,customers!$C$1:$C$1001,,0))</f>
        <v>bdailecu@vistaprint.com</v>
      </c>
      <c r="H464" s="2" t="str">
        <f>_xlfn.XLOOKUP(C464,customers!$A$1:$A$1001,customers!$G$1:$G$1001,,0)</f>
        <v>United States</v>
      </c>
      <c r="I464" t="str">
        <f>INDEX(products!$A$1:$G$49,MATCH(orders!$D464,products!$A$1:$A$49,0), MATCH(orders!I$1,products!$A$1:$G$1,0))</f>
        <v>Ara</v>
      </c>
      <c r="J464" t="str">
        <f>INDEX(products!$A$1:$G$49,MATCH(orders!$D464,products!$A$1:$A$49,0), MATCH(orders!J$1,products!$A$1:$G$1,0))</f>
        <v>D</v>
      </c>
      <c r="K464" s="4">
        <f>INDEX(products!$A$1:$G$49,MATCH(orders!$D464,products!$A$1:$A$49,0), MATCH(orders!K$1,products!$A$1:$G$1,0))</f>
        <v>1</v>
      </c>
      <c r="L464" s="5">
        <f>INDEX(products!$A$1:$G$49,MATCH(orders!$D464,products!$A$1:$A$49,0), MATCH(orders!L$1,products!$A$1:$G$1,0))</f>
        <v>9.9499999999999993</v>
      </c>
      <c r="M464" s="5">
        <f t="shared" si="21"/>
        <v>49.75</v>
      </c>
      <c r="N464" t="str">
        <f t="shared" si="22"/>
        <v>Arabica</v>
      </c>
      <c r="O464" t="str">
        <f t="shared" si="23"/>
        <v>Dark</v>
      </c>
      <c r="P464" t="str" cm="1">
        <f t="array" ref="P464">_xlfn.XLOOKUP(Orders[[#This Row],[Customer ID]],customers!$A$1:$A$1001,customers!I$1:$I$1001,,0)</f>
        <v>Yes</v>
      </c>
      <c r="Q464" t="str">
        <f>_xlfn.XLOOKUP(C464,customers!$A$1:$A$1001,customers!$F$1:$F$1001,,0)</f>
        <v>Atlanta</v>
      </c>
      <c r="R464" s="10">
        <f>Orders[[#This Row],[Unit Price]]-Orders[[#This Row],[Unit Profit]]</f>
        <v>9.0544999999999991</v>
      </c>
      <c r="S464" s="10">
        <f>Orders[[#This Row],[Quantity]]*Orders[[#This Row],[Unit Cost]]</f>
        <v>45.272499999999994</v>
      </c>
      <c r="T464" s="5" cm="1">
        <f t="array" ref="T464">_xlfn.XLOOKUP(D464,Table2[[#All],[Product ID]],Table2[[#All],[Profit]],,0)</f>
        <v>0.89549999999999985</v>
      </c>
      <c r="U464" s="5">
        <f>Orders[[#This Row],[Quantity]]*Orders[[#This Row],[Unit Profit]]</f>
        <v>4.4774999999999991</v>
      </c>
    </row>
    <row r="465" spans="1:21" x14ac:dyDescent="0.3">
      <c r="A465" s="2" t="s">
        <v>3106</v>
      </c>
      <c r="B465" s="3">
        <v>43730</v>
      </c>
      <c r="C465" s="2" t="s">
        <v>3107</v>
      </c>
      <c r="D465" t="s">
        <v>6141</v>
      </c>
      <c r="E465" s="2">
        <v>2</v>
      </c>
      <c r="F465" s="2" t="str">
        <f>_xlfn.XLOOKUP(C465,customers!$A$1:$A$1001,customers!$B$1:$B$1001,,0)</f>
        <v>Adolphe Treherne</v>
      </c>
      <c r="G465" s="2" t="str">
        <f>IF(_xlfn.XLOOKUP(C465,customers!$A$1:$A$1001,customers!$C$1:$C$1001,,0)=0, "", _xlfn.XLOOKUP(C465,customers!$A$1:$A$1001,customers!$C$1:$C$1001,,0))</f>
        <v>atrehernecv@state.tx.us</v>
      </c>
      <c r="H465" s="2" t="str">
        <f>_xlfn.XLOOKUP(C465,customers!$A$1:$A$1001,customers!$G$1:$G$1001,,0)</f>
        <v>Ireland</v>
      </c>
      <c r="I465" t="str">
        <f>INDEX(products!$A$1:$G$49,MATCH(orders!$D465,products!$A$1:$A$49,0), MATCH(orders!I$1,products!$A$1:$G$1,0))</f>
        <v>Exc</v>
      </c>
      <c r="J465" t="str">
        <f>INDEX(products!$A$1:$G$49,MATCH(orders!$D465,products!$A$1:$A$49,0), MATCH(orders!J$1,products!$A$1:$G$1,0))</f>
        <v>M</v>
      </c>
      <c r="K465" s="4">
        <f>INDEX(products!$A$1:$G$49,MATCH(orders!$D465,products!$A$1:$A$49,0), MATCH(orders!K$1,products!$A$1:$G$1,0))</f>
        <v>1</v>
      </c>
      <c r="L465" s="5">
        <f>INDEX(products!$A$1:$G$49,MATCH(orders!$D465,products!$A$1:$A$49,0), MATCH(orders!L$1,products!$A$1:$G$1,0))</f>
        <v>13.75</v>
      </c>
      <c r="M465" s="5">
        <f t="shared" si="21"/>
        <v>27.5</v>
      </c>
      <c r="N465" t="str">
        <f t="shared" si="22"/>
        <v>Excelsa</v>
      </c>
      <c r="O465" t="str">
        <f t="shared" si="23"/>
        <v>Medium</v>
      </c>
      <c r="P465" t="str" cm="1">
        <f t="array" ref="P465">_xlfn.XLOOKUP(Orders[[#This Row],[Customer ID]],customers!$A$1:$A$1001,customers!I$1:$I$1001,,0)</f>
        <v>No</v>
      </c>
      <c r="Q465" t="str">
        <f>_xlfn.XLOOKUP(C465,customers!$A$1:$A$1001,customers!$F$1:$F$1001,,0)</f>
        <v>Farranacoush</v>
      </c>
      <c r="R465" s="10">
        <f>Orders[[#This Row],[Unit Price]]-Orders[[#This Row],[Unit Profit]]</f>
        <v>12.237500000000001</v>
      </c>
      <c r="S465" s="10">
        <f>Orders[[#This Row],[Quantity]]*Orders[[#This Row],[Unit Cost]]</f>
        <v>24.475000000000001</v>
      </c>
      <c r="T465" s="5" cm="1">
        <f t="array" ref="T465">_xlfn.XLOOKUP(D465,Table2[[#All],[Product ID]],Table2[[#All],[Profit]],,0)</f>
        <v>1.5125</v>
      </c>
      <c r="U465" s="5">
        <f>Orders[[#This Row],[Quantity]]*Orders[[#This Row],[Unit Profit]]</f>
        <v>3.0249999999999999</v>
      </c>
    </row>
    <row r="466" spans="1:21" x14ac:dyDescent="0.3">
      <c r="A466" s="2" t="s">
        <v>3112</v>
      </c>
      <c r="B466" s="3">
        <v>43989</v>
      </c>
      <c r="C466" s="2" t="s">
        <v>3113</v>
      </c>
      <c r="D466" t="s">
        <v>6165</v>
      </c>
      <c r="E466" s="2">
        <v>4</v>
      </c>
      <c r="F466" s="2" t="str">
        <f>_xlfn.XLOOKUP(C466,customers!$A$1:$A$1001,customers!$B$1:$B$1001,,0)</f>
        <v>Annetta Brentnall</v>
      </c>
      <c r="G466" s="2" t="str">
        <f>IF(_xlfn.XLOOKUP(C466,customers!$A$1:$A$1001,customers!$C$1:$C$1001,,0)=0, "", _xlfn.XLOOKUP(C466,customers!$A$1:$A$1001,customers!$C$1:$C$1001,,0))</f>
        <v>abrentnallcw@biglobe.ne.jp</v>
      </c>
      <c r="H466" s="2" t="str">
        <f>_xlfn.XLOOKUP(C466,customers!$A$1:$A$1001,customers!$G$1:$G$1001,,0)</f>
        <v>United Kingdom</v>
      </c>
      <c r="I466" t="str">
        <f>INDEX(products!$A$1:$G$49,MATCH(orders!$D466,products!$A$1:$A$49,0), MATCH(orders!I$1,products!$A$1:$G$1,0))</f>
        <v>Lib</v>
      </c>
      <c r="J466" t="str">
        <f>INDEX(products!$A$1:$G$49,MATCH(orders!$D466,products!$A$1:$A$49,0), MATCH(orders!J$1,products!$A$1:$G$1,0))</f>
        <v>D</v>
      </c>
      <c r="K466" s="4">
        <f>INDEX(products!$A$1:$G$49,MATCH(orders!$D466,products!$A$1:$A$49,0), MATCH(orders!K$1,products!$A$1:$G$1,0))</f>
        <v>2.5</v>
      </c>
      <c r="L466" s="5">
        <f>INDEX(products!$A$1:$G$49,MATCH(orders!$D466,products!$A$1:$A$49,0), MATCH(orders!L$1,products!$A$1:$G$1,0))</f>
        <v>29.784999999999997</v>
      </c>
      <c r="M466" s="5">
        <f t="shared" si="21"/>
        <v>119.13999999999999</v>
      </c>
      <c r="N466" t="str">
        <f t="shared" si="22"/>
        <v>Librica</v>
      </c>
      <c r="O466" t="str">
        <f t="shared" si="23"/>
        <v>Dark</v>
      </c>
      <c r="P466" t="str" cm="1">
        <f t="array" ref="P466">_xlfn.XLOOKUP(Orders[[#This Row],[Customer ID]],customers!$A$1:$A$1001,customers!I$1:$I$1001,,0)</f>
        <v>No</v>
      </c>
      <c r="Q466" t="str">
        <f>_xlfn.XLOOKUP(C466,customers!$A$1:$A$1001,customers!$F$1:$F$1001,,0)</f>
        <v>East End</v>
      </c>
      <c r="R466" s="10">
        <f>Orders[[#This Row],[Unit Price]]-Orders[[#This Row],[Unit Profit]]</f>
        <v>25.912949999999995</v>
      </c>
      <c r="S466" s="10">
        <f>Orders[[#This Row],[Quantity]]*Orders[[#This Row],[Unit Cost]]</f>
        <v>103.65179999999998</v>
      </c>
      <c r="T466" s="5" cm="1">
        <f t="array" ref="T466">_xlfn.XLOOKUP(D466,Table2[[#All],[Product ID]],Table2[[#All],[Profit]],,0)</f>
        <v>3.8720499999999998</v>
      </c>
      <c r="U466" s="5">
        <f>Orders[[#This Row],[Quantity]]*Orders[[#This Row],[Unit Profit]]</f>
        <v>15.488199999999999</v>
      </c>
    </row>
    <row r="467" spans="1:21" x14ac:dyDescent="0.3">
      <c r="A467" s="2" t="s">
        <v>3118</v>
      </c>
      <c r="B467" s="3">
        <v>43814</v>
      </c>
      <c r="C467" s="2" t="s">
        <v>3119</v>
      </c>
      <c r="D467" t="s">
        <v>6149</v>
      </c>
      <c r="E467" s="2">
        <v>1</v>
      </c>
      <c r="F467" s="2" t="str">
        <f>_xlfn.XLOOKUP(C467,customers!$A$1:$A$1001,customers!$B$1:$B$1001,,0)</f>
        <v>Dick Drinkall</v>
      </c>
      <c r="G467" s="2" t="str">
        <f>IF(_xlfn.XLOOKUP(C467,customers!$A$1:$A$1001,customers!$C$1:$C$1001,,0)=0, "", _xlfn.XLOOKUP(C467,customers!$A$1:$A$1001,customers!$C$1:$C$1001,,0))</f>
        <v>ddrinkallcx@psu.edu</v>
      </c>
      <c r="H467" s="2" t="str">
        <f>_xlfn.XLOOKUP(C467,customers!$A$1:$A$1001,customers!$G$1:$G$1001,,0)</f>
        <v>United States</v>
      </c>
      <c r="I467" t="str">
        <f>INDEX(products!$A$1:$G$49,MATCH(orders!$D467,products!$A$1:$A$49,0), MATCH(orders!I$1,products!$A$1:$G$1,0))</f>
        <v>Rob</v>
      </c>
      <c r="J467" t="str">
        <f>INDEX(products!$A$1:$G$49,MATCH(orders!$D467,products!$A$1:$A$49,0), MATCH(orders!J$1,products!$A$1:$G$1,0))</f>
        <v>D</v>
      </c>
      <c r="K467" s="4">
        <f>INDEX(products!$A$1:$G$49,MATCH(orders!$D467,products!$A$1:$A$49,0), MATCH(orders!K$1,products!$A$1:$G$1,0))</f>
        <v>2.5</v>
      </c>
      <c r="L467" s="5">
        <f>INDEX(products!$A$1:$G$49,MATCH(orders!$D467,products!$A$1:$A$49,0), MATCH(orders!L$1,products!$A$1:$G$1,0))</f>
        <v>20.584999999999997</v>
      </c>
      <c r="M467" s="5">
        <f t="shared" si="21"/>
        <v>20.584999999999997</v>
      </c>
      <c r="N467" t="str">
        <f t="shared" si="22"/>
        <v>Robusta</v>
      </c>
      <c r="O467" t="str">
        <f t="shared" si="23"/>
        <v>Dark</v>
      </c>
      <c r="P467" t="str" cm="1">
        <f t="array" ref="P467">_xlfn.XLOOKUP(Orders[[#This Row],[Customer ID]],customers!$A$1:$A$1001,customers!I$1:$I$1001,,0)</f>
        <v>Yes</v>
      </c>
      <c r="Q467" t="str">
        <f>_xlfn.XLOOKUP(C467,customers!$A$1:$A$1001,customers!$F$1:$F$1001,,0)</f>
        <v>Knoxville</v>
      </c>
      <c r="R467" s="10">
        <f>Orders[[#This Row],[Unit Price]]-Orders[[#This Row],[Unit Profit]]</f>
        <v>19.349899999999998</v>
      </c>
      <c r="S467" s="10">
        <f>Orders[[#This Row],[Quantity]]*Orders[[#This Row],[Unit Cost]]</f>
        <v>19.349899999999998</v>
      </c>
      <c r="T467" s="5" cm="1">
        <f t="array" ref="T467">_xlfn.XLOOKUP(D467,Table2[[#All],[Product ID]],Table2[[#All],[Profit]],,0)</f>
        <v>1.2350999999999999</v>
      </c>
      <c r="U467" s="5">
        <f>Orders[[#This Row],[Quantity]]*Orders[[#This Row],[Unit Profit]]</f>
        <v>1.2350999999999999</v>
      </c>
    </row>
    <row r="468" spans="1:21" x14ac:dyDescent="0.3">
      <c r="A468" s="2" t="s">
        <v>3124</v>
      </c>
      <c r="B468" s="3">
        <v>44171</v>
      </c>
      <c r="C468" s="2" t="s">
        <v>3125</v>
      </c>
      <c r="D468" t="s">
        <v>6154</v>
      </c>
      <c r="E468" s="2">
        <v>3</v>
      </c>
      <c r="F468" s="2" t="str">
        <f>_xlfn.XLOOKUP(C468,customers!$A$1:$A$1001,customers!$B$1:$B$1001,,0)</f>
        <v>Dagny Kornel</v>
      </c>
      <c r="G468" s="2" t="str">
        <f>IF(_xlfn.XLOOKUP(C468,customers!$A$1:$A$1001,customers!$C$1:$C$1001,,0)=0, "", _xlfn.XLOOKUP(C468,customers!$A$1:$A$1001,customers!$C$1:$C$1001,,0))</f>
        <v>dkornelcy@cyberchimps.com</v>
      </c>
      <c r="H468" s="2" t="str">
        <f>_xlfn.XLOOKUP(C468,customers!$A$1:$A$1001,customers!$G$1:$G$1001,,0)</f>
        <v>United States</v>
      </c>
      <c r="I468" t="str">
        <f>INDEX(products!$A$1:$G$49,MATCH(orders!$D468,products!$A$1:$A$49,0), MATCH(orders!I$1,products!$A$1:$G$1,0))</f>
        <v>Ara</v>
      </c>
      <c r="J468" t="str">
        <f>INDEX(products!$A$1:$G$49,MATCH(orders!$D468,products!$A$1:$A$49,0), MATCH(orders!J$1,products!$A$1:$G$1,0))</f>
        <v>D</v>
      </c>
      <c r="K468" s="4">
        <f>INDEX(products!$A$1:$G$49,MATCH(orders!$D468,products!$A$1:$A$49,0), MATCH(orders!K$1,products!$A$1:$G$1,0))</f>
        <v>0.2</v>
      </c>
      <c r="L468" s="5">
        <f>INDEX(products!$A$1:$G$49,MATCH(orders!$D468,products!$A$1:$A$49,0), MATCH(orders!L$1,products!$A$1:$G$1,0))</f>
        <v>2.9849999999999999</v>
      </c>
      <c r="M468" s="5">
        <f t="shared" si="21"/>
        <v>8.9550000000000001</v>
      </c>
      <c r="N468" t="str">
        <f t="shared" si="22"/>
        <v>Arabica</v>
      </c>
      <c r="O468" t="str">
        <f t="shared" si="23"/>
        <v>Dark</v>
      </c>
      <c r="P468" t="str" cm="1">
        <f t="array" ref="P468">_xlfn.XLOOKUP(Orders[[#This Row],[Customer ID]],customers!$A$1:$A$1001,customers!I$1:$I$1001,,0)</f>
        <v>Yes</v>
      </c>
      <c r="Q468" t="str">
        <f>_xlfn.XLOOKUP(C468,customers!$A$1:$A$1001,customers!$F$1:$F$1001,,0)</f>
        <v>Saginaw</v>
      </c>
      <c r="R468" s="10">
        <f>Orders[[#This Row],[Unit Price]]-Orders[[#This Row],[Unit Profit]]</f>
        <v>2.7163499999999998</v>
      </c>
      <c r="S468" s="10">
        <f>Orders[[#This Row],[Quantity]]*Orders[[#This Row],[Unit Cost]]</f>
        <v>8.149049999999999</v>
      </c>
      <c r="T468" s="5" cm="1">
        <f t="array" ref="T468">_xlfn.XLOOKUP(D468,Table2[[#All],[Product ID]],Table2[[#All],[Profit]],,0)</f>
        <v>0.26865</v>
      </c>
      <c r="U468" s="5">
        <f>Orders[[#This Row],[Quantity]]*Orders[[#This Row],[Unit Profit]]</f>
        <v>0.80594999999999994</v>
      </c>
    </row>
    <row r="469" spans="1:21" x14ac:dyDescent="0.3">
      <c r="A469" s="2" t="s">
        <v>3130</v>
      </c>
      <c r="B469" s="3">
        <v>44536</v>
      </c>
      <c r="C469" s="2" t="s">
        <v>3131</v>
      </c>
      <c r="D469" t="s">
        <v>6158</v>
      </c>
      <c r="E469" s="2">
        <v>1</v>
      </c>
      <c r="F469" s="2" t="str">
        <f>_xlfn.XLOOKUP(C469,customers!$A$1:$A$1001,customers!$B$1:$B$1001,,0)</f>
        <v>Rhona Lequeux</v>
      </c>
      <c r="G469" s="2" t="str">
        <f>IF(_xlfn.XLOOKUP(C469,customers!$A$1:$A$1001,customers!$C$1:$C$1001,,0)=0, "", _xlfn.XLOOKUP(C469,customers!$A$1:$A$1001,customers!$C$1:$C$1001,,0))</f>
        <v>rlequeuxcz@newyorker.com</v>
      </c>
      <c r="H469" s="2" t="str">
        <f>_xlfn.XLOOKUP(C469,customers!$A$1:$A$1001,customers!$G$1:$G$1001,,0)</f>
        <v>United States</v>
      </c>
      <c r="I469" t="str">
        <f>INDEX(products!$A$1:$G$49,MATCH(orders!$D469,products!$A$1:$A$49,0), MATCH(orders!I$1,products!$A$1:$G$1,0))</f>
        <v>Ara</v>
      </c>
      <c r="J469" t="str">
        <f>INDEX(products!$A$1:$G$49,MATCH(orders!$D469,products!$A$1:$A$49,0), MATCH(orders!J$1,products!$A$1:$G$1,0))</f>
        <v>D</v>
      </c>
      <c r="K469" s="4">
        <f>INDEX(products!$A$1:$G$49,MATCH(orders!$D469,products!$A$1:$A$49,0), MATCH(orders!K$1,products!$A$1:$G$1,0))</f>
        <v>0.5</v>
      </c>
      <c r="L469" s="5">
        <f>INDEX(products!$A$1:$G$49,MATCH(orders!$D469,products!$A$1:$A$49,0), MATCH(orders!L$1,products!$A$1:$G$1,0))</f>
        <v>5.97</v>
      </c>
      <c r="M469" s="5">
        <f t="shared" si="21"/>
        <v>5.97</v>
      </c>
      <c r="N469" t="str">
        <f t="shared" si="22"/>
        <v>Arabica</v>
      </c>
      <c r="O469" t="str">
        <f t="shared" si="23"/>
        <v>Dark</v>
      </c>
      <c r="P469" t="str" cm="1">
        <f t="array" ref="P469">_xlfn.XLOOKUP(Orders[[#This Row],[Customer ID]],customers!$A$1:$A$1001,customers!I$1:$I$1001,,0)</f>
        <v>No</v>
      </c>
      <c r="Q469" t="str">
        <f>_xlfn.XLOOKUP(C469,customers!$A$1:$A$1001,customers!$F$1:$F$1001,,0)</f>
        <v>Saint Augustine</v>
      </c>
      <c r="R469" s="10">
        <f>Orders[[#This Row],[Unit Price]]-Orders[[#This Row],[Unit Profit]]</f>
        <v>5.4326999999999996</v>
      </c>
      <c r="S469" s="10">
        <f>Orders[[#This Row],[Quantity]]*Orders[[#This Row],[Unit Cost]]</f>
        <v>5.4326999999999996</v>
      </c>
      <c r="T469" s="5" cm="1">
        <f t="array" ref="T469">_xlfn.XLOOKUP(D469,Table2[[#All],[Product ID]],Table2[[#All],[Profit]],,0)</f>
        <v>0.5373</v>
      </c>
      <c r="U469" s="5">
        <f>Orders[[#This Row],[Quantity]]*Orders[[#This Row],[Unit Profit]]</f>
        <v>0.5373</v>
      </c>
    </row>
    <row r="470" spans="1:21" x14ac:dyDescent="0.3">
      <c r="A470" s="2" t="s">
        <v>3136</v>
      </c>
      <c r="B470" s="3">
        <v>44023</v>
      </c>
      <c r="C470" s="2" t="s">
        <v>3137</v>
      </c>
      <c r="D470" t="s">
        <v>6141</v>
      </c>
      <c r="E470" s="2">
        <v>3</v>
      </c>
      <c r="F470" s="2" t="str">
        <f>_xlfn.XLOOKUP(C470,customers!$A$1:$A$1001,customers!$B$1:$B$1001,,0)</f>
        <v>Julius Mccaull</v>
      </c>
      <c r="G470" s="2" t="str">
        <f>IF(_xlfn.XLOOKUP(C470,customers!$A$1:$A$1001,customers!$C$1:$C$1001,,0)=0, "", _xlfn.XLOOKUP(C470,customers!$A$1:$A$1001,customers!$C$1:$C$1001,,0))</f>
        <v>jmccaulld0@parallels.com</v>
      </c>
      <c r="H470" s="2" t="str">
        <f>_xlfn.XLOOKUP(C470,customers!$A$1:$A$1001,customers!$G$1:$G$1001,,0)</f>
        <v>United States</v>
      </c>
      <c r="I470" t="str">
        <f>INDEX(products!$A$1:$G$49,MATCH(orders!$D470,products!$A$1:$A$49,0), MATCH(orders!I$1,products!$A$1:$G$1,0))</f>
        <v>Exc</v>
      </c>
      <c r="J470" t="str">
        <f>INDEX(products!$A$1:$G$49,MATCH(orders!$D470,products!$A$1:$A$49,0), MATCH(orders!J$1,products!$A$1:$G$1,0))</f>
        <v>M</v>
      </c>
      <c r="K470" s="4">
        <f>INDEX(products!$A$1:$G$49,MATCH(orders!$D470,products!$A$1:$A$49,0), MATCH(orders!K$1,products!$A$1:$G$1,0))</f>
        <v>1</v>
      </c>
      <c r="L470" s="5">
        <f>INDEX(products!$A$1:$G$49,MATCH(orders!$D470,products!$A$1:$A$49,0), MATCH(orders!L$1,products!$A$1:$G$1,0))</f>
        <v>13.75</v>
      </c>
      <c r="M470" s="5">
        <f t="shared" si="21"/>
        <v>41.25</v>
      </c>
      <c r="N470" t="str">
        <f t="shared" si="22"/>
        <v>Excelsa</v>
      </c>
      <c r="O470" t="str">
        <f t="shared" si="23"/>
        <v>Medium</v>
      </c>
      <c r="P470" t="str" cm="1">
        <f t="array" ref="P470">_xlfn.XLOOKUP(Orders[[#This Row],[Customer ID]],customers!$A$1:$A$1001,customers!I$1:$I$1001,,0)</f>
        <v>Yes</v>
      </c>
      <c r="Q470" t="str">
        <f>_xlfn.XLOOKUP(C470,customers!$A$1:$A$1001,customers!$F$1:$F$1001,,0)</f>
        <v>San Rafael</v>
      </c>
      <c r="R470" s="10">
        <f>Orders[[#This Row],[Unit Price]]-Orders[[#This Row],[Unit Profit]]</f>
        <v>12.237500000000001</v>
      </c>
      <c r="S470" s="10">
        <f>Orders[[#This Row],[Quantity]]*Orders[[#This Row],[Unit Cost]]</f>
        <v>36.712500000000006</v>
      </c>
      <c r="T470" s="5" cm="1">
        <f t="array" ref="T470">_xlfn.XLOOKUP(D470,Table2[[#All],[Product ID]],Table2[[#All],[Profit]],,0)</f>
        <v>1.5125</v>
      </c>
      <c r="U470" s="5">
        <f>Orders[[#This Row],[Quantity]]*Orders[[#This Row],[Unit Profit]]</f>
        <v>4.5374999999999996</v>
      </c>
    </row>
    <row r="471" spans="1:21" x14ac:dyDescent="0.3">
      <c r="A471" s="2" t="s">
        <v>3141</v>
      </c>
      <c r="B471" s="3">
        <v>44375</v>
      </c>
      <c r="C471" s="2" t="s">
        <v>3194</v>
      </c>
      <c r="D471" t="s">
        <v>6184</v>
      </c>
      <c r="E471" s="2">
        <v>5</v>
      </c>
      <c r="F471" s="2" t="str">
        <f>_xlfn.XLOOKUP(C471,customers!$A$1:$A$1001,customers!$B$1:$B$1001,,0)</f>
        <v>Ailey Brash</v>
      </c>
      <c r="G471" s="2" t="str">
        <f>IF(_xlfn.XLOOKUP(C471,customers!$A$1:$A$1001,customers!$C$1:$C$1001,,0)=0, "", _xlfn.XLOOKUP(C471,customers!$A$1:$A$1001,customers!$C$1:$C$1001,,0))</f>
        <v>abrashda@plala.or.jp</v>
      </c>
      <c r="H471" s="2" t="str">
        <f>_xlfn.XLOOKUP(C471,customers!$A$1:$A$1001,customers!$G$1:$G$1001,,0)</f>
        <v>United States</v>
      </c>
      <c r="I471" t="str">
        <f>INDEX(products!$A$1:$G$49,MATCH(orders!$D471,products!$A$1:$A$49,0), MATCH(orders!I$1,products!$A$1:$G$1,0))</f>
        <v>Exc</v>
      </c>
      <c r="J471" t="str">
        <f>INDEX(products!$A$1:$G$49,MATCH(orders!$D471,products!$A$1:$A$49,0), MATCH(orders!J$1,products!$A$1:$G$1,0))</f>
        <v>L</v>
      </c>
      <c r="K471" s="4">
        <f>INDEX(products!$A$1:$G$49,MATCH(orders!$D471,products!$A$1:$A$49,0), MATCH(orders!K$1,products!$A$1:$G$1,0))</f>
        <v>0.2</v>
      </c>
      <c r="L471" s="5">
        <f>INDEX(products!$A$1:$G$49,MATCH(orders!$D471,products!$A$1:$A$49,0), MATCH(orders!L$1,products!$A$1:$G$1,0))</f>
        <v>4.4550000000000001</v>
      </c>
      <c r="M471" s="5">
        <f t="shared" si="21"/>
        <v>22.274999999999999</v>
      </c>
      <c r="N471" t="str">
        <f t="shared" si="22"/>
        <v>Excelsa</v>
      </c>
      <c r="O471" t="str">
        <f t="shared" si="23"/>
        <v>Light</v>
      </c>
      <c r="P471" t="str" cm="1">
        <f t="array" ref="P471">_xlfn.XLOOKUP(Orders[[#This Row],[Customer ID]],customers!$A$1:$A$1001,customers!I$1:$I$1001,,0)</f>
        <v>Yes</v>
      </c>
      <c r="Q471" t="str">
        <f>_xlfn.XLOOKUP(C471,customers!$A$1:$A$1001,customers!$F$1:$F$1001,,0)</f>
        <v>Flushing</v>
      </c>
      <c r="R471" s="10">
        <f>Orders[[#This Row],[Unit Price]]-Orders[[#This Row],[Unit Profit]]</f>
        <v>3.96495</v>
      </c>
      <c r="S471" s="10">
        <f>Orders[[#This Row],[Quantity]]*Orders[[#This Row],[Unit Cost]]</f>
        <v>19.824750000000002</v>
      </c>
      <c r="T471" s="5" cm="1">
        <f t="array" ref="T471">_xlfn.XLOOKUP(D471,Table2[[#All],[Product ID]],Table2[[#All],[Profit]],,0)</f>
        <v>0.49004999999999999</v>
      </c>
      <c r="U471" s="5">
        <f>Orders[[#This Row],[Quantity]]*Orders[[#This Row],[Unit Profit]]</f>
        <v>2.45025</v>
      </c>
    </row>
    <row r="472" spans="1:21" x14ac:dyDescent="0.3">
      <c r="A472" s="2" t="s">
        <v>3147</v>
      </c>
      <c r="B472" s="3">
        <v>44656</v>
      </c>
      <c r="C472" s="2" t="s">
        <v>3148</v>
      </c>
      <c r="D472" t="s">
        <v>6157</v>
      </c>
      <c r="E472" s="2">
        <v>1</v>
      </c>
      <c r="F472" s="2" t="str">
        <f>_xlfn.XLOOKUP(C472,customers!$A$1:$A$1001,customers!$B$1:$B$1001,,0)</f>
        <v>Alberto Hutchinson</v>
      </c>
      <c r="G472" s="2" t="str">
        <f>IF(_xlfn.XLOOKUP(C472,customers!$A$1:$A$1001,customers!$C$1:$C$1001,,0)=0, "", _xlfn.XLOOKUP(C472,customers!$A$1:$A$1001,customers!$C$1:$C$1001,,0))</f>
        <v>ahutchinsond2@imgur.com</v>
      </c>
      <c r="H472" s="2" t="str">
        <f>_xlfn.XLOOKUP(C472,customers!$A$1:$A$1001,customers!$G$1:$G$1001,,0)</f>
        <v>United States</v>
      </c>
      <c r="I472" t="str">
        <f>INDEX(products!$A$1:$G$49,MATCH(orders!$D472,products!$A$1:$A$49,0), MATCH(orders!I$1,products!$A$1:$G$1,0))</f>
        <v>Ara</v>
      </c>
      <c r="J472" t="str">
        <f>INDEX(products!$A$1:$G$49,MATCH(orders!$D472,products!$A$1:$A$49,0), MATCH(orders!J$1,products!$A$1:$G$1,0))</f>
        <v>M</v>
      </c>
      <c r="K472" s="4">
        <f>INDEX(products!$A$1:$G$49,MATCH(orders!$D472,products!$A$1:$A$49,0), MATCH(orders!K$1,products!$A$1:$G$1,0))</f>
        <v>0.5</v>
      </c>
      <c r="L472" s="5">
        <f>INDEX(products!$A$1:$G$49,MATCH(orders!$D472,products!$A$1:$A$49,0), MATCH(orders!L$1,products!$A$1:$G$1,0))</f>
        <v>6.75</v>
      </c>
      <c r="M472" s="5">
        <f t="shared" si="21"/>
        <v>6.75</v>
      </c>
      <c r="N472" t="str">
        <f t="shared" si="22"/>
        <v>Arabica</v>
      </c>
      <c r="O472" t="str">
        <f t="shared" si="23"/>
        <v>Medium</v>
      </c>
      <c r="P472" t="str" cm="1">
        <f t="array" ref="P472">_xlfn.XLOOKUP(Orders[[#This Row],[Customer ID]],customers!$A$1:$A$1001,customers!I$1:$I$1001,,0)</f>
        <v>Yes</v>
      </c>
      <c r="Q472" t="str">
        <f>_xlfn.XLOOKUP(C472,customers!$A$1:$A$1001,customers!$F$1:$F$1001,,0)</f>
        <v>Lawrenceville</v>
      </c>
      <c r="R472" s="10">
        <f>Orders[[#This Row],[Unit Price]]-Orders[[#This Row],[Unit Profit]]</f>
        <v>6.1425000000000001</v>
      </c>
      <c r="S472" s="10">
        <f>Orders[[#This Row],[Quantity]]*Orders[[#This Row],[Unit Cost]]</f>
        <v>6.1425000000000001</v>
      </c>
      <c r="T472" s="5" cm="1">
        <f t="array" ref="T472">_xlfn.XLOOKUP(D472,Table2[[#All],[Product ID]],Table2[[#All],[Profit]],,0)</f>
        <v>0.60749999999999993</v>
      </c>
      <c r="U472" s="5">
        <f>Orders[[#This Row],[Quantity]]*Orders[[#This Row],[Unit Profit]]</f>
        <v>0.60749999999999993</v>
      </c>
    </row>
    <row r="473" spans="1:21" x14ac:dyDescent="0.3">
      <c r="A473" s="2" t="s">
        <v>3153</v>
      </c>
      <c r="B473" s="3">
        <v>44644</v>
      </c>
      <c r="C473" s="2" t="s">
        <v>3154</v>
      </c>
      <c r="D473" t="s">
        <v>6181</v>
      </c>
      <c r="E473" s="2">
        <v>4</v>
      </c>
      <c r="F473" s="2" t="str">
        <f>_xlfn.XLOOKUP(C473,customers!$A$1:$A$1001,customers!$B$1:$B$1001,,0)</f>
        <v>Lamond Gheeraert</v>
      </c>
      <c r="G473" s="2" t="str">
        <f>IF(_xlfn.XLOOKUP(C473,customers!$A$1:$A$1001,customers!$C$1:$C$1001,,0)=0, "", _xlfn.XLOOKUP(C473,customers!$A$1:$A$1001,customers!$C$1:$C$1001,,0))</f>
        <v/>
      </c>
      <c r="H473" s="2" t="str">
        <f>_xlfn.XLOOKUP(C473,customers!$A$1:$A$1001,customers!$G$1:$G$1001,,0)</f>
        <v>United States</v>
      </c>
      <c r="I473" t="str">
        <f>INDEX(products!$A$1:$G$49,MATCH(orders!$D473,products!$A$1:$A$49,0), MATCH(orders!I$1,products!$A$1:$G$1,0))</f>
        <v>Lib</v>
      </c>
      <c r="J473" t="str">
        <f>INDEX(products!$A$1:$G$49,MATCH(orders!$D473,products!$A$1:$A$49,0), MATCH(orders!J$1,products!$A$1:$G$1,0))</f>
        <v>M</v>
      </c>
      <c r="K473" s="4">
        <f>INDEX(products!$A$1:$G$49,MATCH(orders!$D473,products!$A$1:$A$49,0), MATCH(orders!K$1,products!$A$1:$G$1,0))</f>
        <v>2.5</v>
      </c>
      <c r="L473" s="5">
        <f>INDEX(products!$A$1:$G$49,MATCH(orders!$D473,products!$A$1:$A$49,0), MATCH(orders!L$1,products!$A$1:$G$1,0))</f>
        <v>33.464999999999996</v>
      </c>
      <c r="M473" s="5">
        <f t="shared" si="21"/>
        <v>133.85999999999999</v>
      </c>
      <c r="N473" t="str">
        <f t="shared" si="22"/>
        <v>Librica</v>
      </c>
      <c r="O473" t="str">
        <f t="shared" si="23"/>
        <v>Medium</v>
      </c>
      <c r="P473" t="str" cm="1">
        <f t="array" ref="P473">_xlfn.XLOOKUP(Orders[[#This Row],[Customer ID]],customers!$A$1:$A$1001,customers!I$1:$I$1001,,0)</f>
        <v>Yes</v>
      </c>
      <c r="Q473" t="str">
        <f>_xlfn.XLOOKUP(C473,customers!$A$1:$A$1001,customers!$F$1:$F$1001,,0)</f>
        <v>Topeka</v>
      </c>
      <c r="R473" s="10">
        <f>Orders[[#This Row],[Unit Price]]-Orders[[#This Row],[Unit Profit]]</f>
        <v>29.114549999999998</v>
      </c>
      <c r="S473" s="10">
        <f>Orders[[#This Row],[Quantity]]*Orders[[#This Row],[Unit Cost]]</f>
        <v>116.45819999999999</v>
      </c>
      <c r="T473" s="5" cm="1">
        <f t="array" ref="T473">_xlfn.XLOOKUP(D473,Table2[[#All],[Product ID]],Table2[[#All],[Profit]],,0)</f>
        <v>4.3504499999999995</v>
      </c>
      <c r="U473" s="5">
        <f>Orders[[#This Row],[Quantity]]*Orders[[#This Row],[Unit Profit]]</f>
        <v>17.401799999999998</v>
      </c>
    </row>
    <row r="474" spans="1:21" x14ac:dyDescent="0.3">
      <c r="A474" s="2" t="s">
        <v>3158</v>
      </c>
      <c r="B474" s="3">
        <v>43869</v>
      </c>
      <c r="C474" s="2" t="s">
        <v>3159</v>
      </c>
      <c r="D474" t="s">
        <v>6154</v>
      </c>
      <c r="E474" s="2">
        <v>2</v>
      </c>
      <c r="F474" s="2" t="str">
        <f>_xlfn.XLOOKUP(C474,customers!$A$1:$A$1001,customers!$B$1:$B$1001,,0)</f>
        <v>Roxine Drivers</v>
      </c>
      <c r="G474" s="2" t="str">
        <f>IF(_xlfn.XLOOKUP(C474,customers!$A$1:$A$1001,customers!$C$1:$C$1001,,0)=0, "", _xlfn.XLOOKUP(C474,customers!$A$1:$A$1001,customers!$C$1:$C$1001,,0))</f>
        <v>rdriversd4@hexun.com</v>
      </c>
      <c r="H474" s="2" t="str">
        <f>_xlfn.XLOOKUP(C474,customers!$A$1:$A$1001,customers!$G$1:$G$1001,,0)</f>
        <v>United States</v>
      </c>
      <c r="I474" t="str">
        <f>INDEX(products!$A$1:$G$49,MATCH(orders!$D474,products!$A$1:$A$49,0), MATCH(orders!I$1,products!$A$1:$G$1,0))</f>
        <v>Ara</v>
      </c>
      <c r="J474" t="str">
        <f>INDEX(products!$A$1:$G$49,MATCH(orders!$D474,products!$A$1:$A$49,0), MATCH(orders!J$1,products!$A$1:$G$1,0))</f>
        <v>D</v>
      </c>
      <c r="K474" s="4">
        <f>INDEX(products!$A$1:$G$49,MATCH(orders!$D474,products!$A$1:$A$49,0), MATCH(orders!K$1,products!$A$1:$G$1,0))</f>
        <v>0.2</v>
      </c>
      <c r="L474" s="5">
        <f>INDEX(products!$A$1:$G$49,MATCH(orders!$D474,products!$A$1:$A$49,0), MATCH(orders!L$1,products!$A$1:$G$1,0))</f>
        <v>2.9849999999999999</v>
      </c>
      <c r="M474" s="5">
        <f t="shared" si="21"/>
        <v>5.97</v>
      </c>
      <c r="N474" t="str">
        <f t="shared" si="22"/>
        <v>Arabica</v>
      </c>
      <c r="O474" t="str">
        <f t="shared" si="23"/>
        <v>Dark</v>
      </c>
      <c r="P474" t="str" cm="1">
        <f t="array" ref="P474">_xlfn.XLOOKUP(Orders[[#This Row],[Customer ID]],customers!$A$1:$A$1001,customers!I$1:$I$1001,,0)</f>
        <v>No</v>
      </c>
      <c r="Q474" t="str">
        <f>_xlfn.XLOOKUP(C474,customers!$A$1:$A$1001,customers!$F$1:$F$1001,,0)</f>
        <v>Shawnee Mission</v>
      </c>
      <c r="R474" s="10">
        <f>Orders[[#This Row],[Unit Price]]-Orders[[#This Row],[Unit Profit]]</f>
        <v>2.7163499999999998</v>
      </c>
      <c r="S474" s="10">
        <f>Orders[[#This Row],[Quantity]]*Orders[[#This Row],[Unit Cost]]</f>
        <v>5.4326999999999996</v>
      </c>
      <c r="T474" s="5" cm="1">
        <f t="array" ref="T474">_xlfn.XLOOKUP(D474,Table2[[#All],[Product ID]],Table2[[#All],[Profit]],,0)</f>
        <v>0.26865</v>
      </c>
      <c r="U474" s="5">
        <f>Orders[[#This Row],[Quantity]]*Orders[[#This Row],[Unit Profit]]</f>
        <v>0.5373</v>
      </c>
    </row>
    <row r="475" spans="1:21" x14ac:dyDescent="0.3">
      <c r="A475" s="2" t="s">
        <v>3164</v>
      </c>
      <c r="B475" s="3">
        <v>44603</v>
      </c>
      <c r="C475" s="2" t="s">
        <v>3165</v>
      </c>
      <c r="D475" t="s">
        <v>6140</v>
      </c>
      <c r="E475" s="2">
        <v>2</v>
      </c>
      <c r="F475" s="2" t="str">
        <f>_xlfn.XLOOKUP(C475,customers!$A$1:$A$1001,customers!$B$1:$B$1001,,0)</f>
        <v>Heloise Zeal</v>
      </c>
      <c r="G475" s="2" t="str">
        <f>IF(_xlfn.XLOOKUP(C475,customers!$A$1:$A$1001,customers!$C$1:$C$1001,,0)=0, "", _xlfn.XLOOKUP(C475,customers!$A$1:$A$1001,customers!$C$1:$C$1001,,0))</f>
        <v>hzeald5@google.de</v>
      </c>
      <c r="H475" s="2" t="str">
        <f>_xlfn.XLOOKUP(C475,customers!$A$1:$A$1001,customers!$G$1:$G$1001,,0)</f>
        <v>United States</v>
      </c>
      <c r="I475" t="str">
        <f>INDEX(products!$A$1:$G$49,MATCH(orders!$D475,products!$A$1:$A$49,0), MATCH(orders!I$1,products!$A$1:$G$1,0))</f>
        <v>Ara</v>
      </c>
      <c r="J475" t="str">
        <f>INDEX(products!$A$1:$G$49,MATCH(orders!$D475,products!$A$1:$A$49,0), MATCH(orders!J$1,products!$A$1:$G$1,0))</f>
        <v>L</v>
      </c>
      <c r="K475" s="4">
        <f>INDEX(products!$A$1:$G$49,MATCH(orders!$D475,products!$A$1:$A$49,0), MATCH(orders!K$1,products!$A$1:$G$1,0))</f>
        <v>1</v>
      </c>
      <c r="L475" s="5">
        <f>INDEX(products!$A$1:$G$49,MATCH(orders!$D475,products!$A$1:$A$49,0), MATCH(orders!L$1,products!$A$1:$G$1,0))</f>
        <v>12.95</v>
      </c>
      <c r="M475" s="5">
        <f t="shared" si="21"/>
        <v>25.9</v>
      </c>
      <c r="N475" t="str">
        <f t="shared" si="22"/>
        <v>Arabica</v>
      </c>
      <c r="O475" t="str">
        <f t="shared" si="23"/>
        <v>Light</v>
      </c>
      <c r="P475" t="str" cm="1">
        <f t="array" ref="P475">_xlfn.XLOOKUP(Orders[[#This Row],[Customer ID]],customers!$A$1:$A$1001,customers!I$1:$I$1001,,0)</f>
        <v>No</v>
      </c>
      <c r="Q475" t="str">
        <f>_xlfn.XLOOKUP(C475,customers!$A$1:$A$1001,customers!$F$1:$F$1001,,0)</f>
        <v>Seattle</v>
      </c>
      <c r="R475" s="10">
        <f>Orders[[#This Row],[Unit Price]]-Orders[[#This Row],[Unit Profit]]</f>
        <v>11.7845</v>
      </c>
      <c r="S475" s="10">
        <f>Orders[[#This Row],[Quantity]]*Orders[[#This Row],[Unit Cost]]</f>
        <v>23.568999999999999</v>
      </c>
      <c r="T475" s="5" cm="1">
        <f t="array" ref="T475">_xlfn.XLOOKUP(D475,Table2[[#All],[Product ID]],Table2[[#All],[Profit]],,0)</f>
        <v>1.1655</v>
      </c>
      <c r="U475" s="5">
        <f>Orders[[#This Row],[Quantity]]*Orders[[#This Row],[Unit Profit]]</f>
        <v>2.331</v>
      </c>
    </row>
    <row r="476" spans="1:21" x14ac:dyDescent="0.3">
      <c r="A476" s="2" t="s">
        <v>3170</v>
      </c>
      <c r="B476" s="3">
        <v>44014</v>
      </c>
      <c r="C476" s="2" t="s">
        <v>3171</v>
      </c>
      <c r="D476" t="s">
        <v>6166</v>
      </c>
      <c r="E476" s="2">
        <v>1</v>
      </c>
      <c r="F476" s="2" t="str">
        <f>_xlfn.XLOOKUP(C476,customers!$A$1:$A$1001,customers!$B$1:$B$1001,,0)</f>
        <v>Granger Smallcombe</v>
      </c>
      <c r="G476" s="2" t="str">
        <f>IF(_xlfn.XLOOKUP(C476,customers!$A$1:$A$1001,customers!$C$1:$C$1001,,0)=0, "", _xlfn.XLOOKUP(C476,customers!$A$1:$A$1001,customers!$C$1:$C$1001,,0))</f>
        <v>gsmallcombed6@ucla.edu</v>
      </c>
      <c r="H476" s="2" t="str">
        <f>_xlfn.XLOOKUP(C476,customers!$A$1:$A$1001,customers!$G$1:$G$1001,,0)</f>
        <v>Ireland</v>
      </c>
      <c r="I476" t="str">
        <f>INDEX(products!$A$1:$G$49,MATCH(orders!$D476,products!$A$1:$A$49,0), MATCH(orders!I$1,products!$A$1:$G$1,0))</f>
        <v>Exc</v>
      </c>
      <c r="J476" t="str">
        <f>INDEX(products!$A$1:$G$49,MATCH(orders!$D476,products!$A$1:$A$49,0), MATCH(orders!J$1,products!$A$1:$G$1,0))</f>
        <v>M</v>
      </c>
      <c r="K476" s="4">
        <f>INDEX(products!$A$1:$G$49,MATCH(orders!$D476,products!$A$1:$A$49,0), MATCH(orders!K$1,products!$A$1:$G$1,0))</f>
        <v>2.5</v>
      </c>
      <c r="L476" s="5">
        <f>INDEX(products!$A$1:$G$49,MATCH(orders!$D476,products!$A$1:$A$49,0), MATCH(orders!L$1,products!$A$1:$G$1,0))</f>
        <v>31.624999999999996</v>
      </c>
      <c r="M476" s="5">
        <f t="shared" si="21"/>
        <v>31.624999999999996</v>
      </c>
      <c r="N476" t="str">
        <f t="shared" si="22"/>
        <v>Excelsa</v>
      </c>
      <c r="O476" t="str">
        <f t="shared" si="23"/>
        <v>Medium</v>
      </c>
      <c r="P476" t="str" cm="1">
        <f t="array" ref="P476">_xlfn.XLOOKUP(Orders[[#This Row],[Customer ID]],customers!$A$1:$A$1001,customers!I$1:$I$1001,,0)</f>
        <v>Yes</v>
      </c>
      <c r="Q476" t="str">
        <f>_xlfn.XLOOKUP(C476,customers!$A$1:$A$1001,customers!$F$1:$F$1001,,0)</f>
        <v>Kilkenny</v>
      </c>
      <c r="R476" s="10">
        <f>Orders[[#This Row],[Unit Price]]-Orders[[#This Row],[Unit Profit]]</f>
        <v>28.146249999999995</v>
      </c>
      <c r="S476" s="10">
        <f>Orders[[#This Row],[Quantity]]*Orders[[#This Row],[Unit Cost]]</f>
        <v>28.146249999999995</v>
      </c>
      <c r="T476" s="5" cm="1">
        <f t="array" ref="T476">_xlfn.XLOOKUP(D476,Table2[[#All],[Product ID]],Table2[[#All],[Profit]],,0)</f>
        <v>3.4787499999999998</v>
      </c>
      <c r="U476" s="5">
        <f>Orders[[#This Row],[Quantity]]*Orders[[#This Row],[Unit Profit]]</f>
        <v>3.4787499999999998</v>
      </c>
    </row>
    <row r="477" spans="1:21" x14ac:dyDescent="0.3">
      <c r="A477" s="2" t="s">
        <v>3176</v>
      </c>
      <c r="B477" s="3">
        <v>44767</v>
      </c>
      <c r="C477" s="2" t="s">
        <v>3177</v>
      </c>
      <c r="D477" t="s">
        <v>6159</v>
      </c>
      <c r="E477" s="2">
        <v>2</v>
      </c>
      <c r="F477" s="2" t="str">
        <f>_xlfn.XLOOKUP(C477,customers!$A$1:$A$1001,customers!$B$1:$B$1001,,0)</f>
        <v>Daryn Dibley</v>
      </c>
      <c r="G477" s="2" t="str">
        <f>IF(_xlfn.XLOOKUP(C477,customers!$A$1:$A$1001,customers!$C$1:$C$1001,,0)=0, "", _xlfn.XLOOKUP(C477,customers!$A$1:$A$1001,customers!$C$1:$C$1001,,0))</f>
        <v>ddibleyd7@feedburner.com</v>
      </c>
      <c r="H477" s="2" t="str">
        <f>_xlfn.XLOOKUP(C477,customers!$A$1:$A$1001,customers!$G$1:$G$1001,,0)</f>
        <v>United States</v>
      </c>
      <c r="I477" t="str">
        <f>INDEX(products!$A$1:$G$49,MATCH(orders!$D477,products!$A$1:$A$49,0), MATCH(orders!I$1,products!$A$1:$G$1,0))</f>
        <v>Lib</v>
      </c>
      <c r="J477" t="str">
        <f>INDEX(products!$A$1:$G$49,MATCH(orders!$D477,products!$A$1:$A$49,0), MATCH(orders!J$1,products!$A$1:$G$1,0))</f>
        <v>M</v>
      </c>
      <c r="K477" s="4">
        <f>INDEX(products!$A$1:$G$49,MATCH(orders!$D477,products!$A$1:$A$49,0), MATCH(orders!K$1,products!$A$1:$G$1,0))</f>
        <v>0.2</v>
      </c>
      <c r="L477" s="5">
        <f>INDEX(products!$A$1:$G$49,MATCH(orders!$D477,products!$A$1:$A$49,0), MATCH(orders!L$1,products!$A$1:$G$1,0))</f>
        <v>4.3650000000000002</v>
      </c>
      <c r="M477" s="5">
        <f t="shared" si="21"/>
        <v>8.73</v>
      </c>
      <c r="N477" t="str">
        <f t="shared" si="22"/>
        <v>Librica</v>
      </c>
      <c r="O477" t="str">
        <f t="shared" si="23"/>
        <v>Medium</v>
      </c>
      <c r="P477" t="str" cm="1">
        <f t="array" ref="P477">_xlfn.XLOOKUP(Orders[[#This Row],[Customer ID]],customers!$A$1:$A$1001,customers!I$1:$I$1001,,0)</f>
        <v>No</v>
      </c>
      <c r="Q477" t="str">
        <f>_xlfn.XLOOKUP(C477,customers!$A$1:$A$1001,customers!$F$1:$F$1001,,0)</f>
        <v>Kissimmee</v>
      </c>
      <c r="R477" s="10">
        <f>Orders[[#This Row],[Unit Price]]-Orders[[#This Row],[Unit Profit]]</f>
        <v>3.7975500000000002</v>
      </c>
      <c r="S477" s="10">
        <f>Orders[[#This Row],[Quantity]]*Orders[[#This Row],[Unit Cost]]</f>
        <v>7.5951000000000004</v>
      </c>
      <c r="T477" s="5" cm="1">
        <f t="array" ref="T477">_xlfn.XLOOKUP(D477,Table2[[#All],[Product ID]],Table2[[#All],[Profit]],,0)</f>
        <v>0.56745000000000001</v>
      </c>
      <c r="U477" s="5">
        <f>Orders[[#This Row],[Quantity]]*Orders[[#This Row],[Unit Profit]]</f>
        <v>1.1349</v>
      </c>
    </row>
    <row r="478" spans="1:21" x14ac:dyDescent="0.3">
      <c r="A478" s="2" t="s">
        <v>3181</v>
      </c>
      <c r="B478" s="3">
        <v>44274</v>
      </c>
      <c r="C478" s="2" t="s">
        <v>3182</v>
      </c>
      <c r="D478" t="s">
        <v>6184</v>
      </c>
      <c r="E478" s="2">
        <v>6</v>
      </c>
      <c r="F478" s="2" t="str">
        <f>_xlfn.XLOOKUP(C478,customers!$A$1:$A$1001,customers!$B$1:$B$1001,,0)</f>
        <v>Gardy Dimitriou</v>
      </c>
      <c r="G478" s="2" t="str">
        <f>IF(_xlfn.XLOOKUP(C478,customers!$A$1:$A$1001,customers!$C$1:$C$1001,,0)=0, "", _xlfn.XLOOKUP(C478,customers!$A$1:$A$1001,customers!$C$1:$C$1001,,0))</f>
        <v>gdimitrioud8@chronoengine.com</v>
      </c>
      <c r="H478" s="2" t="str">
        <f>_xlfn.XLOOKUP(C478,customers!$A$1:$A$1001,customers!$G$1:$G$1001,,0)</f>
        <v>United States</v>
      </c>
      <c r="I478" t="str">
        <f>INDEX(products!$A$1:$G$49,MATCH(orders!$D478,products!$A$1:$A$49,0), MATCH(orders!I$1,products!$A$1:$G$1,0))</f>
        <v>Exc</v>
      </c>
      <c r="J478" t="str">
        <f>INDEX(products!$A$1:$G$49,MATCH(orders!$D478,products!$A$1:$A$49,0), MATCH(orders!J$1,products!$A$1:$G$1,0))</f>
        <v>L</v>
      </c>
      <c r="K478" s="4">
        <f>INDEX(products!$A$1:$G$49,MATCH(orders!$D478,products!$A$1:$A$49,0), MATCH(orders!K$1,products!$A$1:$G$1,0))</f>
        <v>0.2</v>
      </c>
      <c r="L478" s="5">
        <f>INDEX(products!$A$1:$G$49,MATCH(orders!$D478,products!$A$1:$A$49,0), MATCH(orders!L$1,products!$A$1:$G$1,0))</f>
        <v>4.4550000000000001</v>
      </c>
      <c r="M478" s="5">
        <f t="shared" si="21"/>
        <v>26.73</v>
      </c>
      <c r="N478" t="str">
        <f t="shared" si="22"/>
        <v>Excelsa</v>
      </c>
      <c r="O478" t="str">
        <f t="shared" si="23"/>
        <v>Light</v>
      </c>
      <c r="P478" t="str" cm="1">
        <f t="array" ref="P478">_xlfn.XLOOKUP(Orders[[#This Row],[Customer ID]],customers!$A$1:$A$1001,customers!I$1:$I$1001,,0)</f>
        <v>Yes</v>
      </c>
      <c r="Q478" t="str">
        <f>_xlfn.XLOOKUP(C478,customers!$A$1:$A$1001,customers!$F$1:$F$1001,,0)</f>
        <v>Rochester</v>
      </c>
      <c r="R478" s="10">
        <f>Orders[[#This Row],[Unit Price]]-Orders[[#This Row],[Unit Profit]]</f>
        <v>3.96495</v>
      </c>
      <c r="S478" s="10">
        <f>Orders[[#This Row],[Quantity]]*Orders[[#This Row],[Unit Cost]]</f>
        <v>23.7897</v>
      </c>
      <c r="T478" s="5" cm="1">
        <f t="array" ref="T478">_xlfn.XLOOKUP(D478,Table2[[#All],[Product ID]],Table2[[#All],[Profit]],,0)</f>
        <v>0.49004999999999999</v>
      </c>
      <c r="U478" s="5">
        <f>Orders[[#This Row],[Quantity]]*Orders[[#This Row],[Unit Profit]]</f>
        <v>2.9402999999999997</v>
      </c>
    </row>
    <row r="479" spans="1:21" x14ac:dyDescent="0.3">
      <c r="A479" s="2" t="s">
        <v>3187</v>
      </c>
      <c r="B479" s="3">
        <v>43962</v>
      </c>
      <c r="C479" s="2" t="s">
        <v>3188</v>
      </c>
      <c r="D479" t="s">
        <v>6159</v>
      </c>
      <c r="E479" s="2">
        <v>6</v>
      </c>
      <c r="F479" s="2" t="str">
        <f>_xlfn.XLOOKUP(C479,customers!$A$1:$A$1001,customers!$B$1:$B$1001,,0)</f>
        <v>Fanny Flanagan</v>
      </c>
      <c r="G479" s="2" t="str">
        <f>IF(_xlfn.XLOOKUP(C479,customers!$A$1:$A$1001,customers!$C$1:$C$1001,,0)=0, "", _xlfn.XLOOKUP(C479,customers!$A$1:$A$1001,customers!$C$1:$C$1001,,0))</f>
        <v>fflanagand9@woothemes.com</v>
      </c>
      <c r="H479" s="2" t="str">
        <f>_xlfn.XLOOKUP(C479,customers!$A$1:$A$1001,customers!$G$1:$G$1001,,0)</f>
        <v>United States</v>
      </c>
      <c r="I479" t="str">
        <f>INDEX(products!$A$1:$G$49,MATCH(orders!$D479,products!$A$1:$A$49,0), MATCH(orders!I$1,products!$A$1:$G$1,0))</f>
        <v>Lib</v>
      </c>
      <c r="J479" t="str">
        <f>INDEX(products!$A$1:$G$49,MATCH(orders!$D479,products!$A$1:$A$49,0), MATCH(orders!J$1,products!$A$1:$G$1,0))</f>
        <v>M</v>
      </c>
      <c r="K479" s="4">
        <f>INDEX(products!$A$1:$G$49,MATCH(orders!$D479,products!$A$1:$A$49,0), MATCH(orders!K$1,products!$A$1:$G$1,0))</f>
        <v>0.2</v>
      </c>
      <c r="L479" s="5">
        <f>INDEX(products!$A$1:$G$49,MATCH(orders!$D479,products!$A$1:$A$49,0), MATCH(orders!L$1,products!$A$1:$G$1,0))</f>
        <v>4.3650000000000002</v>
      </c>
      <c r="M479" s="5">
        <f t="shared" si="21"/>
        <v>26.19</v>
      </c>
      <c r="N479" t="str">
        <f t="shared" si="22"/>
        <v>Librica</v>
      </c>
      <c r="O479" t="str">
        <f t="shared" si="23"/>
        <v>Medium</v>
      </c>
      <c r="P479" t="str" cm="1">
        <f t="array" ref="P479">_xlfn.XLOOKUP(Orders[[#This Row],[Customer ID]],customers!$A$1:$A$1001,customers!I$1:$I$1001,,0)</f>
        <v>No</v>
      </c>
      <c r="Q479" t="str">
        <f>_xlfn.XLOOKUP(C479,customers!$A$1:$A$1001,customers!$F$1:$F$1001,,0)</f>
        <v>Tyler</v>
      </c>
      <c r="R479" s="10">
        <f>Orders[[#This Row],[Unit Price]]-Orders[[#This Row],[Unit Profit]]</f>
        <v>3.7975500000000002</v>
      </c>
      <c r="S479" s="10">
        <f>Orders[[#This Row],[Quantity]]*Orders[[#This Row],[Unit Cost]]</f>
        <v>22.785299999999999</v>
      </c>
      <c r="T479" s="5" cm="1">
        <f t="array" ref="T479">_xlfn.XLOOKUP(D479,Table2[[#All],[Product ID]],Table2[[#All],[Profit]],,0)</f>
        <v>0.56745000000000001</v>
      </c>
      <c r="U479" s="5">
        <f>Orders[[#This Row],[Quantity]]*Orders[[#This Row],[Unit Profit]]</f>
        <v>3.4047000000000001</v>
      </c>
    </row>
    <row r="480" spans="1:21" x14ac:dyDescent="0.3">
      <c r="A480" s="2" t="s">
        <v>3193</v>
      </c>
      <c r="B480" s="3">
        <v>43624</v>
      </c>
      <c r="C480" s="2" t="s">
        <v>3194</v>
      </c>
      <c r="D480" t="s">
        <v>6177</v>
      </c>
      <c r="E480" s="2">
        <v>6</v>
      </c>
      <c r="F480" s="2" t="str">
        <f>_xlfn.XLOOKUP(C480,customers!$A$1:$A$1001,customers!$B$1:$B$1001,,0)</f>
        <v>Ailey Brash</v>
      </c>
      <c r="G480" s="2" t="str">
        <f>IF(_xlfn.XLOOKUP(C480,customers!$A$1:$A$1001,customers!$C$1:$C$1001,,0)=0, "", _xlfn.XLOOKUP(C480,customers!$A$1:$A$1001,customers!$C$1:$C$1001,,0))</f>
        <v>abrashda@plala.or.jp</v>
      </c>
      <c r="H480" s="2" t="str">
        <f>_xlfn.XLOOKUP(C480,customers!$A$1:$A$1001,customers!$G$1:$G$1001,,0)</f>
        <v>United States</v>
      </c>
      <c r="I480" t="str">
        <f>INDEX(products!$A$1:$G$49,MATCH(orders!$D480,products!$A$1:$A$49,0), MATCH(orders!I$1,products!$A$1:$G$1,0))</f>
        <v>Rob</v>
      </c>
      <c r="J480" t="str">
        <f>INDEX(products!$A$1:$G$49,MATCH(orders!$D480,products!$A$1:$A$49,0), MATCH(orders!J$1,products!$A$1:$G$1,0))</f>
        <v>D</v>
      </c>
      <c r="K480" s="4">
        <f>INDEX(products!$A$1:$G$49,MATCH(orders!$D480,products!$A$1:$A$49,0), MATCH(orders!K$1,products!$A$1:$G$1,0))</f>
        <v>1</v>
      </c>
      <c r="L480" s="5">
        <f>INDEX(products!$A$1:$G$49,MATCH(orders!$D480,products!$A$1:$A$49,0), MATCH(orders!L$1,products!$A$1:$G$1,0))</f>
        <v>8.9499999999999993</v>
      </c>
      <c r="M480" s="5">
        <f t="shared" si="21"/>
        <v>53.699999999999996</v>
      </c>
      <c r="N480" t="str">
        <f t="shared" si="22"/>
        <v>Robusta</v>
      </c>
      <c r="O480" t="str">
        <f t="shared" si="23"/>
        <v>Dark</v>
      </c>
      <c r="P480" t="str" cm="1">
        <f t="array" ref="P480">_xlfn.XLOOKUP(Orders[[#This Row],[Customer ID]],customers!$A$1:$A$1001,customers!I$1:$I$1001,,0)</f>
        <v>Yes</v>
      </c>
      <c r="Q480" t="str">
        <f>_xlfn.XLOOKUP(C480,customers!$A$1:$A$1001,customers!$F$1:$F$1001,,0)</f>
        <v>Flushing</v>
      </c>
      <c r="R480" s="10">
        <f>Orders[[#This Row],[Unit Price]]-Orders[[#This Row],[Unit Profit]]</f>
        <v>8.4130000000000003</v>
      </c>
      <c r="S480" s="10">
        <f>Orders[[#This Row],[Quantity]]*Orders[[#This Row],[Unit Cost]]</f>
        <v>50.478000000000002</v>
      </c>
      <c r="T480" s="5" cm="1">
        <f t="array" ref="T480">_xlfn.XLOOKUP(D480,Table2[[#All],[Product ID]],Table2[[#All],[Profit]],,0)</f>
        <v>0.53699999999999992</v>
      </c>
      <c r="U480" s="5">
        <f>Orders[[#This Row],[Quantity]]*Orders[[#This Row],[Unit Profit]]</f>
        <v>3.2219999999999995</v>
      </c>
    </row>
    <row r="481" spans="1:21" x14ac:dyDescent="0.3">
      <c r="A481" s="2" t="s">
        <v>3193</v>
      </c>
      <c r="B481" s="3">
        <v>43624</v>
      </c>
      <c r="C481" s="2" t="s">
        <v>3194</v>
      </c>
      <c r="D481" t="s">
        <v>6166</v>
      </c>
      <c r="E481" s="2">
        <v>4</v>
      </c>
      <c r="F481" s="2" t="str">
        <f>_xlfn.XLOOKUP(C481,customers!$A$1:$A$1001,customers!$B$1:$B$1001,,0)</f>
        <v>Ailey Brash</v>
      </c>
      <c r="G481" s="2" t="str">
        <f>IF(_xlfn.XLOOKUP(C481,customers!$A$1:$A$1001,customers!$C$1:$C$1001,,0)=0, "", _xlfn.XLOOKUP(C481,customers!$A$1:$A$1001,customers!$C$1:$C$1001,,0))</f>
        <v>abrashda@plala.or.jp</v>
      </c>
      <c r="H481" s="2" t="str">
        <f>_xlfn.XLOOKUP(C481,customers!$A$1:$A$1001,customers!$G$1:$G$1001,,0)</f>
        <v>United States</v>
      </c>
      <c r="I481" t="str">
        <f>INDEX(products!$A$1:$G$49,MATCH(orders!$D481,products!$A$1:$A$49,0), MATCH(orders!I$1,products!$A$1:$G$1,0))</f>
        <v>Exc</v>
      </c>
      <c r="J481" t="str">
        <f>INDEX(products!$A$1:$G$49,MATCH(orders!$D481,products!$A$1:$A$49,0), MATCH(orders!J$1,products!$A$1:$G$1,0))</f>
        <v>M</v>
      </c>
      <c r="K481" s="4">
        <f>INDEX(products!$A$1:$G$49,MATCH(orders!$D481,products!$A$1:$A$49,0), MATCH(orders!K$1,products!$A$1:$G$1,0))</f>
        <v>2.5</v>
      </c>
      <c r="L481" s="5">
        <f>INDEX(products!$A$1:$G$49,MATCH(orders!$D481,products!$A$1:$A$49,0), MATCH(orders!L$1,products!$A$1:$G$1,0))</f>
        <v>31.624999999999996</v>
      </c>
      <c r="M481" s="5">
        <f t="shared" si="21"/>
        <v>126.49999999999999</v>
      </c>
      <c r="N481" t="str">
        <f t="shared" si="22"/>
        <v>Excelsa</v>
      </c>
      <c r="O481" t="str">
        <f t="shared" si="23"/>
        <v>Medium</v>
      </c>
      <c r="P481" t="str" cm="1">
        <f t="array" ref="P481">_xlfn.XLOOKUP(Orders[[#This Row],[Customer ID]],customers!$A$1:$A$1001,customers!I$1:$I$1001,,0)</f>
        <v>Yes</v>
      </c>
      <c r="Q481" t="str">
        <f>_xlfn.XLOOKUP(C481,customers!$A$1:$A$1001,customers!$F$1:$F$1001,,0)</f>
        <v>Flushing</v>
      </c>
      <c r="R481" s="10">
        <f>Orders[[#This Row],[Unit Price]]-Orders[[#This Row],[Unit Profit]]</f>
        <v>28.146249999999995</v>
      </c>
      <c r="S481" s="10">
        <f>Orders[[#This Row],[Quantity]]*Orders[[#This Row],[Unit Cost]]</f>
        <v>112.58499999999998</v>
      </c>
      <c r="T481" s="5" cm="1">
        <f t="array" ref="T481">_xlfn.XLOOKUP(D481,Table2[[#All],[Product ID]],Table2[[#All],[Profit]],,0)</f>
        <v>3.4787499999999998</v>
      </c>
      <c r="U481" s="5">
        <f>Orders[[#This Row],[Quantity]]*Orders[[#This Row],[Unit Profit]]</f>
        <v>13.914999999999999</v>
      </c>
    </row>
    <row r="482" spans="1:21" x14ac:dyDescent="0.3">
      <c r="A482" s="2" t="s">
        <v>3193</v>
      </c>
      <c r="B482" s="3">
        <v>43624</v>
      </c>
      <c r="C482" s="2" t="s">
        <v>3194</v>
      </c>
      <c r="D482" t="s">
        <v>6156</v>
      </c>
      <c r="E482" s="2">
        <v>1</v>
      </c>
      <c r="F482" s="2" t="str">
        <f>_xlfn.XLOOKUP(C482,customers!$A$1:$A$1001,customers!$B$1:$B$1001,,0)</f>
        <v>Ailey Brash</v>
      </c>
      <c r="G482" s="2" t="str">
        <f>IF(_xlfn.XLOOKUP(C482,customers!$A$1:$A$1001,customers!$C$1:$C$1001,,0)=0, "", _xlfn.XLOOKUP(C482,customers!$A$1:$A$1001,customers!$C$1:$C$1001,,0))</f>
        <v>abrashda@plala.or.jp</v>
      </c>
      <c r="H482" s="2" t="str">
        <f>_xlfn.XLOOKUP(C482,customers!$A$1:$A$1001,customers!$G$1:$G$1001,,0)</f>
        <v>United States</v>
      </c>
      <c r="I482" t="str">
        <f>INDEX(products!$A$1:$G$49,MATCH(orders!$D482,products!$A$1:$A$49,0), MATCH(orders!I$1,products!$A$1:$G$1,0))</f>
        <v>Exc</v>
      </c>
      <c r="J482" t="str">
        <f>INDEX(products!$A$1:$G$49,MATCH(orders!$D482,products!$A$1:$A$49,0), MATCH(orders!J$1,products!$A$1:$G$1,0))</f>
        <v>M</v>
      </c>
      <c r="K482" s="4">
        <f>INDEX(products!$A$1:$G$49,MATCH(orders!$D482,products!$A$1:$A$49,0), MATCH(orders!K$1,products!$A$1:$G$1,0))</f>
        <v>0.2</v>
      </c>
      <c r="L482" s="5">
        <f>INDEX(products!$A$1:$G$49,MATCH(orders!$D482,products!$A$1:$A$49,0), MATCH(orders!L$1,products!$A$1:$G$1,0))</f>
        <v>4.125</v>
      </c>
      <c r="M482" s="5">
        <f t="shared" si="21"/>
        <v>4.125</v>
      </c>
      <c r="N482" t="str">
        <f t="shared" si="22"/>
        <v>Excelsa</v>
      </c>
      <c r="O482" t="str">
        <f t="shared" si="23"/>
        <v>Medium</v>
      </c>
      <c r="P482" t="str" cm="1">
        <f t="array" ref="P482">_xlfn.XLOOKUP(Orders[[#This Row],[Customer ID]],customers!$A$1:$A$1001,customers!I$1:$I$1001,,0)</f>
        <v>Yes</v>
      </c>
      <c r="Q482" t="str">
        <f>_xlfn.XLOOKUP(C482,customers!$A$1:$A$1001,customers!$F$1:$F$1001,,0)</f>
        <v>Flushing</v>
      </c>
      <c r="R482" s="10">
        <f>Orders[[#This Row],[Unit Price]]-Orders[[#This Row],[Unit Profit]]</f>
        <v>3.6712500000000001</v>
      </c>
      <c r="S482" s="10">
        <f>Orders[[#This Row],[Quantity]]*Orders[[#This Row],[Unit Cost]]</f>
        <v>3.6712500000000001</v>
      </c>
      <c r="T482" s="5" cm="1">
        <f t="array" ref="T482">_xlfn.XLOOKUP(D482,Table2[[#All],[Product ID]],Table2[[#All],[Profit]],,0)</f>
        <v>0.45374999999999999</v>
      </c>
      <c r="U482" s="5">
        <f>Orders[[#This Row],[Quantity]]*Orders[[#This Row],[Unit Profit]]</f>
        <v>0.45374999999999999</v>
      </c>
    </row>
    <row r="483" spans="1:21" x14ac:dyDescent="0.3">
      <c r="A483" s="2" t="s">
        <v>3208</v>
      </c>
      <c r="B483" s="3">
        <v>43747</v>
      </c>
      <c r="C483" s="2" t="s">
        <v>3209</v>
      </c>
      <c r="D483" t="s">
        <v>6179</v>
      </c>
      <c r="E483" s="2">
        <v>2</v>
      </c>
      <c r="F483" s="2" t="str">
        <f>_xlfn.XLOOKUP(C483,customers!$A$1:$A$1001,customers!$B$1:$B$1001,,0)</f>
        <v>Nanny Izhakov</v>
      </c>
      <c r="G483" s="2" t="str">
        <f>IF(_xlfn.XLOOKUP(C483,customers!$A$1:$A$1001,customers!$C$1:$C$1001,,0)=0, "", _xlfn.XLOOKUP(C483,customers!$A$1:$A$1001,customers!$C$1:$C$1001,,0))</f>
        <v>nizhakovdd@aol.com</v>
      </c>
      <c r="H483" s="2" t="str">
        <f>_xlfn.XLOOKUP(C483,customers!$A$1:$A$1001,customers!$G$1:$G$1001,,0)</f>
        <v>United Kingdom</v>
      </c>
      <c r="I483" t="str">
        <f>INDEX(products!$A$1:$G$49,MATCH(orders!$D483,products!$A$1:$A$49,0), MATCH(orders!I$1,products!$A$1:$G$1,0))</f>
        <v>Rob</v>
      </c>
      <c r="J483" t="str">
        <f>INDEX(products!$A$1:$G$49,MATCH(orders!$D483,products!$A$1:$A$49,0), MATCH(orders!J$1,products!$A$1:$G$1,0))</f>
        <v>L</v>
      </c>
      <c r="K483" s="4">
        <f>INDEX(products!$A$1:$G$49,MATCH(orders!$D483,products!$A$1:$A$49,0), MATCH(orders!K$1,products!$A$1:$G$1,0))</f>
        <v>1</v>
      </c>
      <c r="L483" s="5">
        <f>INDEX(products!$A$1:$G$49,MATCH(orders!$D483,products!$A$1:$A$49,0), MATCH(orders!L$1,products!$A$1:$G$1,0))</f>
        <v>11.95</v>
      </c>
      <c r="M483" s="5">
        <f t="shared" si="21"/>
        <v>23.9</v>
      </c>
      <c r="N483" t="str">
        <f t="shared" si="22"/>
        <v>Robusta</v>
      </c>
      <c r="O483" t="str">
        <f t="shared" si="23"/>
        <v>Light</v>
      </c>
      <c r="P483" t="str" cm="1">
        <f t="array" ref="P483">_xlfn.XLOOKUP(Orders[[#This Row],[Customer ID]],customers!$A$1:$A$1001,customers!I$1:$I$1001,,0)</f>
        <v>No</v>
      </c>
      <c r="Q483" t="str">
        <f>_xlfn.XLOOKUP(C483,customers!$A$1:$A$1001,customers!$F$1:$F$1001,,0)</f>
        <v>Seaton</v>
      </c>
      <c r="R483" s="10">
        <f>Orders[[#This Row],[Unit Price]]-Orders[[#This Row],[Unit Profit]]</f>
        <v>11.232999999999999</v>
      </c>
      <c r="S483" s="10">
        <f>Orders[[#This Row],[Quantity]]*Orders[[#This Row],[Unit Cost]]</f>
        <v>22.465999999999998</v>
      </c>
      <c r="T483" s="5" cm="1">
        <f t="array" ref="T483">_xlfn.XLOOKUP(D483,Table2[[#All],[Product ID]],Table2[[#All],[Profit]],,0)</f>
        <v>0.71699999999999997</v>
      </c>
      <c r="U483" s="5">
        <f>Orders[[#This Row],[Quantity]]*Orders[[#This Row],[Unit Profit]]</f>
        <v>1.4339999999999999</v>
      </c>
    </row>
    <row r="484" spans="1:21" x14ac:dyDescent="0.3">
      <c r="A484" s="2" t="s">
        <v>3214</v>
      </c>
      <c r="B484" s="3">
        <v>44247</v>
      </c>
      <c r="C484" s="2" t="s">
        <v>3215</v>
      </c>
      <c r="D484" t="s">
        <v>6185</v>
      </c>
      <c r="E484" s="2">
        <v>5</v>
      </c>
      <c r="F484" s="2" t="str">
        <f>_xlfn.XLOOKUP(C484,customers!$A$1:$A$1001,customers!$B$1:$B$1001,,0)</f>
        <v>Stanly Keets</v>
      </c>
      <c r="G484" s="2" t="str">
        <f>IF(_xlfn.XLOOKUP(C484,customers!$A$1:$A$1001,customers!$C$1:$C$1001,,0)=0, "", _xlfn.XLOOKUP(C484,customers!$A$1:$A$1001,customers!$C$1:$C$1001,,0))</f>
        <v>skeetsde@answers.com</v>
      </c>
      <c r="H484" s="2" t="str">
        <f>_xlfn.XLOOKUP(C484,customers!$A$1:$A$1001,customers!$G$1:$G$1001,,0)</f>
        <v>United States</v>
      </c>
      <c r="I484" t="str">
        <f>INDEX(products!$A$1:$G$49,MATCH(orders!$D484,products!$A$1:$A$49,0), MATCH(orders!I$1,products!$A$1:$G$1,0))</f>
        <v>Exc</v>
      </c>
      <c r="J484" t="str">
        <f>INDEX(products!$A$1:$G$49,MATCH(orders!$D484,products!$A$1:$A$49,0), MATCH(orders!J$1,products!$A$1:$G$1,0))</f>
        <v>D</v>
      </c>
      <c r="K484" s="4">
        <f>INDEX(products!$A$1:$G$49,MATCH(orders!$D484,products!$A$1:$A$49,0), MATCH(orders!K$1,products!$A$1:$G$1,0))</f>
        <v>2.5</v>
      </c>
      <c r="L484" s="5">
        <f>INDEX(products!$A$1:$G$49,MATCH(orders!$D484,products!$A$1:$A$49,0), MATCH(orders!L$1,products!$A$1:$G$1,0))</f>
        <v>27.945</v>
      </c>
      <c r="M484" s="5">
        <f t="shared" si="21"/>
        <v>139.72499999999999</v>
      </c>
      <c r="N484" t="str">
        <f t="shared" si="22"/>
        <v>Excelsa</v>
      </c>
      <c r="O484" t="str">
        <f t="shared" si="23"/>
        <v>Dark</v>
      </c>
      <c r="P484" t="str" cm="1">
        <f t="array" ref="P484">_xlfn.XLOOKUP(Orders[[#This Row],[Customer ID]],customers!$A$1:$A$1001,customers!I$1:$I$1001,,0)</f>
        <v>Yes</v>
      </c>
      <c r="Q484" t="str">
        <f>_xlfn.XLOOKUP(C484,customers!$A$1:$A$1001,customers!$F$1:$F$1001,,0)</f>
        <v>Alexandria</v>
      </c>
      <c r="R484" s="10">
        <f>Orders[[#This Row],[Unit Price]]-Orders[[#This Row],[Unit Profit]]</f>
        <v>24.87105</v>
      </c>
      <c r="S484" s="10">
        <f>Orders[[#This Row],[Quantity]]*Orders[[#This Row],[Unit Cost]]</f>
        <v>124.35525</v>
      </c>
      <c r="T484" s="5" cm="1">
        <f t="array" ref="T484">_xlfn.XLOOKUP(D484,Table2[[#All],[Product ID]],Table2[[#All],[Profit]],,0)</f>
        <v>3.07395</v>
      </c>
      <c r="U484" s="5">
        <f>Orders[[#This Row],[Quantity]]*Orders[[#This Row],[Unit Profit]]</f>
        <v>15.36975</v>
      </c>
    </row>
    <row r="485" spans="1:21" x14ac:dyDescent="0.3">
      <c r="A485" s="2" t="s">
        <v>3220</v>
      </c>
      <c r="B485" s="3">
        <v>43790</v>
      </c>
      <c r="C485" s="2" t="s">
        <v>3221</v>
      </c>
      <c r="D485" t="s">
        <v>6165</v>
      </c>
      <c r="E485" s="2">
        <v>2</v>
      </c>
      <c r="F485" s="2" t="str">
        <f>_xlfn.XLOOKUP(C485,customers!$A$1:$A$1001,customers!$B$1:$B$1001,,0)</f>
        <v>Orion Dyott</v>
      </c>
      <c r="G485" s="2" t="str">
        <f>IF(_xlfn.XLOOKUP(C485,customers!$A$1:$A$1001,customers!$C$1:$C$1001,,0)=0, "", _xlfn.XLOOKUP(C485,customers!$A$1:$A$1001,customers!$C$1:$C$1001,,0))</f>
        <v/>
      </c>
      <c r="H485" s="2" t="str">
        <f>_xlfn.XLOOKUP(C485,customers!$A$1:$A$1001,customers!$G$1:$G$1001,,0)</f>
        <v>United States</v>
      </c>
      <c r="I485" t="str">
        <f>INDEX(products!$A$1:$G$49,MATCH(orders!$D485,products!$A$1:$A$49,0), MATCH(orders!I$1,products!$A$1:$G$1,0))</f>
        <v>Lib</v>
      </c>
      <c r="J485" t="str">
        <f>INDEX(products!$A$1:$G$49,MATCH(orders!$D485,products!$A$1:$A$49,0), MATCH(orders!J$1,products!$A$1:$G$1,0))</f>
        <v>D</v>
      </c>
      <c r="K485" s="4">
        <f>INDEX(products!$A$1:$G$49,MATCH(orders!$D485,products!$A$1:$A$49,0), MATCH(orders!K$1,products!$A$1:$G$1,0))</f>
        <v>2.5</v>
      </c>
      <c r="L485" s="5">
        <f>INDEX(products!$A$1:$G$49,MATCH(orders!$D485,products!$A$1:$A$49,0), MATCH(orders!L$1,products!$A$1:$G$1,0))</f>
        <v>29.784999999999997</v>
      </c>
      <c r="M485" s="5">
        <f t="shared" si="21"/>
        <v>59.569999999999993</v>
      </c>
      <c r="N485" t="str">
        <f t="shared" si="22"/>
        <v>Librica</v>
      </c>
      <c r="O485" t="str">
        <f t="shared" si="23"/>
        <v>Dark</v>
      </c>
      <c r="P485" t="str" cm="1">
        <f t="array" ref="P485">_xlfn.XLOOKUP(Orders[[#This Row],[Customer ID]],customers!$A$1:$A$1001,customers!I$1:$I$1001,,0)</f>
        <v>Yes</v>
      </c>
      <c r="Q485" t="str">
        <f>_xlfn.XLOOKUP(C485,customers!$A$1:$A$1001,customers!$F$1:$F$1001,,0)</f>
        <v>Salt Lake City</v>
      </c>
      <c r="R485" s="10">
        <f>Orders[[#This Row],[Unit Price]]-Orders[[#This Row],[Unit Profit]]</f>
        <v>25.912949999999995</v>
      </c>
      <c r="S485" s="10">
        <f>Orders[[#This Row],[Quantity]]*Orders[[#This Row],[Unit Cost]]</f>
        <v>51.82589999999999</v>
      </c>
      <c r="T485" s="5" cm="1">
        <f t="array" ref="T485">_xlfn.XLOOKUP(D485,Table2[[#All],[Product ID]],Table2[[#All],[Profit]],,0)</f>
        <v>3.8720499999999998</v>
      </c>
      <c r="U485" s="5">
        <f>Orders[[#This Row],[Quantity]]*Orders[[#This Row],[Unit Profit]]</f>
        <v>7.7440999999999995</v>
      </c>
    </row>
    <row r="486" spans="1:21" x14ac:dyDescent="0.3">
      <c r="A486" s="2" t="s">
        <v>3225</v>
      </c>
      <c r="B486" s="3">
        <v>44479</v>
      </c>
      <c r="C486" s="2" t="s">
        <v>3226</v>
      </c>
      <c r="D486" t="s">
        <v>6161</v>
      </c>
      <c r="E486" s="2">
        <v>6</v>
      </c>
      <c r="F486" s="2" t="str">
        <f>_xlfn.XLOOKUP(C486,customers!$A$1:$A$1001,customers!$B$1:$B$1001,,0)</f>
        <v>Keefer Cake</v>
      </c>
      <c r="G486" s="2" t="str">
        <f>IF(_xlfn.XLOOKUP(C486,customers!$A$1:$A$1001,customers!$C$1:$C$1001,,0)=0, "", _xlfn.XLOOKUP(C486,customers!$A$1:$A$1001,customers!$C$1:$C$1001,,0))</f>
        <v>kcakedg@huffingtonpost.com</v>
      </c>
      <c r="H486" s="2" t="str">
        <f>_xlfn.XLOOKUP(C486,customers!$A$1:$A$1001,customers!$G$1:$G$1001,,0)</f>
        <v>United States</v>
      </c>
      <c r="I486" t="str">
        <f>INDEX(products!$A$1:$G$49,MATCH(orders!$D486,products!$A$1:$A$49,0), MATCH(orders!I$1,products!$A$1:$G$1,0))</f>
        <v>Lib</v>
      </c>
      <c r="J486" t="str">
        <f>INDEX(products!$A$1:$G$49,MATCH(orders!$D486,products!$A$1:$A$49,0), MATCH(orders!J$1,products!$A$1:$G$1,0))</f>
        <v>L</v>
      </c>
      <c r="K486" s="4">
        <f>INDEX(products!$A$1:$G$49,MATCH(orders!$D486,products!$A$1:$A$49,0), MATCH(orders!K$1,products!$A$1:$G$1,0))</f>
        <v>0.5</v>
      </c>
      <c r="L486" s="5">
        <f>INDEX(products!$A$1:$G$49,MATCH(orders!$D486,products!$A$1:$A$49,0), MATCH(orders!L$1,products!$A$1:$G$1,0))</f>
        <v>9.51</v>
      </c>
      <c r="M486" s="5">
        <f t="shared" si="21"/>
        <v>57.06</v>
      </c>
      <c r="N486" t="str">
        <f t="shared" si="22"/>
        <v>Librica</v>
      </c>
      <c r="O486" t="str">
        <f t="shared" si="23"/>
        <v>Light</v>
      </c>
      <c r="P486" t="str" cm="1">
        <f t="array" ref="P486">_xlfn.XLOOKUP(Orders[[#This Row],[Customer ID]],customers!$A$1:$A$1001,customers!I$1:$I$1001,,0)</f>
        <v>No</v>
      </c>
      <c r="Q486" t="str">
        <f>_xlfn.XLOOKUP(C486,customers!$A$1:$A$1001,customers!$F$1:$F$1001,,0)</f>
        <v>San Jose</v>
      </c>
      <c r="R486" s="10">
        <f>Orders[[#This Row],[Unit Price]]-Orders[[#This Row],[Unit Profit]]</f>
        <v>8.2736999999999998</v>
      </c>
      <c r="S486" s="10">
        <f>Orders[[#This Row],[Quantity]]*Orders[[#This Row],[Unit Cost]]</f>
        <v>49.642200000000003</v>
      </c>
      <c r="T486" s="5" cm="1">
        <f t="array" ref="T486">_xlfn.XLOOKUP(D486,Table2[[#All],[Product ID]],Table2[[#All],[Profit]],,0)</f>
        <v>1.2363</v>
      </c>
      <c r="U486" s="5">
        <f>Orders[[#This Row],[Quantity]]*Orders[[#This Row],[Unit Profit]]</f>
        <v>7.4177999999999997</v>
      </c>
    </row>
    <row r="487" spans="1:21" x14ac:dyDescent="0.3">
      <c r="A487" s="2" t="s">
        <v>3230</v>
      </c>
      <c r="B487" s="3">
        <v>44413</v>
      </c>
      <c r="C487" s="2" t="s">
        <v>3231</v>
      </c>
      <c r="D487" t="s">
        <v>6178</v>
      </c>
      <c r="E487" s="2">
        <v>6</v>
      </c>
      <c r="F487" s="2" t="str">
        <f>_xlfn.XLOOKUP(C487,customers!$A$1:$A$1001,customers!$B$1:$B$1001,,0)</f>
        <v>Morna Hansed</v>
      </c>
      <c r="G487" s="2" t="str">
        <f>IF(_xlfn.XLOOKUP(C487,customers!$A$1:$A$1001,customers!$C$1:$C$1001,,0)=0, "", _xlfn.XLOOKUP(C487,customers!$A$1:$A$1001,customers!$C$1:$C$1001,,0))</f>
        <v>mhanseddh@instagram.com</v>
      </c>
      <c r="H487" s="2" t="str">
        <f>_xlfn.XLOOKUP(C487,customers!$A$1:$A$1001,customers!$G$1:$G$1001,,0)</f>
        <v>Ireland</v>
      </c>
      <c r="I487" t="str">
        <f>INDEX(products!$A$1:$G$49,MATCH(orders!$D487,products!$A$1:$A$49,0), MATCH(orders!I$1,products!$A$1:$G$1,0))</f>
        <v>Rob</v>
      </c>
      <c r="J487" t="str">
        <f>INDEX(products!$A$1:$G$49,MATCH(orders!$D487,products!$A$1:$A$49,0), MATCH(orders!J$1,products!$A$1:$G$1,0))</f>
        <v>L</v>
      </c>
      <c r="K487" s="4">
        <f>INDEX(products!$A$1:$G$49,MATCH(orders!$D487,products!$A$1:$A$49,0), MATCH(orders!K$1,products!$A$1:$G$1,0))</f>
        <v>0.2</v>
      </c>
      <c r="L487" s="5">
        <f>INDEX(products!$A$1:$G$49,MATCH(orders!$D487,products!$A$1:$A$49,0), MATCH(orders!L$1,products!$A$1:$G$1,0))</f>
        <v>3.5849999999999995</v>
      </c>
      <c r="M487" s="5">
        <f t="shared" si="21"/>
        <v>21.509999999999998</v>
      </c>
      <c r="N487" t="str">
        <f t="shared" si="22"/>
        <v>Robusta</v>
      </c>
      <c r="O487" t="str">
        <f t="shared" si="23"/>
        <v>Light</v>
      </c>
      <c r="P487" t="str" cm="1">
        <f t="array" ref="P487">_xlfn.XLOOKUP(Orders[[#This Row],[Customer ID]],customers!$A$1:$A$1001,customers!I$1:$I$1001,,0)</f>
        <v>Yes</v>
      </c>
      <c r="Q487" t="str">
        <f>_xlfn.XLOOKUP(C487,customers!$A$1:$A$1001,customers!$F$1:$F$1001,,0)</f>
        <v>Tr谩 Mh贸r</v>
      </c>
      <c r="R487" s="10">
        <f>Orders[[#This Row],[Unit Price]]-Orders[[#This Row],[Unit Profit]]</f>
        <v>3.3698999999999995</v>
      </c>
      <c r="S487" s="10">
        <f>Orders[[#This Row],[Quantity]]*Orders[[#This Row],[Unit Cost]]</f>
        <v>20.219399999999997</v>
      </c>
      <c r="T487" s="5" cm="1">
        <f t="array" ref="T487">_xlfn.XLOOKUP(D487,Table2[[#All],[Product ID]],Table2[[#All],[Profit]],,0)</f>
        <v>0.21509999999999996</v>
      </c>
      <c r="U487" s="5">
        <f>Orders[[#This Row],[Quantity]]*Orders[[#This Row],[Unit Profit]]</f>
        <v>1.2905999999999997</v>
      </c>
    </row>
    <row r="488" spans="1:21" x14ac:dyDescent="0.3">
      <c r="A488" s="2" t="s">
        <v>3236</v>
      </c>
      <c r="B488" s="3">
        <v>44043</v>
      </c>
      <c r="C488" s="2" t="s">
        <v>3237</v>
      </c>
      <c r="D488" t="s">
        <v>6160</v>
      </c>
      <c r="E488" s="2">
        <v>6</v>
      </c>
      <c r="F488" s="2" t="str">
        <f>_xlfn.XLOOKUP(C488,customers!$A$1:$A$1001,customers!$B$1:$B$1001,,0)</f>
        <v>Franny Kienlein</v>
      </c>
      <c r="G488" s="2" t="str">
        <f>IF(_xlfn.XLOOKUP(C488,customers!$A$1:$A$1001,customers!$C$1:$C$1001,,0)=0, "", _xlfn.XLOOKUP(C488,customers!$A$1:$A$1001,customers!$C$1:$C$1001,,0))</f>
        <v>fkienleindi@trellian.com</v>
      </c>
      <c r="H488" s="2" t="str">
        <f>_xlfn.XLOOKUP(C488,customers!$A$1:$A$1001,customers!$G$1:$G$1001,,0)</f>
        <v>Ireland</v>
      </c>
      <c r="I488" t="str">
        <f>INDEX(products!$A$1:$G$49,MATCH(orders!$D488,products!$A$1:$A$49,0), MATCH(orders!I$1,products!$A$1:$G$1,0))</f>
        <v>Lib</v>
      </c>
      <c r="J488" t="str">
        <f>INDEX(products!$A$1:$G$49,MATCH(orders!$D488,products!$A$1:$A$49,0), MATCH(orders!J$1,products!$A$1:$G$1,0))</f>
        <v>M</v>
      </c>
      <c r="K488" s="4">
        <f>INDEX(products!$A$1:$G$49,MATCH(orders!$D488,products!$A$1:$A$49,0), MATCH(orders!K$1,products!$A$1:$G$1,0))</f>
        <v>0.5</v>
      </c>
      <c r="L488" s="5">
        <f>INDEX(products!$A$1:$G$49,MATCH(orders!$D488,products!$A$1:$A$49,0), MATCH(orders!L$1,products!$A$1:$G$1,0))</f>
        <v>8.73</v>
      </c>
      <c r="M488" s="5">
        <f t="shared" si="21"/>
        <v>52.38</v>
      </c>
      <c r="N488" t="str">
        <f t="shared" si="22"/>
        <v>Librica</v>
      </c>
      <c r="O488" t="str">
        <f t="shared" si="23"/>
        <v>Medium</v>
      </c>
      <c r="P488" t="str" cm="1">
        <f t="array" ref="P488">_xlfn.XLOOKUP(Orders[[#This Row],[Customer ID]],customers!$A$1:$A$1001,customers!I$1:$I$1001,,0)</f>
        <v>Yes</v>
      </c>
      <c r="Q488" t="str">
        <f>_xlfn.XLOOKUP(C488,customers!$A$1:$A$1001,customers!$F$1:$F$1001,,0)</f>
        <v>Coolock</v>
      </c>
      <c r="R488" s="10">
        <f>Orders[[#This Row],[Unit Price]]-Orders[[#This Row],[Unit Profit]]</f>
        <v>7.5951000000000004</v>
      </c>
      <c r="S488" s="10">
        <f>Orders[[#This Row],[Quantity]]*Orders[[#This Row],[Unit Cost]]</f>
        <v>45.570599999999999</v>
      </c>
      <c r="T488" s="5" cm="1">
        <f t="array" ref="T488">_xlfn.XLOOKUP(D488,Table2[[#All],[Product ID]],Table2[[#All],[Profit]],,0)</f>
        <v>1.1349</v>
      </c>
      <c r="U488" s="5">
        <f>Orders[[#This Row],[Quantity]]*Orders[[#This Row],[Unit Profit]]</f>
        <v>6.8094000000000001</v>
      </c>
    </row>
    <row r="489" spans="1:21" x14ac:dyDescent="0.3">
      <c r="A489" s="2" t="s">
        <v>3242</v>
      </c>
      <c r="B489" s="3">
        <v>44093</v>
      </c>
      <c r="C489" s="2" t="s">
        <v>3243</v>
      </c>
      <c r="D489" t="s">
        <v>6183</v>
      </c>
      <c r="E489" s="2">
        <v>6</v>
      </c>
      <c r="F489" s="2" t="str">
        <f>_xlfn.XLOOKUP(C489,customers!$A$1:$A$1001,customers!$B$1:$B$1001,,0)</f>
        <v>Klarika Egglestone</v>
      </c>
      <c r="G489" s="2" t="str">
        <f>IF(_xlfn.XLOOKUP(C489,customers!$A$1:$A$1001,customers!$C$1:$C$1001,,0)=0, "", _xlfn.XLOOKUP(C489,customers!$A$1:$A$1001,customers!$C$1:$C$1001,,0))</f>
        <v>kegglestonedj@sphinn.com</v>
      </c>
      <c r="H489" s="2" t="str">
        <f>_xlfn.XLOOKUP(C489,customers!$A$1:$A$1001,customers!$G$1:$G$1001,,0)</f>
        <v>Ireland</v>
      </c>
      <c r="I489" t="str">
        <f>INDEX(products!$A$1:$G$49,MATCH(orders!$D489,products!$A$1:$A$49,0), MATCH(orders!I$1,products!$A$1:$G$1,0))</f>
        <v>Exc</v>
      </c>
      <c r="J489" t="str">
        <f>INDEX(products!$A$1:$G$49,MATCH(orders!$D489,products!$A$1:$A$49,0), MATCH(orders!J$1,products!$A$1:$G$1,0))</f>
        <v>D</v>
      </c>
      <c r="K489" s="4">
        <f>INDEX(products!$A$1:$G$49,MATCH(orders!$D489,products!$A$1:$A$49,0), MATCH(orders!K$1,products!$A$1:$G$1,0))</f>
        <v>1</v>
      </c>
      <c r="L489" s="5">
        <f>INDEX(products!$A$1:$G$49,MATCH(orders!$D489,products!$A$1:$A$49,0), MATCH(orders!L$1,products!$A$1:$G$1,0))</f>
        <v>12.15</v>
      </c>
      <c r="M489" s="5">
        <f t="shared" si="21"/>
        <v>72.900000000000006</v>
      </c>
      <c r="N489" t="str">
        <f t="shared" si="22"/>
        <v>Excelsa</v>
      </c>
      <c r="O489" t="str">
        <f t="shared" si="23"/>
        <v>Dark</v>
      </c>
      <c r="P489" t="str" cm="1">
        <f t="array" ref="P489">_xlfn.XLOOKUP(Orders[[#This Row],[Customer ID]],customers!$A$1:$A$1001,customers!I$1:$I$1001,,0)</f>
        <v>No</v>
      </c>
      <c r="Q489" t="str">
        <f>_xlfn.XLOOKUP(C489,customers!$A$1:$A$1001,customers!$F$1:$F$1001,,0)</f>
        <v>Coolock</v>
      </c>
      <c r="R489" s="10">
        <f>Orders[[#This Row],[Unit Price]]-Orders[[#This Row],[Unit Profit]]</f>
        <v>10.813500000000001</v>
      </c>
      <c r="S489" s="10">
        <f>Orders[[#This Row],[Quantity]]*Orders[[#This Row],[Unit Cost]]</f>
        <v>64.881</v>
      </c>
      <c r="T489" s="5" cm="1">
        <f t="array" ref="T489">_xlfn.XLOOKUP(D489,Table2[[#All],[Product ID]],Table2[[#All],[Profit]],,0)</f>
        <v>1.3365</v>
      </c>
      <c r="U489" s="5">
        <f>Orders[[#This Row],[Quantity]]*Orders[[#This Row],[Unit Profit]]</f>
        <v>8.0190000000000001</v>
      </c>
    </row>
    <row r="490" spans="1:21" x14ac:dyDescent="0.3">
      <c r="A490" s="2" t="s">
        <v>3248</v>
      </c>
      <c r="B490" s="3">
        <v>43954</v>
      </c>
      <c r="C490" s="2" t="s">
        <v>3249</v>
      </c>
      <c r="D490" t="s">
        <v>6174</v>
      </c>
      <c r="E490" s="2">
        <v>5</v>
      </c>
      <c r="F490" s="2" t="str">
        <f>_xlfn.XLOOKUP(C490,customers!$A$1:$A$1001,customers!$B$1:$B$1001,,0)</f>
        <v>Becky Semkins</v>
      </c>
      <c r="G490" s="2" t="str">
        <f>IF(_xlfn.XLOOKUP(C490,customers!$A$1:$A$1001,customers!$C$1:$C$1001,,0)=0, "", _xlfn.XLOOKUP(C490,customers!$A$1:$A$1001,customers!$C$1:$C$1001,,0))</f>
        <v>bsemkinsdk@unc.edu</v>
      </c>
      <c r="H490" s="2" t="str">
        <f>_xlfn.XLOOKUP(C490,customers!$A$1:$A$1001,customers!$G$1:$G$1001,,0)</f>
        <v>Ireland</v>
      </c>
      <c r="I490" t="str">
        <f>INDEX(products!$A$1:$G$49,MATCH(orders!$D490,products!$A$1:$A$49,0), MATCH(orders!I$1,products!$A$1:$G$1,0))</f>
        <v>Rob</v>
      </c>
      <c r="J490" t="str">
        <f>INDEX(products!$A$1:$G$49,MATCH(orders!$D490,products!$A$1:$A$49,0), MATCH(orders!J$1,products!$A$1:$G$1,0))</f>
        <v>M</v>
      </c>
      <c r="K490" s="4">
        <f>INDEX(products!$A$1:$G$49,MATCH(orders!$D490,products!$A$1:$A$49,0), MATCH(orders!K$1,products!$A$1:$G$1,0))</f>
        <v>0.2</v>
      </c>
      <c r="L490" s="5">
        <f>INDEX(products!$A$1:$G$49,MATCH(orders!$D490,products!$A$1:$A$49,0), MATCH(orders!L$1,products!$A$1:$G$1,0))</f>
        <v>2.9849999999999999</v>
      </c>
      <c r="M490" s="5">
        <f t="shared" si="21"/>
        <v>14.924999999999999</v>
      </c>
      <c r="N490" t="str">
        <f t="shared" si="22"/>
        <v>Robusta</v>
      </c>
      <c r="O490" t="str">
        <f t="shared" si="23"/>
        <v>Medium</v>
      </c>
      <c r="P490" t="str" cm="1">
        <f t="array" ref="P490">_xlfn.XLOOKUP(Orders[[#This Row],[Customer ID]],customers!$A$1:$A$1001,customers!I$1:$I$1001,,0)</f>
        <v>Yes</v>
      </c>
      <c r="Q490" t="str">
        <f>_xlfn.XLOOKUP(C490,customers!$A$1:$A$1001,customers!$F$1:$F$1001,,0)</f>
        <v>Kinnegad</v>
      </c>
      <c r="R490" s="10">
        <f>Orders[[#This Row],[Unit Price]]-Orders[[#This Row],[Unit Profit]]</f>
        <v>2.8058999999999998</v>
      </c>
      <c r="S490" s="10">
        <f>Orders[[#This Row],[Quantity]]*Orders[[#This Row],[Unit Cost]]</f>
        <v>14.029499999999999</v>
      </c>
      <c r="T490" s="5" cm="1">
        <f t="array" ref="T490">_xlfn.XLOOKUP(D490,Table2[[#All],[Product ID]],Table2[[#All],[Profit]],,0)</f>
        <v>0.17909999999999998</v>
      </c>
      <c r="U490" s="5">
        <f>Orders[[#This Row],[Quantity]]*Orders[[#This Row],[Unit Profit]]</f>
        <v>0.89549999999999996</v>
      </c>
    </row>
    <row r="491" spans="1:21" x14ac:dyDescent="0.3">
      <c r="A491" s="2" t="s">
        <v>3254</v>
      </c>
      <c r="B491" s="3">
        <v>43654</v>
      </c>
      <c r="C491" s="2" t="s">
        <v>3255</v>
      </c>
      <c r="D491" t="s">
        <v>6170</v>
      </c>
      <c r="E491" s="2">
        <v>6</v>
      </c>
      <c r="F491" s="2" t="str">
        <f>_xlfn.XLOOKUP(C491,customers!$A$1:$A$1001,customers!$B$1:$B$1001,,0)</f>
        <v>Sean Lorenzetti</v>
      </c>
      <c r="G491" s="2" t="str">
        <f>IF(_xlfn.XLOOKUP(C491,customers!$A$1:$A$1001,customers!$C$1:$C$1001,,0)=0, "", _xlfn.XLOOKUP(C491,customers!$A$1:$A$1001,customers!$C$1:$C$1001,,0))</f>
        <v>slorenzettidl@is.gd</v>
      </c>
      <c r="H491" s="2" t="str">
        <f>_xlfn.XLOOKUP(C491,customers!$A$1:$A$1001,customers!$G$1:$G$1001,,0)</f>
        <v>United States</v>
      </c>
      <c r="I491" t="str">
        <f>INDEX(products!$A$1:$G$49,MATCH(orders!$D491,products!$A$1:$A$49,0), MATCH(orders!I$1,products!$A$1:$G$1,0))</f>
        <v>Lib</v>
      </c>
      <c r="J491" t="str">
        <f>INDEX(products!$A$1:$G$49,MATCH(orders!$D491,products!$A$1:$A$49,0), MATCH(orders!J$1,products!$A$1:$G$1,0))</f>
        <v>L</v>
      </c>
      <c r="K491" s="4">
        <f>INDEX(products!$A$1:$G$49,MATCH(orders!$D491,products!$A$1:$A$49,0), MATCH(orders!K$1,products!$A$1:$G$1,0))</f>
        <v>1</v>
      </c>
      <c r="L491" s="5">
        <f>INDEX(products!$A$1:$G$49,MATCH(orders!$D491,products!$A$1:$A$49,0), MATCH(orders!L$1,products!$A$1:$G$1,0))</f>
        <v>15.85</v>
      </c>
      <c r="M491" s="5">
        <f t="shared" si="21"/>
        <v>95.1</v>
      </c>
      <c r="N491" t="str">
        <f t="shared" si="22"/>
        <v>Librica</v>
      </c>
      <c r="O491" t="str">
        <f t="shared" si="23"/>
        <v>Light</v>
      </c>
      <c r="P491" t="str" cm="1">
        <f t="array" ref="P491">_xlfn.XLOOKUP(Orders[[#This Row],[Customer ID]],customers!$A$1:$A$1001,customers!I$1:$I$1001,,0)</f>
        <v>No</v>
      </c>
      <c r="Q491" t="str">
        <f>_xlfn.XLOOKUP(C491,customers!$A$1:$A$1001,customers!$F$1:$F$1001,,0)</f>
        <v>El Paso</v>
      </c>
      <c r="R491" s="10">
        <f>Orders[[#This Row],[Unit Price]]-Orders[[#This Row],[Unit Profit]]</f>
        <v>13.7895</v>
      </c>
      <c r="S491" s="10">
        <f>Orders[[#This Row],[Quantity]]*Orders[[#This Row],[Unit Cost]]</f>
        <v>82.736999999999995</v>
      </c>
      <c r="T491" s="5" cm="1">
        <f t="array" ref="T491">_xlfn.XLOOKUP(D491,Table2[[#All],[Product ID]],Table2[[#All],[Profit]],,0)</f>
        <v>2.0605000000000002</v>
      </c>
      <c r="U491" s="5">
        <f>Orders[[#This Row],[Quantity]]*Orders[[#This Row],[Unit Profit]]</f>
        <v>12.363000000000001</v>
      </c>
    </row>
    <row r="492" spans="1:21" x14ac:dyDescent="0.3">
      <c r="A492" s="2" t="s">
        <v>3260</v>
      </c>
      <c r="B492" s="3">
        <v>43764</v>
      </c>
      <c r="C492" s="2" t="s">
        <v>3261</v>
      </c>
      <c r="D492" t="s">
        <v>6169</v>
      </c>
      <c r="E492" s="2">
        <v>2</v>
      </c>
      <c r="F492" s="2" t="str">
        <f>_xlfn.XLOOKUP(C492,customers!$A$1:$A$1001,customers!$B$1:$B$1001,,0)</f>
        <v>Bob Giannazzi</v>
      </c>
      <c r="G492" s="2" t="str">
        <f>IF(_xlfn.XLOOKUP(C492,customers!$A$1:$A$1001,customers!$C$1:$C$1001,,0)=0, "", _xlfn.XLOOKUP(C492,customers!$A$1:$A$1001,customers!$C$1:$C$1001,,0))</f>
        <v>bgiannazzidm@apple.com</v>
      </c>
      <c r="H492" s="2" t="str">
        <f>_xlfn.XLOOKUP(C492,customers!$A$1:$A$1001,customers!$G$1:$G$1001,,0)</f>
        <v>United States</v>
      </c>
      <c r="I492" t="str">
        <f>INDEX(products!$A$1:$G$49,MATCH(orders!$D492,products!$A$1:$A$49,0), MATCH(orders!I$1,products!$A$1:$G$1,0))</f>
        <v>Lib</v>
      </c>
      <c r="J492" t="str">
        <f>INDEX(products!$A$1:$G$49,MATCH(orders!$D492,products!$A$1:$A$49,0), MATCH(orders!J$1,products!$A$1:$G$1,0))</f>
        <v>D</v>
      </c>
      <c r="K492" s="4">
        <f>INDEX(products!$A$1:$G$49,MATCH(orders!$D492,products!$A$1:$A$49,0), MATCH(orders!K$1,products!$A$1:$G$1,0))</f>
        <v>0.5</v>
      </c>
      <c r="L492" s="5">
        <f>INDEX(products!$A$1:$G$49,MATCH(orders!$D492,products!$A$1:$A$49,0), MATCH(orders!L$1,products!$A$1:$G$1,0))</f>
        <v>7.77</v>
      </c>
      <c r="M492" s="5">
        <f t="shared" si="21"/>
        <v>15.54</v>
      </c>
      <c r="N492" t="str">
        <f t="shared" si="22"/>
        <v>Librica</v>
      </c>
      <c r="O492" t="str">
        <f t="shared" si="23"/>
        <v>Dark</v>
      </c>
      <c r="P492" t="str" cm="1">
        <f t="array" ref="P492">_xlfn.XLOOKUP(Orders[[#This Row],[Customer ID]],customers!$A$1:$A$1001,customers!I$1:$I$1001,,0)</f>
        <v>No</v>
      </c>
      <c r="Q492" t="str">
        <f>_xlfn.XLOOKUP(C492,customers!$A$1:$A$1001,customers!$F$1:$F$1001,,0)</f>
        <v>Fort Lauderdale</v>
      </c>
      <c r="R492" s="10">
        <f>Orders[[#This Row],[Unit Price]]-Orders[[#This Row],[Unit Profit]]</f>
        <v>6.7599</v>
      </c>
      <c r="S492" s="10">
        <f>Orders[[#This Row],[Quantity]]*Orders[[#This Row],[Unit Cost]]</f>
        <v>13.5198</v>
      </c>
      <c r="T492" s="5" cm="1">
        <f t="array" ref="T492">_xlfn.XLOOKUP(D492,Table2[[#All],[Product ID]],Table2[[#All],[Profit]],,0)</f>
        <v>1.0101</v>
      </c>
      <c r="U492" s="5">
        <f>Orders[[#This Row],[Quantity]]*Orders[[#This Row],[Unit Profit]]</f>
        <v>2.0202</v>
      </c>
    </row>
    <row r="493" spans="1:21" x14ac:dyDescent="0.3">
      <c r="A493" s="2" t="s">
        <v>3266</v>
      </c>
      <c r="B493" s="3">
        <v>44101</v>
      </c>
      <c r="C493" s="2" t="s">
        <v>3267</v>
      </c>
      <c r="D493" t="s">
        <v>6150</v>
      </c>
      <c r="E493" s="2">
        <v>6</v>
      </c>
      <c r="F493" s="2" t="str">
        <f>_xlfn.XLOOKUP(C493,customers!$A$1:$A$1001,customers!$B$1:$B$1001,,0)</f>
        <v>Kendra Backshell</v>
      </c>
      <c r="G493" s="2" t="str">
        <f>IF(_xlfn.XLOOKUP(C493,customers!$A$1:$A$1001,customers!$C$1:$C$1001,,0)=0, "", _xlfn.XLOOKUP(C493,customers!$A$1:$A$1001,customers!$C$1:$C$1001,,0))</f>
        <v/>
      </c>
      <c r="H493" s="2" t="str">
        <f>_xlfn.XLOOKUP(C493,customers!$A$1:$A$1001,customers!$G$1:$G$1001,,0)</f>
        <v>United States</v>
      </c>
      <c r="I493" t="str">
        <f>INDEX(products!$A$1:$G$49,MATCH(orders!$D493,products!$A$1:$A$49,0), MATCH(orders!I$1,products!$A$1:$G$1,0))</f>
        <v>Lib</v>
      </c>
      <c r="J493" t="str">
        <f>INDEX(products!$A$1:$G$49,MATCH(orders!$D493,products!$A$1:$A$49,0), MATCH(orders!J$1,products!$A$1:$G$1,0))</f>
        <v>D</v>
      </c>
      <c r="K493" s="4">
        <f>INDEX(products!$A$1:$G$49,MATCH(orders!$D493,products!$A$1:$A$49,0), MATCH(orders!K$1,products!$A$1:$G$1,0))</f>
        <v>0.2</v>
      </c>
      <c r="L493" s="5">
        <f>INDEX(products!$A$1:$G$49,MATCH(orders!$D493,products!$A$1:$A$49,0), MATCH(orders!L$1,products!$A$1:$G$1,0))</f>
        <v>3.8849999999999998</v>
      </c>
      <c r="M493" s="5">
        <f t="shared" si="21"/>
        <v>23.31</v>
      </c>
      <c r="N493" t="str">
        <f t="shared" si="22"/>
        <v>Librica</v>
      </c>
      <c r="O493" t="str">
        <f t="shared" si="23"/>
        <v>Dark</v>
      </c>
      <c r="P493" t="str" cm="1">
        <f t="array" ref="P493">_xlfn.XLOOKUP(Orders[[#This Row],[Customer ID]],customers!$A$1:$A$1001,customers!I$1:$I$1001,,0)</f>
        <v>No</v>
      </c>
      <c r="Q493" t="str">
        <f>_xlfn.XLOOKUP(C493,customers!$A$1:$A$1001,customers!$F$1:$F$1001,,0)</f>
        <v>Indianapolis</v>
      </c>
      <c r="R493" s="10">
        <f>Orders[[#This Row],[Unit Price]]-Orders[[#This Row],[Unit Profit]]</f>
        <v>3.37995</v>
      </c>
      <c r="S493" s="10">
        <f>Orders[[#This Row],[Quantity]]*Orders[[#This Row],[Unit Cost]]</f>
        <v>20.279699999999998</v>
      </c>
      <c r="T493" s="5" cm="1">
        <f t="array" ref="T493">_xlfn.XLOOKUP(D493,Table2[[#All],[Product ID]],Table2[[#All],[Profit]],,0)</f>
        <v>0.50505</v>
      </c>
      <c r="U493" s="5">
        <f>Orders[[#This Row],[Quantity]]*Orders[[#This Row],[Unit Profit]]</f>
        <v>3.0303</v>
      </c>
    </row>
    <row r="494" spans="1:21" x14ac:dyDescent="0.3">
      <c r="A494" s="2" t="s">
        <v>3271</v>
      </c>
      <c r="B494" s="3">
        <v>44620</v>
      </c>
      <c r="C494" s="2" t="s">
        <v>3272</v>
      </c>
      <c r="D494" t="s">
        <v>6156</v>
      </c>
      <c r="E494" s="2">
        <v>1</v>
      </c>
      <c r="F494" s="2" t="str">
        <f>_xlfn.XLOOKUP(C494,customers!$A$1:$A$1001,customers!$B$1:$B$1001,,0)</f>
        <v>Uriah Lethbrig</v>
      </c>
      <c r="G494" s="2" t="str">
        <f>IF(_xlfn.XLOOKUP(C494,customers!$A$1:$A$1001,customers!$C$1:$C$1001,,0)=0, "", _xlfn.XLOOKUP(C494,customers!$A$1:$A$1001,customers!$C$1:$C$1001,,0))</f>
        <v>ulethbrigdo@hc360.com</v>
      </c>
      <c r="H494" s="2" t="str">
        <f>_xlfn.XLOOKUP(C494,customers!$A$1:$A$1001,customers!$G$1:$G$1001,,0)</f>
        <v>United States</v>
      </c>
      <c r="I494" t="str">
        <f>INDEX(products!$A$1:$G$49,MATCH(orders!$D494,products!$A$1:$A$49,0), MATCH(orders!I$1,products!$A$1:$G$1,0))</f>
        <v>Exc</v>
      </c>
      <c r="J494" t="str">
        <f>INDEX(products!$A$1:$G$49,MATCH(orders!$D494,products!$A$1:$A$49,0), MATCH(orders!J$1,products!$A$1:$G$1,0))</f>
        <v>M</v>
      </c>
      <c r="K494" s="4">
        <f>INDEX(products!$A$1:$G$49,MATCH(orders!$D494,products!$A$1:$A$49,0), MATCH(orders!K$1,products!$A$1:$G$1,0))</f>
        <v>0.2</v>
      </c>
      <c r="L494" s="5">
        <f>INDEX(products!$A$1:$G$49,MATCH(orders!$D494,products!$A$1:$A$49,0), MATCH(orders!L$1,products!$A$1:$G$1,0))</f>
        <v>4.125</v>
      </c>
      <c r="M494" s="5">
        <f t="shared" si="21"/>
        <v>4.125</v>
      </c>
      <c r="N494" t="str">
        <f t="shared" si="22"/>
        <v>Excelsa</v>
      </c>
      <c r="O494" t="str">
        <f t="shared" si="23"/>
        <v>Medium</v>
      </c>
      <c r="P494" t="str" cm="1">
        <f t="array" ref="P494">_xlfn.XLOOKUP(Orders[[#This Row],[Customer ID]],customers!$A$1:$A$1001,customers!I$1:$I$1001,,0)</f>
        <v>Yes</v>
      </c>
      <c r="Q494" t="str">
        <f>_xlfn.XLOOKUP(C494,customers!$A$1:$A$1001,customers!$F$1:$F$1001,,0)</f>
        <v>Milwaukee</v>
      </c>
      <c r="R494" s="10">
        <f>Orders[[#This Row],[Unit Price]]-Orders[[#This Row],[Unit Profit]]</f>
        <v>3.6712500000000001</v>
      </c>
      <c r="S494" s="10">
        <f>Orders[[#This Row],[Quantity]]*Orders[[#This Row],[Unit Cost]]</f>
        <v>3.6712500000000001</v>
      </c>
      <c r="T494" s="5" cm="1">
        <f t="array" ref="T494">_xlfn.XLOOKUP(D494,Table2[[#All],[Product ID]],Table2[[#All],[Profit]],,0)</f>
        <v>0.45374999999999999</v>
      </c>
      <c r="U494" s="5">
        <f>Orders[[#This Row],[Quantity]]*Orders[[#This Row],[Unit Profit]]</f>
        <v>0.45374999999999999</v>
      </c>
    </row>
    <row r="495" spans="1:21" x14ac:dyDescent="0.3">
      <c r="A495" s="2" t="s">
        <v>3277</v>
      </c>
      <c r="B495" s="3">
        <v>44090</v>
      </c>
      <c r="C495" s="2" t="s">
        <v>3278</v>
      </c>
      <c r="D495" t="s">
        <v>6146</v>
      </c>
      <c r="E495" s="2">
        <v>6</v>
      </c>
      <c r="F495" s="2" t="str">
        <f>_xlfn.XLOOKUP(C495,customers!$A$1:$A$1001,customers!$B$1:$B$1001,,0)</f>
        <v>Sky Farnish</v>
      </c>
      <c r="G495" s="2" t="str">
        <f>IF(_xlfn.XLOOKUP(C495,customers!$A$1:$A$1001,customers!$C$1:$C$1001,,0)=0, "", _xlfn.XLOOKUP(C495,customers!$A$1:$A$1001,customers!$C$1:$C$1001,,0))</f>
        <v>sfarnishdp@dmoz.org</v>
      </c>
      <c r="H495" s="2" t="str">
        <f>_xlfn.XLOOKUP(C495,customers!$A$1:$A$1001,customers!$G$1:$G$1001,,0)</f>
        <v>United Kingdom</v>
      </c>
      <c r="I495" t="str">
        <f>INDEX(products!$A$1:$G$49,MATCH(orders!$D495,products!$A$1:$A$49,0), MATCH(orders!I$1,products!$A$1:$G$1,0))</f>
        <v>Rob</v>
      </c>
      <c r="J495" t="str">
        <f>INDEX(products!$A$1:$G$49,MATCH(orders!$D495,products!$A$1:$A$49,0), MATCH(orders!J$1,products!$A$1:$G$1,0))</f>
        <v>M</v>
      </c>
      <c r="K495" s="4">
        <f>INDEX(products!$A$1:$G$49,MATCH(orders!$D495,products!$A$1:$A$49,0), MATCH(orders!K$1,products!$A$1:$G$1,0))</f>
        <v>0.5</v>
      </c>
      <c r="L495" s="5">
        <f>INDEX(products!$A$1:$G$49,MATCH(orders!$D495,products!$A$1:$A$49,0), MATCH(orders!L$1,products!$A$1:$G$1,0))</f>
        <v>5.97</v>
      </c>
      <c r="M495" s="5">
        <f t="shared" si="21"/>
        <v>35.82</v>
      </c>
      <c r="N495" t="str">
        <f t="shared" si="22"/>
        <v>Robusta</v>
      </c>
      <c r="O495" t="str">
        <f t="shared" si="23"/>
        <v>Medium</v>
      </c>
      <c r="P495" t="str" cm="1">
        <f t="array" ref="P495">_xlfn.XLOOKUP(Orders[[#This Row],[Customer ID]],customers!$A$1:$A$1001,customers!I$1:$I$1001,,0)</f>
        <v>No</v>
      </c>
      <c r="Q495" t="str">
        <f>_xlfn.XLOOKUP(C495,customers!$A$1:$A$1001,customers!$F$1:$F$1001,,0)</f>
        <v>Eaton</v>
      </c>
      <c r="R495" s="10">
        <f>Orders[[#This Row],[Unit Price]]-Orders[[#This Row],[Unit Profit]]</f>
        <v>5.6117999999999997</v>
      </c>
      <c r="S495" s="10">
        <f>Orders[[#This Row],[Quantity]]*Orders[[#This Row],[Unit Cost]]</f>
        <v>33.6708</v>
      </c>
      <c r="T495" s="5" cm="1">
        <f t="array" ref="T495">_xlfn.XLOOKUP(D495,Table2[[#All],[Product ID]],Table2[[#All],[Profit]],,0)</f>
        <v>0.35819999999999996</v>
      </c>
      <c r="U495" s="5">
        <f>Orders[[#This Row],[Quantity]]*Orders[[#This Row],[Unit Profit]]</f>
        <v>2.1491999999999996</v>
      </c>
    </row>
    <row r="496" spans="1:21" x14ac:dyDescent="0.3">
      <c r="A496" s="2" t="s">
        <v>3283</v>
      </c>
      <c r="B496" s="3">
        <v>44132</v>
      </c>
      <c r="C496" s="2" t="s">
        <v>3284</v>
      </c>
      <c r="D496" t="s">
        <v>6170</v>
      </c>
      <c r="E496" s="2">
        <v>2</v>
      </c>
      <c r="F496" s="2" t="str">
        <f>_xlfn.XLOOKUP(C496,customers!$A$1:$A$1001,customers!$B$1:$B$1001,,0)</f>
        <v>Felicia Jecock</v>
      </c>
      <c r="G496" s="2" t="str">
        <f>IF(_xlfn.XLOOKUP(C496,customers!$A$1:$A$1001,customers!$C$1:$C$1001,,0)=0, "", _xlfn.XLOOKUP(C496,customers!$A$1:$A$1001,customers!$C$1:$C$1001,,0))</f>
        <v>fjecockdq@unicef.org</v>
      </c>
      <c r="H496" s="2" t="str">
        <f>_xlfn.XLOOKUP(C496,customers!$A$1:$A$1001,customers!$G$1:$G$1001,,0)</f>
        <v>United States</v>
      </c>
      <c r="I496" t="str">
        <f>INDEX(products!$A$1:$G$49,MATCH(orders!$D496,products!$A$1:$A$49,0), MATCH(orders!I$1,products!$A$1:$G$1,0))</f>
        <v>Lib</v>
      </c>
      <c r="J496" t="str">
        <f>INDEX(products!$A$1:$G$49,MATCH(orders!$D496,products!$A$1:$A$49,0), MATCH(orders!J$1,products!$A$1:$G$1,0))</f>
        <v>L</v>
      </c>
      <c r="K496" s="4">
        <f>INDEX(products!$A$1:$G$49,MATCH(orders!$D496,products!$A$1:$A$49,0), MATCH(orders!K$1,products!$A$1:$G$1,0))</f>
        <v>1</v>
      </c>
      <c r="L496" s="5">
        <f>INDEX(products!$A$1:$G$49,MATCH(orders!$D496,products!$A$1:$A$49,0), MATCH(orders!L$1,products!$A$1:$G$1,0))</f>
        <v>15.85</v>
      </c>
      <c r="M496" s="5">
        <f t="shared" si="21"/>
        <v>31.7</v>
      </c>
      <c r="N496" t="str">
        <f t="shared" si="22"/>
        <v>Librica</v>
      </c>
      <c r="O496" t="str">
        <f t="shared" si="23"/>
        <v>Light</v>
      </c>
      <c r="P496" t="str" cm="1">
        <f t="array" ref="P496">_xlfn.XLOOKUP(Orders[[#This Row],[Customer ID]],customers!$A$1:$A$1001,customers!I$1:$I$1001,,0)</f>
        <v>No</v>
      </c>
      <c r="Q496" t="str">
        <f>_xlfn.XLOOKUP(C496,customers!$A$1:$A$1001,customers!$F$1:$F$1001,,0)</f>
        <v>Baton Rouge</v>
      </c>
      <c r="R496" s="10">
        <f>Orders[[#This Row],[Unit Price]]-Orders[[#This Row],[Unit Profit]]</f>
        <v>13.7895</v>
      </c>
      <c r="S496" s="10">
        <f>Orders[[#This Row],[Quantity]]*Orders[[#This Row],[Unit Cost]]</f>
        <v>27.579000000000001</v>
      </c>
      <c r="T496" s="5" cm="1">
        <f t="array" ref="T496">_xlfn.XLOOKUP(D496,Table2[[#All],[Product ID]],Table2[[#All],[Profit]],,0)</f>
        <v>2.0605000000000002</v>
      </c>
      <c r="U496" s="5">
        <f>Orders[[#This Row],[Quantity]]*Orders[[#This Row],[Unit Profit]]</f>
        <v>4.1210000000000004</v>
      </c>
    </row>
    <row r="497" spans="1:21" x14ac:dyDescent="0.3">
      <c r="A497" s="2" t="s">
        <v>3289</v>
      </c>
      <c r="B497" s="3">
        <v>43710</v>
      </c>
      <c r="C497" s="2" t="s">
        <v>3290</v>
      </c>
      <c r="D497" t="s">
        <v>6170</v>
      </c>
      <c r="E497" s="2">
        <v>5</v>
      </c>
      <c r="F497" s="2" t="str">
        <f>_xlfn.XLOOKUP(C497,customers!$A$1:$A$1001,customers!$B$1:$B$1001,,0)</f>
        <v>Currey MacAllister</v>
      </c>
      <c r="G497" s="2" t="str">
        <f>IF(_xlfn.XLOOKUP(C497,customers!$A$1:$A$1001,customers!$C$1:$C$1001,,0)=0, "", _xlfn.XLOOKUP(C497,customers!$A$1:$A$1001,customers!$C$1:$C$1001,,0))</f>
        <v/>
      </c>
      <c r="H497" s="2" t="str">
        <f>_xlfn.XLOOKUP(C497,customers!$A$1:$A$1001,customers!$G$1:$G$1001,,0)</f>
        <v>United States</v>
      </c>
      <c r="I497" t="str">
        <f>INDEX(products!$A$1:$G$49,MATCH(orders!$D497,products!$A$1:$A$49,0), MATCH(orders!I$1,products!$A$1:$G$1,0))</f>
        <v>Lib</v>
      </c>
      <c r="J497" t="str">
        <f>INDEX(products!$A$1:$G$49,MATCH(orders!$D497,products!$A$1:$A$49,0), MATCH(orders!J$1,products!$A$1:$G$1,0))</f>
        <v>L</v>
      </c>
      <c r="K497" s="4">
        <f>INDEX(products!$A$1:$G$49,MATCH(orders!$D497,products!$A$1:$A$49,0), MATCH(orders!K$1,products!$A$1:$G$1,0))</f>
        <v>1</v>
      </c>
      <c r="L497" s="5">
        <f>INDEX(products!$A$1:$G$49,MATCH(orders!$D497,products!$A$1:$A$49,0), MATCH(orders!L$1,products!$A$1:$G$1,0))</f>
        <v>15.85</v>
      </c>
      <c r="M497" s="5">
        <f t="shared" si="21"/>
        <v>79.25</v>
      </c>
      <c r="N497" t="str">
        <f t="shared" si="22"/>
        <v>Librica</v>
      </c>
      <c r="O497" t="str">
        <f t="shared" si="23"/>
        <v>Light</v>
      </c>
      <c r="P497" t="str" cm="1">
        <f t="array" ref="P497">_xlfn.XLOOKUP(Orders[[#This Row],[Customer ID]],customers!$A$1:$A$1001,customers!I$1:$I$1001,,0)</f>
        <v>Yes</v>
      </c>
      <c r="Q497" t="str">
        <f>_xlfn.XLOOKUP(C497,customers!$A$1:$A$1001,customers!$F$1:$F$1001,,0)</f>
        <v>Danbury</v>
      </c>
      <c r="R497" s="10">
        <f>Orders[[#This Row],[Unit Price]]-Orders[[#This Row],[Unit Profit]]</f>
        <v>13.7895</v>
      </c>
      <c r="S497" s="10">
        <f>Orders[[#This Row],[Quantity]]*Orders[[#This Row],[Unit Cost]]</f>
        <v>68.947500000000005</v>
      </c>
      <c r="T497" s="5" cm="1">
        <f t="array" ref="T497">_xlfn.XLOOKUP(D497,Table2[[#All],[Product ID]],Table2[[#All],[Profit]],,0)</f>
        <v>2.0605000000000002</v>
      </c>
      <c r="U497" s="5">
        <f>Orders[[#This Row],[Quantity]]*Orders[[#This Row],[Unit Profit]]</f>
        <v>10.302500000000002</v>
      </c>
    </row>
    <row r="498" spans="1:21" x14ac:dyDescent="0.3">
      <c r="A498" s="2" t="s">
        <v>3294</v>
      </c>
      <c r="B498" s="3">
        <v>44438</v>
      </c>
      <c r="C498" s="2" t="s">
        <v>3295</v>
      </c>
      <c r="D498" t="s">
        <v>6153</v>
      </c>
      <c r="E498" s="2">
        <v>3</v>
      </c>
      <c r="F498" s="2" t="str">
        <f>_xlfn.XLOOKUP(C498,customers!$A$1:$A$1001,customers!$B$1:$B$1001,,0)</f>
        <v>Hamlen Pallister</v>
      </c>
      <c r="G498" s="2" t="str">
        <f>IF(_xlfn.XLOOKUP(C498,customers!$A$1:$A$1001,customers!$C$1:$C$1001,,0)=0, "", _xlfn.XLOOKUP(C498,customers!$A$1:$A$1001,customers!$C$1:$C$1001,,0))</f>
        <v>hpallisterds@ning.com</v>
      </c>
      <c r="H498" s="2" t="str">
        <f>_xlfn.XLOOKUP(C498,customers!$A$1:$A$1001,customers!$G$1:$G$1001,,0)</f>
        <v>United States</v>
      </c>
      <c r="I498" t="str">
        <f>INDEX(products!$A$1:$G$49,MATCH(orders!$D498,products!$A$1:$A$49,0), MATCH(orders!I$1,products!$A$1:$G$1,0))</f>
        <v>Exc</v>
      </c>
      <c r="J498" t="str">
        <f>INDEX(products!$A$1:$G$49,MATCH(orders!$D498,products!$A$1:$A$49,0), MATCH(orders!J$1,products!$A$1:$G$1,0))</f>
        <v>D</v>
      </c>
      <c r="K498" s="4">
        <f>INDEX(products!$A$1:$G$49,MATCH(orders!$D498,products!$A$1:$A$49,0), MATCH(orders!K$1,products!$A$1:$G$1,0))</f>
        <v>0.2</v>
      </c>
      <c r="L498" s="5">
        <f>INDEX(products!$A$1:$G$49,MATCH(orders!$D498,products!$A$1:$A$49,0), MATCH(orders!L$1,products!$A$1:$G$1,0))</f>
        <v>3.645</v>
      </c>
      <c r="M498" s="5">
        <f t="shared" si="21"/>
        <v>10.935</v>
      </c>
      <c r="N498" t="str">
        <f t="shared" si="22"/>
        <v>Excelsa</v>
      </c>
      <c r="O498" t="str">
        <f t="shared" si="23"/>
        <v>Dark</v>
      </c>
      <c r="P498" t="str" cm="1">
        <f t="array" ref="P498">_xlfn.XLOOKUP(Orders[[#This Row],[Customer ID]],customers!$A$1:$A$1001,customers!I$1:$I$1001,,0)</f>
        <v>No</v>
      </c>
      <c r="Q498" t="str">
        <f>_xlfn.XLOOKUP(C498,customers!$A$1:$A$1001,customers!$F$1:$F$1001,,0)</f>
        <v>Pensacola</v>
      </c>
      <c r="R498" s="10">
        <f>Orders[[#This Row],[Unit Price]]-Orders[[#This Row],[Unit Profit]]</f>
        <v>3.2440500000000001</v>
      </c>
      <c r="S498" s="10">
        <f>Orders[[#This Row],[Quantity]]*Orders[[#This Row],[Unit Cost]]</f>
        <v>9.7321500000000007</v>
      </c>
      <c r="T498" s="5" cm="1">
        <f t="array" ref="T498">_xlfn.XLOOKUP(D498,Table2[[#All],[Product ID]],Table2[[#All],[Profit]],,0)</f>
        <v>0.40095000000000003</v>
      </c>
      <c r="U498" s="5">
        <f>Orders[[#This Row],[Quantity]]*Orders[[#This Row],[Unit Profit]]</f>
        <v>1.2028500000000002</v>
      </c>
    </row>
    <row r="499" spans="1:21" x14ac:dyDescent="0.3">
      <c r="A499" s="2" t="s">
        <v>3300</v>
      </c>
      <c r="B499" s="3">
        <v>44351</v>
      </c>
      <c r="C499" s="2" t="s">
        <v>3301</v>
      </c>
      <c r="D499" t="s">
        <v>6147</v>
      </c>
      <c r="E499" s="2">
        <v>4</v>
      </c>
      <c r="F499" s="2" t="str">
        <f>_xlfn.XLOOKUP(C499,customers!$A$1:$A$1001,customers!$B$1:$B$1001,,0)</f>
        <v>Chantal Mersh</v>
      </c>
      <c r="G499" s="2" t="str">
        <f>IF(_xlfn.XLOOKUP(C499,customers!$A$1:$A$1001,customers!$C$1:$C$1001,,0)=0, "", _xlfn.XLOOKUP(C499,customers!$A$1:$A$1001,customers!$C$1:$C$1001,,0))</f>
        <v>cmershdt@drupal.org</v>
      </c>
      <c r="H499" s="2" t="str">
        <f>_xlfn.XLOOKUP(C499,customers!$A$1:$A$1001,customers!$G$1:$G$1001,,0)</f>
        <v>Ireland</v>
      </c>
      <c r="I499" t="str">
        <f>INDEX(products!$A$1:$G$49,MATCH(orders!$D499,products!$A$1:$A$49,0), MATCH(orders!I$1,products!$A$1:$G$1,0))</f>
        <v>Ara</v>
      </c>
      <c r="J499" t="str">
        <f>INDEX(products!$A$1:$G$49,MATCH(orders!$D499,products!$A$1:$A$49,0), MATCH(orders!J$1,products!$A$1:$G$1,0))</f>
        <v>D</v>
      </c>
      <c r="K499" s="4">
        <f>INDEX(products!$A$1:$G$49,MATCH(orders!$D499,products!$A$1:$A$49,0), MATCH(orders!K$1,products!$A$1:$G$1,0))</f>
        <v>1</v>
      </c>
      <c r="L499" s="5">
        <f>INDEX(products!$A$1:$G$49,MATCH(orders!$D499,products!$A$1:$A$49,0), MATCH(orders!L$1,products!$A$1:$G$1,0))</f>
        <v>9.9499999999999993</v>
      </c>
      <c r="M499" s="5">
        <f t="shared" si="21"/>
        <v>39.799999999999997</v>
      </c>
      <c r="N499" t="str">
        <f t="shared" si="22"/>
        <v>Arabica</v>
      </c>
      <c r="O499" t="str">
        <f t="shared" si="23"/>
        <v>Dark</v>
      </c>
      <c r="P499" t="str" cm="1">
        <f t="array" ref="P499">_xlfn.XLOOKUP(Orders[[#This Row],[Customer ID]],customers!$A$1:$A$1001,customers!I$1:$I$1001,,0)</f>
        <v>No</v>
      </c>
      <c r="Q499" t="str">
        <f>_xlfn.XLOOKUP(C499,customers!$A$1:$A$1001,customers!$F$1:$F$1001,,0)</f>
        <v>Milltown</v>
      </c>
      <c r="R499" s="10">
        <f>Orders[[#This Row],[Unit Price]]-Orders[[#This Row],[Unit Profit]]</f>
        <v>9.0544999999999991</v>
      </c>
      <c r="S499" s="10">
        <f>Orders[[#This Row],[Quantity]]*Orders[[#This Row],[Unit Cost]]</f>
        <v>36.217999999999996</v>
      </c>
      <c r="T499" s="5" cm="1">
        <f t="array" ref="T499">_xlfn.XLOOKUP(D499,Table2[[#All],[Product ID]],Table2[[#All],[Profit]],,0)</f>
        <v>0.89549999999999985</v>
      </c>
      <c r="U499" s="5">
        <f>Orders[[#This Row],[Quantity]]*Orders[[#This Row],[Unit Profit]]</f>
        <v>3.5819999999999994</v>
      </c>
    </row>
    <row r="500" spans="1:21" x14ac:dyDescent="0.3">
      <c r="A500" s="2" t="s">
        <v>3307</v>
      </c>
      <c r="B500" s="3">
        <v>44159</v>
      </c>
      <c r="C500" s="2" t="s">
        <v>3368</v>
      </c>
      <c r="D500" t="s">
        <v>6138</v>
      </c>
      <c r="E500" s="2">
        <v>5</v>
      </c>
      <c r="F500" s="2" t="str">
        <f>_xlfn.XLOOKUP(C500,customers!$A$1:$A$1001,customers!$B$1:$B$1001,,0)</f>
        <v>Marja Urion</v>
      </c>
      <c r="G500" s="2" t="str">
        <f>IF(_xlfn.XLOOKUP(C500,customers!$A$1:$A$1001,customers!$C$1:$C$1001,,0)=0, "", _xlfn.XLOOKUP(C500,customers!$A$1:$A$1001,customers!$C$1:$C$1001,,0))</f>
        <v>murione5@alexa.com</v>
      </c>
      <c r="H500" s="2" t="str">
        <f>_xlfn.XLOOKUP(C500,customers!$A$1:$A$1001,customers!$G$1:$G$1001,,0)</f>
        <v>Ireland</v>
      </c>
      <c r="I500" t="str">
        <f>INDEX(products!$A$1:$G$49,MATCH(orders!$D500,products!$A$1:$A$49,0), MATCH(orders!I$1,products!$A$1:$G$1,0))</f>
        <v>Rob</v>
      </c>
      <c r="J500" t="str">
        <f>INDEX(products!$A$1:$G$49,MATCH(orders!$D500,products!$A$1:$A$49,0), MATCH(orders!J$1,products!$A$1:$G$1,0))</f>
        <v>M</v>
      </c>
      <c r="K500" s="4">
        <f>INDEX(products!$A$1:$G$49,MATCH(orders!$D500,products!$A$1:$A$49,0), MATCH(orders!K$1,products!$A$1:$G$1,0))</f>
        <v>1</v>
      </c>
      <c r="L500" s="5">
        <f>INDEX(products!$A$1:$G$49,MATCH(orders!$D500,products!$A$1:$A$49,0), MATCH(orders!L$1,products!$A$1:$G$1,0))</f>
        <v>9.9499999999999993</v>
      </c>
      <c r="M500" s="5">
        <f t="shared" si="21"/>
        <v>49.75</v>
      </c>
      <c r="N500" t="str">
        <f t="shared" si="22"/>
        <v>Robusta</v>
      </c>
      <c r="O500" t="str">
        <f t="shared" si="23"/>
        <v>Medium</v>
      </c>
      <c r="P500" t="str" cm="1">
        <f t="array" ref="P500">_xlfn.XLOOKUP(Orders[[#This Row],[Customer ID]],customers!$A$1:$A$1001,customers!I$1:$I$1001,,0)</f>
        <v>Yes</v>
      </c>
      <c r="Q500" t="str">
        <f>_xlfn.XLOOKUP(C500,customers!$A$1:$A$1001,customers!$F$1:$F$1001,,0)</f>
        <v>Virginia</v>
      </c>
      <c r="R500" s="10">
        <f>Orders[[#This Row],[Unit Price]]-Orders[[#This Row],[Unit Profit]]</f>
        <v>9.3529999999999998</v>
      </c>
      <c r="S500" s="10">
        <f>Orders[[#This Row],[Quantity]]*Orders[[#This Row],[Unit Cost]]</f>
        <v>46.765000000000001</v>
      </c>
      <c r="T500" s="5" cm="1">
        <f t="array" ref="T500">_xlfn.XLOOKUP(D500,Table2[[#All],[Product ID]],Table2[[#All],[Profit]],,0)</f>
        <v>0.59699999999999998</v>
      </c>
      <c r="U500" s="5">
        <f>Orders[[#This Row],[Quantity]]*Orders[[#This Row],[Unit Profit]]</f>
        <v>2.9849999999999999</v>
      </c>
    </row>
    <row r="501" spans="1:21" x14ac:dyDescent="0.3">
      <c r="A501" s="2" t="s">
        <v>3313</v>
      </c>
      <c r="B501" s="3">
        <v>44003</v>
      </c>
      <c r="C501" s="2" t="s">
        <v>3314</v>
      </c>
      <c r="D501" t="s">
        <v>6163</v>
      </c>
      <c r="E501" s="2">
        <v>3</v>
      </c>
      <c r="F501" s="2" t="str">
        <f>_xlfn.XLOOKUP(C501,customers!$A$1:$A$1001,customers!$B$1:$B$1001,,0)</f>
        <v>Malynda Purbrick</v>
      </c>
      <c r="G501" s="2" t="str">
        <f>IF(_xlfn.XLOOKUP(C501,customers!$A$1:$A$1001,customers!$C$1:$C$1001,,0)=0, "", _xlfn.XLOOKUP(C501,customers!$A$1:$A$1001,customers!$C$1:$C$1001,,0))</f>
        <v/>
      </c>
      <c r="H501" s="2" t="str">
        <f>_xlfn.XLOOKUP(C501,customers!$A$1:$A$1001,customers!$G$1:$G$1001,,0)</f>
        <v>Ireland</v>
      </c>
      <c r="I501" t="str">
        <f>INDEX(products!$A$1:$G$49,MATCH(orders!$D501,products!$A$1:$A$49,0), MATCH(orders!I$1,products!$A$1:$G$1,0))</f>
        <v>Rob</v>
      </c>
      <c r="J501" t="str">
        <f>INDEX(products!$A$1:$G$49,MATCH(orders!$D501,products!$A$1:$A$49,0), MATCH(orders!J$1,products!$A$1:$G$1,0))</f>
        <v>D</v>
      </c>
      <c r="K501" s="4">
        <f>INDEX(products!$A$1:$G$49,MATCH(orders!$D501,products!$A$1:$A$49,0), MATCH(orders!K$1,products!$A$1:$G$1,0))</f>
        <v>0.2</v>
      </c>
      <c r="L501" s="5">
        <f>INDEX(products!$A$1:$G$49,MATCH(orders!$D501,products!$A$1:$A$49,0), MATCH(orders!L$1,products!$A$1:$G$1,0))</f>
        <v>2.6849999999999996</v>
      </c>
      <c r="M501" s="5">
        <f t="shared" si="21"/>
        <v>8.0549999999999997</v>
      </c>
      <c r="N501" t="str">
        <f t="shared" si="22"/>
        <v>Robusta</v>
      </c>
      <c r="O501" t="str">
        <f t="shared" si="23"/>
        <v>Dark</v>
      </c>
      <c r="P501" t="str" cm="1">
        <f t="array" ref="P501">_xlfn.XLOOKUP(Orders[[#This Row],[Customer ID]],customers!$A$1:$A$1001,customers!I$1:$I$1001,,0)</f>
        <v>Yes</v>
      </c>
      <c r="Q501" t="str">
        <f>_xlfn.XLOOKUP(C501,customers!$A$1:$A$1001,customers!$F$1:$F$1001,,0)</f>
        <v>Balally</v>
      </c>
      <c r="R501" s="10">
        <f>Orders[[#This Row],[Unit Price]]-Orders[[#This Row],[Unit Profit]]</f>
        <v>2.5238999999999998</v>
      </c>
      <c r="S501" s="10">
        <f>Orders[[#This Row],[Quantity]]*Orders[[#This Row],[Unit Cost]]</f>
        <v>7.5716999999999999</v>
      </c>
      <c r="T501" s="5" cm="1">
        <f t="array" ref="T501">_xlfn.XLOOKUP(D501,Table2[[#All],[Product ID]],Table2[[#All],[Profit]],,0)</f>
        <v>0.16109999999999997</v>
      </c>
      <c r="U501" s="5">
        <f>Orders[[#This Row],[Quantity]]*Orders[[#This Row],[Unit Profit]]</f>
        <v>0.4832999999999999</v>
      </c>
    </row>
    <row r="502" spans="1:21" x14ac:dyDescent="0.3">
      <c r="A502" s="2" t="s">
        <v>3318</v>
      </c>
      <c r="B502" s="3">
        <v>44025</v>
      </c>
      <c r="C502" s="2" t="s">
        <v>3319</v>
      </c>
      <c r="D502" t="s">
        <v>6179</v>
      </c>
      <c r="E502" s="2">
        <v>4</v>
      </c>
      <c r="F502" s="2" t="str">
        <f>_xlfn.XLOOKUP(C502,customers!$A$1:$A$1001,customers!$B$1:$B$1001,,0)</f>
        <v>Alf Housaman</v>
      </c>
      <c r="G502" s="2" t="str">
        <f>IF(_xlfn.XLOOKUP(C502,customers!$A$1:$A$1001,customers!$C$1:$C$1001,,0)=0, "", _xlfn.XLOOKUP(C502,customers!$A$1:$A$1001,customers!$C$1:$C$1001,,0))</f>
        <v/>
      </c>
      <c r="H502" s="2" t="str">
        <f>_xlfn.XLOOKUP(C502,customers!$A$1:$A$1001,customers!$G$1:$G$1001,,0)</f>
        <v>United States</v>
      </c>
      <c r="I502" t="str">
        <f>INDEX(products!$A$1:$G$49,MATCH(orders!$D502,products!$A$1:$A$49,0), MATCH(orders!I$1,products!$A$1:$G$1,0))</f>
        <v>Rob</v>
      </c>
      <c r="J502" t="str">
        <f>INDEX(products!$A$1:$G$49,MATCH(orders!$D502,products!$A$1:$A$49,0), MATCH(orders!J$1,products!$A$1:$G$1,0))</f>
        <v>L</v>
      </c>
      <c r="K502" s="4">
        <f>INDEX(products!$A$1:$G$49,MATCH(orders!$D502,products!$A$1:$A$49,0), MATCH(orders!K$1,products!$A$1:$G$1,0))</f>
        <v>1</v>
      </c>
      <c r="L502" s="5">
        <f>INDEX(products!$A$1:$G$49,MATCH(orders!$D502,products!$A$1:$A$49,0), MATCH(orders!L$1,products!$A$1:$G$1,0))</f>
        <v>11.95</v>
      </c>
      <c r="M502" s="5">
        <f t="shared" si="21"/>
        <v>47.8</v>
      </c>
      <c r="N502" t="str">
        <f t="shared" si="22"/>
        <v>Robusta</v>
      </c>
      <c r="O502" t="str">
        <f t="shared" si="23"/>
        <v>Light</v>
      </c>
      <c r="P502" t="str" cm="1">
        <f t="array" ref="P502">_xlfn.XLOOKUP(Orders[[#This Row],[Customer ID]],customers!$A$1:$A$1001,customers!I$1:$I$1001,,0)</f>
        <v>No</v>
      </c>
      <c r="Q502" t="str">
        <f>_xlfn.XLOOKUP(C502,customers!$A$1:$A$1001,customers!$F$1:$F$1001,,0)</f>
        <v>Grand Rapids</v>
      </c>
      <c r="R502" s="10">
        <f>Orders[[#This Row],[Unit Price]]-Orders[[#This Row],[Unit Profit]]</f>
        <v>11.232999999999999</v>
      </c>
      <c r="S502" s="10">
        <f>Orders[[#This Row],[Quantity]]*Orders[[#This Row],[Unit Cost]]</f>
        <v>44.931999999999995</v>
      </c>
      <c r="T502" s="5" cm="1">
        <f t="array" ref="T502">_xlfn.XLOOKUP(D502,Table2[[#All],[Product ID]],Table2[[#All],[Profit]],,0)</f>
        <v>0.71699999999999997</v>
      </c>
      <c r="U502" s="5">
        <f>Orders[[#This Row],[Quantity]]*Orders[[#This Row],[Unit Profit]]</f>
        <v>2.8679999999999999</v>
      </c>
    </row>
    <row r="503" spans="1:21" x14ac:dyDescent="0.3">
      <c r="A503" s="2" t="s">
        <v>3323</v>
      </c>
      <c r="B503" s="3">
        <v>43467</v>
      </c>
      <c r="C503" s="2" t="s">
        <v>3324</v>
      </c>
      <c r="D503" t="s">
        <v>6174</v>
      </c>
      <c r="E503" s="2">
        <v>4</v>
      </c>
      <c r="F503" s="2" t="str">
        <f>_xlfn.XLOOKUP(C503,customers!$A$1:$A$1001,customers!$B$1:$B$1001,,0)</f>
        <v>Gladi Ducker</v>
      </c>
      <c r="G503" s="2" t="str">
        <f>IF(_xlfn.XLOOKUP(C503,customers!$A$1:$A$1001,customers!$C$1:$C$1001,,0)=0, "", _xlfn.XLOOKUP(C503,customers!$A$1:$A$1001,customers!$C$1:$C$1001,,0))</f>
        <v>gduckerdx@patch.com</v>
      </c>
      <c r="H503" s="2" t="str">
        <f>_xlfn.XLOOKUP(C503,customers!$A$1:$A$1001,customers!$G$1:$G$1001,,0)</f>
        <v>United Kingdom</v>
      </c>
      <c r="I503" t="str">
        <f>INDEX(products!$A$1:$G$49,MATCH(orders!$D503,products!$A$1:$A$49,0), MATCH(orders!I$1,products!$A$1:$G$1,0))</f>
        <v>Rob</v>
      </c>
      <c r="J503" t="str">
        <f>INDEX(products!$A$1:$G$49,MATCH(orders!$D503,products!$A$1:$A$49,0), MATCH(orders!J$1,products!$A$1:$G$1,0))</f>
        <v>M</v>
      </c>
      <c r="K503" s="4">
        <f>INDEX(products!$A$1:$G$49,MATCH(orders!$D503,products!$A$1:$A$49,0), MATCH(orders!K$1,products!$A$1:$G$1,0))</f>
        <v>0.2</v>
      </c>
      <c r="L503" s="5">
        <f>INDEX(products!$A$1:$G$49,MATCH(orders!$D503,products!$A$1:$A$49,0), MATCH(orders!L$1,products!$A$1:$G$1,0))</f>
        <v>2.9849999999999999</v>
      </c>
      <c r="M503" s="5">
        <f t="shared" si="21"/>
        <v>11.94</v>
      </c>
      <c r="N503" t="str">
        <f t="shared" si="22"/>
        <v>Robusta</v>
      </c>
      <c r="O503" t="str">
        <f t="shared" si="23"/>
        <v>Medium</v>
      </c>
      <c r="P503" t="str" cm="1">
        <f t="array" ref="P503">_xlfn.XLOOKUP(Orders[[#This Row],[Customer ID]],customers!$A$1:$A$1001,customers!I$1:$I$1001,,0)</f>
        <v>No</v>
      </c>
      <c r="Q503" t="str">
        <f>_xlfn.XLOOKUP(C503,customers!$A$1:$A$1001,customers!$F$1:$F$1001,,0)</f>
        <v>Belfast</v>
      </c>
      <c r="R503" s="10">
        <f>Orders[[#This Row],[Unit Price]]-Orders[[#This Row],[Unit Profit]]</f>
        <v>2.8058999999999998</v>
      </c>
      <c r="S503" s="10">
        <f>Orders[[#This Row],[Quantity]]*Orders[[#This Row],[Unit Cost]]</f>
        <v>11.223599999999999</v>
      </c>
      <c r="T503" s="5" cm="1">
        <f t="array" ref="T503">_xlfn.XLOOKUP(D503,Table2[[#All],[Product ID]],Table2[[#All],[Profit]],,0)</f>
        <v>0.17909999999999998</v>
      </c>
      <c r="U503" s="5">
        <f>Orders[[#This Row],[Quantity]]*Orders[[#This Row],[Unit Profit]]</f>
        <v>0.71639999999999993</v>
      </c>
    </row>
    <row r="504" spans="1:21" x14ac:dyDescent="0.3">
      <c r="A504" s="2" t="s">
        <v>3323</v>
      </c>
      <c r="B504" s="3">
        <v>43467</v>
      </c>
      <c r="C504" s="2" t="s">
        <v>3324</v>
      </c>
      <c r="D504" t="s">
        <v>6156</v>
      </c>
      <c r="E504" s="2">
        <v>4</v>
      </c>
      <c r="F504" s="2" t="str">
        <f>_xlfn.XLOOKUP(C504,customers!$A$1:$A$1001,customers!$B$1:$B$1001,,0)</f>
        <v>Gladi Ducker</v>
      </c>
      <c r="G504" s="2" t="str">
        <f>IF(_xlfn.XLOOKUP(C504,customers!$A$1:$A$1001,customers!$C$1:$C$1001,,0)=0, "", _xlfn.XLOOKUP(C504,customers!$A$1:$A$1001,customers!$C$1:$C$1001,,0))</f>
        <v>gduckerdx@patch.com</v>
      </c>
      <c r="H504" s="2" t="str">
        <f>_xlfn.XLOOKUP(C504,customers!$A$1:$A$1001,customers!$G$1:$G$1001,,0)</f>
        <v>United Kingdom</v>
      </c>
      <c r="I504" t="str">
        <f>INDEX(products!$A$1:$G$49,MATCH(orders!$D504,products!$A$1:$A$49,0), MATCH(orders!I$1,products!$A$1:$G$1,0))</f>
        <v>Exc</v>
      </c>
      <c r="J504" t="str">
        <f>INDEX(products!$A$1:$G$49,MATCH(orders!$D504,products!$A$1:$A$49,0), MATCH(orders!J$1,products!$A$1:$G$1,0))</f>
        <v>M</v>
      </c>
      <c r="K504" s="4">
        <f>INDEX(products!$A$1:$G$49,MATCH(orders!$D504,products!$A$1:$A$49,0), MATCH(orders!K$1,products!$A$1:$G$1,0))</f>
        <v>0.2</v>
      </c>
      <c r="L504" s="5">
        <f>INDEX(products!$A$1:$G$49,MATCH(orders!$D504,products!$A$1:$A$49,0), MATCH(orders!L$1,products!$A$1:$G$1,0))</f>
        <v>4.125</v>
      </c>
      <c r="M504" s="5">
        <f t="shared" si="21"/>
        <v>16.5</v>
      </c>
      <c r="N504" t="str">
        <f t="shared" si="22"/>
        <v>Excelsa</v>
      </c>
      <c r="O504" t="str">
        <f t="shared" si="23"/>
        <v>Medium</v>
      </c>
      <c r="P504" t="str" cm="1">
        <f t="array" ref="P504">_xlfn.XLOOKUP(Orders[[#This Row],[Customer ID]],customers!$A$1:$A$1001,customers!I$1:$I$1001,,0)</f>
        <v>No</v>
      </c>
      <c r="Q504" t="str">
        <f>_xlfn.XLOOKUP(C504,customers!$A$1:$A$1001,customers!$F$1:$F$1001,,0)</f>
        <v>Belfast</v>
      </c>
      <c r="R504" s="10">
        <f>Orders[[#This Row],[Unit Price]]-Orders[[#This Row],[Unit Profit]]</f>
        <v>3.6712500000000001</v>
      </c>
      <c r="S504" s="10">
        <f>Orders[[#This Row],[Quantity]]*Orders[[#This Row],[Unit Cost]]</f>
        <v>14.685</v>
      </c>
      <c r="T504" s="5" cm="1">
        <f t="array" ref="T504">_xlfn.XLOOKUP(D504,Table2[[#All],[Product ID]],Table2[[#All],[Profit]],,0)</f>
        <v>0.45374999999999999</v>
      </c>
      <c r="U504" s="5">
        <f>Orders[[#This Row],[Quantity]]*Orders[[#This Row],[Unit Profit]]</f>
        <v>1.8149999999999999</v>
      </c>
    </row>
    <row r="505" spans="1:21" x14ac:dyDescent="0.3">
      <c r="A505" s="2" t="s">
        <v>3323</v>
      </c>
      <c r="B505" s="3">
        <v>43467</v>
      </c>
      <c r="C505" s="2" t="s">
        <v>3324</v>
      </c>
      <c r="D505" t="s">
        <v>6143</v>
      </c>
      <c r="E505" s="2">
        <v>4</v>
      </c>
      <c r="F505" s="2" t="str">
        <f>_xlfn.XLOOKUP(C505,customers!$A$1:$A$1001,customers!$B$1:$B$1001,,0)</f>
        <v>Gladi Ducker</v>
      </c>
      <c r="G505" s="2" t="str">
        <f>IF(_xlfn.XLOOKUP(C505,customers!$A$1:$A$1001,customers!$C$1:$C$1001,,0)=0, "", _xlfn.XLOOKUP(C505,customers!$A$1:$A$1001,customers!$C$1:$C$1001,,0))</f>
        <v>gduckerdx@patch.com</v>
      </c>
      <c r="H505" s="2" t="str">
        <f>_xlfn.XLOOKUP(C505,customers!$A$1:$A$1001,customers!$G$1:$G$1001,,0)</f>
        <v>United Kingdom</v>
      </c>
      <c r="I505" t="str">
        <f>INDEX(products!$A$1:$G$49,MATCH(orders!$D505,products!$A$1:$A$49,0), MATCH(orders!I$1,products!$A$1:$G$1,0))</f>
        <v>Lib</v>
      </c>
      <c r="J505" t="str">
        <f>INDEX(products!$A$1:$G$49,MATCH(orders!$D505,products!$A$1:$A$49,0), MATCH(orders!J$1,products!$A$1:$G$1,0))</f>
        <v>D</v>
      </c>
      <c r="K505" s="4">
        <f>INDEX(products!$A$1:$G$49,MATCH(orders!$D505,products!$A$1:$A$49,0), MATCH(orders!K$1,products!$A$1:$G$1,0))</f>
        <v>1</v>
      </c>
      <c r="L505" s="5">
        <f>INDEX(products!$A$1:$G$49,MATCH(orders!$D505,products!$A$1:$A$49,0), MATCH(orders!L$1,products!$A$1:$G$1,0))</f>
        <v>12.95</v>
      </c>
      <c r="M505" s="5">
        <f t="shared" si="21"/>
        <v>51.8</v>
      </c>
      <c r="N505" t="str">
        <f t="shared" si="22"/>
        <v>Librica</v>
      </c>
      <c r="O505" t="str">
        <f t="shared" si="23"/>
        <v>Dark</v>
      </c>
      <c r="P505" t="str" cm="1">
        <f t="array" ref="P505">_xlfn.XLOOKUP(Orders[[#This Row],[Customer ID]],customers!$A$1:$A$1001,customers!I$1:$I$1001,,0)</f>
        <v>No</v>
      </c>
      <c r="Q505" t="str">
        <f>_xlfn.XLOOKUP(C505,customers!$A$1:$A$1001,customers!$F$1:$F$1001,,0)</f>
        <v>Belfast</v>
      </c>
      <c r="R505" s="10">
        <f>Orders[[#This Row],[Unit Price]]-Orders[[#This Row],[Unit Profit]]</f>
        <v>11.266499999999999</v>
      </c>
      <c r="S505" s="10">
        <f>Orders[[#This Row],[Quantity]]*Orders[[#This Row],[Unit Cost]]</f>
        <v>45.065999999999995</v>
      </c>
      <c r="T505" s="5" cm="1">
        <f t="array" ref="T505">_xlfn.XLOOKUP(D505,Table2[[#All],[Product ID]],Table2[[#All],[Profit]],,0)</f>
        <v>1.6835</v>
      </c>
      <c r="U505" s="5">
        <f>Orders[[#This Row],[Quantity]]*Orders[[#This Row],[Unit Profit]]</f>
        <v>6.734</v>
      </c>
    </row>
    <row r="506" spans="1:21" x14ac:dyDescent="0.3">
      <c r="A506" s="2" t="s">
        <v>3323</v>
      </c>
      <c r="B506" s="3">
        <v>43467</v>
      </c>
      <c r="C506" s="2" t="s">
        <v>3324</v>
      </c>
      <c r="D506" t="s">
        <v>6145</v>
      </c>
      <c r="E506" s="2">
        <v>3</v>
      </c>
      <c r="F506" s="2" t="str">
        <f>_xlfn.XLOOKUP(C506,customers!$A$1:$A$1001,customers!$B$1:$B$1001,,0)</f>
        <v>Gladi Ducker</v>
      </c>
      <c r="G506" s="2" t="str">
        <f>IF(_xlfn.XLOOKUP(C506,customers!$A$1:$A$1001,customers!$C$1:$C$1001,,0)=0, "", _xlfn.XLOOKUP(C506,customers!$A$1:$A$1001,customers!$C$1:$C$1001,,0))</f>
        <v>gduckerdx@patch.com</v>
      </c>
      <c r="H506" s="2" t="str">
        <f>_xlfn.XLOOKUP(C506,customers!$A$1:$A$1001,customers!$G$1:$G$1001,,0)</f>
        <v>United Kingdom</v>
      </c>
      <c r="I506" t="str">
        <f>INDEX(products!$A$1:$G$49,MATCH(orders!$D506,products!$A$1:$A$49,0), MATCH(orders!I$1,products!$A$1:$G$1,0))</f>
        <v>Lib</v>
      </c>
      <c r="J506" t="str">
        <f>INDEX(products!$A$1:$G$49,MATCH(orders!$D506,products!$A$1:$A$49,0), MATCH(orders!J$1,products!$A$1:$G$1,0))</f>
        <v>L</v>
      </c>
      <c r="K506" s="4">
        <f>INDEX(products!$A$1:$G$49,MATCH(orders!$D506,products!$A$1:$A$49,0), MATCH(orders!K$1,products!$A$1:$G$1,0))</f>
        <v>0.2</v>
      </c>
      <c r="L506" s="5">
        <f>INDEX(products!$A$1:$G$49,MATCH(orders!$D506,products!$A$1:$A$49,0), MATCH(orders!L$1,products!$A$1:$G$1,0))</f>
        <v>4.7549999999999999</v>
      </c>
      <c r="M506" s="5">
        <f t="shared" si="21"/>
        <v>14.265000000000001</v>
      </c>
      <c r="N506" t="str">
        <f t="shared" si="22"/>
        <v>Librica</v>
      </c>
      <c r="O506" t="str">
        <f t="shared" si="23"/>
        <v>Light</v>
      </c>
      <c r="P506" t="str" cm="1">
        <f t="array" ref="P506">_xlfn.XLOOKUP(Orders[[#This Row],[Customer ID]],customers!$A$1:$A$1001,customers!I$1:$I$1001,,0)</f>
        <v>No</v>
      </c>
      <c r="Q506" t="str">
        <f>_xlfn.XLOOKUP(C506,customers!$A$1:$A$1001,customers!$F$1:$F$1001,,0)</f>
        <v>Belfast</v>
      </c>
      <c r="R506" s="10">
        <f>Orders[[#This Row],[Unit Price]]-Orders[[#This Row],[Unit Profit]]</f>
        <v>4.1368499999999999</v>
      </c>
      <c r="S506" s="10">
        <f>Orders[[#This Row],[Quantity]]*Orders[[#This Row],[Unit Cost]]</f>
        <v>12.410550000000001</v>
      </c>
      <c r="T506" s="5" cm="1">
        <f t="array" ref="T506">_xlfn.XLOOKUP(D506,Table2[[#All],[Product ID]],Table2[[#All],[Profit]],,0)</f>
        <v>0.61814999999999998</v>
      </c>
      <c r="U506" s="5">
        <f>Orders[[#This Row],[Quantity]]*Orders[[#This Row],[Unit Profit]]</f>
        <v>1.8544499999999999</v>
      </c>
    </row>
    <row r="507" spans="1:21" x14ac:dyDescent="0.3">
      <c r="A507" s="2" t="s">
        <v>3343</v>
      </c>
      <c r="B507" s="3">
        <v>44609</v>
      </c>
      <c r="C507" s="2" t="s">
        <v>3344</v>
      </c>
      <c r="D507" t="s">
        <v>6159</v>
      </c>
      <c r="E507" s="2">
        <v>6</v>
      </c>
      <c r="F507" s="2" t="str">
        <f>_xlfn.XLOOKUP(C507,customers!$A$1:$A$1001,customers!$B$1:$B$1001,,0)</f>
        <v>Wain Stearley</v>
      </c>
      <c r="G507" s="2" t="str">
        <f>IF(_xlfn.XLOOKUP(C507,customers!$A$1:$A$1001,customers!$C$1:$C$1001,,0)=0, "", _xlfn.XLOOKUP(C507,customers!$A$1:$A$1001,customers!$C$1:$C$1001,,0))</f>
        <v>wstearleye1@census.gov</v>
      </c>
      <c r="H507" s="2" t="str">
        <f>_xlfn.XLOOKUP(C507,customers!$A$1:$A$1001,customers!$G$1:$G$1001,,0)</f>
        <v>United States</v>
      </c>
      <c r="I507" t="str">
        <f>INDEX(products!$A$1:$G$49,MATCH(orders!$D507,products!$A$1:$A$49,0), MATCH(orders!I$1,products!$A$1:$G$1,0))</f>
        <v>Lib</v>
      </c>
      <c r="J507" t="str">
        <f>INDEX(products!$A$1:$G$49,MATCH(orders!$D507,products!$A$1:$A$49,0), MATCH(orders!J$1,products!$A$1:$G$1,0))</f>
        <v>M</v>
      </c>
      <c r="K507" s="4">
        <f>INDEX(products!$A$1:$G$49,MATCH(orders!$D507,products!$A$1:$A$49,0), MATCH(orders!K$1,products!$A$1:$G$1,0))</f>
        <v>0.2</v>
      </c>
      <c r="L507" s="5">
        <f>INDEX(products!$A$1:$G$49,MATCH(orders!$D507,products!$A$1:$A$49,0), MATCH(orders!L$1,products!$A$1:$G$1,0))</f>
        <v>4.3650000000000002</v>
      </c>
      <c r="M507" s="5">
        <f t="shared" si="21"/>
        <v>26.19</v>
      </c>
      <c r="N507" t="str">
        <f t="shared" si="22"/>
        <v>Librica</v>
      </c>
      <c r="O507" t="str">
        <f t="shared" si="23"/>
        <v>Medium</v>
      </c>
      <c r="P507" t="str" cm="1">
        <f t="array" ref="P507">_xlfn.XLOOKUP(Orders[[#This Row],[Customer ID]],customers!$A$1:$A$1001,customers!I$1:$I$1001,,0)</f>
        <v>No</v>
      </c>
      <c r="Q507" t="str">
        <f>_xlfn.XLOOKUP(C507,customers!$A$1:$A$1001,customers!$F$1:$F$1001,,0)</f>
        <v>High Point</v>
      </c>
      <c r="R507" s="10">
        <f>Orders[[#This Row],[Unit Price]]-Orders[[#This Row],[Unit Profit]]</f>
        <v>3.7975500000000002</v>
      </c>
      <c r="S507" s="10">
        <f>Orders[[#This Row],[Quantity]]*Orders[[#This Row],[Unit Cost]]</f>
        <v>22.785299999999999</v>
      </c>
      <c r="T507" s="5" cm="1">
        <f t="array" ref="T507">_xlfn.XLOOKUP(D507,Table2[[#All],[Product ID]],Table2[[#All],[Profit]],,0)</f>
        <v>0.56745000000000001</v>
      </c>
      <c r="U507" s="5">
        <f>Orders[[#This Row],[Quantity]]*Orders[[#This Row],[Unit Profit]]</f>
        <v>3.4047000000000001</v>
      </c>
    </row>
    <row r="508" spans="1:21" x14ac:dyDescent="0.3">
      <c r="A508" s="2" t="s">
        <v>3349</v>
      </c>
      <c r="B508" s="3">
        <v>44184</v>
      </c>
      <c r="C508" s="2" t="s">
        <v>3350</v>
      </c>
      <c r="D508" t="s">
        <v>6140</v>
      </c>
      <c r="E508" s="2">
        <v>2</v>
      </c>
      <c r="F508" s="2" t="str">
        <f>_xlfn.XLOOKUP(C508,customers!$A$1:$A$1001,customers!$B$1:$B$1001,,0)</f>
        <v>Diane-marie Wincer</v>
      </c>
      <c r="G508" s="2" t="str">
        <f>IF(_xlfn.XLOOKUP(C508,customers!$A$1:$A$1001,customers!$C$1:$C$1001,,0)=0, "", _xlfn.XLOOKUP(C508,customers!$A$1:$A$1001,customers!$C$1:$C$1001,,0))</f>
        <v>dwincere2@marriott.com</v>
      </c>
      <c r="H508" s="2" t="str">
        <f>_xlfn.XLOOKUP(C508,customers!$A$1:$A$1001,customers!$G$1:$G$1001,,0)</f>
        <v>United States</v>
      </c>
      <c r="I508" t="str">
        <f>INDEX(products!$A$1:$G$49,MATCH(orders!$D508,products!$A$1:$A$49,0), MATCH(orders!I$1,products!$A$1:$G$1,0))</f>
        <v>Ara</v>
      </c>
      <c r="J508" t="str">
        <f>INDEX(products!$A$1:$G$49,MATCH(orders!$D508,products!$A$1:$A$49,0), MATCH(orders!J$1,products!$A$1:$G$1,0))</f>
        <v>L</v>
      </c>
      <c r="K508" s="4">
        <f>INDEX(products!$A$1:$G$49,MATCH(orders!$D508,products!$A$1:$A$49,0), MATCH(orders!K$1,products!$A$1:$G$1,0))</f>
        <v>1</v>
      </c>
      <c r="L508" s="5">
        <f>INDEX(products!$A$1:$G$49,MATCH(orders!$D508,products!$A$1:$A$49,0), MATCH(orders!L$1,products!$A$1:$G$1,0))</f>
        <v>12.95</v>
      </c>
      <c r="M508" s="5">
        <f t="shared" si="21"/>
        <v>25.9</v>
      </c>
      <c r="N508" t="str">
        <f t="shared" si="22"/>
        <v>Arabica</v>
      </c>
      <c r="O508" t="str">
        <f t="shared" si="23"/>
        <v>Light</v>
      </c>
      <c r="P508" t="str" cm="1">
        <f t="array" ref="P508">_xlfn.XLOOKUP(Orders[[#This Row],[Customer ID]],customers!$A$1:$A$1001,customers!I$1:$I$1001,,0)</f>
        <v>Yes</v>
      </c>
      <c r="Q508" t="str">
        <f>_xlfn.XLOOKUP(C508,customers!$A$1:$A$1001,customers!$F$1:$F$1001,,0)</f>
        <v>El Paso</v>
      </c>
      <c r="R508" s="10">
        <f>Orders[[#This Row],[Unit Price]]-Orders[[#This Row],[Unit Profit]]</f>
        <v>11.7845</v>
      </c>
      <c r="S508" s="10">
        <f>Orders[[#This Row],[Quantity]]*Orders[[#This Row],[Unit Cost]]</f>
        <v>23.568999999999999</v>
      </c>
      <c r="T508" s="5" cm="1">
        <f t="array" ref="T508">_xlfn.XLOOKUP(D508,Table2[[#All],[Product ID]],Table2[[#All],[Profit]],,0)</f>
        <v>1.1655</v>
      </c>
      <c r="U508" s="5">
        <f>Orders[[#This Row],[Quantity]]*Orders[[#This Row],[Unit Profit]]</f>
        <v>2.331</v>
      </c>
    </row>
    <row r="509" spans="1:21" x14ac:dyDescent="0.3">
      <c r="A509" s="2" t="s">
        <v>3355</v>
      </c>
      <c r="B509" s="3">
        <v>43516</v>
      </c>
      <c r="C509" s="2" t="s">
        <v>3356</v>
      </c>
      <c r="D509" t="s">
        <v>6182</v>
      </c>
      <c r="E509" s="2">
        <v>3</v>
      </c>
      <c r="F509" s="2" t="str">
        <f>_xlfn.XLOOKUP(C509,customers!$A$1:$A$1001,customers!$B$1:$B$1001,,0)</f>
        <v>Perry Lyfield</v>
      </c>
      <c r="G509" s="2" t="str">
        <f>IF(_xlfn.XLOOKUP(C509,customers!$A$1:$A$1001,customers!$C$1:$C$1001,,0)=0, "", _xlfn.XLOOKUP(C509,customers!$A$1:$A$1001,customers!$C$1:$C$1001,,0))</f>
        <v>plyfielde3@baidu.com</v>
      </c>
      <c r="H509" s="2" t="str">
        <f>_xlfn.XLOOKUP(C509,customers!$A$1:$A$1001,customers!$G$1:$G$1001,,0)</f>
        <v>United States</v>
      </c>
      <c r="I509" t="str">
        <f>INDEX(products!$A$1:$G$49,MATCH(orders!$D509,products!$A$1:$A$49,0), MATCH(orders!I$1,products!$A$1:$G$1,0))</f>
        <v>Ara</v>
      </c>
      <c r="J509" t="str">
        <f>INDEX(products!$A$1:$G$49,MATCH(orders!$D509,products!$A$1:$A$49,0), MATCH(orders!J$1,products!$A$1:$G$1,0))</f>
        <v>L</v>
      </c>
      <c r="K509" s="4">
        <f>INDEX(products!$A$1:$G$49,MATCH(orders!$D509,products!$A$1:$A$49,0), MATCH(orders!K$1,products!$A$1:$G$1,0))</f>
        <v>2.5</v>
      </c>
      <c r="L509" s="5">
        <f>INDEX(products!$A$1:$G$49,MATCH(orders!$D509,products!$A$1:$A$49,0), MATCH(orders!L$1,products!$A$1:$G$1,0))</f>
        <v>29.784999999999997</v>
      </c>
      <c r="M509" s="5">
        <f t="shared" si="21"/>
        <v>89.35499999999999</v>
      </c>
      <c r="N509" t="str">
        <f t="shared" si="22"/>
        <v>Arabica</v>
      </c>
      <c r="O509" t="str">
        <f t="shared" si="23"/>
        <v>Light</v>
      </c>
      <c r="P509" t="str" cm="1">
        <f t="array" ref="P509">_xlfn.XLOOKUP(Orders[[#This Row],[Customer ID]],customers!$A$1:$A$1001,customers!I$1:$I$1001,,0)</f>
        <v>Yes</v>
      </c>
      <c r="Q509" t="str">
        <f>_xlfn.XLOOKUP(C509,customers!$A$1:$A$1001,customers!$F$1:$F$1001,,0)</f>
        <v>Cleveland</v>
      </c>
      <c r="R509" s="10">
        <f>Orders[[#This Row],[Unit Price]]-Orders[[#This Row],[Unit Profit]]</f>
        <v>27.104349999999997</v>
      </c>
      <c r="S509" s="10">
        <f>Orders[[#This Row],[Quantity]]*Orders[[#This Row],[Unit Cost]]</f>
        <v>81.31304999999999</v>
      </c>
      <c r="T509" s="5" cm="1">
        <f t="array" ref="T509">_xlfn.XLOOKUP(D509,Table2[[#All],[Product ID]],Table2[[#All],[Profit]],,0)</f>
        <v>2.6806499999999995</v>
      </c>
      <c r="U509" s="5">
        <f>Orders[[#This Row],[Quantity]]*Orders[[#This Row],[Unit Profit]]</f>
        <v>8.0419499999999982</v>
      </c>
    </row>
    <row r="510" spans="1:21" x14ac:dyDescent="0.3">
      <c r="A510" s="2" t="s">
        <v>3361</v>
      </c>
      <c r="B510" s="3">
        <v>44210</v>
      </c>
      <c r="C510" s="2" t="s">
        <v>3362</v>
      </c>
      <c r="D510" t="s">
        <v>6169</v>
      </c>
      <c r="E510" s="2">
        <v>6</v>
      </c>
      <c r="F510" s="2" t="str">
        <f>_xlfn.XLOOKUP(C510,customers!$A$1:$A$1001,customers!$B$1:$B$1001,,0)</f>
        <v>Heall Perris</v>
      </c>
      <c r="G510" s="2" t="str">
        <f>IF(_xlfn.XLOOKUP(C510,customers!$A$1:$A$1001,customers!$C$1:$C$1001,,0)=0, "", _xlfn.XLOOKUP(C510,customers!$A$1:$A$1001,customers!$C$1:$C$1001,,0))</f>
        <v>hperrise4@studiopress.com</v>
      </c>
      <c r="H510" s="2" t="str">
        <f>_xlfn.XLOOKUP(C510,customers!$A$1:$A$1001,customers!$G$1:$G$1001,,0)</f>
        <v>Ireland</v>
      </c>
      <c r="I510" t="str">
        <f>INDEX(products!$A$1:$G$49,MATCH(orders!$D510,products!$A$1:$A$49,0), MATCH(orders!I$1,products!$A$1:$G$1,0))</f>
        <v>Lib</v>
      </c>
      <c r="J510" t="str">
        <f>INDEX(products!$A$1:$G$49,MATCH(orders!$D510,products!$A$1:$A$49,0), MATCH(orders!J$1,products!$A$1:$G$1,0))</f>
        <v>D</v>
      </c>
      <c r="K510" s="4">
        <f>INDEX(products!$A$1:$G$49,MATCH(orders!$D510,products!$A$1:$A$49,0), MATCH(orders!K$1,products!$A$1:$G$1,0))</f>
        <v>0.5</v>
      </c>
      <c r="L510" s="5">
        <f>INDEX(products!$A$1:$G$49,MATCH(orders!$D510,products!$A$1:$A$49,0), MATCH(orders!L$1,products!$A$1:$G$1,0))</f>
        <v>7.77</v>
      </c>
      <c r="M510" s="5">
        <f t="shared" si="21"/>
        <v>46.62</v>
      </c>
      <c r="N510" t="str">
        <f t="shared" si="22"/>
        <v>Librica</v>
      </c>
      <c r="O510" t="str">
        <f t="shared" si="23"/>
        <v>Dark</v>
      </c>
      <c r="P510" t="str" cm="1">
        <f t="array" ref="P510">_xlfn.XLOOKUP(Orders[[#This Row],[Customer ID]],customers!$A$1:$A$1001,customers!I$1:$I$1001,,0)</f>
        <v>No</v>
      </c>
      <c r="Q510" t="str">
        <f>_xlfn.XLOOKUP(C510,customers!$A$1:$A$1001,customers!$F$1:$F$1001,,0)</f>
        <v>Ballymahon</v>
      </c>
      <c r="R510" s="10">
        <f>Orders[[#This Row],[Unit Price]]-Orders[[#This Row],[Unit Profit]]</f>
        <v>6.7599</v>
      </c>
      <c r="S510" s="10">
        <f>Orders[[#This Row],[Quantity]]*Orders[[#This Row],[Unit Cost]]</f>
        <v>40.559399999999997</v>
      </c>
      <c r="T510" s="5" cm="1">
        <f t="array" ref="T510">_xlfn.XLOOKUP(D510,Table2[[#All],[Product ID]],Table2[[#All],[Profit]],,0)</f>
        <v>1.0101</v>
      </c>
      <c r="U510" s="5">
        <f>Orders[[#This Row],[Quantity]]*Orders[[#This Row],[Unit Profit]]</f>
        <v>6.0606</v>
      </c>
    </row>
    <row r="511" spans="1:21" x14ac:dyDescent="0.3">
      <c r="A511" s="2" t="s">
        <v>3367</v>
      </c>
      <c r="B511" s="3">
        <v>43785</v>
      </c>
      <c r="C511" s="2" t="s">
        <v>3368</v>
      </c>
      <c r="D511" t="s">
        <v>6147</v>
      </c>
      <c r="E511" s="2">
        <v>3</v>
      </c>
      <c r="F511" s="2" t="str">
        <f>_xlfn.XLOOKUP(C511,customers!$A$1:$A$1001,customers!$B$1:$B$1001,,0)</f>
        <v>Marja Urion</v>
      </c>
      <c r="G511" s="2" t="str">
        <f>IF(_xlfn.XLOOKUP(C511,customers!$A$1:$A$1001,customers!$C$1:$C$1001,,0)=0, "", _xlfn.XLOOKUP(C511,customers!$A$1:$A$1001,customers!$C$1:$C$1001,,0))</f>
        <v>murione5@alexa.com</v>
      </c>
      <c r="H511" s="2" t="str">
        <f>_xlfn.XLOOKUP(C511,customers!$A$1:$A$1001,customers!$G$1:$G$1001,,0)</f>
        <v>Ireland</v>
      </c>
      <c r="I511" t="str">
        <f>INDEX(products!$A$1:$G$49,MATCH(orders!$D511,products!$A$1:$A$49,0), MATCH(orders!I$1,products!$A$1:$G$1,0))</f>
        <v>Ara</v>
      </c>
      <c r="J511" t="str">
        <f>INDEX(products!$A$1:$G$49,MATCH(orders!$D511,products!$A$1:$A$49,0), MATCH(orders!J$1,products!$A$1:$G$1,0))</f>
        <v>D</v>
      </c>
      <c r="K511" s="4">
        <f>INDEX(products!$A$1:$G$49,MATCH(orders!$D511,products!$A$1:$A$49,0), MATCH(orders!K$1,products!$A$1:$G$1,0))</f>
        <v>1</v>
      </c>
      <c r="L511" s="5">
        <f>INDEX(products!$A$1:$G$49,MATCH(orders!$D511,products!$A$1:$A$49,0), MATCH(orders!L$1,products!$A$1:$G$1,0))</f>
        <v>9.9499999999999993</v>
      </c>
      <c r="M511" s="5">
        <f t="shared" si="21"/>
        <v>29.849999999999998</v>
      </c>
      <c r="N511" t="str">
        <f t="shared" si="22"/>
        <v>Arabica</v>
      </c>
      <c r="O511" t="str">
        <f t="shared" si="23"/>
        <v>Dark</v>
      </c>
      <c r="P511" t="str" cm="1">
        <f t="array" ref="P511">_xlfn.XLOOKUP(Orders[[#This Row],[Customer ID]],customers!$A$1:$A$1001,customers!I$1:$I$1001,,0)</f>
        <v>Yes</v>
      </c>
      <c r="Q511" t="str">
        <f>_xlfn.XLOOKUP(C511,customers!$A$1:$A$1001,customers!$F$1:$F$1001,,0)</f>
        <v>Virginia</v>
      </c>
      <c r="R511" s="10">
        <f>Orders[[#This Row],[Unit Price]]-Orders[[#This Row],[Unit Profit]]</f>
        <v>9.0544999999999991</v>
      </c>
      <c r="S511" s="10">
        <f>Orders[[#This Row],[Quantity]]*Orders[[#This Row],[Unit Cost]]</f>
        <v>27.163499999999999</v>
      </c>
      <c r="T511" s="5" cm="1">
        <f t="array" ref="T511">_xlfn.XLOOKUP(D511,Table2[[#All],[Product ID]],Table2[[#All],[Profit]],,0)</f>
        <v>0.89549999999999985</v>
      </c>
      <c r="U511" s="5">
        <f>Orders[[#This Row],[Quantity]]*Orders[[#This Row],[Unit Profit]]</f>
        <v>2.6864999999999997</v>
      </c>
    </row>
    <row r="512" spans="1:21" x14ac:dyDescent="0.3">
      <c r="A512" s="2" t="s">
        <v>3373</v>
      </c>
      <c r="B512" s="3">
        <v>43803</v>
      </c>
      <c r="C512" s="2" t="s">
        <v>3374</v>
      </c>
      <c r="D512" t="s">
        <v>6178</v>
      </c>
      <c r="E512" s="2">
        <v>3</v>
      </c>
      <c r="F512" s="2" t="str">
        <f>_xlfn.XLOOKUP(C512,customers!$A$1:$A$1001,customers!$B$1:$B$1001,,0)</f>
        <v>Camellia Kid</v>
      </c>
      <c r="G512" s="2" t="str">
        <f>IF(_xlfn.XLOOKUP(C512,customers!$A$1:$A$1001,customers!$C$1:$C$1001,,0)=0, "", _xlfn.XLOOKUP(C512,customers!$A$1:$A$1001,customers!$C$1:$C$1001,,0))</f>
        <v>ckide6@narod.ru</v>
      </c>
      <c r="H512" s="2" t="str">
        <f>_xlfn.XLOOKUP(C512,customers!$A$1:$A$1001,customers!$G$1:$G$1001,,0)</f>
        <v>Ireland</v>
      </c>
      <c r="I512" t="str">
        <f>INDEX(products!$A$1:$G$49,MATCH(orders!$D512,products!$A$1:$A$49,0), MATCH(orders!I$1,products!$A$1:$G$1,0))</f>
        <v>Rob</v>
      </c>
      <c r="J512" t="str">
        <f>INDEX(products!$A$1:$G$49,MATCH(orders!$D512,products!$A$1:$A$49,0), MATCH(orders!J$1,products!$A$1:$G$1,0))</f>
        <v>L</v>
      </c>
      <c r="K512" s="4">
        <f>INDEX(products!$A$1:$G$49,MATCH(orders!$D512,products!$A$1:$A$49,0), MATCH(orders!K$1,products!$A$1:$G$1,0))</f>
        <v>0.2</v>
      </c>
      <c r="L512" s="5">
        <f>INDEX(products!$A$1:$G$49,MATCH(orders!$D512,products!$A$1:$A$49,0), MATCH(orders!L$1,products!$A$1:$G$1,0))</f>
        <v>3.5849999999999995</v>
      </c>
      <c r="M512" s="5">
        <f t="shared" si="21"/>
        <v>10.754999999999999</v>
      </c>
      <c r="N512" t="str">
        <f t="shared" si="22"/>
        <v>Robusta</v>
      </c>
      <c r="O512" t="str">
        <f t="shared" si="23"/>
        <v>Light</v>
      </c>
      <c r="P512" t="str" cm="1">
        <f t="array" ref="P512">_xlfn.XLOOKUP(Orders[[#This Row],[Customer ID]],customers!$A$1:$A$1001,customers!I$1:$I$1001,,0)</f>
        <v>Yes</v>
      </c>
      <c r="Q512" t="str">
        <f>_xlfn.XLOOKUP(C512,customers!$A$1:$A$1001,customers!$F$1:$F$1001,,0)</f>
        <v>Whitegate</v>
      </c>
      <c r="R512" s="10">
        <f>Orders[[#This Row],[Unit Price]]-Orders[[#This Row],[Unit Profit]]</f>
        <v>3.3698999999999995</v>
      </c>
      <c r="S512" s="10">
        <f>Orders[[#This Row],[Quantity]]*Orders[[#This Row],[Unit Cost]]</f>
        <v>10.109699999999998</v>
      </c>
      <c r="T512" s="5" cm="1">
        <f t="array" ref="T512">_xlfn.XLOOKUP(D512,Table2[[#All],[Product ID]],Table2[[#All],[Profit]],,0)</f>
        <v>0.21509999999999996</v>
      </c>
      <c r="U512" s="5">
        <f>Orders[[#This Row],[Quantity]]*Orders[[#This Row],[Unit Profit]]</f>
        <v>0.64529999999999987</v>
      </c>
    </row>
    <row r="513" spans="1:21" x14ac:dyDescent="0.3">
      <c r="A513" s="2" t="s">
        <v>3379</v>
      </c>
      <c r="B513" s="3">
        <v>44043</v>
      </c>
      <c r="C513" s="2" t="s">
        <v>3380</v>
      </c>
      <c r="D513" t="s">
        <v>6152</v>
      </c>
      <c r="E513" s="2">
        <v>4</v>
      </c>
      <c r="F513" s="2" t="str">
        <f>_xlfn.XLOOKUP(C513,customers!$A$1:$A$1001,customers!$B$1:$B$1001,,0)</f>
        <v>Carolann Beine</v>
      </c>
      <c r="G513" s="2" t="str">
        <f>IF(_xlfn.XLOOKUP(C513,customers!$A$1:$A$1001,customers!$C$1:$C$1001,,0)=0, "", _xlfn.XLOOKUP(C513,customers!$A$1:$A$1001,customers!$C$1:$C$1001,,0))</f>
        <v>cbeinee7@xinhuanet.com</v>
      </c>
      <c r="H513" s="2" t="str">
        <f>_xlfn.XLOOKUP(C513,customers!$A$1:$A$1001,customers!$G$1:$G$1001,,0)</f>
        <v>United States</v>
      </c>
      <c r="I513" t="str">
        <f>INDEX(products!$A$1:$G$49,MATCH(orders!$D513,products!$A$1:$A$49,0), MATCH(orders!I$1,products!$A$1:$G$1,0))</f>
        <v>Ara</v>
      </c>
      <c r="J513" t="str">
        <f>INDEX(products!$A$1:$G$49,MATCH(orders!$D513,products!$A$1:$A$49,0), MATCH(orders!J$1,products!$A$1:$G$1,0))</f>
        <v>M</v>
      </c>
      <c r="K513" s="4">
        <f>INDEX(products!$A$1:$G$49,MATCH(orders!$D513,products!$A$1:$A$49,0), MATCH(orders!K$1,products!$A$1:$G$1,0))</f>
        <v>0.2</v>
      </c>
      <c r="L513" s="5">
        <f>INDEX(products!$A$1:$G$49,MATCH(orders!$D513,products!$A$1:$A$49,0), MATCH(orders!L$1,products!$A$1:$G$1,0))</f>
        <v>3.375</v>
      </c>
      <c r="M513" s="5">
        <f t="shared" si="21"/>
        <v>13.5</v>
      </c>
      <c r="N513" t="str">
        <f t="shared" si="22"/>
        <v>Arabica</v>
      </c>
      <c r="O513" t="str">
        <f t="shared" si="23"/>
        <v>Medium</v>
      </c>
      <c r="P513" t="str" cm="1">
        <f t="array" ref="P513">_xlfn.XLOOKUP(Orders[[#This Row],[Customer ID]],customers!$A$1:$A$1001,customers!I$1:$I$1001,,0)</f>
        <v>Yes</v>
      </c>
      <c r="Q513" t="str">
        <f>_xlfn.XLOOKUP(C513,customers!$A$1:$A$1001,customers!$F$1:$F$1001,,0)</f>
        <v>Birmingham</v>
      </c>
      <c r="R513" s="10">
        <f>Orders[[#This Row],[Unit Price]]-Orders[[#This Row],[Unit Profit]]</f>
        <v>3.07125</v>
      </c>
      <c r="S513" s="10">
        <f>Orders[[#This Row],[Quantity]]*Orders[[#This Row],[Unit Cost]]</f>
        <v>12.285</v>
      </c>
      <c r="T513" s="5" cm="1">
        <f t="array" ref="T513">_xlfn.XLOOKUP(D513,Table2[[#All],[Product ID]],Table2[[#All],[Profit]],,0)</f>
        <v>0.30374999999999996</v>
      </c>
      <c r="U513" s="5">
        <f>Orders[[#This Row],[Quantity]]*Orders[[#This Row],[Unit Profit]]</f>
        <v>1.2149999999999999</v>
      </c>
    </row>
    <row r="514" spans="1:21" x14ac:dyDescent="0.3">
      <c r="A514" s="2" t="s">
        <v>3385</v>
      </c>
      <c r="B514" s="3">
        <v>43535</v>
      </c>
      <c r="C514" s="2" t="s">
        <v>3386</v>
      </c>
      <c r="D514" t="s">
        <v>6170</v>
      </c>
      <c r="E514" s="2">
        <v>3</v>
      </c>
      <c r="F514" s="2" t="str">
        <f>_xlfn.XLOOKUP(C514,customers!$A$1:$A$1001,customers!$B$1:$B$1001,,0)</f>
        <v>Celia Bakeup</v>
      </c>
      <c r="G514" s="2" t="str">
        <f>IF(_xlfn.XLOOKUP(C514,customers!$A$1:$A$1001,customers!$C$1:$C$1001,,0)=0, "", _xlfn.XLOOKUP(C514,customers!$A$1:$A$1001,customers!$C$1:$C$1001,,0))</f>
        <v>cbakeupe8@globo.com</v>
      </c>
      <c r="H514" s="2" t="str">
        <f>_xlfn.XLOOKUP(C514,customers!$A$1:$A$1001,customers!$G$1:$G$1001,,0)</f>
        <v>United States</v>
      </c>
      <c r="I514" t="str">
        <f>INDEX(products!$A$1:$G$49,MATCH(orders!$D514,products!$A$1:$A$49,0), MATCH(orders!I$1,products!$A$1:$G$1,0))</f>
        <v>Lib</v>
      </c>
      <c r="J514" t="str">
        <f>INDEX(products!$A$1:$G$49,MATCH(orders!$D514,products!$A$1:$A$49,0), MATCH(orders!J$1,products!$A$1:$G$1,0))</f>
        <v>L</v>
      </c>
      <c r="K514" s="4">
        <f>INDEX(products!$A$1:$G$49,MATCH(orders!$D514,products!$A$1:$A$49,0), MATCH(orders!K$1,products!$A$1:$G$1,0))</f>
        <v>1</v>
      </c>
      <c r="L514" s="5">
        <f>INDEX(products!$A$1:$G$49,MATCH(orders!$D514,products!$A$1:$A$49,0), MATCH(orders!L$1,products!$A$1:$G$1,0))</f>
        <v>15.85</v>
      </c>
      <c r="M514" s="5">
        <f t="shared" si="21"/>
        <v>47.55</v>
      </c>
      <c r="N514" t="str">
        <f t="shared" si="22"/>
        <v>Librica</v>
      </c>
      <c r="O514" t="str">
        <f t="shared" si="23"/>
        <v>Light</v>
      </c>
      <c r="P514" t="str" cm="1">
        <f t="array" ref="P514">_xlfn.XLOOKUP(Orders[[#This Row],[Customer ID]],customers!$A$1:$A$1001,customers!I$1:$I$1001,,0)</f>
        <v>No</v>
      </c>
      <c r="Q514" t="str">
        <f>_xlfn.XLOOKUP(C514,customers!$A$1:$A$1001,customers!$F$1:$F$1001,,0)</f>
        <v>Saint Cloud</v>
      </c>
      <c r="R514" s="10">
        <f>Orders[[#This Row],[Unit Price]]-Orders[[#This Row],[Unit Profit]]</f>
        <v>13.7895</v>
      </c>
      <c r="S514" s="10">
        <f>Orders[[#This Row],[Quantity]]*Orders[[#This Row],[Unit Cost]]</f>
        <v>41.368499999999997</v>
      </c>
      <c r="T514" s="5" cm="1">
        <f t="array" ref="T514">_xlfn.XLOOKUP(D514,Table2[[#All],[Product ID]],Table2[[#All],[Profit]],,0)</f>
        <v>2.0605000000000002</v>
      </c>
      <c r="U514" s="5">
        <f>Orders[[#This Row],[Quantity]]*Orders[[#This Row],[Unit Profit]]</f>
        <v>6.1815000000000007</v>
      </c>
    </row>
    <row r="515" spans="1:21" x14ac:dyDescent="0.3">
      <c r="A515" s="2" t="s">
        <v>3391</v>
      </c>
      <c r="B515" s="3">
        <v>44691</v>
      </c>
      <c r="C515" s="2" t="s">
        <v>3392</v>
      </c>
      <c r="D515" t="s">
        <v>6170</v>
      </c>
      <c r="E515" s="2">
        <v>5</v>
      </c>
      <c r="F515" s="2" t="str">
        <f>_xlfn.XLOOKUP(C515,customers!$A$1:$A$1001,customers!$B$1:$B$1001,,0)</f>
        <v>Nataniel Helkin</v>
      </c>
      <c r="G515" s="2" t="str">
        <f>IF(_xlfn.XLOOKUP(C515,customers!$A$1:$A$1001,customers!$C$1:$C$1001,,0)=0, "", _xlfn.XLOOKUP(C515,customers!$A$1:$A$1001,customers!$C$1:$C$1001,,0))</f>
        <v>nhelkine9@example.com</v>
      </c>
      <c r="H515" s="2" t="str">
        <f>_xlfn.XLOOKUP(C515,customers!$A$1:$A$1001,customers!$G$1:$G$1001,,0)</f>
        <v>United States</v>
      </c>
      <c r="I515" t="str">
        <f>INDEX(products!$A$1:$G$49,MATCH(orders!$D515,products!$A$1:$A$49,0), MATCH(orders!I$1,products!$A$1:$G$1,0))</f>
        <v>Lib</v>
      </c>
      <c r="J515" t="str">
        <f>INDEX(products!$A$1:$G$49,MATCH(orders!$D515,products!$A$1:$A$49,0), MATCH(orders!J$1,products!$A$1:$G$1,0))</f>
        <v>L</v>
      </c>
      <c r="K515" s="4">
        <f>INDEX(products!$A$1:$G$49,MATCH(orders!$D515,products!$A$1:$A$49,0), MATCH(orders!K$1,products!$A$1:$G$1,0))</f>
        <v>1</v>
      </c>
      <c r="L515" s="5">
        <f>INDEX(products!$A$1:$G$49,MATCH(orders!$D515,products!$A$1:$A$49,0), MATCH(orders!L$1,products!$A$1:$G$1,0))</f>
        <v>15.85</v>
      </c>
      <c r="M515" s="5">
        <f t="shared" ref="M515:M578" si="24">L515*E515</f>
        <v>79.25</v>
      </c>
      <c r="N515" t="str">
        <f t="shared" ref="N515:N578" si="25">IF(I515="Rob","Robusta", IF(I515="Exc","Excelsa", IF(I515="Ara", "Arabica", IF(I515="Lib", "Librica",""))))</f>
        <v>Librica</v>
      </c>
      <c r="O515" t="str">
        <f t="shared" ref="O515:O578" si="26">IF(J515="M", "Medium", IF(J515="L", "Light", IF(J515="D", "Dark","")))</f>
        <v>Light</v>
      </c>
      <c r="P515" t="str" cm="1">
        <f t="array" ref="P515">_xlfn.XLOOKUP(Orders[[#This Row],[Customer ID]],customers!$A$1:$A$1001,customers!I$1:$I$1001,,0)</f>
        <v>No</v>
      </c>
      <c r="Q515" t="str">
        <f>_xlfn.XLOOKUP(C515,customers!$A$1:$A$1001,customers!$F$1:$F$1001,,0)</f>
        <v>Philadelphia</v>
      </c>
      <c r="R515" s="10">
        <f>Orders[[#This Row],[Unit Price]]-Orders[[#This Row],[Unit Profit]]</f>
        <v>13.7895</v>
      </c>
      <c r="S515" s="10">
        <f>Orders[[#This Row],[Quantity]]*Orders[[#This Row],[Unit Cost]]</f>
        <v>68.947500000000005</v>
      </c>
      <c r="T515" s="5" cm="1">
        <f t="array" ref="T515">_xlfn.XLOOKUP(D515,Table2[[#All],[Product ID]],Table2[[#All],[Profit]],,0)</f>
        <v>2.0605000000000002</v>
      </c>
      <c r="U515" s="5">
        <f>Orders[[#This Row],[Quantity]]*Orders[[#This Row],[Unit Profit]]</f>
        <v>10.302500000000002</v>
      </c>
    </row>
    <row r="516" spans="1:21" x14ac:dyDescent="0.3">
      <c r="A516" s="2" t="s">
        <v>3396</v>
      </c>
      <c r="B516" s="3">
        <v>44555</v>
      </c>
      <c r="C516" s="2" t="s">
        <v>3397</v>
      </c>
      <c r="D516" t="s">
        <v>6159</v>
      </c>
      <c r="E516" s="2">
        <v>6</v>
      </c>
      <c r="F516" s="2" t="str">
        <f>_xlfn.XLOOKUP(C516,customers!$A$1:$A$1001,customers!$B$1:$B$1001,,0)</f>
        <v>Pippo Witherington</v>
      </c>
      <c r="G516" s="2" t="str">
        <f>IF(_xlfn.XLOOKUP(C516,customers!$A$1:$A$1001,customers!$C$1:$C$1001,,0)=0, "", _xlfn.XLOOKUP(C516,customers!$A$1:$A$1001,customers!$C$1:$C$1001,,0))</f>
        <v>pwitheringtonea@networkadvertising.org</v>
      </c>
      <c r="H516" s="2" t="str">
        <f>_xlfn.XLOOKUP(C516,customers!$A$1:$A$1001,customers!$G$1:$G$1001,,0)</f>
        <v>United States</v>
      </c>
      <c r="I516" t="str">
        <f>INDEX(products!$A$1:$G$49,MATCH(orders!$D516,products!$A$1:$A$49,0), MATCH(orders!I$1,products!$A$1:$G$1,0))</f>
        <v>Lib</v>
      </c>
      <c r="J516" t="str">
        <f>INDEX(products!$A$1:$G$49,MATCH(orders!$D516,products!$A$1:$A$49,0), MATCH(orders!J$1,products!$A$1:$G$1,0))</f>
        <v>M</v>
      </c>
      <c r="K516" s="4">
        <f>INDEX(products!$A$1:$G$49,MATCH(orders!$D516,products!$A$1:$A$49,0), MATCH(orders!K$1,products!$A$1:$G$1,0))</f>
        <v>0.2</v>
      </c>
      <c r="L516" s="5">
        <f>INDEX(products!$A$1:$G$49,MATCH(orders!$D516,products!$A$1:$A$49,0), MATCH(orders!L$1,products!$A$1:$G$1,0))</f>
        <v>4.3650000000000002</v>
      </c>
      <c r="M516" s="5">
        <f t="shared" si="24"/>
        <v>26.19</v>
      </c>
      <c r="N516" t="str">
        <f t="shared" si="25"/>
        <v>Librica</v>
      </c>
      <c r="O516" t="str">
        <f t="shared" si="26"/>
        <v>Medium</v>
      </c>
      <c r="P516" t="str" cm="1">
        <f t="array" ref="P516">_xlfn.XLOOKUP(Orders[[#This Row],[Customer ID]],customers!$A$1:$A$1001,customers!I$1:$I$1001,,0)</f>
        <v>Yes</v>
      </c>
      <c r="Q516" t="str">
        <f>_xlfn.XLOOKUP(C516,customers!$A$1:$A$1001,customers!$F$1:$F$1001,,0)</f>
        <v>Detroit</v>
      </c>
      <c r="R516" s="10">
        <f>Orders[[#This Row],[Unit Price]]-Orders[[#This Row],[Unit Profit]]</f>
        <v>3.7975500000000002</v>
      </c>
      <c r="S516" s="10">
        <f>Orders[[#This Row],[Quantity]]*Orders[[#This Row],[Unit Cost]]</f>
        <v>22.785299999999999</v>
      </c>
      <c r="T516" s="5" cm="1">
        <f t="array" ref="T516">_xlfn.XLOOKUP(D516,Table2[[#All],[Product ID]],Table2[[#All],[Profit]],,0)</f>
        <v>0.56745000000000001</v>
      </c>
      <c r="U516" s="5">
        <f>Orders[[#This Row],[Quantity]]*Orders[[#This Row],[Unit Profit]]</f>
        <v>3.4047000000000001</v>
      </c>
    </row>
    <row r="517" spans="1:21" x14ac:dyDescent="0.3">
      <c r="A517" s="2" t="s">
        <v>3402</v>
      </c>
      <c r="B517" s="3">
        <v>44673</v>
      </c>
      <c r="C517" s="2" t="s">
        <v>3403</v>
      </c>
      <c r="D517" t="s">
        <v>6173</v>
      </c>
      <c r="E517" s="2">
        <v>3</v>
      </c>
      <c r="F517" s="2" t="str">
        <f>_xlfn.XLOOKUP(C517,customers!$A$1:$A$1001,customers!$B$1:$B$1001,,0)</f>
        <v>Tildie Tilzey</v>
      </c>
      <c r="G517" s="2" t="str">
        <f>IF(_xlfn.XLOOKUP(C517,customers!$A$1:$A$1001,customers!$C$1:$C$1001,,0)=0, "", _xlfn.XLOOKUP(C517,customers!$A$1:$A$1001,customers!$C$1:$C$1001,,0))</f>
        <v>ttilzeyeb@hostgator.com</v>
      </c>
      <c r="H517" s="2" t="str">
        <f>_xlfn.XLOOKUP(C517,customers!$A$1:$A$1001,customers!$G$1:$G$1001,,0)</f>
        <v>United States</v>
      </c>
      <c r="I517" t="str">
        <f>INDEX(products!$A$1:$G$49,MATCH(orders!$D517,products!$A$1:$A$49,0), MATCH(orders!I$1,products!$A$1:$G$1,0))</f>
        <v>Rob</v>
      </c>
      <c r="J517" t="str">
        <f>INDEX(products!$A$1:$G$49,MATCH(orders!$D517,products!$A$1:$A$49,0), MATCH(orders!J$1,products!$A$1:$G$1,0))</f>
        <v>L</v>
      </c>
      <c r="K517" s="4">
        <f>INDEX(products!$A$1:$G$49,MATCH(orders!$D517,products!$A$1:$A$49,0), MATCH(orders!K$1,products!$A$1:$G$1,0))</f>
        <v>0.5</v>
      </c>
      <c r="L517" s="5">
        <f>INDEX(products!$A$1:$G$49,MATCH(orders!$D517,products!$A$1:$A$49,0), MATCH(orders!L$1,products!$A$1:$G$1,0))</f>
        <v>7.169999999999999</v>
      </c>
      <c r="M517" s="5">
        <f t="shared" si="24"/>
        <v>21.509999999999998</v>
      </c>
      <c r="N517" t="str">
        <f t="shared" si="25"/>
        <v>Robusta</v>
      </c>
      <c r="O517" t="str">
        <f t="shared" si="26"/>
        <v>Light</v>
      </c>
      <c r="P517" t="str" cm="1">
        <f t="array" ref="P517">_xlfn.XLOOKUP(Orders[[#This Row],[Customer ID]],customers!$A$1:$A$1001,customers!I$1:$I$1001,,0)</f>
        <v>No</v>
      </c>
      <c r="Q517" t="str">
        <f>_xlfn.XLOOKUP(C517,customers!$A$1:$A$1001,customers!$F$1:$F$1001,,0)</f>
        <v>Saint Louis</v>
      </c>
      <c r="R517" s="10">
        <f>Orders[[#This Row],[Unit Price]]-Orders[[#This Row],[Unit Profit]]</f>
        <v>6.7397999999999989</v>
      </c>
      <c r="S517" s="10">
        <f>Orders[[#This Row],[Quantity]]*Orders[[#This Row],[Unit Cost]]</f>
        <v>20.219399999999997</v>
      </c>
      <c r="T517" s="5" cm="1">
        <f t="array" ref="T517">_xlfn.XLOOKUP(D517,Table2[[#All],[Product ID]],Table2[[#All],[Profit]],,0)</f>
        <v>0.43019999999999992</v>
      </c>
      <c r="U517" s="5">
        <f>Orders[[#This Row],[Quantity]]*Orders[[#This Row],[Unit Profit]]</f>
        <v>1.2905999999999997</v>
      </c>
    </row>
    <row r="518" spans="1:21" x14ac:dyDescent="0.3">
      <c r="A518" s="2" t="s">
        <v>3408</v>
      </c>
      <c r="B518" s="3">
        <v>44723</v>
      </c>
      <c r="C518" s="2" t="s">
        <v>3409</v>
      </c>
      <c r="D518" t="s">
        <v>6149</v>
      </c>
      <c r="E518" s="2">
        <v>5</v>
      </c>
      <c r="F518" s="2" t="str">
        <f>_xlfn.XLOOKUP(C518,customers!$A$1:$A$1001,customers!$B$1:$B$1001,,0)</f>
        <v>Cindra Burling</v>
      </c>
      <c r="G518" s="2" t="str">
        <f>IF(_xlfn.XLOOKUP(C518,customers!$A$1:$A$1001,customers!$C$1:$C$1001,,0)=0, "", _xlfn.XLOOKUP(C518,customers!$A$1:$A$1001,customers!$C$1:$C$1001,,0))</f>
        <v/>
      </c>
      <c r="H518" s="2" t="str">
        <f>_xlfn.XLOOKUP(C518,customers!$A$1:$A$1001,customers!$G$1:$G$1001,,0)</f>
        <v>United States</v>
      </c>
      <c r="I518" t="str">
        <f>INDEX(products!$A$1:$G$49,MATCH(orders!$D518,products!$A$1:$A$49,0), MATCH(orders!I$1,products!$A$1:$G$1,0))</f>
        <v>Rob</v>
      </c>
      <c r="J518" t="str">
        <f>INDEX(products!$A$1:$G$49,MATCH(orders!$D518,products!$A$1:$A$49,0), MATCH(orders!J$1,products!$A$1:$G$1,0))</f>
        <v>D</v>
      </c>
      <c r="K518" s="4">
        <f>INDEX(products!$A$1:$G$49,MATCH(orders!$D518,products!$A$1:$A$49,0), MATCH(orders!K$1,products!$A$1:$G$1,0))</f>
        <v>2.5</v>
      </c>
      <c r="L518" s="5">
        <f>INDEX(products!$A$1:$G$49,MATCH(orders!$D518,products!$A$1:$A$49,0), MATCH(orders!L$1,products!$A$1:$G$1,0))</f>
        <v>20.584999999999997</v>
      </c>
      <c r="M518" s="5">
        <f t="shared" si="24"/>
        <v>102.92499999999998</v>
      </c>
      <c r="N518" t="str">
        <f t="shared" si="25"/>
        <v>Robusta</v>
      </c>
      <c r="O518" t="str">
        <f t="shared" si="26"/>
        <v>Dark</v>
      </c>
      <c r="P518" t="str" cm="1">
        <f t="array" ref="P518">_xlfn.XLOOKUP(Orders[[#This Row],[Customer ID]],customers!$A$1:$A$1001,customers!I$1:$I$1001,,0)</f>
        <v>Yes</v>
      </c>
      <c r="Q518" t="str">
        <f>_xlfn.XLOOKUP(C518,customers!$A$1:$A$1001,customers!$F$1:$F$1001,,0)</f>
        <v>Schenectady</v>
      </c>
      <c r="R518" s="10">
        <f>Orders[[#This Row],[Unit Price]]-Orders[[#This Row],[Unit Profit]]</f>
        <v>19.349899999999998</v>
      </c>
      <c r="S518" s="10">
        <f>Orders[[#This Row],[Quantity]]*Orders[[#This Row],[Unit Cost]]</f>
        <v>96.749499999999983</v>
      </c>
      <c r="T518" s="5" cm="1">
        <f t="array" ref="T518">_xlfn.XLOOKUP(D518,Table2[[#All],[Product ID]],Table2[[#All],[Profit]],,0)</f>
        <v>1.2350999999999999</v>
      </c>
      <c r="U518" s="5">
        <f>Orders[[#This Row],[Quantity]]*Orders[[#This Row],[Unit Profit]]</f>
        <v>6.1754999999999995</v>
      </c>
    </row>
    <row r="519" spans="1:21" x14ac:dyDescent="0.3">
      <c r="A519" s="2" t="s">
        <v>3413</v>
      </c>
      <c r="B519" s="3">
        <v>44678</v>
      </c>
      <c r="C519" s="2" t="s">
        <v>3414</v>
      </c>
      <c r="D519" t="s">
        <v>6150</v>
      </c>
      <c r="E519" s="2">
        <v>2</v>
      </c>
      <c r="F519" s="2" t="str">
        <f>_xlfn.XLOOKUP(C519,customers!$A$1:$A$1001,customers!$B$1:$B$1001,,0)</f>
        <v>Channa Belamy</v>
      </c>
      <c r="G519" s="2" t="str">
        <f>IF(_xlfn.XLOOKUP(C519,customers!$A$1:$A$1001,customers!$C$1:$C$1001,,0)=0, "", _xlfn.XLOOKUP(C519,customers!$A$1:$A$1001,customers!$C$1:$C$1001,,0))</f>
        <v/>
      </c>
      <c r="H519" s="2" t="str">
        <f>_xlfn.XLOOKUP(C519,customers!$A$1:$A$1001,customers!$G$1:$G$1001,,0)</f>
        <v>United States</v>
      </c>
      <c r="I519" t="str">
        <f>INDEX(products!$A$1:$G$49,MATCH(orders!$D519,products!$A$1:$A$49,0), MATCH(orders!I$1,products!$A$1:$G$1,0))</f>
        <v>Lib</v>
      </c>
      <c r="J519" t="str">
        <f>INDEX(products!$A$1:$G$49,MATCH(orders!$D519,products!$A$1:$A$49,0), MATCH(orders!J$1,products!$A$1:$G$1,0))</f>
        <v>D</v>
      </c>
      <c r="K519" s="4">
        <f>INDEX(products!$A$1:$G$49,MATCH(orders!$D519,products!$A$1:$A$49,0), MATCH(orders!K$1,products!$A$1:$G$1,0))</f>
        <v>0.2</v>
      </c>
      <c r="L519" s="5">
        <f>INDEX(products!$A$1:$G$49,MATCH(orders!$D519,products!$A$1:$A$49,0), MATCH(orders!L$1,products!$A$1:$G$1,0))</f>
        <v>3.8849999999999998</v>
      </c>
      <c r="M519" s="5">
        <f t="shared" si="24"/>
        <v>7.77</v>
      </c>
      <c r="N519" t="str">
        <f t="shared" si="25"/>
        <v>Librica</v>
      </c>
      <c r="O519" t="str">
        <f t="shared" si="26"/>
        <v>Dark</v>
      </c>
      <c r="P519" t="str" cm="1">
        <f t="array" ref="P519">_xlfn.XLOOKUP(Orders[[#This Row],[Customer ID]],customers!$A$1:$A$1001,customers!I$1:$I$1001,,0)</f>
        <v>No</v>
      </c>
      <c r="Q519" t="str">
        <f>_xlfn.XLOOKUP(C519,customers!$A$1:$A$1001,customers!$F$1:$F$1001,,0)</f>
        <v>Lakeland</v>
      </c>
      <c r="R519" s="10">
        <f>Orders[[#This Row],[Unit Price]]-Orders[[#This Row],[Unit Profit]]</f>
        <v>3.37995</v>
      </c>
      <c r="S519" s="10">
        <f>Orders[[#This Row],[Quantity]]*Orders[[#This Row],[Unit Cost]]</f>
        <v>6.7599</v>
      </c>
      <c r="T519" s="5" cm="1">
        <f t="array" ref="T519">_xlfn.XLOOKUP(D519,Table2[[#All],[Product ID]],Table2[[#All],[Profit]],,0)</f>
        <v>0.50505</v>
      </c>
      <c r="U519" s="5">
        <f>Orders[[#This Row],[Quantity]]*Orders[[#This Row],[Unit Profit]]</f>
        <v>1.0101</v>
      </c>
    </row>
    <row r="520" spans="1:21" x14ac:dyDescent="0.3">
      <c r="A520" s="2" t="s">
        <v>3418</v>
      </c>
      <c r="B520" s="3">
        <v>44194</v>
      </c>
      <c r="C520" s="2" t="s">
        <v>3419</v>
      </c>
      <c r="D520" t="s">
        <v>6185</v>
      </c>
      <c r="E520" s="2">
        <v>5</v>
      </c>
      <c r="F520" s="2" t="str">
        <f>_xlfn.XLOOKUP(C520,customers!$A$1:$A$1001,customers!$B$1:$B$1001,,0)</f>
        <v>Karl Imorts</v>
      </c>
      <c r="G520" s="2" t="str">
        <f>IF(_xlfn.XLOOKUP(C520,customers!$A$1:$A$1001,customers!$C$1:$C$1001,,0)=0, "", _xlfn.XLOOKUP(C520,customers!$A$1:$A$1001,customers!$C$1:$C$1001,,0))</f>
        <v>kimortsee@alexa.com</v>
      </c>
      <c r="H520" s="2" t="str">
        <f>_xlfn.XLOOKUP(C520,customers!$A$1:$A$1001,customers!$G$1:$G$1001,,0)</f>
        <v>United States</v>
      </c>
      <c r="I520" t="str">
        <f>INDEX(products!$A$1:$G$49,MATCH(orders!$D520,products!$A$1:$A$49,0), MATCH(orders!I$1,products!$A$1:$G$1,0))</f>
        <v>Exc</v>
      </c>
      <c r="J520" t="str">
        <f>INDEX(products!$A$1:$G$49,MATCH(orders!$D520,products!$A$1:$A$49,0), MATCH(orders!J$1,products!$A$1:$G$1,0))</f>
        <v>D</v>
      </c>
      <c r="K520" s="4">
        <f>INDEX(products!$A$1:$G$49,MATCH(orders!$D520,products!$A$1:$A$49,0), MATCH(orders!K$1,products!$A$1:$G$1,0))</f>
        <v>2.5</v>
      </c>
      <c r="L520" s="5">
        <f>INDEX(products!$A$1:$G$49,MATCH(orders!$D520,products!$A$1:$A$49,0), MATCH(orders!L$1,products!$A$1:$G$1,0))</f>
        <v>27.945</v>
      </c>
      <c r="M520" s="5">
        <f t="shared" si="24"/>
        <v>139.72499999999999</v>
      </c>
      <c r="N520" t="str">
        <f t="shared" si="25"/>
        <v>Excelsa</v>
      </c>
      <c r="O520" t="str">
        <f t="shared" si="26"/>
        <v>Dark</v>
      </c>
      <c r="P520" t="str" cm="1">
        <f t="array" ref="P520">_xlfn.XLOOKUP(Orders[[#This Row],[Customer ID]],customers!$A$1:$A$1001,customers!I$1:$I$1001,,0)</f>
        <v>No</v>
      </c>
      <c r="Q520" t="str">
        <f>_xlfn.XLOOKUP(C520,customers!$A$1:$A$1001,customers!$F$1:$F$1001,,0)</f>
        <v>Melbourne</v>
      </c>
      <c r="R520" s="10">
        <f>Orders[[#This Row],[Unit Price]]-Orders[[#This Row],[Unit Profit]]</f>
        <v>24.87105</v>
      </c>
      <c r="S520" s="10">
        <f>Orders[[#This Row],[Quantity]]*Orders[[#This Row],[Unit Cost]]</f>
        <v>124.35525</v>
      </c>
      <c r="T520" s="5" cm="1">
        <f t="array" ref="T520">_xlfn.XLOOKUP(D520,Table2[[#All],[Product ID]],Table2[[#All],[Profit]],,0)</f>
        <v>3.07395</v>
      </c>
      <c r="U520" s="5">
        <f>Orders[[#This Row],[Quantity]]*Orders[[#This Row],[Unit Profit]]</f>
        <v>15.36975</v>
      </c>
    </row>
    <row r="521" spans="1:21" x14ac:dyDescent="0.3">
      <c r="A521" s="2" t="s">
        <v>3424</v>
      </c>
      <c r="B521" s="3">
        <v>44026</v>
      </c>
      <c r="C521" s="2" t="s">
        <v>3368</v>
      </c>
      <c r="D521" t="s">
        <v>6158</v>
      </c>
      <c r="E521" s="2">
        <v>2</v>
      </c>
      <c r="F521" s="2" t="str">
        <f>_xlfn.XLOOKUP(C521,customers!$A$1:$A$1001,customers!$B$1:$B$1001,,0)</f>
        <v>Marja Urion</v>
      </c>
      <c r="G521" s="2" t="str">
        <f>IF(_xlfn.XLOOKUP(C521,customers!$A$1:$A$1001,customers!$C$1:$C$1001,,0)=0, "", _xlfn.XLOOKUP(C521,customers!$A$1:$A$1001,customers!$C$1:$C$1001,,0))</f>
        <v>murione5@alexa.com</v>
      </c>
      <c r="H521" s="2" t="str">
        <f>_xlfn.XLOOKUP(C521,customers!$A$1:$A$1001,customers!$G$1:$G$1001,,0)</f>
        <v>Ireland</v>
      </c>
      <c r="I521" t="str">
        <f>INDEX(products!$A$1:$G$49,MATCH(orders!$D521,products!$A$1:$A$49,0), MATCH(orders!I$1,products!$A$1:$G$1,0))</f>
        <v>Ara</v>
      </c>
      <c r="J521" t="str">
        <f>INDEX(products!$A$1:$G$49,MATCH(orders!$D521,products!$A$1:$A$49,0), MATCH(orders!J$1,products!$A$1:$G$1,0))</f>
        <v>D</v>
      </c>
      <c r="K521" s="4">
        <f>INDEX(products!$A$1:$G$49,MATCH(orders!$D521,products!$A$1:$A$49,0), MATCH(orders!K$1,products!$A$1:$G$1,0))</f>
        <v>0.5</v>
      </c>
      <c r="L521" s="5">
        <f>INDEX(products!$A$1:$G$49,MATCH(orders!$D521,products!$A$1:$A$49,0), MATCH(orders!L$1,products!$A$1:$G$1,0))</f>
        <v>5.97</v>
      </c>
      <c r="M521" s="5">
        <f t="shared" si="24"/>
        <v>11.94</v>
      </c>
      <c r="N521" t="str">
        <f t="shared" si="25"/>
        <v>Arabica</v>
      </c>
      <c r="O521" t="str">
        <f t="shared" si="26"/>
        <v>Dark</v>
      </c>
      <c r="P521" t="str" cm="1">
        <f t="array" ref="P521">_xlfn.XLOOKUP(Orders[[#This Row],[Customer ID]],customers!$A$1:$A$1001,customers!I$1:$I$1001,,0)</f>
        <v>Yes</v>
      </c>
      <c r="Q521" t="str">
        <f>_xlfn.XLOOKUP(C521,customers!$A$1:$A$1001,customers!$F$1:$F$1001,,0)</f>
        <v>Virginia</v>
      </c>
      <c r="R521" s="10">
        <f>Orders[[#This Row],[Unit Price]]-Orders[[#This Row],[Unit Profit]]</f>
        <v>5.4326999999999996</v>
      </c>
      <c r="S521" s="10">
        <f>Orders[[#This Row],[Quantity]]*Orders[[#This Row],[Unit Cost]]</f>
        <v>10.865399999999999</v>
      </c>
      <c r="T521" s="5" cm="1">
        <f t="array" ref="T521">_xlfn.XLOOKUP(D521,Table2[[#All],[Product ID]],Table2[[#All],[Profit]],,0)</f>
        <v>0.5373</v>
      </c>
      <c r="U521" s="5">
        <f>Orders[[#This Row],[Quantity]]*Orders[[#This Row],[Unit Profit]]</f>
        <v>1.0746</v>
      </c>
    </row>
    <row r="522" spans="1:21" x14ac:dyDescent="0.3">
      <c r="A522" s="2" t="s">
        <v>3430</v>
      </c>
      <c r="B522" s="3">
        <v>44446</v>
      </c>
      <c r="C522" s="2" t="s">
        <v>3431</v>
      </c>
      <c r="D522" t="s">
        <v>6150</v>
      </c>
      <c r="E522" s="2">
        <v>1</v>
      </c>
      <c r="F522" s="2" t="str">
        <f>_xlfn.XLOOKUP(C522,customers!$A$1:$A$1001,customers!$B$1:$B$1001,,0)</f>
        <v>Mag Armistead</v>
      </c>
      <c r="G522" s="2" t="str">
        <f>IF(_xlfn.XLOOKUP(C522,customers!$A$1:$A$1001,customers!$C$1:$C$1001,,0)=0, "", _xlfn.XLOOKUP(C522,customers!$A$1:$A$1001,customers!$C$1:$C$1001,,0))</f>
        <v>marmisteadeg@blogtalkradio.com</v>
      </c>
      <c r="H522" s="2" t="str">
        <f>_xlfn.XLOOKUP(C522,customers!$A$1:$A$1001,customers!$G$1:$G$1001,,0)</f>
        <v>United States</v>
      </c>
      <c r="I522" t="str">
        <f>INDEX(products!$A$1:$G$49,MATCH(orders!$D522,products!$A$1:$A$49,0), MATCH(orders!I$1,products!$A$1:$G$1,0))</f>
        <v>Lib</v>
      </c>
      <c r="J522" t="str">
        <f>INDEX(products!$A$1:$G$49,MATCH(orders!$D522,products!$A$1:$A$49,0), MATCH(orders!J$1,products!$A$1:$G$1,0))</f>
        <v>D</v>
      </c>
      <c r="K522" s="4">
        <f>INDEX(products!$A$1:$G$49,MATCH(orders!$D522,products!$A$1:$A$49,0), MATCH(orders!K$1,products!$A$1:$G$1,0))</f>
        <v>0.2</v>
      </c>
      <c r="L522" s="5">
        <f>INDEX(products!$A$1:$G$49,MATCH(orders!$D522,products!$A$1:$A$49,0), MATCH(orders!L$1,products!$A$1:$G$1,0))</f>
        <v>3.8849999999999998</v>
      </c>
      <c r="M522" s="5">
        <f t="shared" si="24"/>
        <v>3.8849999999999998</v>
      </c>
      <c r="N522" t="str">
        <f t="shared" si="25"/>
        <v>Librica</v>
      </c>
      <c r="O522" t="str">
        <f t="shared" si="26"/>
        <v>Dark</v>
      </c>
      <c r="P522" t="str" cm="1">
        <f t="array" ref="P522">_xlfn.XLOOKUP(Orders[[#This Row],[Customer ID]],customers!$A$1:$A$1001,customers!I$1:$I$1001,,0)</f>
        <v>No</v>
      </c>
      <c r="Q522" t="str">
        <f>_xlfn.XLOOKUP(C522,customers!$A$1:$A$1001,customers!$F$1:$F$1001,,0)</f>
        <v>New Orleans</v>
      </c>
      <c r="R522" s="10">
        <f>Orders[[#This Row],[Unit Price]]-Orders[[#This Row],[Unit Profit]]</f>
        <v>3.37995</v>
      </c>
      <c r="S522" s="10">
        <f>Orders[[#This Row],[Quantity]]*Orders[[#This Row],[Unit Cost]]</f>
        <v>3.37995</v>
      </c>
      <c r="T522" s="5" cm="1">
        <f t="array" ref="T522">_xlfn.XLOOKUP(D522,Table2[[#All],[Product ID]],Table2[[#All],[Profit]],,0)</f>
        <v>0.50505</v>
      </c>
      <c r="U522" s="5">
        <f>Orders[[#This Row],[Quantity]]*Orders[[#This Row],[Unit Profit]]</f>
        <v>0.50505</v>
      </c>
    </row>
    <row r="523" spans="1:21" x14ac:dyDescent="0.3">
      <c r="A523" s="2" t="s">
        <v>3430</v>
      </c>
      <c r="B523" s="3">
        <v>44446</v>
      </c>
      <c r="C523" s="2" t="s">
        <v>3431</v>
      </c>
      <c r="D523" t="s">
        <v>6138</v>
      </c>
      <c r="E523" s="2">
        <v>4</v>
      </c>
      <c r="F523" s="2" t="str">
        <f>_xlfn.XLOOKUP(C523,customers!$A$1:$A$1001,customers!$B$1:$B$1001,,0)</f>
        <v>Mag Armistead</v>
      </c>
      <c r="G523" s="2" t="str">
        <f>IF(_xlfn.XLOOKUP(C523,customers!$A$1:$A$1001,customers!$C$1:$C$1001,,0)=0, "", _xlfn.XLOOKUP(C523,customers!$A$1:$A$1001,customers!$C$1:$C$1001,,0))</f>
        <v>marmisteadeg@blogtalkradio.com</v>
      </c>
      <c r="H523" s="2" t="str">
        <f>_xlfn.XLOOKUP(C523,customers!$A$1:$A$1001,customers!$G$1:$G$1001,,0)</f>
        <v>United States</v>
      </c>
      <c r="I523" t="str">
        <f>INDEX(products!$A$1:$G$49,MATCH(orders!$D523,products!$A$1:$A$49,0), MATCH(orders!I$1,products!$A$1:$G$1,0))</f>
        <v>Rob</v>
      </c>
      <c r="J523" t="str">
        <f>INDEX(products!$A$1:$G$49,MATCH(orders!$D523,products!$A$1:$A$49,0), MATCH(orders!J$1,products!$A$1:$G$1,0))</f>
        <v>M</v>
      </c>
      <c r="K523" s="4">
        <f>INDEX(products!$A$1:$G$49,MATCH(orders!$D523,products!$A$1:$A$49,0), MATCH(orders!K$1,products!$A$1:$G$1,0))</f>
        <v>1</v>
      </c>
      <c r="L523" s="5">
        <f>INDEX(products!$A$1:$G$49,MATCH(orders!$D523,products!$A$1:$A$49,0), MATCH(orders!L$1,products!$A$1:$G$1,0))</f>
        <v>9.9499999999999993</v>
      </c>
      <c r="M523" s="5">
        <f t="shared" si="24"/>
        <v>39.799999999999997</v>
      </c>
      <c r="N523" t="str">
        <f t="shared" si="25"/>
        <v>Robusta</v>
      </c>
      <c r="O523" t="str">
        <f t="shared" si="26"/>
        <v>Medium</v>
      </c>
      <c r="P523" t="str" cm="1">
        <f t="array" ref="P523">_xlfn.XLOOKUP(Orders[[#This Row],[Customer ID]],customers!$A$1:$A$1001,customers!I$1:$I$1001,,0)</f>
        <v>No</v>
      </c>
      <c r="Q523" t="str">
        <f>_xlfn.XLOOKUP(C523,customers!$A$1:$A$1001,customers!$F$1:$F$1001,,0)</f>
        <v>New Orleans</v>
      </c>
      <c r="R523" s="10">
        <f>Orders[[#This Row],[Unit Price]]-Orders[[#This Row],[Unit Profit]]</f>
        <v>9.3529999999999998</v>
      </c>
      <c r="S523" s="10">
        <f>Orders[[#This Row],[Quantity]]*Orders[[#This Row],[Unit Cost]]</f>
        <v>37.411999999999999</v>
      </c>
      <c r="T523" s="5" cm="1">
        <f t="array" ref="T523">_xlfn.XLOOKUP(D523,Table2[[#All],[Product ID]],Table2[[#All],[Profit]],,0)</f>
        <v>0.59699999999999998</v>
      </c>
      <c r="U523" s="5">
        <f>Orders[[#This Row],[Quantity]]*Orders[[#This Row],[Unit Profit]]</f>
        <v>2.3879999999999999</v>
      </c>
    </row>
    <row r="524" spans="1:21" x14ac:dyDescent="0.3">
      <c r="A524" s="2" t="s">
        <v>3441</v>
      </c>
      <c r="B524" s="3">
        <v>43625</v>
      </c>
      <c r="C524" s="2" t="s">
        <v>3442</v>
      </c>
      <c r="D524" t="s">
        <v>6146</v>
      </c>
      <c r="E524" s="2">
        <v>5</v>
      </c>
      <c r="F524" s="2" t="str">
        <f>_xlfn.XLOOKUP(C524,customers!$A$1:$A$1001,customers!$B$1:$B$1001,,0)</f>
        <v>Vasili Upstone</v>
      </c>
      <c r="G524" s="2" t="str">
        <f>IF(_xlfn.XLOOKUP(C524,customers!$A$1:$A$1001,customers!$C$1:$C$1001,,0)=0, "", _xlfn.XLOOKUP(C524,customers!$A$1:$A$1001,customers!$C$1:$C$1001,,0))</f>
        <v>vupstoneei@google.pl</v>
      </c>
      <c r="H524" s="2" t="str">
        <f>_xlfn.XLOOKUP(C524,customers!$A$1:$A$1001,customers!$G$1:$G$1001,,0)</f>
        <v>United States</v>
      </c>
      <c r="I524" t="str">
        <f>INDEX(products!$A$1:$G$49,MATCH(orders!$D524,products!$A$1:$A$49,0), MATCH(orders!I$1,products!$A$1:$G$1,0))</f>
        <v>Rob</v>
      </c>
      <c r="J524" t="str">
        <f>INDEX(products!$A$1:$G$49,MATCH(orders!$D524,products!$A$1:$A$49,0), MATCH(orders!J$1,products!$A$1:$G$1,0))</f>
        <v>M</v>
      </c>
      <c r="K524" s="4">
        <f>INDEX(products!$A$1:$G$49,MATCH(orders!$D524,products!$A$1:$A$49,0), MATCH(orders!K$1,products!$A$1:$G$1,0))</f>
        <v>0.5</v>
      </c>
      <c r="L524" s="5">
        <f>INDEX(products!$A$1:$G$49,MATCH(orders!$D524,products!$A$1:$A$49,0), MATCH(orders!L$1,products!$A$1:$G$1,0))</f>
        <v>5.97</v>
      </c>
      <c r="M524" s="5">
        <f t="shared" si="24"/>
        <v>29.849999999999998</v>
      </c>
      <c r="N524" t="str">
        <f t="shared" si="25"/>
        <v>Robusta</v>
      </c>
      <c r="O524" t="str">
        <f t="shared" si="26"/>
        <v>Medium</v>
      </c>
      <c r="P524" t="str" cm="1">
        <f t="array" ref="P524">_xlfn.XLOOKUP(Orders[[#This Row],[Customer ID]],customers!$A$1:$A$1001,customers!I$1:$I$1001,,0)</f>
        <v>No</v>
      </c>
      <c r="Q524" t="str">
        <f>_xlfn.XLOOKUP(C524,customers!$A$1:$A$1001,customers!$F$1:$F$1001,,0)</f>
        <v>Topeka</v>
      </c>
      <c r="R524" s="10">
        <f>Orders[[#This Row],[Unit Price]]-Orders[[#This Row],[Unit Profit]]</f>
        <v>5.6117999999999997</v>
      </c>
      <c r="S524" s="10">
        <f>Orders[[#This Row],[Quantity]]*Orders[[#This Row],[Unit Cost]]</f>
        <v>28.058999999999997</v>
      </c>
      <c r="T524" s="5" cm="1">
        <f t="array" ref="T524">_xlfn.XLOOKUP(D524,Table2[[#All],[Product ID]],Table2[[#All],[Profit]],,0)</f>
        <v>0.35819999999999996</v>
      </c>
      <c r="U524" s="5">
        <f>Orders[[#This Row],[Quantity]]*Orders[[#This Row],[Unit Profit]]</f>
        <v>1.7909999999999999</v>
      </c>
    </row>
    <row r="525" spans="1:21" x14ac:dyDescent="0.3">
      <c r="A525" s="2" t="s">
        <v>3447</v>
      </c>
      <c r="B525" s="3">
        <v>44129</v>
      </c>
      <c r="C525" s="2" t="s">
        <v>3448</v>
      </c>
      <c r="D525" t="s">
        <v>6165</v>
      </c>
      <c r="E525" s="2">
        <v>1</v>
      </c>
      <c r="F525" s="2" t="str">
        <f>_xlfn.XLOOKUP(C525,customers!$A$1:$A$1001,customers!$B$1:$B$1001,,0)</f>
        <v>Berty Beelby</v>
      </c>
      <c r="G525" s="2" t="str">
        <f>IF(_xlfn.XLOOKUP(C525,customers!$A$1:$A$1001,customers!$C$1:$C$1001,,0)=0, "", _xlfn.XLOOKUP(C525,customers!$A$1:$A$1001,customers!$C$1:$C$1001,,0))</f>
        <v>bbeelbyej@rediff.com</v>
      </c>
      <c r="H525" s="2" t="str">
        <f>_xlfn.XLOOKUP(C525,customers!$A$1:$A$1001,customers!$G$1:$G$1001,,0)</f>
        <v>Ireland</v>
      </c>
      <c r="I525" t="str">
        <f>INDEX(products!$A$1:$G$49,MATCH(orders!$D525,products!$A$1:$A$49,0), MATCH(orders!I$1,products!$A$1:$G$1,0))</f>
        <v>Lib</v>
      </c>
      <c r="J525" t="str">
        <f>INDEX(products!$A$1:$G$49,MATCH(orders!$D525,products!$A$1:$A$49,0), MATCH(orders!J$1,products!$A$1:$G$1,0))</f>
        <v>D</v>
      </c>
      <c r="K525" s="4">
        <f>INDEX(products!$A$1:$G$49,MATCH(orders!$D525,products!$A$1:$A$49,0), MATCH(orders!K$1,products!$A$1:$G$1,0))</f>
        <v>2.5</v>
      </c>
      <c r="L525" s="5">
        <f>INDEX(products!$A$1:$G$49,MATCH(orders!$D525,products!$A$1:$A$49,0), MATCH(orders!L$1,products!$A$1:$G$1,0))</f>
        <v>29.784999999999997</v>
      </c>
      <c r="M525" s="5">
        <f t="shared" si="24"/>
        <v>29.784999999999997</v>
      </c>
      <c r="N525" t="str">
        <f t="shared" si="25"/>
        <v>Librica</v>
      </c>
      <c r="O525" t="str">
        <f t="shared" si="26"/>
        <v>Dark</v>
      </c>
      <c r="P525" t="str" cm="1">
        <f t="array" ref="P525">_xlfn.XLOOKUP(Orders[[#This Row],[Customer ID]],customers!$A$1:$A$1001,customers!I$1:$I$1001,,0)</f>
        <v>No</v>
      </c>
      <c r="Q525" t="str">
        <f>_xlfn.XLOOKUP(C525,customers!$A$1:$A$1001,customers!$F$1:$F$1001,,0)</f>
        <v>Lucan</v>
      </c>
      <c r="R525" s="10">
        <f>Orders[[#This Row],[Unit Price]]-Orders[[#This Row],[Unit Profit]]</f>
        <v>25.912949999999995</v>
      </c>
      <c r="S525" s="10">
        <f>Orders[[#This Row],[Quantity]]*Orders[[#This Row],[Unit Cost]]</f>
        <v>25.912949999999995</v>
      </c>
      <c r="T525" s="5" cm="1">
        <f t="array" ref="T525">_xlfn.XLOOKUP(D525,Table2[[#All],[Product ID]],Table2[[#All],[Profit]],,0)</f>
        <v>3.8720499999999998</v>
      </c>
      <c r="U525" s="5">
        <f>Orders[[#This Row],[Quantity]]*Orders[[#This Row],[Unit Profit]]</f>
        <v>3.8720499999999998</v>
      </c>
    </row>
    <row r="526" spans="1:21" x14ac:dyDescent="0.3">
      <c r="A526" s="2" t="s">
        <v>3453</v>
      </c>
      <c r="B526" s="3">
        <v>44255</v>
      </c>
      <c r="C526" s="2" t="s">
        <v>3454</v>
      </c>
      <c r="D526" t="s">
        <v>6164</v>
      </c>
      <c r="E526" s="2">
        <v>2</v>
      </c>
      <c r="F526" s="2" t="str">
        <f>_xlfn.XLOOKUP(C526,customers!$A$1:$A$1001,customers!$B$1:$B$1001,,0)</f>
        <v>Erny Stenyng</v>
      </c>
      <c r="G526" s="2" t="str">
        <f>IF(_xlfn.XLOOKUP(C526,customers!$A$1:$A$1001,customers!$C$1:$C$1001,,0)=0, "", _xlfn.XLOOKUP(C526,customers!$A$1:$A$1001,customers!$C$1:$C$1001,,0))</f>
        <v/>
      </c>
      <c r="H526" s="2" t="str">
        <f>_xlfn.XLOOKUP(C526,customers!$A$1:$A$1001,customers!$G$1:$G$1001,,0)</f>
        <v>United States</v>
      </c>
      <c r="I526" t="str">
        <f>INDEX(products!$A$1:$G$49,MATCH(orders!$D526,products!$A$1:$A$49,0), MATCH(orders!I$1,products!$A$1:$G$1,0))</f>
        <v>Lib</v>
      </c>
      <c r="J526" t="str">
        <f>INDEX(products!$A$1:$G$49,MATCH(orders!$D526,products!$A$1:$A$49,0), MATCH(orders!J$1,products!$A$1:$G$1,0))</f>
        <v>L</v>
      </c>
      <c r="K526" s="4">
        <f>INDEX(products!$A$1:$G$49,MATCH(orders!$D526,products!$A$1:$A$49,0), MATCH(orders!K$1,products!$A$1:$G$1,0))</f>
        <v>2.5</v>
      </c>
      <c r="L526" s="5">
        <f>INDEX(products!$A$1:$G$49,MATCH(orders!$D526,products!$A$1:$A$49,0), MATCH(orders!L$1,products!$A$1:$G$1,0))</f>
        <v>36.454999999999998</v>
      </c>
      <c r="M526" s="5">
        <f t="shared" si="24"/>
        <v>72.91</v>
      </c>
      <c r="N526" t="str">
        <f t="shared" si="25"/>
        <v>Librica</v>
      </c>
      <c r="O526" t="str">
        <f t="shared" si="26"/>
        <v>Light</v>
      </c>
      <c r="P526" t="str" cm="1">
        <f t="array" ref="P526">_xlfn.XLOOKUP(Orders[[#This Row],[Customer ID]],customers!$A$1:$A$1001,customers!I$1:$I$1001,,0)</f>
        <v>No</v>
      </c>
      <c r="Q526" t="str">
        <f>_xlfn.XLOOKUP(C526,customers!$A$1:$A$1001,customers!$F$1:$F$1001,,0)</f>
        <v>Springfield</v>
      </c>
      <c r="R526" s="10">
        <f>Orders[[#This Row],[Unit Price]]-Orders[[#This Row],[Unit Profit]]</f>
        <v>31.71585</v>
      </c>
      <c r="S526" s="10">
        <f>Orders[[#This Row],[Quantity]]*Orders[[#This Row],[Unit Cost]]</f>
        <v>63.431699999999999</v>
      </c>
      <c r="T526" s="5" cm="1">
        <f t="array" ref="T526">_xlfn.XLOOKUP(D526,Table2[[#All],[Product ID]],Table2[[#All],[Profit]],,0)</f>
        <v>4.7391499999999995</v>
      </c>
      <c r="U526" s="5">
        <f>Orders[[#This Row],[Quantity]]*Orders[[#This Row],[Unit Profit]]</f>
        <v>9.4782999999999991</v>
      </c>
    </row>
    <row r="527" spans="1:21" x14ac:dyDescent="0.3">
      <c r="A527" s="2" t="s">
        <v>3458</v>
      </c>
      <c r="B527" s="3">
        <v>44038</v>
      </c>
      <c r="C527" s="2" t="s">
        <v>3459</v>
      </c>
      <c r="D527" t="s">
        <v>6163</v>
      </c>
      <c r="E527" s="2">
        <v>5</v>
      </c>
      <c r="F527" s="2" t="str">
        <f>_xlfn.XLOOKUP(C527,customers!$A$1:$A$1001,customers!$B$1:$B$1001,,0)</f>
        <v>Edin Yantsurev</v>
      </c>
      <c r="G527" s="2" t="str">
        <f>IF(_xlfn.XLOOKUP(C527,customers!$A$1:$A$1001,customers!$C$1:$C$1001,,0)=0, "", _xlfn.XLOOKUP(C527,customers!$A$1:$A$1001,customers!$C$1:$C$1001,,0))</f>
        <v/>
      </c>
      <c r="H527" s="2" t="str">
        <f>_xlfn.XLOOKUP(C527,customers!$A$1:$A$1001,customers!$G$1:$G$1001,,0)</f>
        <v>United States</v>
      </c>
      <c r="I527" t="str">
        <f>INDEX(products!$A$1:$G$49,MATCH(orders!$D527,products!$A$1:$A$49,0), MATCH(orders!I$1,products!$A$1:$G$1,0))</f>
        <v>Rob</v>
      </c>
      <c r="J527" t="str">
        <f>INDEX(products!$A$1:$G$49,MATCH(orders!$D527,products!$A$1:$A$49,0), MATCH(orders!J$1,products!$A$1:$G$1,0))</f>
        <v>D</v>
      </c>
      <c r="K527" s="4">
        <f>INDEX(products!$A$1:$G$49,MATCH(orders!$D527,products!$A$1:$A$49,0), MATCH(orders!K$1,products!$A$1:$G$1,0))</f>
        <v>0.2</v>
      </c>
      <c r="L527" s="5">
        <f>INDEX(products!$A$1:$G$49,MATCH(orders!$D527,products!$A$1:$A$49,0), MATCH(orders!L$1,products!$A$1:$G$1,0))</f>
        <v>2.6849999999999996</v>
      </c>
      <c r="M527" s="5">
        <f t="shared" si="24"/>
        <v>13.424999999999997</v>
      </c>
      <c r="N527" t="str">
        <f t="shared" si="25"/>
        <v>Robusta</v>
      </c>
      <c r="O527" t="str">
        <f t="shared" si="26"/>
        <v>Dark</v>
      </c>
      <c r="P527" t="str" cm="1">
        <f t="array" ref="P527">_xlfn.XLOOKUP(Orders[[#This Row],[Customer ID]],customers!$A$1:$A$1001,customers!I$1:$I$1001,,0)</f>
        <v>Yes</v>
      </c>
      <c r="Q527" t="str">
        <f>_xlfn.XLOOKUP(C527,customers!$A$1:$A$1001,customers!$F$1:$F$1001,,0)</f>
        <v>Camden</v>
      </c>
      <c r="R527" s="10">
        <f>Orders[[#This Row],[Unit Price]]-Orders[[#This Row],[Unit Profit]]</f>
        <v>2.5238999999999998</v>
      </c>
      <c r="S527" s="10">
        <f>Orders[[#This Row],[Quantity]]*Orders[[#This Row],[Unit Cost]]</f>
        <v>12.619499999999999</v>
      </c>
      <c r="T527" s="5" cm="1">
        <f t="array" ref="T527">_xlfn.XLOOKUP(D527,Table2[[#All],[Product ID]],Table2[[#All],[Profit]],,0)</f>
        <v>0.16109999999999997</v>
      </c>
      <c r="U527" s="5">
        <f>Orders[[#This Row],[Quantity]]*Orders[[#This Row],[Unit Profit]]</f>
        <v>0.80549999999999988</v>
      </c>
    </row>
    <row r="528" spans="1:21" x14ac:dyDescent="0.3">
      <c r="A528" s="2" t="s">
        <v>3463</v>
      </c>
      <c r="B528" s="3">
        <v>44717</v>
      </c>
      <c r="C528" s="2" t="s">
        <v>3464</v>
      </c>
      <c r="D528" t="s">
        <v>6166</v>
      </c>
      <c r="E528" s="2">
        <v>4</v>
      </c>
      <c r="F528" s="2" t="str">
        <f>_xlfn.XLOOKUP(C528,customers!$A$1:$A$1001,customers!$B$1:$B$1001,,0)</f>
        <v>Webb Speechly</v>
      </c>
      <c r="G528" s="2" t="str">
        <f>IF(_xlfn.XLOOKUP(C528,customers!$A$1:$A$1001,customers!$C$1:$C$1001,,0)=0, "", _xlfn.XLOOKUP(C528,customers!$A$1:$A$1001,customers!$C$1:$C$1001,,0))</f>
        <v>wspeechlyem@amazon.com</v>
      </c>
      <c r="H528" s="2" t="str">
        <f>_xlfn.XLOOKUP(C528,customers!$A$1:$A$1001,customers!$G$1:$G$1001,,0)</f>
        <v>United States</v>
      </c>
      <c r="I528" t="str">
        <f>INDEX(products!$A$1:$G$49,MATCH(orders!$D528,products!$A$1:$A$49,0), MATCH(orders!I$1,products!$A$1:$G$1,0))</f>
        <v>Exc</v>
      </c>
      <c r="J528" t="str">
        <f>INDEX(products!$A$1:$G$49,MATCH(orders!$D528,products!$A$1:$A$49,0), MATCH(orders!J$1,products!$A$1:$G$1,0))</f>
        <v>M</v>
      </c>
      <c r="K528" s="4">
        <f>INDEX(products!$A$1:$G$49,MATCH(orders!$D528,products!$A$1:$A$49,0), MATCH(orders!K$1,products!$A$1:$G$1,0))</f>
        <v>2.5</v>
      </c>
      <c r="L528" s="5">
        <f>INDEX(products!$A$1:$G$49,MATCH(orders!$D528,products!$A$1:$A$49,0), MATCH(orders!L$1,products!$A$1:$G$1,0))</f>
        <v>31.624999999999996</v>
      </c>
      <c r="M528" s="5">
        <f t="shared" si="24"/>
        <v>126.49999999999999</v>
      </c>
      <c r="N528" t="str">
        <f t="shared" si="25"/>
        <v>Excelsa</v>
      </c>
      <c r="O528" t="str">
        <f t="shared" si="26"/>
        <v>Medium</v>
      </c>
      <c r="P528" t="str" cm="1">
        <f t="array" ref="P528">_xlfn.XLOOKUP(Orders[[#This Row],[Customer ID]],customers!$A$1:$A$1001,customers!I$1:$I$1001,,0)</f>
        <v>Yes</v>
      </c>
      <c r="Q528" t="str">
        <f>_xlfn.XLOOKUP(C528,customers!$A$1:$A$1001,customers!$F$1:$F$1001,,0)</f>
        <v>Seattle</v>
      </c>
      <c r="R528" s="10">
        <f>Orders[[#This Row],[Unit Price]]-Orders[[#This Row],[Unit Profit]]</f>
        <v>28.146249999999995</v>
      </c>
      <c r="S528" s="10">
        <f>Orders[[#This Row],[Quantity]]*Orders[[#This Row],[Unit Cost]]</f>
        <v>112.58499999999998</v>
      </c>
      <c r="T528" s="5" cm="1">
        <f t="array" ref="T528">_xlfn.XLOOKUP(D528,Table2[[#All],[Product ID]],Table2[[#All],[Profit]],,0)</f>
        <v>3.4787499999999998</v>
      </c>
      <c r="U528" s="5">
        <f>Orders[[#This Row],[Quantity]]*Orders[[#This Row],[Unit Profit]]</f>
        <v>13.914999999999999</v>
      </c>
    </row>
    <row r="529" spans="1:21" x14ac:dyDescent="0.3">
      <c r="A529" s="2" t="s">
        <v>3469</v>
      </c>
      <c r="B529" s="3">
        <v>43517</v>
      </c>
      <c r="C529" s="2" t="s">
        <v>3470</v>
      </c>
      <c r="D529" t="s">
        <v>6139</v>
      </c>
      <c r="E529" s="2">
        <v>5</v>
      </c>
      <c r="F529" s="2" t="str">
        <f>_xlfn.XLOOKUP(C529,customers!$A$1:$A$1001,customers!$B$1:$B$1001,,0)</f>
        <v>Irvine Phillpot</v>
      </c>
      <c r="G529" s="2" t="str">
        <f>IF(_xlfn.XLOOKUP(C529,customers!$A$1:$A$1001,customers!$C$1:$C$1001,,0)=0, "", _xlfn.XLOOKUP(C529,customers!$A$1:$A$1001,customers!$C$1:$C$1001,,0))</f>
        <v>iphillpoten@buzzfeed.com</v>
      </c>
      <c r="H529" s="2" t="str">
        <f>_xlfn.XLOOKUP(C529,customers!$A$1:$A$1001,customers!$G$1:$G$1001,,0)</f>
        <v>United Kingdom</v>
      </c>
      <c r="I529" t="str">
        <f>INDEX(products!$A$1:$G$49,MATCH(orders!$D529,products!$A$1:$A$49,0), MATCH(orders!I$1,products!$A$1:$G$1,0))</f>
        <v>Exc</v>
      </c>
      <c r="J529" t="str">
        <f>INDEX(products!$A$1:$G$49,MATCH(orders!$D529,products!$A$1:$A$49,0), MATCH(orders!J$1,products!$A$1:$G$1,0))</f>
        <v>M</v>
      </c>
      <c r="K529" s="4">
        <f>INDEX(products!$A$1:$G$49,MATCH(orders!$D529,products!$A$1:$A$49,0), MATCH(orders!K$1,products!$A$1:$G$1,0))</f>
        <v>0.5</v>
      </c>
      <c r="L529" s="5">
        <f>INDEX(products!$A$1:$G$49,MATCH(orders!$D529,products!$A$1:$A$49,0), MATCH(orders!L$1,products!$A$1:$G$1,0))</f>
        <v>8.25</v>
      </c>
      <c r="M529" s="5">
        <f t="shared" si="24"/>
        <v>41.25</v>
      </c>
      <c r="N529" t="str">
        <f t="shared" si="25"/>
        <v>Excelsa</v>
      </c>
      <c r="O529" t="str">
        <f t="shared" si="26"/>
        <v>Medium</v>
      </c>
      <c r="P529" t="str" cm="1">
        <f t="array" ref="P529">_xlfn.XLOOKUP(Orders[[#This Row],[Customer ID]],customers!$A$1:$A$1001,customers!I$1:$I$1001,,0)</f>
        <v>No</v>
      </c>
      <c r="Q529" t="str">
        <f>_xlfn.XLOOKUP(C529,customers!$A$1:$A$1001,customers!$F$1:$F$1001,,0)</f>
        <v>Wootton</v>
      </c>
      <c r="R529" s="10">
        <f>Orders[[#This Row],[Unit Price]]-Orders[[#This Row],[Unit Profit]]</f>
        <v>7.3425000000000002</v>
      </c>
      <c r="S529" s="10">
        <f>Orders[[#This Row],[Quantity]]*Orders[[#This Row],[Unit Cost]]</f>
        <v>36.712499999999999</v>
      </c>
      <c r="T529" s="5" cm="1">
        <f t="array" ref="T529">_xlfn.XLOOKUP(D529,Table2[[#All],[Product ID]],Table2[[#All],[Profit]],,0)</f>
        <v>0.90749999999999997</v>
      </c>
      <c r="U529" s="5">
        <f>Orders[[#This Row],[Quantity]]*Orders[[#This Row],[Unit Profit]]</f>
        <v>4.5374999999999996</v>
      </c>
    </row>
    <row r="530" spans="1:21" x14ac:dyDescent="0.3">
      <c r="A530" s="2" t="s">
        <v>3475</v>
      </c>
      <c r="B530" s="3">
        <v>43926</v>
      </c>
      <c r="C530" s="2" t="s">
        <v>3476</v>
      </c>
      <c r="D530" t="s">
        <v>6176</v>
      </c>
      <c r="E530" s="2">
        <v>6</v>
      </c>
      <c r="F530" s="2" t="str">
        <f>_xlfn.XLOOKUP(C530,customers!$A$1:$A$1001,customers!$B$1:$B$1001,,0)</f>
        <v>Lem Pennacci</v>
      </c>
      <c r="G530" s="2" t="str">
        <f>IF(_xlfn.XLOOKUP(C530,customers!$A$1:$A$1001,customers!$C$1:$C$1001,,0)=0, "", _xlfn.XLOOKUP(C530,customers!$A$1:$A$1001,customers!$C$1:$C$1001,,0))</f>
        <v>lpennaccieo@statcounter.com</v>
      </c>
      <c r="H530" s="2" t="str">
        <f>_xlfn.XLOOKUP(C530,customers!$A$1:$A$1001,customers!$G$1:$G$1001,,0)</f>
        <v>United States</v>
      </c>
      <c r="I530" t="str">
        <f>INDEX(products!$A$1:$G$49,MATCH(orders!$D530,products!$A$1:$A$49,0), MATCH(orders!I$1,products!$A$1:$G$1,0))</f>
        <v>Exc</v>
      </c>
      <c r="J530" t="str">
        <f>INDEX(products!$A$1:$G$49,MATCH(orders!$D530,products!$A$1:$A$49,0), MATCH(orders!J$1,products!$A$1:$G$1,0))</f>
        <v>L</v>
      </c>
      <c r="K530" s="4">
        <f>INDEX(products!$A$1:$G$49,MATCH(orders!$D530,products!$A$1:$A$49,0), MATCH(orders!K$1,products!$A$1:$G$1,0))</f>
        <v>0.5</v>
      </c>
      <c r="L530" s="5">
        <f>INDEX(products!$A$1:$G$49,MATCH(orders!$D530,products!$A$1:$A$49,0), MATCH(orders!L$1,products!$A$1:$G$1,0))</f>
        <v>8.91</v>
      </c>
      <c r="M530" s="5">
        <f t="shared" si="24"/>
        <v>53.46</v>
      </c>
      <c r="N530" t="str">
        <f t="shared" si="25"/>
        <v>Excelsa</v>
      </c>
      <c r="O530" t="str">
        <f t="shared" si="26"/>
        <v>Light</v>
      </c>
      <c r="P530" t="str" cm="1">
        <f t="array" ref="P530">_xlfn.XLOOKUP(Orders[[#This Row],[Customer ID]],customers!$A$1:$A$1001,customers!I$1:$I$1001,,0)</f>
        <v>No</v>
      </c>
      <c r="Q530" t="str">
        <f>_xlfn.XLOOKUP(C530,customers!$A$1:$A$1001,customers!$F$1:$F$1001,,0)</f>
        <v>Waco</v>
      </c>
      <c r="R530" s="10">
        <f>Orders[[#This Row],[Unit Price]]-Orders[[#This Row],[Unit Profit]]</f>
        <v>7.9298999999999999</v>
      </c>
      <c r="S530" s="10">
        <f>Orders[[#This Row],[Quantity]]*Orders[[#This Row],[Unit Cost]]</f>
        <v>47.5794</v>
      </c>
      <c r="T530" s="5" cm="1">
        <f t="array" ref="T530">_xlfn.XLOOKUP(D530,Table2[[#All],[Product ID]],Table2[[#All],[Profit]],,0)</f>
        <v>0.98009999999999997</v>
      </c>
      <c r="U530" s="5">
        <f>Orders[[#This Row],[Quantity]]*Orders[[#This Row],[Unit Profit]]</f>
        <v>5.8805999999999994</v>
      </c>
    </row>
    <row r="531" spans="1:21" x14ac:dyDescent="0.3">
      <c r="A531" s="2" t="s">
        <v>3481</v>
      </c>
      <c r="B531" s="3">
        <v>43475</v>
      </c>
      <c r="C531" s="2" t="s">
        <v>3482</v>
      </c>
      <c r="D531" t="s">
        <v>6138</v>
      </c>
      <c r="E531" s="2">
        <v>6</v>
      </c>
      <c r="F531" s="2" t="str">
        <f>_xlfn.XLOOKUP(C531,customers!$A$1:$A$1001,customers!$B$1:$B$1001,,0)</f>
        <v>Starr Arpin</v>
      </c>
      <c r="G531" s="2" t="str">
        <f>IF(_xlfn.XLOOKUP(C531,customers!$A$1:$A$1001,customers!$C$1:$C$1001,,0)=0, "", _xlfn.XLOOKUP(C531,customers!$A$1:$A$1001,customers!$C$1:$C$1001,,0))</f>
        <v>sarpinep@moonfruit.com</v>
      </c>
      <c r="H531" s="2" t="str">
        <f>_xlfn.XLOOKUP(C531,customers!$A$1:$A$1001,customers!$G$1:$G$1001,,0)</f>
        <v>United States</v>
      </c>
      <c r="I531" t="str">
        <f>INDEX(products!$A$1:$G$49,MATCH(orders!$D531,products!$A$1:$A$49,0), MATCH(orders!I$1,products!$A$1:$G$1,0))</f>
        <v>Rob</v>
      </c>
      <c r="J531" t="str">
        <f>INDEX(products!$A$1:$G$49,MATCH(orders!$D531,products!$A$1:$A$49,0), MATCH(orders!J$1,products!$A$1:$G$1,0))</f>
        <v>M</v>
      </c>
      <c r="K531" s="4">
        <f>INDEX(products!$A$1:$G$49,MATCH(orders!$D531,products!$A$1:$A$49,0), MATCH(orders!K$1,products!$A$1:$G$1,0))</f>
        <v>1</v>
      </c>
      <c r="L531" s="5">
        <f>INDEX(products!$A$1:$G$49,MATCH(orders!$D531,products!$A$1:$A$49,0), MATCH(orders!L$1,products!$A$1:$G$1,0))</f>
        <v>9.9499999999999993</v>
      </c>
      <c r="M531" s="5">
        <f t="shared" si="24"/>
        <v>59.699999999999996</v>
      </c>
      <c r="N531" t="str">
        <f t="shared" si="25"/>
        <v>Robusta</v>
      </c>
      <c r="O531" t="str">
        <f t="shared" si="26"/>
        <v>Medium</v>
      </c>
      <c r="P531" t="str" cm="1">
        <f t="array" ref="P531">_xlfn.XLOOKUP(Orders[[#This Row],[Customer ID]],customers!$A$1:$A$1001,customers!I$1:$I$1001,,0)</f>
        <v>No</v>
      </c>
      <c r="Q531" t="str">
        <f>_xlfn.XLOOKUP(C531,customers!$A$1:$A$1001,customers!$F$1:$F$1001,,0)</f>
        <v>Richmond</v>
      </c>
      <c r="R531" s="10">
        <f>Orders[[#This Row],[Unit Price]]-Orders[[#This Row],[Unit Profit]]</f>
        <v>9.3529999999999998</v>
      </c>
      <c r="S531" s="10">
        <f>Orders[[#This Row],[Quantity]]*Orders[[#This Row],[Unit Cost]]</f>
        <v>56.117999999999995</v>
      </c>
      <c r="T531" s="5" cm="1">
        <f t="array" ref="T531">_xlfn.XLOOKUP(D531,Table2[[#All],[Product ID]],Table2[[#All],[Profit]],,0)</f>
        <v>0.59699999999999998</v>
      </c>
      <c r="U531" s="5">
        <f>Orders[[#This Row],[Quantity]]*Orders[[#This Row],[Unit Profit]]</f>
        <v>3.5819999999999999</v>
      </c>
    </row>
    <row r="532" spans="1:21" x14ac:dyDescent="0.3">
      <c r="A532" s="2" t="s">
        <v>3487</v>
      </c>
      <c r="B532" s="3">
        <v>44663</v>
      </c>
      <c r="C532" s="2" t="s">
        <v>3488</v>
      </c>
      <c r="D532" t="s">
        <v>6138</v>
      </c>
      <c r="E532" s="2">
        <v>6</v>
      </c>
      <c r="F532" s="2" t="str">
        <f>_xlfn.XLOOKUP(C532,customers!$A$1:$A$1001,customers!$B$1:$B$1001,,0)</f>
        <v>Donny Fries</v>
      </c>
      <c r="G532" s="2" t="str">
        <f>IF(_xlfn.XLOOKUP(C532,customers!$A$1:$A$1001,customers!$C$1:$C$1001,,0)=0, "", _xlfn.XLOOKUP(C532,customers!$A$1:$A$1001,customers!$C$1:$C$1001,,0))</f>
        <v>dfrieseq@cargocollective.com</v>
      </c>
      <c r="H532" s="2" t="str">
        <f>_xlfn.XLOOKUP(C532,customers!$A$1:$A$1001,customers!$G$1:$G$1001,,0)</f>
        <v>United States</v>
      </c>
      <c r="I532" t="str">
        <f>INDEX(products!$A$1:$G$49,MATCH(orders!$D532,products!$A$1:$A$49,0), MATCH(orders!I$1,products!$A$1:$G$1,0))</f>
        <v>Rob</v>
      </c>
      <c r="J532" t="str">
        <f>INDEX(products!$A$1:$G$49,MATCH(orders!$D532,products!$A$1:$A$49,0), MATCH(orders!J$1,products!$A$1:$G$1,0))</f>
        <v>M</v>
      </c>
      <c r="K532" s="4">
        <f>INDEX(products!$A$1:$G$49,MATCH(orders!$D532,products!$A$1:$A$49,0), MATCH(orders!K$1,products!$A$1:$G$1,0))</f>
        <v>1</v>
      </c>
      <c r="L532" s="5">
        <f>INDEX(products!$A$1:$G$49,MATCH(orders!$D532,products!$A$1:$A$49,0), MATCH(orders!L$1,products!$A$1:$G$1,0))</f>
        <v>9.9499999999999993</v>
      </c>
      <c r="M532" s="5">
        <f t="shared" si="24"/>
        <v>59.699999999999996</v>
      </c>
      <c r="N532" t="str">
        <f t="shared" si="25"/>
        <v>Robusta</v>
      </c>
      <c r="O532" t="str">
        <f t="shared" si="26"/>
        <v>Medium</v>
      </c>
      <c r="P532" t="str" cm="1">
        <f t="array" ref="P532">_xlfn.XLOOKUP(Orders[[#This Row],[Customer ID]],customers!$A$1:$A$1001,customers!I$1:$I$1001,,0)</f>
        <v>No</v>
      </c>
      <c r="Q532" t="str">
        <f>_xlfn.XLOOKUP(C532,customers!$A$1:$A$1001,customers!$F$1:$F$1001,,0)</f>
        <v>Toledo</v>
      </c>
      <c r="R532" s="10">
        <f>Orders[[#This Row],[Unit Price]]-Orders[[#This Row],[Unit Profit]]</f>
        <v>9.3529999999999998</v>
      </c>
      <c r="S532" s="10">
        <f>Orders[[#This Row],[Quantity]]*Orders[[#This Row],[Unit Cost]]</f>
        <v>56.117999999999995</v>
      </c>
      <c r="T532" s="5" cm="1">
        <f t="array" ref="T532">_xlfn.XLOOKUP(D532,Table2[[#All],[Product ID]],Table2[[#All],[Profit]],,0)</f>
        <v>0.59699999999999998</v>
      </c>
      <c r="U532" s="5">
        <f>Orders[[#This Row],[Quantity]]*Orders[[#This Row],[Unit Profit]]</f>
        <v>3.5819999999999999</v>
      </c>
    </row>
    <row r="533" spans="1:21" x14ac:dyDescent="0.3">
      <c r="A533" s="2" t="s">
        <v>3493</v>
      </c>
      <c r="B533" s="3">
        <v>44591</v>
      </c>
      <c r="C533" s="2" t="s">
        <v>3494</v>
      </c>
      <c r="D533" t="s">
        <v>6177</v>
      </c>
      <c r="E533" s="2">
        <v>5</v>
      </c>
      <c r="F533" s="2" t="str">
        <f>_xlfn.XLOOKUP(C533,customers!$A$1:$A$1001,customers!$B$1:$B$1001,,0)</f>
        <v>Rana Sharer</v>
      </c>
      <c r="G533" s="2" t="str">
        <f>IF(_xlfn.XLOOKUP(C533,customers!$A$1:$A$1001,customers!$C$1:$C$1001,,0)=0, "", _xlfn.XLOOKUP(C533,customers!$A$1:$A$1001,customers!$C$1:$C$1001,,0))</f>
        <v>rsharerer@flavors.me</v>
      </c>
      <c r="H533" s="2" t="str">
        <f>_xlfn.XLOOKUP(C533,customers!$A$1:$A$1001,customers!$G$1:$G$1001,,0)</f>
        <v>United States</v>
      </c>
      <c r="I533" t="str">
        <f>INDEX(products!$A$1:$G$49,MATCH(orders!$D533,products!$A$1:$A$49,0), MATCH(orders!I$1,products!$A$1:$G$1,0))</f>
        <v>Rob</v>
      </c>
      <c r="J533" t="str">
        <f>INDEX(products!$A$1:$G$49,MATCH(orders!$D533,products!$A$1:$A$49,0), MATCH(orders!J$1,products!$A$1:$G$1,0))</f>
        <v>D</v>
      </c>
      <c r="K533" s="4">
        <f>INDEX(products!$A$1:$G$49,MATCH(orders!$D533,products!$A$1:$A$49,0), MATCH(orders!K$1,products!$A$1:$G$1,0))</f>
        <v>1</v>
      </c>
      <c r="L533" s="5">
        <f>INDEX(products!$A$1:$G$49,MATCH(orders!$D533,products!$A$1:$A$49,0), MATCH(orders!L$1,products!$A$1:$G$1,0))</f>
        <v>8.9499999999999993</v>
      </c>
      <c r="M533" s="5">
        <f t="shared" si="24"/>
        <v>44.75</v>
      </c>
      <c r="N533" t="str">
        <f t="shared" si="25"/>
        <v>Robusta</v>
      </c>
      <c r="O533" t="str">
        <f t="shared" si="26"/>
        <v>Dark</v>
      </c>
      <c r="P533" t="str" cm="1">
        <f t="array" ref="P533">_xlfn.XLOOKUP(Orders[[#This Row],[Customer ID]],customers!$A$1:$A$1001,customers!I$1:$I$1001,,0)</f>
        <v>No</v>
      </c>
      <c r="Q533" t="str">
        <f>_xlfn.XLOOKUP(C533,customers!$A$1:$A$1001,customers!$F$1:$F$1001,,0)</f>
        <v>Huntington</v>
      </c>
      <c r="R533" s="10">
        <f>Orders[[#This Row],[Unit Price]]-Orders[[#This Row],[Unit Profit]]</f>
        <v>8.4130000000000003</v>
      </c>
      <c r="S533" s="10">
        <f>Orders[[#This Row],[Quantity]]*Orders[[#This Row],[Unit Cost]]</f>
        <v>42.064999999999998</v>
      </c>
      <c r="T533" s="5" cm="1">
        <f t="array" ref="T533">_xlfn.XLOOKUP(D533,Table2[[#All],[Product ID]],Table2[[#All],[Profit]],,0)</f>
        <v>0.53699999999999992</v>
      </c>
      <c r="U533" s="5">
        <f>Orders[[#This Row],[Quantity]]*Orders[[#This Row],[Unit Profit]]</f>
        <v>2.6849999999999996</v>
      </c>
    </row>
    <row r="534" spans="1:21" x14ac:dyDescent="0.3">
      <c r="A534" s="2" t="s">
        <v>3499</v>
      </c>
      <c r="B534" s="3">
        <v>44330</v>
      </c>
      <c r="C534" s="2" t="s">
        <v>3500</v>
      </c>
      <c r="D534" t="s">
        <v>6139</v>
      </c>
      <c r="E534" s="2">
        <v>2</v>
      </c>
      <c r="F534" s="2" t="str">
        <f>_xlfn.XLOOKUP(C534,customers!$A$1:$A$1001,customers!$B$1:$B$1001,,0)</f>
        <v>Nannie Naseby</v>
      </c>
      <c r="G534" s="2" t="str">
        <f>IF(_xlfn.XLOOKUP(C534,customers!$A$1:$A$1001,customers!$C$1:$C$1001,,0)=0, "", _xlfn.XLOOKUP(C534,customers!$A$1:$A$1001,customers!$C$1:$C$1001,,0))</f>
        <v>nnasebyes@umich.edu</v>
      </c>
      <c r="H534" s="2" t="str">
        <f>_xlfn.XLOOKUP(C534,customers!$A$1:$A$1001,customers!$G$1:$G$1001,,0)</f>
        <v>United States</v>
      </c>
      <c r="I534" t="str">
        <f>INDEX(products!$A$1:$G$49,MATCH(orders!$D534,products!$A$1:$A$49,0), MATCH(orders!I$1,products!$A$1:$G$1,0))</f>
        <v>Exc</v>
      </c>
      <c r="J534" t="str">
        <f>INDEX(products!$A$1:$G$49,MATCH(orders!$D534,products!$A$1:$A$49,0), MATCH(orders!J$1,products!$A$1:$G$1,0))</f>
        <v>M</v>
      </c>
      <c r="K534" s="4">
        <f>INDEX(products!$A$1:$G$49,MATCH(orders!$D534,products!$A$1:$A$49,0), MATCH(orders!K$1,products!$A$1:$G$1,0))</f>
        <v>0.5</v>
      </c>
      <c r="L534" s="5">
        <f>INDEX(products!$A$1:$G$49,MATCH(orders!$D534,products!$A$1:$A$49,0), MATCH(orders!L$1,products!$A$1:$G$1,0))</f>
        <v>8.25</v>
      </c>
      <c r="M534" s="5">
        <f t="shared" si="24"/>
        <v>16.5</v>
      </c>
      <c r="N534" t="str">
        <f t="shared" si="25"/>
        <v>Excelsa</v>
      </c>
      <c r="O534" t="str">
        <f t="shared" si="26"/>
        <v>Medium</v>
      </c>
      <c r="P534" t="str" cm="1">
        <f t="array" ref="P534">_xlfn.XLOOKUP(Orders[[#This Row],[Customer ID]],customers!$A$1:$A$1001,customers!I$1:$I$1001,,0)</f>
        <v>Yes</v>
      </c>
      <c r="Q534" t="str">
        <f>_xlfn.XLOOKUP(C534,customers!$A$1:$A$1001,customers!$F$1:$F$1001,,0)</f>
        <v>Winter Haven</v>
      </c>
      <c r="R534" s="10">
        <f>Orders[[#This Row],[Unit Price]]-Orders[[#This Row],[Unit Profit]]</f>
        <v>7.3425000000000002</v>
      </c>
      <c r="S534" s="10">
        <f>Orders[[#This Row],[Quantity]]*Orders[[#This Row],[Unit Cost]]</f>
        <v>14.685</v>
      </c>
      <c r="T534" s="5" cm="1">
        <f t="array" ref="T534">_xlfn.XLOOKUP(D534,Table2[[#All],[Product ID]],Table2[[#All],[Profit]],,0)</f>
        <v>0.90749999999999997</v>
      </c>
      <c r="U534" s="5">
        <f>Orders[[#This Row],[Quantity]]*Orders[[#This Row],[Unit Profit]]</f>
        <v>1.8149999999999999</v>
      </c>
    </row>
    <row r="535" spans="1:21" x14ac:dyDescent="0.3">
      <c r="A535" s="2" t="s">
        <v>3505</v>
      </c>
      <c r="B535" s="3">
        <v>44724</v>
      </c>
      <c r="C535" s="2" t="s">
        <v>3506</v>
      </c>
      <c r="D535" t="s">
        <v>6172</v>
      </c>
      <c r="E535" s="2">
        <v>4</v>
      </c>
      <c r="F535" s="2" t="str">
        <f>_xlfn.XLOOKUP(C535,customers!$A$1:$A$1001,customers!$B$1:$B$1001,,0)</f>
        <v>Rea Offell</v>
      </c>
      <c r="G535" s="2" t="str">
        <f>IF(_xlfn.XLOOKUP(C535,customers!$A$1:$A$1001,customers!$C$1:$C$1001,,0)=0, "", _xlfn.XLOOKUP(C535,customers!$A$1:$A$1001,customers!$C$1:$C$1001,,0))</f>
        <v/>
      </c>
      <c r="H535" s="2" t="str">
        <f>_xlfn.XLOOKUP(C535,customers!$A$1:$A$1001,customers!$G$1:$G$1001,,0)</f>
        <v>United States</v>
      </c>
      <c r="I535" t="str">
        <f>INDEX(products!$A$1:$G$49,MATCH(orders!$D535,products!$A$1:$A$49,0), MATCH(orders!I$1,products!$A$1:$G$1,0))</f>
        <v>Rob</v>
      </c>
      <c r="J535" t="str">
        <f>INDEX(products!$A$1:$G$49,MATCH(orders!$D535,products!$A$1:$A$49,0), MATCH(orders!J$1,products!$A$1:$G$1,0))</f>
        <v>D</v>
      </c>
      <c r="K535" s="4">
        <f>INDEX(products!$A$1:$G$49,MATCH(orders!$D535,products!$A$1:$A$49,0), MATCH(orders!K$1,products!$A$1:$G$1,0))</f>
        <v>0.5</v>
      </c>
      <c r="L535" s="5">
        <f>INDEX(products!$A$1:$G$49,MATCH(orders!$D535,products!$A$1:$A$49,0), MATCH(orders!L$1,products!$A$1:$G$1,0))</f>
        <v>5.3699999999999992</v>
      </c>
      <c r="M535" s="5">
        <f t="shared" si="24"/>
        <v>21.479999999999997</v>
      </c>
      <c r="N535" t="str">
        <f t="shared" si="25"/>
        <v>Robusta</v>
      </c>
      <c r="O535" t="str">
        <f t="shared" si="26"/>
        <v>Dark</v>
      </c>
      <c r="P535" t="str" cm="1">
        <f t="array" ref="P535">_xlfn.XLOOKUP(Orders[[#This Row],[Customer ID]],customers!$A$1:$A$1001,customers!I$1:$I$1001,,0)</f>
        <v>No</v>
      </c>
      <c r="Q535" t="str">
        <f>_xlfn.XLOOKUP(C535,customers!$A$1:$A$1001,customers!$F$1:$F$1001,,0)</f>
        <v>Dallas</v>
      </c>
      <c r="R535" s="10">
        <f>Orders[[#This Row],[Unit Price]]-Orders[[#This Row],[Unit Profit]]</f>
        <v>5.0477999999999996</v>
      </c>
      <c r="S535" s="10">
        <f>Orders[[#This Row],[Quantity]]*Orders[[#This Row],[Unit Cost]]</f>
        <v>20.191199999999998</v>
      </c>
      <c r="T535" s="5" cm="1">
        <f t="array" ref="T535">_xlfn.XLOOKUP(D535,Table2[[#All],[Product ID]],Table2[[#All],[Profit]],,0)</f>
        <v>0.32219999999999993</v>
      </c>
      <c r="U535" s="5">
        <f>Orders[[#This Row],[Quantity]]*Orders[[#This Row],[Unit Profit]]</f>
        <v>1.2887999999999997</v>
      </c>
    </row>
    <row r="536" spans="1:21" x14ac:dyDescent="0.3">
      <c r="A536" s="2" t="s">
        <v>3510</v>
      </c>
      <c r="B536" s="3">
        <v>44563</v>
      </c>
      <c r="C536" s="2" t="s">
        <v>3511</v>
      </c>
      <c r="D536" t="s">
        <v>6151</v>
      </c>
      <c r="E536" s="2">
        <v>2</v>
      </c>
      <c r="F536" s="2" t="str">
        <f>_xlfn.XLOOKUP(C536,customers!$A$1:$A$1001,customers!$B$1:$B$1001,,0)</f>
        <v>Kris O'Cullen</v>
      </c>
      <c r="G536" s="2" t="str">
        <f>IF(_xlfn.XLOOKUP(C536,customers!$A$1:$A$1001,customers!$C$1:$C$1001,,0)=0, "", _xlfn.XLOOKUP(C536,customers!$A$1:$A$1001,customers!$C$1:$C$1001,,0))</f>
        <v>koculleneu@ca.gov</v>
      </c>
      <c r="H536" s="2" t="str">
        <f>_xlfn.XLOOKUP(C536,customers!$A$1:$A$1001,customers!$G$1:$G$1001,,0)</f>
        <v>Ireland</v>
      </c>
      <c r="I536" t="str">
        <f>INDEX(products!$A$1:$G$49,MATCH(orders!$D536,products!$A$1:$A$49,0), MATCH(orders!I$1,products!$A$1:$G$1,0))</f>
        <v>Rob</v>
      </c>
      <c r="J536" t="str">
        <f>INDEX(products!$A$1:$G$49,MATCH(orders!$D536,products!$A$1:$A$49,0), MATCH(orders!J$1,products!$A$1:$G$1,0))</f>
        <v>M</v>
      </c>
      <c r="K536" s="4">
        <f>INDEX(products!$A$1:$G$49,MATCH(orders!$D536,products!$A$1:$A$49,0), MATCH(orders!K$1,products!$A$1:$G$1,0))</f>
        <v>2.5</v>
      </c>
      <c r="L536" s="5">
        <f>INDEX(products!$A$1:$G$49,MATCH(orders!$D536,products!$A$1:$A$49,0), MATCH(orders!L$1,products!$A$1:$G$1,0))</f>
        <v>22.884999999999998</v>
      </c>
      <c r="M536" s="5">
        <f t="shared" si="24"/>
        <v>45.769999999999996</v>
      </c>
      <c r="N536" t="str">
        <f t="shared" si="25"/>
        <v>Robusta</v>
      </c>
      <c r="O536" t="str">
        <f t="shared" si="26"/>
        <v>Medium</v>
      </c>
      <c r="P536" t="str" cm="1">
        <f t="array" ref="P536">_xlfn.XLOOKUP(Orders[[#This Row],[Customer ID]],customers!$A$1:$A$1001,customers!I$1:$I$1001,,0)</f>
        <v>Yes</v>
      </c>
      <c r="Q536" t="str">
        <f>_xlfn.XLOOKUP(C536,customers!$A$1:$A$1001,customers!$F$1:$F$1001,,0)</f>
        <v>Adare</v>
      </c>
      <c r="R536" s="10">
        <f>Orders[[#This Row],[Unit Price]]-Orders[[#This Row],[Unit Profit]]</f>
        <v>21.511899999999997</v>
      </c>
      <c r="S536" s="10">
        <f>Orders[[#This Row],[Quantity]]*Orders[[#This Row],[Unit Cost]]</f>
        <v>43.023799999999994</v>
      </c>
      <c r="T536" s="5" cm="1">
        <f t="array" ref="T536">_xlfn.XLOOKUP(D536,Table2[[#All],[Product ID]],Table2[[#All],[Profit]],,0)</f>
        <v>1.3730999999999998</v>
      </c>
      <c r="U536" s="5">
        <f>Orders[[#This Row],[Quantity]]*Orders[[#This Row],[Unit Profit]]</f>
        <v>2.7461999999999995</v>
      </c>
    </row>
    <row r="537" spans="1:21" x14ac:dyDescent="0.3">
      <c r="A537" s="2" t="s">
        <v>3516</v>
      </c>
      <c r="B537" s="3">
        <v>44585</v>
      </c>
      <c r="C537" s="2" t="s">
        <v>3517</v>
      </c>
      <c r="D537" t="s">
        <v>6145</v>
      </c>
      <c r="E537" s="2">
        <v>2</v>
      </c>
      <c r="F537" s="2" t="str">
        <f>_xlfn.XLOOKUP(C537,customers!$A$1:$A$1001,customers!$B$1:$B$1001,,0)</f>
        <v>Timoteo Glisane</v>
      </c>
      <c r="G537" s="2" t="str">
        <f>IF(_xlfn.XLOOKUP(C537,customers!$A$1:$A$1001,customers!$C$1:$C$1001,,0)=0, "", _xlfn.XLOOKUP(C537,customers!$A$1:$A$1001,customers!$C$1:$C$1001,,0))</f>
        <v/>
      </c>
      <c r="H537" s="2" t="str">
        <f>_xlfn.XLOOKUP(C537,customers!$A$1:$A$1001,customers!$G$1:$G$1001,,0)</f>
        <v>Ireland</v>
      </c>
      <c r="I537" t="str">
        <f>INDEX(products!$A$1:$G$49,MATCH(orders!$D537,products!$A$1:$A$49,0), MATCH(orders!I$1,products!$A$1:$G$1,0))</f>
        <v>Lib</v>
      </c>
      <c r="J537" t="str">
        <f>INDEX(products!$A$1:$G$49,MATCH(orders!$D537,products!$A$1:$A$49,0), MATCH(orders!J$1,products!$A$1:$G$1,0))</f>
        <v>L</v>
      </c>
      <c r="K537" s="4">
        <f>INDEX(products!$A$1:$G$49,MATCH(orders!$D537,products!$A$1:$A$49,0), MATCH(orders!K$1,products!$A$1:$G$1,0))</f>
        <v>0.2</v>
      </c>
      <c r="L537" s="5">
        <f>INDEX(products!$A$1:$G$49,MATCH(orders!$D537,products!$A$1:$A$49,0), MATCH(orders!L$1,products!$A$1:$G$1,0))</f>
        <v>4.7549999999999999</v>
      </c>
      <c r="M537" s="5">
        <f t="shared" si="24"/>
        <v>9.51</v>
      </c>
      <c r="N537" t="str">
        <f t="shared" si="25"/>
        <v>Librica</v>
      </c>
      <c r="O537" t="str">
        <f t="shared" si="26"/>
        <v>Light</v>
      </c>
      <c r="P537" t="str" cm="1">
        <f t="array" ref="P537">_xlfn.XLOOKUP(Orders[[#This Row],[Customer ID]],customers!$A$1:$A$1001,customers!I$1:$I$1001,,0)</f>
        <v>No</v>
      </c>
      <c r="Q537" t="str">
        <f>_xlfn.XLOOKUP(C537,customers!$A$1:$A$1001,customers!$F$1:$F$1001,,0)</f>
        <v>Ballivor</v>
      </c>
      <c r="R537" s="10">
        <f>Orders[[#This Row],[Unit Price]]-Orders[[#This Row],[Unit Profit]]</f>
        <v>4.1368499999999999</v>
      </c>
      <c r="S537" s="10">
        <f>Orders[[#This Row],[Quantity]]*Orders[[#This Row],[Unit Cost]]</f>
        <v>8.2736999999999998</v>
      </c>
      <c r="T537" s="5" cm="1">
        <f t="array" ref="T537">_xlfn.XLOOKUP(D537,Table2[[#All],[Product ID]],Table2[[#All],[Profit]],,0)</f>
        <v>0.61814999999999998</v>
      </c>
      <c r="U537" s="5">
        <f>Orders[[#This Row],[Quantity]]*Orders[[#This Row],[Unit Profit]]</f>
        <v>1.2363</v>
      </c>
    </row>
    <row r="538" spans="1:21" x14ac:dyDescent="0.3">
      <c r="A538" s="2" t="s">
        <v>3521</v>
      </c>
      <c r="B538" s="3">
        <v>43544</v>
      </c>
      <c r="C538" s="2" t="s">
        <v>3368</v>
      </c>
      <c r="D538" t="s">
        <v>6163</v>
      </c>
      <c r="E538" s="2">
        <v>3</v>
      </c>
      <c r="F538" s="2" t="str">
        <f>_xlfn.XLOOKUP(C538,customers!$A$1:$A$1001,customers!$B$1:$B$1001,,0)</f>
        <v>Marja Urion</v>
      </c>
      <c r="G538" s="2" t="str">
        <f>IF(_xlfn.XLOOKUP(C538,customers!$A$1:$A$1001,customers!$C$1:$C$1001,,0)=0, "", _xlfn.XLOOKUP(C538,customers!$A$1:$A$1001,customers!$C$1:$C$1001,,0))</f>
        <v>murione5@alexa.com</v>
      </c>
      <c r="H538" s="2" t="str">
        <f>_xlfn.XLOOKUP(C538,customers!$A$1:$A$1001,customers!$G$1:$G$1001,,0)</f>
        <v>Ireland</v>
      </c>
      <c r="I538" t="str">
        <f>INDEX(products!$A$1:$G$49,MATCH(orders!$D538,products!$A$1:$A$49,0), MATCH(orders!I$1,products!$A$1:$G$1,0))</f>
        <v>Rob</v>
      </c>
      <c r="J538" t="str">
        <f>INDEX(products!$A$1:$G$49,MATCH(orders!$D538,products!$A$1:$A$49,0), MATCH(orders!J$1,products!$A$1:$G$1,0))</f>
        <v>D</v>
      </c>
      <c r="K538" s="4">
        <f>INDEX(products!$A$1:$G$49,MATCH(orders!$D538,products!$A$1:$A$49,0), MATCH(orders!K$1,products!$A$1:$G$1,0))</f>
        <v>0.2</v>
      </c>
      <c r="L538" s="5">
        <f>INDEX(products!$A$1:$G$49,MATCH(orders!$D538,products!$A$1:$A$49,0), MATCH(orders!L$1,products!$A$1:$G$1,0))</f>
        <v>2.6849999999999996</v>
      </c>
      <c r="M538" s="5">
        <f t="shared" si="24"/>
        <v>8.0549999999999997</v>
      </c>
      <c r="N538" t="str">
        <f t="shared" si="25"/>
        <v>Robusta</v>
      </c>
      <c r="O538" t="str">
        <f t="shared" si="26"/>
        <v>Dark</v>
      </c>
      <c r="P538" t="str" cm="1">
        <f t="array" ref="P538">_xlfn.XLOOKUP(Orders[[#This Row],[Customer ID]],customers!$A$1:$A$1001,customers!I$1:$I$1001,,0)</f>
        <v>Yes</v>
      </c>
      <c r="Q538" t="str">
        <f>_xlfn.XLOOKUP(C538,customers!$A$1:$A$1001,customers!$F$1:$F$1001,,0)</f>
        <v>Virginia</v>
      </c>
      <c r="R538" s="10">
        <f>Orders[[#This Row],[Unit Price]]-Orders[[#This Row],[Unit Profit]]</f>
        <v>2.5238999999999998</v>
      </c>
      <c r="S538" s="10">
        <f>Orders[[#This Row],[Quantity]]*Orders[[#This Row],[Unit Cost]]</f>
        <v>7.5716999999999999</v>
      </c>
      <c r="T538" s="5" cm="1">
        <f t="array" ref="T538">_xlfn.XLOOKUP(D538,Table2[[#All],[Product ID]],Table2[[#All],[Profit]],,0)</f>
        <v>0.16109999999999997</v>
      </c>
      <c r="U538" s="5">
        <f>Orders[[#This Row],[Quantity]]*Orders[[#This Row],[Unit Profit]]</f>
        <v>0.4832999999999999</v>
      </c>
    </row>
    <row r="539" spans="1:21" x14ac:dyDescent="0.3">
      <c r="A539" s="2" t="s">
        <v>3527</v>
      </c>
      <c r="B539" s="3">
        <v>44156</v>
      </c>
      <c r="C539" s="2" t="s">
        <v>3528</v>
      </c>
      <c r="D539" t="s">
        <v>6185</v>
      </c>
      <c r="E539" s="2">
        <v>4</v>
      </c>
      <c r="F539" s="2" t="str">
        <f>_xlfn.XLOOKUP(C539,customers!$A$1:$A$1001,customers!$B$1:$B$1001,,0)</f>
        <v>Hildegarde Brangan</v>
      </c>
      <c r="G539" s="2" t="str">
        <f>IF(_xlfn.XLOOKUP(C539,customers!$A$1:$A$1001,customers!$C$1:$C$1001,,0)=0, "", _xlfn.XLOOKUP(C539,customers!$A$1:$A$1001,customers!$C$1:$C$1001,,0))</f>
        <v>hbranganex@woothemes.com</v>
      </c>
      <c r="H539" s="2" t="str">
        <f>_xlfn.XLOOKUP(C539,customers!$A$1:$A$1001,customers!$G$1:$G$1001,,0)</f>
        <v>United States</v>
      </c>
      <c r="I539" t="str">
        <f>INDEX(products!$A$1:$G$49,MATCH(orders!$D539,products!$A$1:$A$49,0), MATCH(orders!I$1,products!$A$1:$G$1,0))</f>
        <v>Exc</v>
      </c>
      <c r="J539" t="str">
        <f>INDEX(products!$A$1:$G$49,MATCH(orders!$D539,products!$A$1:$A$49,0), MATCH(orders!J$1,products!$A$1:$G$1,0))</f>
        <v>D</v>
      </c>
      <c r="K539" s="4">
        <f>INDEX(products!$A$1:$G$49,MATCH(orders!$D539,products!$A$1:$A$49,0), MATCH(orders!K$1,products!$A$1:$G$1,0))</f>
        <v>2.5</v>
      </c>
      <c r="L539" s="5">
        <f>INDEX(products!$A$1:$G$49,MATCH(orders!$D539,products!$A$1:$A$49,0), MATCH(orders!L$1,products!$A$1:$G$1,0))</f>
        <v>27.945</v>
      </c>
      <c r="M539" s="5">
        <f t="shared" si="24"/>
        <v>111.78</v>
      </c>
      <c r="N539" t="str">
        <f t="shared" si="25"/>
        <v>Excelsa</v>
      </c>
      <c r="O539" t="str">
        <f t="shared" si="26"/>
        <v>Dark</v>
      </c>
      <c r="P539" t="str" cm="1">
        <f t="array" ref="P539">_xlfn.XLOOKUP(Orders[[#This Row],[Customer ID]],customers!$A$1:$A$1001,customers!I$1:$I$1001,,0)</f>
        <v>Yes</v>
      </c>
      <c r="Q539" t="str">
        <f>_xlfn.XLOOKUP(C539,customers!$A$1:$A$1001,customers!$F$1:$F$1001,,0)</f>
        <v>Evansville</v>
      </c>
      <c r="R539" s="10">
        <f>Orders[[#This Row],[Unit Price]]-Orders[[#This Row],[Unit Profit]]</f>
        <v>24.87105</v>
      </c>
      <c r="S539" s="10">
        <f>Orders[[#This Row],[Quantity]]*Orders[[#This Row],[Unit Cost]]</f>
        <v>99.484200000000001</v>
      </c>
      <c r="T539" s="5" cm="1">
        <f t="array" ref="T539">_xlfn.XLOOKUP(D539,Table2[[#All],[Product ID]],Table2[[#All],[Profit]],,0)</f>
        <v>3.07395</v>
      </c>
      <c r="U539" s="5">
        <f>Orders[[#This Row],[Quantity]]*Orders[[#This Row],[Unit Profit]]</f>
        <v>12.2958</v>
      </c>
    </row>
    <row r="540" spans="1:21" x14ac:dyDescent="0.3">
      <c r="A540" s="2" t="s">
        <v>3532</v>
      </c>
      <c r="B540" s="3">
        <v>44482</v>
      </c>
      <c r="C540" s="2" t="s">
        <v>3533</v>
      </c>
      <c r="D540" t="s">
        <v>6163</v>
      </c>
      <c r="E540" s="2">
        <v>4</v>
      </c>
      <c r="F540" s="2" t="str">
        <f>_xlfn.XLOOKUP(C540,customers!$A$1:$A$1001,customers!$B$1:$B$1001,,0)</f>
        <v>Amii Gallyon</v>
      </c>
      <c r="G540" s="2" t="str">
        <f>IF(_xlfn.XLOOKUP(C540,customers!$A$1:$A$1001,customers!$C$1:$C$1001,,0)=0, "", _xlfn.XLOOKUP(C540,customers!$A$1:$A$1001,customers!$C$1:$C$1001,,0))</f>
        <v>agallyoney@engadget.com</v>
      </c>
      <c r="H540" s="2" t="str">
        <f>_xlfn.XLOOKUP(C540,customers!$A$1:$A$1001,customers!$G$1:$G$1001,,0)</f>
        <v>United States</v>
      </c>
      <c r="I540" t="str">
        <f>INDEX(products!$A$1:$G$49,MATCH(orders!$D540,products!$A$1:$A$49,0), MATCH(orders!I$1,products!$A$1:$G$1,0))</f>
        <v>Rob</v>
      </c>
      <c r="J540" t="str">
        <f>INDEX(products!$A$1:$G$49,MATCH(orders!$D540,products!$A$1:$A$49,0), MATCH(orders!J$1,products!$A$1:$G$1,0))</f>
        <v>D</v>
      </c>
      <c r="K540" s="4">
        <f>INDEX(products!$A$1:$G$49,MATCH(orders!$D540,products!$A$1:$A$49,0), MATCH(orders!K$1,products!$A$1:$G$1,0))</f>
        <v>0.2</v>
      </c>
      <c r="L540" s="5">
        <f>INDEX(products!$A$1:$G$49,MATCH(orders!$D540,products!$A$1:$A$49,0), MATCH(orders!L$1,products!$A$1:$G$1,0))</f>
        <v>2.6849999999999996</v>
      </c>
      <c r="M540" s="5">
        <f t="shared" si="24"/>
        <v>10.739999999999998</v>
      </c>
      <c r="N540" t="str">
        <f t="shared" si="25"/>
        <v>Robusta</v>
      </c>
      <c r="O540" t="str">
        <f t="shared" si="26"/>
        <v>Dark</v>
      </c>
      <c r="P540" t="str" cm="1">
        <f t="array" ref="P540">_xlfn.XLOOKUP(Orders[[#This Row],[Customer ID]],customers!$A$1:$A$1001,customers!I$1:$I$1001,,0)</f>
        <v>Yes</v>
      </c>
      <c r="Q540" t="str">
        <f>_xlfn.XLOOKUP(C540,customers!$A$1:$A$1001,customers!$F$1:$F$1001,,0)</f>
        <v>Naperville</v>
      </c>
      <c r="R540" s="10">
        <f>Orders[[#This Row],[Unit Price]]-Orders[[#This Row],[Unit Profit]]</f>
        <v>2.5238999999999998</v>
      </c>
      <c r="S540" s="10">
        <f>Orders[[#This Row],[Quantity]]*Orders[[#This Row],[Unit Cost]]</f>
        <v>10.095599999999999</v>
      </c>
      <c r="T540" s="5" cm="1">
        <f t="array" ref="T540">_xlfn.XLOOKUP(D540,Table2[[#All],[Product ID]],Table2[[#All],[Profit]],,0)</f>
        <v>0.16109999999999997</v>
      </c>
      <c r="U540" s="5">
        <f>Orders[[#This Row],[Quantity]]*Orders[[#This Row],[Unit Profit]]</f>
        <v>0.64439999999999986</v>
      </c>
    </row>
    <row r="541" spans="1:21" x14ac:dyDescent="0.3">
      <c r="A541" s="2" t="s">
        <v>3537</v>
      </c>
      <c r="B541" s="3">
        <v>44488</v>
      </c>
      <c r="C541" s="2" t="s">
        <v>3538</v>
      </c>
      <c r="D541" t="s">
        <v>6172</v>
      </c>
      <c r="E541" s="2">
        <v>5</v>
      </c>
      <c r="F541" s="2" t="str">
        <f>_xlfn.XLOOKUP(C541,customers!$A$1:$A$1001,customers!$B$1:$B$1001,,0)</f>
        <v>Birgit Domange</v>
      </c>
      <c r="G541" s="2" t="str">
        <f>IF(_xlfn.XLOOKUP(C541,customers!$A$1:$A$1001,customers!$C$1:$C$1001,,0)=0, "", _xlfn.XLOOKUP(C541,customers!$A$1:$A$1001,customers!$C$1:$C$1001,,0))</f>
        <v>bdomangeez@yahoo.co.jp</v>
      </c>
      <c r="H541" s="2" t="str">
        <f>_xlfn.XLOOKUP(C541,customers!$A$1:$A$1001,customers!$G$1:$G$1001,,0)</f>
        <v>United States</v>
      </c>
      <c r="I541" t="str">
        <f>INDEX(products!$A$1:$G$49,MATCH(orders!$D541,products!$A$1:$A$49,0), MATCH(orders!I$1,products!$A$1:$G$1,0))</f>
        <v>Rob</v>
      </c>
      <c r="J541" t="str">
        <f>INDEX(products!$A$1:$G$49,MATCH(orders!$D541,products!$A$1:$A$49,0), MATCH(orders!J$1,products!$A$1:$G$1,0))</f>
        <v>D</v>
      </c>
      <c r="K541" s="4">
        <f>INDEX(products!$A$1:$G$49,MATCH(orders!$D541,products!$A$1:$A$49,0), MATCH(orders!K$1,products!$A$1:$G$1,0))</f>
        <v>0.5</v>
      </c>
      <c r="L541" s="5">
        <f>INDEX(products!$A$1:$G$49,MATCH(orders!$D541,products!$A$1:$A$49,0), MATCH(orders!L$1,products!$A$1:$G$1,0))</f>
        <v>5.3699999999999992</v>
      </c>
      <c r="M541" s="5">
        <f t="shared" si="24"/>
        <v>26.849999999999994</v>
      </c>
      <c r="N541" t="str">
        <f t="shared" si="25"/>
        <v>Robusta</v>
      </c>
      <c r="O541" t="str">
        <f t="shared" si="26"/>
        <v>Dark</v>
      </c>
      <c r="P541" t="str" cm="1">
        <f t="array" ref="P541">_xlfn.XLOOKUP(Orders[[#This Row],[Customer ID]],customers!$A$1:$A$1001,customers!I$1:$I$1001,,0)</f>
        <v>No</v>
      </c>
      <c r="Q541" t="str">
        <f>_xlfn.XLOOKUP(C541,customers!$A$1:$A$1001,customers!$F$1:$F$1001,,0)</f>
        <v>Charleston</v>
      </c>
      <c r="R541" s="10">
        <f>Orders[[#This Row],[Unit Price]]-Orders[[#This Row],[Unit Profit]]</f>
        <v>5.0477999999999996</v>
      </c>
      <c r="S541" s="10">
        <f>Orders[[#This Row],[Quantity]]*Orders[[#This Row],[Unit Cost]]</f>
        <v>25.238999999999997</v>
      </c>
      <c r="T541" s="5" cm="1">
        <f t="array" ref="T541">_xlfn.XLOOKUP(D541,Table2[[#All],[Product ID]],Table2[[#All],[Profit]],,0)</f>
        <v>0.32219999999999993</v>
      </c>
      <c r="U541" s="5">
        <f>Orders[[#This Row],[Quantity]]*Orders[[#This Row],[Unit Profit]]</f>
        <v>1.6109999999999998</v>
      </c>
    </row>
    <row r="542" spans="1:21" x14ac:dyDescent="0.3">
      <c r="A542" s="2" t="s">
        <v>3542</v>
      </c>
      <c r="B542" s="3">
        <v>43584</v>
      </c>
      <c r="C542" s="2" t="s">
        <v>3543</v>
      </c>
      <c r="D542" t="s">
        <v>6170</v>
      </c>
      <c r="E542" s="2">
        <v>4</v>
      </c>
      <c r="F542" s="2" t="str">
        <f>_xlfn.XLOOKUP(C542,customers!$A$1:$A$1001,customers!$B$1:$B$1001,,0)</f>
        <v>Killian Osler</v>
      </c>
      <c r="G542" s="2" t="str">
        <f>IF(_xlfn.XLOOKUP(C542,customers!$A$1:$A$1001,customers!$C$1:$C$1001,,0)=0, "", _xlfn.XLOOKUP(C542,customers!$A$1:$A$1001,customers!$C$1:$C$1001,,0))</f>
        <v>koslerf0@gmpg.org</v>
      </c>
      <c r="H542" s="2" t="str">
        <f>_xlfn.XLOOKUP(C542,customers!$A$1:$A$1001,customers!$G$1:$G$1001,,0)</f>
        <v>United States</v>
      </c>
      <c r="I542" t="str">
        <f>INDEX(products!$A$1:$G$49,MATCH(orders!$D542,products!$A$1:$A$49,0), MATCH(orders!I$1,products!$A$1:$G$1,0))</f>
        <v>Lib</v>
      </c>
      <c r="J542" t="str">
        <f>INDEX(products!$A$1:$G$49,MATCH(orders!$D542,products!$A$1:$A$49,0), MATCH(orders!J$1,products!$A$1:$G$1,0))</f>
        <v>L</v>
      </c>
      <c r="K542" s="4">
        <f>INDEX(products!$A$1:$G$49,MATCH(orders!$D542,products!$A$1:$A$49,0), MATCH(orders!K$1,products!$A$1:$G$1,0))</f>
        <v>1</v>
      </c>
      <c r="L542" s="5">
        <f>INDEX(products!$A$1:$G$49,MATCH(orders!$D542,products!$A$1:$A$49,0), MATCH(orders!L$1,products!$A$1:$G$1,0))</f>
        <v>15.85</v>
      </c>
      <c r="M542" s="5">
        <f t="shared" si="24"/>
        <v>63.4</v>
      </c>
      <c r="N542" t="str">
        <f t="shared" si="25"/>
        <v>Librica</v>
      </c>
      <c r="O542" t="str">
        <f t="shared" si="26"/>
        <v>Light</v>
      </c>
      <c r="P542" t="str" cm="1">
        <f t="array" ref="P542">_xlfn.XLOOKUP(Orders[[#This Row],[Customer ID]],customers!$A$1:$A$1001,customers!I$1:$I$1001,,0)</f>
        <v>Yes</v>
      </c>
      <c r="Q542" t="str">
        <f>_xlfn.XLOOKUP(C542,customers!$A$1:$A$1001,customers!$F$1:$F$1001,,0)</f>
        <v>Lansing</v>
      </c>
      <c r="R542" s="10">
        <f>Orders[[#This Row],[Unit Price]]-Orders[[#This Row],[Unit Profit]]</f>
        <v>13.7895</v>
      </c>
      <c r="S542" s="10">
        <f>Orders[[#This Row],[Quantity]]*Orders[[#This Row],[Unit Cost]]</f>
        <v>55.158000000000001</v>
      </c>
      <c r="T542" s="5" cm="1">
        <f t="array" ref="T542">_xlfn.XLOOKUP(D542,Table2[[#All],[Product ID]],Table2[[#All],[Profit]],,0)</f>
        <v>2.0605000000000002</v>
      </c>
      <c r="U542" s="5">
        <f>Orders[[#This Row],[Quantity]]*Orders[[#This Row],[Unit Profit]]</f>
        <v>8.2420000000000009</v>
      </c>
    </row>
    <row r="543" spans="1:21" x14ac:dyDescent="0.3">
      <c r="A543" s="2" t="s">
        <v>3548</v>
      </c>
      <c r="B543" s="3">
        <v>43750</v>
      </c>
      <c r="C543" s="2" t="s">
        <v>3549</v>
      </c>
      <c r="D543" t="s">
        <v>6168</v>
      </c>
      <c r="E543" s="2">
        <v>1</v>
      </c>
      <c r="F543" s="2" t="str">
        <f>_xlfn.XLOOKUP(C543,customers!$A$1:$A$1001,customers!$B$1:$B$1001,,0)</f>
        <v>Lora Dukes</v>
      </c>
      <c r="G543" s="2" t="str">
        <f>IF(_xlfn.XLOOKUP(C543,customers!$A$1:$A$1001,customers!$C$1:$C$1001,,0)=0, "", _xlfn.XLOOKUP(C543,customers!$A$1:$A$1001,customers!$C$1:$C$1001,,0))</f>
        <v/>
      </c>
      <c r="H543" s="2" t="str">
        <f>_xlfn.XLOOKUP(C543,customers!$A$1:$A$1001,customers!$G$1:$G$1001,,0)</f>
        <v>Ireland</v>
      </c>
      <c r="I543" t="str">
        <f>INDEX(products!$A$1:$G$49,MATCH(orders!$D543,products!$A$1:$A$49,0), MATCH(orders!I$1,products!$A$1:$G$1,0))</f>
        <v>Ara</v>
      </c>
      <c r="J543" t="str">
        <f>INDEX(products!$A$1:$G$49,MATCH(orders!$D543,products!$A$1:$A$49,0), MATCH(orders!J$1,products!$A$1:$G$1,0))</f>
        <v>D</v>
      </c>
      <c r="K543" s="4">
        <f>INDEX(products!$A$1:$G$49,MATCH(orders!$D543,products!$A$1:$A$49,0), MATCH(orders!K$1,products!$A$1:$G$1,0))</f>
        <v>2.5</v>
      </c>
      <c r="L543" s="5">
        <f>INDEX(products!$A$1:$G$49,MATCH(orders!$D543,products!$A$1:$A$49,0), MATCH(orders!L$1,products!$A$1:$G$1,0))</f>
        <v>22.884999999999998</v>
      </c>
      <c r="M543" s="5">
        <f t="shared" si="24"/>
        <v>22.884999999999998</v>
      </c>
      <c r="N543" t="str">
        <f t="shared" si="25"/>
        <v>Arabica</v>
      </c>
      <c r="O543" t="str">
        <f t="shared" si="26"/>
        <v>Dark</v>
      </c>
      <c r="P543" t="str" cm="1">
        <f t="array" ref="P543">_xlfn.XLOOKUP(Orders[[#This Row],[Customer ID]],customers!$A$1:$A$1001,customers!I$1:$I$1001,,0)</f>
        <v>Yes</v>
      </c>
      <c r="Q543" t="str">
        <f>_xlfn.XLOOKUP(C543,customers!$A$1:$A$1001,customers!$F$1:$F$1001,,0)</f>
        <v>Boyle</v>
      </c>
      <c r="R543" s="10">
        <f>Orders[[#This Row],[Unit Price]]-Orders[[#This Row],[Unit Profit]]</f>
        <v>20.82535</v>
      </c>
      <c r="S543" s="10">
        <f>Orders[[#This Row],[Quantity]]*Orders[[#This Row],[Unit Cost]]</f>
        <v>20.82535</v>
      </c>
      <c r="T543" s="5" cm="1">
        <f t="array" ref="T543">_xlfn.XLOOKUP(D543,Table2[[#All],[Product ID]],Table2[[#All],[Profit]],,0)</f>
        <v>2.0596499999999995</v>
      </c>
      <c r="U543" s="5">
        <f>Orders[[#This Row],[Quantity]]*Orders[[#This Row],[Unit Profit]]</f>
        <v>2.0596499999999995</v>
      </c>
    </row>
    <row r="544" spans="1:21" x14ac:dyDescent="0.3">
      <c r="A544" s="2" t="s">
        <v>3553</v>
      </c>
      <c r="B544" s="3">
        <v>44335</v>
      </c>
      <c r="C544" s="2" t="s">
        <v>3554</v>
      </c>
      <c r="D544" t="s">
        <v>6175</v>
      </c>
      <c r="E544" s="2">
        <v>4</v>
      </c>
      <c r="F544" s="2" t="str">
        <f>_xlfn.XLOOKUP(C544,customers!$A$1:$A$1001,customers!$B$1:$B$1001,,0)</f>
        <v>Zack Pellett</v>
      </c>
      <c r="G544" s="2" t="str">
        <f>IF(_xlfn.XLOOKUP(C544,customers!$A$1:$A$1001,customers!$C$1:$C$1001,,0)=0, "", _xlfn.XLOOKUP(C544,customers!$A$1:$A$1001,customers!$C$1:$C$1001,,0))</f>
        <v>zpellettf2@dailymotion.com</v>
      </c>
      <c r="H544" s="2" t="str">
        <f>_xlfn.XLOOKUP(C544,customers!$A$1:$A$1001,customers!$G$1:$G$1001,,0)</f>
        <v>United States</v>
      </c>
      <c r="I544" t="str">
        <f>INDEX(products!$A$1:$G$49,MATCH(orders!$D544,products!$A$1:$A$49,0), MATCH(orders!I$1,products!$A$1:$G$1,0))</f>
        <v>Ara</v>
      </c>
      <c r="J544" t="str">
        <f>INDEX(products!$A$1:$G$49,MATCH(orders!$D544,products!$A$1:$A$49,0), MATCH(orders!J$1,products!$A$1:$G$1,0))</f>
        <v>M</v>
      </c>
      <c r="K544" s="4">
        <f>INDEX(products!$A$1:$G$49,MATCH(orders!$D544,products!$A$1:$A$49,0), MATCH(orders!K$1,products!$A$1:$G$1,0))</f>
        <v>2.5</v>
      </c>
      <c r="L544" s="5">
        <f>INDEX(products!$A$1:$G$49,MATCH(orders!$D544,products!$A$1:$A$49,0), MATCH(orders!L$1,products!$A$1:$G$1,0))</f>
        <v>25.874999999999996</v>
      </c>
      <c r="M544" s="5">
        <f t="shared" si="24"/>
        <v>103.49999999999999</v>
      </c>
      <c r="N544" t="str">
        <f t="shared" si="25"/>
        <v>Arabica</v>
      </c>
      <c r="O544" t="str">
        <f t="shared" si="26"/>
        <v>Medium</v>
      </c>
      <c r="P544" t="str" cm="1">
        <f t="array" ref="P544">_xlfn.XLOOKUP(Orders[[#This Row],[Customer ID]],customers!$A$1:$A$1001,customers!I$1:$I$1001,,0)</f>
        <v>No</v>
      </c>
      <c r="Q544" t="str">
        <f>_xlfn.XLOOKUP(C544,customers!$A$1:$A$1001,customers!$F$1:$F$1001,,0)</f>
        <v>Shreveport</v>
      </c>
      <c r="R544" s="10">
        <f>Orders[[#This Row],[Unit Price]]-Orders[[#This Row],[Unit Profit]]</f>
        <v>23.546249999999997</v>
      </c>
      <c r="S544" s="10">
        <f>Orders[[#This Row],[Quantity]]*Orders[[#This Row],[Unit Cost]]</f>
        <v>94.184999999999988</v>
      </c>
      <c r="T544" s="5" cm="1">
        <f t="array" ref="T544">_xlfn.XLOOKUP(D544,Table2[[#All],[Product ID]],Table2[[#All],[Profit]],,0)</f>
        <v>2.3287499999999994</v>
      </c>
      <c r="U544" s="5">
        <f>Orders[[#This Row],[Quantity]]*Orders[[#This Row],[Unit Profit]]</f>
        <v>9.3149999999999977</v>
      </c>
    </row>
    <row r="545" spans="1:21" x14ac:dyDescent="0.3">
      <c r="A545" s="2" t="s">
        <v>3559</v>
      </c>
      <c r="B545" s="3">
        <v>44380</v>
      </c>
      <c r="C545" s="2" t="s">
        <v>3560</v>
      </c>
      <c r="D545" t="s">
        <v>6142</v>
      </c>
      <c r="E545" s="2">
        <v>2</v>
      </c>
      <c r="F545" s="2" t="str">
        <f>_xlfn.XLOOKUP(C545,customers!$A$1:$A$1001,customers!$B$1:$B$1001,,0)</f>
        <v>Ilaire Sprakes</v>
      </c>
      <c r="G545" s="2" t="str">
        <f>IF(_xlfn.XLOOKUP(C545,customers!$A$1:$A$1001,customers!$C$1:$C$1001,,0)=0, "", _xlfn.XLOOKUP(C545,customers!$A$1:$A$1001,customers!$C$1:$C$1001,,0))</f>
        <v>isprakesf3@spiegel.de</v>
      </c>
      <c r="H545" s="2" t="str">
        <f>_xlfn.XLOOKUP(C545,customers!$A$1:$A$1001,customers!$G$1:$G$1001,,0)</f>
        <v>United States</v>
      </c>
      <c r="I545" t="str">
        <f>INDEX(products!$A$1:$G$49,MATCH(orders!$D545,products!$A$1:$A$49,0), MATCH(orders!I$1,products!$A$1:$G$1,0))</f>
        <v>Rob</v>
      </c>
      <c r="J545" t="str">
        <f>INDEX(products!$A$1:$G$49,MATCH(orders!$D545,products!$A$1:$A$49,0), MATCH(orders!J$1,products!$A$1:$G$1,0))</f>
        <v>L</v>
      </c>
      <c r="K545" s="4">
        <f>INDEX(products!$A$1:$G$49,MATCH(orders!$D545,products!$A$1:$A$49,0), MATCH(orders!K$1,products!$A$1:$G$1,0))</f>
        <v>2.5</v>
      </c>
      <c r="L545" s="5">
        <f>INDEX(products!$A$1:$G$49,MATCH(orders!$D545,products!$A$1:$A$49,0), MATCH(orders!L$1,products!$A$1:$G$1,0))</f>
        <v>27.484999999999996</v>
      </c>
      <c r="M545" s="5">
        <f t="shared" si="24"/>
        <v>54.969999999999992</v>
      </c>
      <c r="N545" t="str">
        <f t="shared" si="25"/>
        <v>Robusta</v>
      </c>
      <c r="O545" t="str">
        <f t="shared" si="26"/>
        <v>Light</v>
      </c>
      <c r="P545" t="str" cm="1">
        <f t="array" ref="P545">_xlfn.XLOOKUP(Orders[[#This Row],[Customer ID]],customers!$A$1:$A$1001,customers!I$1:$I$1001,,0)</f>
        <v>No</v>
      </c>
      <c r="Q545" t="str">
        <f>_xlfn.XLOOKUP(C545,customers!$A$1:$A$1001,customers!$F$1:$F$1001,,0)</f>
        <v>San Jose</v>
      </c>
      <c r="R545" s="10">
        <f>Orders[[#This Row],[Unit Price]]-Orders[[#This Row],[Unit Profit]]</f>
        <v>25.835899999999995</v>
      </c>
      <c r="S545" s="10">
        <f>Orders[[#This Row],[Quantity]]*Orders[[#This Row],[Unit Cost]]</f>
        <v>51.67179999999999</v>
      </c>
      <c r="T545" s="5" cm="1">
        <f t="array" ref="T545">_xlfn.XLOOKUP(D545,Table2[[#All],[Product ID]],Table2[[#All],[Profit]],,0)</f>
        <v>1.6490999999999998</v>
      </c>
      <c r="U545" s="5">
        <f>Orders[[#This Row],[Quantity]]*Orders[[#This Row],[Unit Profit]]</f>
        <v>3.2981999999999996</v>
      </c>
    </row>
    <row r="546" spans="1:21" x14ac:dyDescent="0.3">
      <c r="A546" s="2" t="s">
        <v>3565</v>
      </c>
      <c r="B546" s="3">
        <v>43869</v>
      </c>
      <c r="C546" s="2" t="s">
        <v>3566</v>
      </c>
      <c r="D546" t="s">
        <v>6180</v>
      </c>
      <c r="E546" s="2">
        <v>2</v>
      </c>
      <c r="F546" s="2" t="str">
        <f>_xlfn.XLOOKUP(C546,customers!$A$1:$A$1001,customers!$B$1:$B$1001,,0)</f>
        <v>Heda Fromant</v>
      </c>
      <c r="G546" s="2" t="str">
        <f>IF(_xlfn.XLOOKUP(C546,customers!$A$1:$A$1001,customers!$C$1:$C$1001,,0)=0, "", _xlfn.XLOOKUP(C546,customers!$A$1:$A$1001,customers!$C$1:$C$1001,,0))</f>
        <v>hfromantf4@ucsd.edu</v>
      </c>
      <c r="H546" s="2" t="str">
        <f>_xlfn.XLOOKUP(C546,customers!$A$1:$A$1001,customers!$G$1:$G$1001,,0)</f>
        <v>United States</v>
      </c>
      <c r="I546" t="str">
        <f>INDEX(products!$A$1:$G$49,MATCH(orders!$D546,products!$A$1:$A$49,0), MATCH(orders!I$1,products!$A$1:$G$1,0))</f>
        <v>Ara</v>
      </c>
      <c r="J546" t="str">
        <f>INDEX(products!$A$1:$G$49,MATCH(orders!$D546,products!$A$1:$A$49,0), MATCH(orders!J$1,products!$A$1:$G$1,0))</f>
        <v>L</v>
      </c>
      <c r="K546" s="4">
        <f>INDEX(products!$A$1:$G$49,MATCH(orders!$D546,products!$A$1:$A$49,0), MATCH(orders!K$1,products!$A$1:$G$1,0))</f>
        <v>0.5</v>
      </c>
      <c r="L546" s="5">
        <f>INDEX(products!$A$1:$G$49,MATCH(orders!$D546,products!$A$1:$A$49,0), MATCH(orders!L$1,products!$A$1:$G$1,0))</f>
        <v>7.77</v>
      </c>
      <c r="M546" s="5">
        <f t="shared" si="24"/>
        <v>15.54</v>
      </c>
      <c r="N546" t="str">
        <f t="shared" si="25"/>
        <v>Arabica</v>
      </c>
      <c r="O546" t="str">
        <f t="shared" si="26"/>
        <v>Light</v>
      </c>
      <c r="P546" t="str" cm="1">
        <f t="array" ref="P546">_xlfn.XLOOKUP(Orders[[#This Row],[Customer ID]],customers!$A$1:$A$1001,customers!I$1:$I$1001,,0)</f>
        <v>No</v>
      </c>
      <c r="Q546" t="str">
        <f>_xlfn.XLOOKUP(C546,customers!$A$1:$A$1001,customers!$F$1:$F$1001,,0)</f>
        <v>Philadelphia</v>
      </c>
      <c r="R546" s="10">
        <f>Orders[[#This Row],[Unit Price]]-Orders[[#This Row],[Unit Profit]]</f>
        <v>7.0706999999999995</v>
      </c>
      <c r="S546" s="10">
        <f>Orders[[#This Row],[Quantity]]*Orders[[#This Row],[Unit Cost]]</f>
        <v>14.141399999999999</v>
      </c>
      <c r="T546" s="5" cm="1">
        <f t="array" ref="T546">_xlfn.XLOOKUP(D546,Table2[[#All],[Product ID]],Table2[[#All],[Profit]],,0)</f>
        <v>0.69929999999999992</v>
      </c>
      <c r="U546" s="5">
        <f>Orders[[#This Row],[Quantity]]*Orders[[#This Row],[Unit Profit]]</f>
        <v>1.3985999999999998</v>
      </c>
    </row>
    <row r="547" spans="1:21" x14ac:dyDescent="0.3">
      <c r="A547" s="2" t="s">
        <v>3571</v>
      </c>
      <c r="B547" s="3">
        <v>44120</v>
      </c>
      <c r="C547" s="2" t="s">
        <v>3572</v>
      </c>
      <c r="D547" t="s">
        <v>6150</v>
      </c>
      <c r="E547" s="2">
        <v>4</v>
      </c>
      <c r="F547" s="2" t="str">
        <f>_xlfn.XLOOKUP(C547,customers!$A$1:$A$1001,customers!$B$1:$B$1001,,0)</f>
        <v>Rufus Flear</v>
      </c>
      <c r="G547" s="2" t="str">
        <f>IF(_xlfn.XLOOKUP(C547,customers!$A$1:$A$1001,customers!$C$1:$C$1001,,0)=0, "", _xlfn.XLOOKUP(C547,customers!$A$1:$A$1001,customers!$C$1:$C$1001,,0))</f>
        <v>rflearf5@artisteer.com</v>
      </c>
      <c r="H547" s="2" t="str">
        <f>_xlfn.XLOOKUP(C547,customers!$A$1:$A$1001,customers!$G$1:$G$1001,,0)</f>
        <v>United Kingdom</v>
      </c>
      <c r="I547" t="str">
        <f>INDEX(products!$A$1:$G$49,MATCH(orders!$D547,products!$A$1:$A$49,0), MATCH(orders!I$1,products!$A$1:$G$1,0))</f>
        <v>Lib</v>
      </c>
      <c r="J547" t="str">
        <f>INDEX(products!$A$1:$G$49,MATCH(orders!$D547,products!$A$1:$A$49,0), MATCH(orders!J$1,products!$A$1:$G$1,0))</f>
        <v>D</v>
      </c>
      <c r="K547" s="4">
        <f>INDEX(products!$A$1:$G$49,MATCH(orders!$D547,products!$A$1:$A$49,0), MATCH(orders!K$1,products!$A$1:$G$1,0))</f>
        <v>0.2</v>
      </c>
      <c r="L547" s="5">
        <f>INDEX(products!$A$1:$G$49,MATCH(orders!$D547,products!$A$1:$A$49,0), MATCH(orders!L$1,products!$A$1:$G$1,0))</f>
        <v>3.8849999999999998</v>
      </c>
      <c r="M547" s="5">
        <f t="shared" si="24"/>
        <v>15.54</v>
      </c>
      <c r="N547" t="str">
        <f t="shared" si="25"/>
        <v>Librica</v>
      </c>
      <c r="O547" t="str">
        <f t="shared" si="26"/>
        <v>Dark</v>
      </c>
      <c r="P547" t="str" cm="1">
        <f t="array" ref="P547">_xlfn.XLOOKUP(Orders[[#This Row],[Customer ID]],customers!$A$1:$A$1001,customers!I$1:$I$1001,,0)</f>
        <v>No</v>
      </c>
      <c r="Q547" t="str">
        <f>_xlfn.XLOOKUP(C547,customers!$A$1:$A$1001,customers!$F$1:$F$1001,,0)</f>
        <v>Sheffield</v>
      </c>
      <c r="R547" s="10">
        <f>Orders[[#This Row],[Unit Price]]-Orders[[#This Row],[Unit Profit]]</f>
        <v>3.37995</v>
      </c>
      <c r="S547" s="10">
        <f>Orders[[#This Row],[Quantity]]*Orders[[#This Row],[Unit Cost]]</f>
        <v>13.5198</v>
      </c>
      <c r="T547" s="5" cm="1">
        <f t="array" ref="T547">_xlfn.XLOOKUP(D547,Table2[[#All],[Product ID]],Table2[[#All],[Profit]],,0)</f>
        <v>0.50505</v>
      </c>
      <c r="U547" s="5">
        <f>Orders[[#This Row],[Quantity]]*Orders[[#This Row],[Unit Profit]]</f>
        <v>2.0202</v>
      </c>
    </row>
    <row r="548" spans="1:21" x14ac:dyDescent="0.3">
      <c r="A548" s="2" t="s">
        <v>3577</v>
      </c>
      <c r="B548" s="3">
        <v>44127</v>
      </c>
      <c r="C548" s="2" t="s">
        <v>3578</v>
      </c>
      <c r="D548" t="s">
        <v>6185</v>
      </c>
      <c r="E548" s="2">
        <v>3</v>
      </c>
      <c r="F548" s="2" t="str">
        <f>_xlfn.XLOOKUP(C548,customers!$A$1:$A$1001,customers!$B$1:$B$1001,,0)</f>
        <v>Dom Milella</v>
      </c>
      <c r="G548" s="2" t="str">
        <f>IF(_xlfn.XLOOKUP(C548,customers!$A$1:$A$1001,customers!$C$1:$C$1001,,0)=0, "", _xlfn.XLOOKUP(C548,customers!$A$1:$A$1001,customers!$C$1:$C$1001,,0))</f>
        <v/>
      </c>
      <c r="H548" s="2" t="str">
        <f>_xlfn.XLOOKUP(C548,customers!$A$1:$A$1001,customers!$G$1:$G$1001,,0)</f>
        <v>Ireland</v>
      </c>
      <c r="I548" t="str">
        <f>INDEX(products!$A$1:$G$49,MATCH(orders!$D548,products!$A$1:$A$49,0), MATCH(orders!I$1,products!$A$1:$G$1,0))</f>
        <v>Exc</v>
      </c>
      <c r="J548" t="str">
        <f>INDEX(products!$A$1:$G$49,MATCH(orders!$D548,products!$A$1:$A$49,0), MATCH(orders!J$1,products!$A$1:$G$1,0))</f>
        <v>D</v>
      </c>
      <c r="K548" s="4">
        <f>INDEX(products!$A$1:$G$49,MATCH(orders!$D548,products!$A$1:$A$49,0), MATCH(orders!K$1,products!$A$1:$G$1,0))</f>
        <v>2.5</v>
      </c>
      <c r="L548" s="5">
        <f>INDEX(products!$A$1:$G$49,MATCH(orders!$D548,products!$A$1:$A$49,0), MATCH(orders!L$1,products!$A$1:$G$1,0))</f>
        <v>27.945</v>
      </c>
      <c r="M548" s="5">
        <f t="shared" si="24"/>
        <v>83.835000000000008</v>
      </c>
      <c r="N548" t="str">
        <f t="shared" si="25"/>
        <v>Excelsa</v>
      </c>
      <c r="O548" t="str">
        <f t="shared" si="26"/>
        <v>Dark</v>
      </c>
      <c r="P548" t="str" cm="1">
        <f t="array" ref="P548">_xlfn.XLOOKUP(Orders[[#This Row],[Customer ID]],customers!$A$1:$A$1001,customers!I$1:$I$1001,,0)</f>
        <v>No</v>
      </c>
      <c r="Q548" t="str">
        <f>_xlfn.XLOOKUP(C548,customers!$A$1:$A$1001,customers!$F$1:$F$1001,,0)</f>
        <v>Manorhamilton</v>
      </c>
      <c r="R548" s="10">
        <f>Orders[[#This Row],[Unit Price]]-Orders[[#This Row],[Unit Profit]]</f>
        <v>24.87105</v>
      </c>
      <c r="S548" s="10">
        <f>Orders[[#This Row],[Quantity]]*Orders[[#This Row],[Unit Cost]]</f>
        <v>74.613150000000005</v>
      </c>
      <c r="T548" s="5" cm="1">
        <f t="array" ref="T548">_xlfn.XLOOKUP(D548,Table2[[#All],[Product ID]],Table2[[#All],[Profit]],,0)</f>
        <v>3.07395</v>
      </c>
      <c r="U548" s="5">
        <f>Orders[[#This Row],[Quantity]]*Orders[[#This Row],[Unit Profit]]</f>
        <v>9.2218499999999999</v>
      </c>
    </row>
    <row r="549" spans="1:21" x14ac:dyDescent="0.3">
      <c r="A549" s="2" t="s">
        <v>3582</v>
      </c>
      <c r="B549" s="3">
        <v>44265</v>
      </c>
      <c r="C549" s="2" t="s">
        <v>3594</v>
      </c>
      <c r="D549" t="s">
        <v>6178</v>
      </c>
      <c r="E549" s="2">
        <v>3</v>
      </c>
      <c r="F549" s="2" t="str">
        <f>_xlfn.XLOOKUP(C549,customers!$A$1:$A$1001,customers!$B$1:$B$1001,,0)</f>
        <v>Wilek Lightollers</v>
      </c>
      <c r="G549" s="2" t="str">
        <f>IF(_xlfn.XLOOKUP(C549,customers!$A$1:$A$1001,customers!$C$1:$C$1001,,0)=0, "", _xlfn.XLOOKUP(C549,customers!$A$1:$A$1001,customers!$C$1:$C$1001,,0))</f>
        <v>wlightollersf9@baidu.com</v>
      </c>
      <c r="H549" s="2" t="str">
        <f>_xlfn.XLOOKUP(C549,customers!$A$1:$A$1001,customers!$G$1:$G$1001,,0)</f>
        <v>United States</v>
      </c>
      <c r="I549" t="str">
        <f>INDEX(products!$A$1:$G$49,MATCH(orders!$D549,products!$A$1:$A$49,0), MATCH(orders!I$1,products!$A$1:$G$1,0))</f>
        <v>Rob</v>
      </c>
      <c r="J549" t="str">
        <f>INDEX(products!$A$1:$G$49,MATCH(orders!$D549,products!$A$1:$A$49,0), MATCH(orders!J$1,products!$A$1:$G$1,0))</f>
        <v>L</v>
      </c>
      <c r="K549" s="4">
        <f>INDEX(products!$A$1:$G$49,MATCH(orders!$D549,products!$A$1:$A$49,0), MATCH(orders!K$1,products!$A$1:$G$1,0))</f>
        <v>0.2</v>
      </c>
      <c r="L549" s="5">
        <f>INDEX(products!$A$1:$G$49,MATCH(orders!$D549,products!$A$1:$A$49,0), MATCH(orders!L$1,products!$A$1:$G$1,0))</f>
        <v>3.5849999999999995</v>
      </c>
      <c r="M549" s="5">
        <f t="shared" si="24"/>
        <v>10.754999999999999</v>
      </c>
      <c r="N549" t="str">
        <f t="shared" si="25"/>
        <v>Robusta</v>
      </c>
      <c r="O549" t="str">
        <f t="shared" si="26"/>
        <v>Light</v>
      </c>
      <c r="P549" t="str" cm="1">
        <f t="array" ref="P549">_xlfn.XLOOKUP(Orders[[#This Row],[Customer ID]],customers!$A$1:$A$1001,customers!I$1:$I$1001,,0)</f>
        <v>Yes</v>
      </c>
      <c r="Q549" t="str">
        <f>_xlfn.XLOOKUP(C549,customers!$A$1:$A$1001,customers!$F$1:$F$1001,,0)</f>
        <v>New York City</v>
      </c>
      <c r="R549" s="10">
        <f>Orders[[#This Row],[Unit Price]]-Orders[[#This Row],[Unit Profit]]</f>
        <v>3.3698999999999995</v>
      </c>
      <c r="S549" s="10">
        <f>Orders[[#This Row],[Quantity]]*Orders[[#This Row],[Unit Cost]]</f>
        <v>10.109699999999998</v>
      </c>
      <c r="T549" s="5" cm="1">
        <f t="array" ref="T549">_xlfn.XLOOKUP(D549,Table2[[#All],[Product ID]],Table2[[#All],[Profit]],,0)</f>
        <v>0.21509999999999996</v>
      </c>
      <c r="U549" s="5">
        <f>Orders[[#This Row],[Quantity]]*Orders[[#This Row],[Unit Profit]]</f>
        <v>0.64529999999999987</v>
      </c>
    </row>
    <row r="550" spans="1:21" x14ac:dyDescent="0.3">
      <c r="A550" s="2" t="s">
        <v>3587</v>
      </c>
      <c r="B550" s="3">
        <v>44384</v>
      </c>
      <c r="C550" s="2" t="s">
        <v>3588</v>
      </c>
      <c r="D550" t="s">
        <v>6184</v>
      </c>
      <c r="E550" s="2">
        <v>3</v>
      </c>
      <c r="F550" s="2" t="str">
        <f>_xlfn.XLOOKUP(C550,customers!$A$1:$A$1001,customers!$B$1:$B$1001,,0)</f>
        <v>Bette-ann Munden</v>
      </c>
      <c r="G550" s="2" t="str">
        <f>IF(_xlfn.XLOOKUP(C550,customers!$A$1:$A$1001,customers!$C$1:$C$1001,,0)=0, "", _xlfn.XLOOKUP(C550,customers!$A$1:$A$1001,customers!$C$1:$C$1001,,0))</f>
        <v>bmundenf8@elpais.com</v>
      </c>
      <c r="H550" s="2" t="str">
        <f>_xlfn.XLOOKUP(C550,customers!$A$1:$A$1001,customers!$G$1:$G$1001,,0)</f>
        <v>United States</v>
      </c>
      <c r="I550" t="str">
        <f>INDEX(products!$A$1:$G$49,MATCH(orders!$D550,products!$A$1:$A$49,0), MATCH(orders!I$1,products!$A$1:$G$1,0))</f>
        <v>Exc</v>
      </c>
      <c r="J550" t="str">
        <f>INDEX(products!$A$1:$G$49,MATCH(orders!$D550,products!$A$1:$A$49,0), MATCH(orders!J$1,products!$A$1:$G$1,0))</f>
        <v>L</v>
      </c>
      <c r="K550" s="4">
        <f>INDEX(products!$A$1:$G$49,MATCH(orders!$D550,products!$A$1:$A$49,0), MATCH(orders!K$1,products!$A$1:$G$1,0))</f>
        <v>0.2</v>
      </c>
      <c r="L550" s="5">
        <f>INDEX(products!$A$1:$G$49,MATCH(orders!$D550,products!$A$1:$A$49,0), MATCH(orders!L$1,products!$A$1:$G$1,0))</f>
        <v>4.4550000000000001</v>
      </c>
      <c r="M550" s="5">
        <f t="shared" si="24"/>
        <v>13.365</v>
      </c>
      <c r="N550" t="str">
        <f t="shared" si="25"/>
        <v>Excelsa</v>
      </c>
      <c r="O550" t="str">
        <f t="shared" si="26"/>
        <v>Light</v>
      </c>
      <c r="P550" t="str" cm="1">
        <f t="array" ref="P550">_xlfn.XLOOKUP(Orders[[#This Row],[Customer ID]],customers!$A$1:$A$1001,customers!I$1:$I$1001,,0)</f>
        <v>Yes</v>
      </c>
      <c r="Q550" t="str">
        <f>_xlfn.XLOOKUP(C550,customers!$A$1:$A$1001,customers!$F$1:$F$1001,,0)</f>
        <v>Oklahoma City</v>
      </c>
      <c r="R550" s="10">
        <f>Orders[[#This Row],[Unit Price]]-Orders[[#This Row],[Unit Profit]]</f>
        <v>3.96495</v>
      </c>
      <c r="S550" s="10">
        <f>Orders[[#This Row],[Quantity]]*Orders[[#This Row],[Unit Cost]]</f>
        <v>11.89485</v>
      </c>
      <c r="T550" s="5" cm="1">
        <f t="array" ref="T550">_xlfn.XLOOKUP(D550,Table2[[#All],[Product ID]],Table2[[#All],[Profit]],,0)</f>
        <v>0.49004999999999999</v>
      </c>
      <c r="U550" s="5">
        <f>Orders[[#This Row],[Quantity]]*Orders[[#This Row],[Unit Profit]]</f>
        <v>1.4701499999999998</v>
      </c>
    </row>
    <row r="551" spans="1:21" x14ac:dyDescent="0.3">
      <c r="A551" s="2" t="s">
        <v>3593</v>
      </c>
      <c r="B551" s="3">
        <v>44232</v>
      </c>
      <c r="C551" s="2" t="s">
        <v>3594</v>
      </c>
      <c r="D551" t="s">
        <v>6184</v>
      </c>
      <c r="E551" s="2">
        <v>4</v>
      </c>
      <c r="F551" s="2" t="str">
        <f>_xlfn.XLOOKUP(C551,customers!$A$1:$A$1001,customers!$B$1:$B$1001,,0)</f>
        <v>Wilek Lightollers</v>
      </c>
      <c r="G551" s="2" t="str">
        <f>IF(_xlfn.XLOOKUP(C551,customers!$A$1:$A$1001,customers!$C$1:$C$1001,,0)=0, "", _xlfn.XLOOKUP(C551,customers!$A$1:$A$1001,customers!$C$1:$C$1001,,0))</f>
        <v>wlightollersf9@baidu.com</v>
      </c>
      <c r="H551" s="2" t="str">
        <f>_xlfn.XLOOKUP(C551,customers!$A$1:$A$1001,customers!$G$1:$G$1001,,0)</f>
        <v>United States</v>
      </c>
      <c r="I551" t="str">
        <f>INDEX(products!$A$1:$G$49,MATCH(orders!$D551,products!$A$1:$A$49,0), MATCH(orders!I$1,products!$A$1:$G$1,0))</f>
        <v>Exc</v>
      </c>
      <c r="J551" t="str">
        <f>INDEX(products!$A$1:$G$49,MATCH(orders!$D551,products!$A$1:$A$49,0), MATCH(orders!J$1,products!$A$1:$G$1,0))</f>
        <v>L</v>
      </c>
      <c r="K551" s="4">
        <f>INDEX(products!$A$1:$G$49,MATCH(orders!$D551,products!$A$1:$A$49,0), MATCH(orders!K$1,products!$A$1:$G$1,0))</f>
        <v>0.2</v>
      </c>
      <c r="L551" s="5">
        <f>INDEX(products!$A$1:$G$49,MATCH(orders!$D551,products!$A$1:$A$49,0), MATCH(orders!L$1,products!$A$1:$G$1,0))</f>
        <v>4.4550000000000001</v>
      </c>
      <c r="M551" s="5">
        <f t="shared" si="24"/>
        <v>17.82</v>
      </c>
      <c r="N551" t="str">
        <f t="shared" si="25"/>
        <v>Excelsa</v>
      </c>
      <c r="O551" t="str">
        <f t="shared" si="26"/>
        <v>Light</v>
      </c>
      <c r="P551" t="str" cm="1">
        <f t="array" ref="P551">_xlfn.XLOOKUP(Orders[[#This Row],[Customer ID]],customers!$A$1:$A$1001,customers!I$1:$I$1001,,0)</f>
        <v>Yes</v>
      </c>
      <c r="Q551" t="str">
        <f>_xlfn.XLOOKUP(C551,customers!$A$1:$A$1001,customers!$F$1:$F$1001,,0)</f>
        <v>New York City</v>
      </c>
      <c r="R551" s="10">
        <f>Orders[[#This Row],[Unit Price]]-Orders[[#This Row],[Unit Profit]]</f>
        <v>3.96495</v>
      </c>
      <c r="S551" s="10">
        <f>Orders[[#This Row],[Quantity]]*Orders[[#This Row],[Unit Cost]]</f>
        <v>15.8598</v>
      </c>
      <c r="T551" s="5" cm="1">
        <f t="array" ref="T551">_xlfn.XLOOKUP(D551,Table2[[#All],[Product ID]],Table2[[#All],[Profit]],,0)</f>
        <v>0.49004999999999999</v>
      </c>
      <c r="U551" s="5">
        <f>Orders[[#This Row],[Quantity]]*Orders[[#This Row],[Unit Profit]]</f>
        <v>1.9601999999999999</v>
      </c>
    </row>
    <row r="552" spans="1:21" x14ac:dyDescent="0.3">
      <c r="A552" s="2" t="s">
        <v>3599</v>
      </c>
      <c r="B552" s="3">
        <v>44176</v>
      </c>
      <c r="C552" s="2" t="s">
        <v>3600</v>
      </c>
      <c r="D552" t="s">
        <v>6150</v>
      </c>
      <c r="E552" s="2">
        <v>6</v>
      </c>
      <c r="F552" s="2" t="str">
        <f>_xlfn.XLOOKUP(C552,customers!$A$1:$A$1001,customers!$B$1:$B$1001,,0)</f>
        <v>Nick Brakespear</v>
      </c>
      <c r="G552" s="2" t="str">
        <f>IF(_xlfn.XLOOKUP(C552,customers!$A$1:$A$1001,customers!$C$1:$C$1001,,0)=0, "", _xlfn.XLOOKUP(C552,customers!$A$1:$A$1001,customers!$C$1:$C$1001,,0))</f>
        <v>nbrakespearfa@rediff.com</v>
      </c>
      <c r="H552" s="2" t="str">
        <f>_xlfn.XLOOKUP(C552,customers!$A$1:$A$1001,customers!$G$1:$G$1001,,0)</f>
        <v>United States</v>
      </c>
      <c r="I552" t="str">
        <f>INDEX(products!$A$1:$G$49,MATCH(orders!$D552,products!$A$1:$A$49,0), MATCH(orders!I$1,products!$A$1:$G$1,0))</f>
        <v>Lib</v>
      </c>
      <c r="J552" t="str">
        <f>INDEX(products!$A$1:$G$49,MATCH(orders!$D552,products!$A$1:$A$49,0), MATCH(orders!J$1,products!$A$1:$G$1,0))</f>
        <v>D</v>
      </c>
      <c r="K552" s="4">
        <f>INDEX(products!$A$1:$G$49,MATCH(orders!$D552,products!$A$1:$A$49,0), MATCH(orders!K$1,products!$A$1:$G$1,0))</f>
        <v>0.2</v>
      </c>
      <c r="L552" s="5">
        <f>INDEX(products!$A$1:$G$49,MATCH(orders!$D552,products!$A$1:$A$49,0), MATCH(orders!L$1,products!$A$1:$G$1,0))</f>
        <v>3.8849999999999998</v>
      </c>
      <c r="M552" s="5">
        <f t="shared" si="24"/>
        <v>23.31</v>
      </c>
      <c r="N552" t="str">
        <f t="shared" si="25"/>
        <v>Librica</v>
      </c>
      <c r="O552" t="str">
        <f t="shared" si="26"/>
        <v>Dark</v>
      </c>
      <c r="P552" t="str" cm="1">
        <f t="array" ref="P552">_xlfn.XLOOKUP(Orders[[#This Row],[Customer ID]],customers!$A$1:$A$1001,customers!I$1:$I$1001,,0)</f>
        <v>Yes</v>
      </c>
      <c r="Q552" t="str">
        <f>_xlfn.XLOOKUP(C552,customers!$A$1:$A$1001,customers!$F$1:$F$1001,,0)</f>
        <v>Newark</v>
      </c>
      <c r="R552" s="10">
        <f>Orders[[#This Row],[Unit Price]]-Orders[[#This Row],[Unit Profit]]</f>
        <v>3.37995</v>
      </c>
      <c r="S552" s="10">
        <f>Orders[[#This Row],[Quantity]]*Orders[[#This Row],[Unit Cost]]</f>
        <v>20.279699999999998</v>
      </c>
      <c r="T552" s="5" cm="1">
        <f t="array" ref="T552">_xlfn.XLOOKUP(D552,Table2[[#All],[Product ID]],Table2[[#All],[Profit]],,0)</f>
        <v>0.50505</v>
      </c>
      <c r="U552" s="5">
        <f>Orders[[#This Row],[Quantity]]*Orders[[#This Row],[Unit Profit]]</f>
        <v>3.0303</v>
      </c>
    </row>
    <row r="553" spans="1:21" x14ac:dyDescent="0.3">
      <c r="A553" s="2" t="s">
        <v>3605</v>
      </c>
      <c r="B553" s="3">
        <v>44694</v>
      </c>
      <c r="C553" s="2" t="s">
        <v>3606</v>
      </c>
      <c r="D553" t="s">
        <v>6153</v>
      </c>
      <c r="E553" s="2">
        <v>2</v>
      </c>
      <c r="F553" s="2" t="str">
        <f>_xlfn.XLOOKUP(C553,customers!$A$1:$A$1001,customers!$B$1:$B$1001,,0)</f>
        <v>Malynda Glawsop</v>
      </c>
      <c r="G553" s="2" t="str">
        <f>IF(_xlfn.XLOOKUP(C553,customers!$A$1:$A$1001,customers!$C$1:$C$1001,,0)=0, "", _xlfn.XLOOKUP(C553,customers!$A$1:$A$1001,customers!$C$1:$C$1001,,0))</f>
        <v>mglawsopfb@reverbnation.com</v>
      </c>
      <c r="H553" s="2" t="str">
        <f>_xlfn.XLOOKUP(C553,customers!$A$1:$A$1001,customers!$G$1:$G$1001,,0)</f>
        <v>United States</v>
      </c>
      <c r="I553" t="str">
        <f>INDEX(products!$A$1:$G$49,MATCH(orders!$D553,products!$A$1:$A$49,0), MATCH(orders!I$1,products!$A$1:$G$1,0))</f>
        <v>Exc</v>
      </c>
      <c r="J553" t="str">
        <f>INDEX(products!$A$1:$G$49,MATCH(orders!$D553,products!$A$1:$A$49,0), MATCH(orders!J$1,products!$A$1:$G$1,0))</f>
        <v>D</v>
      </c>
      <c r="K553" s="4">
        <f>INDEX(products!$A$1:$G$49,MATCH(orders!$D553,products!$A$1:$A$49,0), MATCH(orders!K$1,products!$A$1:$G$1,0))</f>
        <v>0.2</v>
      </c>
      <c r="L553" s="5">
        <f>INDEX(products!$A$1:$G$49,MATCH(orders!$D553,products!$A$1:$A$49,0), MATCH(orders!L$1,products!$A$1:$G$1,0))</f>
        <v>3.645</v>
      </c>
      <c r="M553" s="5">
        <f t="shared" si="24"/>
        <v>7.29</v>
      </c>
      <c r="N553" t="str">
        <f t="shared" si="25"/>
        <v>Excelsa</v>
      </c>
      <c r="O553" t="str">
        <f t="shared" si="26"/>
        <v>Dark</v>
      </c>
      <c r="P553" t="str" cm="1">
        <f t="array" ref="P553">_xlfn.XLOOKUP(Orders[[#This Row],[Customer ID]],customers!$A$1:$A$1001,customers!I$1:$I$1001,,0)</f>
        <v>No</v>
      </c>
      <c r="Q553" t="str">
        <f>_xlfn.XLOOKUP(C553,customers!$A$1:$A$1001,customers!$F$1:$F$1001,,0)</f>
        <v>New Haven</v>
      </c>
      <c r="R553" s="10">
        <f>Orders[[#This Row],[Unit Price]]-Orders[[#This Row],[Unit Profit]]</f>
        <v>3.2440500000000001</v>
      </c>
      <c r="S553" s="10">
        <f>Orders[[#This Row],[Quantity]]*Orders[[#This Row],[Unit Cost]]</f>
        <v>6.4881000000000002</v>
      </c>
      <c r="T553" s="5" cm="1">
        <f t="array" ref="T553">_xlfn.XLOOKUP(D553,Table2[[#All],[Product ID]],Table2[[#All],[Profit]],,0)</f>
        <v>0.40095000000000003</v>
      </c>
      <c r="U553" s="5">
        <f>Orders[[#This Row],[Quantity]]*Orders[[#This Row],[Unit Profit]]</f>
        <v>0.80190000000000006</v>
      </c>
    </row>
    <row r="554" spans="1:21" x14ac:dyDescent="0.3">
      <c r="A554" s="2" t="s">
        <v>3611</v>
      </c>
      <c r="B554" s="3">
        <v>43761</v>
      </c>
      <c r="C554" s="2" t="s">
        <v>3612</v>
      </c>
      <c r="D554" t="s">
        <v>6184</v>
      </c>
      <c r="E554" s="2">
        <v>4</v>
      </c>
      <c r="F554" s="2" t="str">
        <f>_xlfn.XLOOKUP(C554,customers!$A$1:$A$1001,customers!$B$1:$B$1001,,0)</f>
        <v>Granville Alberts</v>
      </c>
      <c r="G554" s="2" t="str">
        <f>IF(_xlfn.XLOOKUP(C554,customers!$A$1:$A$1001,customers!$C$1:$C$1001,,0)=0, "", _xlfn.XLOOKUP(C554,customers!$A$1:$A$1001,customers!$C$1:$C$1001,,0))</f>
        <v>galbertsfc@etsy.com</v>
      </c>
      <c r="H554" s="2" t="str">
        <f>_xlfn.XLOOKUP(C554,customers!$A$1:$A$1001,customers!$G$1:$G$1001,,0)</f>
        <v>United Kingdom</v>
      </c>
      <c r="I554" t="str">
        <f>INDEX(products!$A$1:$G$49,MATCH(orders!$D554,products!$A$1:$A$49,0), MATCH(orders!I$1,products!$A$1:$G$1,0))</f>
        <v>Exc</v>
      </c>
      <c r="J554" t="str">
        <f>INDEX(products!$A$1:$G$49,MATCH(orders!$D554,products!$A$1:$A$49,0), MATCH(orders!J$1,products!$A$1:$G$1,0))</f>
        <v>L</v>
      </c>
      <c r="K554" s="4">
        <f>INDEX(products!$A$1:$G$49,MATCH(orders!$D554,products!$A$1:$A$49,0), MATCH(orders!K$1,products!$A$1:$G$1,0))</f>
        <v>0.2</v>
      </c>
      <c r="L554" s="5">
        <f>INDEX(products!$A$1:$G$49,MATCH(orders!$D554,products!$A$1:$A$49,0), MATCH(orders!L$1,products!$A$1:$G$1,0))</f>
        <v>4.4550000000000001</v>
      </c>
      <c r="M554" s="5">
        <f t="shared" si="24"/>
        <v>17.82</v>
      </c>
      <c r="N554" t="str">
        <f t="shared" si="25"/>
        <v>Excelsa</v>
      </c>
      <c r="O554" t="str">
        <f t="shared" si="26"/>
        <v>Light</v>
      </c>
      <c r="P554" t="str" cm="1">
        <f t="array" ref="P554">_xlfn.XLOOKUP(Orders[[#This Row],[Customer ID]],customers!$A$1:$A$1001,customers!I$1:$I$1001,,0)</f>
        <v>Yes</v>
      </c>
      <c r="Q554" t="str">
        <f>_xlfn.XLOOKUP(C554,customers!$A$1:$A$1001,customers!$F$1:$F$1001,,0)</f>
        <v>Belfast</v>
      </c>
      <c r="R554" s="10">
        <f>Orders[[#This Row],[Unit Price]]-Orders[[#This Row],[Unit Profit]]</f>
        <v>3.96495</v>
      </c>
      <c r="S554" s="10">
        <f>Orders[[#This Row],[Quantity]]*Orders[[#This Row],[Unit Cost]]</f>
        <v>15.8598</v>
      </c>
      <c r="T554" s="5" cm="1">
        <f t="array" ref="T554">_xlfn.XLOOKUP(D554,Table2[[#All],[Product ID]],Table2[[#All],[Profit]],,0)</f>
        <v>0.49004999999999999</v>
      </c>
      <c r="U554" s="5">
        <f>Orders[[#This Row],[Quantity]]*Orders[[#This Row],[Unit Profit]]</f>
        <v>1.9601999999999999</v>
      </c>
    </row>
    <row r="555" spans="1:21" x14ac:dyDescent="0.3">
      <c r="A555" s="2" t="s">
        <v>3617</v>
      </c>
      <c r="B555" s="3">
        <v>44085</v>
      </c>
      <c r="C555" s="2" t="s">
        <v>3618</v>
      </c>
      <c r="D555" t="s">
        <v>6141</v>
      </c>
      <c r="E555" s="2">
        <v>5</v>
      </c>
      <c r="F555" s="2" t="str">
        <f>_xlfn.XLOOKUP(C555,customers!$A$1:$A$1001,customers!$B$1:$B$1001,,0)</f>
        <v>Vasily Polglase</v>
      </c>
      <c r="G555" s="2" t="str">
        <f>IF(_xlfn.XLOOKUP(C555,customers!$A$1:$A$1001,customers!$C$1:$C$1001,,0)=0, "", _xlfn.XLOOKUP(C555,customers!$A$1:$A$1001,customers!$C$1:$C$1001,,0))</f>
        <v>vpolglasefd@about.me</v>
      </c>
      <c r="H555" s="2" t="str">
        <f>_xlfn.XLOOKUP(C555,customers!$A$1:$A$1001,customers!$G$1:$G$1001,,0)</f>
        <v>United States</v>
      </c>
      <c r="I555" t="str">
        <f>INDEX(products!$A$1:$G$49,MATCH(orders!$D555,products!$A$1:$A$49,0), MATCH(orders!I$1,products!$A$1:$G$1,0))</f>
        <v>Exc</v>
      </c>
      <c r="J555" t="str">
        <f>INDEX(products!$A$1:$G$49,MATCH(orders!$D555,products!$A$1:$A$49,0), MATCH(orders!J$1,products!$A$1:$G$1,0))</f>
        <v>M</v>
      </c>
      <c r="K555" s="4">
        <f>INDEX(products!$A$1:$G$49,MATCH(orders!$D555,products!$A$1:$A$49,0), MATCH(orders!K$1,products!$A$1:$G$1,0))</f>
        <v>1</v>
      </c>
      <c r="L555" s="5">
        <f>INDEX(products!$A$1:$G$49,MATCH(orders!$D555,products!$A$1:$A$49,0), MATCH(orders!L$1,products!$A$1:$G$1,0))</f>
        <v>13.75</v>
      </c>
      <c r="M555" s="5">
        <f t="shared" si="24"/>
        <v>68.75</v>
      </c>
      <c r="N555" t="str">
        <f t="shared" si="25"/>
        <v>Excelsa</v>
      </c>
      <c r="O555" t="str">
        <f t="shared" si="26"/>
        <v>Medium</v>
      </c>
      <c r="P555" t="str" cm="1">
        <f t="array" ref="P555">_xlfn.XLOOKUP(Orders[[#This Row],[Customer ID]],customers!$A$1:$A$1001,customers!I$1:$I$1001,,0)</f>
        <v>No</v>
      </c>
      <c r="Q555" t="str">
        <f>_xlfn.XLOOKUP(C555,customers!$A$1:$A$1001,customers!$F$1:$F$1001,,0)</f>
        <v>Toledo</v>
      </c>
      <c r="R555" s="10">
        <f>Orders[[#This Row],[Unit Price]]-Orders[[#This Row],[Unit Profit]]</f>
        <v>12.237500000000001</v>
      </c>
      <c r="S555" s="10">
        <f>Orders[[#This Row],[Quantity]]*Orders[[#This Row],[Unit Cost]]</f>
        <v>61.1875</v>
      </c>
      <c r="T555" s="5" cm="1">
        <f t="array" ref="T555">_xlfn.XLOOKUP(D555,Table2[[#All],[Product ID]],Table2[[#All],[Profit]],,0)</f>
        <v>1.5125</v>
      </c>
      <c r="U555" s="5">
        <f>Orders[[#This Row],[Quantity]]*Orders[[#This Row],[Unit Profit]]</f>
        <v>7.5625</v>
      </c>
    </row>
    <row r="556" spans="1:21" x14ac:dyDescent="0.3">
      <c r="A556" s="2" t="s">
        <v>3622</v>
      </c>
      <c r="B556" s="3">
        <v>43737</v>
      </c>
      <c r="C556" s="2" t="s">
        <v>3623</v>
      </c>
      <c r="D556" t="s">
        <v>6142</v>
      </c>
      <c r="E556" s="2">
        <v>2</v>
      </c>
      <c r="F556" s="2" t="str">
        <f>_xlfn.XLOOKUP(C556,customers!$A$1:$A$1001,customers!$B$1:$B$1001,,0)</f>
        <v>Madelaine Sharples</v>
      </c>
      <c r="G556" s="2" t="str">
        <f>IF(_xlfn.XLOOKUP(C556,customers!$A$1:$A$1001,customers!$C$1:$C$1001,,0)=0, "", _xlfn.XLOOKUP(C556,customers!$A$1:$A$1001,customers!$C$1:$C$1001,,0))</f>
        <v/>
      </c>
      <c r="H556" s="2" t="str">
        <f>_xlfn.XLOOKUP(C556,customers!$A$1:$A$1001,customers!$G$1:$G$1001,,0)</f>
        <v>United Kingdom</v>
      </c>
      <c r="I556" t="str">
        <f>INDEX(products!$A$1:$G$49,MATCH(orders!$D556,products!$A$1:$A$49,0), MATCH(orders!I$1,products!$A$1:$G$1,0))</f>
        <v>Rob</v>
      </c>
      <c r="J556" t="str">
        <f>INDEX(products!$A$1:$G$49,MATCH(orders!$D556,products!$A$1:$A$49,0), MATCH(orders!J$1,products!$A$1:$G$1,0))</f>
        <v>L</v>
      </c>
      <c r="K556" s="4">
        <f>INDEX(products!$A$1:$G$49,MATCH(orders!$D556,products!$A$1:$A$49,0), MATCH(orders!K$1,products!$A$1:$G$1,0))</f>
        <v>2.5</v>
      </c>
      <c r="L556" s="5">
        <f>INDEX(products!$A$1:$G$49,MATCH(orders!$D556,products!$A$1:$A$49,0), MATCH(orders!L$1,products!$A$1:$G$1,0))</f>
        <v>27.484999999999996</v>
      </c>
      <c r="M556" s="5">
        <f t="shared" si="24"/>
        <v>54.969999999999992</v>
      </c>
      <c r="N556" t="str">
        <f t="shared" si="25"/>
        <v>Robusta</v>
      </c>
      <c r="O556" t="str">
        <f t="shared" si="26"/>
        <v>Light</v>
      </c>
      <c r="P556" t="str" cm="1">
        <f t="array" ref="P556">_xlfn.XLOOKUP(Orders[[#This Row],[Customer ID]],customers!$A$1:$A$1001,customers!I$1:$I$1001,,0)</f>
        <v>Yes</v>
      </c>
      <c r="Q556" t="str">
        <f>_xlfn.XLOOKUP(C556,customers!$A$1:$A$1001,customers!$F$1:$F$1001,,0)</f>
        <v>Newton</v>
      </c>
      <c r="R556" s="10">
        <f>Orders[[#This Row],[Unit Price]]-Orders[[#This Row],[Unit Profit]]</f>
        <v>25.835899999999995</v>
      </c>
      <c r="S556" s="10">
        <f>Orders[[#This Row],[Quantity]]*Orders[[#This Row],[Unit Cost]]</f>
        <v>51.67179999999999</v>
      </c>
      <c r="T556" s="5" cm="1">
        <f t="array" ref="T556">_xlfn.XLOOKUP(D556,Table2[[#All],[Product ID]],Table2[[#All],[Profit]],,0)</f>
        <v>1.6490999999999998</v>
      </c>
      <c r="U556" s="5">
        <f>Orders[[#This Row],[Quantity]]*Orders[[#This Row],[Unit Profit]]</f>
        <v>3.2981999999999996</v>
      </c>
    </row>
    <row r="557" spans="1:21" x14ac:dyDescent="0.3">
      <c r="A557" s="2" t="s">
        <v>3627</v>
      </c>
      <c r="B557" s="3">
        <v>44258</v>
      </c>
      <c r="C557" s="2" t="s">
        <v>3628</v>
      </c>
      <c r="D557" t="s">
        <v>6141</v>
      </c>
      <c r="E557" s="2">
        <v>6</v>
      </c>
      <c r="F557" s="2" t="str">
        <f>_xlfn.XLOOKUP(C557,customers!$A$1:$A$1001,customers!$B$1:$B$1001,,0)</f>
        <v>Sigfrid Busch</v>
      </c>
      <c r="G557" s="2" t="str">
        <f>IF(_xlfn.XLOOKUP(C557,customers!$A$1:$A$1001,customers!$C$1:$C$1001,,0)=0, "", _xlfn.XLOOKUP(C557,customers!$A$1:$A$1001,customers!$C$1:$C$1001,,0))</f>
        <v>sbuschff@so-net.ne.jp</v>
      </c>
      <c r="H557" s="2" t="str">
        <f>_xlfn.XLOOKUP(C557,customers!$A$1:$A$1001,customers!$G$1:$G$1001,,0)</f>
        <v>Ireland</v>
      </c>
      <c r="I557" t="str">
        <f>INDEX(products!$A$1:$G$49,MATCH(orders!$D557,products!$A$1:$A$49,0), MATCH(orders!I$1,products!$A$1:$G$1,0))</f>
        <v>Exc</v>
      </c>
      <c r="J557" t="str">
        <f>INDEX(products!$A$1:$G$49,MATCH(orders!$D557,products!$A$1:$A$49,0), MATCH(orders!J$1,products!$A$1:$G$1,0))</f>
        <v>M</v>
      </c>
      <c r="K557" s="4">
        <f>INDEX(products!$A$1:$G$49,MATCH(orders!$D557,products!$A$1:$A$49,0), MATCH(orders!K$1,products!$A$1:$G$1,0))</f>
        <v>1</v>
      </c>
      <c r="L557" s="5">
        <f>INDEX(products!$A$1:$G$49,MATCH(orders!$D557,products!$A$1:$A$49,0), MATCH(orders!L$1,products!$A$1:$G$1,0))</f>
        <v>13.75</v>
      </c>
      <c r="M557" s="5">
        <f t="shared" si="24"/>
        <v>82.5</v>
      </c>
      <c r="N557" t="str">
        <f t="shared" si="25"/>
        <v>Excelsa</v>
      </c>
      <c r="O557" t="str">
        <f t="shared" si="26"/>
        <v>Medium</v>
      </c>
      <c r="P557" t="str" cm="1">
        <f t="array" ref="P557">_xlfn.XLOOKUP(Orders[[#This Row],[Customer ID]],customers!$A$1:$A$1001,customers!I$1:$I$1001,,0)</f>
        <v>No</v>
      </c>
      <c r="Q557" t="str">
        <f>_xlfn.XLOOKUP(C557,customers!$A$1:$A$1001,customers!$F$1:$F$1001,,0)</f>
        <v>Bantry</v>
      </c>
      <c r="R557" s="10">
        <f>Orders[[#This Row],[Unit Price]]-Orders[[#This Row],[Unit Profit]]</f>
        <v>12.237500000000001</v>
      </c>
      <c r="S557" s="10">
        <f>Orders[[#This Row],[Quantity]]*Orders[[#This Row],[Unit Cost]]</f>
        <v>73.425000000000011</v>
      </c>
      <c r="T557" s="5" cm="1">
        <f t="array" ref="T557">_xlfn.XLOOKUP(D557,Table2[[#All],[Product ID]],Table2[[#All],[Profit]],,0)</f>
        <v>1.5125</v>
      </c>
      <c r="U557" s="5">
        <f>Orders[[#This Row],[Quantity]]*Orders[[#This Row],[Unit Profit]]</f>
        <v>9.0749999999999993</v>
      </c>
    </row>
    <row r="558" spans="1:21" x14ac:dyDescent="0.3">
      <c r="A558" s="2" t="s">
        <v>3633</v>
      </c>
      <c r="B558" s="3">
        <v>44523</v>
      </c>
      <c r="C558" s="2" t="s">
        <v>3634</v>
      </c>
      <c r="D558" t="s">
        <v>6159</v>
      </c>
      <c r="E558" s="2">
        <v>2</v>
      </c>
      <c r="F558" s="2" t="str">
        <f>_xlfn.XLOOKUP(C558,customers!$A$1:$A$1001,customers!$B$1:$B$1001,,0)</f>
        <v>Cissiee Raisbeck</v>
      </c>
      <c r="G558" s="2" t="str">
        <f>IF(_xlfn.XLOOKUP(C558,customers!$A$1:$A$1001,customers!$C$1:$C$1001,,0)=0, "", _xlfn.XLOOKUP(C558,customers!$A$1:$A$1001,customers!$C$1:$C$1001,,0))</f>
        <v>craisbeckfg@webnode.com</v>
      </c>
      <c r="H558" s="2" t="str">
        <f>_xlfn.XLOOKUP(C558,customers!$A$1:$A$1001,customers!$G$1:$G$1001,,0)</f>
        <v>United States</v>
      </c>
      <c r="I558" t="str">
        <f>INDEX(products!$A$1:$G$49,MATCH(orders!$D558,products!$A$1:$A$49,0), MATCH(orders!I$1,products!$A$1:$G$1,0))</f>
        <v>Lib</v>
      </c>
      <c r="J558" t="str">
        <f>INDEX(products!$A$1:$G$49,MATCH(orders!$D558,products!$A$1:$A$49,0), MATCH(orders!J$1,products!$A$1:$G$1,0))</f>
        <v>M</v>
      </c>
      <c r="K558" s="4">
        <f>INDEX(products!$A$1:$G$49,MATCH(orders!$D558,products!$A$1:$A$49,0), MATCH(orders!K$1,products!$A$1:$G$1,0))</f>
        <v>0.2</v>
      </c>
      <c r="L558" s="5">
        <f>INDEX(products!$A$1:$G$49,MATCH(orders!$D558,products!$A$1:$A$49,0), MATCH(orders!L$1,products!$A$1:$G$1,0))</f>
        <v>4.3650000000000002</v>
      </c>
      <c r="M558" s="5">
        <f t="shared" si="24"/>
        <v>8.73</v>
      </c>
      <c r="N558" t="str">
        <f t="shared" si="25"/>
        <v>Librica</v>
      </c>
      <c r="O558" t="str">
        <f t="shared" si="26"/>
        <v>Medium</v>
      </c>
      <c r="P558" t="str" cm="1">
        <f t="array" ref="P558">_xlfn.XLOOKUP(Orders[[#This Row],[Customer ID]],customers!$A$1:$A$1001,customers!I$1:$I$1001,,0)</f>
        <v>Yes</v>
      </c>
      <c r="Q558" t="str">
        <f>_xlfn.XLOOKUP(C558,customers!$A$1:$A$1001,customers!$F$1:$F$1001,,0)</f>
        <v>Shreveport</v>
      </c>
      <c r="R558" s="10">
        <f>Orders[[#This Row],[Unit Price]]-Orders[[#This Row],[Unit Profit]]</f>
        <v>3.7975500000000002</v>
      </c>
      <c r="S558" s="10">
        <f>Orders[[#This Row],[Quantity]]*Orders[[#This Row],[Unit Cost]]</f>
        <v>7.5951000000000004</v>
      </c>
      <c r="T558" s="5" cm="1">
        <f t="array" ref="T558">_xlfn.XLOOKUP(D558,Table2[[#All],[Product ID]],Table2[[#All],[Profit]],,0)</f>
        <v>0.56745000000000001</v>
      </c>
      <c r="U558" s="5">
        <f>Orders[[#This Row],[Quantity]]*Orders[[#This Row],[Unit Profit]]</f>
        <v>1.1349</v>
      </c>
    </row>
    <row r="559" spans="1:21" x14ac:dyDescent="0.3">
      <c r="A559" s="2" t="s">
        <v>3638</v>
      </c>
      <c r="B559" s="3">
        <v>44506</v>
      </c>
      <c r="C559" s="2" t="s">
        <v>3368</v>
      </c>
      <c r="D559" t="s">
        <v>6171</v>
      </c>
      <c r="E559" s="2">
        <v>4</v>
      </c>
      <c r="F559" s="2" t="str">
        <f>_xlfn.XLOOKUP(C559,customers!$A$1:$A$1001,customers!$B$1:$B$1001,,0)</f>
        <v>Marja Urion</v>
      </c>
      <c r="G559" s="2" t="str">
        <f>IF(_xlfn.XLOOKUP(C559,customers!$A$1:$A$1001,customers!$C$1:$C$1001,,0)=0, "", _xlfn.XLOOKUP(C559,customers!$A$1:$A$1001,customers!$C$1:$C$1001,,0))</f>
        <v>murione5@alexa.com</v>
      </c>
      <c r="H559" s="2" t="str">
        <f>_xlfn.XLOOKUP(C559,customers!$A$1:$A$1001,customers!$G$1:$G$1001,,0)</f>
        <v>Ireland</v>
      </c>
      <c r="I559" t="str">
        <f>INDEX(products!$A$1:$G$49,MATCH(orders!$D559,products!$A$1:$A$49,0), MATCH(orders!I$1,products!$A$1:$G$1,0))</f>
        <v>Exc</v>
      </c>
      <c r="J559" t="str">
        <f>INDEX(products!$A$1:$G$49,MATCH(orders!$D559,products!$A$1:$A$49,0), MATCH(orders!J$1,products!$A$1:$G$1,0))</f>
        <v>L</v>
      </c>
      <c r="K559" s="4">
        <f>INDEX(products!$A$1:$G$49,MATCH(orders!$D559,products!$A$1:$A$49,0), MATCH(orders!K$1,products!$A$1:$G$1,0))</f>
        <v>1</v>
      </c>
      <c r="L559" s="5">
        <f>INDEX(products!$A$1:$G$49,MATCH(orders!$D559,products!$A$1:$A$49,0), MATCH(orders!L$1,products!$A$1:$G$1,0))</f>
        <v>14.85</v>
      </c>
      <c r="M559" s="5">
        <f t="shared" si="24"/>
        <v>59.4</v>
      </c>
      <c r="N559" t="str">
        <f t="shared" si="25"/>
        <v>Excelsa</v>
      </c>
      <c r="O559" t="str">
        <f t="shared" si="26"/>
        <v>Light</v>
      </c>
      <c r="P559" t="str" cm="1">
        <f t="array" ref="P559">_xlfn.XLOOKUP(Orders[[#This Row],[Customer ID]],customers!$A$1:$A$1001,customers!I$1:$I$1001,,0)</f>
        <v>Yes</v>
      </c>
      <c r="Q559" t="str">
        <f>_xlfn.XLOOKUP(C559,customers!$A$1:$A$1001,customers!$F$1:$F$1001,,0)</f>
        <v>Virginia</v>
      </c>
      <c r="R559" s="10">
        <f>Orders[[#This Row],[Unit Price]]-Orders[[#This Row],[Unit Profit]]</f>
        <v>13.2165</v>
      </c>
      <c r="S559" s="10">
        <f>Orders[[#This Row],[Quantity]]*Orders[[#This Row],[Unit Cost]]</f>
        <v>52.866</v>
      </c>
      <c r="T559" s="5" cm="1">
        <f t="array" ref="T559">_xlfn.XLOOKUP(D559,Table2[[#All],[Product ID]],Table2[[#All],[Profit]],,0)</f>
        <v>1.6335</v>
      </c>
      <c r="U559" s="5">
        <f>Orders[[#This Row],[Quantity]]*Orders[[#This Row],[Unit Profit]]</f>
        <v>6.5339999999999998</v>
      </c>
    </row>
    <row r="560" spans="1:21" x14ac:dyDescent="0.3">
      <c r="A560" s="2" t="s">
        <v>3643</v>
      </c>
      <c r="B560" s="3">
        <v>44225</v>
      </c>
      <c r="C560" s="2" t="s">
        <v>3644</v>
      </c>
      <c r="D560" t="s">
        <v>6150</v>
      </c>
      <c r="E560" s="2">
        <v>4</v>
      </c>
      <c r="F560" s="2" t="str">
        <f>_xlfn.XLOOKUP(C560,customers!$A$1:$A$1001,customers!$B$1:$B$1001,,0)</f>
        <v>Kenton Wetherick</v>
      </c>
      <c r="G560" s="2" t="str">
        <f>IF(_xlfn.XLOOKUP(C560,customers!$A$1:$A$1001,customers!$C$1:$C$1001,,0)=0, "", _xlfn.XLOOKUP(C560,customers!$A$1:$A$1001,customers!$C$1:$C$1001,,0))</f>
        <v/>
      </c>
      <c r="H560" s="2" t="str">
        <f>_xlfn.XLOOKUP(C560,customers!$A$1:$A$1001,customers!$G$1:$G$1001,,0)</f>
        <v>United States</v>
      </c>
      <c r="I560" t="str">
        <f>INDEX(products!$A$1:$G$49,MATCH(orders!$D560,products!$A$1:$A$49,0), MATCH(orders!I$1,products!$A$1:$G$1,0))</f>
        <v>Lib</v>
      </c>
      <c r="J560" t="str">
        <f>INDEX(products!$A$1:$G$49,MATCH(orders!$D560,products!$A$1:$A$49,0), MATCH(orders!J$1,products!$A$1:$G$1,0))</f>
        <v>D</v>
      </c>
      <c r="K560" s="4">
        <f>INDEX(products!$A$1:$G$49,MATCH(orders!$D560,products!$A$1:$A$49,0), MATCH(orders!K$1,products!$A$1:$G$1,0))</f>
        <v>0.2</v>
      </c>
      <c r="L560" s="5">
        <f>INDEX(products!$A$1:$G$49,MATCH(orders!$D560,products!$A$1:$A$49,0), MATCH(orders!L$1,products!$A$1:$G$1,0))</f>
        <v>3.8849999999999998</v>
      </c>
      <c r="M560" s="5">
        <f t="shared" si="24"/>
        <v>15.54</v>
      </c>
      <c r="N560" t="str">
        <f t="shared" si="25"/>
        <v>Librica</v>
      </c>
      <c r="O560" t="str">
        <f t="shared" si="26"/>
        <v>Dark</v>
      </c>
      <c r="P560" t="str" cm="1">
        <f t="array" ref="P560">_xlfn.XLOOKUP(Orders[[#This Row],[Customer ID]],customers!$A$1:$A$1001,customers!I$1:$I$1001,,0)</f>
        <v>Yes</v>
      </c>
      <c r="Q560" t="str">
        <f>_xlfn.XLOOKUP(C560,customers!$A$1:$A$1001,customers!$F$1:$F$1001,,0)</f>
        <v>Lexington</v>
      </c>
      <c r="R560" s="10">
        <f>Orders[[#This Row],[Unit Price]]-Orders[[#This Row],[Unit Profit]]</f>
        <v>3.37995</v>
      </c>
      <c r="S560" s="10">
        <f>Orders[[#This Row],[Quantity]]*Orders[[#This Row],[Unit Cost]]</f>
        <v>13.5198</v>
      </c>
      <c r="T560" s="5" cm="1">
        <f t="array" ref="T560">_xlfn.XLOOKUP(D560,Table2[[#All],[Product ID]],Table2[[#All],[Profit]],,0)</f>
        <v>0.50505</v>
      </c>
      <c r="U560" s="5">
        <f>Orders[[#This Row],[Quantity]]*Orders[[#This Row],[Unit Profit]]</f>
        <v>2.0202</v>
      </c>
    </row>
    <row r="561" spans="1:21" x14ac:dyDescent="0.3">
      <c r="A561" s="2" t="s">
        <v>3648</v>
      </c>
      <c r="B561" s="3">
        <v>44667</v>
      </c>
      <c r="C561" s="2" t="s">
        <v>3649</v>
      </c>
      <c r="D561" t="s">
        <v>6140</v>
      </c>
      <c r="E561" s="2">
        <v>3</v>
      </c>
      <c r="F561" s="2" t="str">
        <f>_xlfn.XLOOKUP(C561,customers!$A$1:$A$1001,customers!$B$1:$B$1001,,0)</f>
        <v>Reamonn Aynold</v>
      </c>
      <c r="G561" s="2" t="str">
        <f>IF(_xlfn.XLOOKUP(C561,customers!$A$1:$A$1001,customers!$C$1:$C$1001,,0)=0, "", _xlfn.XLOOKUP(C561,customers!$A$1:$A$1001,customers!$C$1:$C$1001,,0))</f>
        <v>raynoldfj@ustream.tv</v>
      </c>
      <c r="H561" s="2" t="str">
        <f>_xlfn.XLOOKUP(C561,customers!$A$1:$A$1001,customers!$G$1:$G$1001,,0)</f>
        <v>United States</v>
      </c>
      <c r="I561" t="str">
        <f>INDEX(products!$A$1:$G$49,MATCH(orders!$D561,products!$A$1:$A$49,0), MATCH(orders!I$1,products!$A$1:$G$1,0))</f>
        <v>Ara</v>
      </c>
      <c r="J561" t="str">
        <f>INDEX(products!$A$1:$G$49,MATCH(orders!$D561,products!$A$1:$A$49,0), MATCH(orders!J$1,products!$A$1:$G$1,0))</f>
        <v>L</v>
      </c>
      <c r="K561" s="4">
        <f>INDEX(products!$A$1:$G$49,MATCH(orders!$D561,products!$A$1:$A$49,0), MATCH(orders!K$1,products!$A$1:$G$1,0))</f>
        <v>1</v>
      </c>
      <c r="L561" s="5">
        <f>INDEX(products!$A$1:$G$49,MATCH(orders!$D561,products!$A$1:$A$49,0), MATCH(orders!L$1,products!$A$1:$G$1,0))</f>
        <v>12.95</v>
      </c>
      <c r="M561" s="5">
        <f t="shared" si="24"/>
        <v>38.849999999999994</v>
      </c>
      <c r="N561" t="str">
        <f t="shared" si="25"/>
        <v>Arabica</v>
      </c>
      <c r="O561" t="str">
        <f t="shared" si="26"/>
        <v>Light</v>
      </c>
      <c r="P561" t="str" cm="1">
        <f t="array" ref="P561">_xlfn.XLOOKUP(Orders[[#This Row],[Customer ID]],customers!$A$1:$A$1001,customers!I$1:$I$1001,,0)</f>
        <v>Yes</v>
      </c>
      <c r="Q561" t="str">
        <f>_xlfn.XLOOKUP(C561,customers!$A$1:$A$1001,customers!$F$1:$F$1001,,0)</f>
        <v>Milwaukee</v>
      </c>
      <c r="R561" s="10">
        <f>Orders[[#This Row],[Unit Price]]-Orders[[#This Row],[Unit Profit]]</f>
        <v>11.7845</v>
      </c>
      <c r="S561" s="10">
        <f>Orders[[#This Row],[Quantity]]*Orders[[#This Row],[Unit Cost]]</f>
        <v>35.353499999999997</v>
      </c>
      <c r="T561" s="5" cm="1">
        <f t="array" ref="T561">_xlfn.XLOOKUP(D561,Table2[[#All],[Product ID]],Table2[[#All],[Profit]],,0)</f>
        <v>1.1655</v>
      </c>
      <c r="U561" s="5">
        <f>Orders[[#This Row],[Quantity]]*Orders[[#This Row],[Unit Profit]]</f>
        <v>3.4965000000000002</v>
      </c>
    </row>
    <row r="562" spans="1:21" x14ac:dyDescent="0.3">
      <c r="A562" s="2" t="s">
        <v>3654</v>
      </c>
      <c r="B562" s="3">
        <v>44401</v>
      </c>
      <c r="C562" s="2" t="s">
        <v>3655</v>
      </c>
      <c r="D562" t="s">
        <v>6166</v>
      </c>
      <c r="E562" s="2">
        <v>6</v>
      </c>
      <c r="F562" s="2" t="str">
        <f>_xlfn.XLOOKUP(C562,customers!$A$1:$A$1001,customers!$B$1:$B$1001,,0)</f>
        <v>Hatty Dovydenas</v>
      </c>
      <c r="G562" s="2" t="str">
        <f>IF(_xlfn.XLOOKUP(C562,customers!$A$1:$A$1001,customers!$C$1:$C$1001,,0)=0, "", _xlfn.XLOOKUP(C562,customers!$A$1:$A$1001,customers!$C$1:$C$1001,,0))</f>
        <v/>
      </c>
      <c r="H562" s="2" t="str">
        <f>_xlfn.XLOOKUP(C562,customers!$A$1:$A$1001,customers!$G$1:$G$1001,,0)</f>
        <v>United States</v>
      </c>
      <c r="I562" t="str">
        <f>INDEX(products!$A$1:$G$49,MATCH(orders!$D562,products!$A$1:$A$49,0), MATCH(orders!I$1,products!$A$1:$G$1,0))</f>
        <v>Exc</v>
      </c>
      <c r="J562" t="str">
        <f>INDEX(products!$A$1:$G$49,MATCH(orders!$D562,products!$A$1:$A$49,0), MATCH(orders!J$1,products!$A$1:$G$1,0))</f>
        <v>M</v>
      </c>
      <c r="K562" s="4">
        <f>INDEX(products!$A$1:$G$49,MATCH(orders!$D562,products!$A$1:$A$49,0), MATCH(orders!K$1,products!$A$1:$G$1,0))</f>
        <v>2.5</v>
      </c>
      <c r="L562" s="5">
        <f>INDEX(products!$A$1:$G$49,MATCH(orders!$D562,products!$A$1:$A$49,0), MATCH(orders!L$1,products!$A$1:$G$1,0))</f>
        <v>31.624999999999996</v>
      </c>
      <c r="M562" s="5">
        <f t="shared" si="24"/>
        <v>189.74999999999997</v>
      </c>
      <c r="N562" t="str">
        <f t="shared" si="25"/>
        <v>Excelsa</v>
      </c>
      <c r="O562" t="str">
        <f t="shared" si="26"/>
        <v>Medium</v>
      </c>
      <c r="P562" t="str" cm="1">
        <f t="array" ref="P562">_xlfn.XLOOKUP(Orders[[#This Row],[Customer ID]],customers!$A$1:$A$1001,customers!I$1:$I$1001,,0)</f>
        <v>Yes</v>
      </c>
      <c r="Q562" t="str">
        <f>_xlfn.XLOOKUP(C562,customers!$A$1:$A$1001,customers!$F$1:$F$1001,,0)</f>
        <v>Amarillo</v>
      </c>
      <c r="R562" s="10">
        <f>Orders[[#This Row],[Unit Price]]-Orders[[#This Row],[Unit Profit]]</f>
        <v>28.146249999999995</v>
      </c>
      <c r="S562" s="10">
        <f>Orders[[#This Row],[Quantity]]*Orders[[#This Row],[Unit Cost]]</f>
        <v>168.87749999999997</v>
      </c>
      <c r="T562" s="5" cm="1">
        <f t="array" ref="T562">_xlfn.XLOOKUP(D562,Table2[[#All],[Product ID]],Table2[[#All],[Profit]],,0)</f>
        <v>3.4787499999999998</v>
      </c>
      <c r="U562" s="5">
        <f>Orders[[#This Row],[Quantity]]*Orders[[#This Row],[Unit Profit]]</f>
        <v>20.872499999999999</v>
      </c>
    </row>
    <row r="563" spans="1:21" x14ac:dyDescent="0.3">
      <c r="A563" s="2" t="s">
        <v>3659</v>
      </c>
      <c r="B563" s="3">
        <v>43688</v>
      </c>
      <c r="C563" s="2" t="s">
        <v>3660</v>
      </c>
      <c r="D563" t="s">
        <v>6154</v>
      </c>
      <c r="E563" s="2">
        <v>6</v>
      </c>
      <c r="F563" s="2" t="str">
        <f>_xlfn.XLOOKUP(C563,customers!$A$1:$A$1001,customers!$B$1:$B$1001,,0)</f>
        <v>Nathaniel Bloxland</v>
      </c>
      <c r="G563" s="2" t="str">
        <f>IF(_xlfn.XLOOKUP(C563,customers!$A$1:$A$1001,customers!$C$1:$C$1001,,0)=0, "", _xlfn.XLOOKUP(C563,customers!$A$1:$A$1001,customers!$C$1:$C$1001,,0))</f>
        <v/>
      </c>
      <c r="H563" s="2" t="str">
        <f>_xlfn.XLOOKUP(C563,customers!$A$1:$A$1001,customers!$G$1:$G$1001,,0)</f>
        <v>Ireland</v>
      </c>
      <c r="I563" t="str">
        <f>INDEX(products!$A$1:$G$49,MATCH(orders!$D563,products!$A$1:$A$49,0), MATCH(orders!I$1,products!$A$1:$G$1,0))</f>
        <v>Ara</v>
      </c>
      <c r="J563" t="str">
        <f>INDEX(products!$A$1:$G$49,MATCH(orders!$D563,products!$A$1:$A$49,0), MATCH(orders!J$1,products!$A$1:$G$1,0))</f>
        <v>D</v>
      </c>
      <c r="K563" s="4">
        <f>INDEX(products!$A$1:$G$49,MATCH(orders!$D563,products!$A$1:$A$49,0), MATCH(orders!K$1,products!$A$1:$G$1,0))</f>
        <v>0.2</v>
      </c>
      <c r="L563" s="5">
        <f>INDEX(products!$A$1:$G$49,MATCH(orders!$D563,products!$A$1:$A$49,0), MATCH(orders!L$1,products!$A$1:$G$1,0))</f>
        <v>2.9849999999999999</v>
      </c>
      <c r="M563" s="5">
        <f t="shared" si="24"/>
        <v>17.91</v>
      </c>
      <c r="N563" t="str">
        <f t="shared" si="25"/>
        <v>Arabica</v>
      </c>
      <c r="O563" t="str">
        <f t="shared" si="26"/>
        <v>Dark</v>
      </c>
      <c r="P563" t="str" cm="1">
        <f t="array" ref="P563">_xlfn.XLOOKUP(Orders[[#This Row],[Customer ID]],customers!$A$1:$A$1001,customers!I$1:$I$1001,,0)</f>
        <v>Yes</v>
      </c>
      <c r="Q563" t="str">
        <f>_xlfn.XLOOKUP(C563,customers!$A$1:$A$1001,customers!$F$1:$F$1001,,0)</f>
        <v>Daingean</v>
      </c>
      <c r="R563" s="10">
        <f>Orders[[#This Row],[Unit Price]]-Orders[[#This Row],[Unit Profit]]</f>
        <v>2.7163499999999998</v>
      </c>
      <c r="S563" s="10">
        <f>Orders[[#This Row],[Quantity]]*Orders[[#This Row],[Unit Cost]]</f>
        <v>16.298099999999998</v>
      </c>
      <c r="T563" s="5" cm="1">
        <f t="array" ref="T563">_xlfn.XLOOKUP(D563,Table2[[#All],[Product ID]],Table2[[#All],[Profit]],,0)</f>
        <v>0.26865</v>
      </c>
      <c r="U563" s="5">
        <f>Orders[[#This Row],[Quantity]]*Orders[[#This Row],[Unit Profit]]</f>
        <v>1.6118999999999999</v>
      </c>
    </row>
    <row r="564" spans="1:21" x14ac:dyDescent="0.3">
      <c r="A564" s="2" t="s">
        <v>3665</v>
      </c>
      <c r="B564" s="3">
        <v>43669</v>
      </c>
      <c r="C564" s="2" t="s">
        <v>3666</v>
      </c>
      <c r="D564" t="s">
        <v>6145</v>
      </c>
      <c r="E564" s="2">
        <v>6</v>
      </c>
      <c r="F564" s="2" t="str">
        <f>_xlfn.XLOOKUP(C564,customers!$A$1:$A$1001,customers!$B$1:$B$1001,,0)</f>
        <v>Brendan Grece</v>
      </c>
      <c r="G564" s="2" t="str">
        <f>IF(_xlfn.XLOOKUP(C564,customers!$A$1:$A$1001,customers!$C$1:$C$1001,,0)=0, "", _xlfn.XLOOKUP(C564,customers!$A$1:$A$1001,customers!$C$1:$C$1001,,0))</f>
        <v>bgrecefm@naver.com</v>
      </c>
      <c r="H564" s="2" t="str">
        <f>_xlfn.XLOOKUP(C564,customers!$A$1:$A$1001,customers!$G$1:$G$1001,,0)</f>
        <v>United Kingdom</v>
      </c>
      <c r="I564" t="str">
        <f>INDEX(products!$A$1:$G$49,MATCH(orders!$D564,products!$A$1:$A$49,0), MATCH(orders!I$1,products!$A$1:$G$1,0))</f>
        <v>Lib</v>
      </c>
      <c r="J564" t="str">
        <f>INDEX(products!$A$1:$G$49,MATCH(orders!$D564,products!$A$1:$A$49,0), MATCH(orders!J$1,products!$A$1:$G$1,0))</f>
        <v>L</v>
      </c>
      <c r="K564" s="4">
        <f>INDEX(products!$A$1:$G$49,MATCH(orders!$D564,products!$A$1:$A$49,0), MATCH(orders!K$1,products!$A$1:$G$1,0))</f>
        <v>0.2</v>
      </c>
      <c r="L564" s="5">
        <f>INDEX(products!$A$1:$G$49,MATCH(orders!$D564,products!$A$1:$A$49,0), MATCH(orders!L$1,products!$A$1:$G$1,0))</f>
        <v>4.7549999999999999</v>
      </c>
      <c r="M564" s="5">
        <f t="shared" si="24"/>
        <v>28.53</v>
      </c>
      <c r="N564" t="str">
        <f t="shared" si="25"/>
        <v>Librica</v>
      </c>
      <c r="O564" t="str">
        <f t="shared" si="26"/>
        <v>Light</v>
      </c>
      <c r="P564" t="str" cm="1">
        <f t="array" ref="P564">_xlfn.XLOOKUP(Orders[[#This Row],[Customer ID]],customers!$A$1:$A$1001,customers!I$1:$I$1001,,0)</f>
        <v>No</v>
      </c>
      <c r="Q564" t="str">
        <f>_xlfn.XLOOKUP(C564,customers!$A$1:$A$1001,customers!$F$1:$F$1001,,0)</f>
        <v>Halton</v>
      </c>
      <c r="R564" s="10">
        <f>Orders[[#This Row],[Unit Price]]-Orders[[#This Row],[Unit Profit]]</f>
        <v>4.1368499999999999</v>
      </c>
      <c r="S564" s="10">
        <f>Orders[[#This Row],[Quantity]]*Orders[[#This Row],[Unit Cost]]</f>
        <v>24.821100000000001</v>
      </c>
      <c r="T564" s="5" cm="1">
        <f t="array" ref="T564">_xlfn.XLOOKUP(D564,Table2[[#All],[Product ID]],Table2[[#All],[Profit]],,0)</f>
        <v>0.61814999999999998</v>
      </c>
      <c r="U564" s="5">
        <f>Orders[[#This Row],[Quantity]]*Orders[[#This Row],[Unit Profit]]</f>
        <v>3.7088999999999999</v>
      </c>
    </row>
    <row r="565" spans="1:21" x14ac:dyDescent="0.3">
      <c r="A565" s="2" t="s">
        <v>3671</v>
      </c>
      <c r="B565" s="3">
        <v>43991</v>
      </c>
      <c r="C565" s="2" t="s">
        <v>3752</v>
      </c>
      <c r="D565" t="s">
        <v>6141</v>
      </c>
      <c r="E565" s="2">
        <v>6</v>
      </c>
      <c r="F565" s="2" t="str">
        <f>_xlfn.XLOOKUP(C565,customers!$A$1:$A$1001,customers!$B$1:$B$1001,,0)</f>
        <v>Don Flintiff</v>
      </c>
      <c r="G565" s="2" t="str">
        <f>IF(_xlfn.XLOOKUP(C565,customers!$A$1:$A$1001,customers!$C$1:$C$1001,,0)=0, "", _xlfn.XLOOKUP(C565,customers!$A$1:$A$1001,customers!$C$1:$C$1001,,0))</f>
        <v>dflintiffg1@e-recht24.de</v>
      </c>
      <c r="H565" s="2" t="str">
        <f>_xlfn.XLOOKUP(C565,customers!$A$1:$A$1001,customers!$G$1:$G$1001,,0)</f>
        <v>United Kingdom</v>
      </c>
      <c r="I565" t="str">
        <f>INDEX(products!$A$1:$G$49,MATCH(orders!$D565,products!$A$1:$A$49,0), MATCH(orders!I$1,products!$A$1:$G$1,0))</f>
        <v>Exc</v>
      </c>
      <c r="J565" t="str">
        <f>INDEX(products!$A$1:$G$49,MATCH(orders!$D565,products!$A$1:$A$49,0), MATCH(orders!J$1,products!$A$1:$G$1,0))</f>
        <v>M</v>
      </c>
      <c r="K565" s="4">
        <f>INDEX(products!$A$1:$G$49,MATCH(orders!$D565,products!$A$1:$A$49,0), MATCH(orders!K$1,products!$A$1:$G$1,0))</f>
        <v>1</v>
      </c>
      <c r="L565" s="5">
        <f>INDEX(products!$A$1:$G$49,MATCH(orders!$D565,products!$A$1:$A$49,0), MATCH(orders!L$1,products!$A$1:$G$1,0))</f>
        <v>13.75</v>
      </c>
      <c r="M565" s="5">
        <f t="shared" si="24"/>
        <v>82.5</v>
      </c>
      <c r="N565" t="str">
        <f t="shared" si="25"/>
        <v>Excelsa</v>
      </c>
      <c r="O565" t="str">
        <f t="shared" si="26"/>
        <v>Medium</v>
      </c>
      <c r="P565" t="str" cm="1">
        <f t="array" ref="P565">_xlfn.XLOOKUP(Orders[[#This Row],[Customer ID]],customers!$A$1:$A$1001,customers!I$1:$I$1001,,0)</f>
        <v>No</v>
      </c>
      <c r="Q565" t="str">
        <f>_xlfn.XLOOKUP(C565,customers!$A$1:$A$1001,customers!$F$1:$F$1001,,0)</f>
        <v>London</v>
      </c>
      <c r="R565" s="10">
        <f>Orders[[#This Row],[Unit Price]]-Orders[[#This Row],[Unit Profit]]</f>
        <v>12.237500000000001</v>
      </c>
      <c r="S565" s="10">
        <f>Orders[[#This Row],[Quantity]]*Orders[[#This Row],[Unit Cost]]</f>
        <v>73.425000000000011</v>
      </c>
      <c r="T565" s="5" cm="1">
        <f t="array" ref="T565">_xlfn.XLOOKUP(D565,Table2[[#All],[Product ID]],Table2[[#All],[Profit]],,0)</f>
        <v>1.5125</v>
      </c>
      <c r="U565" s="5">
        <f>Orders[[#This Row],[Quantity]]*Orders[[#This Row],[Unit Profit]]</f>
        <v>9.0749999999999993</v>
      </c>
    </row>
    <row r="566" spans="1:21" x14ac:dyDescent="0.3">
      <c r="A566" s="2" t="s">
        <v>3677</v>
      </c>
      <c r="B566" s="3">
        <v>43883</v>
      </c>
      <c r="C566" s="2" t="s">
        <v>3678</v>
      </c>
      <c r="D566" t="s">
        <v>6173</v>
      </c>
      <c r="E566" s="2">
        <v>2</v>
      </c>
      <c r="F566" s="2" t="str">
        <f>_xlfn.XLOOKUP(C566,customers!$A$1:$A$1001,customers!$B$1:$B$1001,,0)</f>
        <v>Abbe Thys</v>
      </c>
      <c r="G566" s="2" t="str">
        <f>IF(_xlfn.XLOOKUP(C566,customers!$A$1:$A$1001,customers!$C$1:$C$1001,,0)=0, "", _xlfn.XLOOKUP(C566,customers!$A$1:$A$1001,customers!$C$1:$C$1001,,0))</f>
        <v>athysfo@cdc.gov</v>
      </c>
      <c r="H566" s="2" t="str">
        <f>_xlfn.XLOOKUP(C566,customers!$A$1:$A$1001,customers!$G$1:$G$1001,,0)</f>
        <v>United States</v>
      </c>
      <c r="I566" t="str">
        <f>INDEX(products!$A$1:$G$49,MATCH(orders!$D566,products!$A$1:$A$49,0), MATCH(orders!I$1,products!$A$1:$G$1,0))</f>
        <v>Rob</v>
      </c>
      <c r="J566" t="str">
        <f>INDEX(products!$A$1:$G$49,MATCH(orders!$D566,products!$A$1:$A$49,0), MATCH(orders!J$1,products!$A$1:$G$1,0))</f>
        <v>L</v>
      </c>
      <c r="K566" s="4">
        <f>INDEX(products!$A$1:$G$49,MATCH(orders!$D566,products!$A$1:$A$49,0), MATCH(orders!K$1,products!$A$1:$G$1,0))</f>
        <v>0.5</v>
      </c>
      <c r="L566" s="5">
        <f>INDEX(products!$A$1:$G$49,MATCH(orders!$D566,products!$A$1:$A$49,0), MATCH(orders!L$1,products!$A$1:$G$1,0))</f>
        <v>7.169999999999999</v>
      </c>
      <c r="M566" s="5">
        <f t="shared" si="24"/>
        <v>14.339999999999998</v>
      </c>
      <c r="N566" t="str">
        <f t="shared" si="25"/>
        <v>Robusta</v>
      </c>
      <c r="O566" t="str">
        <f t="shared" si="26"/>
        <v>Light</v>
      </c>
      <c r="P566" t="str" cm="1">
        <f t="array" ref="P566">_xlfn.XLOOKUP(Orders[[#This Row],[Customer ID]],customers!$A$1:$A$1001,customers!I$1:$I$1001,,0)</f>
        <v>No</v>
      </c>
      <c r="Q566" t="str">
        <f>_xlfn.XLOOKUP(C566,customers!$A$1:$A$1001,customers!$F$1:$F$1001,,0)</f>
        <v>Knoxville</v>
      </c>
      <c r="R566" s="10">
        <f>Orders[[#This Row],[Unit Price]]-Orders[[#This Row],[Unit Profit]]</f>
        <v>6.7397999999999989</v>
      </c>
      <c r="S566" s="10">
        <f>Orders[[#This Row],[Quantity]]*Orders[[#This Row],[Unit Cost]]</f>
        <v>13.479599999999998</v>
      </c>
      <c r="T566" s="5" cm="1">
        <f t="array" ref="T566">_xlfn.XLOOKUP(D566,Table2[[#All],[Product ID]],Table2[[#All],[Profit]],,0)</f>
        <v>0.43019999999999992</v>
      </c>
      <c r="U566" s="5">
        <f>Orders[[#This Row],[Quantity]]*Orders[[#This Row],[Unit Profit]]</f>
        <v>0.86039999999999983</v>
      </c>
    </row>
    <row r="567" spans="1:21" x14ac:dyDescent="0.3">
      <c r="A567" s="2" t="s">
        <v>3683</v>
      </c>
      <c r="B567" s="3">
        <v>44031</v>
      </c>
      <c r="C567" s="2" t="s">
        <v>3684</v>
      </c>
      <c r="D567" t="s">
        <v>6149</v>
      </c>
      <c r="E567" s="2">
        <v>4</v>
      </c>
      <c r="F567" s="2" t="str">
        <f>_xlfn.XLOOKUP(C567,customers!$A$1:$A$1001,customers!$B$1:$B$1001,,0)</f>
        <v>Jackquelin Chugg</v>
      </c>
      <c r="G567" s="2" t="str">
        <f>IF(_xlfn.XLOOKUP(C567,customers!$A$1:$A$1001,customers!$C$1:$C$1001,,0)=0, "", _xlfn.XLOOKUP(C567,customers!$A$1:$A$1001,customers!$C$1:$C$1001,,0))</f>
        <v>jchuggfp@about.me</v>
      </c>
      <c r="H567" s="2" t="str">
        <f>_xlfn.XLOOKUP(C567,customers!$A$1:$A$1001,customers!$G$1:$G$1001,,0)</f>
        <v>United States</v>
      </c>
      <c r="I567" t="str">
        <f>INDEX(products!$A$1:$G$49,MATCH(orders!$D567,products!$A$1:$A$49,0), MATCH(orders!I$1,products!$A$1:$G$1,0))</f>
        <v>Rob</v>
      </c>
      <c r="J567" t="str">
        <f>INDEX(products!$A$1:$G$49,MATCH(orders!$D567,products!$A$1:$A$49,0), MATCH(orders!J$1,products!$A$1:$G$1,0))</f>
        <v>D</v>
      </c>
      <c r="K567" s="4">
        <f>INDEX(products!$A$1:$G$49,MATCH(orders!$D567,products!$A$1:$A$49,0), MATCH(orders!K$1,products!$A$1:$G$1,0))</f>
        <v>2.5</v>
      </c>
      <c r="L567" s="5">
        <f>INDEX(products!$A$1:$G$49,MATCH(orders!$D567,products!$A$1:$A$49,0), MATCH(orders!L$1,products!$A$1:$G$1,0))</f>
        <v>20.584999999999997</v>
      </c>
      <c r="M567" s="5">
        <f t="shared" si="24"/>
        <v>82.339999999999989</v>
      </c>
      <c r="N567" t="str">
        <f t="shared" si="25"/>
        <v>Robusta</v>
      </c>
      <c r="O567" t="str">
        <f t="shared" si="26"/>
        <v>Dark</v>
      </c>
      <c r="P567" t="str" cm="1">
        <f t="array" ref="P567">_xlfn.XLOOKUP(Orders[[#This Row],[Customer ID]],customers!$A$1:$A$1001,customers!I$1:$I$1001,,0)</f>
        <v>No</v>
      </c>
      <c r="Q567" t="str">
        <f>_xlfn.XLOOKUP(C567,customers!$A$1:$A$1001,customers!$F$1:$F$1001,,0)</f>
        <v>Shawnee Mission</v>
      </c>
      <c r="R567" s="10">
        <f>Orders[[#This Row],[Unit Price]]-Orders[[#This Row],[Unit Profit]]</f>
        <v>19.349899999999998</v>
      </c>
      <c r="S567" s="10">
        <f>Orders[[#This Row],[Quantity]]*Orders[[#This Row],[Unit Cost]]</f>
        <v>77.399599999999992</v>
      </c>
      <c r="T567" s="5" cm="1">
        <f t="array" ref="T567">_xlfn.XLOOKUP(D567,Table2[[#All],[Product ID]],Table2[[#All],[Profit]],,0)</f>
        <v>1.2350999999999999</v>
      </c>
      <c r="U567" s="5">
        <f>Orders[[#This Row],[Quantity]]*Orders[[#This Row],[Unit Profit]]</f>
        <v>4.9403999999999995</v>
      </c>
    </row>
    <row r="568" spans="1:21" x14ac:dyDescent="0.3">
      <c r="A568" s="2" t="s">
        <v>3689</v>
      </c>
      <c r="B568" s="3">
        <v>44459</v>
      </c>
      <c r="C568" s="2" t="s">
        <v>3690</v>
      </c>
      <c r="D568" t="s">
        <v>6152</v>
      </c>
      <c r="E568" s="2">
        <v>6</v>
      </c>
      <c r="F568" s="2" t="str">
        <f>_xlfn.XLOOKUP(C568,customers!$A$1:$A$1001,customers!$B$1:$B$1001,,0)</f>
        <v>Audra Kelston</v>
      </c>
      <c r="G568" s="2" t="str">
        <f>IF(_xlfn.XLOOKUP(C568,customers!$A$1:$A$1001,customers!$C$1:$C$1001,,0)=0, "", _xlfn.XLOOKUP(C568,customers!$A$1:$A$1001,customers!$C$1:$C$1001,,0))</f>
        <v>akelstonfq@sakura.ne.jp</v>
      </c>
      <c r="H568" s="2" t="str">
        <f>_xlfn.XLOOKUP(C568,customers!$A$1:$A$1001,customers!$G$1:$G$1001,,0)</f>
        <v>United States</v>
      </c>
      <c r="I568" t="str">
        <f>INDEX(products!$A$1:$G$49,MATCH(orders!$D568,products!$A$1:$A$49,0), MATCH(orders!I$1,products!$A$1:$G$1,0))</f>
        <v>Ara</v>
      </c>
      <c r="J568" t="str">
        <f>INDEX(products!$A$1:$G$49,MATCH(orders!$D568,products!$A$1:$A$49,0), MATCH(orders!J$1,products!$A$1:$G$1,0))</f>
        <v>M</v>
      </c>
      <c r="K568" s="4">
        <f>INDEX(products!$A$1:$G$49,MATCH(orders!$D568,products!$A$1:$A$49,0), MATCH(orders!K$1,products!$A$1:$G$1,0))</f>
        <v>0.2</v>
      </c>
      <c r="L568" s="5">
        <f>INDEX(products!$A$1:$G$49,MATCH(orders!$D568,products!$A$1:$A$49,0), MATCH(orders!L$1,products!$A$1:$G$1,0))</f>
        <v>3.375</v>
      </c>
      <c r="M568" s="5">
        <f t="shared" si="24"/>
        <v>20.25</v>
      </c>
      <c r="N568" t="str">
        <f t="shared" si="25"/>
        <v>Arabica</v>
      </c>
      <c r="O568" t="str">
        <f t="shared" si="26"/>
        <v>Medium</v>
      </c>
      <c r="P568" t="str" cm="1">
        <f t="array" ref="P568">_xlfn.XLOOKUP(Orders[[#This Row],[Customer ID]],customers!$A$1:$A$1001,customers!I$1:$I$1001,,0)</f>
        <v>Yes</v>
      </c>
      <c r="Q568" t="str">
        <f>_xlfn.XLOOKUP(C568,customers!$A$1:$A$1001,customers!$F$1:$F$1001,,0)</f>
        <v>Fort Lauderdale</v>
      </c>
      <c r="R568" s="10">
        <f>Orders[[#This Row],[Unit Price]]-Orders[[#This Row],[Unit Profit]]</f>
        <v>3.07125</v>
      </c>
      <c r="S568" s="10">
        <f>Orders[[#This Row],[Quantity]]*Orders[[#This Row],[Unit Cost]]</f>
        <v>18.427500000000002</v>
      </c>
      <c r="T568" s="5" cm="1">
        <f t="array" ref="T568">_xlfn.XLOOKUP(D568,Table2[[#All],[Product ID]],Table2[[#All],[Profit]],,0)</f>
        <v>0.30374999999999996</v>
      </c>
      <c r="U568" s="5">
        <f>Orders[[#This Row],[Quantity]]*Orders[[#This Row],[Unit Profit]]</f>
        <v>1.8224999999999998</v>
      </c>
    </row>
    <row r="569" spans="1:21" x14ac:dyDescent="0.3">
      <c r="A569" s="2" t="s">
        <v>3695</v>
      </c>
      <c r="B569" s="3">
        <v>44318</v>
      </c>
      <c r="C569" s="2" t="s">
        <v>3696</v>
      </c>
      <c r="D569" t="s">
        <v>6142</v>
      </c>
      <c r="E569" s="2">
        <v>6</v>
      </c>
      <c r="F569" s="2" t="str">
        <f>_xlfn.XLOOKUP(C569,customers!$A$1:$A$1001,customers!$B$1:$B$1001,,0)</f>
        <v>Elvina Angel</v>
      </c>
      <c r="G569" s="2" t="str">
        <f>IF(_xlfn.XLOOKUP(C569,customers!$A$1:$A$1001,customers!$C$1:$C$1001,,0)=0, "", _xlfn.XLOOKUP(C569,customers!$A$1:$A$1001,customers!$C$1:$C$1001,,0))</f>
        <v/>
      </c>
      <c r="H569" s="2" t="str">
        <f>_xlfn.XLOOKUP(C569,customers!$A$1:$A$1001,customers!$G$1:$G$1001,,0)</f>
        <v>Ireland</v>
      </c>
      <c r="I569" t="str">
        <f>INDEX(products!$A$1:$G$49,MATCH(orders!$D569,products!$A$1:$A$49,0), MATCH(orders!I$1,products!$A$1:$G$1,0))</f>
        <v>Rob</v>
      </c>
      <c r="J569" t="str">
        <f>INDEX(products!$A$1:$G$49,MATCH(orders!$D569,products!$A$1:$A$49,0), MATCH(orders!J$1,products!$A$1:$G$1,0))</f>
        <v>L</v>
      </c>
      <c r="K569" s="4">
        <f>INDEX(products!$A$1:$G$49,MATCH(orders!$D569,products!$A$1:$A$49,0), MATCH(orders!K$1,products!$A$1:$G$1,0))</f>
        <v>2.5</v>
      </c>
      <c r="L569" s="5">
        <f>INDEX(products!$A$1:$G$49,MATCH(orders!$D569,products!$A$1:$A$49,0), MATCH(orders!L$1,products!$A$1:$G$1,0))</f>
        <v>27.484999999999996</v>
      </c>
      <c r="M569" s="5">
        <f t="shared" si="24"/>
        <v>164.90999999999997</v>
      </c>
      <c r="N569" t="str">
        <f t="shared" si="25"/>
        <v>Robusta</v>
      </c>
      <c r="O569" t="str">
        <f t="shared" si="26"/>
        <v>Light</v>
      </c>
      <c r="P569" t="str" cm="1">
        <f t="array" ref="P569">_xlfn.XLOOKUP(Orders[[#This Row],[Customer ID]],customers!$A$1:$A$1001,customers!I$1:$I$1001,,0)</f>
        <v>No</v>
      </c>
      <c r="Q569" t="str">
        <f>_xlfn.XLOOKUP(C569,customers!$A$1:$A$1001,customers!$F$1:$F$1001,,0)</f>
        <v>Tralee</v>
      </c>
      <c r="R569" s="10">
        <f>Orders[[#This Row],[Unit Price]]-Orders[[#This Row],[Unit Profit]]</f>
        <v>25.835899999999995</v>
      </c>
      <c r="S569" s="10">
        <f>Orders[[#This Row],[Quantity]]*Orders[[#This Row],[Unit Cost]]</f>
        <v>155.01539999999997</v>
      </c>
      <c r="T569" s="5" cm="1">
        <f t="array" ref="T569">_xlfn.XLOOKUP(D569,Table2[[#All],[Product ID]],Table2[[#All],[Profit]],,0)</f>
        <v>1.6490999999999998</v>
      </c>
      <c r="U569" s="5">
        <f>Orders[[#This Row],[Quantity]]*Orders[[#This Row],[Unit Profit]]</f>
        <v>9.8945999999999987</v>
      </c>
    </row>
    <row r="570" spans="1:21" x14ac:dyDescent="0.3">
      <c r="A570" s="2" t="s">
        <v>3700</v>
      </c>
      <c r="B570" s="3">
        <v>44526</v>
      </c>
      <c r="C570" s="2" t="s">
        <v>3701</v>
      </c>
      <c r="D570" t="s">
        <v>6145</v>
      </c>
      <c r="E570" s="2">
        <v>4</v>
      </c>
      <c r="F570" s="2" t="str">
        <f>_xlfn.XLOOKUP(C570,customers!$A$1:$A$1001,customers!$B$1:$B$1001,,0)</f>
        <v>Claiborne Mottram</v>
      </c>
      <c r="G570" s="2" t="str">
        <f>IF(_xlfn.XLOOKUP(C570,customers!$A$1:$A$1001,customers!$C$1:$C$1001,,0)=0, "", _xlfn.XLOOKUP(C570,customers!$A$1:$A$1001,customers!$C$1:$C$1001,,0))</f>
        <v>cmottramfs@harvard.edu</v>
      </c>
      <c r="H570" s="2" t="str">
        <f>_xlfn.XLOOKUP(C570,customers!$A$1:$A$1001,customers!$G$1:$G$1001,,0)</f>
        <v>United States</v>
      </c>
      <c r="I570" t="str">
        <f>INDEX(products!$A$1:$G$49,MATCH(orders!$D570,products!$A$1:$A$49,0), MATCH(orders!I$1,products!$A$1:$G$1,0))</f>
        <v>Lib</v>
      </c>
      <c r="J570" t="str">
        <f>INDEX(products!$A$1:$G$49,MATCH(orders!$D570,products!$A$1:$A$49,0), MATCH(orders!J$1,products!$A$1:$G$1,0))</f>
        <v>L</v>
      </c>
      <c r="K570" s="4">
        <f>INDEX(products!$A$1:$G$49,MATCH(orders!$D570,products!$A$1:$A$49,0), MATCH(orders!K$1,products!$A$1:$G$1,0))</f>
        <v>0.2</v>
      </c>
      <c r="L570" s="5">
        <f>INDEX(products!$A$1:$G$49,MATCH(orders!$D570,products!$A$1:$A$49,0), MATCH(orders!L$1,products!$A$1:$G$1,0))</f>
        <v>4.7549999999999999</v>
      </c>
      <c r="M570" s="5">
        <f t="shared" si="24"/>
        <v>19.02</v>
      </c>
      <c r="N570" t="str">
        <f t="shared" si="25"/>
        <v>Librica</v>
      </c>
      <c r="O570" t="str">
        <f t="shared" si="26"/>
        <v>Light</v>
      </c>
      <c r="P570" t="str" cm="1">
        <f t="array" ref="P570">_xlfn.XLOOKUP(Orders[[#This Row],[Customer ID]],customers!$A$1:$A$1001,customers!I$1:$I$1001,,0)</f>
        <v>Yes</v>
      </c>
      <c r="Q570" t="str">
        <f>_xlfn.XLOOKUP(C570,customers!$A$1:$A$1001,customers!$F$1:$F$1001,,0)</f>
        <v>Austin</v>
      </c>
      <c r="R570" s="10">
        <f>Orders[[#This Row],[Unit Price]]-Orders[[#This Row],[Unit Profit]]</f>
        <v>4.1368499999999999</v>
      </c>
      <c r="S570" s="10">
        <f>Orders[[#This Row],[Quantity]]*Orders[[#This Row],[Unit Cost]]</f>
        <v>16.5474</v>
      </c>
      <c r="T570" s="5" cm="1">
        <f t="array" ref="T570">_xlfn.XLOOKUP(D570,Table2[[#All],[Product ID]],Table2[[#All],[Profit]],,0)</f>
        <v>0.61814999999999998</v>
      </c>
      <c r="U570" s="5">
        <f>Orders[[#This Row],[Quantity]]*Orders[[#This Row],[Unit Profit]]</f>
        <v>2.4725999999999999</v>
      </c>
    </row>
    <row r="571" spans="1:21" x14ac:dyDescent="0.3">
      <c r="A571" s="2" t="s">
        <v>3706</v>
      </c>
      <c r="B571" s="3">
        <v>43879</v>
      </c>
      <c r="C571" s="2" t="s">
        <v>3752</v>
      </c>
      <c r="D571" t="s">
        <v>6168</v>
      </c>
      <c r="E571" s="2">
        <v>6</v>
      </c>
      <c r="F571" s="2" t="str">
        <f>_xlfn.XLOOKUP(C571,customers!$A$1:$A$1001,customers!$B$1:$B$1001,,0)</f>
        <v>Don Flintiff</v>
      </c>
      <c r="G571" s="2" t="str">
        <f>IF(_xlfn.XLOOKUP(C571,customers!$A$1:$A$1001,customers!$C$1:$C$1001,,0)=0, "", _xlfn.XLOOKUP(C571,customers!$A$1:$A$1001,customers!$C$1:$C$1001,,0))</f>
        <v>dflintiffg1@e-recht24.de</v>
      </c>
      <c r="H571" s="2" t="str">
        <f>_xlfn.XLOOKUP(C571,customers!$A$1:$A$1001,customers!$G$1:$G$1001,,0)</f>
        <v>United Kingdom</v>
      </c>
      <c r="I571" t="str">
        <f>INDEX(products!$A$1:$G$49,MATCH(orders!$D571,products!$A$1:$A$49,0), MATCH(orders!I$1,products!$A$1:$G$1,0))</f>
        <v>Ara</v>
      </c>
      <c r="J571" t="str">
        <f>INDEX(products!$A$1:$G$49,MATCH(orders!$D571,products!$A$1:$A$49,0), MATCH(orders!J$1,products!$A$1:$G$1,0))</f>
        <v>D</v>
      </c>
      <c r="K571" s="4">
        <f>INDEX(products!$A$1:$G$49,MATCH(orders!$D571,products!$A$1:$A$49,0), MATCH(orders!K$1,products!$A$1:$G$1,0))</f>
        <v>2.5</v>
      </c>
      <c r="L571" s="5">
        <f>INDEX(products!$A$1:$G$49,MATCH(orders!$D571,products!$A$1:$A$49,0), MATCH(orders!L$1,products!$A$1:$G$1,0))</f>
        <v>22.884999999999998</v>
      </c>
      <c r="M571" s="5">
        <f t="shared" si="24"/>
        <v>137.31</v>
      </c>
      <c r="N571" t="str">
        <f t="shared" si="25"/>
        <v>Arabica</v>
      </c>
      <c r="O571" t="str">
        <f t="shared" si="26"/>
        <v>Dark</v>
      </c>
      <c r="P571" t="str" cm="1">
        <f t="array" ref="P571">_xlfn.XLOOKUP(Orders[[#This Row],[Customer ID]],customers!$A$1:$A$1001,customers!I$1:$I$1001,,0)</f>
        <v>No</v>
      </c>
      <c r="Q571" t="str">
        <f>_xlfn.XLOOKUP(C571,customers!$A$1:$A$1001,customers!$F$1:$F$1001,,0)</f>
        <v>London</v>
      </c>
      <c r="R571" s="10">
        <f>Orders[[#This Row],[Unit Price]]-Orders[[#This Row],[Unit Profit]]</f>
        <v>20.82535</v>
      </c>
      <c r="S571" s="10">
        <f>Orders[[#This Row],[Quantity]]*Orders[[#This Row],[Unit Cost]]</f>
        <v>124.9521</v>
      </c>
      <c r="T571" s="5" cm="1">
        <f t="array" ref="T571">_xlfn.XLOOKUP(D571,Table2[[#All],[Product ID]],Table2[[#All],[Profit]],,0)</f>
        <v>2.0596499999999995</v>
      </c>
      <c r="U571" s="5">
        <f>Orders[[#This Row],[Quantity]]*Orders[[#This Row],[Unit Profit]]</f>
        <v>12.357899999999997</v>
      </c>
    </row>
    <row r="572" spans="1:21" x14ac:dyDescent="0.3">
      <c r="A572" s="2" t="s">
        <v>3712</v>
      </c>
      <c r="B572" s="3">
        <v>43928</v>
      </c>
      <c r="C572" s="2" t="s">
        <v>3713</v>
      </c>
      <c r="D572" t="s">
        <v>6157</v>
      </c>
      <c r="E572" s="2">
        <v>4</v>
      </c>
      <c r="F572" s="2" t="str">
        <f>_xlfn.XLOOKUP(C572,customers!$A$1:$A$1001,customers!$B$1:$B$1001,,0)</f>
        <v>Donalt Sangwin</v>
      </c>
      <c r="G572" s="2" t="str">
        <f>IF(_xlfn.XLOOKUP(C572,customers!$A$1:$A$1001,customers!$C$1:$C$1001,,0)=0, "", _xlfn.XLOOKUP(C572,customers!$A$1:$A$1001,customers!$C$1:$C$1001,,0))</f>
        <v>dsangwinfu@weebly.com</v>
      </c>
      <c r="H572" s="2" t="str">
        <f>_xlfn.XLOOKUP(C572,customers!$A$1:$A$1001,customers!$G$1:$G$1001,,0)</f>
        <v>United States</v>
      </c>
      <c r="I572" t="str">
        <f>INDEX(products!$A$1:$G$49,MATCH(orders!$D572,products!$A$1:$A$49,0), MATCH(orders!I$1,products!$A$1:$G$1,0))</f>
        <v>Ara</v>
      </c>
      <c r="J572" t="str">
        <f>INDEX(products!$A$1:$G$49,MATCH(orders!$D572,products!$A$1:$A$49,0), MATCH(orders!J$1,products!$A$1:$G$1,0))</f>
        <v>M</v>
      </c>
      <c r="K572" s="4">
        <f>INDEX(products!$A$1:$G$49,MATCH(orders!$D572,products!$A$1:$A$49,0), MATCH(orders!K$1,products!$A$1:$G$1,0))</f>
        <v>0.5</v>
      </c>
      <c r="L572" s="5">
        <f>INDEX(products!$A$1:$G$49,MATCH(orders!$D572,products!$A$1:$A$49,0), MATCH(orders!L$1,products!$A$1:$G$1,0))</f>
        <v>6.75</v>
      </c>
      <c r="M572" s="5">
        <f t="shared" si="24"/>
        <v>27</v>
      </c>
      <c r="N572" t="str">
        <f t="shared" si="25"/>
        <v>Arabica</v>
      </c>
      <c r="O572" t="str">
        <f t="shared" si="26"/>
        <v>Medium</v>
      </c>
      <c r="P572" t="str" cm="1">
        <f t="array" ref="P572">_xlfn.XLOOKUP(Orders[[#This Row],[Customer ID]],customers!$A$1:$A$1001,customers!I$1:$I$1001,,0)</f>
        <v>No</v>
      </c>
      <c r="Q572" t="str">
        <f>_xlfn.XLOOKUP(C572,customers!$A$1:$A$1001,customers!$F$1:$F$1001,,0)</f>
        <v>Hyattsville</v>
      </c>
      <c r="R572" s="10">
        <f>Orders[[#This Row],[Unit Price]]-Orders[[#This Row],[Unit Profit]]</f>
        <v>6.1425000000000001</v>
      </c>
      <c r="S572" s="10">
        <f>Orders[[#This Row],[Quantity]]*Orders[[#This Row],[Unit Cost]]</f>
        <v>24.57</v>
      </c>
      <c r="T572" s="5" cm="1">
        <f t="array" ref="T572">_xlfn.XLOOKUP(D572,Table2[[#All],[Product ID]],Table2[[#All],[Profit]],,0)</f>
        <v>0.60749999999999993</v>
      </c>
      <c r="U572" s="5">
        <f>Orders[[#This Row],[Quantity]]*Orders[[#This Row],[Unit Profit]]</f>
        <v>2.4299999999999997</v>
      </c>
    </row>
    <row r="573" spans="1:21" x14ac:dyDescent="0.3">
      <c r="A573" s="2" t="s">
        <v>3718</v>
      </c>
      <c r="B573" s="3">
        <v>44592</v>
      </c>
      <c r="C573" s="2" t="s">
        <v>3719</v>
      </c>
      <c r="D573" t="s">
        <v>6176</v>
      </c>
      <c r="E573" s="2">
        <v>4</v>
      </c>
      <c r="F573" s="2" t="str">
        <f>_xlfn.XLOOKUP(C573,customers!$A$1:$A$1001,customers!$B$1:$B$1001,,0)</f>
        <v>Elizabet Aizikowitz</v>
      </c>
      <c r="G573" s="2" t="str">
        <f>IF(_xlfn.XLOOKUP(C573,customers!$A$1:$A$1001,customers!$C$1:$C$1001,,0)=0, "", _xlfn.XLOOKUP(C573,customers!$A$1:$A$1001,customers!$C$1:$C$1001,,0))</f>
        <v>eaizikowitzfv@virginia.edu</v>
      </c>
      <c r="H573" s="2" t="str">
        <f>_xlfn.XLOOKUP(C573,customers!$A$1:$A$1001,customers!$G$1:$G$1001,,0)</f>
        <v>United Kingdom</v>
      </c>
      <c r="I573" t="str">
        <f>INDEX(products!$A$1:$G$49,MATCH(orders!$D573,products!$A$1:$A$49,0), MATCH(orders!I$1,products!$A$1:$G$1,0))</f>
        <v>Exc</v>
      </c>
      <c r="J573" t="str">
        <f>INDEX(products!$A$1:$G$49,MATCH(orders!$D573,products!$A$1:$A$49,0), MATCH(orders!J$1,products!$A$1:$G$1,0))</f>
        <v>L</v>
      </c>
      <c r="K573" s="4">
        <f>INDEX(products!$A$1:$G$49,MATCH(orders!$D573,products!$A$1:$A$49,0), MATCH(orders!K$1,products!$A$1:$G$1,0))</f>
        <v>0.5</v>
      </c>
      <c r="L573" s="5">
        <f>INDEX(products!$A$1:$G$49,MATCH(orders!$D573,products!$A$1:$A$49,0), MATCH(orders!L$1,products!$A$1:$G$1,0))</f>
        <v>8.91</v>
      </c>
      <c r="M573" s="5">
        <f t="shared" si="24"/>
        <v>35.64</v>
      </c>
      <c r="N573" t="str">
        <f t="shared" si="25"/>
        <v>Excelsa</v>
      </c>
      <c r="O573" t="str">
        <f t="shared" si="26"/>
        <v>Light</v>
      </c>
      <c r="P573" t="str" cm="1">
        <f t="array" ref="P573">_xlfn.XLOOKUP(Orders[[#This Row],[Customer ID]],customers!$A$1:$A$1001,customers!I$1:$I$1001,,0)</f>
        <v>No</v>
      </c>
      <c r="Q573" t="str">
        <f>_xlfn.XLOOKUP(C573,customers!$A$1:$A$1001,customers!$F$1:$F$1001,,0)</f>
        <v>Ashley</v>
      </c>
      <c r="R573" s="10">
        <f>Orders[[#This Row],[Unit Price]]-Orders[[#This Row],[Unit Profit]]</f>
        <v>7.9298999999999999</v>
      </c>
      <c r="S573" s="10">
        <f>Orders[[#This Row],[Quantity]]*Orders[[#This Row],[Unit Cost]]</f>
        <v>31.7196</v>
      </c>
      <c r="T573" s="5" cm="1">
        <f t="array" ref="T573">_xlfn.XLOOKUP(D573,Table2[[#All],[Product ID]],Table2[[#All],[Profit]],,0)</f>
        <v>0.98009999999999997</v>
      </c>
      <c r="U573" s="5">
        <f>Orders[[#This Row],[Quantity]]*Orders[[#This Row],[Unit Profit]]</f>
        <v>3.9203999999999999</v>
      </c>
    </row>
    <row r="574" spans="1:21" x14ac:dyDescent="0.3">
      <c r="A574" s="2" t="s">
        <v>3724</v>
      </c>
      <c r="B574" s="3">
        <v>43515</v>
      </c>
      <c r="C574" s="2" t="s">
        <v>3725</v>
      </c>
      <c r="D574" t="s">
        <v>6154</v>
      </c>
      <c r="E574" s="2">
        <v>2</v>
      </c>
      <c r="F574" s="2" t="str">
        <f>_xlfn.XLOOKUP(C574,customers!$A$1:$A$1001,customers!$B$1:$B$1001,,0)</f>
        <v>Herbie Peppard</v>
      </c>
      <c r="G574" s="2" t="str">
        <f>IF(_xlfn.XLOOKUP(C574,customers!$A$1:$A$1001,customers!$C$1:$C$1001,,0)=0, "", _xlfn.XLOOKUP(C574,customers!$A$1:$A$1001,customers!$C$1:$C$1001,,0))</f>
        <v/>
      </c>
      <c r="H574" s="2" t="str">
        <f>_xlfn.XLOOKUP(C574,customers!$A$1:$A$1001,customers!$G$1:$G$1001,,0)</f>
        <v>United States</v>
      </c>
      <c r="I574" t="str">
        <f>INDEX(products!$A$1:$G$49,MATCH(orders!$D574,products!$A$1:$A$49,0), MATCH(orders!I$1,products!$A$1:$G$1,0))</f>
        <v>Ara</v>
      </c>
      <c r="J574" t="str">
        <f>INDEX(products!$A$1:$G$49,MATCH(orders!$D574,products!$A$1:$A$49,0), MATCH(orders!J$1,products!$A$1:$G$1,0))</f>
        <v>D</v>
      </c>
      <c r="K574" s="4">
        <f>INDEX(products!$A$1:$G$49,MATCH(orders!$D574,products!$A$1:$A$49,0), MATCH(orders!K$1,products!$A$1:$G$1,0))</f>
        <v>0.2</v>
      </c>
      <c r="L574" s="5">
        <f>INDEX(products!$A$1:$G$49,MATCH(orders!$D574,products!$A$1:$A$49,0), MATCH(orders!L$1,products!$A$1:$G$1,0))</f>
        <v>2.9849999999999999</v>
      </c>
      <c r="M574" s="5">
        <f t="shared" si="24"/>
        <v>5.97</v>
      </c>
      <c r="N574" t="str">
        <f t="shared" si="25"/>
        <v>Arabica</v>
      </c>
      <c r="O574" t="str">
        <f t="shared" si="26"/>
        <v>Dark</v>
      </c>
      <c r="P574" t="str" cm="1">
        <f t="array" ref="P574">_xlfn.XLOOKUP(Orders[[#This Row],[Customer ID]],customers!$A$1:$A$1001,customers!I$1:$I$1001,,0)</f>
        <v>Yes</v>
      </c>
      <c r="Q574" t="str">
        <f>_xlfn.XLOOKUP(C574,customers!$A$1:$A$1001,customers!$F$1:$F$1001,,0)</f>
        <v>Pasadena</v>
      </c>
      <c r="R574" s="10">
        <f>Orders[[#This Row],[Unit Price]]-Orders[[#This Row],[Unit Profit]]</f>
        <v>2.7163499999999998</v>
      </c>
      <c r="S574" s="10">
        <f>Orders[[#This Row],[Quantity]]*Orders[[#This Row],[Unit Cost]]</f>
        <v>5.4326999999999996</v>
      </c>
      <c r="T574" s="5" cm="1">
        <f t="array" ref="T574">_xlfn.XLOOKUP(D574,Table2[[#All],[Product ID]],Table2[[#All],[Profit]],,0)</f>
        <v>0.26865</v>
      </c>
      <c r="U574" s="5">
        <f>Orders[[#This Row],[Quantity]]*Orders[[#This Row],[Unit Profit]]</f>
        <v>0.5373</v>
      </c>
    </row>
    <row r="575" spans="1:21" x14ac:dyDescent="0.3">
      <c r="A575" s="2" t="s">
        <v>3728</v>
      </c>
      <c r="B575" s="3">
        <v>43781</v>
      </c>
      <c r="C575" s="2" t="s">
        <v>3729</v>
      </c>
      <c r="D575" t="s">
        <v>6155</v>
      </c>
      <c r="E575" s="2">
        <v>6</v>
      </c>
      <c r="F575" s="2" t="str">
        <f>_xlfn.XLOOKUP(C575,customers!$A$1:$A$1001,customers!$B$1:$B$1001,,0)</f>
        <v>Cornie Venour</v>
      </c>
      <c r="G575" s="2" t="str">
        <f>IF(_xlfn.XLOOKUP(C575,customers!$A$1:$A$1001,customers!$C$1:$C$1001,,0)=0, "", _xlfn.XLOOKUP(C575,customers!$A$1:$A$1001,customers!$C$1:$C$1001,,0))</f>
        <v>cvenourfx@ask.com</v>
      </c>
      <c r="H575" s="2" t="str">
        <f>_xlfn.XLOOKUP(C575,customers!$A$1:$A$1001,customers!$G$1:$G$1001,,0)</f>
        <v>United States</v>
      </c>
      <c r="I575" t="str">
        <f>INDEX(products!$A$1:$G$49,MATCH(orders!$D575,products!$A$1:$A$49,0), MATCH(orders!I$1,products!$A$1:$G$1,0))</f>
        <v>Ara</v>
      </c>
      <c r="J575" t="str">
        <f>INDEX(products!$A$1:$G$49,MATCH(orders!$D575,products!$A$1:$A$49,0), MATCH(orders!J$1,products!$A$1:$G$1,0))</f>
        <v>M</v>
      </c>
      <c r="K575" s="4">
        <f>INDEX(products!$A$1:$G$49,MATCH(orders!$D575,products!$A$1:$A$49,0), MATCH(orders!K$1,products!$A$1:$G$1,0))</f>
        <v>1</v>
      </c>
      <c r="L575" s="5">
        <f>INDEX(products!$A$1:$G$49,MATCH(orders!$D575,products!$A$1:$A$49,0), MATCH(orders!L$1,products!$A$1:$G$1,0))</f>
        <v>11.25</v>
      </c>
      <c r="M575" s="5">
        <f t="shared" si="24"/>
        <v>67.5</v>
      </c>
      <c r="N575" t="str">
        <f t="shared" si="25"/>
        <v>Arabica</v>
      </c>
      <c r="O575" t="str">
        <f t="shared" si="26"/>
        <v>Medium</v>
      </c>
      <c r="P575" t="str" cm="1">
        <f t="array" ref="P575">_xlfn.XLOOKUP(Orders[[#This Row],[Customer ID]],customers!$A$1:$A$1001,customers!I$1:$I$1001,,0)</f>
        <v>No</v>
      </c>
      <c r="Q575" t="str">
        <f>_xlfn.XLOOKUP(C575,customers!$A$1:$A$1001,customers!$F$1:$F$1001,,0)</f>
        <v>Shreveport</v>
      </c>
      <c r="R575" s="10">
        <f>Orders[[#This Row],[Unit Price]]-Orders[[#This Row],[Unit Profit]]</f>
        <v>10.237500000000001</v>
      </c>
      <c r="S575" s="10">
        <f>Orders[[#This Row],[Quantity]]*Orders[[#This Row],[Unit Cost]]</f>
        <v>61.425000000000004</v>
      </c>
      <c r="T575" s="5" cm="1">
        <f t="array" ref="T575">_xlfn.XLOOKUP(D575,Table2[[#All],[Product ID]],Table2[[#All],[Profit]],,0)</f>
        <v>1.0125</v>
      </c>
      <c r="U575" s="5">
        <f>Orders[[#This Row],[Quantity]]*Orders[[#This Row],[Unit Profit]]</f>
        <v>6.0749999999999993</v>
      </c>
    </row>
    <row r="576" spans="1:21" x14ac:dyDescent="0.3">
      <c r="A576" s="2" t="s">
        <v>3734</v>
      </c>
      <c r="B576" s="3">
        <v>44697</v>
      </c>
      <c r="C576" s="2" t="s">
        <v>3735</v>
      </c>
      <c r="D576" t="s">
        <v>6178</v>
      </c>
      <c r="E576" s="2">
        <v>6</v>
      </c>
      <c r="F576" s="2" t="str">
        <f>_xlfn.XLOOKUP(C576,customers!$A$1:$A$1001,customers!$B$1:$B$1001,,0)</f>
        <v>Maggy Harby</v>
      </c>
      <c r="G576" s="2" t="str">
        <f>IF(_xlfn.XLOOKUP(C576,customers!$A$1:$A$1001,customers!$C$1:$C$1001,,0)=0, "", _xlfn.XLOOKUP(C576,customers!$A$1:$A$1001,customers!$C$1:$C$1001,,0))</f>
        <v>mharbyfy@163.com</v>
      </c>
      <c r="H576" s="2" t="str">
        <f>_xlfn.XLOOKUP(C576,customers!$A$1:$A$1001,customers!$G$1:$G$1001,,0)</f>
        <v>United States</v>
      </c>
      <c r="I576" t="str">
        <f>INDEX(products!$A$1:$G$49,MATCH(orders!$D576,products!$A$1:$A$49,0), MATCH(orders!I$1,products!$A$1:$G$1,0))</f>
        <v>Rob</v>
      </c>
      <c r="J576" t="str">
        <f>INDEX(products!$A$1:$G$49,MATCH(orders!$D576,products!$A$1:$A$49,0), MATCH(orders!J$1,products!$A$1:$G$1,0))</f>
        <v>L</v>
      </c>
      <c r="K576" s="4">
        <f>INDEX(products!$A$1:$G$49,MATCH(orders!$D576,products!$A$1:$A$49,0), MATCH(orders!K$1,products!$A$1:$G$1,0))</f>
        <v>0.2</v>
      </c>
      <c r="L576" s="5">
        <f>INDEX(products!$A$1:$G$49,MATCH(orders!$D576,products!$A$1:$A$49,0), MATCH(orders!L$1,products!$A$1:$G$1,0))</f>
        <v>3.5849999999999995</v>
      </c>
      <c r="M576" s="5">
        <f t="shared" si="24"/>
        <v>21.509999999999998</v>
      </c>
      <c r="N576" t="str">
        <f t="shared" si="25"/>
        <v>Robusta</v>
      </c>
      <c r="O576" t="str">
        <f t="shared" si="26"/>
        <v>Light</v>
      </c>
      <c r="P576" t="str" cm="1">
        <f t="array" ref="P576">_xlfn.XLOOKUP(Orders[[#This Row],[Customer ID]],customers!$A$1:$A$1001,customers!I$1:$I$1001,,0)</f>
        <v>Yes</v>
      </c>
      <c r="Q576" t="str">
        <f>_xlfn.XLOOKUP(C576,customers!$A$1:$A$1001,customers!$F$1:$F$1001,,0)</f>
        <v>Pensacola</v>
      </c>
      <c r="R576" s="10">
        <f>Orders[[#This Row],[Unit Price]]-Orders[[#This Row],[Unit Profit]]</f>
        <v>3.3698999999999995</v>
      </c>
      <c r="S576" s="10">
        <f>Orders[[#This Row],[Quantity]]*Orders[[#This Row],[Unit Cost]]</f>
        <v>20.219399999999997</v>
      </c>
      <c r="T576" s="5" cm="1">
        <f t="array" ref="T576">_xlfn.XLOOKUP(D576,Table2[[#All],[Product ID]],Table2[[#All],[Profit]],,0)</f>
        <v>0.21509999999999996</v>
      </c>
      <c r="U576" s="5">
        <f>Orders[[#This Row],[Quantity]]*Orders[[#This Row],[Unit Profit]]</f>
        <v>1.2905999999999997</v>
      </c>
    </row>
    <row r="577" spans="1:21" x14ac:dyDescent="0.3">
      <c r="A577" s="2" t="s">
        <v>3739</v>
      </c>
      <c r="B577" s="3">
        <v>44239</v>
      </c>
      <c r="C577" s="2" t="s">
        <v>3740</v>
      </c>
      <c r="D577" t="s">
        <v>6181</v>
      </c>
      <c r="E577" s="2">
        <v>2</v>
      </c>
      <c r="F577" s="2" t="str">
        <f>_xlfn.XLOOKUP(C577,customers!$A$1:$A$1001,customers!$B$1:$B$1001,,0)</f>
        <v>Reggie Thickpenny</v>
      </c>
      <c r="G577" s="2" t="str">
        <f>IF(_xlfn.XLOOKUP(C577,customers!$A$1:$A$1001,customers!$C$1:$C$1001,,0)=0, "", _xlfn.XLOOKUP(C577,customers!$A$1:$A$1001,customers!$C$1:$C$1001,,0))</f>
        <v>rthickpennyfz@cafepress.com</v>
      </c>
      <c r="H577" s="2" t="str">
        <f>_xlfn.XLOOKUP(C577,customers!$A$1:$A$1001,customers!$G$1:$G$1001,,0)</f>
        <v>United States</v>
      </c>
      <c r="I577" t="str">
        <f>INDEX(products!$A$1:$G$49,MATCH(orders!$D577,products!$A$1:$A$49,0), MATCH(orders!I$1,products!$A$1:$G$1,0))</f>
        <v>Lib</v>
      </c>
      <c r="J577" t="str">
        <f>INDEX(products!$A$1:$G$49,MATCH(orders!$D577,products!$A$1:$A$49,0), MATCH(orders!J$1,products!$A$1:$G$1,0))</f>
        <v>M</v>
      </c>
      <c r="K577" s="4">
        <f>INDEX(products!$A$1:$G$49,MATCH(orders!$D577,products!$A$1:$A$49,0), MATCH(orders!K$1,products!$A$1:$G$1,0))</f>
        <v>2.5</v>
      </c>
      <c r="L577" s="5">
        <f>INDEX(products!$A$1:$G$49,MATCH(orders!$D577,products!$A$1:$A$49,0), MATCH(orders!L$1,products!$A$1:$G$1,0))</f>
        <v>33.464999999999996</v>
      </c>
      <c r="M577" s="5">
        <f t="shared" si="24"/>
        <v>66.929999999999993</v>
      </c>
      <c r="N577" t="str">
        <f t="shared" si="25"/>
        <v>Librica</v>
      </c>
      <c r="O577" t="str">
        <f t="shared" si="26"/>
        <v>Medium</v>
      </c>
      <c r="P577" t="str" cm="1">
        <f t="array" ref="P577">_xlfn.XLOOKUP(Orders[[#This Row],[Customer ID]],customers!$A$1:$A$1001,customers!I$1:$I$1001,,0)</f>
        <v>No</v>
      </c>
      <c r="Q577" t="str">
        <f>_xlfn.XLOOKUP(C577,customers!$A$1:$A$1001,customers!$F$1:$F$1001,,0)</f>
        <v>Los Angeles</v>
      </c>
      <c r="R577" s="10">
        <f>Orders[[#This Row],[Unit Price]]-Orders[[#This Row],[Unit Profit]]</f>
        <v>29.114549999999998</v>
      </c>
      <c r="S577" s="10">
        <f>Orders[[#This Row],[Quantity]]*Orders[[#This Row],[Unit Cost]]</f>
        <v>58.229099999999995</v>
      </c>
      <c r="T577" s="5" cm="1">
        <f t="array" ref="T577">_xlfn.XLOOKUP(D577,Table2[[#All],[Product ID]],Table2[[#All],[Profit]],,0)</f>
        <v>4.3504499999999995</v>
      </c>
      <c r="U577" s="5">
        <f>Orders[[#This Row],[Quantity]]*Orders[[#This Row],[Unit Profit]]</f>
        <v>8.700899999999999</v>
      </c>
    </row>
    <row r="578" spans="1:21" x14ac:dyDescent="0.3">
      <c r="A578" s="2" t="s">
        <v>3745</v>
      </c>
      <c r="B578" s="3">
        <v>44290</v>
      </c>
      <c r="C578" s="2" t="s">
        <v>3746</v>
      </c>
      <c r="D578" t="s">
        <v>6154</v>
      </c>
      <c r="E578" s="2">
        <v>6</v>
      </c>
      <c r="F578" s="2" t="str">
        <f>_xlfn.XLOOKUP(C578,customers!$A$1:$A$1001,customers!$B$1:$B$1001,,0)</f>
        <v>Phyllys Ormerod</v>
      </c>
      <c r="G578" s="2" t="str">
        <f>IF(_xlfn.XLOOKUP(C578,customers!$A$1:$A$1001,customers!$C$1:$C$1001,,0)=0, "", _xlfn.XLOOKUP(C578,customers!$A$1:$A$1001,customers!$C$1:$C$1001,,0))</f>
        <v>pormerodg0@redcross.org</v>
      </c>
      <c r="H578" s="2" t="str">
        <f>_xlfn.XLOOKUP(C578,customers!$A$1:$A$1001,customers!$G$1:$G$1001,,0)</f>
        <v>United States</v>
      </c>
      <c r="I578" t="str">
        <f>INDEX(products!$A$1:$G$49,MATCH(orders!$D578,products!$A$1:$A$49,0), MATCH(orders!I$1,products!$A$1:$G$1,0))</f>
        <v>Ara</v>
      </c>
      <c r="J578" t="str">
        <f>INDEX(products!$A$1:$G$49,MATCH(orders!$D578,products!$A$1:$A$49,0), MATCH(orders!J$1,products!$A$1:$G$1,0))</f>
        <v>D</v>
      </c>
      <c r="K578" s="4">
        <f>INDEX(products!$A$1:$G$49,MATCH(orders!$D578,products!$A$1:$A$49,0), MATCH(orders!K$1,products!$A$1:$G$1,0))</f>
        <v>0.2</v>
      </c>
      <c r="L578" s="5">
        <f>INDEX(products!$A$1:$G$49,MATCH(orders!$D578,products!$A$1:$A$49,0), MATCH(orders!L$1,products!$A$1:$G$1,0))</f>
        <v>2.9849999999999999</v>
      </c>
      <c r="M578" s="5">
        <f t="shared" si="24"/>
        <v>17.91</v>
      </c>
      <c r="N578" t="str">
        <f t="shared" si="25"/>
        <v>Arabica</v>
      </c>
      <c r="O578" t="str">
        <f t="shared" si="26"/>
        <v>Dark</v>
      </c>
      <c r="P578" t="str" cm="1">
        <f t="array" ref="P578">_xlfn.XLOOKUP(Orders[[#This Row],[Customer ID]],customers!$A$1:$A$1001,customers!I$1:$I$1001,,0)</f>
        <v>No</v>
      </c>
      <c r="Q578" t="str">
        <f>_xlfn.XLOOKUP(C578,customers!$A$1:$A$1001,customers!$F$1:$F$1001,,0)</f>
        <v>Durham</v>
      </c>
      <c r="R578" s="10">
        <f>Orders[[#This Row],[Unit Price]]-Orders[[#This Row],[Unit Profit]]</f>
        <v>2.7163499999999998</v>
      </c>
      <c r="S578" s="10">
        <f>Orders[[#This Row],[Quantity]]*Orders[[#This Row],[Unit Cost]]</f>
        <v>16.298099999999998</v>
      </c>
      <c r="T578" s="5" cm="1">
        <f t="array" ref="T578">_xlfn.XLOOKUP(D578,Table2[[#All],[Product ID]],Table2[[#All],[Profit]],,0)</f>
        <v>0.26865</v>
      </c>
      <c r="U578" s="5">
        <f>Orders[[#This Row],[Quantity]]*Orders[[#This Row],[Unit Profit]]</f>
        <v>1.6118999999999999</v>
      </c>
    </row>
    <row r="579" spans="1:21" x14ac:dyDescent="0.3">
      <c r="A579" s="2" t="s">
        <v>3751</v>
      </c>
      <c r="B579" s="3">
        <v>44410</v>
      </c>
      <c r="C579" s="2" t="s">
        <v>3752</v>
      </c>
      <c r="D579" t="s">
        <v>6162</v>
      </c>
      <c r="E579" s="2">
        <v>4</v>
      </c>
      <c r="F579" s="2" t="str">
        <f>_xlfn.XLOOKUP(C579,customers!$A$1:$A$1001,customers!$B$1:$B$1001,,0)</f>
        <v>Don Flintiff</v>
      </c>
      <c r="G579" s="2" t="str">
        <f>IF(_xlfn.XLOOKUP(C579,customers!$A$1:$A$1001,customers!$C$1:$C$1001,,0)=0, "", _xlfn.XLOOKUP(C579,customers!$A$1:$A$1001,customers!$C$1:$C$1001,,0))</f>
        <v>dflintiffg1@e-recht24.de</v>
      </c>
      <c r="H579" s="2" t="str">
        <f>_xlfn.XLOOKUP(C579,customers!$A$1:$A$1001,customers!$G$1:$G$1001,,0)</f>
        <v>United Kingdom</v>
      </c>
      <c r="I579" t="str">
        <f>INDEX(products!$A$1:$G$49,MATCH(orders!$D579,products!$A$1:$A$49,0), MATCH(orders!I$1,products!$A$1:$G$1,0))</f>
        <v>Lib</v>
      </c>
      <c r="J579" t="str">
        <f>INDEX(products!$A$1:$G$49,MATCH(orders!$D579,products!$A$1:$A$49,0), MATCH(orders!J$1,products!$A$1:$G$1,0))</f>
        <v>M</v>
      </c>
      <c r="K579" s="4">
        <f>INDEX(products!$A$1:$G$49,MATCH(orders!$D579,products!$A$1:$A$49,0), MATCH(orders!K$1,products!$A$1:$G$1,0))</f>
        <v>1</v>
      </c>
      <c r="L579" s="5">
        <f>INDEX(products!$A$1:$G$49,MATCH(orders!$D579,products!$A$1:$A$49,0), MATCH(orders!L$1,products!$A$1:$G$1,0))</f>
        <v>14.55</v>
      </c>
      <c r="M579" s="5">
        <f t="shared" ref="M579:M642" si="27">L579*E579</f>
        <v>58.2</v>
      </c>
      <c r="N579" t="str">
        <f t="shared" ref="N579:N642" si="28">IF(I579="Rob","Robusta", IF(I579="Exc","Excelsa", IF(I579="Ara", "Arabica", IF(I579="Lib", "Librica",""))))</f>
        <v>Librica</v>
      </c>
      <c r="O579" t="str">
        <f t="shared" ref="O579:O642" si="29">IF(J579="M", "Medium", IF(J579="L", "Light", IF(J579="D", "Dark","")))</f>
        <v>Medium</v>
      </c>
      <c r="P579" t="str" cm="1">
        <f t="array" ref="P579">_xlfn.XLOOKUP(Orders[[#This Row],[Customer ID]],customers!$A$1:$A$1001,customers!I$1:$I$1001,,0)</f>
        <v>No</v>
      </c>
      <c r="Q579" t="str">
        <f>_xlfn.XLOOKUP(C579,customers!$A$1:$A$1001,customers!$F$1:$F$1001,,0)</f>
        <v>London</v>
      </c>
      <c r="R579" s="10">
        <f>Orders[[#This Row],[Unit Price]]-Orders[[#This Row],[Unit Profit]]</f>
        <v>12.6585</v>
      </c>
      <c r="S579" s="10">
        <f>Orders[[#This Row],[Quantity]]*Orders[[#This Row],[Unit Cost]]</f>
        <v>50.634</v>
      </c>
      <c r="T579" s="5" cm="1">
        <f t="array" ref="T579">_xlfn.XLOOKUP(D579,Table2[[#All],[Product ID]],Table2[[#All],[Profit]],,0)</f>
        <v>1.8915000000000002</v>
      </c>
      <c r="U579" s="5">
        <f>Orders[[#This Row],[Quantity]]*Orders[[#This Row],[Unit Profit]]</f>
        <v>7.5660000000000007</v>
      </c>
    </row>
    <row r="580" spans="1:21" x14ac:dyDescent="0.3">
      <c r="A580" s="2" t="s">
        <v>3756</v>
      </c>
      <c r="B580" s="3">
        <v>44720</v>
      </c>
      <c r="C580" s="2" t="s">
        <v>3757</v>
      </c>
      <c r="D580" t="s">
        <v>6184</v>
      </c>
      <c r="E580" s="2">
        <v>3</v>
      </c>
      <c r="F580" s="2" t="str">
        <f>_xlfn.XLOOKUP(C580,customers!$A$1:$A$1001,customers!$B$1:$B$1001,,0)</f>
        <v>Tymon Zanetti</v>
      </c>
      <c r="G580" s="2" t="str">
        <f>IF(_xlfn.XLOOKUP(C580,customers!$A$1:$A$1001,customers!$C$1:$C$1001,,0)=0, "", _xlfn.XLOOKUP(C580,customers!$A$1:$A$1001,customers!$C$1:$C$1001,,0))</f>
        <v>tzanettig2@gravatar.com</v>
      </c>
      <c r="H580" s="2" t="str">
        <f>_xlfn.XLOOKUP(C580,customers!$A$1:$A$1001,customers!$G$1:$G$1001,,0)</f>
        <v>Ireland</v>
      </c>
      <c r="I580" t="str">
        <f>INDEX(products!$A$1:$G$49,MATCH(orders!$D580,products!$A$1:$A$49,0), MATCH(orders!I$1,products!$A$1:$G$1,0))</f>
        <v>Exc</v>
      </c>
      <c r="J580" t="str">
        <f>INDEX(products!$A$1:$G$49,MATCH(orders!$D580,products!$A$1:$A$49,0), MATCH(orders!J$1,products!$A$1:$G$1,0))</f>
        <v>L</v>
      </c>
      <c r="K580" s="4">
        <f>INDEX(products!$A$1:$G$49,MATCH(orders!$D580,products!$A$1:$A$49,0), MATCH(orders!K$1,products!$A$1:$G$1,0))</f>
        <v>0.2</v>
      </c>
      <c r="L580" s="5">
        <f>INDEX(products!$A$1:$G$49,MATCH(orders!$D580,products!$A$1:$A$49,0), MATCH(orders!L$1,products!$A$1:$G$1,0))</f>
        <v>4.4550000000000001</v>
      </c>
      <c r="M580" s="5">
        <f t="shared" si="27"/>
        <v>13.365</v>
      </c>
      <c r="N580" t="str">
        <f t="shared" si="28"/>
        <v>Excelsa</v>
      </c>
      <c r="O580" t="str">
        <f t="shared" si="29"/>
        <v>Light</v>
      </c>
      <c r="P580" t="str" cm="1">
        <f t="array" ref="P580">_xlfn.XLOOKUP(Orders[[#This Row],[Customer ID]],customers!$A$1:$A$1001,customers!I$1:$I$1001,,0)</f>
        <v>No</v>
      </c>
      <c r="Q580" t="str">
        <f>_xlfn.XLOOKUP(C580,customers!$A$1:$A$1001,customers!$F$1:$F$1001,,0)</f>
        <v>Loughrea</v>
      </c>
      <c r="R580" s="10">
        <f>Orders[[#This Row],[Unit Price]]-Orders[[#This Row],[Unit Profit]]</f>
        <v>3.96495</v>
      </c>
      <c r="S580" s="10">
        <f>Orders[[#This Row],[Quantity]]*Orders[[#This Row],[Unit Cost]]</f>
        <v>11.89485</v>
      </c>
      <c r="T580" s="5" cm="1">
        <f t="array" ref="T580">_xlfn.XLOOKUP(D580,Table2[[#All],[Product ID]],Table2[[#All],[Profit]],,0)</f>
        <v>0.49004999999999999</v>
      </c>
      <c r="U580" s="5">
        <f>Orders[[#This Row],[Quantity]]*Orders[[#This Row],[Unit Profit]]</f>
        <v>1.4701499999999998</v>
      </c>
    </row>
    <row r="581" spans="1:21" x14ac:dyDescent="0.3">
      <c r="A581" s="2" t="s">
        <v>3756</v>
      </c>
      <c r="B581" s="3">
        <v>44720</v>
      </c>
      <c r="C581" s="2" t="s">
        <v>3757</v>
      </c>
      <c r="D581" t="s">
        <v>6157</v>
      </c>
      <c r="E581" s="2">
        <v>5</v>
      </c>
      <c r="F581" s="2" t="str">
        <f>_xlfn.XLOOKUP(C581,customers!$A$1:$A$1001,customers!$B$1:$B$1001,,0)</f>
        <v>Tymon Zanetti</v>
      </c>
      <c r="G581" s="2" t="str">
        <f>IF(_xlfn.XLOOKUP(C581,customers!$A$1:$A$1001,customers!$C$1:$C$1001,,0)=0, "", _xlfn.XLOOKUP(C581,customers!$A$1:$A$1001,customers!$C$1:$C$1001,,0))</f>
        <v>tzanettig2@gravatar.com</v>
      </c>
      <c r="H581" s="2" t="str">
        <f>_xlfn.XLOOKUP(C581,customers!$A$1:$A$1001,customers!$G$1:$G$1001,,0)</f>
        <v>Ireland</v>
      </c>
      <c r="I581" t="str">
        <f>INDEX(products!$A$1:$G$49,MATCH(orders!$D581,products!$A$1:$A$49,0), MATCH(orders!I$1,products!$A$1:$G$1,0))</f>
        <v>Ara</v>
      </c>
      <c r="J581" t="str">
        <f>INDEX(products!$A$1:$G$49,MATCH(orders!$D581,products!$A$1:$A$49,0), MATCH(orders!J$1,products!$A$1:$G$1,0))</f>
        <v>M</v>
      </c>
      <c r="K581" s="4">
        <f>INDEX(products!$A$1:$G$49,MATCH(orders!$D581,products!$A$1:$A$49,0), MATCH(orders!K$1,products!$A$1:$G$1,0))</f>
        <v>0.5</v>
      </c>
      <c r="L581" s="5">
        <f>INDEX(products!$A$1:$G$49,MATCH(orders!$D581,products!$A$1:$A$49,0), MATCH(orders!L$1,products!$A$1:$G$1,0))</f>
        <v>6.75</v>
      </c>
      <c r="M581" s="5">
        <f t="shared" si="27"/>
        <v>33.75</v>
      </c>
      <c r="N581" t="str">
        <f t="shared" si="28"/>
        <v>Arabica</v>
      </c>
      <c r="O581" t="str">
        <f t="shared" si="29"/>
        <v>Medium</v>
      </c>
      <c r="P581" t="str" cm="1">
        <f t="array" ref="P581">_xlfn.XLOOKUP(Orders[[#This Row],[Customer ID]],customers!$A$1:$A$1001,customers!I$1:$I$1001,,0)</f>
        <v>No</v>
      </c>
      <c r="Q581" t="str">
        <f>_xlfn.XLOOKUP(C581,customers!$A$1:$A$1001,customers!$F$1:$F$1001,,0)</f>
        <v>Loughrea</v>
      </c>
      <c r="R581" s="10">
        <f>Orders[[#This Row],[Unit Price]]-Orders[[#This Row],[Unit Profit]]</f>
        <v>6.1425000000000001</v>
      </c>
      <c r="S581" s="10">
        <f>Orders[[#This Row],[Quantity]]*Orders[[#This Row],[Unit Cost]]</f>
        <v>30.712499999999999</v>
      </c>
      <c r="T581" s="5" cm="1">
        <f t="array" ref="T581">_xlfn.XLOOKUP(D581,Table2[[#All],[Product ID]],Table2[[#All],[Profit]],,0)</f>
        <v>0.60749999999999993</v>
      </c>
      <c r="U581" s="5">
        <f>Orders[[#This Row],[Quantity]]*Orders[[#This Row],[Unit Profit]]</f>
        <v>3.0374999999999996</v>
      </c>
    </row>
    <row r="582" spans="1:21" x14ac:dyDescent="0.3">
      <c r="A582" s="2" t="s">
        <v>3767</v>
      </c>
      <c r="B582" s="3">
        <v>43965</v>
      </c>
      <c r="C582" s="2" t="s">
        <v>3768</v>
      </c>
      <c r="D582" t="s">
        <v>6171</v>
      </c>
      <c r="E582" s="2">
        <v>3</v>
      </c>
      <c r="F582" s="2" t="str">
        <f>_xlfn.XLOOKUP(C582,customers!$A$1:$A$1001,customers!$B$1:$B$1001,,0)</f>
        <v>Reinaldos Kirtley</v>
      </c>
      <c r="G582" s="2" t="str">
        <f>IF(_xlfn.XLOOKUP(C582,customers!$A$1:$A$1001,customers!$C$1:$C$1001,,0)=0, "", _xlfn.XLOOKUP(C582,customers!$A$1:$A$1001,customers!$C$1:$C$1001,,0))</f>
        <v>rkirtleyg4@hatena.ne.jp</v>
      </c>
      <c r="H582" s="2" t="str">
        <f>_xlfn.XLOOKUP(C582,customers!$A$1:$A$1001,customers!$G$1:$G$1001,,0)</f>
        <v>United States</v>
      </c>
      <c r="I582" t="str">
        <f>INDEX(products!$A$1:$G$49,MATCH(orders!$D582,products!$A$1:$A$49,0), MATCH(orders!I$1,products!$A$1:$G$1,0))</f>
        <v>Exc</v>
      </c>
      <c r="J582" t="str">
        <f>INDEX(products!$A$1:$G$49,MATCH(orders!$D582,products!$A$1:$A$49,0), MATCH(orders!J$1,products!$A$1:$G$1,0))</f>
        <v>L</v>
      </c>
      <c r="K582" s="4">
        <f>INDEX(products!$A$1:$G$49,MATCH(orders!$D582,products!$A$1:$A$49,0), MATCH(orders!K$1,products!$A$1:$G$1,0))</f>
        <v>1</v>
      </c>
      <c r="L582" s="5">
        <f>INDEX(products!$A$1:$G$49,MATCH(orders!$D582,products!$A$1:$A$49,0), MATCH(orders!L$1,products!$A$1:$G$1,0))</f>
        <v>14.85</v>
      </c>
      <c r="M582" s="5">
        <f t="shared" si="27"/>
        <v>44.55</v>
      </c>
      <c r="N582" t="str">
        <f t="shared" si="28"/>
        <v>Excelsa</v>
      </c>
      <c r="O582" t="str">
        <f t="shared" si="29"/>
        <v>Light</v>
      </c>
      <c r="P582" t="str" cm="1">
        <f t="array" ref="P582">_xlfn.XLOOKUP(Orders[[#This Row],[Customer ID]],customers!$A$1:$A$1001,customers!I$1:$I$1001,,0)</f>
        <v>Yes</v>
      </c>
      <c r="Q582" t="str">
        <f>_xlfn.XLOOKUP(C582,customers!$A$1:$A$1001,customers!$F$1:$F$1001,,0)</f>
        <v>Whittier</v>
      </c>
      <c r="R582" s="10">
        <f>Orders[[#This Row],[Unit Price]]-Orders[[#This Row],[Unit Profit]]</f>
        <v>13.2165</v>
      </c>
      <c r="S582" s="10">
        <f>Orders[[#This Row],[Quantity]]*Orders[[#This Row],[Unit Cost]]</f>
        <v>39.649500000000003</v>
      </c>
      <c r="T582" s="5" cm="1">
        <f t="array" ref="T582">_xlfn.XLOOKUP(D582,Table2[[#All],[Product ID]],Table2[[#All],[Profit]],,0)</f>
        <v>1.6335</v>
      </c>
      <c r="U582" s="5">
        <f>Orders[[#This Row],[Quantity]]*Orders[[#This Row],[Unit Profit]]</f>
        <v>4.9005000000000001</v>
      </c>
    </row>
    <row r="583" spans="1:21" x14ac:dyDescent="0.3">
      <c r="A583" s="2" t="s">
        <v>3773</v>
      </c>
      <c r="B583" s="3">
        <v>44190</v>
      </c>
      <c r="C583" s="2" t="s">
        <v>3774</v>
      </c>
      <c r="D583" t="s">
        <v>6176</v>
      </c>
      <c r="E583" s="2">
        <v>5</v>
      </c>
      <c r="F583" s="2" t="str">
        <f>_xlfn.XLOOKUP(C583,customers!$A$1:$A$1001,customers!$B$1:$B$1001,,0)</f>
        <v>Carney Clemencet</v>
      </c>
      <c r="G583" s="2" t="str">
        <f>IF(_xlfn.XLOOKUP(C583,customers!$A$1:$A$1001,customers!$C$1:$C$1001,,0)=0, "", _xlfn.XLOOKUP(C583,customers!$A$1:$A$1001,customers!$C$1:$C$1001,,0))</f>
        <v>cclemencetg5@weather.com</v>
      </c>
      <c r="H583" s="2" t="str">
        <f>_xlfn.XLOOKUP(C583,customers!$A$1:$A$1001,customers!$G$1:$G$1001,,0)</f>
        <v>United Kingdom</v>
      </c>
      <c r="I583" t="str">
        <f>INDEX(products!$A$1:$G$49,MATCH(orders!$D583,products!$A$1:$A$49,0), MATCH(orders!I$1,products!$A$1:$G$1,0))</f>
        <v>Exc</v>
      </c>
      <c r="J583" t="str">
        <f>INDEX(products!$A$1:$G$49,MATCH(orders!$D583,products!$A$1:$A$49,0), MATCH(orders!J$1,products!$A$1:$G$1,0))</f>
        <v>L</v>
      </c>
      <c r="K583" s="4">
        <f>INDEX(products!$A$1:$G$49,MATCH(orders!$D583,products!$A$1:$A$49,0), MATCH(orders!K$1,products!$A$1:$G$1,0))</f>
        <v>0.5</v>
      </c>
      <c r="L583" s="5">
        <f>INDEX(products!$A$1:$G$49,MATCH(orders!$D583,products!$A$1:$A$49,0), MATCH(orders!L$1,products!$A$1:$G$1,0))</f>
        <v>8.91</v>
      </c>
      <c r="M583" s="5">
        <f t="shared" si="27"/>
        <v>44.55</v>
      </c>
      <c r="N583" t="str">
        <f t="shared" si="28"/>
        <v>Excelsa</v>
      </c>
      <c r="O583" t="str">
        <f t="shared" si="29"/>
        <v>Light</v>
      </c>
      <c r="P583" t="str" cm="1">
        <f t="array" ref="P583">_xlfn.XLOOKUP(Orders[[#This Row],[Customer ID]],customers!$A$1:$A$1001,customers!I$1:$I$1001,,0)</f>
        <v>Yes</v>
      </c>
      <c r="Q583" t="str">
        <f>_xlfn.XLOOKUP(C583,customers!$A$1:$A$1001,customers!$F$1:$F$1001,,0)</f>
        <v>Birmingham</v>
      </c>
      <c r="R583" s="10">
        <f>Orders[[#This Row],[Unit Price]]-Orders[[#This Row],[Unit Profit]]</f>
        <v>7.9298999999999999</v>
      </c>
      <c r="S583" s="10">
        <f>Orders[[#This Row],[Quantity]]*Orders[[#This Row],[Unit Cost]]</f>
        <v>39.649500000000003</v>
      </c>
      <c r="T583" s="5" cm="1">
        <f t="array" ref="T583">_xlfn.XLOOKUP(D583,Table2[[#All],[Product ID]],Table2[[#All],[Profit]],,0)</f>
        <v>0.98009999999999997</v>
      </c>
      <c r="U583" s="5">
        <f>Orders[[#This Row],[Quantity]]*Orders[[#This Row],[Unit Profit]]</f>
        <v>4.9005000000000001</v>
      </c>
    </row>
    <row r="584" spans="1:21" x14ac:dyDescent="0.3">
      <c r="A584" s="2" t="s">
        <v>3778</v>
      </c>
      <c r="B584" s="3">
        <v>44382</v>
      </c>
      <c r="C584" s="2" t="s">
        <v>3779</v>
      </c>
      <c r="D584" t="s">
        <v>6183</v>
      </c>
      <c r="E584" s="2">
        <v>5</v>
      </c>
      <c r="F584" s="2" t="str">
        <f>_xlfn.XLOOKUP(C584,customers!$A$1:$A$1001,customers!$B$1:$B$1001,,0)</f>
        <v>Russell Donet</v>
      </c>
      <c r="G584" s="2" t="str">
        <f>IF(_xlfn.XLOOKUP(C584,customers!$A$1:$A$1001,customers!$C$1:$C$1001,,0)=0, "", _xlfn.XLOOKUP(C584,customers!$A$1:$A$1001,customers!$C$1:$C$1001,,0))</f>
        <v>rdonetg6@oakley.com</v>
      </c>
      <c r="H584" s="2" t="str">
        <f>_xlfn.XLOOKUP(C584,customers!$A$1:$A$1001,customers!$G$1:$G$1001,,0)</f>
        <v>United States</v>
      </c>
      <c r="I584" t="str">
        <f>INDEX(products!$A$1:$G$49,MATCH(orders!$D584,products!$A$1:$A$49,0), MATCH(orders!I$1,products!$A$1:$G$1,0))</f>
        <v>Exc</v>
      </c>
      <c r="J584" t="str">
        <f>INDEX(products!$A$1:$G$49,MATCH(orders!$D584,products!$A$1:$A$49,0), MATCH(orders!J$1,products!$A$1:$G$1,0))</f>
        <v>D</v>
      </c>
      <c r="K584" s="4">
        <f>INDEX(products!$A$1:$G$49,MATCH(orders!$D584,products!$A$1:$A$49,0), MATCH(orders!K$1,products!$A$1:$G$1,0))</f>
        <v>1</v>
      </c>
      <c r="L584" s="5">
        <f>INDEX(products!$A$1:$G$49,MATCH(orders!$D584,products!$A$1:$A$49,0), MATCH(orders!L$1,products!$A$1:$G$1,0))</f>
        <v>12.15</v>
      </c>
      <c r="M584" s="5">
        <f t="shared" si="27"/>
        <v>60.75</v>
      </c>
      <c r="N584" t="str">
        <f t="shared" si="28"/>
        <v>Excelsa</v>
      </c>
      <c r="O584" t="str">
        <f t="shared" si="29"/>
        <v>Dark</v>
      </c>
      <c r="P584" t="str" cm="1">
        <f t="array" ref="P584">_xlfn.XLOOKUP(Orders[[#This Row],[Customer ID]],customers!$A$1:$A$1001,customers!I$1:$I$1001,,0)</f>
        <v>No</v>
      </c>
      <c r="Q584" t="str">
        <f>_xlfn.XLOOKUP(C584,customers!$A$1:$A$1001,customers!$F$1:$F$1001,,0)</f>
        <v>Richmond</v>
      </c>
      <c r="R584" s="10">
        <f>Orders[[#This Row],[Unit Price]]-Orders[[#This Row],[Unit Profit]]</f>
        <v>10.813500000000001</v>
      </c>
      <c r="S584" s="10">
        <f>Orders[[#This Row],[Quantity]]*Orders[[#This Row],[Unit Cost]]</f>
        <v>54.06750000000001</v>
      </c>
      <c r="T584" s="5" cm="1">
        <f t="array" ref="T584">_xlfn.XLOOKUP(D584,Table2[[#All],[Product ID]],Table2[[#All],[Profit]],,0)</f>
        <v>1.3365</v>
      </c>
      <c r="U584" s="5">
        <f>Orders[[#This Row],[Quantity]]*Orders[[#This Row],[Unit Profit]]</f>
        <v>6.6825000000000001</v>
      </c>
    </row>
    <row r="585" spans="1:21" x14ac:dyDescent="0.3">
      <c r="A585" s="2" t="s">
        <v>3784</v>
      </c>
      <c r="B585" s="3">
        <v>43538</v>
      </c>
      <c r="C585" s="2" t="s">
        <v>3785</v>
      </c>
      <c r="D585" t="s">
        <v>6178</v>
      </c>
      <c r="E585" s="2">
        <v>1</v>
      </c>
      <c r="F585" s="2" t="str">
        <f>_xlfn.XLOOKUP(C585,customers!$A$1:$A$1001,customers!$B$1:$B$1001,,0)</f>
        <v>Sidney Gawen</v>
      </c>
      <c r="G585" s="2" t="str">
        <f>IF(_xlfn.XLOOKUP(C585,customers!$A$1:$A$1001,customers!$C$1:$C$1001,,0)=0, "", _xlfn.XLOOKUP(C585,customers!$A$1:$A$1001,customers!$C$1:$C$1001,,0))</f>
        <v>sgaweng7@creativecommons.org</v>
      </c>
      <c r="H585" s="2" t="str">
        <f>_xlfn.XLOOKUP(C585,customers!$A$1:$A$1001,customers!$G$1:$G$1001,,0)</f>
        <v>United States</v>
      </c>
      <c r="I585" t="str">
        <f>INDEX(products!$A$1:$G$49,MATCH(orders!$D585,products!$A$1:$A$49,0), MATCH(orders!I$1,products!$A$1:$G$1,0))</f>
        <v>Rob</v>
      </c>
      <c r="J585" t="str">
        <f>INDEX(products!$A$1:$G$49,MATCH(orders!$D585,products!$A$1:$A$49,0), MATCH(orders!J$1,products!$A$1:$G$1,0))</f>
        <v>L</v>
      </c>
      <c r="K585" s="4">
        <f>INDEX(products!$A$1:$G$49,MATCH(orders!$D585,products!$A$1:$A$49,0), MATCH(orders!K$1,products!$A$1:$G$1,0))</f>
        <v>0.2</v>
      </c>
      <c r="L585" s="5">
        <f>INDEX(products!$A$1:$G$49,MATCH(orders!$D585,products!$A$1:$A$49,0), MATCH(orders!L$1,products!$A$1:$G$1,0))</f>
        <v>3.5849999999999995</v>
      </c>
      <c r="M585" s="5">
        <f t="shared" si="27"/>
        <v>3.5849999999999995</v>
      </c>
      <c r="N585" t="str">
        <f t="shared" si="28"/>
        <v>Robusta</v>
      </c>
      <c r="O585" t="str">
        <f t="shared" si="29"/>
        <v>Light</v>
      </c>
      <c r="P585" t="str" cm="1">
        <f t="array" ref="P585">_xlfn.XLOOKUP(Orders[[#This Row],[Customer ID]],customers!$A$1:$A$1001,customers!I$1:$I$1001,,0)</f>
        <v>Yes</v>
      </c>
      <c r="Q585" t="str">
        <f>_xlfn.XLOOKUP(C585,customers!$A$1:$A$1001,customers!$F$1:$F$1001,,0)</f>
        <v>Sterling</v>
      </c>
      <c r="R585" s="10">
        <f>Orders[[#This Row],[Unit Price]]-Orders[[#This Row],[Unit Profit]]</f>
        <v>3.3698999999999995</v>
      </c>
      <c r="S585" s="10">
        <f>Orders[[#This Row],[Quantity]]*Orders[[#This Row],[Unit Cost]]</f>
        <v>3.3698999999999995</v>
      </c>
      <c r="T585" s="5" cm="1">
        <f t="array" ref="T585">_xlfn.XLOOKUP(D585,Table2[[#All],[Product ID]],Table2[[#All],[Profit]],,0)</f>
        <v>0.21509999999999996</v>
      </c>
      <c r="U585" s="5">
        <f>Orders[[#This Row],[Quantity]]*Orders[[#This Row],[Unit Profit]]</f>
        <v>0.21509999999999996</v>
      </c>
    </row>
    <row r="586" spans="1:21" x14ac:dyDescent="0.3">
      <c r="A586" s="2" t="s">
        <v>3790</v>
      </c>
      <c r="B586" s="3">
        <v>44262</v>
      </c>
      <c r="C586" s="2" t="s">
        <v>3791</v>
      </c>
      <c r="D586" t="s">
        <v>6178</v>
      </c>
      <c r="E586" s="2">
        <v>6</v>
      </c>
      <c r="F586" s="2" t="str">
        <f>_xlfn.XLOOKUP(C586,customers!$A$1:$A$1001,customers!$B$1:$B$1001,,0)</f>
        <v>Rickey Readie</v>
      </c>
      <c r="G586" s="2" t="str">
        <f>IF(_xlfn.XLOOKUP(C586,customers!$A$1:$A$1001,customers!$C$1:$C$1001,,0)=0, "", _xlfn.XLOOKUP(C586,customers!$A$1:$A$1001,customers!$C$1:$C$1001,,0))</f>
        <v>rreadieg8@guardian.co.uk</v>
      </c>
      <c r="H586" s="2" t="str">
        <f>_xlfn.XLOOKUP(C586,customers!$A$1:$A$1001,customers!$G$1:$G$1001,,0)</f>
        <v>United States</v>
      </c>
      <c r="I586" t="str">
        <f>INDEX(products!$A$1:$G$49,MATCH(orders!$D586,products!$A$1:$A$49,0), MATCH(orders!I$1,products!$A$1:$G$1,0))</f>
        <v>Rob</v>
      </c>
      <c r="J586" t="str">
        <f>INDEX(products!$A$1:$G$49,MATCH(orders!$D586,products!$A$1:$A$49,0), MATCH(orders!J$1,products!$A$1:$G$1,0))</f>
        <v>L</v>
      </c>
      <c r="K586" s="4">
        <f>INDEX(products!$A$1:$G$49,MATCH(orders!$D586,products!$A$1:$A$49,0), MATCH(orders!K$1,products!$A$1:$G$1,0))</f>
        <v>0.2</v>
      </c>
      <c r="L586" s="5">
        <f>INDEX(products!$A$1:$G$49,MATCH(orders!$D586,products!$A$1:$A$49,0), MATCH(orders!L$1,products!$A$1:$G$1,0))</f>
        <v>3.5849999999999995</v>
      </c>
      <c r="M586" s="5">
        <f t="shared" si="27"/>
        <v>21.509999999999998</v>
      </c>
      <c r="N586" t="str">
        <f t="shared" si="28"/>
        <v>Robusta</v>
      </c>
      <c r="O586" t="str">
        <f t="shared" si="29"/>
        <v>Light</v>
      </c>
      <c r="P586" t="str" cm="1">
        <f t="array" ref="P586">_xlfn.XLOOKUP(Orders[[#This Row],[Customer ID]],customers!$A$1:$A$1001,customers!I$1:$I$1001,,0)</f>
        <v>No</v>
      </c>
      <c r="Q586" t="str">
        <f>_xlfn.XLOOKUP(C586,customers!$A$1:$A$1001,customers!$F$1:$F$1001,,0)</f>
        <v>Carson City</v>
      </c>
      <c r="R586" s="10">
        <f>Orders[[#This Row],[Unit Price]]-Orders[[#This Row],[Unit Profit]]</f>
        <v>3.3698999999999995</v>
      </c>
      <c r="S586" s="10">
        <f>Orders[[#This Row],[Quantity]]*Orders[[#This Row],[Unit Cost]]</f>
        <v>20.219399999999997</v>
      </c>
      <c r="T586" s="5" cm="1">
        <f t="array" ref="T586">_xlfn.XLOOKUP(D586,Table2[[#All],[Product ID]],Table2[[#All],[Profit]],,0)</f>
        <v>0.21509999999999996</v>
      </c>
      <c r="U586" s="5">
        <f>Orders[[#This Row],[Quantity]]*Orders[[#This Row],[Unit Profit]]</f>
        <v>1.2905999999999997</v>
      </c>
    </row>
    <row r="587" spans="1:21" x14ac:dyDescent="0.3">
      <c r="A587" s="2" t="s">
        <v>3796</v>
      </c>
      <c r="B587" s="3">
        <v>44505</v>
      </c>
      <c r="C587" s="2" t="s">
        <v>3840</v>
      </c>
      <c r="D587" t="s">
        <v>6139</v>
      </c>
      <c r="E587" s="2">
        <v>2</v>
      </c>
      <c r="F587" s="2" t="str">
        <f>_xlfn.XLOOKUP(C587,customers!$A$1:$A$1001,customers!$B$1:$B$1001,,0)</f>
        <v>Cody Verissimo</v>
      </c>
      <c r="G587" s="2" t="str">
        <f>IF(_xlfn.XLOOKUP(C587,customers!$A$1:$A$1001,customers!$C$1:$C$1001,,0)=0, "", _xlfn.XLOOKUP(C587,customers!$A$1:$A$1001,customers!$C$1:$C$1001,,0))</f>
        <v>cverissimogh@theglobeandmail.com</v>
      </c>
      <c r="H587" s="2" t="str">
        <f>_xlfn.XLOOKUP(C587,customers!$A$1:$A$1001,customers!$G$1:$G$1001,,0)</f>
        <v>United Kingdom</v>
      </c>
      <c r="I587" t="str">
        <f>INDEX(products!$A$1:$G$49,MATCH(orders!$D587,products!$A$1:$A$49,0), MATCH(orders!I$1,products!$A$1:$G$1,0))</f>
        <v>Exc</v>
      </c>
      <c r="J587" t="str">
        <f>INDEX(products!$A$1:$G$49,MATCH(orders!$D587,products!$A$1:$A$49,0), MATCH(orders!J$1,products!$A$1:$G$1,0))</f>
        <v>M</v>
      </c>
      <c r="K587" s="4">
        <f>INDEX(products!$A$1:$G$49,MATCH(orders!$D587,products!$A$1:$A$49,0), MATCH(orders!K$1,products!$A$1:$G$1,0))</f>
        <v>0.5</v>
      </c>
      <c r="L587" s="5">
        <f>INDEX(products!$A$1:$G$49,MATCH(orders!$D587,products!$A$1:$A$49,0), MATCH(orders!L$1,products!$A$1:$G$1,0))</f>
        <v>8.25</v>
      </c>
      <c r="M587" s="5">
        <f t="shared" si="27"/>
        <v>16.5</v>
      </c>
      <c r="N587" t="str">
        <f t="shared" si="28"/>
        <v>Excelsa</v>
      </c>
      <c r="O587" t="str">
        <f t="shared" si="29"/>
        <v>Medium</v>
      </c>
      <c r="P587" t="str" cm="1">
        <f t="array" ref="P587">_xlfn.XLOOKUP(Orders[[#This Row],[Customer ID]],customers!$A$1:$A$1001,customers!I$1:$I$1001,,0)</f>
        <v>Yes</v>
      </c>
      <c r="Q587" t="str">
        <f>_xlfn.XLOOKUP(C587,customers!$A$1:$A$1001,customers!$F$1:$F$1001,,0)</f>
        <v>Upton</v>
      </c>
      <c r="R587" s="10">
        <f>Orders[[#This Row],[Unit Price]]-Orders[[#This Row],[Unit Profit]]</f>
        <v>7.3425000000000002</v>
      </c>
      <c r="S587" s="10">
        <f>Orders[[#This Row],[Quantity]]*Orders[[#This Row],[Unit Cost]]</f>
        <v>14.685</v>
      </c>
      <c r="T587" s="5" cm="1">
        <f t="array" ref="T587">_xlfn.XLOOKUP(D587,Table2[[#All],[Product ID]],Table2[[#All],[Profit]],,0)</f>
        <v>0.90749999999999997</v>
      </c>
      <c r="U587" s="5">
        <f>Orders[[#This Row],[Quantity]]*Orders[[#This Row],[Unit Profit]]</f>
        <v>1.8149999999999999</v>
      </c>
    </row>
    <row r="588" spans="1:21" x14ac:dyDescent="0.3">
      <c r="A588" s="2" t="s">
        <v>3802</v>
      </c>
      <c r="B588" s="3">
        <v>43867</v>
      </c>
      <c r="C588" s="2" t="s">
        <v>3803</v>
      </c>
      <c r="D588" t="s">
        <v>6142</v>
      </c>
      <c r="E588" s="2">
        <v>3</v>
      </c>
      <c r="F588" s="2" t="str">
        <f>_xlfn.XLOOKUP(C588,customers!$A$1:$A$1001,customers!$B$1:$B$1001,,0)</f>
        <v>Zilvia Claisse</v>
      </c>
      <c r="G588" s="2" t="str">
        <f>IF(_xlfn.XLOOKUP(C588,customers!$A$1:$A$1001,customers!$C$1:$C$1001,,0)=0, "", _xlfn.XLOOKUP(C588,customers!$A$1:$A$1001,customers!$C$1:$C$1001,,0))</f>
        <v/>
      </c>
      <c r="H588" s="2" t="str">
        <f>_xlfn.XLOOKUP(C588,customers!$A$1:$A$1001,customers!$G$1:$G$1001,,0)</f>
        <v>United States</v>
      </c>
      <c r="I588" t="str">
        <f>INDEX(products!$A$1:$G$49,MATCH(orders!$D588,products!$A$1:$A$49,0), MATCH(orders!I$1,products!$A$1:$G$1,0))</f>
        <v>Rob</v>
      </c>
      <c r="J588" t="str">
        <f>INDEX(products!$A$1:$G$49,MATCH(orders!$D588,products!$A$1:$A$49,0), MATCH(orders!J$1,products!$A$1:$G$1,0))</f>
        <v>L</v>
      </c>
      <c r="K588" s="4">
        <f>INDEX(products!$A$1:$G$49,MATCH(orders!$D588,products!$A$1:$A$49,0), MATCH(orders!K$1,products!$A$1:$G$1,0))</f>
        <v>2.5</v>
      </c>
      <c r="L588" s="5">
        <f>INDEX(products!$A$1:$G$49,MATCH(orders!$D588,products!$A$1:$A$49,0), MATCH(orders!L$1,products!$A$1:$G$1,0))</f>
        <v>27.484999999999996</v>
      </c>
      <c r="M588" s="5">
        <f t="shared" si="27"/>
        <v>82.454999999999984</v>
      </c>
      <c r="N588" t="str">
        <f t="shared" si="28"/>
        <v>Robusta</v>
      </c>
      <c r="O588" t="str">
        <f t="shared" si="29"/>
        <v>Light</v>
      </c>
      <c r="P588" t="str" cm="1">
        <f t="array" ref="P588">_xlfn.XLOOKUP(Orders[[#This Row],[Customer ID]],customers!$A$1:$A$1001,customers!I$1:$I$1001,,0)</f>
        <v>No</v>
      </c>
      <c r="Q588" t="str">
        <f>_xlfn.XLOOKUP(C588,customers!$A$1:$A$1001,customers!$F$1:$F$1001,,0)</f>
        <v>Saint Paul</v>
      </c>
      <c r="R588" s="10">
        <f>Orders[[#This Row],[Unit Price]]-Orders[[#This Row],[Unit Profit]]</f>
        <v>25.835899999999995</v>
      </c>
      <c r="S588" s="10">
        <f>Orders[[#This Row],[Quantity]]*Orders[[#This Row],[Unit Cost]]</f>
        <v>77.507699999999986</v>
      </c>
      <c r="T588" s="5" cm="1">
        <f t="array" ref="T588">_xlfn.XLOOKUP(D588,Table2[[#All],[Product ID]],Table2[[#All],[Profit]],,0)</f>
        <v>1.6490999999999998</v>
      </c>
      <c r="U588" s="5">
        <f>Orders[[#This Row],[Quantity]]*Orders[[#This Row],[Unit Profit]]</f>
        <v>4.9472999999999994</v>
      </c>
    </row>
    <row r="589" spans="1:21" x14ac:dyDescent="0.3">
      <c r="A589" s="2" t="s">
        <v>3807</v>
      </c>
      <c r="B589" s="3">
        <v>44267</v>
      </c>
      <c r="C589" s="2" t="s">
        <v>3808</v>
      </c>
      <c r="D589" t="s">
        <v>6169</v>
      </c>
      <c r="E589" s="2">
        <v>1</v>
      </c>
      <c r="F589" s="2" t="str">
        <f>_xlfn.XLOOKUP(C589,customers!$A$1:$A$1001,customers!$B$1:$B$1001,,0)</f>
        <v>Bar O' Mahony</v>
      </c>
      <c r="G589" s="2" t="str">
        <f>IF(_xlfn.XLOOKUP(C589,customers!$A$1:$A$1001,customers!$C$1:$C$1001,,0)=0, "", _xlfn.XLOOKUP(C589,customers!$A$1:$A$1001,customers!$C$1:$C$1001,,0))</f>
        <v>bogb@elpais.com</v>
      </c>
      <c r="H589" s="2" t="str">
        <f>_xlfn.XLOOKUP(C589,customers!$A$1:$A$1001,customers!$G$1:$G$1001,,0)</f>
        <v>United States</v>
      </c>
      <c r="I589" t="str">
        <f>INDEX(products!$A$1:$G$49,MATCH(orders!$D589,products!$A$1:$A$49,0), MATCH(orders!I$1,products!$A$1:$G$1,0))</f>
        <v>Lib</v>
      </c>
      <c r="J589" t="str">
        <f>INDEX(products!$A$1:$G$49,MATCH(orders!$D589,products!$A$1:$A$49,0), MATCH(orders!J$1,products!$A$1:$G$1,0))</f>
        <v>D</v>
      </c>
      <c r="K589" s="4">
        <f>INDEX(products!$A$1:$G$49,MATCH(orders!$D589,products!$A$1:$A$49,0), MATCH(orders!K$1,products!$A$1:$G$1,0))</f>
        <v>0.5</v>
      </c>
      <c r="L589" s="5">
        <f>INDEX(products!$A$1:$G$49,MATCH(orders!$D589,products!$A$1:$A$49,0), MATCH(orders!L$1,products!$A$1:$G$1,0))</f>
        <v>7.77</v>
      </c>
      <c r="M589" s="5">
        <f t="shared" si="27"/>
        <v>7.77</v>
      </c>
      <c r="N589" t="str">
        <f t="shared" si="28"/>
        <v>Librica</v>
      </c>
      <c r="O589" t="str">
        <f t="shared" si="29"/>
        <v>Dark</v>
      </c>
      <c r="P589" t="str" cm="1">
        <f t="array" ref="P589">_xlfn.XLOOKUP(Orders[[#This Row],[Customer ID]],customers!$A$1:$A$1001,customers!I$1:$I$1001,,0)</f>
        <v>Yes</v>
      </c>
      <c r="Q589" t="str">
        <f>_xlfn.XLOOKUP(C589,customers!$A$1:$A$1001,customers!$F$1:$F$1001,,0)</f>
        <v>Huntsville</v>
      </c>
      <c r="R589" s="10">
        <f>Orders[[#This Row],[Unit Price]]-Orders[[#This Row],[Unit Profit]]</f>
        <v>6.7599</v>
      </c>
      <c r="S589" s="10">
        <f>Orders[[#This Row],[Quantity]]*Orders[[#This Row],[Unit Cost]]</f>
        <v>6.7599</v>
      </c>
      <c r="T589" s="5" cm="1">
        <f t="array" ref="T589">_xlfn.XLOOKUP(D589,Table2[[#All],[Product ID]],Table2[[#All],[Profit]],,0)</f>
        <v>1.0101</v>
      </c>
      <c r="U589" s="5">
        <f>Orders[[#This Row],[Quantity]]*Orders[[#This Row],[Unit Profit]]</f>
        <v>1.0101</v>
      </c>
    </row>
    <row r="590" spans="1:21" x14ac:dyDescent="0.3">
      <c r="A590" s="2" t="s">
        <v>3812</v>
      </c>
      <c r="B590" s="3">
        <v>44046</v>
      </c>
      <c r="C590" s="2" t="s">
        <v>3813</v>
      </c>
      <c r="D590" t="s">
        <v>6146</v>
      </c>
      <c r="E590" s="2">
        <v>2</v>
      </c>
      <c r="F590" s="2" t="str">
        <f>_xlfn.XLOOKUP(C590,customers!$A$1:$A$1001,customers!$B$1:$B$1001,,0)</f>
        <v>Valenka Stansbury</v>
      </c>
      <c r="G590" s="2" t="str">
        <f>IF(_xlfn.XLOOKUP(C590,customers!$A$1:$A$1001,customers!$C$1:$C$1001,,0)=0, "", _xlfn.XLOOKUP(C590,customers!$A$1:$A$1001,customers!$C$1:$C$1001,,0))</f>
        <v>vstansburygc@unblog.fr</v>
      </c>
      <c r="H590" s="2" t="str">
        <f>_xlfn.XLOOKUP(C590,customers!$A$1:$A$1001,customers!$G$1:$G$1001,,0)</f>
        <v>United States</v>
      </c>
      <c r="I590" t="str">
        <f>INDEX(products!$A$1:$G$49,MATCH(orders!$D590,products!$A$1:$A$49,0), MATCH(orders!I$1,products!$A$1:$G$1,0))</f>
        <v>Rob</v>
      </c>
      <c r="J590" t="str">
        <f>INDEX(products!$A$1:$G$49,MATCH(orders!$D590,products!$A$1:$A$49,0), MATCH(orders!J$1,products!$A$1:$G$1,0))</f>
        <v>M</v>
      </c>
      <c r="K590" s="4">
        <f>INDEX(products!$A$1:$G$49,MATCH(orders!$D590,products!$A$1:$A$49,0), MATCH(orders!K$1,products!$A$1:$G$1,0))</f>
        <v>0.5</v>
      </c>
      <c r="L590" s="5">
        <f>INDEX(products!$A$1:$G$49,MATCH(orders!$D590,products!$A$1:$A$49,0), MATCH(orders!L$1,products!$A$1:$G$1,0))</f>
        <v>5.97</v>
      </c>
      <c r="M590" s="5">
        <f t="shared" si="27"/>
        <v>11.94</v>
      </c>
      <c r="N590" t="str">
        <f t="shared" si="28"/>
        <v>Robusta</v>
      </c>
      <c r="O590" t="str">
        <f t="shared" si="29"/>
        <v>Medium</v>
      </c>
      <c r="P590" t="str" cm="1">
        <f t="array" ref="P590">_xlfn.XLOOKUP(Orders[[#This Row],[Customer ID]],customers!$A$1:$A$1001,customers!I$1:$I$1001,,0)</f>
        <v>Yes</v>
      </c>
      <c r="Q590" t="str">
        <f>_xlfn.XLOOKUP(C590,customers!$A$1:$A$1001,customers!$F$1:$F$1001,,0)</f>
        <v>El Paso</v>
      </c>
      <c r="R590" s="10">
        <f>Orders[[#This Row],[Unit Price]]-Orders[[#This Row],[Unit Profit]]</f>
        <v>5.6117999999999997</v>
      </c>
      <c r="S590" s="10">
        <f>Orders[[#This Row],[Quantity]]*Orders[[#This Row],[Unit Cost]]</f>
        <v>11.223599999999999</v>
      </c>
      <c r="T590" s="5" cm="1">
        <f t="array" ref="T590">_xlfn.XLOOKUP(D590,Table2[[#All],[Product ID]],Table2[[#All],[Profit]],,0)</f>
        <v>0.35819999999999996</v>
      </c>
      <c r="U590" s="5">
        <f>Orders[[#This Row],[Quantity]]*Orders[[#This Row],[Unit Profit]]</f>
        <v>0.71639999999999993</v>
      </c>
    </row>
    <row r="591" spans="1:21" x14ac:dyDescent="0.3">
      <c r="A591" s="2" t="s">
        <v>3818</v>
      </c>
      <c r="B591" s="3">
        <v>43671</v>
      </c>
      <c r="C591" s="2" t="s">
        <v>3819</v>
      </c>
      <c r="D591" t="s">
        <v>6148</v>
      </c>
      <c r="E591" s="2">
        <v>6</v>
      </c>
      <c r="F591" s="2" t="str">
        <f>_xlfn.XLOOKUP(C591,customers!$A$1:$A$1001,customers!$B$1:$B$1001,,0)</f>
        <v>Daniel Heinonen</v>
      </c>
      <c r="G591" s="2" t="str">
        <f>IF(_xlfn.XLOOKUP(C591,customers!$A$1:$A$1001,customers!$C$1:$C$1001,,0)=0, "", _xlfn.XLOOKUP(C591,customers!$A$1:$A$1001,customers!$C$1:$C$1001,,0))</f>
        <v>dheinonengd@printfriendly.com</v>
      </c>
      <c r="H591" s="2" t="str">
        <f>_xlfn.XLOOKUP(C591,customers!$A$1:$A$1001,customers!$G$1:$G$1001,,0)</f>
        <v>United States</v>
      </c>
      <c r="I591" t="str">
        <f>INDEX(products!$A$1:$G$49,MATCH(orders!$D591,products!$A$1:$A$49,0), MATCH(orders!I$1,products!$A$1:$G$1,0))</f>
        <v>Exc</v>
      </c>
      <c r="J591" t="str">
        <f>INDEX(products!$A$1:$G$49,MATCH(orders!$D591,products!$A$1:$A$49,0), MATCH(orders!J$1,products!$A$1:$G$1,0))</f>
        <v>L</v>
      </c>
      <c r="K591" s="4">
        <f>INDEX(products!$A$1:$G$49,MATCH(orders!$D591,products!$A$1:$A$49,0), MATCH(orders!K$1,products!$A$1:$G$1,0))</f>
        <v>2.5</v>
      </c>
      <c r="L591" s="5">
        <f>INDEX(products!$A$1:$G$49,MATCH(orders!$D591,products!$A$1:$A$49,0), MATCH(orders!L$1,products!$A$1:$G$1,0))</f>
        <v>34.154999999999994</v>
      </c>
      <c r="M591" s="5">
        <f t="shared" si="27"/>
        <v>204.92999999999995</v>
      </c>
      <c r="N591" t="str">
        <f t="shared" si="28"/>
        <v>Excelsa</v>
      </c>
      <c r="O591" t="str">
        <f t="shared" si="29"/>
        <v>Light</v>
      </c>
      <c r="P591" t="str" cm="1">
        <f t="array" ref="P591">_xlfn.XLOOKUP(Orders[[#This Row],[Customer ID]],customers!$A$1:$A$1001,customers!I$1:$I$1001,,0)</f>
        <v>No</v>
      </c>
      <c r="Q591" t="str">
        <f>_xlfn.XLOOKUP(C591,customers!$A$1:$A$1001,customers!$F$1:$F$1001,,0)</f>
        <v>Decatur</v>
      </c>
      <c r="R591" s="10">
        <f>Orders[[#This Row],[Unit Price]]-Orders[[#This Row],[Unit Profit]]</f>
        <v>30.397949999999994</v>
      </c>
      <c r="S591" s="10">
        <f>Orders[[#This Row],[Quantity]]*Orders[[#This Row],[Unit Cost]]</f>
        <v>182.38769999999997</v>
      </c>
      <c r="T591" s="5" cm="1">
        <f t="array" ref="T591">_xlfn.XLOOKUP(D591,Table2[[#All],[Product ID]],Table2[[#All],[Profit]],,0)</f>
        <v>3.7570499999999996</v>
      </c>
      <c r="U591" s="5">
        <f>Orders[[#This Row],[Quantity]]*Orders[[#This Row],[Unit Profit]]</f>
        <v>22.542299999999997</v>
      </c>
    </row>
    <row r="592" spans="1:21" x14ac:dyDescent="0.3">
      <c r="A592" s="2" t="s">
        <v>3823</v>
      </c>
      <c r="B592" s="3">
        <v>43950</v>
      </c>
      <c r="C592" s="2" t="s">
        <v>3824</v>
      </c>
      <c r="D592" t="s">
        <v>6166</v>
      </c>
      <c r="E592" s="2">
        <v>2</v>
      </c>
      <c r="F592" s="2" t="str">
        <f>_xlfn.XLOOKUP(C592,customers!$A$1:$A$1001,customers!$B$1:$B$1001,,0)</f>
        <v>Jewelle Shenton</v>
      </c>
      <c r="G592" s="2" t="str">
        <f>IF(_xlfn.XLOOKUP(C592,customers!$A$1:$A$1001,customers!$C$1:$C$1001,,0)=0, "", _xlfn.XLOOKUP(C592,customers!$A$1:$A$1001,customers!$C$1:$C$1001,,0))</f>
        <v>jshentonge@google.com.hk</v>
      </c>
      <c r="H592" s="2" t="str">
        <f>_xlfn.XLOOKUP(C592,customers!$A$1:$A$1001,customers!$G$1:$G$1001,,0)</f>
        <v>United States</v>
      </c>
      <c r="I592" t="str">
        <f>INDEX(products!$A$1:$G$49,MATCH(orders!$D592,products!$A$1:$A$49,0), MATCH(orders!I$1,products!$A$1:$G$1,0))</f>
        <v>Exc</v>
      </c>
      <c r="J592" t="str">
        <f>INDEX(products!$A$1:$G$49,MATCH(orders!$D592,products!$A$1:$A$49,0), MATCH(orders!J$1,products!$A$1:$G$1,0))</f>
        <v>M</v>
      </c>
      <c r="K592" s="4">
        <f>INDEX(products!$A$1:$G$49,MATCH(orders!$D592,products!$A$1:$A$49,0), MATCH(orders!K$1,products!$A$1:$G$1,0))</f>
        <v>2.5</v>
      </c>
      <c r="L592" s="5">
        <f>INDEX(products!$A$1:$G$49,MATCH(orders!$D592,products!$A$1:$A$49,0), MATCH(orders!L$1,products!$A$1:$G$1,0))</f>
        <v>31.624999999999996</v>
      </c>
      <c r="M592" s="5">
        <f t="shared" si="27"/>
        <v>63.249999999999993</v>
      </c>
      <c r="N592" t="str">
        <f t="shared" si="28"/>
        <v>Excelsa</v>
      </c>
      <c r="O592" t="str">
        <f t="shared" si="29"/>
        <v>Medium</v>
      </c>
      <c r="P592" t="str" cm="1">
        <f t="array" ref="P592">_xlfn.XLOOKUP(Orders[[#This Row],[Customer ID]],customers!$A$1:$A$1001,customers!I$1:$I$1001,,0)</f>
        <v>Yes</v>
      </c>
      <c r="Q592" t="str">
        <f>_xlfn.XLOOKUP(C592,customers!$A$1:$A$1001,customers!$F$1:$F$1001,,0)</f>
        <v>Orange</v>
      </c>
      <c r="R592" s="10">
        <f>Orders[[#This Row],[Unit Price]]-Orders[[#This Row],[Unit Profit]]</f>
        <v>28.146249999999995</v>
      </c>
      <c r="S592" s="10">
        <f>Orders[[#This Row],[Quantity]]*Orders[[#This Row],[Unit Cost]]</f>
        <v>56.29249999999999</v>
      </c>
      <c r="T592" s="5" cm="1">
        <f t="array" ref="T592">_xlfn.XLOOKUP(D592,Table2[[#All],[Product ID]],Table2[[#All],[Profit]],,0)</f>
        <v>3.4787499999999998</v>
      </c>
      <c r="U592" s="5">
        <f>Orders[[#This Row],[Quantity]]*Orders[[#This Row],[Unit Profit]]</f>
        <v>6.9574999999999996</v>
      </c>
    </row>
    <row r="593" spans="1:21" x14ac:dyDescent="0.3">
      <c r="A593" s="2" t="s">
        <v>3829</v>
      </c>
      <c r="B593" s="3">
        <v>43587</v>
      </c>
      <c r="C593" s="2" t="s">
        <v>3830</v>
      </c>
      <c r="D593" t="s">
        <v>6163</v>
      </c>
      <c r="E593" s="2">
        <v>3</v>
      </c>
      <c r="F593" s="2" t="str">
        <f>_xlfn.XLOOKUP(C593,customers!$A$1:$A$1001,customers!$B$1:$B$1001,,0)</f>
        <v>Jennifer Wilkisson</v>
      </c>
      <c r="G593" s="2" t="str">
        <f>IF(_xlfn.XLOOKUP(C593,customers!$A$1:$A$1001,customers!$C$1:$C$1001,,0)=0, "", _xlfn.XLOOKUP(C593,customers!$A$1:$A$1001,customers!$C$1:$C$1001,,0))</f>
        <v>jwilkissongf@nba.com</v>
      </c>
      <c r="H593" s="2" t="str">
        <f>_xlfn.XLOOKUP(C593,customers!$A$1:$A$1001,customers!$G$1:$G$1001,,0)</f>
        <v>United States</v>
      </c>
      <c r="I593" t="str">
        <f>INDEX(products!$A$1:$G$49,MATCH(orders!$D593,products!$A$1:$A$49,0), MATCH(orders!I$1,products!$A$1:$G$1,0))</f>
        <v>Rob</v>
      </c>
      <c r="J593" t="str">
        <f>INDEX(products!$A$1:$G$49,MATCH(orders!$D593,products!$A$1:$A$49,0), MATCH(orders!J$1,products!$A$1:$G$1,0))</f>
        <v>D</v>
      </c>
      <c r="K593" s="4">
        <f>INDEX(products!$A$1:$G$49,MATCH(orders!$D593,products!$A$1:$A$49,0), MATCH(orders!K$1,products!$A$1:$G$1,0))</f>
        <v>0.2</v>
      </c>
      <c r="L593" s="5">
        <f>INDEX(products!$A$1:$G$49,MATCH(orders!$D593,products!$A$1:$A$49,0), MATCH(orders!L$1,products!$A$1:$G$1,0))</f>
        <v>2.6849999999999996</v>
      </c>
      <c r="M593" s="5">
        <f t="shared" si="27"/>
        <v>8.0549999999999997</v>
      </c>
      <c r="N593" t="str">
        <f t="shared" si="28"/>
        <v>Robusta</v>
      </c>
      <c r="O593" t="str">
        <f t="shared" si="29"/>
        <v>Dark</v>
      </c>
      <c r="P593" t="str" cm="1">
        <f t="array" ref="P593">_xlfn.XLOOKUP(Orders[[#This Row],[Customer ID]],customers!$A$1:$A$1001,customers!I$1:$I$1001,,0)</f>
        <v>Yes</v>
      </c>
      <c r="Q593" t="str">
        <f>_xlfn.XLOOKUP(C593,customers!$A$1:$A$1001,customers!$F$1:$F$1001,,0)</f>
        <v>Huntington Beach</v>
      </c>
      <c r="R593" s="10">
        <f>Orders[[#This Row],[Unit Price]]-Orders[[#This Row],[Unit Profit]]</f>
        <v>2.5238999999999998</v>
      </c>
      <c r="S593" s="10">
        <f>Orders[[#This Row],[Quantity]]*Orders[[#This Row],[Unit Cost]]</f>
        <v>7.5716999999999999</v>
      </c>
      <c r="T593" s="5" cm="1">
        <f t="array" ref="T593">_xlfn.XLOOKUP(D593,Table2[[#All],[Product ID]],Table2[[#All],[Profit]],,0)</f>
        <v>0.16109999999999997</v>
      </c>
      <c r="U593" s="5">
        <f>Orders[[#This Row],[Quantity]]*Orders[[#This Row],[Unit Profit]]</f>
        <v>0.4832999999999999</v>
      </c>
    </row>
    <row r="594" spans="1:21" x14ac:dyDescent="0.3">
      <c r="A594" s="2" t="s">
        <v>3834</v>
      </c>
      <c r="B594" s="3">
        <v>44437</v>
      </c>
      <c r="C594" s="2" t="s">
        <v>3835</v>
      </c>
      <c r="D594" t="s">
        <v>6175</v>
      </c>
      <c r="E594" s="2">
        <v>2</v>
      </c>
      <c r="F594" s="2" t="str">
        <f>_xlfn.XLOOKUP(C594,customers!$A$1:$A$1001,customers!$B$1:$B$1001,,0)</f>
        <v>Kylie Mowat</v>
      </c>
      <c r="G594" s="2" t="str">
        <f>IF(_xlfn.XLOOKUP(C594,customers!$A$1:$A$1001,customers!$C$1:$C$1001,,0)=0, "", _xlfn.XLOOKUP(C594,customers!$A$1:$A$1001,customers!$C$1:$C$1001,,0))</f>
        <v/>
      </c>
      <c r="H594" s="2" t="str">
        <f>_xlfn.XLOOKUP(C594,customers!$A$1:$A$1001,customers!$G$1:$G$1001,,0)</f>
        <v>United States</v>
      </c>
      <c r="I594" t="str">
        <f>INDEX(products!$A$1:$G$49,MATCH(orders!$D594,products!$A$1:$A$49,0), MATCH(orders!I$1,products!$A$1:$G$1,0))</f>
        <v>Ara</v>
      </c>
      <c r="J594" t="str">
        <f>INDEX(products!$A$1:$G$49,MATCH(orders!$D594,products!$A$1:$A$49,0), MATCH(orders!J$1,products!$A$1:$G$1,0))</f>
        <v>M</v>
      </c>
      <c r="K594" s="4">
        <f>INDEX(products!$A$1:$G$49,MATCH(orders!$D594,products!$A$1:$A$49,0), MATCH(orders!K$1,products!$A$1:$G$1,0))</f>
        <v>2.5</v>
      </c>
      <c r="L594" s="5">
        <f>INDEX(products!$A$1:$G$49,MATCH(orders!$D594,products!$A$1:$A$49,0), MATCH(orders!L$1,products!$A$1:$G$1,0))</f>
        <v>25.874999999999996</v>
      </c>
      <c r="M594" s="5">
        <f t="shared" si="27"/>
        <v>51.749999999999993</v>
      </c>
      <c r="N594" t="str">
        <f t="shared" si="28"/>
        <v>Arabica</v>
      </c>
      <c r="O594" t="str">
        <f t="shared" si="29"/>
        <v>Medium</v>
      </c>
      <c r="P594" t="str" cm="1">
        <f t="array" ref="P594">_xlfn.XLOOKUP(Orders[[#This Row],[Customer ID]],customers!$A$1:$A$1001,customers!I$1:$I$1001,,0)</f>
        <v>No</v>
      </c>
      <c r="Q594" t="str">
        <f>_xlfn.XLOOKUP(C594,customers!$A$1:$A$1001,customers!$F$1:$F$1001,,0)</f>
        <v>Milwaukee</v>
      </c>
      <c r="R594" s="10">
        <f>Orders[[#This Row],[Unit Price]]-Orders[[#This Row],[Unit Profit]]</f>
        <v>23.546249999999997</v>
      </c>
      <c r="S594" s="10">
        <f>Orders[[#This Row],[Quantity]]*Orders[[#This Row],[Unit Cost]]</f>
        <v>47.092499999999994</v>
      </c>
      <c r="T594" s="5" cm="1">
        <f t="array" ref="T594">_xlfn.XLOOKUP(D594,Table2[[#All],[Product ID]],Table2[[#All],[Profit]],,0)</f>
        <v>2.3287499999999994</v>
      </c>
      <c r="U594" s="5">
        <f>Orders[[#This Row],[Quantity]]*Orders[[#This Row],[Unit Profit]]</f>
        <v>4.6574999999999989</v>
      </c>
    </row>
    <row r="595" spans="1:21" x14ac:dyDescent="0.3">
      <c r="A595" s="2" t="s">
        <v>3839</v>
      </c>
      <c r="B595" s="3">
        <v>43903</v>
      </c>
      <c r="C595" s="2" t="s">
        <v>3840</v>
      </c>
      <c r="D595" t="s">
        <v>6185</v>
      </c>
      <c r="E595" s="2">
        <v>1</v>
      </c>
      <c r="F595" s="2" t="str">
        <f>_xlfn.XLOOKUP(C595,customers!$A$1:$A$1001,customers!$B$1:$B$1001,,0)</f>
        <v>Cody Verissimo</v>
      </c>
      <c r="G595" s="2" t="str">
        <f>IF(_xlfn.XLOOKUP(C595,customers!$A$1:$A$1001,customers!$C$1:$C$1001,,0)=0, "", _xlfn.XLOOKUP(C595,customers!$A$1:$A$1001,customers!$C$1:$C$1001,,0))</f>
        <v>cverissimogh@theglobeandmail.com</v>
      </c>
      <c r="H595" s="2" t="str">
        <f>_xlfn.XLOOKUP(C595,customers!$A$1:$A$1001,customers!$G$1:$G$1001,,0)</f>
        <v>United Kingdom</v>
      </c>
      <c r="I595" t="str">
        <f>INDEX(products!$A$1:$G$49,MATCH(orders!$D595,products!$A$1:$A$49,0), MATCH(orders!I$1,products!$A$1:$G$1,0))</f>
        <v>Exc</v>
      </c>
      <c r="J595" t="str">
        <f>INDEX(products!$A$1:$G$49,MATCH(orders!$D595,products!$A$1:$A$49,0), MATCH(orders!J$1,products!$A$1:$G$1,0))</f>
        <v>D</v>
      </c>
      <c r="K595" s="4">
        <f>INDEX(products!$A$1:$G$49,MATCH(orders!$D595,products!$A$1:$A$49,0), MATCH(orders!K$1,products!$A$1:$G$1,0))</f>
        <v>2.5</v>
      </c>
      <c r="L595" s="5">
        <f>INDEX(products!$A$1:$G$49,MATCH(orders!$D595,products!$A$1:$A$49,0), MATCH(orders!L$1,products!$A$1:$G$1,0))</f>
        <v>27.945</v>
      </c>
      <c r="M595" s="5">
        <f t="shared" si="27"/>
        <v>27.945</v>
      </c>
      <c r="N595" t="str">
        <f t="shared" si="28"/>
        <v>Excelsa</v>
      </c>
      <c r="O595" t="str">
        <f t="shared" si="29"/>
        <v>Dark</v>
      </c>
      <c r="P595" t="str" cm="1">
        <f t="array" ref="P595">_xlfn.XLOOKUP(Orders[[#This Row],[Customer ID]],customers!$A$1:$A$1001,customers!I$1:$I$1001,,0)</f>
        <v>Yes</v>
      </c>
      <c r="Q595" t="str">
        <f>_xlfn.XLOOKUP(C595,customers!$A$1:$A$1001,customers!$F$1:$F$1001,,0)</f>
        <v>Upton</v>
      </c>
      <c r="R595" s="10">
        <f>Orders[[#This Row],[Unit Price]]-Orders[[#This Row],[Unit Profit]]</f>
        <v>24.87105</v>
      </c>
      <c r="S595" s="10">
        <f>Orders[[#This Row],[Quantity]]*Orders[[#This Row],[Unit Cost]]</f>
        <v>24.87105</v>
      </c>
      <c r="T595" s="5" cm="1">
        <f t="array" ref="T595">_xlfn.XLOOKUP(D595,Table2[[#All],[Product ID]],Table2[[#All],[Profit]],,0)</f>
        <v>3.07395</v>
      </c>
      <c r="U595" s="5">
        <f>Orders[[#This Row],[Quantity]]*Orders[[#This Row],[Unit Profit]]</f>
        <v>3.07395</v>
      </c>
    </row>
    <row r="596" spans="1:21" x14ac:dyDescent="0.3">
      <c r="A596" s="2" t="s">
        <v>3844</v>
      </c>
      <c r="B596" s="3">
        <v>43512</v>
      </c>
      <c r="C596" s="2" t="s">
        <v>3845</v>
      </c>
      <c r="D596" t="s">
        <v>6182</v>
      </c>
      <c r="E596" s="2">
        <v>2</v>
      </c>
      <c r="F596" s="2" t="str">
        <f>_xlfn.XLOOKUP(C596,customers!$A$1:$A$1001,customers!$B$1:$B$1001,,0)</f>
        <v>Gabriel Starcks</v>
      </c>
      <c r="G596" s="2" t="str">
        <f>IF(_xlfn.XLOOKUP(C596,customers!$A$1:$A$1001,customers!$C$1:$C$1001,,0)=0, "", _xlfn.XLOOKUP(C596,customers!$A$1:$A$1001,customers!$C$1:$C$1001,,0))</f>
        <v>gstarcksgi@abc.net.au</v>
      </c>
      <c r="H596" s="2" t="str">
        <f>_xlfn.XLOOKUP(C596,customers!$A$1:$A$1001,customers!$G$1:$G$1001,,0)</f>
        <v>United States</v>
      </c>
      <c r="I596" t="str">
        <f>INDEX(products!$A$1:$G$49,MATCH(orders!$D596,products!$A$1:$A$49,0), MATCH(orders!I$1,products!$A$1:$G$1,0))</f>
        <v>Ara</v>
      </c>
      <c r="J596" t="str">
        <f>INDEX(products!$A$1:$G$49,MATCH(orders!$D596,products!$A$1:$A$49,0), MATCH(orders!J$1,products!$A$1:$G$1,0))</f>
        <v>L</v>
      </c>
      <c r="K596" s="4">
        <f>INDEX(products!$A$1:$G$49,MATCH(orders!$D596,products!$A$1:$A$49,0), MATCH(orders!K$1,products!$A$1:$G$1,0))</f>
        <v>2.5</v>
      </c>
      <c r="L596" s="5">
        <f>INDEX(products!$A$1:$G$49,MATCH(orders!$D596,products!$A$1:$A$49,0), MATCH(orders!L$1,products!$A$1:$G$1,0))</f>
        <v>29.784999999999997</v>
      </c>
      <c r="M596" s="5">
        <f t="shared" si="27"/>
        <v>59.569999999999993</v>
      </c>
      <c r="N596" t="str">
        <f t="shared" si="28"/>
        <v>Arabica</v>
      </c>
      <c r="O596" t="str">
        <f t="shared" si="29"/>
        <v>Light</v>
      </c>
      <c r="P596" t="str" cm="1">
        <f t="array" ref="P596">_xlfn.XLOOKUP(Orders[[#This Row],[Customer ID]],customers!$A$1:$A$1001,customers!I$1:$I$1001,,0)</f>
        <v>No</v>
      </c>
      <c r="Q596" t="str">
        <f>_xlfn.XLOOKUP(C596,customers!$A$1:$A$1001,customers!$F$1:$F$1001,,0)</f>
        <v>Chattanooga</v>
      </c>
      <c r="R596" s="10">
        <f>Orders[[#This Row],[Unit Price]]-Orders[[#This Row],[Unit Profit]]</f>
        <v>27.104349999999997</v>
      </c>
      <c r="S596" s="10">
        <f>Orders[[#This Row],[Quantity]]*Orders[[#This Row],[Unit Cost]]</f>
        <v>54.208699999999993</v>
      </c>
      <c r="T596" s="5" cm="1">
        <f t="array" ref="T596">_xlfn.XLOOKUP(D596,Table2[[#All],[Product ID]],Table2[[#All],[Profit]],,0)</f>
        <v>2.6806499999999995</v>
      </c>
      <c r="U596" s="5">
        <f>Orders[[#This Row],[Quantity]]*Orders[[#This Row],[Unit Profit]]</f>
        <v>5.3612999999999991</v>
      </c>
    </row>
    <row r="597" spans="1:21" x14ac:dyDescent="0.3">
      <c r="A597" s="2" t="s">
        <v>3850</v>
      </c>
      <c r="B597" s="3">
        <v>44527</v>
      </c>
      <c r="C597" s="2" t="s">
        <v>3851</v>
      </c>
      <c r="D597" t="s">
        <v>6171</v>
      </c>
      <c r="E597" s="2">
        <v>1</v>
      </c>
      <c r="F597" s="2" t="str">
        <f>_xlfn.XLOOKUP(C597,customers!$A$1:$A$1001,customers!$B$1:$B$1001,,0)</f>
        <v>Darby Dummer</v>
      </c>
      <c r="G597" s="2" t="str">
        <f>IF(_xlfn.XLOOKUP(C597,customers!$A$1:$A$1001,customers!$C$1:$C$1001,,0)=0, "", _xlfn.XLOOKUP(C597,customers!$A$1:$A$1001,customers!$C$1:$C$1001,,0))</f>
        <v/>
      </c>
      <c r="H597" s="2" t="str">
        <f>_xlfn.XLOOKUP(C597,customers!$A$1:$A$1001,customers!$G$1:$G$1001,,0)</f>
        <v>United Kingdom</v>
      </c>
      <c r="I597" t="str">
        <f>INDEX(products!$A$1:$G$49,MATCH(orders!$D597,products!$A$1:$A$49,0), MATCH(orders!I$1,products!$A$1:$G$1,0))</f>
        <v>Exc</v>
      </c>
      <c r="J597" t="str">
        <f>INDEX(products!$A$1:$G$49,MATCH(orders!$D597,products!$A$1:$A$49,0), MATCH(orders!J$1,products!$A$1:$G$1,0))</f>
        <v>L</v>
      </c>
      <c r="K597" s="4">
        <f>INDEX(products!$A$1:$G$49,MATCH(orders!$D597,products!$A$1:$A$49,0), MATCH(orders!K$1,products!$A$1:$G$1,0))</f>
        <v>1</v>
      </c>
      <c r="L597" s="5">
        <f>INDEX(products!$A$1:$G$49,MATCH(orders!$D597,products!$A$1:$A$49,0), MATCH(orders!L$1,products!$A$1:$G$1,0))</f>
        <v>14.85</v>
      </c>
      <c r="M597" s="5">
        <f t="shared" si="27"/>
        <v>14.85</v>
      </c>
      <c r="N597" t="str">
        <f t="shared" si="28"/>
        <v>Excelsa</v>
      </c>
      <c r="O597" t="str">
        <f t="shared" si="29"/>
        <v>Light</v>
      </c>
      <c r="P597" t="str" cm="1">
        <f t="array" ref="P597">_xlfn.XLOOKUP(Orders[[#This Row],[Customer ID]],customers!$A$1:$A$1001,customers!I$1:$I$1001,,0)</f>
        <v>No</v>
      </c>
      <c r="Q597" t="str">
        <f>_xlfn.XLOOKUP(C597,customers!$A$1:$A$1001,customers!$F$1:$F$1001,,0)</f>
        <v>Manchester</v>
      </c>
      <c r="R597" s="10">
        <f>Orders[[#This Row],[Unit Price]]-Orders[[#This Row],[Unit Profit]]</f>
        <v>13.2165</v>
      </c>
      <c r="S597" s="10">
        <f>Orders[[#This Row],[Quantity]]*Orders[[#This Row],[Unit Cost]]</f>
        <v>13.2165</v>
      </c>
      <c r="T597" s="5" cm="1">
        <f t="array" ref="T597">_xlfn.XLOOKUP(D597,Table2[[#All],[Product ID]],Table2[[#All],[Profit]],,0)</f>
        <v>1.6335</v>
      </c>
      <c r="U597" s="5">
        <f>Orders[[#This Row],[Quantity]]*Orders[[#This Row],[Unit Profit]]</f>
        <v>1.6335</v>
      </c>
    </row>
    <row r="598" spans="1:21" x14ac:dyDescent="0.3">
      <c r="A598" s="2" t="s">
        <v>3854</v>
      </c>
      <c r="B598" s="3">
        <v>44523</v>
      </c>
      <c r="C598" s="2" t="s">
        <v>3855</v>
      </c>
      <c r="D598" t="s">
        <v>6157</v>
      </c>
      <c r="E598" s="2">
        <v>5</v>
      </c>
      <c r="F598" s="2" t="str">
        <f>_xlfn.XLOOKUP(C598,customers!$A$1:$A$1001,customers!$B$1:$B$1001,,0)</f>
        <v>Kienan Scholard</v>
      </c>
      <c r="G598" s="2" t="str">
        <f>IF(_xlfn.XLOOKUP(C598,customers!$A$1:$A$1001,customers!$C$1:$C$1001,,0)=0, "", _xlfn.XLOOKUP(C598,customers!$A$1:$A$1001,customers!$C$1:$C$1001,,0))</f>
        <v>kscholardgk@sbwire.com</v>
      </c>
      <c r="H598" s="2" t="str">
        <f>_xlfn.XLOOKUP(C598,customers!$A$1:$A$1001,customers!$G$1:$G$1001,,0)</f>
        <v>United States</v>
      </c>
      <c r="I598" t="str">
        <f>INDEX(products!$A$1:$G$49,MATCH(orders!$D598,products!$A$1:$A$49,0), MATCH(orders!I$1,products!$A$1:$G$1,0))</f>
        <v>Ara</v>
      </c>
      <c r="J598" t="str">
        <f>INDEX(products!$A$1:$G$49,MATCH(orders!$D598,products!$A$1:$A$49,0), MATCH(orders!J$1,products!$A$1:$G$1,0))</f>
        <v>M</v>
      </c>
      <c r="K598" s="4">
        <f>INDEX(products!$A$1:$G$49,MATCH(orders!$D598,products!$A$1:$A$49,0), MATCH(orders!K$1,products!$A$1:$G$1,0))</f>
        <v>0.5</v>
      </c>
      <c r="L598" s="5">
        <f>INDEX(products!$A$1:$G$49,MATCH(orders!$D598,products!$A$1:$A$49,0), MATCH(orders!L$1,products!$A$1:$G$1,0))</f>
        <v>6.75</v>
      </c>
      <c r="M598" s="5">
        <f t="shared" si="27"/>
        <v>33.75</v>
      </c>
      <c r="N598" t="str">
        <f t="shared" si="28"/>
        <v>Arabica</v>
      </c>
      <c r="O598" t="str">
        <f t="shared" si="29"/>
        <v>Medium</v>
      </c>
      <c r="P598" t="str" cm="1">
        <f t="array" ref="P598">_xlfn.XLOOKUP(Orders[[#This Row],[Customer ID]],customers!$A$1:$A$1001,customers!I$1:$I$1001,,0)</f>
        <v>No</v>
      </c>
      <c r="Q598" t="str">
        <f>_xlfn.XLOOKUP(C598,customers!$A$1:$A$1001,customers!$F$1:$F$1001,,0)</f>
        <v>Columbus</v>
      </c>
      <c r="R598" s="10">
        <f>Orders[[#This Row],[Unit Price]]-Orders[[#This Row],[Unit Profit]]</f>
        <v>6.1425000000000001</v>
      </c>
      <c r="S598" s="10">
        <f>Orders[[#This Row],[Quantity]]*Orders[[#This Row],[Unit Cost]]</f>
        <v>30.712499999999999</v>
      </c>
      <c r="T598" s="5" cm="1">
        <f t="array" ref="T598">_xlfn.XLOOKUP(D598,Table2[[#All],[Product ID]],Table2[[#All],[Profit]],,0)</f>
        <v>0.60749999999999993</v>
      </c>
      <c r="U598" s="5">
        <f>Orders[[#This Row],[Quantity]]*Orders[[#This Row],[Unit Profit]]</f>
        <v>3.0374999999999996</v>
      </c>
    </row>
    <row r="599" spans="1:21" x14ac:dyDescent="0.3">
      <c r="A599" s="2" t="s">
        <v>3860</v>
      </c>
      <c r="B599" s="3">
        <v>44532</v>
      </c>
      <c r="C599" s="2" t="s">
        <v>3861</v>
      </c>
      <c r="D599" t="s">
        <v>6164</v>
      </c>
      <c r="E599" s="2">
        <v>4</v>
      </c>
      <c r="F599" s="2" t="str">
        <f>_xlfn.XLOOKUP(C599,customers!$A$1:$A$1001,customers!$B$1:$B$1001,,0)</f>
        <v>Bo Kindley</v>
      </c>
      <c r="G599" s="2" t="str">
        <f>IF(_xlfn.XLOOKUP(C599,customers!$A$1:$A$1001,customers!$C$1:$C$1001,,0)=0, "", _xlfn.XLOOKUP(C599,customers!$A$1:$A$1001,customers!$C$1:$C$1001,,0))</f>
        <v>bkindleygl@wikimedia.org</v>
      </c>
      <c r="H599" s="2" t="str">
        <f>_xlfn.XLOOKUP(C599,customers!$A$1:$A$1001,customers!$G$1:$G$1001,,0)</f>
        <v>United States</v>
      </c>
      <c r="I599" t="str">
        <f>INDEX(products!$A$1:$G$49,MATCH(orders!$D599,products!$A$1:$A$49,0), MATCH(orders!I$1,products!$A$1:$G$1,0))</f>
        <v>Lib</v>
      </c>
      <c r="J599" t="str">
        <f>INDEX(products!$A$1:$G$49,MATCH(orders!$D599,products!$A$1:$A$49,0), MATCH(orders!J$1,products!$A$1:$G$1,0))</f>
        <v>L</v>
      </c>
      <c r="K599" s="4">
        <f>INDEX(products!$A$1:$G$49,MATCH(orders!$D599,products!$A$1:$A$49,0), MATCH(orders!K$1,products!$A$1:$G$1,0))</f>
        <v>2.5</v>
      </c>
      <c r="L599" s="5">
        <f>INDEX(products!$A$1:$G$49,MATCH(orders!$D599,products!$A$1:$A$49,0), MATCH(orders!L$1,products!$A$1:$G$1,0))</f>
        <v>36.454999999999998</v>
      </c>
      <c r="M599" s="5">
        <f t="shared" si="27"/>
        <v>145.82</v>
      </c>
      <c r="N599" t="str">
        <f t="shared" si="28"/>
        <v>Librica</v>
      </c>
      <c r="O599" t="str">
        <f t="shared" si="29"/>
        <v>Light</v>
      </c>
      <c r="P599" t="str" cm="1">
        <f t="array" ref="P599">_xlfn.XLOOKUP(Orders[[#This Row],[Customer ID]],customers!$A$1:$A$1001,customers!I$1:$I$1001,,0)</f>
        <v>Yes</v>
      </c>
      <c r="Q599" t="str">
        <f>_xlfn.XLOOKUP(C599,customers!$A$1:$A$1001,customers!$F$1:$F$1001,,0)</f>
        <v>Pasadena</v>
      </c>
      <c r="R599" s="10">
        <f>Orders[[#This Row],[Unit Price]]-Orders[[#This Row],[Unit Profit]]</f>
        <v>31.71585</v>
      </c>
      <c r="S599" s="10">
        <f>Orders[[#This Row],[Quantity]]*Orders[[#This Row],[Unit Cost]]</f>
        <v>126.8634</v>
      </c>
      <c r="T599" s="5" cm="1">
        <f t="array" ref="T599">_xlfn.XLOOKUP(D599,Table2[[#All],[Product ID]],Table2[[#All],[Profit]],,0)</f>
        <v>4.7391499999999995</v>
      </c>
      <c r="U599" s="5">
        <f>Orders[[#This Row],[Quantity]]*Orders[[#This Row],[Unit Profit]]</f>
        <v>18.956599999999998</v>
      </c>
    </row>
    <row r="600" spans="1:21" x14ac:dyDescent="0.3">
      <c r="A600" s="2" t="s">
        <v>3866</v>
      </c>
      <c r="B600" s="3">
        <v>43471</v>
      </c>
      <c r="C600" s="2" t="s">
        <v>3867</v>
      </c>
      <c r="D600" t="s">
        <v>6174</v>
      </c>
      <c r="E600" s="2">
        <v>4</v>
      </c>
      <c r="F600" s="2" t="str">
        <f>_xlfn.XLOOKUP(C600,customers!$A$1:$A$1001,customers!$B$1:$B$1001,,0)</f>
        <v>Krissie Hammett</v>
      </c>
      <c r="G600" s="2" t="str">
        <f>IF(_xlfn.XLOOKUP(C600,customers!$A$1:$A$1001,customers!$C$1:$C$1001,,0)=0, "", _xlfn.XLOOKUP(C600,customers!$A$1:$A$1001,customers!$C$1:$C$1001,,0))</f>
        <v>khammettgm@dmoz.org</v>
      </c>
      <c r="H600" s="2" t="str">
        <f>_xlfn.XLOOKUP(C600,customers!$A$1:$A$1001,customers!$G$1:$G$1001,,0)</f>
        <v>United States</v>
      </c>
      <c r="I600" t="str">
        <f>INDEX(products!$A$1:$G$49,MATCH(orders!$D600,products!$A$1:$A$49,0), MATCH(orders!I$1,products!$A$1:$G$1,0))</f>
        <v>Rob</v>
      </c>
      <c r="J600" t="str">
        <f>INDEX(products!$A$1:$G$49,MATCH(orders!$D600,products!$A$1:$A$49,0), MATCH(orders!J$1,products!$A$1:$G$1,0))</f>
        <v>M</v>
      </c>
      <c r="K600" s="4">
        <f>INDEX(products!$A$1:$G$49,MATCH(orders!$D600,products!$A$1:$A$49,0), MATCH(orders!K$1,products!$A$1:$G$1,0))</f>
        <v>0.2</v>
      </c>
      <c r="L600" s="5">
        <f>INDEX(products!$A$1:$G$49,MATCH(orders!$D600,products!$A$1:$A$49,0), MATCH(orders!L$1,products!$A$1:$G$1,0))</f>
        <v>2.9849999999999999</v>
      </c>
      <c r="M600" s="5">
        <f t="shared" si="27"/>
        <v>11.94</v>
      </c>
      <c r="N600" t="str">
        <f t="shared" si="28"/>
        <v>Robusta</v>
      </c>
      <c r="O600" t="str">
        <f t="shared" si="29"/>
        <v>Medium</v>
      </c>
      <c r="P600" t="str" cm="1">
        <f t="array" ref="P600">_xlfn.XLOOKUP(Orders[[#This Row],[Customer ID]],customers!$A$1:$A$1001,customers!I$1:$I$1001,,0)</f>
        <v>Yes</v>
      </c>
      <c r="Q600" t="str">
        <f>_xlfn.XLOOKUP(C600,customers!$A$1:$A$1001,customers!$F$1:$F$1001,,0)</f>
        <v>San Francisco</v>
      </c>
      <c r="R600" s="10">
        <f>Orders[[#This Row],[Unit Price]]-Orders[[#This Row],[Unit Profit]]</f>
        <v>2.8058999999999998</v>
      </c>
      <c r="S600" s="10">
        <f>Orders[[#This Row],[Quantity]]*Orders[[#This Row],[Unit Cost]]</f>
        <v>11.223599999999999</v>
      </c>
      <c r="T600" s="5" cm="1">
        <f t="array" ref="T600">_xlfn.XLOOKUP(D600,Table2[[#All],[Product ID]],Table2[[#All],[Profit]],,0)</f>
        <v>0.17909999999999998</v>
      </c>
      <c r="U600" s="5">
        <f>Orders[[#This Row],[Quantity]]*Orders[[#This Row],[Unit Profit]]</f>
        <v>0.71639999999999993</v>
      </c>
    </row>
    <row r="601" spans="1:21" x14ac:dyDescent="0.3">
      <c r="A601" s="2" t="s">
        <v>3872</v>
      </c>
      <c r="B601" s="3">
        <v>44321</v>
      </c>
      <c r="C601" s="2" t="s">
        <v>3873</v>
      </c>
      <c r="D601" t="s">
        <v>6154</v>
      </c>
      <c r="E601" s="2">
        <v>4</v>
      </c>
      <c r="F601" s="2" t="str">
        <f>_xlfn.XLOOKUP(C601,customers!$A$1:$A$1001,customers!$B$1:$B$1001,,0)</f>
        <v>Alisha Hulburt</v>
      </c>
      <c r="G601" s="2" t="str">
        <f>IF(_xlfn.XLOOKUP(C601,customers!$A$1:$A$1001,customers!$C$1:$C$1001,,0)=0, "", _xlfn.XLOOKUP(C601,customers!$A$1:$A$1001,customers!$C$1:$C$1001,,0))</f>
        <v>ahulburtgn@fda.gov</v>
      </c>
      <c r="H601" s="2" t="str">
        <f>_xlfn.XLOOKUP(C601,customers!$A$1:$A$1001,customers!$G$1:$G$1001,,0)</f>
        <v>United States</v>
      </c>
      <c r="I601" t="str">
        <f>INDEX(products!$A$1:$G$49,MATCH(orders!$D601,products!$A$1:$A$49,0), MATCH(orders!I$1,products!$A$1:$G$1,0))</f>
        <v>Ara</v>
      </c>
      <c r="J601" t="str">
        <f>INDEX(products!$A$1:$G$49,MATCH(orders!$D601,products!$A$1:$A$49,0), MATCH(orders!J$1,products!$A$1:$G$1,0))</f>
        <v>D</v>
      </c>
      <c r="K601" s="4">
        <f>INDEX(products!$A$1:$G$49,MATCH(orders!$D601,products!$A$1:$A$49,0), MATCH(orders!K$1,products!$A$1:$G$1,0))</f>
        <v>0.2</v>
      </c>
      <c r="L601" s="5">
        <f>INDEX(products!$A$1:$G$49,MATCH(orders!$D601,products!$A$1:$A$49,0), MATCH(orders!L$1,products!$A$1:$G$1,0))</f>
        <v>2.9849999999999999</v>
      </c>
      <c r="M601" s="5">
        <f t="shared" si="27"/>
        <v>11.94</v>
      </c>
      <c r="N601" t="str">
        <f t="shared" si="28"/>
        <v>Arabica</v>
      </c>
      <c r="O601" t="str">
        <f t="shared" si="29"/>
        <v>Dark</v>
      </c>
      <c r="P601" t="str" cm="1">
        <f t="array" ref="P601">_xlfn.XLOOKUP(Orders[[#This Row],[Customer ID]],customers!$A$1:$A$1001,customers!I$1:$I$1001,,0)</f>
        <v>Yes</v>
      </c>
      <c r="Q601" t="str">
        <f>_xlfn.XLOOKUP(C601,customers!$A$1:$A$1001,customers!$F$1:$F$1001,,0)</f>
        <v>Shreveport</v>
      </c>
      <c r="R601" s="10">
        <f>Orders[[#This Row],[Unit Price]]-Orders[[#This Row],[Unit Profit]]</f>
        <v>2.7163499999999998</v>
      </c>
      <c r="S601" s="10">
        <f>Orders[[#This Row],[Quantity]]*Orders[[#This Row],[Unit Cost]]</f>
        <v>10.865399999999999</v>
      </c>
      <c r="T601" s="5" cm="1">
        <f t="array" ref="T601">_xlfn.XLOOKUP(D601,Table2[[#All],[Product ID]],Table2[[#All],[Profit]],,0)</f>
        <v>0.26865</v>
      </c>
      <c r="U601" s="5">
        <f>Orders[[#This Row],[Quantity]]*Orders[[#This Row],[Unit Profit]]</f>
        <v>1.0746</v>
      </c>
    </row>
    <row r="602" spans="1:21" x14ac:dyDescent="0.3">
      <c r="A602" s="2" t="s">
        <v>3877</v>
      </c>
      <c r="B602" s="3">
        <v>44492</v>
      </c>
      <c r="C602" s="2" t="s">
        <v>3878</v>
      </c>
      <c r="D602" t="s">
        <v>6169</v>
      </c>
      <c r="E602" s="2">
        <v>1</v>
      </c>
      <c r="F602" s="2" t="str">
        <f>_xlfn.XLOOKUP(C602,customers!$A$1:$A$1001,customers!$B$1:$B$1001,,0)</f>
        <v>Peyter Lauritzen</v>
      </c>
      <c r="G602" s="2" t="str">
        <f>IF(_xlfn.XLOOKUP(C602,customers!$A$1:$A$1001,customers!$C$1:$C$1001,,0)=0, "", _xlfn.XLOOKUP(C602,customers!$A$1:$A$1001,customers!$C$1:$C$1001,,0))</f>
        <v>plauritzengo@photobucket.com</v>
      </c>
      <c r="H602" s="2" t="str">
        <f>_xlfn.XLOOKUP(C602,customers!$A$1:$A$1001,customers!$G$1:$G$1001,,0)</f>
        <v>United States</v>
      </c>
      <c r="I602" t="str">
        <f>INDEX(products!$A$1:$G$49,MATCH(orders!$D602,products!$A$1:$A$49,0), MATCH(orders!I$1,products!$A$1:$G$1,0))</f>
        <v>Lib</v>
      </c>
      <c r="J602" t="str">
        <f>INDEX(products!$A$1:$G$49,MATCH(orders!$D602,products!$A$1:$A$49,0), MATCH(orders!J$1,products!$A$1:$G$1,0))</f>
        <v>D</v>
      </c>
      <c r="K602" s="4">
        <f>INDEX(products!$A$1:$G$49,MATCH(orders!$D602,products!$A$1:$A$49,0), MATCH(orders!K$1,products!$A$1:$G$1,0))</f>
        <v>0.5</v>
      </c>
      <c r="L602" s="5">
        <f>INDEX(products!$A$1:$G$49,MATCH(orders!$D602,products!$A$1:$A$49,0), MATCH(orders!L$1,products!$A$1:$G$1,0))</f>
        <v>7.77</v>
      </c>
      <c r="M602" s="5">
        <f t="shared" si="27"/>
        <v>7.77</v>
      </c>
      <c r="N602" t="str">
        <f t="shared" si="28"/>
        <v>Librica</v>
      </c>
      <c r="O602" t="str">
        <f t="shared" si="29"/>
        <v>Dark</v>
      </c>
      <c r="P602" t="str" cm="1">
        <f t="array" ref="P602">_xlfn.XLOOKUP(Orders[[#This Row],[Customer ID]],customers!$A$1:$A$1001,customers!I$1:$I$1001,,0)</f>
        <v>No</v>
      </c>
      <c r="Q602" t="str">
        <f>_xlfn.XLOOKUP(C602,customers!$A$1:$A$1001,customers!$F$1:$F$1001,,0)</f>
        <v>Philadelphia</v>
      </c>
      <c r="R602" s="10">
        <f>Orders[[#This Row],[Unit Price]]-Orders[[#This Row],[Unit Profit]]</f>
        <v>6.7599</v>
      </c>
      <c r="S602" s="10">
        <f>Orders[[#This Row],[Quantity]]*Orders[[#This Row],[Unit Cost]]</f>
        <v>6.7599</v>
      </c>
      <c r="T602" s="5" cm="1">
        <f t="array" ref="T602">_xlfn.XLOOKUP(D602,Table2[[#All],[Product ID]],Table2[[#All],[Profit]],,0)</f>
        <v>1.0101</v>
      </c>
      <c r="U602" s="5">
        <f>Orders[[#This Row],[Quantity]]*Orders[[#This Row],[Unit Profit]]</f>
        <v>1.0101</v>
      </c>
    </row>
    <row r="603" spans="1:21" x14ac:dyDescent="0.3">
      <c r="A603" s="2" t="s">
        <v>3883</v>
      </c>
      <c r="B603" s="3">
        <v>43815</v>
      </c>
      <c r="C603" s="2" t="s">
        <v>3884</v>
      </c>
      <c r="D603" t="s">
        <v>6142</v>
      </c>
      <c r="E603" s="2">
        <v>4</v>
      </c>
      <c r="F603" s="2" t="str">
        <f>_xlfn.XLOOKUP(C603,customers!$A$1:$A$1001,customers!$B$1:$B$1001,,0)</f>
        <v>Aurelia Burgwin</v>
      </c>
      <c r="G603" s="2" t="str">
        <f>IF(_xlfn.XLOOKUP(C603,customers!$A$1:$A$1001,customers!$C$1:$C$1001,,0)=0, "", _xlfn.XLOOKUP(C603,customers!$A$1:$A$1001,customers!$C$1:$C$1001,,0))</f>
        <v>aburgwingp@redcross.org</v>
      </c>
      <c r="H603" s="2" t="str">
        <f>_xlfn.XLOOKUP(C603,customers!$A$1:$A$1001,customers!$G$1:$G$1001,,0)</f>
        <v>United States</v>
      </c>
      <c r="I603" t="str">
        <f>INDEX(products!$A$1:$G$49,MATCH(orders!$D603,products!$A$1:$A$49,0), MATCH(orders!I$1,products!$A$1:$G$1,0))</f>
        <v>Rob</v>
      </c>
      <c r="J603" t="str">
        <f>INDEX(products!$A$1:$G$49,MATCH(orders!$D603,products!$A$1:$A$49,0), MATCH(orders!J$1,products!$A$1:$G$1,0))</f>
        <v>L</v>
      </c>
      <c r="K603" s="4">
        <f>INDEX(products!$A$1:$G$49,MATCH(orders!$D603,products!$A$1:$A$49,0), MATCH(orders!K$1,products!$A$1:$G$1,0))</f>
        <v>2.5</v>
      </c>
      <c r="L603" s="5">
        <f>INDEX(products!$A$1:$G$49,MATCH(orders!$D603,products!$A$1:$A$49,0), MATCH(orders!L$1,products!$A$1:$G$1,0))</f>
        <v>27.484999999999996</v>
      </c>
      <c r="M603" s="5">
        <f t="shared" si="27"/>
        <v>109.93999999999998</v>
      </c>
      <c r="N603" t="str">
        <f t="shared" si="28"/>
        <v>Robusta</v>
      </c>
      <c r="O603" t="str">
        <f t="shared" si="29"/>
        <v>Light</v>
      </c>
      <c r="P603" t="str" cm="1">
        <f t="array" ref="P603">_xlfn.XLOOKUP(Orders[[#This Row],[Customer ID]],customers!$A$1:$A$1001,customers!I$1:$I$1001,,0)</f>
        <v>Yes</v>
      </c>
      <c r="Q603" t="str">
        <f>_xlfn.XLOOKUP(C603,customers!$A$1:$A$1001,customers!$F$1:$F$1001,,0)</f>
        <v>Migrate</v>
      </c>
      <c r="R603" s="10">
        <f>Orders[[#This Row],[Unit Price]]-Orders[[#This Row],[Unit Profit]]</f>
        <v>25.835899999999995</v>
      </c>
      <c r="S603" s="10">
        <f>Orders[[#This Row],[Quantity]]*Orders[[#This Row],[Unit Cost]]</f>
        <v>103.34359999999998</v>
      </c>
      <c r="T603" s="5" cm="1">
        <f t="array" ref="T603">_xlfn.XLOOKUP(D603,Table2[[#All],[Product ID]],Table2[[#All],[Profit]],,0)</f>
        <v>1.6490999999999998</v>
      </c>
      <c r="U603" s="5">
        <f>Orders[[#This Row],[Quantity]]*Orders[[#This Row],[Unit Profit]]</f>
        <v>6.5963999999999992</v>
      </c>
    </row>
    <row r="604" spans="1:21" x14ac:dyDescent="0.3">
      <c r="A604" s="2" t="s">
        <v>3889</v>
      </c>
      <c r="B604" s="3">
        <v>43603</v>
      </c>
      <c r="C604" s="2" t="s">
        <v>3890</v>
      </c>
      <c r="D604" t="s">
        <v>6184</v>
      </c>
      <c r="E604" s="2">
        <v>5</v>
      </c>
      <c r="F604" s="2" t="str">
        <f>_xlfn.XLOOKUP(C604,customers!$A$1:$A$1001,customers!$B$1:$B$1001,,0)</f>
        <v>Emalee Rolin</v>
      </c>
      <c r="G604" s="2" t="str">
        <f>IF(_xlfn.XLOOKUP(C604,customers!$A$1:$A$1001,customers!$C$1:$C$1001,,0)=0, "", _xlfn.XLOOKUP(C604,customers!$A$1:$A$1001,customers!$C$1:$C$1001,,0))</f>
        <v>erolingq@google.fr</v>
      </c>
      <c r="H604" s="2" t="str">
        <f>_xlfn.XLOOKUP(C604,customers!$A$1:$A$1001,customers!$G$1:$G$1001,,0)</f>
        <v>United States</v>
      </c>
      <c r="I604" t="str">
        <f>INDEX(products!$A$1:$G$49,MATCH(orders!$D604,products!$A$1:$A$49,0), MATCH(orders!I$1,products!$A$1:$G$1,0))</f>
        <v>Exc</v>
      </c>
      <c r="J604" t="str">
        <f>INDEX(products!$A$1:$G$49,MATCH(orders!$D604,products!$A$1:$A$49,0), MATCH(orders!J$1,products!$A$1:$G$1,0))</f>
        <v>L</v>
      </c>
      <c r="K604" s="4">
        <f>INDEX(products!$A$1:$G$49,MATCH(orders!$D604,products!$A$1:$A$49,0), MATCH(orders!K$1,products!$A$1:$G$1,0))</f>
        <v>0.2</v>
      </c>
      <c r="L604" s="5">
        <f>INDEX(products!$A$1:$G$49,MATCH(orders!$D604,products!$A$1:$A$49,0), MATCH(orders!L$1,products!$A$1:$G$1,0))</f>
        <v>4.4550000000000001</v>
      </c>
      <c r="M604" s="5">
        <f t="shared" si="27"/>
        <v>22.274999999999999</v>
      </c>
      <c r="N604" t="str">
        <f t="shared" si="28"/>
        <v>Excelsa</v>
      </c>
      <c r="O604" t="str">
        <f t="shared" si="29"/>
        <v>Light</v>
      </c>
      <c r="P604" t="str" cm="1">
        <f t="array" ref="P604">_xlfn.XLOOKUP(Orders[[#This Row],[Customer ID]],customers!$A$1:$A$1001,customers!I$1:$I$1001,,0)</f>
        <v>Yes</v>
      </c>
      <c r="Q604" t="str">
        <f>_xlfn.XLOOKUP(C604,customers!$A$1:$A$1001,customers!$F$1:$F$1001,,0)</f>
        <v>Toledo</v>
      </c>
      <c r="R604" s="10">
        <f>Orders[[#This Row],[Unit Price]]-Orders[[#This Row],[Unit Profit]]</f>
        <v>3.96495</v>
      </c>
      <c r="S604" s="10">
        <f>Orders[[#This Row],[Quantity]]*Orders[[#This Row],[Unit Cost]]</f>
        <v>19.824750000000002</v>
      </c>
      <c r="T604" s="5" cm="1">
        <f t="array" ref="T604">_xlfn.XLOOKUP(D604,Table2[[#All],[Product ID]],Table2[[#All],[Profit]],,0)</f>
        <v>0.49004999999999999</v>
      </c>
      <c r="U604" s="5">
        <f>Orders[[#This Row],[Quantity]]*Orders[[#This Row],[Unit Profit]]</f>
        <v>2.45025</v>
      </c>
    </row>
    <row r="605" spans="1:21" x14ac:dyDescent="0.3">
      <c r="A605" s="2" t="s">
        <v>3895</v>
      </c>
      <c r="B605" s="3">
        <v>43660</v>
      </c>
      <c r="C605" s="2" t="s">
        <v>3896</v>
      </c>
      <c r="D605" t="s">
        <v>6174</v>
      </c>
      <c r="E605" s="2">
        <v>3</v>
      </c>
      <c r="F605" s="2" t="str">
        <f>_xlfn.XLOOKUP(C605,customers!$A$1:$A$1001,customers!$B$1:$B$1001,,0)</f>
        <v>Donavon Fowle</v>
      </c>
      <c r="G605" s="2" t="str">
        <f>IF(_xlfn.XLOOKUP(C605,customers!$A$1:$A$1001,customers!$C$1:$C$1001,,0)=0, "", _xlfn.XLOOKUP(C605,customers!$A$1:$A$1001,customers!$C$1:$C$1001,,0))</f>
        <v>dfowlegr@epa.gov</v>
      </c>
      <c r="H605" s="2" t="str">
        <f>_xlfn.XLOOKUP(C605,customers!$A$1:$A$1001,customers!$G$1:$G$1001,,0)</f>
        <v>United States</v>
      </c>
      <c r="I605" t="str">
        <f>INDEX(products!$A$1:$G$49,MATCH(orders!$D605,products!$A$1:$A$49,0), MATCH(orders!I$1,products!$A$1:$G$1,0))</f>
        <v>Rob</v>
      </c>
      <c r="J605" t="str">
        <f>INDEX(products!$A$1:$G$49,MATCH(orders!$D605,products!$A$1:$A$49,0), MATCH(orders!J$1,products!$A$1:$G$1,0))</f>
        <v>M</v>
      </c>
      <c r="K605" s="4">
        <f>INDEX(products!$A$1:$G$49,MATCH(orders!$D605,products!$A$1:$A$49,0), MATCH(orders!K$1,products!$A$1:$G$1,0))</f>
        <v>0.2</v>
      </c>
      <c r="L605" s="5">
        <f>INDEX(products!$A$1:$G$49,MATCH(orders!$D605,products!$A$1:$A$49,0), MATCH(orders!L$1,products!$A$1:$G$1,0))</f>
        <v>2.9849999999999999</v>
      </c>
      <c r="M605" s="5">
        <f t="shared" si="27"/>
        <v>8.9550000000000001</v>
      </c>
      <c r="N605" t="str">
        <f t="shared" si="28"/>
        <v>Robusta</v>
      </c>
      <c r="O605" t="str">
        <f t="shared" si="29"/>
        <v>Medium</v>
      </c>
      <c r="P605" t="str" cm="1">
        <f t="array" ref="P605">_xlfn.XLOOKUP(Orders[[#This Row],[Customer ID]],customers!$A$1:$A$1001,customers!I$1:$I$1001,,0)</f>
        <v>No</v>
      </c>
      <c r="Q605" t="str">
        <f>_xlfn.XLOOKUP(C605,customers!$A$1:$A$1001,customers!$F$1:$F$1001,,0)</f>
        <v>Colorado Springs</v>
      </c>
      <c r="R605" s="10">
        <f>Orders[[#This Row],[Unit Price]]-Orders[[#This Row],[Unit Profit]]</f>
        <v>2.8058999999999998</v>
      </c>
      <c r="S605" s="10">
        <f>Orders[[#This Row],[Quantity]]*Orders[[#This Row],[Unit Cost]]</f>
        <v>8.4177</v>
      </c>
      <c r="T605" s="5" cm="1">
        <f t="array" ref="T605">_xlfn.XLOOKUP(D605,Table2[[#All],[Product ID]],Table2[[#All],[Profit]],,0)</f>
        <v>0.17909999999999998</v>
      </c>
      <c r="U605" s="5">
        <f>Orders[[#This Row],[Quantity]]*Orders[[#This Row],[Unit Profit]]</f>
        <v>0.53729999999999989</v>
      </c>
    </row>
    <row r="606" spans="1:21" x14ac:dyDescent="0.3">
      <c r="A606" s="2" t="s">
        <v>3900</v>
      </c>
      <c r="B606" s="3">
        <v>44148</v>
      </c>
      <c r="C606" s="2" t="s">
        <v>3901</v>
      </c>
      <c r="D606" t="s">
        <v>6165</v>
      </c>
      <c r="E606" s="2">
        <v>4</v>
      </c>
      <c r="F606" s="2" t="str">
        <f>_xlfn.XLOOKUP(C606,customers!$A$1:$A$1001,customers!$B$1:$B$1001,,0)</f>
        <v>Jorge Bettison</v>
      </c>
      <c r="G606" s="2" t="str">
        <f>IF(_xlfn.XLOOKUP(C606,customers!$A$1:$A$1001,customers!$C$1:$C$1001,,0)=0, "", _xlfn.XLOOKUP(C606,customers!$A$1:$A$1001,customers!$C$1:$C$1001,,0))</f>
        <v/>
      </c>
      <c r="H606" s="2" t="str">
        <f>_xlfn.XLOOKUP(C606,customers!$A$1:$A$1001,customers!$G$1:$G$1001,,0)</f>
        <v>Ireland</v>
      </c>
      <c r="I606" t="str">
        <f>INDEX(products!$A$1:$G$49,MATCH(orders!$D606,products!$A$1:$A$49,0), MATCH(orders!I$1,products!$A$1:$G$1,0))</f>
        <v>Lib</v>
      </c>
      <c r="J606" t="str">
        <f>INDEX(products!$A$1:$G$49,MATCH(orders!$D606,products!$A$1:$A$49,0), MATCH(orders!J$1,products!$A$1:$G$1,0))</f>
        <v>D</v>
      </c>
      <c r="K606" s="4">
        <f>INDEX(products!$A$1:$G$49,MATCH(orders!$D606,products!$A$1:$A$49,0), MATCH(orders!K$1,products!$A$1:$G$1,0))</f>
        <v>2.5</v>
      </c>
      <c r="L606" s="5">
        <f>INDEX(products!$A$1:$G$49,MATCH(orders!$D606,products!$A$1:$A$49,0), MATCH(orders!L$1,products!$A$1:$G$1,0))</f>
        <v>29.784999999999997</v>
      </c>
      <c r="M606" s="5">
        <f t="shared" si="27"/>
        <v>119.13999999999999</v>
      </c>
      <c r="N606" t="str">
        <f t="shared" si="28"/>
        <v>Librica</v>
      </c>
      <c r="O606" t="str">
        <f t="shared" si="29"/>
        <v>Dark</v>
      </c>
      <c r="P606" t="str" cm="1">
        <f t="array" ref="P606">_xlfn.XLOOKUP(Orders[[#This Row],[Customer ID]],customers!$A$1:$A$1001,customers!I$1:$I$1001,,0)</f>
        <v>No</v>
      </c>
      <c r="Q606" t="str">
        <f>_xlfn.XLOOKUP(C606,customers!$A$1:$A$1001,customers!$F$1:$F$1001,,0)</f>
        <v>Longwood</v>
      </c>
      <c r="R606" s="10">
        <f>Orders[[#This Row],[Unit Price]]-Orders[[#This Row],[Unit Profit]]</f>
        <v>25.912949999999995</v>
      </c>
      <c r="S606" s="10">
        <f>Orders[[#This Row],[Quantity]]*Orders[[#This Row],[Unit Cost]]</f>
        <v>103.65179999999998</v>
      </c>
      <c r="T606" s="5" cm="1">
        <f t="array" ref="T606">_xlfn.XLOOKUP(D606,Table2[[#All],[Product ID]],Table2[[#All],[Profit]],,0)</f>
        <v>3.8720499999999998</v>
      </c>
      <c r="U606" s="5">
        <f>Orders[[#This Row],[Quantity]]*Orders[[#This Row],[Unit Profit]]</f>
        <v>15.488199999999999</v>
      </c>
    </row>
    <row r="607" spans="1:21" x14ac:dyDescent="0.3">
      <c r="A607" s="2" t="s">
        <v>3905</v>
      </c>
      <c r="B607" s="3">
        <v>44028</v>
      </c>
      <c r="C607" s="2" t="s">
        <v>3906</v>
      </c>
      <c r="D607" t="s">
        <v>6182</v>
      </c>
      <c r="E607" s="2">
        <v>5</v>
      </c>
      <c r="F607" s="2" t="str">
        <f>_xlfn.XLOOKUP(C607,customers!$A$1:$A$1001,customers!$B$1:$B$1001,,0)</f>
        <v>Wang Powlesland</v>
      </c>
      <c r="G607" s="2" t="str">
        <f>IF(_xlfn.XLOOKUP(C607,customers!$A$1:$A$1001,customers!$C$1:$C$1001,,0)=0, "", _xlfn.XLOOKUP(C607,customers!$A$1:$A$1001,customers!$C$1:$C$1001,,0))</f>
        <v>wpowleslandgt@soundcloud.com</v>
      </c>
      <c r="H607" s="2" t="str">
        <f>_xlfn.XLOOKUP(C607,customers!$A$1:$A$1001,customers!$G$1:$G$1001,,0)</f>
        <v>United States</v>
      </c>
      <c r="I607" t="str">
        <f>INDEX(products!$A$1:$G$49,MATCH(orders!$D607,products!$A$1:$A$49,0), MATCH(orders!I$1,products!$A$1:$G$1,0))</f>
        <v>Ara</v>
      </c>
      <c r="J607" t="str">
        <f>INDEX(products!$A$1:$G$49,MATCH(orders!$D607,products!$A$1:$A$49,0), MATCH(orders!J$1,products!$A$1:$G$1,0))</f>
        <v>L</v>
      </c>
      <c r="K607" s="4">
        <f>INDEX(products!$A$1:$G$49,MATCH(orders!$D607,products!$A$1:$A$49,0), MATCH(orders!K$1,products!$A$1:$G$1,0))</f>
        <v>2.5</v>
      </c>
      <c r="L607" s="5">
        <f>INDEX(products!$A$1:$G$49,MATCH(orders!$D607,products!$A$1:$A$49,0), MATCH(orders!L$1,products!$A$1:$G$1,0))</f>
        <v>29.784999999999997</v>
      </c>
      <c r="M607" s="5">
        <f t="shared" si="27"/>
        <v>148.92499999999998</v>
      </c>
      <c r="N607" t="str">
        <f t="shared" si="28"/>
        <v>Arabica</v>
      </c>
      <c r="O607" t="str">
        <f t="shared" si="29"/>
        <v>Light</v>
      </c>
      <c r="P607" t="str" cm="1">
        <f t="array" ref="P607">_xlfn.XLOOKUP(Orders[[#This Row],[Customer ID]],customers!$A$1:$A$1001,customers!I$1:$I$1001,,0)</f>
        <v>Yes</v>
      </c>
      <c r="Q607" t="str">
        <f>_xlfn.XLOOKUP(C607,customers!$A$1:$A$1001,customers!$F$1:$F$1001,,0)</f>
        <v>Pittsburgh</v>
      </c>
      <c r="R607" s="10">
        <f>Orders[[#This Row],[Unit Price]]-Orders[[#This Row],[Unit Profit]]</f>
        <v>27.104349999999997</v>
      </c>
      <c r="S607" s="10">
        <f>Orders[[#This Row],[Quantity]]*Orders[[#This Row],[Unit Cost]]</f>
        <v>135.52175</v>
      </c>
      <c r="T607" s="5" cm="1">
        <f t="array" ref="T607">_xlfn.XLOOKUP(D607,Table2[[#All],[Product ID]],Table2[[#All],[Profit]],,0)</f>
        <v>2.6806499999999995</v>
      </c>
      <c r="U607" s="5">
        <f>Orders[[#This Row],[Quantity]]*Orders[[#This Row],[Unit Profit]]</f>
        <v>13.403249999999998</v>
      </c>
    </row>
    <row r="608" spans="1:21" x14ac:dyDescent="0.3">
      <c r="A608" s="2" t="s">
        <v>3911</v>
      </c>
      <c r="B608" s="3">
        <v>44138</v>
      </c>
      <c r="C608" s="2" t="s">
        <v>3840</v>
      </c>
      <c r="D608" t="s">
        <v>6164</v>
      </c>
      <c r="E608" s="2">
        <v>3</v>
      </c>
      <c r="F608" s="2" t="str">
        <f>_xlfn.XLOOKUP(C608,customers!$A$1:$A$1001,customers!$B$1:$B$1001,,0)</f>
        <v>Cody Verissimo</v>
      </c>
      <c r="G608" s="2" t="str">
        <f>IF(_xlfn.XLOOKUP(C608,customers!$A$1:$A$1001,customers!$C$1:$C$1001,,0)=0, "", _xlfn.XLOOKUP(C608,customers!$A$1:$A$1001,customers!$C$1:$C$1001,,0))</f>
        <v>cverissimogh@theglobeandmail.com</v>
      </c>
      <c r="H608" s="2" t="str">
        <f>_xlfn.XLOOKUP(C608,customers!$A$1:$A$1001,customers!$G$1:$G$1001,,0)</f>
        <v>United Kingdom</v>
      </c>
      <c r="I608" t="str">
        <f>INDEX(products!$A$1:$G$49,MATCH(orders!$D608,products!$A$1:$A$49,0), MATCH(orders!I$1,products!$A$1:$G$1,0))</f>
        <v>Lib</v>
      </c>
      <c r="J608" t="str">
        <f>INDEX(products!$A$1:$G$49,MATCH(orders!$D608,products!$A$1:$A$49,0), MATCH(orders!J$1,products!$A$1:$G$1,0))</f>
        <v>L</v>
      </c>
      <c r="K608" s="4">
        <f>INDEX(products!$A$1:$G$49,MATCH(orders!$D608,products!$A$1:$A$49,0), MATCH(orders!K$1,products!$A$1:$G$1,0))</f>
        <v>2.5</v>
      </c>
      <c r="L608" s="5">
        <f>INDEX(products!$A$1:$G$49,MATCH(orders!$D608,products!$A$1:$A$49,0), MATCH(orders!L$1,products!$A$1:$G$1,0))</f>
        <v>36.454999999999998</v>
      </c>
      <c r="M608" s="5">
        <f t="shared" si="27"/>
        <v>109.36499999999999</v>
      </c>
      <c r="N608" t="str">
        <f t="shared" si="28"/>
        <v>Librica</v>
      </c>
      <c r="O608" t="str">
        <f t="shared" si="29"/>
        <v>Light</v>
      </c>
      <c r="P608" t="str" cm="1">
        <f t="array" ref="P608">_xlfn.XLOOKUP(Orders[[#This Row],[Customer ID]],customers!$A$1:$A$1001,customers!I$1:$I$1001,,0)</f>
        <v>Yes</v>
      </c>
      <c r="Q608" t="str">
        <f>_xlfn.XLOOKUP(C608,customers!$A$1:$A$1001,customers!$F$1:$F$1001,,0)</f>
        <v>Upton</v>
      </c>
      <c r="R608" s="10">
        <f>Orders[[#This Row],[Unit Price]]-Orders[[#This Row],[Unit Profit]]</f>
        <v>31.71585</v>
      </c>
      <c r="S608" s="10">
        <f>Orders[[#This Row],[Quantity]]*Orders[[#This Row],[Unit Cost]]</f>
        <v>95.147549999999995</v>
      </c>
      <c r="T608" s="5" cm="1">
        <f t="array" ref="T608">_xlfn.XLOOKUP(D608,Table2[[#All],[Product ID]],Table2[[#All],[Profit]],,0)</f>
        <v>4.7391499999999995</v>
      </c>
      <c r="U608" s="5">
        <f>Orders[[#This Row],[Quantity]]*Orders[[#This Row],[Unit Profit]]</f>
        <v>14.217449999999999</v>
      </c>
    </row>
    <row r="609" spans="1:21" x14ac:dyDescent="0.3">
      <c r="A609" s="2" t="s">
        <v>3917</v>
      </c>
      <c r="B609" s="3">
        <v>44640</v>
      </c>
      <c r="C609" s="2" t="s">
        <v>3918</v>
      </c>
      <c r="D609" t="s">
        <v>6153</v>
      </c>
      <c r="E609" s="2">
        <v>1</v>
      </c>
      <c r="F609" s="2" t="str">
        <f>_xlfn.XLOOKUP(C609,customers!$A$1:$A$1001,customers!$B$1:$B$1001,,0)</f>
        <v>Laurence Ellingham</v>
      </c>
      <c r="G609" s="2" t="str">
        <f>IF(_xlfn.XLOOKUP(C609,customers!$A$1:$A$1001,customers!$C$1:$C$1001,,0)=0, "", _xlfn.XLOOKUP(C609,customers!$A$1:$A$1001,customers!$C$1:$C$1001,,0))</f>
        <v>lellinghamgv@sciencedaily.com</v>
      </c>
      <c r="H609" s="2" t="str">
        <f>_xlfn.XLOOKUP(C609,customers!$A$1:$A$1001,customers!$G$1:$G$1001,,0)</f>
        <v>United States</v>
      </c>
      <c r="I609" t="str">
        <f>INDEX(products!$A$1:$G$49,MATCH(orders!$D609,products!$A$1:$A$49,0), MATCH(orders!I$1,products!$A$1:$G$1,0))</f>
        <v>Exc</v>
      </c>
      <c r="J609" t="str">
        <f>INDEX(products!$A$1:$G$49,MATCH(orders!$D609,products!$A$1:$A$49,0), MATCH(orders!J$1,products!$A$1:$G$1,0))</f>
        <v>D</v>
      </c>
      <c r="K609" s="4">
        <f>INDEX(products!$A$1:$G$49,MATCH(orders!$D609,products!$A$1:$A$49,0), MATCH(orders!K$1,products!$A$1:$G$1,0))</f>
        <v>0.2</v>
      </c>
      <c r="L609" s="5">
        <f>INDEX(products!$A$1:$G$49,MATCH(orders!$D609,products!$A$1:$A$49,0), MATCH(orders!L$1,products!$A$1:$G$1,0))</f>
        <v>3.645</v>
      </c>
      <c r="M609" s="5">
        <f t="shared" si="27"/>
        <v>3.645</v>
      </c>
      <c r="N609" t="str">
        <f t="shared" si="28"/>
        <v>Excelsa</v>
      </c>
      <c r="O609" t="str">
        <f t="shared" si="29"/>
        <v>Dark</v>
      </c>
      <c r="P609" t="str" cm="1">
        <f t="array" ref="P609">_xlfn.XLOOKUP(Orders[[#This Row],[Customer ID]],customers!$A$1:$A$1001,customers!I$1:$I$1001,,0)</f>
        <v>Yes</v>
      </c>
      <c r="Q609" t="str">
        <f>_xlfn.XLOOKUP(C609,customers!$A$1:$A$1001,customers!$F$1:$F$1001,,0)</f>
        <v>Shreveport</v>
      </c>
      <c r="R609" s="10">
        <f>Orders[[#This Row],[Unit Price]]-Orders[[#This Row],[Unit Profit]]</f>
        <v>3.2440500000000001</v>
      </c>
      <c r="S609" s="10">
        <f>Orders[[#This Row],[Quantity]]*Orders[[#This Row],[Unit Cost]]</f>
        <v>3.2440500000000001</v>
      </c>
      <c r="T609" s="5" cm="1">
        <f t="array" ref="T609">_xlfn.XLOOKUP(D609,Table2[[#All],[Product ID]],Table2[[#All],[Profit]],,0)</f>
        <v>0.40095000000000003</v>
      </c>
      <c r="U609" s="5">
        <f>Orders[[#This Row],[Quantity]]*Orders[[#This Row],[Unit Profit]]</f>
        <v>0.40095000000000003</v>
      </c>
    </row>
    <row r="610" spans="1:21" x14ac:dyDescent="0.3">
      <c r="A610" s="2" t="s">
        <v>3923</v>
      </c>
      <c r="B610" s="3">
        <v>44608</v>
      </c>
      <c r="C610" s="2" t="s">
        <v>3924</v>
      </c>
      <c r="D610" t="s">
        <v>6185</v>
      </c>
      <c r="E610" s="2">
        <v>2</v>
      </c>
      <c r="F610" s="2" t="str">
        <f>_xlfn.XLOOKUP(C610,customers!$A$1:$A$1001,customers!$B$1:$B$1001,,0)</f>
        <v>Billy Neiland</v>
      </c>
      <c r="G610" s="2" t="str">
        <f>IF(_xlfn.XLOOKUP(C610,customers!$A$1:$A$1001,customers!$C$1:$C$1001,,0)=0, "", _xlfn.XLOOKUP(C610,customers!$A$1:$A$1001,customers!$C$1:$C$1001,,0))</f>
        <v/>
      </c>
      <c r="H610" s="2" t="str">
        <f>_xlfn.XLOOKUP(C610,customers!$A$1:$A$1001,customers!$G$1:$G$1001,,0)</f>
        <v>United States</v>
      </c>
      <c r="I610" t="str">
        <f>INDEX(products!$A$1:$G$49,MATCH(orders!$D610,products!$A$1:$A$49,0), MATCH(orders!I$1,products!$A$1:$G$1,0))</f>
        <v>Exc</v>
      </c>
      <c r="J610" t="str">
        <f>INDEX(products!$A$1:$G$49,MATCH(orders!$D610,products!$A$1:$A$49,0), MATCH(orders!J$1,products!$A$1:$G$1,0))</f>
        <v>D</v>
      </c>
      <c r="K610" s="4">
        <f>INDEX(products!$A$1:$G$49,MATCH(orders!$D610,products!$A$1:$A$49,0), MATCH(orders!K$1,products!$A$1:$G$1,0))</f>
        <v>2.5</v>
      </c>
      <c r="L610" s="5">
        <f>INDEX(products!$A$1:$G$49,MATCH(orders!$D610,products!$A$1:$A$49,0), MATCH(orders!L$1,products!$A$1:$G$1,0))</f>
        <v>27.945</v>
      </c>
      <c r="M610" s="5">
        <f t="shared" si="27"/>
        <v>55.89</v>
      </c>
      <c r="N610" t="str">
        <f t="shared" si="28"/>
        <v>Excelsa</v>
      </c>
      <c r="O610" t="str">
        <f t="shared" si="29"/>
        <v>Dark</v>
      </c>
      <c r="P610" t="str" cm="1">
        <f t="array" ref="P610">_xlfn.XLOOKUP(Orders[[#This Row],[Customer ID]],customers!$A$1:$A$1001,customers!I$1:$I$1001,,0)</f>
        <v>No</v>
      </c>
      <c r="Q610" t="str">
        <f>_xlfn.XLOOKUP(C610,customers!$A$1:$A$1001,customers!$F$1:$F$1001,,0)</f>
        <v>Cleveland</v>
      </c>
      <c r="R610" s="10">
        <f>Orders[[#This Row],[Unit Price]]-Orders[[#This Row],[Unit Profit]]</f>
        <v>24.87105</v>
      </c>
      <c r="S610" s="10">
        <f>Orders[[#This Row],[Quantity]]*Orders[[#This Row],[Unit Cost]]</f>
        <v>49.742100000000001</v>
      </c>
      <c r="T610" s="5" cm="1">
        <f t="array" ref="T610">_xlfn.XLOOKUP(D610,Table2[[#All],[Product ID]],Table2[[#All],[Profit]],,0)</f>
        <v>3.07395</v>
      </c>
      <c r="U610" s="5">
        <f>Orders[[#This Row],[Quantity]]*Orders[[#This Row],[Unit Profit]]</f>
        <v>6.1478999999999999</v>
      </c>
    </row>
    <row r="611" spans="1:21" x14ac:dyDescent="0.3">
      <c r="A611" s="2" t="s">
        <v>3927</v>
      </c>
      <c r="B611" s="3">
        <v>44147</v>
      </c>
      <c r="C611" s="2" t="s">
        <v>3928</v>
      </c>
      <c r="D611" t="s">
        <v>6159</v>
      </c>
      <c r="E611" s="2">
        <v>6</v>
      </c>
      <c r="F611" s="2" t="str">
        <f>_xlfn.XLOOKUP(C611,customers!$A$1:$A$1001,customers!$B$1:$B$1001,,0)</f>
        <v>Ancell Fendt</v>
      </c>
      <c r="G611" s="2" t="str">
        <f>IF(_xlfn.XLOOKUP(C611,customers!$A$1:$A$1001,customers!$C$1:$C$1001,,0)=0, "", _xlfn.XLOOKUP(C611,customers!$A$1:$A$1001,customers!$C$1:$C$1001,,0))</f>
        <v>afendtgx@forbes.com</v>
      </c>
      <c r="H611" s="2" t="str">
        <f>_xlfn.XLOOKUP(C611,customers!$A$1:$A$1001,customers!$G$1:$G$1001,,0)</f>
        <v>United States</v>
      </c>
      <c r="I611" t="str">
        <f>INDEX(products!$A$1:$G$49,MATCH(orders!$D611,products!$A$1:$A$49,0), MATCH(orders!I$1,products!$A$1:$G$1,0))</f>
        <v>Lib</v>
      </c>
      <c r="J611" t="str">
        <f>INDEX(products!$A$1:$G$49,MATCH(orders!$D611,products!$A$1:$A$49,0), MATCH(orders!J$1,products!$A$1:$G$1,0))</f>
        <v>M</v>
      </c>
      <c r="K611" s="4">
        <f>INDEX(products!$A$1:$G$49,MATCH(orders!$D611,products!$A$1:$A$49,0), MATCH(orders!K$1,products!$A$1:$G$1,0))</f>
        <v>0.2</v>
      </c>
      <c r="L611" s="5">
        <f>INDEX(products!$A$1:$G$49,MATCH(orders!$D611,products!$A$1:$A$49,0), MATCH(orders!L$1,products!$A$1:$G$1,0))</f>
        <v>4.3650000000000002</v>
      </c>
      <c r="M611" s="5">
        <f t="shared" si="27"/>
        <v>26.19</v>
      </c>
      <c r="N611" t="str">
        <f t="shared" si="28"/>
        <v>Librica</v>
      </c>
      <c r="O611" t="str">
        <f t="shared" si="29"/>
        <v>Medium</v>
      </c>
      <c r="P611" t="str" cm="1">
        <f t="array" ref="P611">_xlfn.XLOOKUP(Orders[[#This Row],[Customer ID]],customers!$A$1:$A$1001,customers!I$1:$I$1001,,0)</f>
        <v>Yes</v>
      </c>
      <c r="Q611" t="str">
        <f>_xlfn.XLOOKUP(C611,customers!$A$1:$A$1001,customers!$F$1:$F$1001,,0)</f>
        <v>Milwaukee</v>
      </c>
      <c r="R611" s="10">
        <f>Orders[[#This Row],[Unit Price]]-Orders[[#This Row],[Unit Profit]]</f>
        <v>3.7975500000000002</v>
      </c>
      <c r="S611" s="10">
        <f>Orders[[#This Row],[Quantity]]*Orders[[#This Row],[Unit Cost]]</f>
        <v>22.785299999999999</v>
      </c>
      <c r="T611" s="5" cm="1">
        <f t="array" ref="T611">_xlfn.XLOOKUP(D611,Table2[[#All],[Product ID]],Table2[[#All],[Profit]],,0)</f>
        <v>0.56745000000000001</v>
      </c>
      <c r="U611" s="5">
        <f>Orders[[#This Row],[Quantity]]*Orders[[#This Row],[Unit Profit]]</f>
        <v>3.4047000000000001</v>
      </c>
    </row>
    <row r="612" spans="1:21" x14ac:dyDescent="0.3">
      <c r="A612" s="2" t="s">
        <v>3933</v>
      </c>
      <c r="B612" s="3">
        <v>43743</v>
      </c>
      <c r="C612" s="2" t="s">
        <v>3934</v>
      </c>
      <c r="D612" t="s">
        <v>6138</v>
      </c>
      <c r="E612" s="2">
        <v>4</v>
      </c>
      <c r="F612" s="2" t="str">
        <f>_xlfn.XLOOKUP(C612,customers!$A$1:$A$1001,customers!$B$1:$B$1001,,0)</f>
        <v>Angelia Cleyburn</v>
      </c>
      <c r="G612" s="2" t="str">
        <f>IF(_xlfn.XLOOKUP(C612,customers!$A$1:$A$1001,customers!$C$1:$C$1001,,0)=0, "", _xlfn.XLOOKUP(C612,customers!$A$1:$A$1001,customers!$C$1:$C$1001,,0))</f>
        <v>acleyburngy@lycos.com</v>
      </c>
      <c r="H612" s="2" t="str">
        <f>_xlfn.XLOOKUP(C612,customers!$A$1:$A$1001,customers!$G$1:$G$1001,,0)</f>
        <v>United States</v>
      </c>
      <c r="I612" t="str">
        <f>INDEX(products!$A$1:$G$49,MATCH(orders!$D612,products!$A$1:$A$49,0), MATCH(orders!I$1,products!$A$1:$G$1,0))</f>
        <v>Rob</v>
      </c>
      <c r="J612" t="str">
        <f>INDEX(products!$A$1:$G$49,MATCH(orders!$D612,products!$A$1:$A$49,0), MATCH(orders!J$1,products!$A$1:$G$1,0))</f>
        <v>M</v>
      </c>
      <c r="K612" s="4">
        <f>INDEX(products!$A$1:$G$49,MATCH(orders!$D612,products!$A$1:$A$49,0), MATCH(orders!K$1,products!$A$1:$G$1,0))</f>
        <v>1</v>
      </c>
      <c r="L612" s="5">
        <f>INDEX(products!$A$1:$G$49,MATCH(orders!$D612,products!$A$1:$A$49,0), MATCH(orders!L$1,products!$A$1:$G$1,0))</f>
        <v>9.9499999999999993</v>
      </c>
      <c r="M612" s="5">
        <f t="shared" si="27"/>
        <v>39.799999999999997</v>
      </c>
      <c r="N612" t="str">
        <f t="shared" si="28"/>
        <v>Robusta</v>
      </c>
      <c r="O612" t="str">
        <f t="shared" si="29"/>
        <v>Medium</v>
      </c>
      <c r="P612" t="str" cm="1">
        <f t="array" ref="P612">_xlfn.XLOOKUP(Orders[[#This Row],[Customer ID]],customers!$A$1:$A$1001,customers!I$1:$I$1001,,0)</f>
        <v>No</v>
      </c>
      <c r="Q612" t="str">
        <f>_xlfn.XLOOKUP(C612,customers!$A$1:$A$1001,customers!$F$1:$F$1001,,0)</f>
        <v>Fort Lauderdale</v>
      </c>
      <c r="R612" s="10">
        <f>Orders[[#This Row],[Unit Price]]-Orders[[#This Row],[Unit Profit]]</f>
        <v>9.3529999999999998</v>
      </c>
      <c r="S612" s="10">
        <f>Orders[[#This Row],[Quantity]]*Orders[[#This Row],[Unit Cost]]</f>
        <v>37.411999999999999</v>
      </c>
      <c r="T612" s="5" cm="1">
        <f t="array" ref="T612">_xlfn.XLOOKUP(D612,Table2[[#All],[Product ID]],Table2[[#All],[Profit]],,0)</f>
        <v>0.59699999999999998</v>
      </c>
      <c r="U612" s="5">
        <f>Orders[[#This Row],[Quantity]]*Orders[[#This Row],[Unit Profit]]</f>
        <v>2.3879999999999999</v>
      </c>
    </row>
    <row r="613" spans="1:21" x14ac:dyDescent="0.3">
      <c r="A613" s="2" t="s">
        <v>3939</v>
      </c>
      <c r="B613" s="3">
        <v>43739</v>
      </c>
      <c r="C613" s="2" t="s">
        <v>3940</v>
      </c>
      <c r="D613" t="s">
        <v>6148</v>
      </c>
      <c r="E613" s="2">
        <v>2</v>
      </c>
      <c r="F613" s="2" t="str">
        <f>_xlfn.XLOOKUP(C613,customers!$A$1:$A$1001,customers!$B$1:$B$1001,,0)</f>
        <v>Temple Castiglione</v>
      </c>
      <c r="G613" s="2" t="str">
        <f>IF(_xlfn.XLOOKUP(C613,customers!$A$1:$A$1001,customers!$C$1:$C$1001,,0)=0, "", _xlfn.XLOOKUP(C613,customers!$A$1:$A$1001,customers!$C$1:$C$1001,,0))</f>
        <v>tcastiglionegz@xing.com</v>
      </c>
      <c r="H613" s="2" t="str">
        <f>_xlfn.XLOOKUP(C613,customers!$A$1:$A$1001,customers!$G$1:$G$1001,,0)</f>
        <v>United States</v>
      </c>
      <c r="I613" t="str">
        <f>INDEX(products!$A$1:$G$49,MATCH(orders!$D613,products!$A$1:$A$49,0), MATCH(orders!I$1,products!$A$1:$G$1,0))</f>
        <v>Exc</v>
      </c>
      <c r="J613" t="str">
        <f>INDEX(products!$A$1:$G$49,MATCH(orders!$D613,products!$A$1:$A$49,0), MATCH(orders!J$1,products!$A$1:$G$1,0))</f>
        <v>L</v>
      </c>
      <c r="K613" s="4">
        <f>INDEX(products!$A$1:$G$49,MATCH(orders!$D613,products!$A$1:$A$49,0), MATCH(orders!K$1,products!$A$1:$G$1,0))</f>
        <v>2.5</v>
      </c>
      <c r="L613" s="5">
        <f>INDEX(products!$A$1:$G$49,MATCH(orders!$D613,products!$A$1:$A$49,0), MATCH(orders!L$1,products!$A$1:$G$1,0))</f>
        <v>34.154999999999994</v>
      </c>
      <c r="M613" s="5">
        <f t="shared" si="27"/>
        <v>68.309999999999988</v>
      </c>
      <c r="N613" t="str">
        <f t="shared" si="28"/>
        <v>Excelsa</v>
      </c>
      <c r="O613" t="str">
        <f t="shared" si="29"/>
        <v>Light</v>
      </c>
      <c r="P613" t="str" cm="1">
        <f t="array" ref="P613">_xlfn.XLOOKUP(Orders[[#This Row],[Customer ID]],customers!$A$1:$A$1001,customers!I$1:$I$1001,,0)</f>
        <v>No</v>
      </c>
      <c r="Q613" t="str">
        <f>_xlfn.XLOOKUP(C613,customers!$A$1:$A$1001,customers!$F$1:$F$1001,,0)</f>
        <v>Shreveport</v>
      </c>
      <c r="R613" s="10">
        <f>Orders[[#This Row],[Unit Price]]-Orders[[#This Row],[Unit Profit]]</f>
        <v>30.397949999999994</v>
      </c>
      <c r="S613" s="10">
        <f>Orders[[#This Row],[Quantity]]*Orders[[#This Row],[Unit Cost]]</f>
        <v>60.795899999999989</v>
      </c>
      <c r="T613" s="5" cm="1">
        <f t="array" ref="T613">_xlfn.XLOOKUP(D613,Table2[[#All],[Product ID]],Table2[[#All],[Profit]],,0)</f>
        <v>3.7570499999999996</v>
      </c>
      <c r="U613" s="5">
        <f>Orders[[#This Row],[Quantity]]*Orders[[#This Row],[Unit Profit]]</f>
        <v>7.5140999999999991</v>
      </c>
    </row>
    <row r="614" spans="1:21" x14ac:dyDescent="0.3">
      <c r="A614" s="2" t="s">
        <v>3945</v>
      </c>
      <c r="B614" s="3">
        <v>43896</v>
      </c>
      <c r="C614" s="2" t="s">
        <v>3946</v>
      </c>
      <c r="D614" t="s">
        <v>6152</v>
      </c>
      <c r="E614" s="2">
        <v>4</v>
      </c>
      <c r="F614" s="2" t="str">
        <f>_xlfn.XLOOKUP(C614,customers!$A$1:$A$1001,customers!$B$1:$B$1001,,0)</f>
        <v>Betti Lacasa</v>
      </c>
      <c r="G614" s="2" t="str">
        <f>IF(_xlfn.XLOOKUP(C614,customers!$A$1:$A$1001,customers!$C$1:$C$1001,,0)=0, "", _xlfn.XLOOKUP(C614,customers!$A$1:$A$1001,customers!$C$1:$C$1001,,0))</f>
        <v/>
      </c>
      <c r="H614" s="2" t="str">
        <f>_xlfn.XLOOKUP(C614,customers!$A$1:$A$1001,customers!$G$1:$G$1001,,0)</f>
        <v>Ireland</v>
      </c>
      <c r="I614" t="str">
        <f>INDEX(products!$A$1:$G$49,MATCH(orders!$D614,products!$A$1:$A$49,0), MATCH(orders!I$1,products!$A$1:$G$1,0))</f>
        <v>Ara</v>
      </c>
      <c r="J614" t="str">
        <f>INDEX(products!$A$1:$G$49,MATCH(orders!$D614,products!$A$1:$A$49,0), MATCH(orders!J$1,products!$A$1:$G$1,0))</f>
        <v>M</v>
      </c>
      <c r="K614" s="4">
        <f>INDEX(products!$A$1:$G$49,MATCH(orders!$D614,products!$A$1:$A$49,0), MATCH(orders!K$1,products!$A$1:$G$1,0))</f>
        <v>0.2</v>
      </c>
      <c r="L614" s="5">
        <f>INDEX(products!$A$1:$G$49,MATCH(orders!$D614,products!$A$1:$A$49,0), MATCH(orders!L$1,products!$A$1:$G$1,0))</f>
        <v>3.375</v>
      </c>
      <c r="M614" s="5">
        <f t="shared" si="27"/>
        <v>13.5</v>
      </c>
      <c r="N614" t="str">
        <f t="shared" si="28"/>
        <v>Arabica</v>
      </c>
      <c r="O614" t="str">
        <f t="shared" si="29"/>
        <v>Medium</v>
      </c>
      <c r="P614" t="str" cm="1">
        <f t="array" ref="P614">_xlfn.XLOOKUP(Orders[[#This Row],[Customer ID]],customers!$A$1:$A$1001,customers!I$1:$I$1001,,0)</f>
        <v>No</v>
      </c>
      <c r="Q614" t="str">
        <f>_xlfn.XLOOKUP(C614,customers!$A$1:$A$1001,customers!$F$1:$F$1001,,0)</f>
        <v>Beaumont</v>
      </c>
      <c r="R614" s="10">
        <f>Orders[[#This Row],[Unit Price]]-Orders[[#This Row],[Unit Profit]]</f>
        <v>3.07125</v>
      </c>
      <c r="S614" s="10">
        <f>Orders[[#This Row],[Quantity]]*Orders[[#This Row],[Unit Cost]]</f>
        <v>12.285</v>
      </c>
      <c r="T614" s="5" cm="1">
        <f t="array" ref="T614">_xlfn.XLOOKUP(D614,Table2[[#All],[Product ID]],Table2[[#All],[Profit]],,0)</f>
        <v>0.30374999999999996</v>
      </c>
      <c r="U614" s="5">
        <f>Orders[[#This Row],[Quantity]]*Orders[[#This Row],[Unit Profit]]</f>
        <v>1.2149999999999999</v>
      </c>
    </row>
    <row r="615" spans="1:21" x14ac:dyDescent="0.3">
      <c r="A615" s="2" t="s">
        <v>3950</v>
      </c>
      <c r="B615" s="3">
        <v>43761</v>
      </c>
      <c r="C615" s="2" t="s">
        <v>3951</v>
      </c>
      <c r="D615" t="s">
        <v>6146</v>
      </c>
      <c r="E615" s="2">
        <v>1</v>
      </c>
      <c r="F615" s="2" t="str">
        <f>_xlfn.XLOOKUP(C615,customers!$A$1:$A$1001,customers!$B$1:$B$1001,,0)</f>
        <v>Gunilla Lynch</v>
      </c>
      <c r="G615" s="2" t="str">
        <f>IF(_xlfn.XLOOKUP(C615,customers!$A$1:$A$1001,customers!$C$1:$C$1001,,0)=0, "", _xlfn.XLOOKUP(C615,customers!$A$1:$A$1001,customers!$C$1:$C$1001,,0))</f>
        <v/>
      </c>
      <c r="H615" s="2" t="str">
        <f>_xlfn.XLOOKUP(C615,customers!$A$1:$A$1001,customers!$G$1:$G$1001,,0)</f>
        <v>United States</v>
      </c>
      <c r="I615" t="str">
        <f>INDEX(products!$A$1:$G$49,MATCH(orders!$D615,products!$A$1:$A$49,0), MATCH(orders!I$1,products!$A$1:$G$1,0))</f>
        <v>Rob</v>
      </c>
      <c r="J615" t="str">
        <f>INDEX(products!$A$1:$G$49,MATCH(orders!$D615,products!$A$1:$A$49,0), MATCH(orders!J$1,products!$A$1:$G$1,0))</f>
        <v>M</v>
      </c>
      <c r="K615" s="4">
        <f>INDEX(products!$A$1:$G$49,MATCH(orders!$D615,products!$A$1:$A$49,0), MATCH(orders!K$1,products!$A$1:$G$1,0))</f>
        <v>0.5</v>
      </c>
      <c r="L615" s="5">
        <f>INDEX(products!$A$1:$G$49,MATCH(orders!$D615,products!$A$1:$A$49,0), MATCH(orders!L$1,products!$A$1:$G$1,0))</f>
        <v>5.97</v>
      </c>
      <c r="M615" s="5">
        <f t="shared" si="27"/>
        <v>5.97</v>
      </c>
      <c r="N615" t="str">
        <f t="shared" si="28"/>
        <v>Robusta</v>
      </c>
      <c r="O615" t="str">
        <f t="shared" si="29"/>
        <v>Medium</v>
      </c>
      <c r="P615" t="str" cm="1">
        <f t="array" ref="P615">_xlfn.XLOOKUP(Orders[[#This Row],[Customer ID]],customers!$A$1:$A$1001,customers!I$1:$I$1001,,0)</f>
        <v>No</v>
      </c>
      <c r="Q615" t="str">
        <f>_xlfn.XLOOKUP(C615,customers!$A$1:$A$1001,customers!$F$1:$F$1001,,0)</f>
        <v>Sacramento</v>
      </c>
      <c r="R615" s="10">
        <f>Orders[[#This Row],[Unit Price]]-Orders[[#This Row],[Unit Profit]]</f>
        <v>5.6117999999999997</v>
      </c>
      <c r="S615" s="10">
        <f>Orders[[#This Row],[Quantity]]*Orders[[#This Row],[Unit Cost]]</f>
        <v>5.6117999999999997</v>
      </c>
      <c r="T615" s="5" cm="1">
        <f t="array" ref="T615">_xlfn.XLOOKUP(D615,Table2[[#All],[Product ID]],Table2[[#All],[Profit]],,0)</f>
        <v>0.35819999999999996</v>
      </c>
      <c r="U615" s="5">
        <f>Orders[[#This Row],[Quantity]]*Orders[[#This Row],[Unit Profit]]</f>
        <v>0.35819999999999996</v>
      </c>
    </row>
    <row r="616" spans="1:21" x14ac:dyDescent="0.3">
      <c r="A616" s="2" t="s">
        <v>3955</v>
      </c>
      <c r="B616" s="3">
        <v>43944</v>
      </c>
      <c r="C616" s="2" t="s">
        <v>3840</v>
      </c>
      <c r="D616" t="s">
        <v>6146</v>
      </c>
      <c r="E616" s="2">
        <v>5</v>
      </c>
      <c r="F616" s="2" t="str">
        <f>_xlfn.XLOOKUP(C616,customers!$A$1:$A$1001,customers!$B$1:$B$1001,,0)</f>
        <v>Cody Verissimo</v>
      </c>
      <c r="G616" s="2" t="str">
        <f>IF(_xlfn.XLOOKUP(C616,customers!$A$1:$A$1001,customers!$C$1:$C$1001,,0)=0, "", _xlfn.XLOOKUP(C616,customers!$A$1:$A$1001,customers!$C$1:$C$1001,,0))</f>
        <v>cverissimogh@theglobeandmail.com</v>
      </c>
      <c r="H616" s="2" t="str">
        <f>_xlfn.XLOOKUP(C616,customers!$A$1:$A$1001,customers!$G$1:$G$1001,,0)</f>
        <v>United Kingdom</v>
      </c>
      <c r="I616" t="str">
        <f>INDEX(products!$A$1:$G$49,MATCH(orders!$D616,products!$A$1:$A$49,0), MATCH(orders!I$1,products!$A$1:$G$1,0))</f>
        <v>Rob</v>
      </c>
      <c r="J616" t="str">
        <f>INDEX(products!$A$1:$G$49,MATCH(orders!$D616,products!$A$1:$A$49,0), MATCH(orders!J$1,products!$A$1:$G$1,0))</f>
        <v>M</v>
      </c>
      <c r="K616" s="4">
        <f>INDEX(products!$A$1:$G$49,MATCH(orders!$D616,products!$A$1:$A$49,0), MATCH(orders!K$1,products!$A$1:$G$1,0))</f>
        <v>0.5</v>
      </c>
      <c r="L616" s="5">
        <f>INDEX(products!$A$1:$G$49,MATCH(orders!$D616,products!$A$1:$A$49,0), MATCH(orders!L$1,products!$A$1:$G$1,0))</f>
        <v>5.97</v>
      </c>
      <c r="M616" s="5">
        <f t="shared" si="27"/>
        <v>29.849999999999998</v>
      </c>
      <c r="N616" t="str">
        <f t="shared" si="28"/>
        <v>Robusta</v>
      </c>
      <c r="O616" t="str">
        <f t="shared" si="29"/>
        <v>Medium</v>
      </c>
      <c r="P616" t="str" cm="1">
        <f t="array" ref="P616">_xlfn.XLOOKUP(Orders[[#This Row],[Customer ID]],customers!$A$1:$A$1001,customers!I$1:$I$1001,,0)</f>
        <v>Yes</v>
      </c>
      <c r="Q616" t="str">
        <f>_xlfn.XLOOKUP(C616,customers!$A$1:$A$1001,customers!$F$1:$F$1001,,0)</f>
        <v>Upton</v>
      </c>
      <c r="R616" s="10">
        <f>Orders[[#This Row],[Unit Price]]-Orders[[#This Row],[Unit Profit]]</f>
        <v>5.6117999999999997</v>
      </c>
      <c r="S616" s="10">
        <f>Orders[[#This Row],[Quantity]]*Orders[[#This Row],[Unit Cost]]</f>
        <v>28.058999999999997</v>
      </c>
      <c r="T616" s="5" cm="1">
        <f t="array" ref="T616">_xlfn.XLOOKUP(D616,Table2[[#All],[Product ID]],Table2[[#All],[Profit]],,0)</f>
        <v>0.35819999999999996</v>
      </c>
      <c r="U616" s="5">
        <f>Orders[[#This Row],[Quantity]]*Orders[[#This Row],[Unit Profit]]</f>
        <v>1.7909999999999999</v>
      </c>
    </row>
    <row r="617" spans="1:21" x14ac:dyDescent="0.3">
      <c r="A617" s="2" t="s">
        <v>3960</v>
      </c>
      <c r="B617" s="3">
        <v>44006</v>
      </c>
      <c r="C617" s="2" t="s">
        <v>3961</v>
      </c>
      <c r="D617" t="s">
        <v>6164</v>
      </c>
      <c r="E617" s="2">
        <v>2</v>
      </c>
      <c r="F617" s="2" t="str">
        <f>_xlfn.XLOOKUP(C617,customers!$A$1:$A$1001,customers!$B$1:$B$1001,,0)</f>
        <v>Shay Couronne</v>
      </c>
      <c r="G617" s="2" t="str">
        <f>IF(_xlfn.XLOOKUP(C617,customers!$A$1:$A$1001,customers!$C$1:$C$1001,,0)=0, "", _xlfn.XLOOKUP(C617,customers!$A$1:$A$1001,customers!$C$1:$C$1001,,0))</f>
        <v>scouronneh3@mozilla.org</v>
      </c>
      <c r="H617" s="2" t="str">
        <f>_xlfn.XLOOKUP(C617,customers!$A$1:$A$1001,customers!$G$1:$G$1001,,0)</f>
        <v>United States</v>
      </c>
      <c r="I617" t="str">
        <f>INDEX(products!$A$1:$G$49,MATCH(orders!$D617,products!$A$1:$A$49,0), MATCH(orders!I$1,products!$A$1:$G$1,0))</f>
        <v>Lib</v>
      </c>
      <c r="J617" t="str">
        <f>INDEX(products!$A$1:$G$49,MATCH(orders!$D617,products!$A$1:$A$49,0), MATCH(orders!J$1,products!$A$1:$G$1,0))</f>
        <v>L</v>
      </c>
      <c r="K617" s="4">
        <f>INDEX(products!$A$1:$G$49,MATCH(orders!$D617,products!$A$1:$A$49,0), MATCH(orders!K$1,products!$A$1:$G$1,0))</f>
        <v>2.5</v>
      </c>
      <c r="L617" s="5">
        <f>INDEX(products!$A$1:$G$49,MATCH(orders!$D617,products!$A$1:$A$49,0), MATCH(orders!L$1,products!$A$1:$G$1,0))</f>
        <v>36.454999999999998</v>
      </c>
      <c r="M617" s="5">
        <f t="shared" si="27"/>
        <v>72.91</v>
      </c>
      <c r="N617" t="str">
        <f t="shared" si="28"/>
        <v>Librica</v>
      </c>
      <c r="O617" t="str">
        <f t="shared" si="29"/>
        <v>Light</v>
      </c>
      <c r="P617" t="str" cm="1">
        <f t="array" ref="P617">_xlfn.XLOOKUP(Orders[[#This Row],[Customer ID]],customers!$A$1:$A$1001,customers!I$1:$I$1001,,0)</f>
        <v>Yes</v>
      </c>
      <c r="Q617" t="str">
        <f>_xlfn.XLOOKUP(C617,customers!$A$1:$A$1001,customers!$F$1:$F$1001,,0)</f>
        <v>Fargo</v>
      </c>
      <c r="R617" s="10">
        <f>Orders[[#This Row],[Unit Price]]-Orders[[#This Row],[Unit Profit]]</f>
        <v>31.71585</v>
      </c>
      <c r="S617" s="10">
        <f>Orders[[#This Row],[Quantity]]*Orders[[#This Row],[Unit Cost]]</f>
        <v>63.431699999999999</v>
      </c>
      <c r="T617" s="5" cm="1">
        <f t="array" ref="T617">_xlfn.XLOOKUP(D617,Table2[[#All],[Product ID]],Table2[[#All],[Profit]],,0)</f>
        <v>4.7391499999999995</v>
      </c>
      <c r="U617" s="5">
        <f>Orders[[#This Row],[Quantity]]*Orders[[#This Row],[Unit Profit]]</f>
        <v>9.4782999999999991</v>
      </c>
    </row>
    <row r="618" spans="1:21" x14ac:dyDescent="0.3">
      <c r="A618" s="2" t="s">
        <v>3966</v>
      </c>
      <c r="B618" s="3">
        <v>44271</v>
      </c>
      <c r="C618" s="2" t="s">
        <v>3967</v>
      </c>
      <c r="D618" t="s">
        <v>6166</v>
      </c>
      <c r="E618" s="2">
        <v>4</v>
      </c>
      <c r="F618" s="2" t="str">
        <f>_xlfn.XLOOKUP(C618,customers!$A$1:$A$1001,customers!$B$1:$B$1001,,0)</f>
        <v>Linus Flippelli</v>
      </c>
      <c r="G618" s="2" t="str">
        <f>IF(_xlfn.XLOOKUP(C618,customers!$A$1:$A$1001,customers!$C$1:$C$1001,,0)=0, "", _xlfn.XLOOKUP(C618,customers!$A$1:$A$1001,customers!$C$1:$C$1001,,0))</f>
        <v>lflippellih4@github.io</v>
      </c>
      <c r="H618" s="2" t="str">
        <f>_xlfn.XLOOKUP(C618,customers!$A$1:$A$1001,customers!$G$1:$G$1001,,0)</f>
        <v>United Kingdom</v>
      </c>
      <c r="I618" t="str">
        <f>INDEX(products!$A$1:$G$49,MATCH(orders!$D618,products!$A$1:$A$49,0), MATCH(orders!I$1,products!$A$1:$G$1,0))</f>
        <v>Exc</v>
      </c>
      <c r="J618" t="str">
        <f>INDEX(products!$A$1:$G$49,MATCH(orders!$D618,products!$A$1:$A$49,0), MATCH(orders!J$1,products!$A$1:$G$1,0))</f>
        <v>M</v>
      </c>
      <c r="K618" s="4">
        <f>INDEX(products!$A$1:$G$49,MATCH(orders!$D618,products!$A$1:$A$49,0), MATCH(orders!K$1,products!$A$1:$G$1,0))</f>
        <v>2.5</v>
      </c>
      <c r="L618" s="5">
        <f>INDEX(products!$A$1:$G$49,MATCH(orders!$D618,products!$A$1:$A$49,0), MATCH(orders!L$1,products!$A$1:$G$1,0))</f>
        <v>31.624999999999996</v>
      </c>
      <c r="M618" s="5">
        <f t="shared" si="27"/>
        <v>126.49999999999999</v>
      </c>
      <c r="N618" t="str">
        <f t="shared" si="28"/>
        <v>Excelsa</v>
      </c>
      <c r="O618" t="str">
        <f t="shared" si="29"/>
        <v>Medium</v>
      </c>
      <c r="P618" t="str" cm="1">
        <f t="array" ref="P618">_xlfn.XLOOKUP(Orders[[#This Row],[Customer ID]],customers!$A$1:$A$1001,customers!I$1:$I$1001,,0)</f>
        <v>No</v>
      </c>
      <c r="Q618" t="str">
        <f>_xlfn.XLOOKUP(C618,customers!$A$1:$A$1001,customers!$F$1:$F$1001,,0)</f>
        <v>Middleton</v>
      </c>
      <c r="R618" s="10">
        <f>Orders[[#This Row],[Unit Price]]-Orders[[#This Row],[Unit Profit]]</f>
        <v>28.146249999999995</v>
      </c>
      <c r="S618" s="10">
        <f>Orders[[#This Row],[Quantity]]*Orders[[#This Row],[Unit Cost]]</f>
        <v>112.58499999999998</v>
      </c>
      <c r="T618" s="5" cm="1">
        <f t="array" ref="T618">_xlfn.XLOOKUP(D618,Table2[[#All],[Product ID]],Table2[[#All],[Profit]],,0)</f>
        <v>3.4787499999999998</v>
      </c>
      <c r="U618" s="5">
        <f>Orders[[#This Row],[Quantity]]*Orders[[#This Row],[Unit Profit]]</f>
        <v>13.914999999999999</v>
      </c>
    </row>
    <row r="619" spans="1:21" x14ac:dyDescent="0.3">
      <c r="A619" s="2" t="s">
        <v>3972</v>
      </c>
      <c r="B619" s="3">
        <v>43928</v>
      </c>
      <c r="C619" s="2" t="s">
        <v>3973</v>
      </c>
      <c r="D619" t="s">
        <v>6181</v>
      </c>
      <c r="E619" s="2">
        <v>1</v>
      </c>
      <c r="F619" s="2" t="str">
        <f>_xlfn.XLOOKUP(C619,customers!$A$1:$A$1001,customers!$B$1:$B$1001,,0)</f>
        <v>Rachelle Elizabeth</v>
      </c>
      <c r="G619" s="2" t="str">
        <f>IF(_xlfn.XLOOKUP(C619,customers!$A$1:$A$1001,customers!$C$1:$C$1001,,0)=0, "", _xlfn.XLOOKUP(C619,customers!$A$1:$A$1001,customers!$C$1:$C$1001,,0))</f>
        <v>relizabethh5@live.com</v>
      </c>
      <c r="H619" s="2" t="str">
        <f>_xlfn.XLOOKUP(C619,customers!$A$1:$A$1001,customers!$G$1:$G$1001,,0)</f>
        <v>United States</v>
      </c>
      <c r="I619" t="str">
        <f>INDEX(products!$A$1:$G$49,MATCH(orders!$D619,products!$A$1:$A$49,0), MATCH(orders!I$1,products!$A$1:$G$1,0))</f>
        <v>Lib</v>
      </c>
      <c r="J619" t="str">
        <f>INDEX(products!$A$1:$G$49,MATCH(orders!$D619,products!$A$1:$A$49,0), MATCH(orders!J$1,products!$A$1:$G$1,0))</f>
        <v>M</v>
      </c>
      <c r="K619" s="4">
        <f>INDEX(products!$A$1:$G$49,MATCH(orders!$D619,products!$A$1:$A$49,0), MATCH(orders!K$1,products!$A$1:$G$1,0))</f>
        <v>2.5</v>
      </c>
      <c r="L619" s="5">
        <f>INDEX(products!$A$1:$G$49,MATCH(orders!$D619,products!$A$1:$A$49,0), MATCH(orders!L$1,products!$A$1:$G$1,0))</f>
        <v>33.464999999999996</v>
      </c>
      <c r="M619" s="5">
        <f t="shared" si="27"/>
        <v>33.464999999999996</v>
      </c>
      <c r="N619" t="str">
        <f t="shared" si="28"/>
        <v>Librica</v>
      </c>
      <c r="O619" t="str">
        <f t="shared" si="29"/>
        <v>Medium</v>
      </c>
      <c r="P619" t="str" cm="1">
        <f t="array" ref="P619">_xlfn.XLOOKUP(Orders[[#This Row],[Customer ID]],customers!$A$1:$A$1001,customers!I$1:$I$1001,,0)</f>
        <v>No</v>
      </c>
      <c r="Q619" t="str">
        <f>_xlfn.XLOOKUP(C619,customers!$A$1:$A$1001,customers!$F$1:$F$1001,,0)</f>
        <v>Tulsa</v>
      </c>
      <c r="R619" s="10">
        <f>Orders[[#This Row],[Unit Price]]-Orders[[#This Row],[Unit Profit]]</f>
        <v>29.114549999999998</v>
      </c>
      <c r="S619" s="10">
        <f>Orders[[#This Row],[Quantity]]*Orders[[#This Row],[Unit Cost]]</f>
        <v>29.114549999999998</v>
      </c>
      <c r="T619" s="5" cm="1">
        <f t="array" ref="T619">_xlfn.XLOOKUP(D619,Table2[[#All],[Product ID]],Table2[[#All],[Profit]],,0)</f>
        <v>4.3504499999999995</v>
      </c>
      <c r="U619" s="5">
        <f>Orders[[#This Row],[Quantity]]*Orders[[#This Row],[Unit Profit]]</f>
        <v>4.3504499999999995</v>
      </c>
    </row>
    <row r="620" spans="1:21" x14ac:dyDescent="0.3">
      <c r="A620" s="2" t="s">
        <v>3978</v>
      </c>
      <c r="B620" s="3">
        <v>44469</v>
      </c>
      <c r="C620" s="2" t="s">
        <v>3979</v>
      </c>
      <c r="D620" t="s">
        <v>6183</v>
      </c>
      <c r="E620" s="2">
        <v>6</v>
      </c>
      <c r="F620" s="2" t="str">
        <f>_xlfn.XLOOKUP(C620,customers!$A$1:$A$1001,customers!$B$1:$B$1001,,0)</f>
        <v>Innis Renhard</v>
      </c>
      <c r="G620" s="2" t="str">
        <f>IF(_xlfn.XLOOKUP(C620,customers!$A$1:$A$1001,customers!$C$1:$C$1001,,0)=0, "", _xlfn.XLOOKUP(C620,customers!$A$1:$A$1001,customers!$C$1:$C$1001,,0))</f>
        <v>irenhardh6@i2i.jp</v>
      </c>
      <c r="H620" s="2" t="str">
        <f>_xlfn.XLOOKUP(C620,customers!$A$1:$A$1001,customers!$G$1:$G$1001,,0)</f>
        <v>United States</v>
      </c>
      <c r="I620" t="str">
        <f>INDEX(products!$A$1:$G$49,MATCH(orders!$D620,products!$A$1:$A$49,0), MATCH(orders!I$1,products!$A$1:$G$1,0))</f>
        <v>Exc</v>
      </c>
      <c r="J620" t="str">
        <f>INDEX(products!$A$1:$G$49,MATCH(orders!$D620,products!$A$1:$A$49,0), MATCH(orders!J$1,products!$A$1:$G$1,0))</f>
        <v>D</v>
      </c>
      <c r="K620" s="4">
        <f>INDEX(products!$A$1:$G$49,MATCH(orders!$D620,products!$A$1:$A$49,0), MATCH(orders!K$1,products!$A$1:$G$1,0))</f>
        <v>1</v>
      </c>
      <c r="L620" s="5">
        <f>INDEX(products!$A$1:$G$49,MATCH(orders!$D620,products!$A$1:$A$49,0), MATCH(orders!L$1,products!$A$1:$G$1,0))</f>
        <v>12.15</v>
      </c>
      <c r="M620" s="5">
        <f t="shared" si="27"/>
        <v>72.900000000000006</v>
      </c>
      <c r="N620" t="str">
        <f t="shared" si="28"/>
        <v>Excelsa</v>
      </c>
      <c r="O620" t="str">
        <f t="shared" si="29"/>
        <v>Dark</v>
      </c>
      <c r="P620" t="str" cm="1">
        <f t="array" ref="P620">_xlfn.XLOOKUP(Orders[[#This Row],[Customer ID]],customers!$A$1:$A$1001,customers!I$1:$I$1001,,0)</f>
        <v>Yes</v>
      </c>
      <c r="Q620" t="str">
        <f>_xlfn.XLOOKUP(C620,customers!$A$1:$A$1001,customers!$F$1:$F$1001,,0)</f>
        <v>New York City</v>
      </c>
      <c r="R620" s="10">
        <f>Orders[[#This Row],[Unit Price]]-Orders[[#This Row],[Unit Profit]]</f>
        <v>10.813500000000001</v>
      </c>
      <c r="S620" s="10">
        <f>Orders[[#This Row],[Quantity]]*Orders[[#This Row],[Unit Cost]]</f>
        <v>64.881</v>
      </c>
      <c r="T620" s="5" cm="1">
        <f t="array" ref="T620">_xlfn.XLOOKUP(D620,Table2[[#All],[Product ID]],Table2[[#All],[Profit]],,0)</f>
        <v>1.3365</v>
      </c>
      <c r="U620" s="5">
        <f>Orders[[#This Row],[Quantity]]*Orders[[#This Row],[Unit Profit]]</f>
        <v>8.0190000000000001</v>
      </c>
    </row>
    <row r="621" spans="1:21" x14ac:dyDescent="0.3">
      <c r="A621" s="2" t="s">
        <v>3984</v>
      </c>
      <c r="B621" s="3">
        <v>44682</v>
      </c>
      <c r="C621" s="2" t="s">
        <v>3985</v>
      </c>
      <c r="D621" t="s">
        <v>6169</v>
      </c>
      <c r="E621" s="2">
        <v>2</v>
      </c>
      <c r="F621" s="2" t="str">
        <f>_xlfn.XLOOKUP(C621,customers!$A$1:$A$1001,customers!$B$1:$B$1001,,0)</f>
        <v>Winne Roche</v>
      </c>
      <c r="G621" s="2" t="str">
        <f>IF(_xlfn.XLOOKUP(C621,customers!$A$1:$A$1001,customers!$C$1:$C$1001,,0)=0, "", _xlfn.XLOOKUP(C621,customers!$A$1:$A$1001,customers!$C$1:$C$1001,,0))</f>
        <v>wrocheh7@xinhuanet.com</v>
      </c>
      <c r="H621" s="2" t="str">
        <f>_xlfn.XLOOKUP(C621,customers!$A$1:$A$1001,customers!$G$1:$G$1001,,0)</f>
        <v>United States</v>
      </c>
      <c r="I621" t="str">
        <f>INDEX(products!$A$1:$G$49,MATCH(orders!$D621,products!$A$1:$A$49,0), MATCH(orders!I$1,products!$A$1:$G$1,0))</f>
        <v>Lib</v>
      </c>
      <c r="J621" t="str">
        <f>INDEX(products!$A$1:$G$49,MATCH(orders!$D621,products!$A$1:$A$49,0), MATCH(orders!J$1,products!$A$1:$G$1,0))</f>
        <v>D</v>
      </c>
      <c r="K621" s="4">
        <f>INDEX(products!$A$1:$G$49,MATCH(orders!$D621,products!$A$1:$A$49,0), MATCH(orders!K$1,products!$A$1:$G$1,0))</f>
        <v>0.5</v>
      </c>
      <c r="L621" s="5">
        <f>INDEX(products!$A$1:$G$49,MATCH(orders!$D621,products!$A$1:$A$49,0), MATCH(orders!L$1,products!$A$1:$G$1,0))</f>
        <v>7.77</v>
      </c>
      <c r="M621" s="5">
        <f t="shared" si="27"/>
        <v>15.54</v>
      </c>
      <c r="N621" t="str">
        <f t="shared" si="28"/>
        <v>Librica</v>
      </c>
      <c r="O621" t="str">
        <f t="shared" si="29"/>
        <v>Dark</v>
      </c>
      <c r="P621" t="str" cm="1">
        <f t="array" ref="P621">_xlfn.XLOOKUP(Orders[[#This Row],[Customer ID]],customers!$A$1:$A$1001,customers!I$1:$I$1001,,0)</f>
        <v>Yes</v>
      </c>
      <c r="Q621" t="str">
        <f>_xlfn.XLOOKUP(C621,customers!$A$1:$A$1001,customers!$F$1:$F$1001,,0)</f>
        <v>Seminole</v>
      </c>
      <c r="R621" s="10">
        <f>Orders[[#This Row],[Unit Price]]-Orders[[#This Row],[Unit Profit]]</f>
        <v>6.7599</v>
      </c>
      <c r="S621" s="10">
        <f>Orders[[#This Row],[Quantity]]*Orders[[#This Row],[Unit Cost]]</f>
        <v>13.5198</v>
      </c>
      <c r="T621" s="5" cm="1">
        <f t="array" ref="T621">_xlfn.XLOOKUP(D621,Table2[[#All],[Product ID]],Table2[[#All],[Profit]],,0)</f>
        <v>1.0101</v>
      </c>
      <c r="U621" s="5">
        <f>Orders[[#This Row],[Quantity]]*Orders[[#This Row],[Unit Profit]]</f>
        <v>2.0202</v>
      </c>
    </row>
    <row r="622" spans="1:21" x14ac:dyDescent="0.3">
      <c r="A622" s="2" t="s">
        <v>3990</v>
      </c>
      <c r="B622" s="3">
        <v>44217</v>
      </c>
      <c r="C622" s="2" t="s">
        <v>4042</v>
      </c>
      <c r="D622" t="s">
        <v>6152</v>
      </c>
      <c r="E622" s="2">
        <v>6</v>
      </c>
      <c r="F622" s="2" t="str">
        <f>_xlfn.XLOOKUP(C622,customers!$A$1:$A$1001,customers!$B$1:$B$1001,,0)</f>
        <v>Linn Alaway</v>
      </c>
      <c r="G622" s="2" t="str">
        <f>IF(_xlfn.XLOOKUP(C622,customers!$A$1:$A$1001,customers!$C$1:$C$1001,,0)=0, "", _xlfn.XLOOKUP(C622,customers!$A$1:$A$1001,customers!$C$1:$C$1001,,0))</f>
        <v>lalawayhh@weather.com</v>
      </c>
      <c r="H622" s="2" t="str">
        <f>_xlfn.XLOOKUP(C622,customers!$A$1:$A$1001,customers!$G$1:$G$1001,,0)</f>
        <v>United States</v>
      </c>
      <c r="I622" t="str">
        <f>INDEX(products!$A$1:$G$49,MATCH(orders!$D622,products!$A$1:$A$49,0), MATCH(orders!I$1,products!$A$1:$G$1,0))</f>
        <v>Ara</v>
      </c>
      <c r="J622" t="str">
        <f>INDEX(products!$A$1:$G$49,MATCH(orders!$D622,products!$A$1:$A$49,0), MATCH(orders!J$1,products!$A$1:$G$1,0))</f>
        <v>M</v>
      </c>
      <c r="K622" s="4">
        <f>INDEX(products!$A$1:$G$49,MATCH(orders!$D622,products!$A$1:$A$49,0), MATCH(orders!K$1,products!$A$1:$G$1,0))</f>
        <v>0.2</v>
      </c>
      <c r="L622" s="5">
        <f>INDEX(products!$A$1:$G$49,MATCH(orders!$D622,products!$A$1:$A$49,0), MATCH(orders!L$1,products!$A$1:$G$1,0))</f>
        <v>3.375</v>
      </c>
      <c r="M622" s="5">
        <f t="shared" si="27"/>
        <v>20.25</v>
      </c>
      <c r="N622" t="str">
        <f t="shared" si="28"/>
        <v>Arabica</v>
      </c>
      <c r="O622" t="str">
        <f t="shared" si="29"/>
        <v>Medium</v>
      </c>
      <c r="P622" t="str" cm="1">
        <f t="array" ref="P622">_xlfn.XLOOKUP(Orders[[#This Row],[Customer ID]],customers!$A$1:$A$1001,customers!I$1:$I$1001,,0)</f>
        <v>No</v>
      </c>
      <c r="Q622" t="str">
        <f>_xlfn.XLOOKUP(C622,customers!$A$1:$A$1001,customers!$F$1:$F$1001,,0)</f>
        <v>Fort Lauderdale</v>
      </c>
      <c r="R622" s="10">
        <f>Orders[[#This Row],[Unit Price]]-Orders[[#This Row],[Unit Profit]]</f>
        <v>3.07125</v>
      </c>
      <c r="S622" s="10">
        <f>Orders[[#This Row],[Quantity]]*Orders[[#This Row],[Unit Cost]]</f>
        <v>18.427500000000002</v>
      </c>
      <c r="T622" s="5" cm="1">
        <f t="array" ref="T622">_xlfn.XLOOKUP(D622,Table2[[#All],[Product ID]],Table2[[#All],[Profit]],,0)</f>
        <v>0.30374999999999996</v>
      </c>
      <c r="U622" s="5">
        <f>Orders[[#This Row],[Quantity]]*Orders[[#This Row],[Unit Profit]]</f>
        <v>1.8224999999999998</v>
      </c>
    </row>
    <row r="623" spans="1:21" x14ac:dyDescent="0.3">
      <c r="A623" s="2" t="s">
        <v>3996</v>
      </c>
      <c r="B623" s="3">
        <v>44006</v>
      </c>
      <c r="C623" s="2" t="s">
        <v>3997</v>
      </c>
      <c r="D623" t="s">
        <v>6140</v>
      </c>
      <c r="E623" s="2">
        <v>6</v>
      </c>
      <c r="F623" s="2" t="str">
        <f>_xlfn.XLOOKUP(C623,customers!$A$1:$A$1001,customers!$B$1:$B$1001,,0)</f>
        <v>Cordy Odgaard</v>
      </c>
      <c r="G623" s="2" t="str">
        <f>IF(_xlfn.XLOOKUP(C623,customers!$A$1:$A$1001,customers!$C$1:$C$1001,,0)=0, "", _xlfn.XLOOKUP(C623,customers!$A$1:$A$1001,customers!$C$1:$C$1001,,0))</f>
        <v>codgaardh9@nsw.gov.au</v>
      </c>
      <c r="H623" s="2" t="str">
        <f>_xlfn.XLOOKUP(C623,customers!$A$1:$A$1001,customers!$G$1:$G$1001,,0)</f>
        <v>United States</v>
      </c>
      <c r="I623" t="str">
        <f>INDEX(products!$A$1:$G$49,MATCH(orders!$D623,products!$A$1:$A$49,0), MATCH(orders!I$1,products!$A$1:$G$1,0))</f>
        <v>Ara</v>
      </c>
      <c r="J623" t="str">
        <f>INDEX(products!$A$1:$G$49,MATCH(orders!$D623,products!$A$1:$A$49,0), MATCH(orders!J$1,products!$A$1:$G$1,0))</f>
        <v>L</v>
      </c>
      <c r="K623" s="4">
        <f>INDEX(products!$A$1:$G$49,MATCH(orders!$D623,products!$A$1:$A$49,0), MATCH(orders!K$1,products!$A$1:$G$1,0))</f>
        <v>1</v>
      </c>
      <c r="L623" s="5">
        <f>INDEX(products!$A$1:$G$49,MATCH(orders!$D623,products!$A$1:$A$49,0), MATCH(orders!L$1,products!$A$1:$G$1,0))</f>
        <v>12.95</v>
      </c>
      <c r="M623" s="5">
        <f t="shared" si="27"/>
        <v>77.699999999999989</v>
      </c>
      <c r="N623" t="str">
        <f t="shared" si="28"/>
        <v>Arabica</v>
      </c>
      <c r="O623" t="str">
        <f t="shared" si="29"/>
        <v>Light</v>
      </c>
      <c r="P623" t="str" cm="1">
        <f t="array" ref="P623">_xlfn.XLOOKUP(Orders[[#This Row],[Customer ID]],customers!$A$1:$A$1001,customers!I$1:$I$1001,,0)</f>
        <v>No</v>
      </c>
      <c r="Q623" t="str">
        <f>_xlfn.XLOOKUP(C623,customers!$A$1:$A$1001,customers!$F$1:$F$1001,,0)</f>
        <v>Portland</v>
      </c>
      <c r="R623" s="10">
        <f>Orders[[#This Row],[Unit Price]]-Orders[[#This Row],[Unit Profit]]</f>
        <v>11.7845</v>
      </c>
      <c r="S623" s="10">
        <f>Orders[[#This Row],[Quantity]]*Orders[[#This Row],[Unit Cost]]</f>
        <v>70.706999999999994</v>
      </c>
      <c r="T623" s="5" cm="1">
        <f t="array" ref="T623">_xlfn.XLOOKUP(D623,Table2[[#All],[Product ID]],Table2[[#All],[Profit]],,0)</f>
        <v>1.1655</v>
      </c>
      <c r="U623" s="5">
        <f>Orders[[#This Row],[Quantity]]*Orders[[#This Row],[Unit Profit]]</f>
        <v>6.9930000000000003</v>
      </c>
    </row>
    <row r="624" spans="1:21" x14ac:dyDescent="0.3">
      <c r="A624" s="2" t="s">
        <v>4002</v>
      </c>
      <c r="B624" s="3">
        <v>43527</v>
      </c>
      <c r="C624" s="2" t="s">
        <v>4003</v>
      </c>
      <c r="D624" t="s">
        <v>6181</v>
      </c>
      <c r="E624" s="2">
        <v>4</v>
      </c>
      <c r="F624" s="2" t="str">
        <f>_xlfn.XLOOKUP(C624,customers!$A$1:$A$1001,customers!$B$1:$B$1001,,0)</f>
        <v>Bertine Byrd</v>
      </c>
      <c r="G624" s="2" t="str">
        <f>IF(_xlfn.XLOOKUP(C624,customers!$A$1:$A$1001,customers!$C$1:$C$1001,,0)=0, "", _xlfn.XLOOKUP(C624,customers!$A$1:$A$1001,customers!$C$1:$C$1001,,0))</f>
        <v>bbyrdha@4shared.com</v>
      </c>
      <c r="H624" s="2" t="str">
        <f>_xlfn.XLOOKUP(C624,customers!$A$1:$A$1001,customers!$G$1:$G$1001,,0)</f>
        <v>United States</v>
      </c>
      <c r="I624" t="str">
        <f>INDEX(products!$A$1:$G$49,MATCH(orders!$D624,products!$A$1:$A$49,0), MATCH(orders!I$1,products!$A$1:$G$1,0))</f>
        <v>Lib</v>
      </c>
      <c r="J624" t="str">
        <f>INDEX(products!$A$1:$G$49,MATCH(orders!$D624,products!$A$1:$A$49,0), MATCH(orders!J$1,products!$A$1:$G$1,0))</f>
        <v>M</v>
      </c>
      <c r="K624" s="4">
        <f>INDEX(products!$A$1:$G$49,MATCH(orders!$D624,products!$A$1:$A$49,0), MATCH(orders!K$1,products!$A$1:$G$1,0))</f>
        <v>2.5</v>
      </c>
      <c r="L624" s="5">
        <f>INDEX(products!$A$1:$G$49,MATCH(orders!$D624,products!$A$1:$A$49,0), MATCH(orders!L$1,products!$A$1:$G$1,0))</f>
        <v>33.464999999999996</v>
      </c>
      <c r="M624" s="5">
        <f t="shared" si="27"/>
        <v>133.85999999999999</v>
      </c>
      <c r="N624" t="str">
        <f t="shared" si="28"/>
        <v>Librica</v>
      </c>
      <c r="O624" t="str">
        <f t="shared" si="29"/>
        <v>Medium</v>
      </c>
      <c r="P624" t="str" cm="1">
        <f t="array" ref="P624">_xlfn.XLOOKUP(Orders[[#This Row],[Customer ID]],customers!$A$1:$A$1001,customers!I$1:$I$1001,,0)</f>
        <v>No</v>
      </c>
      <c r="Q624" t="str">
        <f>_xlfn.XLOOKUP(C624,customers!$A$1:$A$1001,customers!$F$1:$F$1001,,0)</f>
        <v>Las Vegas</v>
      </c>
      <c r="R624" s="10">
        <f>Orders[[#This Row],[Unit Price]]-Orders[[#This Row],[Unit Profit]]</f>
        <v>29.114549999999998</v>
      </c>
      <c r="S624" s="10">
        <f>Orders[[#This Row],[Quantity]]*Orders[[#This Row],[Unit Cost]]</f>
        <v>116.45819999999999</v>
      </c>
      <c r="T624" s="5" cm="1">
        <f t="array" ref="T624">_xlfn.XLOOKUP(D624,Table2[[#All],[Product ID]],Table2[[#All],[Profit]],,0)</f>
        <v>4.3504499999999995</v>
      </c>
      <c r="U624" s="5">
        <f>Orders[[#This Row],[Quantity]]*Orders[[#This Row],[Unit Profit]]</f>
        <v>17.401799999999998</v>
      </c>
    </row>
    <row r="625" spans="1:21" x14ac:dyDescent="0.3">
      <c r="A625" s="2" t="s">
        <v>4007</v>
      </c>
      <c r="B625" s="3">
        <v>44224</v>
      </c>
      <c r="C625" s="2" t="s">
        <v>4008</v>
      </c>
      <c r="D625" t="s">
        <v>6183</v>
      </c>
      <c r="E625" s="2">
        <v>1</v>
      </c>
      <c r="F625" s="2" t="str">
        <f>_xlfn.XLOOKUP(C625,customers!$A$1:$A$1001,customers!$B$1:$B$1001,,0)</f>
        <v>Nelie Garnson</v>
      </c>
      <c r="G625" s="2" t="str">
        <f>IF(_xlfn.XLOOKUP(C625,customers!$A$1:$A$1001,customers!$C$1:$C$1001,,0)=0, "", _xlfn.XLOOKUP(C625,customers!$A$1:$A$1001,customers!$C$1:$C$1001,,0))</f>
        <v/>
      </c>
      <c r="H625" s="2" t="str">
        <f>_xlfn.XLOOKUP(C625,customers!$A$1:$A$1001,customers!$G$1:$G$1001,,0)</f>
        <v>United Kingdom</v>
      </c>
      <c r="I625" t="str">
        <f>INDEX(products!$A$1:$G$49,MATCH(orders!$D625,products!$A$1:$A$49,0), MATCH(orders!I$1,products!$A$1:$G$1,0))</f>
        <v>Exc</v>
      </c>
      <c r="J625" t="str">
        <f>INDEX(products!$A$1:$G$49,MATCH(orders!$D625,products!$A$1:$A$49,0), MATCH(orders!J$1,products!$A$1:$G$1,0))</f>
        <v>D</v>
      </c>
      <c r="K625" s="4">
        <f>INDEX(products!$A$1:$G$49,MATCH(orders!$D625,products!$A$1:$A$49,0), MATCH(orders!K$1,products!$A$1:$G$1,0))</f>
        <v>1</v>
      </c>
      <c r="L625" s="5">
        <f>INDEX(products!$A$1:$G$49,MATCH(orders!$D625,products!$A$1:$A$49,0), MATCH(orders!L$1,products!$A$1:$G$1,0))</f>
        <v>12.15</v>
      </c>
      <c r="M625" s="5">
        <f t="shared" si="27"/>
        <v>12.15</v>
      </c>
      <c r="N625" t="str">
        <f t="shared" si="28"/>
        <v>Excelsa</v>
      </c>
      <c r="O625" t="str">
        <f t="shared" si="29"/>
        <v>Dark</v>
      </c>
      <c r="P625" t="str" cm="1">
        <f t="array" ref="P625">_xlfn.XLOOKUP(Orders[[#This Row],[Customer ID]],customers!$A$1:$A$1001,customers!I$1:$I$1001,,0)</f>
        <v>No</v>
      </c>
      <c r="Q625" t="str">
        <f>_xlfn.XLOOKUP(C625,customers!$A$1:$A$1001,customers!$F$1:$F$1001,,0)</f>
        <v>Merton</v>
      </c>
      <c r="R625" s="10">
        <f>Orders[[#This Row],[Unit Price]]-Orders[[#This Row],[Unit Profit]]</f>
        <v>10.813500000000001</v>
      </c>
      <c r="S625" s="10">
        <f>Orders[[#This Row],[Quantity]]*Orders[[#This Row],[Unit Cost]]</f>
        <v>10.813500000000001</v>
      </c>
      <c r="T625" s="5" cm="1">
        <f t="array" ref="T625">_xlfn.XLOOKUP(D625,Table2[[#All],[Product ID]],Table2[[#All],[Profit]],,0)</f>
        <v>1.3365</v>
      </c>
      <c r="U625" s="5">
        <f>Orders[[#This Row],[Quantity]]*Orders[[#This Row],[Unit Profit]]</f>
        <v>1.3365</v>
      </c>
    </row>
    <row r="626" spans="1:21" x14ac:dyDescent="0.3">
      <c r="A626" s="2" t="s">
        <v>4012</v>
      </c>
      <c r="B626" s="3">
        <v>44010</v>
      </c>
      <c r="C626" s="2" t="s">
        <v>4013</v>
      </c>
      <c r="D626" t="s">
        <v>6166</v>
      </c>
      <c r="E626" s="2">
        <v>2</v>
      </c>
      <c r="F626" s="2" t="str">
        <f>_xlfn.XLOOKUP(C626,customers!$A$1:$A$1001,customers!$B$1:$B$1001,,0)</f>
        <v>Dianne Chardin</v>
      </c>
      <c r="G626" s="2" t="str">
        <f>IF(_xlfn.XLOOKUP(C626,customers!$A$1:$A$1001,customers!$C$1:$C$1001,,0)=0, "", _xlfn.XLOOKUP(C626,customers!$A$1:$A$1001,customers!$C$1:$C$1001,,0))</f>
        <v>dchardinhc@nhs.uk</v>
      </c>
      <c r="H626" s="2" t="str">
        <f>_xlfn.XLOOKUP(C626,customers!$A$1:$A$1001,customers!$G$1:$G$1001,,0)</f>
        <v>Ireland</v>
      </c>
      <c r="I626" t="str">
        <f>INDEX(products!$A$1:$G$49,MATCH(orders!$D626,products!$A$1:$A$49,0), MATCH(orders!I$1,products!$A$1:$G$1,0))</f>
        <v>Exc</v>
      </c>
      <c r="J626" t="str">
        <f>INDEX(products!$A$1:$G$49,MATCH(orders!$D626,products!$A$1:$A$49,0), MATCH(orders!J$1,products!$A$1:$G$1,0))</f>
        <v>M</v>
      </c>
      <c r="K626" s="4">
        <f>INDEX(products!$A$1:$G$49,MATCH(orders!$D626,products!$A$1:$A$49,0), MATCH(orders!K$1,products!$A$1:$G$1,0))</f>
        <v>2.5</v>
      </c>
      <c r="L626" s="5">
        <f>INDEX(products!$A$1:$G$49,MATCH(orders!$D626,products!$A$1:$A$49,0), MATCH(orders!L$1,products!$A$1:$G$1,0))</f>
        <v>31.624999999999996</v>
      </c>
      <c r="M626" s="5">
        <f t="shared" si="27"/>
        <v>63.249999999999993</v>
      </c>
      <c r="N626" t="str">
        <f t="shared" si="28"/>
        <v>Excelsa</v>
      </c>
      <c r="O626" t="str">
        <f t="shared" si="29"/>
        <v>Medium</v>
      </c>
      <c r="P626" t="str" cm="1">
        <f t="array" ref="P626">_xlfn.XLOOKUP(Orders[[#This Row],[Customer ID]],customers!$A$1:$A$1001,customers!I$1:$I$1001,,0)</f>
        <v>Yes</v>
      </c>
      <c r="Q626" t="str">
        <f>_xlfn.XLOOKUP(C626,customers!$A$1:$A$1001,customers!$F$1:$F$1001,,0)</f>
        <v>Ballybofey</v>
      </c>
      <c r="R626" s="10">
        <f>Orders[[#This Row],[Unit Price]]-Orders[[#This Row],[Unit Profit]]</f>
        <v>28.146249999999995</v>
      </c>
      <c r="S626" s="10">
        <f>Orders[[#This Row],[Quantity]]*Orders[[#This Row],[Unit Cost]]</f>
        <v>56.29249999999999</v>
      </c>
      <c r="T626" s="5" cm="1">
        <f t="array" ref="T626">_xlfn.XLOOKUP(D626,Table2[[#All],[Product ID]],Table2[[#All],[Profit]],,0)</f>
        <v>3.4787499999999998</v>
      </c>
      <c r="U626" s="5">
        <f>Orders[[#This Row],[Quantity]]*Orders[[#This Row],[Unit Profit]]</f>
        <v>6.9574999999999996</v>
      </c>
    </row>
    <row r="627" spans="1:21" x14ac:dyDescent="0.3">
      <c r="A627" s="2" t="s">
        <v>4017</v>
      </c>
      <c r="B627" s="3">
        <v>44017</v>
      </c>
      <c r="C627" s="2" t="s">
        <v>4018</v>
      </c>
      <c r="D627" t="s">
        <v>6173</v>
      </c>
      <c r="E627" s="2">
        <v>5</v>
      </c>
      <c r="F627" s="2" t="str">
        <f>_xlfn.XLOOKUP(C627,customers!$A$1:$A$1001,customers!$B$1:$B$1001,,0)</f>
        <v>Hailee Radbone</v>
      </c>
      <c r="G627" s="2" t="str">
        <f>IF(_xlfn.XLOOKUP(C627,customers!$A$1:$A$1001,customers!$C$1:$C$1001,,0)=0, "", _xlfn.XLOOKUP(C627,customers!$A$1:$A$1001,customers!$C$1:$C$1001,,0))</f>
        <v>hradbonehd@newsvine.com</v>
      </c>
      <c r="H627" s="2" t="str">
        <f>_xlfn.XLOOKUP(C627,customers!$A$1:$A$1001,customers!$G$1:$G$1001,,0)</f>
        <v>United States</v>
      </c>
      <c r="I627" t="str">
        <f>INDEX(products!$A$1:$G$49,MATCH(orders!$D627,products!$A$1:$A$49,0), MATCH(orders!I$1,products!$A$1:$G$1,0))</f>
        <v>Rob</v>
      </c>
      <c r="J627" t="str">
        <f>INDEX(products!$A$1:$G$49,MATCH(orders!$D627,products!$A$1:$A$49,0), MATCH(orders!J$1,products!$A$1:$G$1,0))</f>
        <v>L</v>
      </c>
      <c r="K627" s="4">
        <f>INDEX(products!$A$1:$G$49,MATCH(orders!$D627,products!$A$1:$A$49,0), MATCH(orders!K$1,products!$A$1:$G$1,0))</f>
        <v>0.5</v>
      </c>
      <c r="L627" s="5">
        <f>INDEX(products!$A$1:$G$49,MATCH(orders!$D627,products!$A$1:$A$49,0), MATCH(orders!L$1,products!$A$1:$G$1,0))</f>
        <v>7.169999999999999</v>
      </c>
      <c r="M627" s="5">
        <f t="shared" si="27"/>
        <v>35.849999999999994</v>
      </c>
      <c r="N627" t="str">
        <f t="shared" si="28"/>
        <v>Robusta</v>
      </c>
      <c r="O627" t="str">
        <f t="shared" si="29"/>
        <v>Light</v>
      </c>
      <c r="P627" t="str" cm="1">
        <f t="array" ref="P627">_xlfn.XLOOKUP(Orders[[#This Row],[Customer ID]],customers!$A$1:$A$1001,customers!I$1:$I$1001,,0)</f>
        <v>No</v>
      </c>
      <c r="Q627" t="str">
        <f>_xlfn.XLOOKUP(C627,customers!$A$1:$A$1001,customers!$F$1:$F$1001,,0)</f>
        <v>San Francisco</v>
      </c>
      <c r="R627" s="10">
        <f>Orders[[#This Row],[Unit Price]]-Orders[[#This Row],[Unit Profit]]</f>
        <v>6.7397999999999989</v>
      </c>
      <c r="S627" s="10">
        <f>Orders[[#This Row],[Quantity]]*Orders[[#This Row],[Unit Cost]]</f>
        <v>33.698999999999998</v>
      </c>
      <c r="T627" s="5" cm="1">
        <f t="array" ref="T627">_xlfn.XLOOKUP(D627,Table2[[#All],[Product ID]],Table2[[#All],[Profit]],,0)</f>
        <v>0.43019999999999992</v>
      </c>
      <c r="U627" s="5">
        <f>Orders[[#This Row],[Quantity]]*Orders[[#This Row],[Unit Profit]]</f>
        <v>2.1509999999999998</v>
      </c>
    </row>
    <row r="628" spans="1:21" x14ac:dyDescent="0.3">
      <c r="A628" s="2" t="s">
        <v>4023</v>
      </c>
      <c r="B628" s="3">
        <v>43526</v>
      </c>
      <c r="C628" s="2" t="s">
        <v>4024</v>
      </c>
      <c r="D628" t="s">
        <v>6175</v>
      </c>
      <c r="E628" s="2">
        <v>3</v>
      </c>
      <c r="F628" s="2" t="str">
        <f>_xlfn.XLOOKUP(C628,customers!$A$1:$A$1001,customers!$B$1:$B$1001,,0)</f>
        <v>Wallis Bernth</v>
      </c>
      <c r="G628" s="2" t="str">
        <f>IF(_xlfn.XLOOKUP(C628,customers!$A$1:$A$1001,customers!$C$1:$C$1001,,0)=0, "", _xlfn.XLOOKUP(C628,customers!$A$1:$A$1001,customers!$C$1:$C$1001,,0))</f>
        <v>wbernthhe@miitbeian.gov.cn</v>
      </c>
      <c r="H628" s="2" t="str">
        <f>_xlfn.XLOOKUP(C628,customers!$A$1:$A$1001,customers!$G$1:$G$1001,,0)</f>
        <v>United States</v>
      </c>
      <c r="I628" t="str">
        <f>INDEX(products!$A$1:$G$49,MATCH(orders!$D628,products!$A$1:$A$49,0), MATCH(orders!I$1,products!$A$1:$G$1,0))</f>
        <v>Ara</v>
      </c>
      <c r="J628" t="str">
        <f>INDEX(products!$A$1:$G$49,MATCH(orders!$D628,products!$A$1:$A$49,0), MATCH(orders!J$1,products!$A$1:$G$1,0))</f>
        <v>M</v>
      </c>
      <c r="K628" s="4">
        <f>INDEX(products!$A$1:$G$49,MATCH(orders!$D628,products!$A$1:$A$49,0), MATCH(orders!K$1,products!$A$1:$G$1,0))</f>
        <v>2.5</v>
      </c>
      <c r="L628" s="5">
        <f>INDEX(products!$A$1:$G$49,MATCH(orders!$D628,products!$A$1:$A$49,0), MATCH(orders!L$1,products!$A$1:$G$1,0))</f>
        <v>25.874999999999996</v>
      </c>
      <c r="M628" s="5">
        <f t="shared" si="27"/>
        <v>77.624999999999986</v>
      </c>
      <c r="N628" t="str">
        <f t="shared" si="28"/>
        <v>Arabica</v>
      </c>
      <c r="O628" t="str">
        <f t="shared" si="29"/>
        <v>Medium</v>
      </c>
      <c r="P628" t="str" cm="1">
        <f t="array" ref="P628">_xlfn.XLOOKUP(Orders[[#This Row],[Customer ID]],customers!$A$1:$A$1001,customers!I$1:$I$1001,,0)</f>
        <v>No</v>
      </c>
      <c r="Q628" t="str">
        <f>_xlfn.XLOOKUP(C628,customers!$A$1:$A$1001,customers!$F$1:$F$1001,,0)</f>
        <v>Pittsburgh</v>
      </c>
      <c r="R628" s="10">
        <f>Orders[[#This Row],[Unit Price]]-Orders[[#This Row],[Unit Profit]]</f>
        <v>23.546249999999997</v>
      </c>
      <c r="S628" s="10">
        <f>Orders[[#This Row],[Quantity]]*Orders[[#This Row],[Unit Cost]]</f>
        <v>70.638749999999987</v>
      </c>
      <c r="T628" s="5" cm="1">
        <f t="array" ref="T628">_xlfn.XLOOKUP(D628,Table2[[#All],[Product ID]],Table2[[#All],[Profit]],,0)</f>
        <v>2.3287499999999994</v>
      </c>
      <c r="U628" s="5">
        <f>Orders[[#This Row],[Quantity]]*Orders[[#This Row],[Unit Profit]]</f>
        <v>6.9862499999999983</v>
      </c>
    </row>
    <row r="629" spans="1:21" x14ac:dyDescent="0.3">
      <c r="A629" s="2" t="s">
        <v>4029</v>
      </c>
      <c r="B629" s="3">
        <v>44682</v>
      </c>
      <c r="C629" s="2" t="s">
        <v>4030</v>
      </c>
      <c r="D629" t="s">
        <v>6166</v>
      </c>
      <c r="E629" s="2">
        <v>2</v>
      </c>
      <c r="F629" s="2" t="str">
        <f>_xlfn.XLOOKUP(C629,customers!$A$1:$A$1001,customers!$B$1:$B$1001,,0)</f>
        <v>Byron Acarson</v>
      </c>
      <c r="G629" s="2" t="str">
        <f>IF(_xlfn.XLOOKUP(C629,customers!$A$1:$A$1001,customers!$C$1:$C$1001,,0)=0, "", _xlfn.XLOOKUP(C629,customers!$A$1:$A$1001,customers!$C$1:$C$1001,,0))</f>
        <v>bacarsonhf@cnn.com</v>
      </c>
      <c r="H629" s="2" t="str">
        <f>_xlfn.XLOOKUP(C629,customers!$A$1:$A$1001,customers!$G$1:$G$1001,,0)</f>
        <v>United States</v>
      </c>
      <c r="I629" t="str">
        <f>INDEX(products!$A$1:$G$49,MATCH(orders!$D629,products!$A$1:$A$49,0), MATCH(orders!I$1,products!$A$1:$G$1,0))</f>
        <v>Exc</v>
      </c>
      <c r="J629" t="str">
        <f>INDEX(products!$A$1:$G$49,MATCH(orders!$D629,products!$A$1:$A$49,0), MATCH(orders!J$1,products!$A$1:$G$1,0))</f>
        <v>M</v>
      </c>
      <c r="K629" s="4">
        <f>INDEX(products!$A$1:$G$49,MATCH(orders!$D629,products!$A$1:$A$49,0), MATCH(orders!K$1,products!$A$1:$G$1,0))</f>
        <v>2.5</v>
      </c>
      <c r="L629" s="5">
        <f>INDEX(products!$A$1:$G$49,MATCH(orders!$D629,products!$A$1:$A$49,0), MATCH(orders!L$1,products!$A$1:$G$1,0))</f>
        <v>31.624999999999996</v>
      </c>
      <c r="M629" s="5">
        <f t="shared" si="27"/>
        <v>63.249999999999993</v>
      </c>
      <c r="N629" t="str">
        <f t="shared" si="28"/>
        <v>Excelsa</v>
      </c>
      <c r="O629" t="str">
        <f t="shared" si="29"/>
        <v>Medium</v>
      </c>
      <c r="P629" t="str" cm="1">
        <f t="array" ref="P629">_xlfn.XLOOKUP(Orders[[#This Row],[Customer ID]],customers!$A$1:$A$1001,customers!I$1:$I$1001,,0)</f>
        <v>Yes</v>
      </c>
      <c r="Q629" t="str">
        <f>_xlfn.XLOOKUP(C629,customers!$A$1:$A$1001,customers!$F$1:$F$1001,,0)</f>
        <v>Houston</v>
      </c>
      <c r="R629" s="10">
        <f>Orders[[#This Row],[Unit Price]]-Orders[[#This Row],[Unit Profit]]</f>
        <v>28.146249999999995</v>
      </c>
      <c r="S629" s="10">
        <f>Orders[[#This Row],[Quantity]]*Orders[[#This Row],[Unit Cost]]</f>
        <v>56.29249999999999</v>
      </c>
      <c r="T629" s="5" cm="1">
        <f t="array" ref="T629">_xlfn.XLOOKUP(D629,Table2[[#All],[Product ID]],Table2[[#All],[Profit]],,0)</f>
        <v>3.4787499999999998</v>
      </c>
      <c r="U629" s="5">
        <f>Orders[[#This Row],[Quantity]]*Orders[[#This Row],[Unit Profit]]</f>
        <v>6.9574999999999996</v>
      </c>
    </row>
    <row r="630" spans="1:21" x14ac:dyDescent="0.3">
      <c r="A630" s="2" t="s">
        <v>4035</v>
      </c>
      <c r="B630" s="3">
        <v>44680</v>
      </c>
      <c r="C630" s="2" t="s">
        <v>4036</v>
      </c>
      <c r="D630" t="s">
        <v>6184</v>
      </c>
      <c r="E630" s="2">
        <v>6</v>
      </c>
      <c r="F630" s="2" t="str">
        <f>_xlfn.XLOOKUP(C630,customers!$A$1:$A$1001,customers!$B$1:$B$1001,,0)</f>
        <v>Faunie Brigham</v>
      </c>
      <c r="G630" s="2" t="str">
        <f>IF(_xlfn.XLOOKUP(C630,customers!$A$1:$A$1001,customers!$C$1:$C$1001,,0)=0, "", _xlfn.XLOOKUP(C630,customers!$A$1:$A$1001,customers!$C$1:$C$1001,,0))</f>
        <v>fbrighamhg@blog.com</v>
      </c>
      <c r="H630" s="2" t="str">
        <f>_xlfn.XLOOKUP(C630,customers!$A$1:$A$1001,customers!$G$1:$G$1001,,0)</f>
        <v>Ireland</v>
      </c>
      <c r="I630" t="str">
        <f>INDEX(products!$A$1:$G$49,MATCH(orders!$D630,products!$A$1:$A$49,0), MATCH(orders!I$1,products!$A$1:$G$1,0))</f>
        <v>Exc</v>
      </c>
      <c r="J630" t="str">
        <f>INDEX(products!$A$1:$G$49,MATCH(orders!$D630,products!$A$1:$A$49,0), MATCH(orders!J$1,products!$A$1:$G$1,0))</f>
        <v>L</v>
      </c>
      <c r="K630" s="4">
        <f>INDEX(products!$A$1:$G$49,MATCH(orders!$D630,products!$A$1:$A$49,0), MATCH(orders!K$1,products!$A$1:$G$1,0))</f>
        <v>0.2</v>
      </c>
      <c r="L630" s="5">
        <f>INDEX(products!$A$1:$G$49,MATCH(orders!$D630,products!$A$1:$A$49,0), MATCH(orders!L$1,products!$A$1:$G$1,0))</f>
        <v>4.4550000000000001</v>
      </c>
      <c r="M630" s="5">
        <f t="shared" si="27"/>
        <v>26.73</v>
      </c>
      <c r="N630" t="str">
        <f t="shared" si="28"/>
        <v>Excelsa</v>
      </c>
      <c r="O630" t="str">
        <f t="shared" si="29"/>
        <v>Light</v>
      </c>
      <c r="P630" t="str" cm="1">
        <f t="array" ref="P630">_xlfn.XLOOKUP(Orders[[#This Row],[Customer ID]],customers!$A$1:$A$1001,customers!I$1:$I$1001,,0)</f>
        <v>Yes</v>
      </c>
      <c r="Q630" t="str">
        <f>_xlfn.XLOOKUP(C630,customers!$A$1:$A$1001,customers!$F$1:$F$1001,,0)</f>
        <v>Castlerea</v>
      </c>
      <c r="R630" s="10">
        <f>Orders[[#This Row],[Unit Price]]-Orders[[#This Row],[Unit Profit]]</f>
        <v>3.96495</v>
      </c>
      <c r="S630" s="10">
        <f>Orders[[#This Row],[Quantity]]*Orders[[#This Row],[Unit Cost]]</f>
        <v>23.7897</v>
      </c>
      <c r="T630" s="5" cm="1">
        <f t="array" ref="T630">_xlfn.XLOOKUP(D630,Table2[[#All],[Product ID]],Table2[[#All],[Profit]],,0)</f>
        <v>0.49004999999999999</v>
      </c>
      <c r="U630" s="5">
        <f>Orders[[#This Row],[Quantity]]*Orders[[#This Row],[Unit Profit]]</f>
        <v>2.9402999999999997</v>
      </c>
    </row>
    <row r="631" spans="1:21" x14ac:dyDescent="0.3">
      <c r="A631" s="2" t="s">
        <v>4035</v>
      </c>
      <c r="B631" s="3">
        <v>44680</v>
      </c>
      <c r="C631" s="2" t="s">
        <v>4036</v>
      </c>
      <c r="D631" t="s">
        <v>6169</v>
      </c>
      <c r="E631" s="2">
        <v>4</v>
      </c>
      <c r="F631" s="2" t="str">
        <f>_xlfn.XLOOKUP(C631,customers!$A$1:$A$1001,customers!$B$1:$B$1001,,0)</f>
        <v>Faunie Brigham</v>
      </c>
      <c r="G631" s="2" t="str">
        <f>IF(_xlfn.XLOOKUP(C631,customers!$A$1:$A$1001,customers!$C$1:$C$1001,,0)=0, "", _xlfn.XLOOKUP(C631,customers!$A$1:$A$1001,customers!$C$1:$C$1001,,0))</f>
        <v>fbrighamhg@blog.com</v>
      </c>
      <c r="H631" s="2" t="str">
        <f>_xlfn.XLOOKUP(C631,customers!$A$1:$A$1001,customers!$G$1:$G$1001,,0)</f>
        <v>Ireland</v>
      </c>
      <c r="I631" t="str">
        <f>INDEX(products!$A$1:$G$49,MATCH(orders!$D631,products!$A$1:$A$49,0), MATCH(orders!I$1,products!$A$1:$G$1,0))</f>
        <v>Lib</v>
      </c>
      <c r="J631" t="str">
        <f>INDEX(products!$A$1:$G$49,MATCH(orders!$D631,products!$A$1:$A$49,0), MATCH(orders!J$1,products!$A$1:$G$1,0))</f>
        <v>D</v>
      </c>
      <c r="K631" s="4">
        <f>INDEX(products!$A$1:$G$49,MATCH(orders!$D631,products!$A$1:$A$49,0), MATCH(orders!K$1,products!$A$1:$G$1,0))</f>
        <v>0.5</v>
      </c>
      <c r="L631" s="5">
        <f>INDEX(products!$A$1:$G$49,MATCH(orders!$D631,products!$A$1:$A$49,0), MATCH(orders!L$1,products!$A$1:$G$1,0))</f>
        <v>7.77</v>
      </c>
      <c r="M631" s="5">
        <f t="shared" si="27"/>
        <v>31.08</v>
      </c>
      <c r="N631" t="str">
        <f t="shared" si="28"/>
        <v>Librica</v>
      </c>
      <c r="O631" t="str">
        <f t="shared" si="29"/>
        <v>Dark</v>
      </c>
      <c r="P631" t="str" cm="1">
        <f t="array" ref="P631">_xlfn.XLOOKUP(Orders[[#This Row],[Customer ID]],customers!$A$1:$A$1001,customers!I$1:$I$1001,,0)</f>
        <v>Yes</v>
      </c>
      <c r="Q631" t="str">
        <f>_xlfn.XLOOKUP(C631,customers!$A$1:$A$1001,customers!$F$1:$F$1001,,0)</f>
        <v>Castlerea</v>
      </c>
      <c r="R631" s="10">
        <f>Orders[[#This Row],[Unit Price]]-Orders[[#This Row],[Unit Profit]]</f>
        <v>6.7599</v>
      </c>
      <c r="S631" s="10">
        <f>Orders[[#This Row],[Quantity]]*Orders[[#This Row],[Unit Cost]]</f>
        <v>27.0396</v>
      </c>
      <c r="T631" s="5" cm="1">
        <f t="array" ref="T631">_xlfn.XLOOKUP(D631,Table2[[#All],[Product ID]],Table2[[#All],[Profit]],,0)</f>
        <v>1.0101</v>
      </c>
      <c r="U631" s="5">
        <f>Orders[[#This Row],[Quantity]]*Orders[[#This Row],[Unit Profit]]</f>
        <v>4.0404</v>
      </c>
    </row>
    <row r="632" spans="1:21" x14ac:dyDescent="0.3">
      <c r="A632" s="2" t="s">
        <v>4035</v>
      </c>
      <c r="B632" s="3">
        <v>44680</v>
      </c>
      <c r="C632" s="2" t="s">
        <v>4036</v>
      </c>
      <c r="D632" t="s">
        <v>6154</v>
      </c>
      <c r="E632" s="2">
        <v>1</v>
      </c>
      <c r="F632" s="2" t="str">
        <f>_xlfn.XLOOKUP(C632,customers!$A$1:$A$1001,customers!$B$1:$B$1001,,0)</f>
        <v>Faunie Brigham</v>
      </c>
      <c r="G632" s="2" t="str">
        <f>IF(_xlfn.XLOOKUP(C632,customers!$A$1:$A$1001,customers!$C$1:$C$1001,,0)=0, "", _xlfn.XLOOKUP(C632,customers!$A$1:$A$1001,customers!$C$1:$C$1001,,0))</f>
        <v>fbrighamhg@blog.com</v>
      </c>
      <c r="H632" s="2" t="str">
        <f>_xlfn.XLOOKUP(C632,customers!$A$1:$A$1001,customers!$G$1:$G$1001,,0)</f>
        <v>Ireland</v>
      </c>
      <c r="I632" t="str">
        <f>INDEX(products!$A$1:$G$49,MATCH(orders!$D632,products!$A$1:$A$49,0), MATCH(orders!I$1,products!$A$1:$G$1,0))</f>
        <v>Ara</v>
      </c>
      <c r="J632" t="str">
        <f>INDEX(products!$A$1:$G$49,MATCH(orders!$D632,products!$A$1:$A$49,0), MATCH(orders!J$1,products!$A$1:$G$1,0))</f>
        <v>D</v>
      </c>
      <c r="K632" s="4">
        <f>INDEX(products!$A$1:$G$49,MATCH(orders!$D632,products!$A$1:$A$49,0), MATCH(orders!K$1,products!$A$1:$G$1,0))</f>
        <v>0.2</v>
      </c>
      <c r="L632" s="5">
        <f>INDEX(products!$A$1:$G$49,MATCH(orders!$D632,products!$A$1:$A$49,0), MATCH(orders!L$1,products!$A$1:$G$1,0))</f>
        <v>2.9849999999999999</v>
      </c>
      <c r="M632" s="5">
        <f t="shared" si="27"/>
        <v>2.9849999999999999</v>
      </c>
      <c r="N632" t="str">
        <f t="shared" si="28"/>
        <v>Arabica</v>
      </c>
      <c r="O632" t="str">
        <f t="shared" si="29"/>
        <v>Dark</v>
      </c>
      <c r="P632" t="str" cm="1">
        <f t="array" ref="P632">_xlfn.XLOOKUP(Orders[[#This Row],[Customer ID]],customers!$A$1:$A$1001,customers!I$1:$I$1001,,0)</f>
        <v>Yes</v>
      </c>
      <c r="Q632" t="str">
        <f>_xlfn.XLOOKUP(C632,customers!$A$1:$A$1001,customers!$F$1:$F$1001,,0)</f>
        <v>Castlerea</v>
      </c>
      <c r="R632" s="10">
        <f>Orders[[#This Row],[Unit Price]]-Orders[[#This Row],[Unit Profit]]</f>
        <v>2.7163499999999998</v>
      </c>
      <c r="S632" s="10">
        <f>Orders[[#This Row],[Quantity]]*Orders[[#This Row],[Unit Cost]]</f>
        <v>2.7163499999999998</v>
      </c>
      <c r="T632" s="5" cm="1">
        <f t="array" ref="T632">_xlfn.XLOOKUP(D632,Table2[[#All],[Product ID]],Table2[[#All],[Profit]],,0)</f>
        <v>0.26865</v>
      </c>
      <c r="U632" s="5">
        <f>Orders[[#This Row],[Quantity]]*Orders[[#This Row],[Unit Profit]]</f>
        <v>0.26865</v>
      </c>
    </row>
    <row r="633" spans="1:21" x14ac:dyDescent="0.3">
      <c r="A633" s="2" t="s">
        <v>4035</v>
      </c>
      <c r="B633" s="3">
        <v>44680</v>
      </c>
      <c r="C633" s="2" t="s">
        <v>4036</v>
      </c>
      <c r="D633" t="s">
        <v>6149</v>
      </c>
      <c r="E633" s="2">
        <v>5</v>
      </c>
      <c r="F633" s="2" t="str">
        <f>_xlfn.XLOOKUP(C633,customers!$A$1:$A$1001,customers!$B$1:$B$1001,,0)</f>
        <v>Faunie Brigham</v>
      </c>
      <c r="G633" s="2" t="str">
        <f>IF(_xlfn.XLOOKUP(C633,customers!$A$1:$A$1001,customers!$C$1:$C$1001,,0)=0, "", _xlfn.XLOOKUP(C633,customers!$A$1:$A$1001,customers!$C$1:$C$1001,,0))</f>
        <v>fbrighamhg@blog.com</v>
      </c>
      <c r="H633" s="2" t="str">
        <f>_xlfn.XLOOKUP(C633,customers!$A$1:$A$1001,customers!$G$1:$G$1001,,0)</f>
        <v>Ireland</v>
      </c>
      <c r="I633" t="str">
        <f>INDEX(products!$A$1:$G$49,MATCH(orders!$D633,products!$A$1:$A$49,0), MATCH(orders!I$1,products!$A$1:$G$1,0))</f>
        <v>Rob</v>
      </c>
      <c r="J633" t="str">
        <f>INDEX(products!$A$1:$G$49,MATCH(orders!$D633,products!$A$1:$A$49,0), MATCH(orders!J$1,products!$A$1:$G$1,0))</f>
        <v>D</v>
      </c>
      <c r="K633" s="4">
        <f>INDEX(products!$A$1:$G$49,MATCH(orders!$D633,products!$A$1:$A$49,0), MATCH(orders!K$1,products!$A$1:$G$1,0))</f>
        <v>2.5</v>
      </c>
      <c r="L633" s="5">
        <f>INDEX(products!$A$1:$G$49,MATCH(orders!$D633,products!$A$1:$A$49,0), MATCH(orders!L$1,products!$A$1:$G$1,0))</f>
        <v>20.584999999999997</v>
      </c>
      <c r="M633" s="5">
        <f t="shared" si="27"/>
        <v>102.92499999999998</v>
      </c>
      <c r="N633" t="str">
        <f t="shared" si="28"/>
        <v>Robusta</v>
      </c>
      <c r="O633" t="str">
        <f t="shared" si="29"/>
        <v>Dark</v>
      </c>
      <c r="P633" t="str" cm="1">
        <f t="array" ref="P633">_xlfn.XLOOKUP(Orders[[#This Row],[Customer ID]],customers!$A$1:$A$1001,customers!I$1:$I$1001,,0)</f>
        <v>Yes</v>
      </c>
      <c r="Q633" t="str">
        <f>_xlfn.XLOOKUP(C633,customers!$A$1:$A$1001,customers!$F$1:$F$1001,,0)</f>
        <v>Castlerea</v>
      </c>
      <c r="R633" s="10">
        <f>Orders[[#This Row],[Unit Price]]-Orders[[#This Row],[Unit Profit]]</f>
        <v>19.349899999999998</v>
      </c>
      <c r="S633" s="10">
        <f>Orders[[#This Row],[Quantity]]*Orders[[#This Row],[Unit Cost]]</f>
        <v>96.749499999999983</v>
      </c>
      <c r="T633" s="5" cm="1">
        <f t="array" ref="T633">_xlfn.XLOOKUP(D633,Table2[[#All],[Product ID]],Table2[[#All],[Profit]],,0)</f>
        <v>1.2350999999999999</v>
      </c>
      <c r="U633" s="5">
        <f>Orders[[#This Row],[Quantity]]*Orders[[#This Row],[Unit Profit]]</f>
        <v>6.1754999999999995</v>
      </c>
    </row>
    <row r="634" spans="1:21" x14ac:dyDescent="0.3">
      <c r="A634" s="2" t="s">
        <v>4056</v>
      </c>
      <c r="B634" s="3">
        <v>44049</v>
      </c>
      <c r="C634" s="2" t="s">
        <v>4057</v>
      </c>
      <c r="D634" t="s">
        <v>6176</v>
      </c>
      <c r="E634" s="2">
        <v>4</v>
      </c>
      <c r="F634" s="2" t="str">
        <f>_xlfn.XLOOKUP(C634,customers!$A$1:$A$1001,customers!$B$1:$B$1001,,0)</f>
        <v>Marjorie Yoxen</v>
      </c>
      <c r="G634" s="2" t="str">
        <f>IF(_xlfn.XLOOKUP(C634,customers!$A$1:$A$1001,customers!$C$1:$C$1001,,0)=0, "", _xlfn.XLOOKUP(C634,customers!$A$1:$A$1001,customers!$C$1:$C$1001,,0))</f>
        <v>myoxenhk@google.com</v>
      </c>
      <c r="H634" s="2" t="str">
        <f>_xlfn.XLOOKUP(C634,customers!$A$1:$A$1001,customers!$G$1:$G$1001,,0)</f>
        <v>United States</v>
      </c>
      <c r="I634" t="str">
        <f>INDEX(products!$A$1:$G$49,MATCH(orders!$D634,products!$A$1:$A$49,0), MATCH(orders!I$1,products!$A$1:$G$1,0))</f>
        <v>Exc</v>
      </c>
      <c r="J634" t="str">
        <f>INDEX(products!$A$1:$G$49,MATCH(orders!$D634,products!$A$1:$A$49,0), MATCH(orders!J$1,products!$A$1:$G$1,0))</f>
        <v>L</v>
      </c>
      <c r="K634" s="4">
        <f>INDEX(products!$A$1:$G$49,MATCH(orders!$D634,products!$A$1:$A$49,0), MATCH(orders!K$1,products!$A$1:$G$1,0))</f>
        <v>0.5</v>
      </c>
      <c r="L634" s="5">
        <f>INDEX(products!$A$1:$G$49,MATCH(orders!$D634,products!$A$1:$A$49,0), MATCH(orders!L$1,products!$A$1:$G$1,0))</f>
        <v>8.91</v>
      </c>
      <c r="M634" s="5">
        <f t="shared" si="27"/>
        <v>35.64</v>
      </c>
      <c r="N634" t="str">
        <f t="shared" si="28"/>
        <v>Excelsa</v>
      </c>
      <c r="O634" t="str">
        <f t="shared" si="29"/>
        <v>Light</v>
      </c>
      <c r="P634" t="str" cm="1">
        <f t="array" ref="P634">_xlfn.XLOOKUP(Orders[[#This Row],[Customer ID]],customers!$A$1:$A$1001,customers!I$1:$I$1001,,0)</f>
        <v>No</v>
      </c>
      <c r="Q634" t="str">
        <f>_xlfn.XLOOKUP(C634,customers!$A$1:$A$1001,customers!$F$1:$F$1001,,0)</f>
        <v>Los Angeles</v>
      </c>
      <c r="R634" s="10">
        <f>Orders[[#This Row],[Unit Price]]-Orders[[#This Row],[Unit Profit]]</f>
        <v>7.9298999999999999</v>
      </c>
      <c r="S634" s="10">
        <f>Orders[[#This Row],[Quantity]]*Orders[[#This Row],[Unit Cost]]</f>
        <v>31.7196</v>
      </c>
      <c r="T634" s="5" cm="1">
        <f t="array" ref="T634">_xlfn.XLOOKUP(D634,Table2[[#All],[Product ID]],Table2[[#All],[Profit]],,0)</f>
        <v>0.98009999999999997</v>
      </c>
      <c r="U634" s="5">
        <f>Orders[[#This Row],[Quantity]]*Orders[[#This Row],[Unit Profit]]</f>
        <v>3.9203999999999999</v>
      </c>
    </row>
    <row r="635" spans="1:21" x14ac:dyDescent="0.3">
      <c r="A635" s="2" t="s">
        <v>4062</v>
      </c>
      <c r="B635" s="3">
        <v>43820</v>
      </c>
      <c r="C635" s="2" t="s">
        <v>4063</v>
      </c>
      <c r="D635" t="s">
        <v>6179</v>
      </c>
      <c r="E635" s="2">
        <v>4</v>
      </c>
      <c r="F635" s="2" t="str">
        <f>_xlfn.XLOOKUP(C635,customers!$A$1:$A$1001,customers!$B$1:$B$1001,,0)</f>
        <v>Gaspar McGavin</v>
      </c>
      <c r="G635" s="2" t="str">
        <f>IF(_xlfn.XLOOKUP(C635,customers!$A$1:$A$1001,customers!$C$1:$C$1001,,0)=0, "", _xlfn.XLOOKUP(C635,customers!$A$1:$A$1001,customers!$C$1:$C$1001,,0))</f>
        <v>gmcgavinhl@histats.com</v>
      </c>
      <c r="H635" s="2" t="str">
        <f>_xlfn.XLOOKUP(C635,customers!$A$1:$A$1001,customers!$G$1:$G$1001,,0)</f>
        <v>United States</v>
      </c>
      <c r="I635" t="str">
        <f>INDEX(products!$A$1:$G$49,MATCH(orders!$D635,products!$A$1:$A$49,0), MATCH(orders!I$1,products!$A$1:$G$1,0))</f>
        <v>Rob</v>
      </c>
      <c r="J635" t="str">
        <f>INDEX(products!$A$1:$G$49,MATCH(orders!$D635,products!$A$1:$A$49,0), MATCH(orders!J$1,products!$A$1:$G$1,0))</f>
        <v>L</v>
      </c>
      <c r="K635" s="4">
        <f>INDEX(products!$A$1:$G$49,MATCH(orders!$D635,products!$A$1:$A$49,0), MATCH(orders!K$1,products!$A$1:$G$1,0))</f>
        <v>1</v>
      </c>
      <c r="L635" s="5">
        <f>INDEX(products!$A$1:$G$49,MATCH(orders!$D635,products!$A$1:$A$49,0), MATCH(orders!L$1,products!$A$1:$G$1,0))</f>
        <v>11.95</v>
      </c>
      <c r="M635" s="5">
        <f t="shared" si="27"/>
        <v>47.8</v>
      </c>
      <c r="N635" t="str">
        <f t="shared" si="28"/>
        <v>Robusta</v>
      </c>
      <c r="O635" t="str">
        <f t="shared" si="29"/>
        <v>Light</v>
      </c>
      <c r="P635" t="str" cm="1">
        <f t="array" ref="P635">_xlfn.XLOOKUP(Orders[[#This Row],[Customer ID]],customers!$A$1:$A$1001,customers!I$1:$I$1001,,0)</f>
        <v>No</v>
      </c>
      <c r="Q635" t="str">
        <f>_xlfn.XLOOKUP(C635,customers!$A$1:$A$1001,customers!$F$1:$F$1001,,0)</f>
        <v>Wilkes Barre</v>
      </c>
      <c r="R635" s="10">
        <f>Orders[[#This Row],[Unit Price]]-Orders[[#This Row],[Unit Profit]]</f>
        <v>11.232999999999999</v>
      </c>
      <c r="S635" s="10">
        <f>Orders[[#This Row],[Quantity]]*Orders[[#This Row],[Unit Cost]]</f>
        <v>44.931999999999995</v>
      </c>
      <c r="T635" s="5" cm="1">
        <f t="array" ref="T635">_xlfn.XLOOKUP(D635,Table2[[#All],[Product ID]],Table2[[#All],[Profit]],,0)</f>
        <v>0.71699999999999997</v>
      </c>
      <c r="U635" s="5">
        <f>Orders[[#This Row],[Quantity]]*Orders[[#This Row],[Unit Profit]]</f>
        <v>2.8679999999999999</v>
      </c>
    </row>
    <row r="636" spans="1:21" x14ac:dyDescent="0.3">
      <c r="A636" s="2" t="s">
        <v>4068</v>
      </c>
      <c r="B636" s="3">
        <v>43940</v>
      </c>
      <c r="C636" s="2" t="s">
        <v>4069</v>
      </c>
      <c r="D636" t="s">
        <v>6162</v>
      </c>
      <c r="E636" s="2">
        <v>3</v>
      </c>
      <c r="F636" s="2" t="str">
        <f>_xlfn.XLOOKUP(C636,customers!$A$1:$A$1001,customers!$B$1:$B$1001,,0)</f>
        <v>Lindy Uttermare</v>
      </c>
      <c r="G636" s="2" t="str">
        <f>IF(_xlfn.XLOOKUP(C636,customers!$A$1:$A$1001,customers!$C$1:$C$1001,,0)=0, "", _xlfn.XLOOKUP(C636,customers!$A$1:$A$1001,customers!$C$1:$C$1001,,0))</f>
        <v>luttermarehm@engadget.com</v>
      </c>
      <c r="H636" s="2" t="str">
        <f>_xlfn.XLOOKUP(C636,customers!$A$1:$A$1001,customers!$G$1:$G$1001,,0)</f>
        <v>United States</v>
      </c>
      <c r="I636" t="str">
        <f>INDEX(products!$A$1:$G$49,MATCH(orders!$D636,products!$A$1:$A$49,0), MATCH(orders!I$1,products!$A$1:$G$1,0))</f>
        <v>Lib</v>
      </c>
      <c r="J636" t="str">
        <f>INDEX(products!$A$1:$G$49,MATCH(orders!$D636,products!$A$1:$A$49,0), MATCH(orders!J$1,products!$A$1:$G$1,0))</f>
        <v>M</v>
      </c>
      <c r="K636" s="4">
        <f>INDEX(products!$A$1:$G$49,MATCH(orders!$D636,products!$A$1:$A$49,0), MATCH(orders!K$1,products!$A$1:$G$1,0))</f>
        <v>1</v>
      </c>
      <c r="L636" s="5">
        <f>INDEX(products!$A$1:$G$49,MATCH(orders!$D636,products!$A$1:$A$49,0), MATCH(orders!L$1,products!$A$1:$G$1,0))</f>
        <v>14.55</v>
      </c>
      <c r="M636" s="5">
        <f t="shared" si="27"/>
        <v>43.650000000000006</v>
      </c>
      <c r="N636" t="str">
        <f t="shared" si="28"/>
        <v>Librica</v>
      </c>
      <c r="O636" t="str">
        <f t="shared" si="29"/>
        <v>Medium</v>
      </c>
      <c r="P636" t="str" cm="1">
        <f t="array" ref="P636">_xlfn.XLOOKUP(Orders[[#This Row],[Customer ID]],customers!$A$1:$A$1001,customers!I$1:$I$1001,,0)</f>
        <v>No</v>
      </c>
      <c r="Q636" t="str">
        <f>_xlfn.XLOOKUP(C636,customers!$A$1:$A$1001,customers!$F$1:$F$1001,,0)</f>
        <v>Denton</v>
      </c>
      <c r="R636" s="10">
        <f>Orders[[#This Row],[Unit Price]]-Orders[[#This Row],[Unit Profit]]</f>
        <v>12.6585</v>
      </c>
      <c r="S636" s="10">
        <f>Orders[[#This Row],[Quantity]]*Orders[[#This Row],[Unit Cost]]</f>
        <v>37.975499999999997</v>
      </c>
      <c r="T636" s="5" cm="1">
        <f t="array" ref="T636">_xlfn.XLOOKUP(D636,Table2[[#All],[Product ID]],Table2[[#All],[Profit]],,0)</f>
        <v>1.8915000000000002</v>
      </c>
      <c r="U636" s="5">
        <f>Orders[[#This Row],[Quantity]]*Orders[[#This Row],[Unit Profit]]</f>
        <v>5.6745000000000001</v>
      </c>
    </row>
    <row r="637" spans="1:21" x14ac:dyDescent="0.3">
      <c r="A637" s="2" t="s">
        <v>4074</v>
      </c>
      <c r="B637" s="3">
        <v>44578</v>
      </c>
      <c r="C637" s="2" t="s">
        <v>4075</v>
      </c>
      <c r="D637" t="s">
        <v>6176</v>
      </c>
      <c r="E637" s="2">
        <v>4</v>
      </c>
      <c r="F637" s="2" t="str">
        <f>_xlfn.XLOOKUP(C637,customers!$A$1:$A$1001,customers!$B$1:$B$1001,,0)</f>
        <v>Eal D'Ambrogio</v>
      </c>
      <c r="G637" s="2" t="str">
        <f>IF(_xlfn.XLOOKUP(C637,customers!$A$1:$A$1001,customers!$C$1:$C$1001,,0)=0, "", _xlfn.XLOOKUP(C637,customers!$A$1:$A$1001,customers!$C$1:$C$1001,,0))</f>
        <v>edambrogiohn@techcrunch.com</v>
      </c>
      <c r="H637" s="2" t="str">
        <f>_xlfn.XLOOKUP(C637,customers!$A$1:$A$1001,customers!$G$1:$G$1001,,0)</f>
        <v>United States</v>
      </c>
      <c r="I637" t="str">
        <f>INDEX(products!$A$1:$G$49,MATCH(orders!$D637,products!$A$1:$A$49,0), MATCH(orders!I$1,products!$A$1:$G$1,0))</f>
        <v>Exc</v>
      </c>
      <c r="J637" t="str">
        <f>INDEX(products!$A$1:$G$49,MATCH(orders!$D637,products!$A$1:$A$49,0), MATCH(orders!J$1,products!$A$1:$G$1,0))</f>
        <v>L</v>
      </c>
      <c r="K637" s="4">
        <f>INDEX(products!$A$1:$G$49,MATCH(orders!$D637,products!$A$1:$A$49,0), MATCH(orders!K$1,products!$A$1:$G$1,0))</f>
        <v>0.5</v>
      </c>
      <c r="L637" s="5">
        <f>INDEX(products!$A$1:$G$49,MATCH(orders!$D637,products!$A$1:$A$49,0), MATCH(orders!L$1,products!$A$1:$G$1,0))</f>
        <v>8.91</v>
      </c>
      <c r="M637" s="5">
        <f t="shared" si="27"/>
        <v>35.64</v>
      </c>
      <c r="N637" t="str">
        <f t="shared" si="28"/>
        <v>Excelsa</v>
      </c>
      <c r="O637" t="str">
        <f t="shared" si="29"/>
        <v>Light</v>
      </c>
      <c r="P637" t="str" cm="1">
        <f t="array" ref="P637">_xlfn.XLOOKUP(Orders[[#This Row],[Customer ID]],customers!$A$1:$A$1001,customers!I$1:$I$1001,,0)</f>
        <v>Yes</v>
      </c>
      <c r="Q637" t="str">
        <f>_xlfn.XLOOKUP(C637,customers!$A$1:$A$1001,customers!$F$1:$F$1001,,0)</f>
        <v>Lees Summit</v>
      </c>
      <c r="R637" s="10">
        <f>Orders[[#This Row],[Unit Price]]-Orders[[#This Row],[Unit Profit]]</f>
        <v>7.9298999999999999</v>
      </c>
      <c r="S637" s="10">
        <f>Orders[[#This Row],[Quantity]]*Orders[[#This Row],[Unit Cost]]</f>
        <v>31.7196</v>
      </c>
      <c r="T637" s="5" cm="1">
        <f t="array" ref="T637">_xlfn.XLOOKUP(D637,Table2[[#All],[Product ID]],Table2[[#All],[Profit]],,0)</f>
        <v>0.98009999999999997</v>
      </c>
      <c r="U637" s="5">
        <f>Orders[[#This Row],[Quantity]]*Orders[[#This Row],[Unit Profit]]</f>
        <v>3.9203999999999999</v>
      </c>
    </row>
    <row r="638" spans="1:21" x14ac:dyDescent="0.3">
      <c r="A638" s="2" t="s">
        <v>4080</v>
      </c>
      <c r="B638" s="3">
        <v>43487</v>
      </c>
      <c r="C638" s="2" t="s">
        <v>4081</v>
      </c>
      <c r="D638" t="s">
        <v>6170</v>
      </c>
      <c r="E638" s="2">
        <v>6</v>
      </c>
      <c r="F638" s="2" t="str">
        <f>_xlfn.XLOOKUP(C638,customers!$A$1:$A$1001,customers!$B$1:$B$1001,,0)</f>
        <v>Carolee Winchcombe</v>
      </c>
      <c r="G638" s="2" t="str">
        <f>IF(_xlfn.XLOOKUP(C638,customers!$A$1:$A$1001,customers!$C$1:$C$1001,,0)=0, "", _xlfn.XLOOKUP(C638,customers!$A$1:$A$1001,customers!$C$1:$C$1001,,0))</f>
        <v>cwinchcombeho@jiathis.com</v>
      </c>
      <c r="H638" s="2" t="str">
        <f>_xlfn.XLOOKUP(C638,customers!$A$1:$A$1001,customers!$G$1:$G$1001,,0)</f>
        <v>United States</v>
      </c>
      <c r="I638" t="str">
        <f>INDEX(products!$A$1:$G$49,MATCH(orders!$D638,products!$A$1:$A$49,0), MATCH(orders!I$1,products!$A$1:$G$1,0))</f>
        <v>Lib</v>
      </c>
      <c r="J638" t="str">
        <f>INDEX(products!$A$1:$G$49,MATCH(orders!$D638,products!$A$1:$A$49,0), MATCH(orders!J$1,products!$A$1:$G$1,0))</f>
        <v>L</v>
      </c>
      <c r="K638" s="4">
        <f>INDEX(products!$A$1:$G$49,MATCH(orders!$D638,products!$A$1:$A$49,0), MATCH(orders!K$1,products!$A$1:$G$1,0))</f>
        <v>1</v>
      </c>
      <c r="L638" s="5">
        <f>INDEX(products!$A$1:$G$49,MATCH(orders!$D638,products!$A$1:$A$49,0), MATCH(orders!L$1,products!$A$1:$G$1,0))</f>
        <v>15.85</v>
      </c>
      <c r="M638" s="5">
        <f t="shared" si="27"/>
        <v>95.1</v>
      </c>
      <c r="N638" t="str">
        <f t="shared" si="28"/>
        <v>Librica</v>
      </c>
      <c r="O638" t="str">
        <f t="shared" si="29"/>
        <v>Light</v>
      </c>
      <c r="P638" t="str" cm="1">
        <f t="array" ref="P638">_xlfn.XLOOKUP(Orders[[#This Row],[Customer ID]],customers!$A$1:$A$1001,customers!I$1:$I$1001,,0)</f>
        <v>Yes</v>
      </c>
      <c r="Q638" t="str">
        <f>_xlfn.XLOOKUP(C638,customers!$A$1:$A$1001,customers!$F$1:$F$1001,,0)</f>
        <v>Little Rock</v>
      </c>
      <c r="R638" s="10">
        <f>Orders[[#This Row],[Unit Price]]-Orders[[#This Row],[Unit Profit]]</f>
        <v>13.7895</v>
      </c>
      <c r="S638" s="10">
        <f>Orders[[#This Row],[Quantity]]*Orders[[#This Row],[Unit Cost]]</f>
        <v>82.736999999999995</v>
      </c>
      <c r="T638" s="5" cm="1">
        <f t="array" ref="T638">_xlfn.XLOOKUP(D638,Table2[[#All],[Product ID]],Table2[[#All],[Profit]],,0)</f>
        <v>2.0605000000000002</v>
      </c>
      <c r="U638" s="5">
        <f>Orders[[#This Row],[Quantity]]*Orders[[#This Row],[Unit Profit]]</f>
        <v>12.363000000000001</v>
      </c>
    </row>
    <row r="639" spans="1:21" x14ac:dyDescent="0.3">
      <c r="A639" s="2" t="s">
        <v>4086</v>
      </c>
      <c r="B639" s="3">
        <v>43889</v>
      </c>
      <c r="C639" s="2" t="s">
        <v>4087</v>
      </c>
      <c r="D639" t="s">
        <v>6166</v>
      </c>
      <c r="E639" s="2">
        <v>1</v>
      </c>
      <c r="F639" s="2" t="str">
        <f>_xlfn.XLOOKUP(C639,customers!$A$1:$A$1001,customers!$B$1:$B$1001,,0)</f>
        <v>Benedikta Paumier</v>
      </c>
      <c r="G639" s="2" t="str">
        <f>IF(_xlfn.XLOOKUP(C639,customers!$A$1:$A$1001,customers!$C$1:$C$1001,,0)=0, "", _xlfn.XLOOKUP(C639,customers!$A$1:$A$1001,customers!$C$1:$C$1001,,0))</f>
        <v>bpaumierhp@umn.edu</v>
      </c>
      <c r="H639" s="2" t="str">
        <f>_xlfn.XLOOKUP(C639,customers!$A$1:$A$1001,customers!$G$1:$G$1001,,0)</f>
        <v>Ireland</v>
      </c>
      <c r="I639" t="str">
        <f>INDEX(products!$A$1:$G$49,MATCH(orders!$D639,products!$A$1:$A$49,0), MATCH(orders!I$1,products!$A$1:$G$1,0))</f>
        <v>Exc</v>
      </c>
      <c r="J639" t="str">
        <f>INDEX(products!$A$1:$G$49,MATCH(orders!$D639,products!$A$1:$A$49,0), MATCH(orders!J$1,products!$A$1:$G$1,0))</f>
        <v>M</v>
      </c>
      <c r="K639" s="4">
        <f>INDEX(products!$A$1:$G$49,MATCH(orders!$D639,products!$A$1:$A$49,0), MATCH(orders!K$1,products!$A$1:$G$1,0))</f>
        <v>2.5</v>
      </c>
      <c r="L639" s="5">
        <f>INDEX(products!$A$1:$G$49,MATCH(orders!$D639,products!$A$1:$A$49,0), MATCH(orders!L$1,products!$A$1:$G$1,0))</f>
        <v>31.624999999999996</v>
      </c>
      <c r="M639" s="5">
        <f t="shared" si="27"/>
        <v>31.624999999999996</v>
      </c>
      <c r="N639" t="str">
        <f t="shared" si="28"/>
        <v>Excelsa</v>
      </c>
      <c r="O639" t="str">
        <f t="shared" si="29"/>
        <v>Medium</v>
      </c>
      <c r="P639" t="str" cm="1">
        <f t="array" ref="P639">_xlfn.XLOOKUP(Orders[[#This Row],[Customer ID]],customers!$A$1:$A$1001,customers!I$1:$I$1001,,0)</f>
        <v>Yes</v>
      </c>
      <c r="Q639" t="str">
        <f>_xlfn.XLOOKUP(C639,customers!$A$1:$A$1001,customers!$F$1:$F$1001,,0)</f>
        <v>Ballisodare</v>
      </c>
      <c r="R639" s="10">
        <f>Orders[[#This Row],[Unit Price]]-Orders[[#This Row],[Unit Profit]]</f>
        <v>28.146249999999995</v>
      </c>
      <c r="S639" s="10">
        <f>Orders[[#This Row],[Quantity]]*Orders[[#This Row],[Unit Cost]]</f>
        <v>28.146249999999995</v>
      </c>
      <c r="T639" s="5" cm="1">
        <f t="array" ref="T639">_xlfn.XLOOKUP(D639,Table2[[#All],[Product ID]],Table2[[#All],[Profit]],,0)</f>
        <v>3.4787499999999998</v>
      </c>
      <c r="U639" s="5">
        <f>Orders[[#This Row],[Quantity]]*Orders[[#This Row],[Unit Profit]]</f>
        <v>3.4787499999999998</v>
      </c>
    </row>
    <row r="640" spans="1:21" x14ac:dyDescent="0.3">
      <c r="A640" s="2" t="s">
        <v>4093</v>
      </c>
      <c r="B640" s="3">
        <v>43684</v>
      </c>
      <c r="C640" s="2" t="s">
        <v>4094</v>
      </c>
      <c r="D640" t="s">
        <v>6175</v>
      </c>
      <c r="E640" s="2">
        <v>3</v>
      </c>
      <c r="F640" s="2" t="str">
        <f>_xlfn.XLOOKUP(C640,customers!$A$1:$A$1001,customers!$B$1:$B$1001,,0)</f>
        <v>Neville Piatto</v>
      </c>
      <c r="G640" s="2" t="str">
        <f>IF(_xlfn.XLOOKUP(C640,customers!$A$1:$A$1001,customers!$C$1:$C$1001,,0)=0, "", _xlfn.XLOOKUP(C640,customers!$A$1:$A$1001,customers!$C$1:$C$1001,,0))</f>
        <v/>
      </c>
      <c r="H640" s="2" t="str">
        <f>_xlfn.XLOOKUP(C640,customers!$A$1:$A$1001,customers!$G$1:$G$1001,,0)</f>
        <v>Ireland</v>
      </c>
      <c r="I640" t="str">
        <f>INDEX(products!$A$1:$G$49,MATCH(orders!$D640,products!$A$1:$A$49,0), MATCH(orders!I$1,products!$A$1:$G$1,0))</f>
        <v>Ara</v>
      </c>
      <c r="J640" t="str">
        <f>INDEX(products!$A$1:$G$49,MATCH(orders!$D640,products!$A$1:$A$49,0), MATCH(orders!J$1,products!$A$1:$G$1,0))</f>
        <v>M</v>
      </c>
      <c r="K640" s="4">
        <f>INDEX(products!$A$1:$G$49,MATCH(orders!$D640,products!$A$1:$A$49,0), MATCH(orders!K$1,products!$A$1:$G$1,0))</f>
        <v>2.5</v>
      </c>
      <c r="L640" s="5">
        <f>INDEX(products!$A$1:$G$49,MATCH(orders!$D640,products!$A$1:$A$49,0), MATCH(orders!L$1,products!$A$1:$G$1,0))</f>
        <v>25.874999999999996</v>
      </c>
      <c r="M640" s="5">
        <f t="shared" si="27"/>
        <v>77.624999999999986</v>
      </c>
      <c r="N640" t="str">
        <f t="shared" si="28"/>
        <v>Arabica</v>
      </c>
      <c r="O640" t="str">
        <f t="shared" si="29"/>
        <v>Medium</v>
      </c>
      <c r="P640" t="str" cm="1">
        <f t="array" ref="P640">_xlfn.XLOOKUP(Orders[[#This Row],[Customer ID]],customers!$A$1:$A$1001,customers!I$1:$I$1001,,0)</f>
        <v>Yes</v>
      </c>
      <c r="Q640" t="str">
        <f>_xlfn.XLOOKUP(C640,customers!$A$1:$A$1001,customers!$F$1:$F$1001,,0)</f>
        <v>Daingean</v>
      </c>
      <c r="R640" s="10">
        <f>Orders[[#This Row],[Unit Price]]-Orders[[#This Row],[Unit Profit]]</f>
        <v>23.546249999999997</v>
      </c>
      <c r="S640" s="10">
        <f>Orders[[#This Row],[Quantity]]*Orders[[#This Row],[Unit Cost]]</f>
        <v>70.638749999999987</v>
      </c>
      <c r="T640" s="5" cm="1">
        <f t="array" ref="T640">_xlfn.XLOOKUP(D640,Table2[[#All],[Product ID]],Table2[[#All],[Profit]],,0)</f>
        <v>2.3287499999999994</v>
      </c>
      <c r="U640" s="5">
        <f>Orders[[#This Row],[Quantity]]*Orders[[#This Row],[Unit Profit]]</f>
        <v>6.9862499999999983</v>
      </c>
    </row>
    <row r="641" spans="1:21" x14ac:dyDescent="0.3">
      <c r="A641" s="2" t="s">
        <v>4098</v>
      </c>
      <c r="B641" s="3">
        <v>44331</v>
      </c>
      <c r="C641" s="2" t="s">
        <v>4099</v>
      </c>
      <c r="D641" t="s">
        <v>6150</v>
      </c>
      <c r="E641" s="2">
        <v>1</v>
      </c>
      <c r="F641" s="2" t="str">
        <f>_xlfn.XLOOKUP(C641,customers!$A$1:$A$1001,customers!$B$1:$B$1001,,0)</f>
        <v>Jeno Capey</v>
      </c>
      <c r="G641" s="2" t="str">
        <f>IF(_xlfn.XLOOKUP(C641,customers!$A$1:$A$1001,customers!$C$1:$C$1001,,0)=0, "", _xlfn.XLOOKUP(C641,customers!$A$1:$A$1001,customers!$C$1:$C$1001,,0))</f>
        <v>jcapeyhr@bravesites.com</v>
      </c>
      <c r="H641" s="2" t="str">
        <f>_xlfn.XLOOKUP(C641,customers!$A$1:$A$1001,customers!$G$1:$G$1001,,0)</f>
        <v>United States</v>
      </c>
      <c r="I641" t="str">
        <f>INDEX(products!$A$1:$G$49,MATCH(orders!$D641,products!$A$1:$A$49,0), MATCH(orders!I$1,products!$A$1:$G$1,0))</f>
        <v>Lib</v>
      </c>
      <c r="J641" t="str">
        <f>INDEX(products!$A$1:$G$49,MATCH(orders!$D641,products!$A$1:$A$49,0), MATCH(orders!J$1,products!$A$1:$G$1,0))</f>
        <v>D</v>
      </c>
      <c r="K641" s="4">
        <f>INDEX(products!$A$1:$G$49,MATCH(orders!$D641,products!$A$1:$A$49,0), MATCH(orders!K$1,products!$A$1:$G$1,0))</f>
        <v>0.2</v>
      </c>
      <c r="L641" s="5">
        <f>INDEX(products!$A$1:$G$49,MATCH(orders!$D641,products!$A$1:$A$49,0), MATCH(orders!L$1,products!$A$1:$G$1,0))</f>
        <v>3.8849999999999998</v>
      </c>
      <c r="M641" s="5">
        <f t="shared" si="27"/>
        <v>3.8849999999999998</v>
      </c>
      <c r="N641" t="str">
        <f t="shared" si="28"/>
        <v>Librica</v>
      </c>
      <c r="O641" t="str">
        <f t="shared" si="29"/>
        <v>Dark</v>
      </c>
      <c r="P641" t="str" cm="1">
        <f t="array" ref="P641">_xlfn.XLOOKUP(Orders[[#This Row],[Customer ID]],customers!$A$1:$A$1001,customers!I$1:$I$1001,,0)</f>
        <v>Yes</v>
      </c>
      <c r="Q641" t="str">
        <f>_xlfn.XLOOKUP(C641,customers!$A$1:$A$1001,customers!$F$1:$F$1001,,0)</f>
        <v>Erie</v>
      </c>
      <c r="R641" s="10">
        <f>Orders[[#This Row],[Unit Price]]-Orders[[#This Row],[Unit Profit]]</f>
        <v>3.37995</v>
      </c>
      <c r="S641" s="10">
        <f>Orders[[#This Row],[Quantity]]*Orders[[#This Row],[Unit Cost]]</f>
        <v>3.37995</v>
      </c>
      <c r="T641" s="5" cm="1">
        <f t="array" ref="T641">_xlfn.XLOOKUP(D641,Table2[[#All],[Product ID]],Table2[[#All],[Profit]],,0)</f>
        <v>0.50505</v>
      </c>
      <c r="U641" s="5">
        <f>Orders[[#This Row],[Quantity]]*Orders[[#This Row],[Unit Profit]]</f>
        <v>0.50505</v>
      </c>
    </row>
    <row r="642" spans="1:21" x14ac:dyDescent="0.3">
      <c r="A642" s="2" t="s">
        <v>4104</v>
      </c>
      <c r="B642" s="3">
        <v>44547</v>
      </c>
      <c r="C642" s="2" t="s">
        <v>4152</v>
      </c>
      <c r="D642" t="s">
        <v>6142</v>
      </c>
      <c r="E642" s="2">
        <v>5</v>
      </c>
      <c r="F642" s="2" t="str">
        <f>_xlfn.XLOOKUP(C642,customers!$A$1:$A$1001,customers!$B$1:$B$1001,,0)</f>
        <v>Tuckie Mathonnet</v>
      </c>
      <c r="G642" s="2" t="str">
        <f>IF(_xlfn.XLOOKUP(C642,customers!$A$1:$A$1001,customers!$C$1:$C$1001,,0)=0, "", _xlfn.XLOOKUP(C642,customers!$A$1:$A$1001,customers!$C$1:$C$1001,,0))</f>
        <v>tmathonneti0@google.co.jp</v>
      </c>
      <c r="H642" s="2" t="str">
        <f>_xlfn.XLOOKUP(C642,customers!$A$1:$A$1001,customers!$G$1:$G$1001,,0)</f>
        <v>United States</v>
      </c>
      <c r="I642" t="str">
        <f>INDEX(products!$A$1:$G$49,MATCH(orders!$D642,products!$A$1:$A$49,0), MATCH(orders!I$1,products!$A$1:$G$1,0))</f>
        <v>Rob</v>
      </c>
      <c r="J642" t="str">
        <f>INDEX(products!$A$1:$G$49,MATCH(orders!$D642,products!$A$1:$A$49,0), MATCH(orders!J$1,products!$A$1:$G$1,0))</f>
        <v>L</v>
      </c>
      <c r="K642" s="4">
        <f>INDEX(products!$A$1:$G$49,MATCH(orders!$D642,products!$A$1:$A$49,0), MATCH(orders!K$1,products!$A$1:$G$1,0))</f>
        <v>2.5</v>
      </c>
      <c r="L642" s="5">
        <f>INDEX(products!$A$1:$G$49,MATCH(orders!$D642,products!$A$1:$A$49,0), MATCH(orders!L$1,products!$A$1:$G$1,0))</f>
        <v>27.484999999999996</v>
      </c>
      <c r="M642" s="5">
        <f t="shared" si="27"/>
        <v>137.42499999999998</v>
      </c>
      <c r="N642" t="str">
        <f t="shared" si="28"/>
        <v>Robusta</v>
      </c>
      <c r="O642" t="str">
        <f t="shared" si="29"/>
        <v>Light</v>
      </c>
      <c r="P642" t="str" cm="1">
        <f t="array" ref="P642">_xlfn.XLOOKUP(Orders[[#This Row],[Customer ID]],customers!$A$1:$A$1001,customers!I$1:$I$1001,,0)</f>
        <v>No</v>
      </c>
      <c r="Q642" t="str">
        <f>_xlfn.XLOOKUP(C642,customers!$A$1:$A$1001,customers!$F$1:$F$1001,,0)</f>
        <v>Columbus</v>
      </c>
      <c r="R642" s="10">
        <f>Orders[[#This Row],[Unit Price]]-Orders[[#This Row],[Unit Profit]]</f>
        <v>25.835899999999995</v>
      </c>
      <c r="S642" s="10">
        <f>Orders[[#This Row],[Quantity]]*Orders[[#This Row],[Unit Cost]]</f>
        <v>129.17949999999996</v>
      </c>
      <c r="T642" s="5" cm="1">
        <f t="array" ref="T642">_xlfn.XLOOKUP(D642,Table2[[#All],[Product ID]],Table2[[#All],[Profit]],,0)</f>
        <v>1.6490999999999998</v>
      </c>
      <c r="U642" s="5">
        <f>Orders[[#This Row],[Quantity]]*Orders[[#This Row],[Unit Profit]]</f>
        <v>8.2454999999999998</v>
      </c>
    </row>
    <row r="643" spans="1:21" x14ac:dyDescent="0.3">
      <c r="A643" s="2" t="s">
        <v>4109</v>
      </c>
      <c r="B643" s="3">
        <v>44448</v>
      </c>
      <c r="C643" s="2" t="s">
        <v>4110</v>
      </c>
      <c r="D643" t="s">
        <v>6179</v>
      </c>
      <c r="E643" s="2">
        <v>3</v>
      </c>
      <c r="F643" s="2" t="str">
        <f>_xlfn.XLOOKUP(C643,customers!$A$1:$A$1001,customers!$B$1:$B$1001,,0)</f>
        <v>Yardley Basill</v>
      </c>
      <c r="G643" s="2" t="str">
        <f>IF(_xlfn.XLOOKUP(C643,customers!$A$1:$A$1001,customers!$C$1:$C$1001,,0)=0, "", _xlfn.XLOOKUP(C643,customers!$A$1:$A$1001,customers!$C$1:$C$1001,,0))</f>
        <v>ybasillht@theguardian.com</v>
      </c>
      <c r="H643" s="2" t="str">
        <f>_xlfn.XLOOKUP(C643,customers!$A$1:$A$1001,customers!$G$1:$G$1001,,0)</f>
        <v>United States</v>
      </c>
      <c r="I643" t="str">
        <f>INDEX(products!$A$1:$G$49,MATCH(orders!$D643,products!$A$1:$A$49,0), MATCH(orders!I$1,products!$A$1:$G$1,0))</f>
        <v>Rob</v>
      </c>
      <c r="J643" t="str">
        <f>INDEX(products!$A$1:$G$49,MATCH(orders!$D643,products!$A$1:$A$49,0), MATCH(orders!J$1,products!$A$1:$G$1,0))</f>
        <v>L</v>
      </c>
      <c r="K643" s="4">
        <f>INDEX(products!$A$1:$G$49,MATCH(orders!$D643,products!$A$1:$A$49,0), MATCH(orders!K$1,products!$A$1:$G$1,0))</f>
        <v>1</v>
      </c>
      <c r="L643" s="5">
        <f>INDEX(products!$A$1:$G$49,MATCH(orders!$D643,products!$A$1:$A$49,0), MATCH(orders!L$1,products!$A$1:$G$1,0))</f>
        <v>11.95</v>
      </c>
      <c r="M643" s="5">
        <f t="shared" ref="M643:M706" si="30">L643*E643</f>
        <v>35.849999999999994</v>
      </c>
      <c r="N643" t="str">
        <f t="shared" ref="N643:N706" si="31">IF(I643="Rob","Robusta", IF(I643="Exc","Excelsa", IF(I643="Ara", "Arabica", IF(I643="Lib", "Librica",""))))</f>
        <v>Robusta</v>
      </c>
      <c r="O643" t="str">
        <f t="shared" ref="O643:O706" si="32">IF(J643="M", "Medium", IF(J643="L", "Light", IF(J643="D", "Dark","")))</f>
        <v>Light</v>
      </c>
      <c r="P643" t="str" cm="1">
        <f t="array" ref="P643">_xlfn.XLOOKUP(Orders[[#This Row],[Customer ID]],customers!$A$1:$A$1001,customers!I$1:$I$1001,,0)</f>
        <v>Yes</v>
      </c>
      <c r="Q643" t="str">
        <f>_xlfn.XLOOKUP(C643,customers!$A$1:$A$1001,customers!$F$1:$F$1001,,0)</f>
        <v>Pittsburgh</v>
      </c>
      <c r="R643" s="10">
        <f>Orders[[#This Row],[Unit Price]]-Orders[[#This Row],[Unit Profit]]</f>
        <v>11.232999999999999</v>
      </c>
      <c r="S643" s="10">
        <f>Orders[[#This Row],[Quantity]]*Orders[[#This Row],[Unit Cost]]</f>
        <v>33.698999999999998</v>
      </c>
      <c r="T643" s="5" cm="1">
        <f t="array" ref="T643">_xlfn.XLOOKUP(D643,Table2[[#All],[Product ID]],Table2[[#All],[Profit]],,0)</f>
        <v>0.71699999999999997</v>
      </c>
      <c r="U643" s="5">
        <f>Orders[[#This Row],[Quantity]]*Orders[[#This Row],[Unit Profit]]</f>
        <v>2.1509999999999998</v>
      </c>
    </row>
    <row r="644" spans="1:21" x14ac:dyDescent="0.3">
      <c r="A644" s="2" t="s">
        <v>4115</v>
      </c>
      <c r="B644" s="3">
        <v>43880</v>
      </c>
      <c r="C644" s="2" t="s">
        <v>4116</v>
      </c>
      <c r="D644" t="s">
        <v>6156</v>
      </c>
      <c r="E644" s="2">
        <v>2</v>
      </c>
      <c r="F644" s="2" t="str">
        <f>_xlfn.XLOOKUP(C644,customers!$A$1:$A$1001,customers!$B$1:$B$1001,,0)</f>
        <v>Maggy Baistow</v>
      </c>
      <c r="G644" s="2" t="str">
        <f>IF(_xlfn.XLOOKUP(C644,customers!$A$1:$A$1001,customers!$C$1:$C$1001,,0)=0, "", _xlfn.XLOOKUP(C644,customers!$A$1:$A$1001,customers!$C$1:$C$1001,,0))</f>
        <v>mbaistowhu@i2i.jp</v>
      </c>
      <c r="H644" s="2" t="str">
        <f>_xlfn.XLOOKUP(C644,customers!$A$1:$A$1001,customers!$G$1:$G$1001,,0)</f>
        <v>United Kingdom</v>
      </c>
      <c r="I644" t="str">
        <f>INDEX(products!$A$1:$G$49,MATCH(orders!$D644,products!$A$1:$A$49,0), MATCH(orders!I$1,products!$A$1:$G$1,0))</f>
        <v>Exc</v>
      </c>
      <c r="J644" t="str">
        <f>INDEX(products!$A$1:$G$49,MATCH(orders!$D644,products!$A$1:$A$49,0), MATCH(orders!J$1,products!$A$1:$G$1,0))</f>
        <v>M</v>
      </c>
      <c r="K644" s="4">
        <f>INDEX(products!$A$1:$G$49,MATCH(orders!$D644,products!$A$1:$A$49,0), MATCH(orders!K$1,products!$A$1:$G$1,0))</f>
        <v>0.2</v>
      </c>
      <c r="L644" s="5">
        <f>INDEX(products!$A$1:$G$49,MATCH(orders!$D644,products!$A$1:$A$49,0), MATCH(orders!L$1,products!$A$1:$G$1,0))</f>
        <v>4.125</v>
      </c>
      <c r="M644" s="5">
        <f t="shared" si="30"/>
        <v>8.25</v>
      </c>
      <c r="N644" t="str">
        <f t="shared" si="31"/>
        <v>Excelsa</v>
      </c>
      <c r="O644" t="str">
        <f t="shared" si="32"/>
        <v>Medium</v>
      </c>
      <c r="P644" t="str" cm="1">
        <f t="array" ref="P644">_xlfn.XLOOKUP(Orders[[#This Row],[Customer ID]],customers!$A$1:$A$1001,customers!I$1:$I$1001,,0)</f>
        <v>Yes</v>
      </c>
      <c r="Q644" t="str">
        <f>_xlfn.XLOOKUP(C644,customers!$A$1:$A$1001,customers!$F$1:$F$1001,,0)</f>
        <v>Ford</v>
      </c>
      <c r="R644" s="10">
        <f>Orders[[#This Row],[Unit Price]]-Orders[[#This Row],[Unit Profit]]</f>
        <v>3.6712500000000001</v>
      </c>
      <c r="S644" s="10">
        <f>Orders[[#This Row],[Quantity]]*Orders[[#This Row],[Unit Cost]]</f>
        <v>7.3425000000000002</v>
      </c>
      <c r="T644" s="5" cm="1">
        <f t="array" ref="T644">_xlfn.XLOOKUP(D644,Table2[[#All],[Product ID]],Table2[[#All],[Profit]],,0)</f>
        <v>0.45374999999999999</v>
      </c>
      <c r="U644" s="5">
        <f>Orders[[#This Row],[Quantity]]*Orders[[#This Row],[Unit Profit]]</f>
        <v>0.90749999999999997</v>
      </c>
    </row>
    <row r="645" spans="1:21" x14ac:dyDescent="0.3">
      <c r="A645" s="2" t="s">
        <v>4123</v>
      </c>
      <c r="B645" s="3">
        <v>44011</v>
      </c>
      <c r="C645" s="2" t="s">
        <v>4124</v>
      </c>
      <c r="D645" t="s">
        <v>6148</v>
      </c>
      <c r="E645" s="2">
        <v>3</v>
      </c>
      <c r="F645" s="2" t="str">
        <f>_xlfn.XLOOKUP(C645,customers!$A$1:$A$1001,customers!$B$1:$B$1001,,0)</f>
        <v>Courtney Pallant</v>
      </c>
      <c r="G645" s="2" t="str">
        <f>IF(_xlfn.XLOOKUP(C645,customers!$A$1:$A$1001,customers!$C$1:$C$1001,,0)=0, "", _xlfn.XLOOKUP(C645,customers!$A$1:$A$1001,customers!$C$1:$C$1001,,0))</f>
        <v>cpallanthv@typepad.com</v>
      </c>
      <c r="H645" s="2" t="str">
        <f>_xlfn.XLOOKUP(C645,customers!$A$1:$A$1001,customers!$G$1:$G$1001,,0)</f>
        <v>United States</v>
      </c>
      <c r="I645" t="str">
        <f>INDEX(products!$A$1:$G$49,MATCH(orders!$D645,products!$A$1:$A$49,0), MATCH(orders!I$1,products!$A$1:$G$1,0))</f>
        <v>Exc</v>
      </c>
      <c r="J645" t="str">
        <f>INDEX(products!$A$1:$G$49,MATCH(orders!$D645,products!$A$1:$A$49,0), MATCH(orders!J$1,products!$A$1:$G$1,0))</f>
        <v>L</v>
      </c>
      <c r="K645" s="4">
        <f>INDEX(products!$A$1:$G$49,MATCH(orders!$D645,products!$A$1:$A$49,0), MATCH(orders!K$1,products!$A$1:$G$1,0))</f>
        <v>2.5</v>
      </c>
      <c r="L645" s="5">
        <f>INDEX(products!$A$1:$G$49,MATCH(orders!$D645,products!$A$1:$A$49,0), MATCH(orders!L$1,products!$A$1:$G$1,0))</f>
        <v>34.154999999999994</v>
      </c>
      <c r="M645" s="5">
        <f t="shared" si="30"/>
        <v>102.46499999999997</v>
      </c>
      <c r="N645" t="str">
        <f t="shared" si="31"/>
        <v>Excelsa</v>
      </c>
      <c r="O645" t="str">
        <f t="shared" si="32"/>
        <v>Light</v>
      </c>
      <c r="P645" t="str" cm="1">
        <f t="array" ref="P645">_xlfn.XLOOKUP(Orders[[#This Row],[Customer ID]],customers!$A$1:$A$1001,customers!I$1:$I$1001,,0)</f>
        <v>Yes</v>
      </c>
      <c r="Q645" t="str">
        <f>_xlfn.XLOOKUP(C645,customers!$A$1:$A$1001,customers!$F$1:$F$1001,,0)</f>
        <v>Dallas</v>
      </c>
      <c r="R645" s="10">
        <f>Orders[[#This Row],[Unit Price]]-Orders[[#This Row],[Unit Profit]]</f>
        <v>30.397949999999994</v>
      </c>
      <c r="S645" s="10">
        <f>Orders[[#This Row],[Quantity]]*Orders[[#This Row],[Unit Cost]]</f>
        <v>91.193849999999983</v>
      </c>
      <c r="T645" s="5" cm="1">
        <f t="array" ref="T645">_xlfn.XLOOKUP(D645,Table2[[#All],[Product ID]],Table2[[#All],[Profit]],,0)</f>
        <v>3.7570499999999996</v>
      </c>
      <c r="U645" s="5">
        <f>Orders[[#This Row],[Quantity]]*Orders[[#This Row],[Unit Profit]]</f>
        <v>11.271149999999999</v>
      </c>
    </row>
    <row r="646" spans="1:21" x14ac:dyDescent="0.3">
      <c r="A646" s="2" t="s">
        <v>4128</v>
      </c>
      <c r="B646" s="3">
        <v>44694</v>
      </c>
      <c r="C646" s="2" t="s">
        <v>4129</v>
      </c>
      <c r="D646" t="s">
        <v>6149</v>
      </c>
      <c r="E646" s="2">
        <v>2</v>
      </c>
      <c r="F646" s="2" t="str">
        <f>_xlfn.XLOOKUP(C646,customers!$A$1:$A$1001,customers!$B$1:$B$1001,,0)</f>
        <v>Marne Mingey</v>
      </c>
      <c r="G646" s="2" t="str">
        <f>IF(_xlfn.XLOOKUP(C646,customers!$A$1:$A$1001,customers!$C$1:$C$1001,,0)=0, "", _xlfn.XLOOKUP(C646,customers!$A$1:$A$1001,customers!$C$1:$C$1001,,0))</f>
        <v/>
      </c>
      <c r="H646" s="2" t="str">
        <f>_xlfn.XLOOKUP(C646,customers!$A$1:$A$1001,customers!$G$1:$G$1001,,0)</f>
        <v>United States</v>
      </c>
      <c r="I646" t="str">
        <f>INDEX(products!$A$1:$G$49,MATCH(orders!$D646,products!$A$1:$A$49,0), MATCH(orders!I$1,products!$A$1:$G$1,0))</f>
        <v>Rob</v>
      </c>
      <c r="J646" t="str">
        <f>INDEX(products!$A$1:$G$49,MATCH(orders!$D646,products!$A$1:$A$49,0), MATCH(orders!J$1,products!$A$1:$G$1,0))</f>
        <v>D</v>
      </c>
      <c r="K646" s="4">
        <f>INDEX(products!$A$1:$G$49,MATCH(orders!$D646,products!$A$1:$A$49,0), MATCH(orders!K$1,products!$A$1:$G$1,0))</f>
        <v>2.5</v>
      </c>
      <c r="L646" s="5">
        <f>INDEX(products!$A$1:$G$49,MATCH(orders!$D646,products!$A$1:$A$49,0), MATCH(orders!L$1,products!$A$1:$G$1,0))</f>
        <v>20.584999999999997</v>
      </c>
      <c r="M646" s="5">
        <f t="shared" si="30"/>
        <v>41.169999999999995</v>
      </c>
      <c r="N646" t="str">
        <f t="shared" si="31"/>
        <v>Robusta</v>
      </c>
      <c r="O646" t="str">
        <f t="shared" si="32"/>
        <v>Dark</v>
      </c>
      <c r="P646" t="str" cm="1">
        <f t="array" ref="P646">_xlfn.XLOOKUP(Orders[[#This Row],[Customer ID]],customers!$A$1:$A$1001,customers!I$1:$I$1001,,0)</f>
        <v>No</v>
      </c>
      <c r="Q646" t="str">
        <f>_xlfn.XLOOKUP(C646,customers!$A$1:$A$1001,customers!$F$1:$F$1001,,0)</f>
        <v>Miami</v>
      </c>
      <c r="R646" s="10">
        <f>Orders[[#This Row],[Unit Price]]-Orders[[#This Row],[Unit Profit]]</f>
        <v>19.349899999999998</v>
      </c>
      <c r="S646" s="10">
        <f>Orders[[#This Row],[Quantity]]*Orders[[#This Row],[Unit Cost]]</f>
        <v>38.699799999999996</v>
      </c>
      <c r="T646" s="5" cm="1">
        <f t="array" ref="T646">_xlfn.XLOOKUP(D646,Table2[[#All],[Product ID]],Table2[[#All],[Profit]],,0)</f>
        <v>1.2350999999999999</v>
      </c>
      <c r="U646" s="5">
        <f>Orders[[#This Row],[Quantity]]*Orders[[#This Row],[Unit Profit]]</f>
        <v>2.4701999999999997</v>
      </c>
    </row>
    <row r="647" spans="1:21" x14ac:dyDescent="0.3">
      <c r="A647" s="2" t="s">
        <v>4133</v>
      </c>
      <c r="B647" s="3">
        <v>44106</v>
      </c>
      <c r="C647" s="2" t="s">
        <v>4134</v>
      </c>
      <c r="D647" t="s">
        <v>6168</v>
      </c>
      <c r="E647" s="2">
        <v>3</v>
      </c>
      <c r="F647" s="2" t="str">
        <f>_xlfn.XLOOKUP(C647,customers!$A$1:$A$1001,customers!$B$1:$B$1001,,0)</f>
        <v>Denny O' Ronan</v>
      </c>
      <c r="G647" s="2" t="str">
        <f>IF(_xlfn.XLOOKUP(C647,customers!$A$1:$A$1001,customers!$C$1:$C$1001,,0)=0, "", _xlfn.XLOOKUP(C647,customers!$A$1:$A$1001,customers!$C$1:$C$1001,,0))</f>
        <v>dohx@redcross.org</v>
      </c>
      <c r="H647" s="2" t="str">
        <f>_xlfn.XLOOKUP(C647,customers!$A$1:$A$1001,customers!$G$1:$G$1001,,0)</f>
        <v>United States</v>
      </c>
      <c r="I647" t="str">
        <f>INDEX(products!$A$1:$G$49,MATCH(orders!$D647,products!$A$1:$A$49,0), MATCH(orders!I$1,products!$A$1:$G$1,0))</f>
        <v>Ara</v>
      </c>
      <c r="J647" t="str">
        <f>INDEX(products!$A$1:$G$49,MATCH(orders!$D647,products!$A$1:$A$49,0), MATCH(orders!J$1,products!$A$1:$G$1,0))</f>
        <v>D</v>
      </c>
      <c r="K647" s="4">
        <f>INDEX(products!$A$1:$G$49,MATCH(orders!$D647,products!$A$1:$A$49,0), MATCH(orders!K$1,products!$A$1:$G$1,0))</f>
        <v>2.5</v>
      </c>
      <c r="L647" s="5">
        <f>INDEX(products!$A$1:$G$49,MATCH(orders!$D647,products!$A$1:$A$49,0), MATCH(orders!L$1,products!$A$1:$G$1,0))</f>
        <v>22.884999999999998</v>
      </c>
      <c r="M647" s="5">
        <f t="shared" si="30"/>
        <v>68.655000000000001</v>
      </c>
      <c r="N647" t="str">
        <f t="shared" si="31"/>
        <v>Arabica</v>
      </c>
      <c r="O647" t="str">
        <f t="shared" si="32"/>
        <v>Dark</v>
      </c>
      <c r="P647" t="str" cm="1">
        <f t="array" ref="P647">_xlfn.XLOOKUP(Orders[[#This Row],[Customer ID]],customers!$A$1:$A$1001,customers!I$1:$I$1001,,0)</f>
        <v>Yes</v>
      </c>
      <c r="Q647" t="str">
        <f>_xlfn.XLOOKUP(C647,customers!$A$1:$A$1001,customers!$F$1:$F$1001,,0)</f>
        <v>San Angelo</v>
      </c>
      <c r="R647" s="10">
        <f>Orders[[#This Row],[Unit Price]]-Orders[[#This Row],[Unit Profit]]</f>
        <v>20.82535</v>
      </c>
      <c r="S647" s="10">
        <f>Orders[[#This Row],[Quantity]]*Orders[[#This Row],[Unit Cost]]</f>
        <v>62.476050000000001</v>
      </c>
      <c r="T647" s="5" cm="1">
        <f t="array" ref="T647">_xlfn.XLOOKUP(D647,Table2[[#All],[Product ID]],Table2[[#All],[Profit]],,0)</f>
        <v>2.0596499999999995</v>
      </c>
      <c r="U647" s="5">
        <f>Orders[[#This Row],[Quantity]]*Orders[[#This Row],[Unit Profit]]</f>
        <v>6.1789499999999986</v>
      </c>
    </row>
    <row r="648" spans="1:21" x14ac:dyDescent="0.3">
      <c r="A648" s="2" t="s">
        <v>4139</v>
      </c>
      <c r="B648" s="3">
        <v>44532</v>
      </c>
      <c r="C648" s="2" t="s">
        <v>4140</v>
      </c>
      <c r="D648" t="s">
        <v>6147</v>
      </c>
      <c r="E648" s="2">
        <v>1</v>
      </c>
      <c r="F648" s="2" t="str">
        <f>_xlfn.XLOOKUP(C648,customers!$A$1:$A$1001,customers!$B$1:$B$1001,,0)</f>
        <v>Dottie Rallin</v>
      </c>
      <c r="G648" s="2" t="str">
        <f>IF(_xlfn.XLOOKUP(C648,customers!$A$1:$A$1001,customers!$C$1:$C$1001,,0)=0, "", _xlfn.XLOOKUP(C648,customers!$A$1:$A$1001,customers!$C$1:$C$1001,,0))</f>
        <v>drallinhy@howstuffworks.com</v>
      </c>
      <c r="H648" s="2" t="str">
        <f>_xlfn.XLOOKUP(C648,customers!$A$1:$A$1001,customers!$G$1:$G$1001,,0)</f>
        <v>United States</v>
      </c>
      <c r="I648" t="str">
        <f>INDEX(products!$A$1:$G$49,MATCH(orders!$D648,products!$A$1:$A$49,0), MATCH(orders!I$1,products!$A$1:$G$1,0))</f>
        <v>Ara</v>
      </c>
      <c r="J648" t="str">
        <f>INDEX(products!$A$1:$G$49,MATCH(orders!$D648,products!$A$1:$A$49,0), MATCH(orders!J$1,products!$A$1:$G$1,0))</f>
        <v>D</v>
      </c>
      <c r="K648" s="4">
        <f>INDEX(products!$A$1:$G$49,MATCH(orders!$D648,products!$A$1:$A$49,0), MATCH(orders!K$1,products!$A$1:$G$1,0))</f>
        <v>1</v>
      </c>
      <c r="L648" s="5">
        <f>INDEX(products!$A$1:$G$49,MATCH(orders!$D648,products!$A$1:$A$49,0), MATCH(orders!L$1,products!$A$1:$G$1,0))</f>
        <v>9.9499999999999993</v>
      </c>
      <c r="M648" s="5">
        <f t="shared" si="30"/>
        <v>9.9499999999999993</v>
      </c>
      <c r="N648" t="str">
        <f t="shared" si="31"/>
        <v>Arabica</v>
      </c>
      <c r="O648" t="str">
        <f t="shared" si="32"/>
        <v>Dark</v>
      </c>
      <c r="P648" t="str" cm="1">
        <f t="array" ref="P648">_xlfn.XLOOKUP(Orders[[#This Row],[Customer ID]],customers!$A$1:$A$1001,customers!I$1:$I$1001,,0)</f>
        <v>Yes</v>
      </c>
      <c r="Q648" t="str">
        <f>_xlfn.XLOOKUP(C648,customers!$A$1:$A$1001,customers!$F$1:$F$1001,,0)</f>
        <v>Albany</v>
      </c>
      <c r="R648" s="10">
        <f>Orders[[#This Row],[Unit Price]]-Orders[[#This Row],[Unit Profit]]</f>
        <v>9.0544999999999991</v>
      </c>
      <c r="S648" s="10">
        <f>Orders[[#This Row],[Quantity]]*Orders[[#This Row],[Unit Cost]]</f>
        <v>9.0544999999999991</v>
      </c>
      <c r="T648" s="5" cm="1">
        <f t="array" ref="T648">_xlfn.XLOOKUP(D648,Table2[[#All],[Product ID]],Table2[[#All],[Profit]],,0)</f>
        <v>0.89549999999999985</v>
      </c>
      <c r="U648" s="5">
        <f>Orders[[#This Row],[Quantity]]*Orders[[#This Row],[Unit Profit]]</f>
        <v>0.89549999999999985</v>
      </c>
    </row>
    <row r="649" spans="1:21" x14ac:dyDescent="0.3">
      <c r="A649" s="2" t="s">
        <v>4145</v>
      </c>
      <c r="B649" s="3">
        <v>44502</v>
      </c>
      <c r="C649" s="2" t="s">
        <v>4146</v>
      </c>
      <c r="D649" t="s">
        <v>6161</v>
      </c>
      <c r="E649" s="2">
        <v>3</v>
      </c>
      <c r="F649" s="2" t="str">
        <f>_xlfn.XLOOKUP(C649,customers!$A$1:$A$1001,customers!$B$1:$B$1001,,0)</f>
        <v>Ardith Chill</v>
      </c>
      <c r="G649" s="2" t="str">
        <f>IF(_xlfn.XLOOKUP(C649,customers!$A$1:$A$1001,customers!$C$1:$C$1001,,0)=0, "", _xlfn.XLOOKUP(C649,customers!$A$1:$A$1001,customers!$C$1:$C$1001,,0))</f>
        <v>achillhz@epa.gov</v>
      </c>
      <c r="H649" s="2" t="str">
        <f>_xlfn.XLOOKUP(C649,customers!$A$1:$A$1001,customers!$G$1:$G$1001,,0)</f>
        <v>United Kingdom</v>
      </c>
      <c r="I649" t="str">
        <f>INDEX(products!$A$1:$G$49,MATCH(orders!$D649,products!$A$1:$A$49,0), MATCH(orders!I$1,products!$A$1:$G$1,0))</f>
        <v>Lib</v>
      </c>
      <c r="J649" t="str">
        <f>INDEX(products!$A$1:$G$49,MATCH(orders!$D649,products!$A$1:$A$49,0), MATCH(orders!J$1,products!$A$1:$G$1,0))</f>
        <v>L</v>
      </c>
      <c r="K649" s="4">
        <f>INDEX(products!$A$1:$G$49,MATCH(orders!$D649,products!$A$1:$A$49,0), MATCH(orders!K$1,products!$A$1:$G$1,0))</f>
        <v>0.5</v>
      </c>
      <c r="L649" s="5">
        <f>INDEX(products!$A$1:$G$49,MATCH(orders!$D649,products!$A$1:$A$49,0), MATCH(orders!L$1,products!$A$1:$G$1,0))</f>
        <v>9.51</v>
      </c>
      <c r="M649" s="5">
        <f t="shared" si="30"/>
        <v>28.53</v>
      </c>
      <c r="N649" t="str">
        <f t="shared" si="31"/>
        <v>Librica</v>
      </c>
      <c r="O649" t="str">
        <f t="shared" si="32"/>
        <v>Light</v>
      </c>
      <c r="P649" t="str" cm="1">
        <f t="array" ref="P649">_xlfn.XLOOKUP(Orders[[#This Row],[Customer ID]],customers!$A$1:$A$1001,customers!I$1:$I$1001,,0)</f>
        <v>Yes</v>
      </c>
      <c r="Q649" t="str">
        <f>_xlfn.XLOOKUP(C649,customers!$A$1:$A$1001,customers!$F$1:$F$1001,,0)</f>
        <v>Thorpe</v>
      </c>
      <c r="R649" s="10">
        <f>Orders[[#This Row],[Unit Price]]-Orders[[#This Row],[Unit Profit]]</f>
        <v>8.2736999999999998</v>
      </c>
      <c r="S649" s="10">
        <f>Orders[[#This Row],[Quantity]]*Orders[[#This Row],[Unit Cost]]</f>
        <v>24.821100000000001</v>
      </c>
      <c r="T649" s="5" cm="1">
        <f t="array" ref="T649">_xlfn.XLOOKUP(D649,Table2[[#All],[Product ID]],Table2[[#All],[Profit]],,0)</f>
        <v>1.2363</v>
      </c>
      <c r="U649" s="5">
        <f>Orders[[#This Row],[Quantity]]*Orders[[#This Row],[Unit Profit]]</f>
        <v>3.7088999999999999</v>
      </c>
    </row>
    <row r="650" spans="1:21" x14ac:dyDescent="0.3">
      <c r="A650" s="2" t="s">
        <v>4151</v>
      </c>
      <c r="B650" s="3">
        <v>43884</v>
      </c>
      <c r="C650" s="2" t="s">
        <v>4152</v>
      </c>
      <c r="D650" t="s">
        <v>6163</v>
      </c>
      <c r="E650" s="2">
        <v>6</v>
      </c>
      <c r="F650" s="2" t="str">
        <f>_xlfn.XLOOKUP(C650,customers!$A$1:$A$1001,customers!$B$1:$B$1001,,0)</f>
        <v>Tuckie Mathonnet</v>
      </c>
      <c r="G650" s="2" t="str">
        <f>IF(_xlfn.XLOOKUP(C650,customers!$A$1:$A$1001,customers!$C$1:$C$1001,,0)=0, "", _xlfn.XLOOKUP(C650,customers!$A$1:$A$1001,customers!$C$1:$C$1001,,0))</f>
        <v>tmathonneti0@google.co.jp</v>
      </c>
      <c r="H650" s="2" t="str">
        <f>_xlfn.XLOOKUP(C650,customers!$A$1:$A$1001,customers!$G$1:$G$1001,,0)</f>
        <v>United States</v>
      </c>
      <c r="I650" t="str">
        <f>INDEX(products!$A$1:$G$49,MATCH(orders!$D650,products!$A$1:$A$49,0), MATCH(orders!I$1,products!$A$1:$G$1,0))</f>
        <v>Rob</v>
      </c>
      <c r="J650" t="str">
        <f>INDEX(products!$A$1:$G$49,MATCH(orders!$D650,products!$A$1:$A$49,0), MATCH(orders!J$1,products!$A$1:$G$1,0))</f>
        <v>D</v>
      </c>
      <c r="K650" s="4">
        <f>INDEX(products!$A$1:$G$49,MATCH(orders!$D650,products!$A$1:$A$49,0), MATCH(orders!K$1,products!$A$1:$G$1,0))</f>
        <v>0.2</v>
      </c>
      <c r="L650" s="5">
        <f>INDEX(products!$A$1:$G$49,MATCH(orders!$D650,products!$A$1:$A$49,0), MATCH(orders!L$1,products!$A$1:$G$1,0))</f>
        <v>2.6849999999999996</v>
      </c>
      <c r="M650" s="5">
        <f t="shared" si="30"/>
        <v>16.11</v>
      </c>
      <c r="N650" t="str">
        <f t="shared" si="31"/>
        <v>Robusta</v>
      </c>
      <c r="O650" t="str">
        <f t="shared" si="32"/>
        <v>Dark</v>
      </c>
      <c r="P650" t="str" cm="1">
        <f t="array" ref="P650">_xlfn.XLOOKUP(Orders[[#This Row],[Customer ID]],customers!$A$1:$A$1001,customers!I$1:$I$1001,,0)</f>
        <v>No</v>
      </c>
      <c r="Q650" t="str">
        <f>_xlfn.XLOOKUP(C650,customers!$A$1:$A$1001,customers!$F$1:$F$1001,,0)</f>
        <v>Columbus</v>
      </c>
      <c r="R650" s="10">
        <f>Orders[[#This Row],[Unit Price]]-Orders[[#This Row],[Unit Profit]]</f>
        <v>2.5238999999999998</v>
      </c>
      <c r="S650" s="10">
        <f>Orders[[#This Row],[Quantity]]*Orders[[#This Row],[Unit Cost]]</f>
        <v>15.1434</v>
      </c>
      <c r="T650" s="5" cm="1">
        <f t="array" ref="T650">_xlfn.XLOOKUP(D650,Table2[[#All],[Product ID]],Table2[[#All],[Profit]],,0)</f>
        <v>0.16109999999999997</v>
      </c>
      <c r="U650" s="5">
        <f>Orders[[#This Row],[Quantity]]*Orders[[#This Row],[Unit Profit]]</f>
        <v>0.96659999999999979</v>
      </c>
    </row>
    <row r="651" spans="1:21" x14ac:dyDescent="0.3">
      <c r="A651" s="2" t="s">
        <v>4157</v>
      </c>
      <c r="B651" s="3">
        <v>44015</v>
      </c>
      <c r="C651" s="2" t="s">
        <v>4158</v>
      </c>
      <c r="D651" t="s">
        <v>6170</v>
      </c>
      <c r="E651" s="2">
        <v>6</v>
      </c>
      <c r="F651" s="2" t="str">
        <f>_xlfn.XLOOKUP(C651,customers!$A$1:$A$1001,customers!$B$1:$B$1001,,0)</f>
        <v>Charmane Denys</v>
      </c>
      <c r="G651" s="2" t="str">
        <f>IF(_xlfn.XLOOKUP(C651,customers!$A$1:$A$1001,customers!$C$1:$C$1001,,0)=0, "", _xlfn.XLOOKUP(C651,customers!$A$1:$A$1001,customers!$C$1:$C$1001,,0))</f>
        <v>cdenysi1@is.gd</v>
      </c>
      <c r="H651" s="2" t="str">
        <f>_xlfn.XLOOKUP(C651,customers!$A$1:$A$1001,customers!$G$1:$G$1001,,0)</f>
        <v>United Kingdom</v>
      </c>
      <c r="I651" t="str">
        <f>INDEX(products!$A$1:$G$49,MATCH(orders!$D651,products!$A$1:$A$49,0), MATCH(orders!I$1,products!$A$1:$G$1,0))</f>
        <v>Lib</v>
      </c>
      <c r="J651" t="str">
        <f>INDEX(products!$A$1:$G$49,MATCH(orders!$D651,products!$A$1:$A$49,0), MATCH(orders!J$1,products!$A$1:$G$1,0))</f>
        <v>L</v>
      </c>
      <c r="K651" s="4">
        <f>INDEX(products!$A$1:$G$49,MATCH(orders!$D651,products!$A$1:$A$49,0), MATCH(orders!K$1,products!$A$1:$G$1,0))</f>
        <v>1</v>
      </c>
      <c r="L651" s="5">
        <f>INDEX(products!$A$1:$G$49,MATCH(orders!$D651,products!$A$1:$A$49,0), MATCH(orders!L$1,products!$A$1:$G$1,0))</f>
        <v>15.85</v>
      </c>
      <c r="M651" s="5">
        <f t="shared" si="30"/>
        <v>95.1</v>
      </c>
      <c r="N651" t="str">
        <f t="shared" si="31"/>
        <v>Librica</v>
      </c>
      <c r="O651" t="str">
        <f t="shared" si="32"/>
        <v>Light</v>
      </c>
      <c r="P651" t="str" cm="1">
        <f t="array" ref="P651">_xlfn.XLOOKUP(Orders[[#This Row],[Customer ID]],customers!$A$1:$A$1001,customers!I$1:$I$1001,,0)</f>
        <v>No</v>
      </c>
      <c r="Q651" t="str">
        <f>_xlfn.XLOOKUP(C651,customers!$A$1:$A$1001,customers!$F$1:$F$1001,,0)</f>
        <v>Carlton</v>
      </c>
      <c r="R651" s="10">
        <f>Orders[[#This Row],[Unit Price]]-Orders[[#This Row],[Unit Profit]]</f>
        <v>13.7895</v>
      </c>
      <c r="S651" s="10">
        <f>Orders[[#This Row],[Quantity]]*Orders[[#This Row],[Unit Cost]]</f>
        <v>82.736999999999995</v>
      </c>
      <c r="T651" s="5" cm="1">
        <f t="array" ref="T651">_xlfn.XLOOKUP(D651,Table2[[#All],[Product ID]],Table2[[#All],[Profit]],,0)</f>
        <v>2.0605000000000002</v>
      </c>
      <c r="U651" s="5">
        <f>Orders[[#This Row],[Quantity]]*Orders[[#This Row],[Unit Profit]]</f>
        <v>12.363000000000001</v>
      </c>
    </row>
    <row r="652" spans="1:21" x14ac:dyDescent="0.3">
      <c r="A652" s="2" t="s">
        <v>4163</v>
      </c>
      <c r="B652" s="3">
        <v>43507</v>
      </c>
      <c r="C652" s="2" t="s">
        <v>4164</v>
      </c>
      <c r="D652" t="s">
        <v>6172</v>
      </c>
      <c r="E652" s="2">
        <v>1</v>
      </c>
      <c r="F652" s="2" t="str">
        <f>_xlfn.XLOOKUP(C652,customers!$A$1:$A$1001,customers!$B$1:$B$1001,,0)</f>
        <v>Cecily Stebbings</v>
      </c>
      <c r="G652" s="2" t="str">
        <f>IF(_xlfn.XLOOKUP(C652,customers!$A$1:$A$1001,customers!$C$1:$C$1001,,0)=0, "", _xlfn.XLOOKUP(C652,customers!$A$1:$A$1001,customers!$C$1:$C$1001,,0))</f>
        <v>cstebbingsi2@drupal.org</v>
      </c>
      <c r="H652" s="2" t="str">
        <f>_xlfn.XLOOKUP(C652,customers!$A$1:$A$1001,customers!$G$1:$G$1001,,0)</f>
        <v>United States</v>
      </c>
      <c r="I652" t="str">
        <f>INDEX(products!$A$1:$G$49,MATCH(orders!$D652,products!$A$1:$A$49,0), MATCH(orders!I$1,products!$A$1:$G$1,0))</f>
        <v>Rob</v>
      </c>
      <c r="J652" t="str">
        <f>INDEX(products!$A$1:$G$49,MATCH(orders!$D652,products!$A$1:$A$49,0), MATCH(orders!J$1,products!$A$1:$G$1,0))</f>
        <v>D</v>
      </c>
      <c r="K652" s="4">
        <f>INDEX(products!$A$1:$G$49,MATCH(orders!$D652,products!$A$1:$A$49,0), MATCH(orders!K$1,products!$A$1:$G$1,0))</f>
        <v>0.5</v>
      </c>
      <c r="L652" s="5">
        <f>INDEX(products!$A$1:$G$49,MATCH(orders!$D652,products!$A$1:$A$49,0), MATCH(orders!L$1,products!$A$1:$G$1,0))</f>
        <v>5.3699999999999992</v>
      </c>
      <c r="M652" s="5">
        <f t="shared" si="30"/>
        <v>5.3699999999999992</v>
      </c>
      <c r="N652" t="str">
        <f t="shared" si="31"/>
        <v>Robusta</v>
      </c>
      <c r="O652" t="str">
        <f t="shared" si="32"/>
        <v>Dark</v>
      </c>
      <c r="P652" t="str" cm="1">
        <f t="array" ref="P652">_xlfn.XLOOKUP(Orders[[#This Row],[Customer ID]],customers!$A$1:$A$1001,customers!I$1:$I$1001,,0)</f>
        <v>Yes</v>
      </c>
      <c r="Q652" t="str">
        <f>_xlfn.XLOOKUP(C652,customers!$A$1:$A$1001,customers!$F$1:$F$1001,,0)</f>
        <v>Corona</v>
      </c>
      <c r="R652" s="10">
        <f>Orders[[#This Row],[Unit Price]]-Orders[[#This Row],[Unit Profit]]</f>
        <v>5.0477999999999996</v>
      </c>
      <c r="S652" s="10">
        <f>Orders[[#This Row],[Quantity]]*Orders[[#This Row],[Unit Cost]]</f>
        <v>5.0477999999999996</v>
      </c>
      <c r="T652" s="5" cm="1">
        <f t="array" ref="T652">_xlfn.XLOOKUP(D652,Table2[[#All],[Product ID]],Table2[[#All],[Profit]],,0)</f>
        <v>0.32219999999999993</v>
      </c>
      <c r="U652" s="5">
        <f>Orders[[#This Row],[Quantity]]*Orders[[#This Row],[Unit Profit]]</f>
        <v>0.32219999999999993</v>
      </c>
    </row>
    <row r="653" spans="1:21" x14ac:dyDescent="0.3">
      <c r="A653" s="2" t="s">
        <v>4169</v>
      </c>
      <c r="B653" s="3">
        <v>44084</v>
      </c>
      <c r="C653" s="2" t="s">
        <v>4170</v>
      </c>
      <c r="D653" t="s">
        <v>6179</v>
      </c>
      <c r="E653" s="2">
        <v>4</v>
      </c>
      <c r="F653" s="2" t="str">
        <f>_xlfn.XLOOKUP(C653,customers!$A$1:$A$1001,customers!$B$1:$B$1001,,0)</f>
        <v>Giana Tonnesen</v>
      </c>
      <c r="G653" s="2" t="str">
        <f>IF(_xlfn.XLOOKUP(C653,customers!$A$1:$A$1001,customers!$C$1:$C$1001,,0)=0, "", _xlfn.XLOOKUP(C653,customers!$A$1:$A$1001,customers!$C$1:$C$1001,,0))</f>
        <v/>
      </c>
      <c r="H653" s="2" t="str">
        <f>_xlfn.XLOOKUP(C653,customers!$A$1:$A$1001,customers!$G$1:$G$1001,,0)</f>
        <v>United States</v>
      </c>
      <c r="I653" t="str">
        <f>INDEX(products!$A$1:$G$49,MATCH(orders!$D653,products!$A$1:$A$49,0), MATCH(orders!I$1,products!$A$1:$G$1,0))</f>
        <v>Rob</v>
      </c>
      <c r="J653" t="str">
        <f>INDEX(products!$A$1:$G$49,MATCH(orders!$D653,products!$A$1:$A$49,0), MATCH(orders!J$1,products!$A$1:$G$1,0))</f>
        <v>L</v>
      </c>
      <c r="K653" s="4">
        <f>INDEX(products!$A$1:$G$49,MATCH(orders!$D653,products!$A$1:$A$49,0), MATCH(orders!K$1,products!$A$1:$G$1,0))</f>
        <v>1</v>
      </c>
      <c r="L653" s="5">
        <f>INDEX(products!$A$1:$G$49,MATCH(orders!$D653,products!$A$1:$A$49,0), MATCH(orders!L$1,products!$A$1:$G$1,0))</f>
        <v>11.95</v>
      </c>
      <c r="M653" s="5">
        <f t="shared" si="30"/>
        <v>47.8</v>
      </c>
      <c r="N653" t="str">
        <f t="shared" si="31"/>
        <v>Robusta</v>
      </c>
      <c r="O653" t="str">
        <f t="shared" si="32"/>
        <v>Light</v>
      </c>
      <c r="P653" t="str" cm="1">
        <f t="array" ref="P653">_xlfn.XLOOKUP(Orders[[#This Row],[Customer ID]],customers!$A$1:$A$1001,customers!I$1:$I$1001,,0)</f>
        <v>No</v>
      </c>
      <c r="Q653" t="str">
        <f>_xlfn.XLOOKUP(C653,customers!$A$1:$A$1001,customers!$F$1:$F$1001,,0)</f>
        <v>Washington</v>
      </c>
      <c r="R653" s="10">
        <f>Orders[[#This Row],[Unit Price]]-Orders[[#This Row],[Unit Profit]]</f>
        <v>11.232999999999999</v>
      </c>
      <c r="S653" s="10">
        <f>Orders[[#This Row],[Quantity]]*Orders[[#This Row],[Unit Cost]]</f>
        <v>44.931999999999995</v>
      </c>
      <c r="T653" s="5" cm="1">
        <f t="array" ref="T653">_xlfn.XLOOKUP(D653,Table2[[#All],[Product ID]],Table2[[#All],[Profit]],,0)</f>
        <v>0.71699999999999997</v>
      </c>
      <c r="U653" s="5">
        <f>Orders[[#This Row],[Quantity]]*Orders[[#This Row],[Unit Profit]]</f>
        <v>2.8679999999999999</v>
      </c>
    </row>
    <row r="654" spans="1:21" x14ac:dyDescent="0.3">
      <c r="A654" s="2" t="s">
        <v>4174</v>
      </c>
      <c r="B654" s="3">
        <v>43892</v>
      </c>
      <c r="C654" s="2" t="s">
        <v>4175</v>
      </c>
      <c r="D654" t="s">
        <v>6170</v>
      </c>
      <c r="E654" s="2">
        <v>4</v>
      </c>
      <c r="F654" s="2" t="str">
        <f>_xlfn.XLOOKUP(C654,customers!$A$1:$A$1001,customers!$B$1:$B$1001,,0)</f>
        <v>Rhetta Zywicki</v>
      </c>
      <c r="G654" s="2" t="str">
        <f>IF(_xlfn.XLOOKUP(C654,customers!$A$1:$A$1001,customers!$C$1:$C$1001,,0)=0, "", _xlfn.XLOOKUP(C654,customers!$A$1:$A$1001,customers!$C$1:$C$1001,,0))</f>
        <v>rzywickii4@ifeng.com</v>
      </c>
      <c r="H654" s="2" t="str">
        <f>_xlfn.XLOOKUP(C654,customers!$A$1:$A$1001,customers!$G$1:$G$1001,,0)</f>
        <v>Ireland</v>
      </c>
      <c r="I654" t="str">
        <f>INDEX(products!$A$1:$G$49,MATCH(orders!$D654,products!$A$1:$A$49,0), MATCH(orders!I$1,products!$A$1:$G$1,0))</f>
        <v>Lib</v>
      </c>
      <c r="J654" t="str">
        <f>INDEX(products!$A$1:$G$49,MATCH(orders!$D654,products!$A$1:$A$49,0), MATCH(orders!J$1,products!$A$1:$G$1,0))</f>
        <v>L</v>
      </c>
      <c r="K654" s="4">
        <f>INDEX(products!$A$1:$G$49,MATCH(orders!$D654,products!$A$1:$A$49,0), MATCH(orders!K$1,products!$A$1:$G$1,0))</f>
        <v>1</v>
      </c>
      <c r="L654" s="5">
        <f>INDEX(products!$A$1:$G$49,MATCH(orders!$D654,products!$A$1:$A$49,0), MATCH(orders!L$1,products!$A$1:$G$1,0))</f>
        <v>15.85</v>
      </c>
      <c r="M654" s="5">
        <f t="shared" si="30"/>
        <v>63.4</v>
      </c>
      <c r="N654" t="str">
        <f t="shared" si="31"/>
        <v>Librica</v>
      </c>
      <c r="O654" t="str">
        <f t="shared" si="32"/>
        <v>Light</v>
      </c>
      <c r="P654" t="str" cm="1">
        <f t="array" ref="P654">_xlfn.XLOOKUP(Orders[[#This Row],[Customer ID]],customers!$A$1:$A$1001,customers!I$1:$I$1001,,0)</f>
        <v>No</v>
      </c>
      <c r="Q654" t="str">
        <f>_xlfn.XLOOKUP(C654,customers!$A$1:$A$1001,customers!$F$1:$F$1001,,0)</f>
        <v>Ballinteer</v>
      </c>
      <c r="R654" s="10">
        <f>Orders[[#This Row],[Unit Price]]-Orders[[#This Row],[Unit Profit]]</f>
        <v>13.7895</v>
      </c>
      <c r="S654" s="10">
        <f>Orders[[#This Row],[Quantity]]*Orders[[#This Row],[Unit Cost]]</f>
        <v>55.158000000000001</v>
      </c>
      <c r="T654" s="5" cm="1">
        <f t="array" ref="T654">_xlfn.XLOOKUP(D654,Table2[[#All],[Product ID]],Table2[[#All],[Profit]],,0)</f>
        <v>2.0605000000000002</v>
      </c>
      <c r="U654" s="5">
        <f>Orders[[#This Row],[Quantity]]*Orders[[#This Row],[Unit Profit]]</f>
        <v>8.2420000000000009</v>
      </c>
    </row>
    <row r="655" spans="1:21" x14ac:dyDescent="0.3">
      <c r="A655" s="2" t="s">
        <v>4179</v>
      </c>
      <c r="B655" s="3">
        <v>44375</v>
      </c>
      <c r="C655" s="2" t="s">
        <v>4180</v>
      </c>
      <c r="D655" t="s">
        <v>6175</v>
      </c>
      <c r="E655" s="2">
        <v>4</v>
      </c>
      <c r="F655" s="2" t="str">
        <f>_xlfn.XLOOKUP(C655,customers!$A$1:$A$1001,customers!$B$1:$B$1001,,0)</f>
        <v>Almeria Burgett</v>
      </c>
      <c r="G655" s="2" t="str">
        <f>IF(_xlfn.XLOOKUP(C655,customers!$A$1:$A$1001,customers!$C$1:$C$1001,,0)=0, "", _xlfn.XLOOKUP(C655,customers!$A$1:$A$1001,customers!$C$1:$C$1001,,0))</f>
        <v>aburgetti5@moonfruit.com</v>
      </c>
      <c r="H655" s="2" t="str">
        <f>_xlfn.XLOOKUP(C655,customers!$A$1:$A$1001,customers!$G$1:$G$1001,,0)</f>
        <v>United States</v>
      </c>
      <c r="I655" t="str">
        <f>INDEX(products!$A$1:$G$49,MATCH(orders!$D655,products!$A$1:$A$49,0), MATCH(orders!I$1,products!$A$1:$G$1,0))</f>
        <v>Ara</v>
      </c>
      <c r="J655" t="str">
        <f>INDEX(products!$A$1:$G$49,MATCH(orders!$D655,products!$A$1:$A$49,0), MATCH(orders!J$1,products!$A$1:$G$1,0))</f>
        <v>M</v>
      </c>
      <c r="K655" s="4">
        <f>INDEX(products!$A$1:$G$49,MATCH(orders!$D655,products!$A$1:$A$49,0), MATCH(orders!K$1,products!$A$1:$G$1,0))</f>
        <v>2.5</v>
      </c>
      <c r="L655" s="5">
        <f>INDEX(products!$A$1:$G$49,MATCH(orders!$D655,products!$A$1:$A$49,0), MATCH(orders!L$1,products!$A$1:$G$1,0))</f>
        <v>25.874999999999996</v>
      </c>
      <c r="M655" s="5">
        <f t="shared" si="30"/>
        <v>103.49999999999999</v>
      </c>
      <c r="N655" t="str">
        <f t="shared" si="31"/>
        <v>Arabica</v>
      </c>
      <c r="O655" t="str">
        <f t="shared" si="32"/>
        <v>Medium</v>
      </c>
      <c r="P655" t="str" cm="1">
        <f t="array" ref="P655">_xlfn.XLOOKUP(Orders[[#This Row],[Customer ID]],customers!$A$1:$A$1001,customers!I$1:$I$1001,,0)</f>
        <v>No</v>
      </c>
      <c r="Q655" t="str">
        <f>_xlfn.XLOOKUP(C655,customers!$A$1:$A$1001,customers!$F$1:$F$1001,,0)</f>
        <v>Toledo</v>
      </c>
      <c r="R655" s="10">
        <f>Orders[[#This Row],[Unit Price]]-Orders[[#This Row],[Unit Profit]]</f>
        <v>23.546249999999997</v>
      </c>
      <c r="S655" s="10">
        <f>Orders[[#This Row],[Quantity]]*Orders[[#This Row],[Unit Cost]]</f>
        <v>94.184999999999988</v>
      </c>
      <c r="T655" s="5" cm="1">
        <f t="array" ref="T655">_xlfn.XLOOKUP(D655,Table2[[#All],[Product ID]],Table2[[#All],[Profit]],,0)</f>
        <v>2.3287499999999994</v>
      </c>
      <c r="U655" s="5">
        <f>Orders[[#This Row],[Quantity]]*Orders[[#This Row],[Unit Profit]]</f>
        <v>9.3149999999999977</v>
      </c>
    </row>
    <row r="656" spans="1:21" x14ac:dyDescent="0.3">
      <c r="A656" s="2" t="s">
        <v>4185</v>
      </c>
      <c r="B656" s="3">
        <v>43476</v>
      </c>
      <c r="C656" s="2" t="s">
        <v>4186</v>
      </c>
      <c r="D656" t="s">
        <v>6168</v>
      </c>
      <c r="E656" s="2">
        <v>3</v>
      </c>
      <c r="F656" s="2" t="str">
        <f>_xlfn.XLOOKUP(C656,customers!$A$1:$A$1001,customers!$B$1:$B$1001,,0)</f>
        <v>Marvin Malloy</v>
      </c>
      <c r="G656" s="2" t="str">
        <f>IF(_xlfn.XLOOKUP(C656,customers!$A$1:$A$1001,customers!$C$1:$C$1001,,0)=0, "", _xlfn.XLOOKUP(C656,customers!$A$1:$A$1001,customers!$C$1:$C$1001,,0))</f>
        <v>mmalloyi6@seattletimes.com</v>
      </c>
      <c r="H656" s="2" t="str">
        <f>_xlfn.XLOOKUP(C656,customers!$A$1:$A$1001,customers!$G$1:$G$1001,,0)</f>
        <v>United States</v>
      </c>
      <c r="I656" t="str">
        <f>INDEX(products!$A$1:$G$49,MATCH(orders!$D656,products!$A$1:$A$49,0), MATCH(orders!I$1,products!$A$1:$G$1,0))</f>
        <v>Ara</v>
      </c>
      <c r="J656" t="str">
        <f>INDEX(products!$A$1:$G$49,MATCH(orders!$D656,products!$A$1:$A$49,0), MATCH(orders!J$1,products!$A$1:$G$1,0))</f>
        <v>D</v>
      </c>
      <c r="K656" s="4">
        <f>INDEX(products!$A$1:$G$49,MATCH(orders!$D656,products!$A$1:$A$49,0), MATCH(orders!K$1,products!$A$1:$G$1,0))</f>
        <v>2.5</v>
      </c>
      <c r="L656" s="5">
        <f>INDEX(products!$A$1:$G$49,MATCH(orders!$D656,products!$A$1:$A$49,0), MATCH(orders!L$1,products!$A$1:$G$1,0))</f>
        <v>22.884999999999998</v>
      </c>
      <c r="M656" s="5">
        <f t="shared" si="30"/>
        <v>68.655000000000001</v>
      </c>
      <c r="N656" t="str">
        <f t="shared" si="31"/>
        <v>Arabica</v>
      </c>
      <c r="O656" t="str">
        <f t="shared" si="32"/>
        <v>Dark</v>
      </c>
      <c r="P656" t="str" cm="1">
        <f t="array" ref="P656">_xlfn.XLOOKUP(Orders[[#This Row],[Customer ID]],customers!$A$1:$A$1001,customers!I$1:$I$1001,,0)</f>
        <v>No</v>
      </c>
      <c r="Q656" t="str">
        <f>_xlfn.XLOOKUP(C656,customers!$A$1:$A$1001,customers!$F$1:$F$1001,,0)</f>
        <v>Washington</v>
      </c>
      <c r="R656" s="10">
        <f>Orders[[#This Row],[Unit Price]]-Orders[[#This Row],[Unit Profit]]</f>
        <v>20.82535</v>
      </c>
      <c r="S656" s="10">
        <f>Orders[[#This Row],[Quantity]]*Orders[[#This Row],[Unit Cost]]</f>
        <v>62.476050000000001</v>
      </c>
      <c r="T656" s="5" cm="1">
        <f t="array" ref="T656">_xlfn.XLOOKUP(D656,Table2[[#All],[Product ID]],Table2[[#All],[Profit]],,0)</f>
        <v>2.0596499999999995</v>
      </c>
      <c r="U656" s="5">
        <f>Orders[[#This Row],[Quantity]]*Orders[[#This Row],[Unit Profit]]</f>
        <v>6.1789499999999986</v>
      </c>
    </row>
    <row r="657" spans="1:21" x14ac:dyDescent="0.3">
      <c r="A657" s="2" t="s">
        <v>4191</v>
      </c>
      <c r="B657" s="3">
        <v>43728</v>
      </c>
      <c r="C657" s="2" t="s">
        <v>4192</v>
      </c>
      <c r="D657" t="s">
        <v>6151</v>
      </c>
      <c r="E657" s="2">
        <v>2</v>
      </c>
      <c r="F657" s="2" t="str">
        <f>_xlfn.XLOOKUP(C657,customers!$A$1:$A$1001,customers!$B$1:$B$1001,,0)</f>
        <v>Maxim McParland</v>
      </c>
      <c r="G657" s="2" t="str">
        <f>IF(_xlfn.XLOOKUP(C657,customers!$A$1:$A$1001,customers!$C$1:$C$1001,,0)=0, "", _xlfn.XLOOKUP(C657,customers!$A$1:$A$1001,customers!$C$1:$C$1001,,0))</f>
        <v>mmcparlandi7@w3.org</v>
      </c>
      <c r="H657" s="2" t="str">
        <f>_xlfn.XLOOKUP(C657,customers!$A$1:$A$1001,customers!$G$1:$G$1001,,0)</f>
        <v>United States</v>
      </c>
      <c r="I657" t="str">
        <f>INDEX(products!$A$1:$G$49,MATCH(orders!$D657,products!$A$1:$A$49,0), MATCH(orders!I$1,products!$A$1:$G$1,0))</f>
        <v>Rob</v>
      </c>
      <c r="J657" t="str">
        <f>INDEX(products!$A$1:$G$49,MATCH(orders!$D657,products!$A$1:$A$49,0), MATCH(orders!J$1,products!$A$1:$G$1,0))</f>
        <v>M</v>
      </c>
      <c r="K657" s="4">
        <f>INDEX(products!$A$1:$G$49,MATCH(orders!$D657,products!$A$1:$A$49,0), MATCH(orders!K$1,products!$A$1:$G$1,0))</f>
        <v>2.5</v>
      </c>
      <c r="L657" s="5">
        <f>INDEX(products!$A$1:$G$49,MATCH(orders!$D657,products!$A$1:$A$49,0), MATCH(orders!L$1,products!$A$1:$G$1,0))</f>
        <v>22.884999999999998</v>
      </c>
      <c r="M657" s="5">
        <f t="shared" si="30"/>
        <v>45.769999999999996</v>
      </c>
      <c r="N657" t="str">
        <f t="shared" si="31"/>
        <v>Robusta</v>
      </c>
      <c r="O657" t="str">
        <f t="shared" si="32"/>
        <v>Medium</v>
      </c>
      <c r="P657" t="str" cm="1">
        <f t="array" ref="P657">_xlfn.XLOOKUP(Orders[[#This Row],[Customer ID]],customers!$A$1:$A$1001,customers!I$1:$I$1001,,0)</f>
        <v>Yes</v>
      </c>
      <c r="Q657" t="str">
        <f>_xlfn.XLOOKUP(C657,customers!$A$1:$A$1001,customers!$F$1:$F$1001,,0)</f>
        <v>Cedar Rapids</v>
      </c>
      <c r="R657" s="10">
        <f>Orders[[#This Row],[Unit Price]]-Orders[[#This Row],[Unit Profit]]</f>
        <v>21.511899999999997</v>
      </c>
      <c r="S657" s="10">
        <f>Orders[[#This Row],[Quantity]]*Orders[[#This Row],[Unit Cost]]</f>
        <v>43.023799999999994</v>
      </c>
      <c r="T657" s="5" cm="1">
        <f t="array" ref="T657">_xlfn.XLOOKUP(D657,Table2[[#All],[Product ID]],Table2[[#All],[Profit]],,0)</f>
        <v>1.3730999999999998</v>
      </c>
      <c r="U657" s="5">
        <f>Orders[[#This Row],[Quantity]]*Orders[[#This Row],[Unit Profit]]</f>
        <v>2.7461999999999995</v>
      </c>
    </row>
    <row r="658" spans="1:21" x14ac:dyDescent="0.3">
      <c r="A658" s="2" t="s">
        <v>4196</v>
      </c>
      <c r="B658" s="3">
        <v>44485</v>
      </c>
      <c r="C658" s="2" t="s">
        <v>4197</v>
      </c>
      <c r="D658" t="s">
        <v>6143</v>
      </c>
      <c r="E658" s="2">
        <v>4</v>
      </c>
      <c r="F658" s="2" t="str">
        <f>_xlfn.XLOOKUP(C658,customers!$A$1:$A$1001,customers!$B$1:$B$1001,,0)</f>
        <v>Sylas Jennaroy</v>
      </c>
      <c r="G658" s="2" t="str">
        <f>IF(_xlfn.XLOOKUP(C658,customers!$A$1:$A$1001,customers!$C$1:$C$1001,,0)=0, "", _xlfn.XLOOKUP(C658,customers!$A$1:$A$1001,customers!$C$1:$C$1001,,0))</f>
        <v>sjennaroyi8@purevolume.com</v>
      </c>
      <c r="H658" s="2" t="str">
        <f>_xlfn.XLOOKUP(C658,customers!$A$1:$A$1001,customers!$G$1:$G$1001,,0)</f>
        <v>United States</v>
      </c>
      <c r="I658" t="str">
        <f>INDEX(products!$A$1:$G$49,MATCH(orders!$D658,products!$A$1:$A$49,0), MATCH(orders!I$1,products!$A$1:$G$1,0))</f>
        <v>Lib</v>
      </c>
      <c r="J658" t="str">
        <f>INDEX(products!$A$1:$G$49,MATCH(orders!$D658,products!$A$1:$A$49,0), MATCH(orders!J$1,products!$A$1:$G$1,0))</f>
        <v>D</v>
      </c>
      <c r="K658" s="4">
        <f>INDEX(products!$A$1:$G$49,MATCH(orders!$D658,products!$A$1:$A$49,0), MATCH(orders!K$1,products!$A$1:$G$1,0))</f>
        <v>1</v>
      </c>
      <c r="L658" s="5">
        <f>INDEX(products!$A$1:$G$49,MATCH(orders!$D658,products!$A$1:$A$49,0), MATCH(orders!L$1,products!$A$1:$G$1,0))</f>
        <v>12.95</v>
      </c>
      <c r="M658" s="5">
        <f t="shared" si="30"/>
        <v>51.8</v>
      </c>
      <c r="N658" t="str">
        <f t="shared" si="31"/>
        <v>Librica</v>
      </c>
      <c r="O658" t="str">
        <f t="shared" si="32"/>
        <v>Dark</v>
      </c>
      <c r="P658" t="str" cm="1">
        <f t="array" ref="P658">_xlfn.XLOOKUP(Orders[[#This Row],[Customer ID]],customers!$A$1:$A$1001,customers!I$1:$I$1001,,0)</f>
        <v>No</v>
      </c>
      <c r="Q658" t="str">
        <f>_xlfn.XLOOKUP(C658,customers!$A$1:$A$1001,customers!$F$1:$F$1001,,0)</f>
        <v>Aurora</v>
      </c>
      <c r="R658" s="10">
        <f>Orders[[#This Row],[Unit Price]]-Orders[[#This Row],[Unit Profit]]</f>
        <v>11.266499999999999</v>
      </c>
      <c r="S658" s="10">
        <f>Orders[[#This Row],[Quantity]]*Orders[[#This Row],[Unit Cost]]</f>
        <v>45.065999999999995</v>
      </c>
      <c r="T658" s="5" cm="1">
        <f t="array" ref="T658">_xlfn.XLOOKUP(D658,Table2[[#All],[Product ID]],Table2[[#All],[Profit]],,0)</f>
        <v>1.6835</v>
      </c>
      <c r="U658" s="5">
        <f>Orders[[#This Row],[Quantity]]*Orders[[#This Row],[Unit Profit]]</f>
        <v>6.734</v>
      </c>
    </row>
    <row r="659" spans="1:21" x14ac:dyDescent="0.3">
      <c r="A659" s="2" t="s">
        <v>4201</v>
      </c>
      <c r="B659" s="3">
        <v>43831</v>
      </c>
      <c r="C659" s="2" t="s">
        <v>4202</v>
      </c>
      <c r="D659" t="s">
        <v>6157</v>
      </c>
      <c r="E659" s="2">
        <v>2</v>
      </c>
      <c r="F659" s="2" t="str">
        <f>_xlfn.XLOOKUP(C659,customers!$A$1:$A$1001,customers!$B$1:$B$1001,,0)</f>
        <v>Wren Place</v>
      </c>
      <c r="G659" s="2" t="str">
        <f>IF(_xlfn.XLOOKUP(C659,customers!$A$1:$A$1001,customers!$C$1:$C$1001,,0)=0, "", _xlfn.XLOOKUP(C659,customers!$A$1:$A$1001,customers!$C$1:$C$1001,,0))</f>
        <v>wplacei9@wsj.com</v>
      </c>
      <c r="H659" s="2" t="str">
        <f>_xlfn.XLOOKUP(C659,customers!$A$1:$A$1001,customers!$G$1:$G$1001,,0)</f>
        <v>United States</v>
      </c>
      <c r="I659" t="str">
        <f>INDEX(products!$A$1:$G$49,MATCH(orders!$D659,products!$A$1:$A$49,0), MATCH(orders!I$1,products!$A$1:$G$1,0))</f>
        <v>Ara</v>
      </c>
      <c r="J659" t="str">
        <f>INDEX(products!$A$1:$G$49,MATCH(orders!$D659,products!$A$1:$A$49,0), MATCH(orders!J$1,products!$A$1:$G$1,0))</f>
        <v>M</v>
      </c>
      <c r="K659" s="4">
        <f>INDEX(products!$A$1:$G$49,MATCH(orders!$D659,products!$A$1:$A$49,0), MATCH(orders!K$1,products!$A$1:$G$1,0))</f>
        <v>0.5</v>
      </c>
      <c r="L659" s="5">
        <f>INDEX(products!$A$1:$G$49,MATCH(orders!$D659,products!$A$1:$A$49,0), MATCH(orders!L$1,products!$A$1:$G$1,0))</f>
        <v>6.75</v>
      </c>
      <c r="M659" s="5">
        <f t="shared" si="30"/>
        <v>13.5</v>
      </c>
      <c r="N659" t="str">
        <f t="shared" si="31"/>
        <v>Arabica</v>
      </c>
      <c r="O659" t="str">
        <f t="shared" si="32"/>
        <v>Medium</v>
      </c>
      <c r="P659" t="str" cm="1">
        <f t="array" ref="P659">_xlfn.XLOOKUP(Orders[[#This Row],[Customer ID]],customers!$A$1:$A$1001,customers!I$1:$I$1001,,0)</f>
        <v>Yes</v>
      </c>
      <c r="Q659" t="str">
        <f>_xlfn.XLOOKUP(C659,customers!$A$1:$A$1001,customers!$F$1:$F$1001,,0)</f>
        <v>Sunnyvale</v>
      </c>
      <c r="R659" s="10">
        <f>Orders[[#This Row],[Unit Price]]-Orders[[#This Row],[Unit Profit]]</f>
        <v>6.1425000000000001</v>
      </c>
      <c r="S659" s="10">
        <f>Orders[[#This Row],[Quantity]]*Orders[[#This Row],[Unit Cost]]</f>
        <v>12.285</v>
      </c>
      <c r="T659" s="5" cm="1">
        <f t="array" ref="T659">_xlfn.XLOOKUP(D659,Table2[[#All],[Product ID]],Table2[[#All],[Profit]],,0)</f>
        <v>0.60749999999999993</v>
      </c>
      <c r="U659" s="5">
        <f>Orders[[#This Row],[Quantity]]*Orders[[#This Row],[Unit Profit]]</f>
        <v>1.2149999999999999</v>
      </c>
    </row>
    <row r="660" spans="1:21" x14ac:dyDescent="0.3">
      <c r="A660" s="2" t="s">
        <v>4207</v>
      </c>
      <c r="B660" s="3">
        <v>44630</v>
      </c>
      <c r="C660" s="2" t="s">
        <v>4263</v>
      </c>
      <c r="D660" t="s">
        <v>6139</v>
      </c>
      <c r="E660" s="2">
        <v>3</v>
      </c>
      <c r="F660" s="2" t="str">
        <f>_xlfn.XLOOKUP(C660,customers!$A$1:$A$1001,customers!$B$1:$B$1001,,0)</f>
        <v>Janella Millett</v>
      </c>
      <c r="G660" s="2" t="str">
        <f>IF(_xlfn.XLOOKUP(C660,customers!$A$1:$A$1001,customers!$C$1:$C$1001,,0)=0, "", _xlfn.XLOOKUP(C660,customers!$A$1:$A$1001,customers!$C$1:$C$1001,,0))</f>
        <v>jmillettik@addtoany.com</v>
      </c>
      <c r="H660" s="2" t="str">
        <f>_xlfn.XLOOKUP(C660,customers!$A$1:$A$1001,customers!$G$1:$G$1001,,0)</f>
        <v>United States</v>
      </c>
      <c r="I660" t="str">
        <f>INDEX(products!$A$1:$G$49,MATCH(orders!$D660,products!$A$1:$A$49,0), MATCH(orders!I$1,products!$A$1:$G$1,0))</f>
        <v>Exc</v>
      </c>
      <c r="J660" t="str">
        <f>INDEX(products!$A$1:$G$49,MATCH(orders!$D660,products!$A$1:$A$49,0), MATCH(orders!J$1,products!$A$1:$G$1,0))</f>
        <v>M</v>
      </c>
      <c r="K660" s="4">
        <f>INDEX(products!$A$1:$G$49,MATCH(orders!$D660,products!$A$1:$A$49,0), MATCH(orders!K$1,products!$A$1:$G$1,0))</f>
        <v>0.5</v>
      </c>
      <c r="L660" s="5">
        <f>INDEX(products!$A$1:$G$49,MATCH(orders!$D660,products!$A$1:$A$49,0), MATCH(orders!L$1,products!$A$1:$G$1,0))</f>
        <v>8.25</v>
      </c>
      <c r="M660" s="5">
        <f t="shared" si="30"/>
        <v>24.75</v>
      </c>
      <c r="N660" t="str">
        <f t="shared" si="31"/>
        <v>Excelsa</v>
      </c>
      <c r="O660" t="str">
        <f t="shared" si="32"/>
        <v>Medium</v>
      </c>
      <c r="P660" t="str" cm="1">
        <f t="array" ref="P660">_xlfn.XLOOKUP(Orders[[#This Row],[Customer ID]],customers!$A$1:$A$1001,customers!I$1:$I$1001,,0)</f>
        <v>Yes</v>
      </c>
      <c r="Q660" t="str">
        <f>_xlfn.XLOOKUP(C660,customers!$A$1:$A$1001,customers!$F$1:$F$1001,,0)</f>
        <v>Durham</v>
      </c>
      <c r="R660" s="10">
        <f>Orders[[#This Row],[Unit Price]]-Orders[[#This Row],[Unit Profit]]</f>
        <v>7.3425000000000002</v>
      </c>
      <c r="S660" s="10">
        <f>Orders[[#This Row],[Quantity]]*Orders[[#This Row],[Unit Cost]]</f>
        <v>22.0275</v>
      </c>
      <c r="T660" s="5" cm="1">
        <f t="array" ref="T660">_xlfn.XLOOKUP(D660,Table2[[#All],[Product ID]],Table2[[#All],[Profit]],,0)</f>
        <v>0.90749999999999997</v>
      </c>
      <c r="U660" s="5">
        <f>Orders[[#This Row],[Quantity]]*Orders[[#This Row],[Unit Profit]]</f>
        <v>2.7225000000000001</v>
      </c>
    </row>
    <row r="661" spans="1:21" x14ac:dyDescent="0.3">
      <c r="A661" s="2" t="s">
        <v>4211</v>
      </c>
      <c r="B661" s="3">
        <v>44693</v>
      </c>
      <c r="C661" s="2" t="s">
        <v>4212</v>
      </c>
      <c r="D661" t="s">
        <v>6168</v>
      </c>
      <c r="E661" s="2">
        <v>2</v>
      </c>
      <c r="F661" s="2" t="str">
        <f>_xlfn.XLOOKUP(C661,customers!$A$1:$A$1001,customers!$B$1:$B$1001,,0)</f>
        <v>Dollie Gadsden</v>
      </c>
      <c r="G661" s="2" t="str">
        <f>IF(_xlfn.XLOOKUP(C661,customers!$A$1:$A$1001,customers!$C$1:$C$1001,,0)=0, "", _xlfn.XLOOKUP(C661,customers!$A$1:$A$1001,customers!$C$1:$C$1001,,0))</f>
        <v>dgadsdenib@google.com.hk</v>
      </c>
      <c r="H661" s="2" t="str">
        <f>_xlfn.XLOOKUP(C661,customers!$A$1:$A$1001,customers!$G$1:$G$1001,,0)</f>
        <v>Ireland</v>
      </c>
      <c r="I661" t="str">
        <f>INDEX(products!$A$1:$G$49,MATCH(orders!$D661,products!$A$1:$A$49,0), MATCH(orders!I$1,products!$A$1:$G$1,0))</f>
        <v>Ara</v>
      </c>
      <c r="J661" t="str">
        <f>INDEX(products!$A$1:$G$49,MATCH(orders!$D661,products!$A$1:$A$49,0), MATCH(orders!J$1,products!$A$1:$G$1,0))</f>
        <v>D</v>
      </c>
      <c r="K661" s="4">
        <f>INDEX(products!$A$1:$G$49,MATCH(orders!$D661,products!$A$1:$A$49,0), MATCH(orders!K$1,products!$A$1:$G$1,0))</f>
        <v>2.5</v>
      </c>
      <c r="L661" s="5">
        <f>INDEX(products!$A$1:$G$49,MATCH(orders!$D661,products!$A$1:$A$49,0), MATCH(orders!L$1,products!$A$1:$G$1,0))</f>
        <v>22.884999999999998</v>
      </c>
      <c r="M661" s="5">
        <f t="shared" si="30"/>
        <v>45.769999999999996</v>
      </c>
      <c r="N661" t="str">
        <f t="shared" si="31"/>
        <v>Arabica</v>
      </c>
      <c r="O661" t="str">
        <f t="shared" si="32"/>
        <v>Dark</v>
      </c>
      <c r="P661" t="str" cm="1">
        <f t="array" ref="P661">_xlfn.XLOOKUP(Orders[[#This Row],[Customer ID]],customers!$A$1:$A$1001,customers!I$1:$I$1001,,0)</f>
        <v>Yes</v>
      </c>
      <c r="Q661" t="str">
        <f>_xlfn.XLOOKUP(C661,customers!$A$1:$A$1001,customers!$F$1:$F$1001,,0)</f>
        <v>Cluain Meala</v>
      </c>
      <c r="R661" s="10">
        <f>Orders[[#This Row],[Unit Price]]-Orders[[#This Row],[Unit Profit]]</f>
        <v>20.82535</v>
      </c>
      <c r="S661" s="10">
        <f>Orders[[#This Row],[Quantity]]*Orders[[#This Row],[Unit Cost]]</f>
        <v>41.650700000000001</v>
      </c>
      <c r="T661" s="5" cm="1">
        <f t="array" ref="T661">_xlfn.XLOOKUP(D661,Table2[[#All],[Product ID]],Table2[[#All],[Profit]],,0)</f>
        <v>2.0596499999999995</v>
      </c>
      <c r="U661" s="5">
        <f>Orders[[#This Row],[Quantity]]*Orders[[#This Row],[Unit Profit]]</f>
        <v>4.1192999999999991</v>
      </c>
    </row>
    <row r="662" spans="1:21" x14ac:dyDescent="0.3">
      <c r="A662" s="2" t="s">
        <v>4217</v>
      </c>
      <c r="B662" s="3">
        <v>44084</v>
      </c>
      <c r="C662" s="2" t="s">
        <v>4218</v>
      </c>
      <c r="D662" t="s">
        <v>6176</v>
      </c>
      <c r="E662" s="2">
        <v>6</v>
      </c>
      <c r="F662" s="2" t="str">
        <f>_xlfn.XLOOKUP(C662,customers!$A$1:$A$1001,customers!$B$1:$B$1001,,0)</f>
        <v>Val Wakelin</v>
      </c>
      <c r="G662" s="2" t="str">
        <f>IF(_xlfn.XLOOKUP(C662,customers!$A$1:$A$1001,customers!$C$1:$C$1001,,0)=0, "", _xlfn.XLOOKUP(C662,customers!$A$1:$A$1001,customers!$C$1:$C$1001,,0))</f>
        <v>vwakelinic@unesco.org</v>
      </c>
      <c r="H662" s="2" t="str">
        <f>_xlfn.XLOOKUP(C662,customers!$A$1:$A$1001,customers!$G$1:$G$1001,,0)</f>
        <v>United States</v>
      </c>
      <c r="I662" t="str">
        <f>INDEX(products!$A$1:$G$49,MATCH(orders!$D662,products!$A$1:$A$49,0), MATCH(orders!I$1,products!$A$1:$G$1,0))</f>
        <v>Exc</v>
      </c>
      <c r="J662" t="str">
        <f>INDEX(products!$A$1:$G$49,MATCH(orders!$D662,products!$A$1:$A$49,0), MATCH(orders!J$1,products!$A$1:$G$1,0))</f>
        <v>L</v>
      </c>
      <c r="K662" s="4">
        <f>INDEX(products!$A$1:$G$49,MATCH(orders!$D662,products!$A$1:$A$49,0), MATCH(orders!K$1,products!$A$1:$G$1,0))</f>
        <v>0.5</v>
      </c>
      <c r="L662" s="5">
        <f>INDEX(products!$A$1:$G$49,MATCH(orders!$D662,products!$A$1:$A$49,0), MATCH(orders!L$1,products!$A$1:$G$1,0))</f>
        <v>8.91</v>
      </c>
      <c r="M662" s="5">
        <f t="shared" si="30"/>
        <v>53.46</v>
      </c>
      <c r="N662" t="str">
        <f t="shared" si="31"/>
        <v>Excelsa</v>
      </c>
      <c r="O662" t="str">
        <f t="shared" si="32"/>
        <v>Light</v>
      </c>
      <c r="P662" t="str" cm="1">
        <f t="array" ref="P662">_xlfn.XLOOKUP(Orders[[#This Row],[Customer ID]],customers!$A$1:$A$1001,customers!I$1:$I$1001,,0)</f>
        <v>No</v>
      </c>
      <c r="Q662" t="str">
        <f>_xlfn.XLOOKUP(C662,customers!$A$1:$A$1001,customers!$F$1:$F$1001,,0)</f>
        <v>Lansing</v>
      </c>
      <c r="R662" s="10">
        <f>Orders[[#This Row],[Unit Price]]-Orders[[#This Row],[Unit Profit]]</f>
        <v>7.9298999999999999</v>
      </c>
      <c r="S662" s="10">
        <f>Orders[[#This Row],[Quantity]]*Orders[[#This Row],[Unit Cost]]</f>
        <v>47.5794</v>
      </c>
      <c r="T662" s="5" cm="1">
        <f t="array" ref="T662">_xlfn.XLOOKUP(D662,Table2[[#All],[Product ID]],Table2[[#All],[Profit]],,0)</f>
        <v>0.98009999999999997</v>
      </c>
      <c r="U662" s="5">
        <f>Orders[[#This Row],[Quantity]]*Orders[[#This Row],[Unit Profit]]</f>
        <v>5.8805999999999994</v>
      </c>
    </row>
    <row r="663" spans="1:21" x14ac:dyDescent="0.3">
      <c r="A663" s="2" t="s">
        <v>4223</v>
      </c>
      <c r="B663" s="3">
        <v>44485</v>
      </c>
      <c r="C663" s="2" t="s">
        <v>4224</v>
      </c>
      <c r="D663" t="s">
        <v>6152</v>
      </c>
      <c r="E663" s="2">
        <v>6</v>
      </c>
      <c r="F663" s="2" t="str">
        <f>_xlfn.XLOOKUP(C663,customers!$A$1:$A$1001,customers!$B$1:$B$1001,,0)</f>
        <v>Annie Campsall</v>
      </c>
      <c r="G663" s="2" t="str">
        <f>IF(_xlfn.XLOOKUP(C663,customers!$A$1:$A$1001,customers!$C$1:$C$1001,,0)=0, "", _xlfn.XLOOKUP(C663,customers!$A$1:$A$1001,customers!$C$1:$C$1001,,0))</f>
        <v>acampsallid@zimbio.com</v>
      </c>
      <c r="H663" s="2" t="str">
        <f>_xlfn.XLOOKUP(C663,customers!$A$1:$A$1001,customers!$G$1:$G$1001,,0)</f>
        <v>United States</v>
      </c>
      <c r="I663" t="str">
        <f>INDEX(products!$A$1:$G$49,MATCH(orders!$D663,products!$A$1:$A$49,0), MATCH(orders!I$1,products!$A$1:$G$1,0))</f>
        <v>Ara</v>
      </c>
      <c r="J663" t="str">
        <f>INDEX(products!$A$1:$G$49,MATCH(orders!$D663,products!$A$1:$A$49,0), MATCH(orders!J$1,products!$A$1:$G$1,0))</f>
        <v>M</v>
      </c>
      <c r="K663" s="4">
        <f>INDEX(products!$A$1:$G$49,MATCH(orders!$D663,products!$A$1:$A$49,0), MATCH(orders!K$1,products!$A$1:$G$1,0))</f>
        <v>0.2</v>
      </c>
      <c r="L663" s="5">
        <f>INDEX(products!$A$1:$G$49,MATCH(orders!$D663,products!$A$1:$A$49,0), MATCH(orders!L$1,products!$A$1:$G$1,0))</f>
        <v>3.375</v>
      </c>
      <c r="M663" s="5">
        <f t="shared" si="30"/>
        <v>20.25</v>
      </c>
      <c r="N663" t="str">
        <f t="shared" si="31"/>
        <v>Arabica</v>
      </c>
      <c r="O663" t="str">
        <f t="shared" si="32"/>
        <v>Medium</v>
      </c>
      <c r="P663" t="str" cm="1">
        <f t="array" ref="P663">_xlfn.XLOOKUP(Orders[[#This Row],[Customer ID]],customers!$A$1:$A$1001,customers!I$1:$I$1001,,0)</f>
        <v>Yes</v>
      </c>
      <c r="Q663" t="str">
        <f>_xlfn.XLOOKUP(C663,customers!$A$1:$A$1001,customers!$F$1:$F$1001,,0)</f>
        <v>Houston</v>
      </c>
      <c r="R663" s="10">
        <f>Orders[[#This Row],[Unit Price]]-Orders[[#This Row],[Unit Profit]]</f>
        <v>3.07125</v>
      </c>
      <c r="S663" s="10">
        <f>Orders[[#This Row],[Quantity]]*Orders[[#This Row],[Unit Cost]]</f>
        <v>18.427500000000002</v>
      </c>
      <c r="T663" s="5" cm="1">
        <f t="array" ref="T663">_xlfn.XLOOKUP(D663,Table2[[#All],[Product ID]],Table2[[#All],[Profit]],,0)</f>
        <v>0.30374999999999996</v>
      </c>
      <c r="U663" s="5">
        <f>Orders[[#This Row],[Quantity]]*Orders[[#This Row],[Unit Profit]]</f>
        <v>1.8224999999999998</v>
      </c>
    </row>
    <row r="664" spans="1:21" x14ac:dyDescent="0.3">
      <c r="A664" s="2" t="s">
        <v>4229</v>
      </c>
      <c r="B664" s="3">
        <v>44364</v>
      </c>
      <c r="C664" s="2" t="s">
        <v>4230</v>
      </c>
      <c r="D664" t="s">
        <v>6165</v>
      </c>
      <c r="E664" s="2">
        <v>5</v>
      </c>
      <c r="F664" s="2" t="str">
        <f>_xlfn.XLOOKUP(C664,customers!$A$1:$A$1001,customers!$B$1:$B$1001,,0)</f>
        <v>Shermy Moseby</v>
      </c>
      <c r="G664" s="2" t="str">
        <f>IF(_xlfn.XLOOKUP(C664,customers!$A$1:$A$1001,customers!$C$1:$C$1001,,0)=0, "", _xlfn.XLOOKUP(C664,customers!$A$1:$A$1001,customers!$C$1:$C$1001,,0))</f>
        <v>smosebyie@stanford.edu</v>
      </c>
      <c r="H664" s="2" t="str">
        <f>_xlfn.XLOOKUP(C664,customers!$A$1:$A$1001,customers!$G$1:$G$1001,,0)</f>
        <v>United States</v>
      </c>
      <c r="I664" t="str">
        <f>INDEX(products!$A$1:$G$49,MATCH(orders!$D664,products!$A$1:$A$49,0), MATCH(orders!I$1,products!$A$1:$G$1,0))</f>
        <v>Lib</v>
      </c>
      <c r="J664" t="str">
        <f>INDEX(products!$A$1:$G$49,MATCH(orders!$D664,products!$A$1:$A$49,0), MATCH(orders!J$1,products!$A$1:$G$1,0))</f>
        <v>D</v>
      </c>
      <c r="K664" s="4">
        <f>INDEX(products!$A$1:$G$49,MATCH(orders!$D664,products!$A$1:$A$49,0), MATCH(orders!K$1,products!$A$1:$G$1,0))</f>
        <v>2.5</v>
      </c>
      <c r="L664" s="5">
        <f>INDEX(products!$A$1:$G$49,MATCH(orders!$D664,products!$A$1:$A$49,0), MATCH(orders!L$1,products!$A$1:$G$1,0))</f>
        <v>29.784999999999997</v>
      </c>
      <c r="M664" s="5">
        <f t="shared" si="30"/>
        <v>148.92499999999998</v>
      </c>
      <c r="N664" t="str">
        <f t="shared" si="31"/>
        <v>Librica</v>
      </c>
      <c r="O664" t="str">
        <f t="shared" si="32"/>
        <v>Dark</v>
      </c>
      <c r="P664" t="str" cm="1">
        <f t="array" ref="P664">_xlfn.XLOOKUP(Orders[[#This Row],[Customer ID]],customers!$A$1:$A$1001,customers!I$1:$I$1001,,0)</f>
        <v>No</v>
      </c>
      <c r="Q664" t="str">
        <f>_xlfn.XLOOKUP(C664,customers!$A$1:$A$1001,customers!$F$1:$F$1001,,0)</f>
        <v>Murfreesboro</v>
      </c>
      <c r="R664" s="10">
        <f>Orders[[#This Row],[Unit Price]]-Orders[[#This Row],[Unit Profit]]</f>
        <v>25.912949999999995</v>
      </c>
      <c r="S664" s="10">
        <f>Orders[[#This Row],[Quantity]]*Orders[[#This Row],[Unit Cost]]</f>
        <v>129.56474999999998</v>
      </c>
      <c r="T664" s="5" cm="1">
        <f t="array" ref="T664">_xlfn.XLOOKUP(D664,Table2[[#All],[Product ID]],Table2[[#All],[Profit]],,0)</f>
        <v>3.8720499999999998</v>
      </c>
      <c r="U664" s="5">
        <f>Orders[[#This Row],[Quantity]]*Orders[[#This Row],[Unit Profit]]</f>
        <v>19.360250000000001</v>
      </c>
    </row>
    <row r="665" spans="1:21" x14ac:dyDescent="0.3">
      <c r="A665" s="2" t="s">
        <v>4234</v>
      </c>
      <c r="B665" s="3">
        <v>43554</v>
      </c>
      <c r="C665" s="2" t="s">
        <v>4235</v>
      </c>
      <c r="D665" t="s">
        <v>6155</v>
      </c>
      <c r="E665" s="2">
        <v>6</v>
      </c>
      <c r="F665" s="2" t="str">
        <f>_xlfn.XLOOKUP(C665,customers!$A$1:$A$1001,customers!$B$1:$B$1001,,0)</f>
        <v>Corrie Wass</v>
      </c>
      <c r="G665" s="2" t="str">
        <f>IF(_xlfn.XLOOKUP(C665,customers!$A$1:$A$1001,customers!$C$1:$C$1001,,0)=0, "", _xlfn.XLOOKUP(C665,customers!$A$1:$A$1001,customers!$C$1:$C$1001,,0))</f>
        <v>cwassif@prweb.com</v>
      </c>
      <c r="H665" s="2" t="str">
        <f>_xlfn.XLOOKUP(C665,customers!$A$1:$A$1001,customers!$G$1:$G$1001,,0)</f>
        <v>United States</v>
      </c>
      <c r="I665" t="str">
        <f>INDEX(products!$A$1:$G$49,MATCH(orders!$D665,products!$A$1:$A$49,0), MATCH(orders!I$1,products!$A$1:$G$1,0))</f>
        <v>Ara</v>
      </c>
      <c r="J665" t="str">
        <f>INDEX(products!$A$1:$G$49,MATCH(orders!$D665,products!$A$1:$A$49,0), MATCH(orders!J$1,products!$A$1:$G$1,0))</f>
        <v>M</v>
      </c>
      <c r="K665" s="4">
        <f>INDEX(products!$A$1:$G$49,MATCH(orders!$D665,products!$A$1:$A$49,0), MATCH(orders!K$1,products!$A$1:$G$1,0))</f>
        <v>1</v>
      </c>
      <c r="L665" s="5">
        <f>INDEX(products!$A$1:$G$49,MATCH(orders!$D665,products!$A$1:$A$49,0), MATCH(orders!L$1,products!$A$1:$G$1,0))</f>
        <v>11.25</v>
      </c>
      <c r="M665" s="5">
        <f t="shared" si="30"/>
        <v>67.5</v>
      </c>
      <c r="N665" t="str">
        <f t="shared" si="31"/>
        <v>Arabica</v>
      </c>
      <c r="O665" t="str">
        <f t="shared" si="32"/>
        <v>Medium</v>
      </c>
      <c r="P665" t="str" cm="1">
        <f t="array" ref="P665">_xlfn.XLOOKUP(Orders[[#This Row],[Customer ID]],customers!$A$1:$A$1001,customers!I$1:$I$1001,,0)</f>
        <v>No</v>
      </c>
      <c r="Q665" t="str">
        <f>_xlfn.XLOOKUP(C665,customers!$A$1:$A$1001,customers!$F$1:$F$1001,,0)</f>
        <v>Charleston</v>
      </c>
      <c r="R665" s="10">
        <f>Orders[[#This Row],[Unit Price]]-Orders[[#This Row],[Unit Profit]]</f>
        <v>10.237500000000001</v>
      </c>
      <c r="S665" s="10">
        <f>Orders[[#This Row],[Quantity]]*Orders[[#This Row],[Unit Cost]]</f>
        <v>61.425000000000004</v>
      </c>
      <c r="T665" s="5" cm="1">
        <f t="array" ref="T665">_xlfn.XLOOKUP(D665,Table2[[#All],[Product ID]],Table2[[#All],[Profit]],,0)</f>
        <v>1.0125</v>
      </c>
      <c r="U665" s="5">
        <f>Orders[[#This Row],[Quantity]]*Orders[[#This Row],[Unit Profit]]</f>
        <v>6.0749999999999993</v>
      </c>
    </row>
    <row r="666" spans="1:21" x14ac:dyDescent="0.3">
      <c r="A666" s="2" t="s">
        <v>4239</v>
      </c>
      <c r="B666" s="3">
        <v>44549</v>
      </c>
      <c r="C666" s="2" t="s">
        <v>4240</v>
      </c>
      <c r="D666" t="s">
        <v>6183</v>
      </c>
      <c r="E666" s="2">
        <v>6</v>
      </c>
      <c r="F666" s="2" t="str">
        <f>_xlfn.XLOOKUP(C666,customers!$A$1:$A$1001,customers!$B$1:$B$1001,,0)</f>
        <v>Ira Sjostrom</v>
      </c>
      <c r="G666" s="2" t="str">
        <f>IF(_xlfn.XLOOKUP(C666,customers!$A$1:$A$1001,customers!$C$1:$C$1001,,0)=0, "", _xlfn.XLOOKUP(C666,customers!$A$1:$A$1001,customers!$C$1:$C$1001,,0))</f>
        <v>isjostromig@pbs.org</v>
      </c>
      <c r="H666" s="2" t="str">
        <f>_xlfn.XLOOKUP(C666,customers!$A$1:$A$1001,customers!$G$1:$G$1001,,0)</f>
        <v>United States</v>
      </c>
      <c r="I666" t="str">
        <f>INDEX(products!$A$1:$G$49,MATCH(orders!$D666,products!$A$1:$A$49,0), MATCH(orders!I$1,products!$A$1:$G$1,0))</f>
        <v>Exc</v>
      </c>
      <c r="J666" t="str">
        <f>INDEX(products!$A$1:$G$49,MATCH(orders!$D666,products!$A$1:$A$49,0), MATCH(orders!J$1,products!$A$1:$G$1,0))</f>
        <v>D</v>
      </c>
      <c r="K666" s="4">
        <f>INDEX(products!$A$1:$G$49,MATCH(orders!$D666,products!$A$1:$A$49,0), MATCH(orders!K$1,products!$A$1:$G$1,0))</f>
        <v>1</v>
      </c>
      <c r="L666" s="5">
        <f>INDEX(products!$A$1:$G$49,MATCH(orders!$D666,products!$A$1:$A$49,0), MATCH(orders!L$1,products!$A$1:$G$1,0))</f>
        <v>12.15</v>
      </c>
      <c r="M666" s="5">
        <f t="shared" si="30"/>
        <v>72.900000000000006</v>
      </c>
      <c r="N666" t="str">
        <f t="shared" si="31"/>
        <v>Excelsa</v>
      </c>
      <c r="O666" t="str">
        <f t="shared" si="32"/>
        <v>Dark</v>
      </c>
      <c r="P666" t="str" cm="1">
        <f t="array" ref="P666">_xlfn.XLOOKUP(Orders[[#This Row],[Customer ID]],customers!$A$1:$A$1001,customers!I$1:$I$1001,,0)</f>
        <v>No</v>
      </c>
      <c r="Q666" t="str">
        <f>_xlfn.XLOOKUP(C666,customers!$A$1:$A$1001,customers!$F$1:$F$1001,,0)</f>
        <v>Erie</v>
      </c>
      <c r="R666" s="10">
        <f>Orders[[#This Row],[Unit Price]]-Orders[[#This Row],[Unit Profit]]</f>
        <v>10.813500000000001</v>
      </c>
      <c r="S666" s="10">
        <f>Orders[[#This Row],[Quantity]]*Orders[[#This Row],[Unit Cost]]</f>
        <v>64.881</v>
      </c>
      <c r="T666" s="5" cm="1">
        <f t="array" ref="T666">_xlfn.XLOOKUP(D666,Table2[[#All],[Product ID]],Table2[[#All],[Profit]],,0)</f>
        <v>1.3365</v>
      </c>
      <c r="U666" s="5">
        <f>Orders[[#This Row],[Quantity]]*Orders[[#This Row],[Unit Profit]]</f>
        <v>8.0190000000000001</v>
      </c>
    </row>
    <row r="667" spans="1:21" x14ac:dyDescent="0.3">
      <c r="A667" s="2" t="s">
        <v>4239</v>
      </c>
      <c r="B667" s="3">
        <v>44549</v>
      </c>
      <c r="C667" s="2" t="s">
        <v>4240</v>
      </c>
      <c r="D667" t="s">
        <v>6150</v>
      </c>
      <c r="E667" s="2">
        <v>2</v>
      </c>
      <c r="F667" s="2" t="str">
        <f>_xlfn.XLOOKUP(C667,customers!$A$1:$A$1001,customers!$B$1:$B$1001,,0)</f>
        <v>Ira Sjostrom</v>
      </c>
      <c r="G667" s="2" t="str">
        <f>IF(_xlfn.XLOOKUP(C667,customers!$A$1:$A$1001,customers!$C$1:$C$1001,,0)=0, "", _xlfn.XLOOKUP(C667,customers!$A$1:$A$1001,customers!$C$1:$C$1001,,0))</f>
        <v>isjostromig@pbs.org</v>
      </c>
      <c r="H667" s="2" t="str">
        <f>_xlfn.XLOOKUP(C667,customers!$A$1:$A$1001,customers!$G$1:$G$1001,,0)</f>
        <v>United States</v>
      </c>
      <c r="I667" t="str">
        <f>INDEX(products!$A$1:$G$49,MATCH(orders!$D667,products!$A$1:$A$49,0), MATCH(orders!I$1,products!$A$1:$G$1,0))</f>
        <v>Lib</v>
      </c>
      <c r="J667" t="str">
        <f>INDEX(products!$A$1:$G$49,MATCH(orders!$D667,products!$A$1:$A$49,0), MATCH(orders!J$1,products!$A$1:$G$1,0))</f>
        <v>D</v>
      </c>
      <c r="K667" s="4">
        <f>INDEX(products!$A$1:$G$49,MATCH(orders!$D667,products!$A$1:$A$49,0), MATCH(orders!K$1,products!$A$1:$G$1,0))</f>
        <v>0.2</v>
      </c>
      <c r="L667" s="5">
        <f>INDEX(products!$A$1:$G$49,MATCH(orders!$D667,products!$A$1:$A$49,0), MATCH(orders!L$1,products!$A$1:$G$1,0))</f>
        <v>3.8849999999999998</v>
      </c>
      <c r="M667" s="5">
        <f t="shared" si="30"/>
        <v>7.77</v>
      </c>
      <c r="N667" t="str">
        <f t="shared" si="31"/>
        <v>Librica</v>
      </c>
      <c r="O667" t="str">
        <f t="shared" si="32"/>
        <v>Dark</v>
      </c>
      <c r="P667" t="str" cm="1">
        <f t="array" ref="P667">_xlfn.XLOOKUP(Orders[[#This Row],[Customer ID]],customers!$A$1:$A$1001,customers!I$1:$I$1001,,0)</f>
        <v>No</v>
      </c>
      <c r="Q667" t="str">
        <f>_xlfn.XLOOKUP(C667,customers!$A$1:$A$1001,customers!$F$1:$F$1001,,0)</f>
        <v>Erie</v>
      </c>
      <c r="R667" s="10">
        <f>Orders[[#This Row],[Unit Price]]-Orders[[#This Row],[Unit Profit]]</f>
        <v>3.37995</v>
      </c>
      <c r="S667" s="10">
        <f>Orders[[#This Row],[Quantity]]*Orders[[#This Row],[Unit Cost]]</f>
        <v>6.7599</v>
      </c>
      <c r="T667" s="5" cm="1">
        <f t="array" ref="T667">_xlfn.XLOOKUP(D667,Table2[[#All],[Product ID]],Table2[[#All],[Profit]],,0)</f>
        <v>0.50505</v>
      </c>
      <c r="U667" s="5">
        <f>Orders[[#This Row],[Quantity]]*Orders[[#This Row],[Unit Profit]]</f>
        <v>1.0101</v>
      </c>
    </row>
    <row r="668" spans="1:21" x14ac:dyDescent="0.3">
      <c r="A668" s="2" t="s">
        <v>4250</v>
      </c>
      <c r="B668" s="3">
        <v>43987</v>
      </c>
      <c r="C668" s="2" t="s">
        <v>4251</v>
      </c>
      <c r="D668" t="s">
        <v>6168</v>
      </c>
      <c r="E668" s="2">
        <v>4</v>
      </c>
      <c r="F668" s="2" t="str">
        <f>_xlfn.XLOOKUP(C668,customers!$A$1:$A$1001,customers!$B$1:$B$1001,,0)</f>
        <v>Jermaine Branchett</v>
      </c>
      <c r="G668" s="2" t="str">
        <f>IF(_xlfn.XLOOKUP(C668,customers!$A$1:$A$1001,customers!$C$1:$C$1001,,0)=0, "", _xlfn.XLOOKUP(C668,customers!$A$1:$A$1001,customers!$C$1:$C$1001,,0))</f>
        <v>jbranchettii@bravesites.com</v>
      </c>
      <c r="H668" s="2" t="str">
        <f>_xlfn.XLOOKUP(C668,customers!$A$1:$A$1001,customers!$G$1:$G$1001,,0)</f>
        <v>United States</v>
      </c>
      <c r="I668" t="str">
        <f>INDEX(products!$A$1:$G$49,MATCH(orders!$D668,products!$A$1:$A$49,0), MATCH(orders!I$1,products!$A$1:$G$1,0))</f>
        <v>Ara</v>
      </c>
      <c r="J668" t="str">
        <f>INDEX(products!$A$1:$G$49,MATCH(orders!$D668,products!$A$1:$A$49,0), MATCH(orders!J$1,products!$A$1:$G$1,0))</f>
        <v>D</v>
      </c>
      <c r="K668" s="4">
        <f>INDEX(products!$A$1:$G$49,MATCH(orders!$D668,products!$A$1:$A$49,0), MATCH(orders!K$1,products!$A$1:$G$1,0))</f>
        <v>2.5</v>
      </c>
      <c r="L668" s="5">
        <f>INDEX(products!$A$1:$G$49,MATCH(orders!$D668,products!$A$1:$A$49,0), MATCH(orders!L$1,products!$A$1:$G$1,0))</f>
        <v>22.884999999999998</v>
      </c>
      <c r="M668" s="5">
        <f t="shared" si="30"/>
        <v>91.539999999999992</v>
      </c>
      <c r="N668" t="str">
        <f t="shared" si="31"/>
        <v>Arabica</v>
      </c>
      <c r="O668" t="str">
        <f t="shared" si="32"/>
        <v>Dark</v>
      </c>
      <c r="P668" t="str" cm="1">
        <f t="array" ref="P668">_xlfn.XLOOKUP(Orders[[#This Row],[Customer ID]],customers!$A$1:$A$1001,customers!I$1:$I$1001,,0)</f>
        <v>No</v>
      </c>
      <c r="Q668" t="str">
        <f>_xlfn.XLOOKUP(C668,customers!$A$1:$A$1001,customers!$F$1:$F$1001,,0)</f>
        <v>Lubbock</v>
      </c>
      <c r="R668" s="10">
        <f>Orders[[#This Row],[Unit Price]]-Orders[[#This Row],[Unit Profit]]</f>
        <v>20.82535</v>
      </c>
      <c r="S668" s="10">
        <f>Orders[[#This Row],[Quantity]]*Orders[[#This Row],[Unit Cost]]</f>
        <v>83.301400000000001</v>
      </c>
      <c r="T668" s="5" cm="1">
        <f t="array" ref="T668">_xlfn.XLOOKUP(D668,Table2[[#All],[Product ID]],Table2[[#All],[Profit]],,0)</f>
        <v>2.0596499999999995</v>
      </c>
      <c r="U668" s="5">
        <f>Orders[[#This Row],[Quantity]]*Orders[[#This Row],[Unit Profit]]</f>
        <v>8.2385999999999981</v>
      </c>
    </row>
    <row r="669" spans="1:21" x14ac:dyDescent="0.3">
      <c r="A669" s="2" t="s">
        <v>4256</v>
      </c>
      <c r="B669" s="3">
        <v>44451</v>
      </c>
      <c r="C669" s="2" t="s">
        <v>4257</v>
      </c>
      <c r="D669" t="s">
        <v>6147</v>
      </c>
      <c r="E669" s="2">
        <v>6</v>
      </c>
      <c r="F669" s="2" t="str">
        <f>_xlfn.XLOOKUP(C669,customers!$A$1:$A$1001,customers!$B$1:$B$1001,,0)</f>
        <v>Nissie Rudland</v>
      </c>
      <c r="G669" s="2" t="str">
        <f>IF(_xlfn.XLOOKUP(C669,customers!$A$1:$A$1001,customers!$C$1:$C$1001,,0)=0, "", _xlfn.XLOOKUP(C669,customers!$A$1:$A$1001,customers!$C$1:$C$1001,,0))</f>
        <v>nrudlandij@blogs.com</v>
      </c>
      <c r="H669" s="2" t="str">
        <f>_xlfn.XLOOKUP(C669,customers!$A$1:$A$1001,customers!$G$1:$G$1001,,0)</f>
        <v>Ireland</v>
      </c>
      <c r="I669" t="str">
        <f>INDEX(products!$A$1:$G$49,MATCH(orders!$D669,products!$A$1:$A$49,0), MATCH(orders!I$1,products!$A$1:$G$1,0))</f>
        <v>Ara</v>
      </c>
      <c r="J669" t="str">
        <f>INDEX(products!$A$1:$G$49,MATCH(orders!$D669,products!$A$1:$A$49,0), MATCH(orders!J$1,products!$A$1:$G$1,0))</f>
        <v>D</v>
      </c>
      <c r="K669" s="4">
        <f>INDEX(products!$A$1:$G$49,MATCH(orders!$D669,products!$A$1:$A$49,0), MATCH(orders!K$1,products!$A$1:$G$1,0))</f>
        <v>1</v>
      </c>
      <c r="L669" s="5">
        <f>INDEX(products!$A$1:$G$49,MATCH(orders!$D669,products!$A$1:$A$49,0), MATCH(orders!L$1,products!$A$1:$G$1,0))</f>
        <v>9.9499999999999993</v>
      </c>
      <c r="M669" s="5">
        <f t="shared" si="30"/>
        <v>59.699999999999996</v>
      </c>
      <c r="N669" t="str">
        <f t="shared" si="31"/>
        <v>Arabica</v>
      </c>
      <c r="O669" t="str">
        <f t="shared" si="32"/>
        <v>Dark</v>
      </c>
      <c r="P669" t="str" cm="1">
        <f t="array" ref="P669">_xlfn.XLOOKUP(Orders[[#This Row],[Customer ID]],customers!$A$1:$A$1001,customers!I$1:$I$1001,,0)</f>
        <v>No</v>
      </c>
      <c r="Q669" t="str">
        <f>_xlfn.XLOOKUP(C669,customers!$A$1:$A$1001,customers!$F$1:$F$1001,,0)</f>
        <v>Gorey</v>
      </c>
      <c r="R669" s="10">
        <f>Orders[[#This Row],[Unit Price]]-Orders[[#This Row],[Unit Profit]]</f>
        <v>9.0544999999999991</v>
      </c>
      <c r="S669" s="10">
        <f>Orders[[#This Row],[Quantity]]*Orders[[#This Row],[Unit Cost]]</f>
        <v>54.326999999999998</v>
      </c>
      <c r="T669" s="5" cm="1">
        <f t="array" ref="T669">_xlfn.XLOOKUP(D669,Table2[[#All],[Product ID]],Table2[[#All],[Profit]],,0)</f>
        <v>0.89549999999999985</v>
      </c>
      <c r="U669" s="5">
        <f>Orders[[#This Row],[Quantity]]*Orders[[#This Row],[Unit Profit]]</f>
        <v>5.3729999999999993</v>
      </c>
    </row>
    <row r="670" spans="1:21" x14ac:dyDescent="0.3">
      <c r="A670" s="2" t="s">
        <v>4262</v>
      </c>
      <c r="B670" s="3">
        <v>44636</v>
      </c>
      <c r="C670" s="2" t="s">
        <v>4263</v>
      </c>
      <c r="D670" t="s">
        <v>6142</v>
      </c>
      <c r="E670" s="2">
        <v>5</v>
      </c>
      <c r="F670" s="2" t="str">
        <f>_xlfn.XLOOKUP(C670,customers!$A$1:$A$1001,customers!$B$1:$B$1001,,0)</f>
        <v>Janella Millett</v>
      </c>
      <c r="G670" s="2" t="str">
        <f>IF(_xlfn.XLOOKUP(C670,customers!$A$1:$A$1001,customers!$C$1:$C$1001,,0)=0, "", _xlfn.XLOOKUP(C670,customers!$A$1:$A$1001,customers!$C$1:$C$1001,,0))</f>
        <v>jmillettik@addtoany.com</v>
      </c>
      <c r="H670" s="2" t="str">
        <f>_xlfn.XLOOKUP(C670,customers!$A$1:$A$1001,customers!$G$1:$G$1001,,0)</f>
        <v>United States</v>
      </c>
      <c r="I670" t="str">
        <f>INDEX(products!$A$1:$G$49,MATCH(orders!$D670,products!$A$1:$A$49,0), MATCH(orders!I$1,products!$A$1:$G$1,0))</f>
        <v>Rob</v>
      </c>
      <c r="J670" t="str">
        <f>INDEX(products!$A$1:$G$49,MATCH(orders!$D670,products!$A$1:$A$49,0), MATCH(orders!J$1,products!$A$1:$G$1,0))</f>
        <v>L</v>
      </c>
      <c r="K670" s="4">
        <f>INDEX(products!$A$1:$G$49,MATCH(orders!$D670,products!$A$1:$A$49,0), MATCH(orders!K$1,products!$A$1:$G$1,0))</f>
        <v>2.5</v>
      </c>
      <c r="L670" s="5">
        <f>INDEX(products!$A$1:$G$49,MATCH(orders!$D670,products!$A$1:$A$49,0), MATCH(orders!L$1,products!$A$1:$G$1,0))</f>
        <v>27.484999999999996</v>
      </c>
      <c r="M670" s="5">
        <f t="shared" si="30"/>
        <v>137.42499999999998</v>
      </c>
      <c r="N670" t="str">
        <f t="shared" si="31"/>
        <v>Robusta</v>
      </c>
      <c r="O670" t="str">
        <f t="shared" si="32"/>
        <v>Light</v>
      </c>
      <c r="P670" t="str" cm="1">
        <f t="array" ref="P670">_xlfn.XLOOKUP(Orders[[#This Row],[Customer ID]],customers!$A$1:$A$1001,customers!I$1:$I$1001,,0)</f>
        <v>Yes</v>
      </c>
      <c r="Q670" t="str">
        <f>_xlfn.XLOOKUP(C670,customers!$A$1:$A$1001,customers!$F$1:$F$1001,,0)</f>
        <v>Durham</v>
      </c>
      <c r="R670" s="10">
        <f>Orders[[#This Row],[Unit Price]]-Orders[[#This Row],[Unit Profit]]</f>
        <v>25.835899999999995</v>
      </c>
      <c r="S670" s="10">
        <f>Orders[[#This Row],[Quantity]]*Orders[[#This Row],[Unit Cost]]</f>
        <v>129.17949999999996</v>
      </c>
      <c r="T670" s="5" cm="1">
        <f t="array" ref="T670">_xlfn.XLOOKUP(D670,Table2[[#All],[Product ID]],Table2[[#All],[Profit]],,0)</f>
        <v>1.6490999999999998</v>
      </c>
      <c r="U670" s="5">
        <f>Orders[[#This Row],[Quantity]]*Orders[[#This Row],[Unit Profit]]</f>
        <v>8.2454999999999998</v>
      </c>
    </row>
    <row r="671" spans="1:21" x14ac:dyDescent="0.3">
      <c r="A671" s="2" t="s">
        <v>4268</v>
      </c>
      <c r="B671" s="3">
        <v>44551</v>
      </c>
      <c r="C671" s="2" t="s">
        <v>4269</v>
      </c>
      <c r="D671" t="s">
        <v>6181</v>
      </c>
      <c r="E671" s="2">
        <v>2</v>
      </c>
      <c r="F671" s="2" t="str">
        <f>_xlfn.XLOOKUP(C671,customers!$A$1:$A$1001,customers!$B$1:$B$1001,,0)</f>
        <v>Ferdie Tourry</v>
      </c>
      <c r="G671" s="2" t="str">
        <f>IF(_xlfn.XLOOKUP(C671,customers!$A$1:$A$1001,customers!$C$1:$C$1001,,0)=0, "", _xlfn.XLOOKUP(C671,customers!$A$1:$A$1001,customers!$C$1:$C$1001,,0))</f>
        <v>ftourryil@google.de</v>
      </c>
      <c r="H671" s="2" t="str">
        <f>_xlfn.XLOOKUP(C671,customers!$A$1:$A$1001,customers!$G$1:$G$1001,,0)</f>
        <v>United States</v>
      </c>
      <c r="I671" t="str">
        <f>INDEX(products!$A$1:$G$49,MATCH(orders!$D671,products!$A$1:$A$49,0), MATCH(orders!I$1,products!$A$1:$G$1,0))</f>
        <v>Lib</v>
      </c>
      <c r="J671" t="str">
        <f>INDEX(products!$A$1:$G$49,MATCH(orders!$D671,products!$A$1:$A$49,0), MATCH(orders!J$1,products!$A$1:$G$1,0))</f>
        <v>M</v>
      </c>
      <c r="K671" s="4">
        <f>INDEX(products!$A$1:$G$49,MATCH(orders!$D671,products!$A$1:$A$49,0), MATCH(orders!K$1,products!$A$1:$G$1,0))</f>
        <v>2.5</v>
      </c>
      <c r="L671" s="5">
        <f>INDEX(products!$A$1:$G$49,MATCH(orders!$D671,products!$A$1:$A$49,0), MATCH(orders!L$1,products!$A$1:$G$1,0))</f>
        <v>33.464999999999996</v>
      </c>
      <c r="M671" s="5">
        <f t="shared" si="30"/>
        <v>66.929999999999993</v>
      </c>
      <c r="N671" t="str">
        <f t="shared" si="31"/>
        <v>Librica</v>
      </c>
      <c r="O671" t="str">
        <f t="shared" si="32"/>
        <v>Medium</v>
      </c>
      <c r="P671" t="str" cm="1">
        <f t="array" ref="P671">_xlfn.XLOOKUP(Orders[[#This Row],[Customer ID]],customers!$A$1:$A$1001,customers!I$1:$I$1001,,0)</f>
        <v>No</v>
      </c>
      <c r="Q671" t="str">
        <f>_xlfn.XLOOKUP(C671,customers!$A$1:$A$1001,customers!$F$1:$F$1001,,0)</f>
        <v>Florence</v>
      </c>
      <c r="R671" s="10">
        <f>Orders[[#This Row],[Unit Price]]-Orders[[#This Row],[Unit Profit]]</f>
        <v>29.114549999999998</v>
      </c>
      <c r="S671" s="10">
        <f>Orders[[#This Row],[Quantity]]*Orders[[#This Row],[Unit Cost]]</f>
        <v>58.229099999999995</v>
      </c>
      <c r="T671" s="5" cm="1">
        <f t="array" ref="T671">_xlfn.XLOOKUP(D671,Table2[[#All],[Product ID]],Table2[[#All],[Profit]],,0)</f>
        <v>4.3504499999999995</v>
      </c>
      <c r="U671" s="5">
        <f>Orders[[#This Row],[Quantity]]*Orders[[#This Row],[Unit Profit]]</f>
        <v>8.700899999999999</v>
      </c>
    </row>
    <row r="672" spans="1:21" x14ac:dyDescent="0.3">
      <c r="A672" s="2" t="s">
        <v>4274</v>
      </c>
      <c r="B672" s="3">
        <v>43606</v>
      </c>
      <c r="C672" s="2" t="s">
        <v>4275</v>
      </c>
      <c r="D672" t="s">
        <v>6159</v>
      </c>
      <c r="E672" s="2">
        <v>3</v>
      </c>
      <c r="F672" s="2" t="str">
        <f>_xlfn.XLOOKUP(C672,customers!$A$1:$A$1001,customers!$B$1:$B$1001,,0)</f>
        <v>Cecil Weatherall</v>
      </c>
      <c r="G672" s="2" t="str">
        <f>IF(_xlfn.XLOOKUP(C672,customers!$A$1:$A$1001,customers!$C$1:$C$1001,,0)=0, "", _xlfn.XLOOKUP(C672,customers!$A$1:$A$1001,customers!$C$1:$C$1001,,0))</f>
        <v>cweatherallim@toplist.cz</v>
      </c>
      <c r="H672" s="2" t="str">
        <f>_xlfn.XLOOKUP(C672,customers!$A$1:$A$1001,customers!$G$1:$G$1001,,0)</f>
        <v>United States</v>
      </c>
      <c r="I672" t="str">
        <f>INDEX(products!$A$1:$G$49,MATCH(orders!$D672,products!$A$1:$A$49,0), MATCH(orders!I$1,products!$A$1:$G$1,0))</f>
        <v>Lib</v>
      </c>
      <c r="J672" t="str">
        <f>INDEX(products!$A$1:$G$49,MATCH(orders!$D672,products!$A$1:$A$49,0), MATCH(orders!J$1,products!$A$1:$G$1,0))</f>
        <v>M</v>
      </c>
      <c r="K672" s="4">
        <f>INDEX(products!$A$1:$G$49,MATCH(orders!$D672,products!$A$1:$A$49,0), MATCH(orders!K$1,products!$A$1:$G$1,0))</f>
        <v>0.2</v>
      </c>
      <c r="L672" s="5">
        <f>INDEX(products!$A$1:$G$49,MATCH(orders!$D672,products!$A$1:$A$49,0), MATCH(orders!L$1,products!$A$1:$G$1,0))</f>
        <v>4.3650000000000002</v>
      </c>
      <c r="M672" s="5">
        <f t="shared" si="30"/>
        <v>13.095000000000001</v>
      </c>
      <c r="N672" t="str">
        <f t="shared" si="31"/>
        <v>Librica</v>
      </c>
      <c r="O672" t="str">
        <f t="shared" si="32"/>
        <v>Medium</v>
      </c>
      <c r="P672" t="str" cm="1">
        <f t="array" ref="P672">_xlfn.XLOOKUP(Orders[[#This Row],[Customer ID]],customers!$A$1:$A$1001,customers!I$1:$I$1001,,0)</f>
        <v>Yes</v>
      </c>
      <c r="Q672" t="str">
        <f>_xlfn.XLOOKUP(C672,customers!$A$1:$A$1001,customers!$F$1:$F$1001,,0)</f>
        <v>Syracuse</v>
      </c>
      <c r="R672" s="10">
        <f>Orders[[#This Row],[Unit Price]]-Orders[[#This Row],[Unit Profit]]</f>
        <v>3.7975500000000002</v>
      </c>
      <c r="S672" s="10">
        <f>Orders[[#This Row],[Quantity]]*Orders[[#This Row],[Unit Cost]]</f>
        <v>11.39265</v>
      </c>
      <c r="T672" s="5" cm="1">
        <f t="array" ref="T672">_xlfn.XLOOKUP(D672,Table2[[#All],[Product ID]],Table2[[#All],[Profit]],,0)</f>
        <v>0.56745000000000001</v>
      </c>
      <c r="U672" s="5">
        <f>Orders[[#This Row],[Quantity]]*Orders[[#This Row],[Unit Profit]]</f>
        <v>1.70235</v>
      </c>
    </row>
    <row r="673" spans="1:21" x14ac:dyDescent="0.3">
      <c r="A673" s="2" t="s">
        <v>4280</v>
      </c>
      <c r="B673" s="3">
        <v>44495</v>
      </c>
      <c r="C673" s="2" t="s">
        <v>4281</v>
      </c>
      <c r="D673" t="s">
        <v>6179</v>
      </c>
      <c r="E673" s="2">
        <v>5</v>
      </c>
      <c r="F673" s="2" t="str">
        <f>_xlfn.XLOOKUP(C673,customers!$A$1:$A$1001,customers!$B$1:$B$1001,,0)</f>
        <v>Gale Heindrick</v>
      </c>
      <c r="G673" s="2" t="str">
        <f>IF(_xlfn.XLOOKUP(C673,customers!$A$1:$A$1001,customers!$C$1:$C$1001,,0)=0, "", _xlfn.XLOOKUP(C673,customers!$A$1:$A$1001,customers!$C$1:$C$1001,,0))</f>
        <v>gheindrickin@usda.gov</v>
      </c>
      <c r="H673" s="2" t="str">
        <f>_xlfn.XLOOKUP(C673,customers!$A$1:$A$1001,customers!$G$1:$G$1001,,0)</f>
        <v>United States</v>
      </c>
      <c r="I673" t="str">
        <f>INDEX(products!$A$1:$G$49,MATCH(orders!$D673,products!$A$1:$A$49,0), MATCH(orders!I$1,products!$A$1:$G$1,0))</f>
        <v>Rob</v>
      </c>
      <c r="J673" t="str">
        <f>INDEX(products!$A$1:$G$49,MATCH(orders!$D673,products!$A$1:$A$49,0), MATCH(orders!J$1,products!$A$1:$G$1,0))</f>
        <v>L</v>
      </c>
      <c r="K673" s="4">
        <f>INDEX(products!$A$1:$G$49,MATCH(orders!$D673,products!$A$1:$A$49,0), MATCH(orders!K$1,products!$A$1:$G$1,0))</f>
        <v>1</v>
      </c>
      <c r="L673" s="5">
        <f>INDEX(products!$A$1:$G$49,MATCH(orders!$D673,products!$A$1:$A$49,0), MATCH(orders!L$1,products!$A$1:$G$1,0))</f>
        <v>11.95</v>
      </c>
      <c r="M673" s="5">
        <f t="shared" si="30"/>
        <v>59.75</v>
      </c>
      <c r="N673" t="str">
        <f t="shared" si="31"/>
        <v>Robusta</v>
      </c>
      <c r="O673" t="str">
        <f t="shared" si="32"/>
        <v>Light</v>
      </c>
      <c r="P673" t="str" cm="1">
        <f t="array" ref="P673">_xlfn.XLOOKUP(Orders[[#This Row],[Customer ID]],customers!$A$1:$A$1001,customers!I$1:$I$1001,,0)</f>
        <v>No</v>
      </c>
      <c r="Q673" t="str">
        <f>_xlfn.XLOOKUP(C673,customers!$A$1:$A$1001,customers!$F$1:$F$1001,,0)</f>
        <v>Lawrenceville</v>
      </c>
      <c r="R673" s="10">
        <f>Orders[[#This Row],[Unit Price]]-Orders[[#This Row],[Unit Profit]]</f>
        <v>11.232999999999999</v>
      </c>
      <c r="S673" s="10">
        <f>Orders[[#This Row],[Quantity]]*Orders[[#This Row],[Unit Cost]]</f>
        <v>56.164999999999992</v>
      </c>
      <c r="T673" s="5" cm="1">
        <f t="array" ref="T673">_xlfn.XLOOKUP(D673,Table2[[#All],[Product ID]],Table2[[#All],[Profit]],,0)</f>
        <v>0.71699999999999997</v>
      </c>
      <c r="U673" s="5">
        <f>Orders[[#This Row],[Quantity]]*Orders[[#This Row],[Unit Profit]]</f>
        <v>3.585</v>
      </c>
    </row>
    <row r="674" spans="1:21" x14ac:dyDescent="0.3">
      <c r="A674" s="2" t="s">
        <v>4286</v>
      </c>
      <c r="B674" s="3">
        <v>43916</v>
      </c>
      <c r="C674" s="2" t="s">
        <v>4287</v>
      </c>
      <c r="D674" t="s">
        <v>6160</v>
      </c>
      <c r="E674" s="2">
        <v>5</v>
      </c>
      <c r="F674" s="2" t="str">
        <f>_xlfn.XLOOKUP(C674,customers!$A$1:$A$1001,customers!$B$1:$B$1001,,0)</f>
        <v>Layne Imason</v>
      </c>
      <c r="G674" s="2" t="str">
        <f>IF(_xlfn.XLOOKUP(C674,customers!$A$1:$A$1001,customers!$C$1:$C$1001,,0)=0, "", _xlfn.XLOOKUP(C674,customers!$A$1:$A$1001,customers!$C$1:$C$1001,,0))</f>
        <v>limasonio@discuz.net</v>
      </c>
      <c r="H674" s="2" t="str">
        <f>_xlfn.XLOOKUP(C674,customers!$A$1:$A$1001,customers!$G$1:$G$1001,,0)</f>
        <v>United States</v>
      </c>
      <c r="I674" t="str">
        <f>INDEX(products!$A$1:$G$49,MATCH(orders!$D674,products!$A$1:$A$49,0), MATCH(orders!I$1,products!$A$1:$G$1,0))</f>
        <v>Lib</v>
      </c>
      <c r="J674" t="str">
        <f>INDEX(products!$A$1:$G$49,MATCH(orders!$D674,products!$A$1:$A$49,0), MATCH(orders!J$1,products!$A$1:$G$1,0))</f>
        <v>M</v>
      </c>
      <c r="K674" s="4">
        <f>INDEX(products!$A$1:$G$49,MATCH(orders!$D674,products!$A$1:$A$49,0), MATCH(orders!K$1,products!$A$1:$G$1,0))</f>
        <v>0.5</v>
      </c>
      <c r="L674" s="5">
        <f>INDEX(products!$A$1:$G$49,MATCH(orders!$D674,products!$A$1:$A$49,0), MATCH(orders!L$1,products!$A$1:$G$1,0))</f>
        <v>8.73</v>
      </c>
      <c r="M674" s="5">
        <f t="shared" si="30"/>
        <v>43.650000000000006</v>
      </c>
      <c r="N674" t="str">
        <f t="shared" si="31"/>
        <v>Librica</v>
      </c>
      <c r="O674" t="str">
        <f t="shared" si="32"/>
        <v>Medium</v>
      </c>
      <c r="P674" t="str" cm="1">
        <f t="array" ref="P674">_xlfn.XLOOKUP(Orders[[#This Row],[Customer ID]],customers!$A$1:$A$1001,customers!I$1:$I$1001,,0)</f>
        <v>Yes</v>
      </c>
      <c r="Q674" t="str">
        <f>_xlfn.XLOOKUP(C674,customers!$A$1:$A$1001,customers!$F$1:$F$1001,,0)</f>
        <v>Houston</v>
      </c>
      <c r="R674" s="10">
        <f>Orders[[#This Row],[Unit Price]]-Orders[[#This Row],[Unit Profit]]</f>
        <v>7.5951000000000004</v>
      </c>
      <c r="S674" s="10">
        <f>Orders[[#This Row],[Quantity]]*Orders[[#This Row],[Unit Cost]]</f>
        <v>37.975500000000004</v>
      </c>
      <c r="T674" s="5" cm="1">
        <f t="array" ref="T674">_xlfn.XLOOKUP(D674,Table2[[#All],[Product ID]],Table2[[#All],[Profit]],,0)</f>
        <v>1.1349</v>
      </c>
      <c r="U674" s="5">
        <f>Orders[[#This Row],[Quantity]]*Orders[[#This Row],[Unit Profit]]</f>
        <v>5.6745000000000001</v>
      </c>
    </row>
    <row r="675" spans="1:21" x14ac:dyDescent="0.3">
      <c r="A675" s="2" t="s">
        <v>4291</v>
      </c>
      <c r="B675" s="3">
        <v>44118</v>
      </c>
      <c r="C675" s="2" t="s">
        <v>4292</v>
      </c>
      <c r="D675" t="s">
        <v>6141</v>
      </c>
      <c r="E675" s="2">
        <v>6</v>
      </c>
      <c r="F675" s="2" t="str">
        <f>_xlfn.XLOOKUP(C675,customers!$A$1:$A$1001,customers!$B$1:$B$1001,,0)</f>
        <v>Hazel Saill</v>
      </c>
      <c r="G675" s="2" t="str">
        <f>IF(_xlfn.XLOOKUP(C675,customers!$A$1:$A$1001,customers!$C$1:$C$1001,,0)=0, "", _xlfn.XLOOKUP(C675,customers!$A$1:$A$1001,customers!$C$1:$C$1001,,0))</f>
        <v>hsaillip@odnoklassniki.ru</v>
      </c>
      <c r="H675" s="2" t="str">
        <f>_xlfn.XLOOKUP(C675,customers!$A$1:$A$1001,customers!$G$1:$G$1001,,0)</f>
        <v>United States</v>
      </c>
      <c r="I675" t="str">
        <f>INDEX(products!$A$1:$G$49,MATCH(orders!$D675,products!$A$1:$A$49,0), MATCH(orders!I$1,products!$A$1:$G$1,0))</f>
        <v>Exc</v>
      </c>
      <c r="J675" t="str">
        <f>INDEX(products!$A$1:$G$49,MATCH(orders!$D675,products!$A$1:$A$49,0), MATCH(orders!J$1,products!$A$1:$G$1,0))</f>
        <v>M</v>
      </c>
      <c r="K675" s="4">
        <f>INDEX(products!$A$1:$G$49,MATCH(orders!$D675,products!$A$1:$A$49,0), MATCH(orders!K$1,products!$A$1:$G$1,0))</f>
        <v>1</v>
      </c>
      <c r="L675" s="5">
        <f>INDEX(products!$A$1:$G$49,MATCH(orders!$D675,products!$A$1:$A$49,0), MATCH(orders!L$1,products!$A$1:$G$1,0))</f>
        <v>13.75</v>
      </c>
      <c r="M675" s="5">
        <f t="shared" si="30"/>
        <v>82.5</v>
      </c>
      <c r="N675" t="str">
        <f t="shared" si="31"/>
        <v>Excelsa</v>
      </c>
      <c r="O675" t="str">
        <f t="shared" si="32"/>
        <v>Medium</v>
      </c>
      <c r="P675" t="str" cm="1">
        <f t="array" ref="P675">_xlfn.XLOOKUP(Orders[[#This Row],[Customer ID]],customers!$A$1:$A$1001,customers!I$1:$I$1001,,0)</f>
        <v>Yes</v>
      </c>
      <c r="Q675" t="str">
        <f>_xlfn.XLOOKUP(C675,customers!$A$1:$A$1001,customers!$F$1:$F$1001,,0)</f>
        <v>Kansas City</v>
      </c>
      <c r="R675" s="10">
        <f>Orders[[#This Row],[Unit Price]]-Orders[[#This Row],[Unit Profit]]</f>
        <v>12.237500000000001</v>
      </c>
      <c r="S675" s="10">
        <f>Orders[[#This Row],[Quantity]]*Orders[[#This Row],[Unit Cost]]</f>
        <v>73.425000000000011</v>
      </c>
      <c r="T675" s="5" cm="1">
        <f t="array" ref="T675">_xlfn.XLOOKUP(D675,Table2[[#All],[Product ID]],Table2[[#All],[Profit]],,0)</f>
        <v>1.5125</v>
      </c>
      <c r="U675" s="5">
        <f>Orders[[#This Row],[Quantity]]*Orders[[#This Row],[Unit Profit]]</f>
        <v>9.0749999999999993</v>
      </c>
    </row>
    <row r="676" spans="1:21" x14ac:dyDescent="0.3">
      <c r="A676" s="2" t="s">
        <v>4297</v>
      </c>
      <c r="B676" s="3">
        <v>44543</v>
      </c>
      <c r="C676" s="2" t="s">
        <v>4298</v>
      </c>
      <c r="D676" t="s">
        <v>6182</v>
      </c>
      <c r="E676" s="2">
        <v>6</v>
      </c>
      <c r="F676" s="2" t="str">
        <f>_xlfn.XLOOKUP(C676,customers!$A$1:$A$1001,customers!$B$1:$B$1001,,0)</f>
        <v>Hermann Larvor</v>
      </c>
      <c r="G676" s="2" t="str">
        <f>IF(_xlfn.XLOOKUP(C676,customers!$A$1:$A$1001,customers!$C$1:$C$1001,,0)=0, "", _xlfn.XLOOKUP(C676,customers!$A$1:$A$1001,customers!$C$1:$C$1001,,0))</f>
        <v>hlarvoriq@last.fm</v>
      </c>
      <c r="H676" s="2" t="str">
        <f>_xlfn.XLOOKUP(C676,customers!$A$1:$A$1001,customers!$G$1:$G$1001,,0)</f>
        <v>United States</v>
      </c>
      <c r="I676" t="str">
        <f>INDEX(products!$A$1:$G$49,MATCH(orders!$D676,products!$A$1:$A$49,0), MATCH(orders!I$1,products!$A$1:$G$1,0))</f>
        <v>Ara</v>
      </c>
      <c r="J676" t="str">
        <f>INDEX(products!$A$1:$G$49,MATCH(orders!$D676,products!$A$1:$A$49,0), MATCH(orders!J$1,products!$A$1:$G$1,0))</f>
        <v>L</v>
      </c>
      <c r="K676" s="4">
        <f>INDEX(products!$A$1:$G$49,MATCH(orders!$D676,products!$A$1:$A$49,0), MATCH(orders!K$1,products!$A$1:$G$1,0))</f>
        <v>2.5</v>
      </c>
      <c r="L676" s="5">
        <f>INDEX(products!$A$1:$G$49,MATCH(orders!$D676,products!$A$1:$A$49,0), MATCH(orders!L$1,products!$A$1:$G$1,0))</f>
        <v>29.784999999999997</v>
      </c>
      <c r="M676" s="5">
        <f t="shared" si="30"/>
        <v>178.70999999999998</v>
      </c>
      <c r="N676" t="str">
        <f t="shared" si="31"/>
        <v>Arabica</v>
      </c>
      <c r="O676" t="str">
        <f t="shared" si="32"/>
        <v>Light</v>
      </c>
      <c r="P676" t="str" cm="1">
        <f t="array" ref="P676">_xlfn.XLOOKUP(Orders[[#This Row],[Customer ID]],customers!$A$1:$A$1001,customers!I$1:$I$1001,,0)</f>
        <v>Yes</v>
      </c>
      <c r="Q676" t="str">
        <f>_xlfn.XLOOKUP(C676,customers!$A$1:$A$1001,customers!$F$1:$F$1001,,0)</f>
        <v>Bradenton</v>
      </c>
      <c r="R676" s="10">
        <f>Orders[[#This Row],[Unit Price]]-Orders[[#This Row],[Unit Profit]]</f>
        <v>27.104349999999997</v>
      </c>
      <c r="S676" s="10">
        <f>Orders[[#This Row],[Quantity]]*Orders[[#This Row],[Unit Cost]]</f>
        <v>162.62609999999998</v>
      </c>
      <c r="T676" s="5" cm="1">
        <f t="array" ref="T676">_xlfn.XLOOKUP(D676,Table2[[#All],[Product ID]],Table2[[#All],[Profit]],,0)</f>
        <v>2.6806499999999995</v>
      </c>
      <c r="U676" s="5">
        <f>Orders[[#This Row],[Quantity]]*Orders[[#This Row],[Unit Profit]]</f>
        <v>16.083899999999996</v>
      </c>
    </row>
    <row r="677" spans="1:21" x14ac:dyDescent="0.3">
      <c r="A677" s="2" t="s">
        <v>4303</v>
      </c>
      <c r="B677" s="3">
        <v>44263</v>
      </c>
      <c r="C677" s="2" t="s">
        <v>4304</v>
      </c>
      <c r="D677" t="s">
        <v>6165</v>
      </c>
      <c r="E677" s="2">
        <v>4</v>
      </c>
      <c r="F677" s="2" t="str">
        <f>_xlfn.XLOOKUP(C677,customers!$A$1:$A$1001,customers!$B$1:$B$1001,,0)</f>
        <v>Terri Lyford</v>
      </c>
      <c r="G677" s="2" t="str">
        <f>IF(_xlfn.XLOOKUP(C677,customers!$A$1:$A$1001,customers!$C$1:$C$1001,,0)=0, "", _xlfn.XLOOKUP(C677,customers!$A$1:$A$1001,customers!$C$1:$C$1001,,0))</f>
        <v/>
      </c>
      <c r="H677" s="2" t="str">
        <f>_xlfn.XLOOKUP(C677,customers!$A$1:$A$1001,customers!$G$1:$G$1001,,0)</f>
        <v>United States</v>
      </c>
      <c r="I677" t="str">
        <f>INDEX(products!$A$1:$G$49,MATCH(orders!$D677,products!$A$1:$A$49,0), MATCH(orders!I$1,products!$A$1:$G$1,0))</f>
        <v>Lib</v>
      </c>
      <c r="J677" t="str">
        <f>INDEX(products!$A$1:$G$49,MATCH(orders!$D677,products!$A$1:$A$49,0), MATCH(orders!J$1,products!$A$1:$G$1,0))</f>
        <v>D</v>
      </c>
      <c r="K677" s="4">
        <f>INDEX(products!$A$1:$G$49,MATCH(orders!$D677,products!$A$1:$A$49,0), MATCH(orders!K$1,products!$A$1:$G$1,0))</f>
        <v>2.5</v>
      </c>
      <c r="L677" s="5">
        <f>INDEX(products!$A$1:$G$49,MATCH(orders!$D677,products!$A$1:$A$49,0), MATCH(orders!L$1,products!$A$1:$G$1,0))</f>
        <v>29.784999999999997</v>
      </c>
      <c r="M677" s="5">
        <f t="shared" si="30"/>
        <v>119.13999999999999</v>
      </c>
      <c r="N677" t="str">
        <f t="shared" si="31"/>
        <v>Librica</v>
      </c>
      <c r="O677" t="str">
        <f t="shared" si="32"/>
        <v>Dark</v>
      </c>
      <c r="P677" t="str" cm="1">
        <f t="array" ref="P677">_xlfn.XLOOKUP(Orders[[#This Row],[Customer ID]],customers!$A$1:$A$1001,customers!I$1:$I$1001,,0)</f>
        <v>Yes</v>
      </c>
      <c r="Q677" t="str">
        <f>_xlfn.XLOOKUP(C677,customers!$A$1:$A$1001,customers!$F$1:$F$1001,,0)</f>
        <v>Allentown</v>
      </c>
      <c r="R677" s="10">
        <f>Orders[[#This Row],[Unit Price]]-Orders[[#This Row],[Unit Profit]]</f>
        <v>25.912949999999995</v>
      </c>
      <c r="S677" s="10">
        <f>Orders[[#This Row],[Quantity]]*Orders[[#This Row],[Unit Cost]]</f>
        <v>103.65179999999998</v>
      </c>
      <c r="T677" s="5" cm="1">
        <f t="array" ref="T677">_xlfn.XLOOKUP(D677,Table2[[#All],[Product ID]],Table2[[#All],[Profit]],,0)</f>
        <v>3.8720499999999998</v>
      </c>
      <c r="U677" s="5">
        <f>Orders[[#This Row],[Quantity]]*Orders[[#This Row],[Unit Profit]]</f>
        <v>15.488199999999999</v>
      </c>
    </row>
    <row r="678" spans="1:21" x14ac:dyDescent="0.3">
      <c r="A678" s="2" t="s">
        <v>4308</v>
      </c>
      <c r="B678" s="3">
        <v>44217</v>
      </c>
      <c r="C678" s="2" t="s">
        <v>4309</v>
      </c>
      <c r="D678" t="s">
        <v>6161</v>
      </c>
      <c r="E678" s="2">
        <v>5</v>
      </c>
      <c r="F678" s="2" t="str">
        <f>_xlfn.XLOOKUP(C678,customers!$A$1:$A$1001,customers!$B$1:$B$1001,,0)</f>
        <v>Gabey Cogan</v>
      </c>
      <c r="G678" s="2" t="str">
        <f>IF(_xlfn.XLOOKUP(C678,customers!$A$1:$A$1001,customers!$C$1:$C$1001,,0)=0, "", _xlfn.XLOOKUP(C678,customers!$A$1:$A$1001,customers!$C$1:$C$1001,,0))</f>
        <v/>
      </c>
      <c r="H678" s="2" t="str">
        <f>_xlfn.XLOOKUP(C678,customers!$A$1:$A$1001,customers!$G$1:$G$1001,,0)</f>
        <v>United States</v>
      </c>
      <c r="I678" t="str">
        <f>INDEX(products!$A$1:$G$49,MATCH(orders!$D678,products!$A$1:$A$49,0), MATCH(orders!I$1,products!$A$1:$G$1,0))</f>
        <v>Lib</v>
      </c>
      <c r="J678" t="str">
        <f>INDEX(products!$A$1:$G$49,MATCH(orders!$D678,products!$A$1:$A$49,0), MATCH(orders!J$1,products!$A$1:$G$1,0))</f>
        <v>L</v>
      </c>
      <c r="K678" s="4">
        <f>INDEX(products!$A$1:$G$49,MATCH(orders!$D678,products!$A$1:$A$49,0), MATCH(orders!K$1,products!$A$1:$G$1,0))</f>
        <v>0.5</v>
      </c>
      <c r="L678" s="5">
        <f>INDEX(products!$A$1:$G$49,MATCH(orders!$D678,products!$A$1:$A$49,0), MATCH(orders!L$1,products!$A$1:$G$1,0))</f>
        <v>9.51</v>
      </c>
      <c r="M678" s="5">
        <f t="shared" si="30"/>
        <v>47.55</v>
      </c>
      <c r="N678" t="str">
        <f t="shared" si="31"/>
        <v>Librica</v>
      </c>
      <c r="O678" t="str">
        <f t="shared" si="32"/>
        <v>Light</v>
      </c>
      <c r="P678" t="str" cm="1">
        <f t="array" ref="P678">_xlfn.XLOOKUP(Orders[[#This Row],[Customer ID]],customers!$A$1:$A$1001,customers!I$1:$I$1001,,0)</f>
        <v>No</v>
      </c>
      <c r="Q678" t="str">
        <f>_xlfn.XLOOKUP(C678,customers!$A$1:$A$1001,customers!$F$1:$F$1001,,0)</f>
        <v>Hampton</v>
      </c>
      <c r="R678" s="10">
        <f>Orders[[#This Row],[Unit Price]]-Orders[[#This Row],[Unit Profit]]</f>
        <v>8.2736999999999998</v>
      </c>
      <c r="S678" s="10">
        <f>Orders[[#This Row],[Quantity]]*Orders[[#This Row],[Unit Cost]]</f>
        <v>41.368499999999997</v>
      </c>
      <c r="T678" s="5" cm="1">
        <f t="array" ref="T678">_xlfn.XLOOKUP(D678,Table2[[#All],[Product ID]],Table2[[#All],[Profit]],,0)</f>
        <v>1.2363</v>
      </c>
      <c r="U678" s="5">
        <f>Orders[[#This Row],[Quantity]]*Orders[[#This Row],[Unit Profit]]</f>
        <v>6.1814999999999998</v>
      </c>
    </row>
    <row r="679" spans="1:21" x14ac:dyDescent="0.3">
      <c r="A679" s="2" t="s">
        <v>4313</v>
      </c>
      <c r="B679" s="3">
        <v>44206</v>
      </c>
      <c r="C679" s="2" t="s">
        <v>4314</v>
      </c>
      <c r="D679" t="s">
        <v>6160</v>
      </c>
      <c r="E679" s="2">
        <v>5</v>
      </c>
      <c r="F679" s="2" t="str">
        <f>_xlfn.XLOOKUP(C679,customers!$A$1:$A$1001,customers!$B$1:$B$1001,,0)</f>
        <v>Charin Penwarden</v>
      </c>
      <c r="G679" s="2" t="str">
        <f>IF(_xlfn.XLOOKUP(C679,customers!$A$1:$A$1001,customers!$C$1:$C$1001,,0)=0, "", _xlfn.XLOOKUP(C679,customers!$A$1:$A$1001,customers!$C$1:$C$1001,,0))</f>
        <v>cpenwardenit@mlb.com</v>
      </c>
      <c r="H679" s="2" t="str">
        <f>_xlfn.XLOOKUP(C679,customers!$A$1:$A$1001,customers!$G$1:$G$1001,,0)</f>
        <v>Ireland</v>
      </c>
      <c r="I679" t="str">
        <f>INDEX(products!$A$1:$G$49,MATCH(orders!$D679,products!$A$1:$A$49,0), MATCH(orders!I$1,products!$A$1:$G$1,0))</f>
        <v>Lib</v>
      </c>
      <c r="J679" t="str">
        <f>INDEX(products!$A$1:$G$49,MATCH(orders!$D679,products!$A$1:$A$49,0), MATCH(orders!J$1,products!$A$1:$G$1,0))</f>
        <v>M</v>
      </c>
      <c r="K679" s="4">
        <f>INDEX(products!$A$1:$G$49,MATCH(orders!$D679,products!$A$1:$A$49,0), MATCH(orders!K$1,products!$A$1:$G$1,0))</f>
        <v>0.5</v>
      </c>
      <c r="L679" s="5">
        <f>INDEX(products!$A$1:$G$49,MATCH(orders!$D679,products!$A$1:$A$49,0), MATCH(orders!L$1,products!$A$1:$G$1,0))</f>
        <v>8.73</v>
      </c>
      <c r="M679" s="5">
        <f t="shared" si="30"/>
        <v>43.650000000000006</v>
      </c>
      <c r="N679" t="str">
        <f t="shared" si="31"/>
        <v>Librica</v>
      </c>
      <c r="O679" t="str">
        <f t="shared" si="32"/>
        <v>Medium</v>
      </c>
      <c r="P679" t="str" cm="1">
        <f t="array" ref="P679">_xlfn.XLOOKUP(Orders[[#This Row],[Customer ID]],customers!$A$1:$A$1001,customers!I$1:$I$1001,,0)</f>
        <v>No</v>
      </c>
      <c r="Q679" t="str">
        <f>_xlfn.XLOOKUP(C679,customers!$A$1:$A$1001,customers!$F$1:$F$1001,,0)</f>
        <v>Whitegate</v>
      </c>
      <c r="R679" s="10">
        <f>Orders[[#This Row],[Unit Price]]-Orders[[#This Row],[Unit Profit]]</f>
        <v>7.5951000000000004</v>
      </c>
      <c r="S679" s="10">
        <f>Orders[[#This Row],[Quantity]]*Orders[[#This Row],[Unit Cost]]</f>
        <v>37.975500000000004</v>
      </c>
      <c r="T679" s="5" cm="1">
        <f t="array" ref="T679">_xlfn.XLOOKUP(D679,Table2[[#All],[Product ID]],Table2[[#All],[Profit]],,0)</f>
        <v>1.1349</v>
      </c>
      <c r="U679" s="5">
        <f>Orders[[#This Row],[Quantity]]*Orders[[#This Row],[Unit Profit]]</f>
        <v>5.6745000000000001</v>
      </c>
    </row>
    <row r="680" spans="1:21" x14ac:dyDescent="0.3">
      <c r="A680" s="2" t="s">
        <v>4319</v>
      </c>
      <c r="B680" s="3">
        <v>44281</v>
      </c>
      <c r="C680" s="2" t="s">
        <v>4320</v>
      </c>
      <c r="D680" t="s">
        <v>6182</v>
      </c>
      <c r="E680" s="2">
        <v>6</v>
      </c>
      <c r="F680" s="2" t="str">
        <f>_xlfn.XLOOKUP(C680,customers!$A$1:$A$1001,customers!$B$1:$B$1001,,0)</f>
        <v>Milty Middis</v>
      </c>
      <c r="G680" s="2" t="str">
        <f>IF(_xlfn.XLOOKUP(C680,customers!$A$1:$A$1001,customers!$C$1:$C$1001,,0)=0, "", _xlfn.XLOOKUP(C680,customers!$A$1:$A$1001,customers!$C$1:$C$1001,,0))</f>
        <v>mmiddisiu@dmoz.org</v>
      </c>
      <c r="H680" s="2" t="str">
        <f>_xlfn.XLOOKUP(C680,customers!$A$1:$A$1001,customers!$G$1:$G$1001,,0)</f>
        <v>United States</v>
      </c>
      <c r="I680" t="str">
        <f>INDEX(products!$A$1:$G$49,MATCH(orders!$D680,products!$A$1:$A$49,0), MATCH(orders!I$1,products!$A$1:$G$1,0))</f>
        <v>Ara</v>
      </c>
      <c r="J680" t="str">
        <f>INDEX(products!$A$1:$G$49,MATCH(orders!$D680,products!$A$1:$A$49,0), MATCH(orders!J$1,products!$A$1:$G$1,0))</f>
        <v>L</v>
      </c>
      <c r="K680" s="4">
        <f>INDEX(products!$A$1:$G$49,MATCH(orders!$D680,products!$A$1:$A$49,0), MATCH(orders!K$1,products!$A$1:$G$1,0))</f>
        <v>2.5</v>
      </c>
      <c r="L680" s="5">
        <f>INDEX(products!$A$1:$G$49,MATCH(orders!$D680,products!$A$1:$A$49,0), MATCH(orders!L$1,products!$A$1:$G$1,0))</f>
        <v>29.784999999999997</v>
      </c>
      <c r="M680" s="5">
        <f t="shared" si="30"/>
        <v>178.70999999999998</v>
      </c>
      <c r="N680" t="str">
        <f t="shared" si="31"/>
        <v>Arabica</v>
      </c>
      <c r="O680" t="str">
        <f t="shared" si="32"/>
        <v>Light</v>
      </c>
      <c r="P680" t="str" cm="1">
        <f t="array" ref="P680">_xlfn.XLOOKUP(Orders[[#This Row],[Customer ID]],customers!$A$1:$A$1001,customers!I$1:$I$1001,,0)</f>
        <v>Yes</v>
      </c>
      <c r="Q680" t="str">
        <f>_xlfn.XLOOKUP(C680,customers!$A$1:$A$1001,customers!$F$1:$F$1001,,0)</f>
        <v>Wichita</v>
      </c>
      <c r="R680" s="10">
        <f>Orders[[#This Row],[Unit Price]]-Orders[[#This Row],[Unit Profit]]</f>
        <v>27.104349999999997</v>
      </c>
      <c r="S680" s="10">
        <f>Orders[[#This Row],[Quantity]]*Orders[[#This Row],[Unit Cost]]</f>
        <v>162.62609999999998</v>
      </c>
      <c r="T680" s="5" cm="1">
        <f t="array" ref="T680">_xlfn.XLOOKUP(D680,Table2[[#All],[Product ID]],Table2[[#All],[Profit]],,0)</f>
        <v>2.6806499999999995</v>
      </c>
      <c r="U680" s="5">
        <f>Orders[[#This Row],[Quantity]]*Orders[[#This Row],[Unit Profit]]</f>
        <v>16.083899999999996</v>
      </c>
    </row>
    <row r="681" spans="1:21" x14ac:dyDescent="0.3">
      <c r="A681" s="2" t="s">
        <v>4325</v>
      </c>
      <c r="B681" s="3">
        <v>44645</v>
      </c>
      <c r="C681" s="2" t="s">
        <v>4326</v>
      </c>
      <c r="D681" t="s">
        <v>6142</v>
      </c>
      <c r="E681" s="2">
        <v>1</v>
      </c>
      <c r="F681" s="2" t="str">
        <f>_xlfn.XLOOKUP(C681,customers!$A$1:$A$1001,customers!$B$1:$B$1001,,0)</f>
        <v>Adrianne Vairow</v>
      </c>
      <c r="G681" s="2" t="str">
        <f>IF(_xlfn.XLOOKUP(C681,customers!$A$1:$A$1001,customers!$C$1:$C$1001,,0)=0, "", _xlfn.XLOOKUP(C681,customers!$A$1:$A$1001,customers!$C$1:$C$1001,,0))</f>
        <v>avairowiv@studiopress.com</v>
      </c>
      <c r="H681" s="2" t="str">
        <f>_xlfn.XLOOKUP(C681,customers!$A$1:$A$1001,customers!$G$1:$G$1001,,0)</f>
        <v>United Kingdom</v>
      </c>
      <c r="I681" t="str">
        <f>INDEX(products!$A$1:$G$49,MATCH(orders!$D681,products!$A$1:$A$49,0), MATCH(orders!I$1,products!$A$1:$G$1,0))</f>
        <v>Rob</v>
      </c>
      <c r="J681" t="str">
        <f>INDEX(products!$A$1:$G$49,MATCH(orders!$D681,products!$A$1:$A$49,0), MATCH(orders!J$1,products!$A$1:$G$1,0))</f>
        <v>L</v>
      </c>
      <c r="K681" s="4">
        <f>INDEX(products!$A$1:$G$49,MATCH(orders!$D681,products!$A$1:$A$49,0), MATCH(orders!K$1,products!$A$1:$G$1,0))</f>
        <v>2.5</v>
      </c>
      <c r="L681" s="5">
        <f>INDEX(products!$A$1:$G$49,MATCH(orders!$D681,products!$A$1:$A$49,0), MATCH(orders!L$1,products!$A$1:$G$1,0))</f>
        <v>27.484999999999996</v>
      </c>
      <c r="M681" s="5">
        <f t="shared" si="30"/>
        <v>27.484999999999996</v>
      </c>
      <c r="N681" t="str">
        <f t="shared" si="31"/>
        <v>Robusta</v>
      </c>
      <c r="O681" t="str">
        <f t="shared" si="32"/>
        <v>Light</v>
      </c>
      <c r="P681" t="str" cm="1">
        <f t="array" ref="P681">_xlfn.XLOOKUP(Orders[[#This Row],[Customer ID]],customers!$A$1:$A$1001,customers!I$1:$I$1001,,0)</f>
        <v>No</v>
      </c>
      <c r="Q681" t="str">
        <f>_xlfn.XLOOKUP(C681,customers!$A$1:$A$1001,customers!$F$1:$F$1001,,0)</f>
        <v>Thorpe</v>
      </c>
      <c r="R681" s="10">
        <f>Orders[[#This Row],[Unit Price]]-Orders[[#This Row],[Unit Profit]]</f>
        <v>25.835899999999995</v>
      </c>
      <c r="S681" s="10">
        <f>Orders[[#This Row],[Quantity]]*Orders[[#This Row],[Unit Cost]]</f>
        <v>25.835899999999995</v>
      </c>
      <c r="T681" s="5" cm="1">
        <f t="array" ref="T681">_xlfn.XLOOKUP(D681,Table2[[#All],[Product ID]],Table2[[#All],[Profit]],,0)</f>
        <v>1.6490999999999998</v>
      </c>
      <c r="U681" s="5">
        <f>Orders[[#This Row],[Quantity]]*Orders[[#This Row],[Unit Profit]]</f>
        <v>1.6490999999999998</v>
      </c>
    </row>
    <row r="682" spans="1:21" x14ac:dyDescent="0.3">
      <c r="A682" s="2" t="s">
        <v>4331</v>
      </c>
      <c r="B682" s="3">
        <v>44399</v>
      </c>
      <c r="C682" s="2" t="s">
        <v>4332</v>
      </c>
      <c r="D682" t="s">
        <v>6155</v>
      </c>
      <c r="E682" s="2">
        <v>5</v>
      </c>
      <c r="F682" s="2" t="str">
        <f>_xlfn.XLOOKUP(C682,customers!$A$1:$A$1001,customers!$B$1:$B$1001,,0)</f>
        <v>Anjanette Goldie</v>
      </c>
      <c r="G682" s="2" t="str">
        <f>IF(_xlfn.XLOOKUP(C682,customers!$A$1:$A$1001,customers!$C$1:$C$1001,,0)=0, "", _xlfn.XLOOKUP(C682,customers!$A$1:$A$1001,customers!$C$1:$C$1001,,0))</f>
        <v>agoldieiw@goo.gl</v>
      </c>
      <c r="H682" s="2" t="str">
        <f>_xlfn.XLOOKUP(C682,customers!$A$1:$A$1001,customers!$G$1:$G$1001,,0)</f>
        <v>United States</v>
      </c>
      <c r="I682" t="str">
        <f>INDEX(products!$A$1:$G$49,MATCH(orders!$D682,products!$A$1:$A$49,0), MATCH(orders!I$1,products!$A$1:$G$1,0))</f>
        <v>Ara</v>
      </c>
      <c r="J682" t="str">
        <f>INDEX(products!$A$1:$G$49,MATCH(orders!$D682,products!$A$1:$A$49,0), MATCH(orders!J$1,products!$A$1:$G$1,0))</f>
        <v>M</v>
      </c>
      <c r="K682" s="4">
        <f>INDEX(products!$A$1:$G$49,MATCH(orders!$D682,products!$A$1:$A$49,0), MATCH(orders!K$1,products!$A$1:$G$1,0))</f>
        <v>1</v>
      </c>
      <c r="L682" s="5">
        <f>INDEX(products!$A$1:$G$49,MATCH(orders!$D682,products!$A$1:$A$49,0), MATCH(orders!L$1,products!$A$1:$G$1,0))</f>
        <v>11.25</v>
      </c>
      <c r="M682" s="5">
        <f t="shared" si="30"/>
        <v>56.25</v>
      </c>
      <c r="N682" t="str">
        <f t="shared" si="31"/>
        <v>Arabica</v>
      </c>
      <c r="O682" t="str">
        <f t="shared" si="32"/>
        <v>Medium</v>
      </c>
      <c r="P682" t="str" cm="1">
        <f t="array" ref="P682">_xlfn.XLOOKUP(Orders[[#This Row],[Customer ID]],customers!$A$1:$A$1001,customers!I$1:$I$1001,,0)</f>
        <v>No</v>
      </c>
      <c r="Q682" t="str">
        <f>_xlfn.XLOOKUP(C682,customers!$A$1:$A$1001,customers!$F$1:$F$1001,,0)</f>
        <v>Danbury</v>
      </c>
      <c r="R682" s="10">
        <f>Orders[[#This Row],[Unit Price]]-Orders[[#This Row],[Unit Profit]]</f>
        <v>10.237500000000001</v>
      </c>
      <c r="S682" s="10">
        <f>Orders[[#This Row],[Quantity]]*Orders[[#This Row],[Unit Cost]]</f>
        <v>51.1875</v>
      </c>
      <c r="T682" s="5" cm="1">
        <f t="array" ref="T682">_xlfn.XLOOKUP(D682,Table2[[#All],[Product ID]],Table2[[#All],[Profit]],,0)</f>
        <v>1.0125</v>
      </c>
      <c r="U682" s="5">
        <f>Orders[[#This Row],[Quantity]]*Orders[[#This Row],[Unit Profit]]</f>
        <v>5.0625</v>
      </c>
    </row>
    <row r="683" spans="1:21" x14ac:dyDescent="0.3">
      <c r="A683" s="2" t="s">
        <v>4336</v>
      </c>
      <c r="B683" s="3">
        <v>44080</v>
      </c>
      <c r="C683" s="2" t="s">
        <v>4337</v>
      </c>
      <c r="D683" t="s">
        <v>6145</v>
      </c>
      <c r="E683" s="2">
        <v>2</v>
      </c>
      <c r="F683" s="2" t="str">
        <f>_xlfn.XLOOKUP(C683,customers!$A$1:$A$1001,customers!$B$1:$B$1001,,0)</f>
        <v>Nicky Ayris</v>
      </c>
      <c r="G683" s="2" t="str">
        <f>IF(_xlfn.XLOOKUP(C683,customers!$A$1:$A$1001,customers!$C$1:$C$1001,,0)=0, "", _xlfn.XLOOKUP(C683,customers!$A$1:$A$1001,customers!$C$1:$C$1001,,0))</f>
        <v>nayrisix@t-online.de</v>
      </c>
      <c r="H683" s="2" t="str">
        <f>_xlfn.XLOOKUP(C683,customers!$A$1:$A$1001,customers!$G$1:$G$1001,,0)</f>
        <v>United Kingdom</v>
      </c>
      <c r="I683" t="str">
        <f>INDEX(products!$A$1:$G$49,MATCH(orders!$D683,products!$A$1:$A$49,0), MATCH(orders!I$1,products!$A$1:$G$1,0))</f>
        <v>Lib</v>
      </c>
      <c r="J683" t="str">
        <f>INDEX(products!$A$1:$G$49,MATCH(orders!$D683,products!$A$1:$A$49,0), MATCH(orders!J$1,products!$A$1:$G$1,0))</f>
        <v>L</v>
      </c>
      <c r="K683" s="4">
        <f>INDEX(products!$A$1:$G$49,MATCH(orders!$D683,products!$A$1:$A$49,0), MATCH(orders!K$1,products!$A$1:$G$1,0))</f>
        <v>0.2</v>
      </c>
      <c r="L683" s="5">
        <f>INDEX(products!$A$1:$G$49,MATCH(orders!$D683,products!$A$1:$A$49,0), MATCH(orders!L$1,products!$A$1:$G$1,0))</f>
        <v>4.7549999999999999</v>
      </c>
      <c r="M683" s="5">
        <f t="shared" si="30"/>
        <v>9.51</v>
      </c>
      <c r="N683" t="str">
        <f t="shared" si="31"/>
        <v>Librica</v>
      </c>
      <c r="O683" t="str">
        <f t="shared" si="32"/>
        <v>Light</v>
      </c>
      <c r="P683" t="str" cm="1">
        <f t="array" ref="P683">_xlfn.XLOOKUP(Orders[[#This Row],[Customer ID]],customers!$A$1:$A$1001,customers!I$1:$I$1001,,0)</f>
        <v>Yes</v>
      </c>
      <c r="Q683" t="str">
        <f>_xlfn.XLOOKUP(C683,customers!$A$1:$A$1001,customers!$F$1:$F$1001,,0)</f>
        <v>Kinloch</v>
      </c>
      <c r="R683" s="10">
        <f>Orders[[#This Row],[Unit Price]]-Orders[[#This Row],[Unit Profit]]</f>
        <v>4.1368499999999999</v>
      </c>
      <c r="S683" s="10">
        <f>Orders[[#This Row],[Quantity]]*Orders[[#This Row],[Unit Cost]]</f>
        <v>8.2736999999999998</v>
      </c>
      <c r="T683" s="5" cm="1">
        <f t="array" ref="T683">_xlfn.XLOOKUP(D683,Table2[[#All],[Product ID]],Table2[[#All],[Profit]],,0)</f>
        <v>0.61814999999999998</v>
      </c>
      <c r="U683" s="5">
        <f>Orders[[#This Row],[Quantity]]*Orders[[#This Row],[Unit Profit]]</f>
        <v>1.2363</v>
      </c>
    </row>
    <row r="684" spans="1:21" x14ac:dyDescent="0.3">
      <c r="A684" s="2" t="s">
        <v>4342</v>
      </c>
      <c r="B684" s="3">
        <v>43827</v>
      </c>
      <c r="C684" s="2" t="s">
        <v>4343</v>
      </c>
      <c r="D684" t="s">
        <v>6156</v>
      </c>
      <c r="E684" s="2">
        <v>2</v>
      </c>
      <c r="F684" s="2" t="str">
        <f>_xlfn.XLOOKUP(C684,customers!$A$1:$A$1001,customers!$B$1:$B$1001,,0)</f>
        <v>Laryssa Benediktovich</v>
      </c>
      <c r="G684" s="2" t="str">
        <f>IF(_xlfn.XLOOKUP(C684,customers!$A$1:$A$1001,customers!$C$1:$C$1001,,0)=0, "", _xlfn.XLOOKUP(C684,customers!$A$1:$A$1001,customers!$C$1:$C$1001,,0))</f>
        <v>lbenediktovichiy@wunderground.com</v>
      </c>
      <c r="H684" s="2" t="str">
        <f>_xlfn.XLOOKUP(C684,customers!$A$1:$A$1001,customers!$G$1:$G$1001,,0)</f>
        <v>United States</v>
      </c>
      <c r="I684" t="str">
        <f>INDEX(products!$A$1:$G$49,MATCH(orders!$D684,products!$A$1:$A$49,0), MATCH(orders!I$1,products!$A$1:$G$1,0))</f>
        <v>Exc</v>
      </c>
      <c r="J684" t="str">
        <f>INDEX(products!$A$1:$G$49,MATCH(orders!$D684,products!$A$1:$A$49,0), MATCH(orders!J$1,products!$A$1:$G$1,0))</f>
        <v>M</v>
      </c>
      <c r="K684" s="4">
        <f>INDEX(products!$A$1:$G$49,MATCH(orders!$D684,products!$A$1:$A$49,0), MATCH(orders!K$1,products!$A$1:$G$1,0))</f>
        <v>0.2</v>
      </c>
      <c r="L684" s="5">
        <f>INDEX(products!$A$1:$G$49,MATCH(orders!$D684,products!$A$1:$A$49,0), MATCH(orders!L$1,products!$A$1:$G$1,0))</f>
        <v>4.125</v>
      </c>
      <c r="M684" s="5">
        <f t="shared" si="30"/>
        <v>8.25</v>
      </c>
      <c r="N684" t="str">
        <f t="shared" si="31"/>
        <v>Excelsa</v>
      </c>
      <c r="O684" t="str">
        <f t="shared" si="32"/>
        <v>Medium</v>
      </c>
      <c r="P684" t="str" cm="1">
        <f t="array" ref="P684">_xlfn.XLOOKUP(Orders[[#This Row],[Customer ID]],customers!$A$1:$A$1001,customers!I$1:$I$1001,,0)</f>
        <v>Yes</v>
      </c>
      <c r="Q684" t="str">
        <f>_xlfn.XLOOKUP(C684,customers!$A$1:$A$1001,customers!$F$1:$F$1001,,0)</f>
        <v>Jacksonville</v>
      </c>
      <c r="R684" s="10">
        <f>Orders[[#This Row],[Unit Price]]-Orders[[#This Row],[Unit Profit]]</f>
        <v>3.6712500000000001</v>
      </c>
      <c r="S684" s="10">
        <f>Orders[[#This Row],[Quantity]]*Orders[[#This Row],[Unit Cost]]</f>
        <v>7.3425000000000002</v>
      </c>
      <c r="T684" s="5" cm="1">
        <f t="array" ref="T684">_xlfn.XLOOKUP(D684,Table2[[#All],[Product ID]],Table2[[#All],[Profit]],,0)</f>
        <v>0.45374999999999999</v>
      </c>
      <c r="U684" s="5">
        <f>Orders[[#This Row],[Quantity]]*Orders[[#This Row],[Unit Profit]]</f>
        <v>0.90749999999999997</v>
      </c>
    </row>
    <row r="685" spans="1:21" x14ac:dyDescent="0.3">
      <c r="A685" s="2" t="s">
        <v>4348</v>
      </c>
      <c r="B685" s="3">
        <v>43941</v>
      </c>
      <c r="C685" s="2" t="s">
        <v>4349</v>
      </c>
      <c r="D685" t="s">
        <v>6169</v>
      </c>
      <c r="E685" s="2">
        <v>6</v>
      </c>
      <c r="F685" s="2" t="str">
        <f>_xlfn.XLOOKUP(C685,customers!$A$1:$A$1001,customers!$B$1:$B$1001,,0)</f>
        <v>Theo Jacobovitz</v>
      </c>
      <c r="G685" s="2" t="str">
        <f>IF(_xlfn.XLOOKUP(C685,customers!$A$1:$A$1001,customers!$C$1:$C$1001,,0)=0, "", _xlfn.XLOOKUP(C685,customers!$A$1:$A$1001,customers!$C$1:$C$1001,,0))</f>
        <v>tjacobovitziz@cbc.ca</v>
      </c>
      <c r="H685" s="2" t="str">
        <f>_xlfn.XLOOKUP(C685,customers!$A$1:$A$1001,customers!$G$1:$G$1001,,0)</f>
        <v>United States</v>
      </c>
      <c r="I685" t="str">
        <f>INDEX(products!$A$1:$G$49,MATCH(orders!$D685,products!$A$1:$A$49,0), MATCH(orders!I$1,products!$A$1:$G$1,0))</f>
        <v>Lib</v>
      </c>
      <c r="J685" t="str">
        <f>INDEX(products!$A$1:$G$49,MATCH(orders!$D685,products!$A$1:$A$49,0), MATCH(orders!J$1,products!$A$1:$G$1,0))</f>
        <v>D</v>
      </c>
      <c r="K685" s="4">
        <f>INDEX(products!$A$1:$G$49,MATCH(orders!$D685,products!$A$1:$A$49,0), MATCH(orders!K$1,products!$A$1:$G$1,0))</f>
        <v>0.5</v>
      </c>
      <c r="L685" s="5">
        <f>INDEX(products!$A$1:$G$49,MATCH(orders!$D685,products!$A$1:$A$49,0), MATCH(orders!L$1,products!$A$1:$G$1,0))</f>
        <v>7.77</v>
      </c>
      <c r="M685" s="5">
        <f t="shared" si="30"/>
        <v>46.62</v>
      </c>
      <c r="N685" t="str">
        <f t="shared" si="31"/>
        <v>Librica</v>
      </c>
      <c r="O685" t="str">
        <f t="shared" si="32"/>
        <v>Dark</v>
      </c>
      <c r="P685" t="str" cm="1">
        <f t="array" ref="P685">_xlfn.XLOOKUP(Orders[[#This Row],[Customer ID]],customers!$A$1:$A$1001,customers!I$1:$I$1001,,0)</f>
        <v>No</v>
      </c>
      <c r="Q685" t="str">
        <f>_xlfn.XLOOKUP(C685,customers!$A$1:$A$1001,customers!$F$1:$F$1001,,0)</f>
        <v>Houston</v>
      </c>
      <c r="R685" s="10">
        <f>Orders[[#This Row],[Unit Price]]-Orders[[#This Row],[Unit Profit]]</f>
        <v>6.7599</v>
      </c>
      <c r="S685" s="10">
        <f>Orders[[#This Row],[Quantity]]*Orders[[#This Row],[Unit Cost]]</f>
        <v>40.559399999999997</v>
      </c>
      <c r="T685" s="5" cm="1">
        <f t="array" ref="T685">_xlfn.XLOOKUP(D685,Table2[[#All],[Product ID]],Table2[[#All],[Profit]],,0)</f>
        <v>1.0101</v>
      </c>
      <c r="U685" s="5">
        <f>Orders[[#This Row],[Quantity]]*Orders[[#This Row],[Unit Profit]]</f>
        <v>6.0606</v>
      </c>
    </row>
    <row r="686" spans="1:21" x14ac:dyDescent="0.3">
      <c r="A686" s="2" t="s">
        <v>4354</v>
      </c>
      <c r="B686" s="3">
        <v>43517</v>
      </c>
      <c r="C686" s="2" t="s">
        <v>4355</v>
      </c>
      <c r="D686" t="s">
        <v>6179</v>
      </c>
      <c r="E686" s="2">
        <v>6</v>
      </c>
      <c r="F686" s="2" t="str">
        <f>_xlfn.XLOOKUP(C686,customers!$A$1:$A$1001,customers!$B$1:$B$1001,,0)</f>
        <v>Becca Ableson</v>
      </c>
      <c r="G686" s="2" t="str">
        <f>IF(_xlfn.XLOOKUP(C686,customers!$A$1:$A$1001,customers!$C$1:$C$1001,,0)=0, "", _xlfn.XLOOKUP(C686,customers!$A$1:$A$1001,customers!$C$1:$C$1001,,0))</f>
        <v/>
      </c>
      <c r="H686" s="2" t="str">
        <f>_xlfn.XLOOKUP(C686,customers!$A$1:$A$1001,customers!$G$1:$G$1001,,0)</f>
        <v>United States</v>
      </c>
      <c r="I686" t="str">
        <f>INDEX(products!$A$1:$G$49,MATCH(orders!$D686,products!$A$1:$A$49,0), MATCH(orders!I$1,products!$A$1:$G$1,0))</f>
        <v>Rob</v>
      </c>
      <c r="J686" t="str">
        <f>INDEX(products!$A$1:$G$49,MATCH(orders!$D686,products!$A$1:$A$49,0), MATCH(orders!J$1,products!$A$1:$G$1,0))</f>
        <v>L</v>
      </c>
      <c r="K686" s="4">
        <f>INDEX(products!$A$1:$G$49,MATCH(orders!$D686,products!$A$1:$A$49,0), MATCH(orders!K$1,products!$A$1:$G$1,0))</f>
        <v>1</v>
      </c>
      <c r="L686" s="5">
        <f>INDEX(products!$A$1:$G$49,MATCH(orders!$D686,products!$A$1:$A$49,0), MATCH(orders!L$1,products!$A$1:$G$1,0))</f>
        <v>11.95</v>
      </c>
      <c r="M686" s="5">
        <f t="shared" si="30"/>
        <v>71.699999999999989</v>
      </c>
      <c r="N686" t="str">
        <f t="shared" si="31"/>
        <v>Robusta</v>
      </c>
      <c r="O686" t="str">
        <f t="shared" si="32"/>
        <v>Light</v>
      </c>
      <c r="P686" t="str" cm="1">
        <f t="array" ref="P686">_xlfn.XLOOKUP(Orders[[#This Row],[Customer ID]],customers!$A$1:$A$1001,customers!I$1:$I$1001,,0)</f>
        <v>No</v>
      </c>
      <c r="Q686" t="str">
        <f>_xlfn.XLOOKUP(C686,customers!$A$1:$A$1001,customers!$F$1:$F$1001,,0)</f>
        <v>Portland</v>
      </c>
      <c r="R686" s="10">
        <f>Orders[[#This Row],[Unit Price]]-Orders[[#This Row],[Unit Profit]]</f>
        <v>11.232999999999999</v>
      </c>
      <c r="S686" s="10">
        <f>Orders[[#This Row],[Quantity]]*Orders[[#This Row],[Unit Cost]]</f>
        <v>67.397999999999996</v>
      </c>
      <c r="T686" s="5" cm="1">
        <f t="array" ref="T686">_xlfn.XLOOKUP(D686,Table2[[#All],[Product ID]],Table2[[#All],[Profit]],,0)</f>
        <v>0.71699999999999997</v>
      </c>
      <c r="U686" s="5">
        <f>Orders[[#This Row],[Quantity]]*Orders[[#This Row],[Unit Profit]]</f>
        <v>4.3019999999999996</v>
      </c>
    </row>
    <row r="687" spans="1:21" x14ac:dyDescent="0.3">
      <c r="A687" s="2" t="s">
        <v>4359</v>
      </c>
      <c r="B687" s="3">
        <v>44637</v>
      </c>
      <c r="C687" s="2" t="s">
        <v>4360</v>
      </c>
      <c r="D687" t="s">
        <v>6164</v>
      </c>
      <c r="E687" s="2">
        <v>2</v>
      </c>
      <c r="F687" s="2" t="str">
        <f>_xlfn.XLOOKUP(C687,customers!$A$1:$A$1001,customers!$B$1:$B$1001,,0)</f>
        <v>Jeno Druitt</v>
      </c>
      <c r="G687" s="2" t="str">
        <f>IF(_xlfn.XLOOKUP(C687,customers!$A$1:$A$1001,customers!$C$1:$C$1001,,0)=0, "", _xlfn.XLOOKUP(C687,customers!$A$1:$A$1001,customers!$C$1:$C$1001,,0))</f>
        <v>jdruittj1@feedburner.com</v>
      </c>
      <c r="H687" s="2" t="str">
        <f>_xlfn.XLOOKUP(C687,customers!$A$1:$A$1001,customers!$G$1:$G$1001,,0)</f>
        <v>United States</v>
      </c>
      <c r="I687" t="str">
        <f>INDEX(products!$A$1:$G$49,MATCH(orders!$D687,products!$A$1:$A$49,0), MATCH(orders!I$1,products!$A$1:$G$1,0))</f>
        <v>Lib</v>
      </c>
      <c r="J687" t="str">
        <f>INDEX(products!$A$1:$G$49,MATCH(orders!$D687,products!$A$1:$A$49,0), MATCH(orders!J$1,products!$A$1:$G$1,0))</f>
        <v>L</v>
      </c>
      <c r="K687" s="4">
        <f>INDEX(products!$A$1:$G$49,MATCH(orders!$D687,products!$A$1:$A$49,0), MATCH(orders!K$1,products!$A$1:$G$1,0))</f>
        <v>2.5</v>
      </c>
      <c r="L687" s="5">
        <f>INDEX(products!$A$1:$G$49,MATCH(orders!$D687,products!$A$1:$A$49,0), MATCH(orders!L$1,products!$A$1:$G$1,0))</f>
        <v>36.454999999999998</v>
      </c>
      <c r="M687" s="5">
        <f t="shared" si="30"/>
        <v>72.91</v>
      </c>
      <c r="N687" t="str">
        <f t="shared" si="31"/>
        <v>Librica</v>
      </c>
      <c r="O687" t="str">
        <f t="shared" si="32"/>
        <v>Light</v>
      </c>
      <c r="P687" t="str" cm="1">
        <f t="array" ref="P687">_xlfn.XLOOKUP(Orders[[#This Row],[Customer ID]],customers!$A$1:$A$1001,customers!I$1:$I$1001,,0)</f>
        <v>Yes</v>
      </c>
      <c r="Q687" t="str">
        <f>_xlfn.XLOOKUP(C687,customers!$A$1:$A$1001,customers!$F$1:$F$1001,,0)</f>
        <v>Pasadena</v>
      </c>
      <c r="R687" s="10">
        <f>Orders[[#This Row],[Unit Price]]-Orders[[#This Row],[Unit Profit]]</f>
        <v>31.71585</v>
      </c>
      <c r="S687" s="10">
        <f>Orders[[#This Row],[Quantity]]*Orders[[#This Row],[Unit Cost]]</f>
        <v>63.431699999999999</v>
      </c>
      <c r="T687" s="5" cm="1">
        <f t="array" ref="T687">_xlfn.XLOOKUP(D687,Table2[[#All],[Product ID]],Table2[[#All],[Profit]],,0)</f>
        <v>4.7391499999999995</v>
      </c>
      <c r="U687" s="5">
        <f>Orders[[#This Row],[Quantity]]*Orders[[#This Row],[Unit Profit]]</f>
        <v>9.4782999999999991</v>
      </c>
    </row>
    <row r="688" spans="1:21" x14ac:dyDescent="0.3">
      <c r="A688" s="2" t="s">
        <v>4365</v>
      </c>
      <c r="B688" s="3">
        <v>44330</v>
      </c>
      <c r="C688" s="2" t="s">
        <v>4366</v>
      </c>
      <c r="D688" t="s">
        <v>6163</v>
      </c>
      <c r="E688" s="2">
        <v>3</v>
      </c>
      <c r="F688" s="2" t="str">
        <f>_xlfn.XLOOKUP(C688,customers!$A$1:$A$1001,customers!$B$1:$B$1001,,0)</f>
        <v>Deonne Shortall</v>
      </c>
      <c r="G688" s="2" t="str">
        <f>IF(_xlfn.XLOOKUP(C688,customers!$A$1:$A$1001,customers!$C$1:$C$1001,,0)=0, "", _xlfn.XLOOKUP(C688,customers!$A$1:$A$1001,customers!$C$1:$C$1001,,0))</f>
        <v>dshortallj2@wikipedia.org</v>
      </c>
      <c r="H688" s="2" t="str">
        <f>_xlfn.XLOOKUP(C688,customers!$A$1:$A$1001,customers!$G$1:$G$1001,,0)</f>
        <v>United States</v>
      </c>
      <c r="I688" t="str">
        <f>INDEX(products!$A$1:$G$49,MATCH(orders!$D688,products!$A$1:$A$49,0), MATCH(orders!I$1,products!$A$1:$G$1,0))</f>
        <v>Rob</v>
      </c>
      <c r="J688" t="str">
        <f>INDEX(products!$A$1:$G$49,MATCH(orders!$D688,products!$A$1:$A$49,0), MATCH(orders!J$1,products!$A$1:$G$1,0))</f>
        <v>D</v>
      </c>
      <c r="K688" s="4">
        <f>INDEX(products!$A$1:$G$49,MATCH(orders!$D688,products!$A$1:$A$49,0), MATCH(orders!K$1,products!$A$1:$G$1,0))</f>
        <v>0.2</v>
      </c>
      <c r="L688" s="5">
        <f>INDEX(products!$A$1:$G$49,MATCH(orders!$D688,products!$A$1:$A$49,0), MATCH(orders!L$1,products!$A$1:$G$1,0))</f>
        <v>2.6849999999999996</v>
      </c>
      <c r="M688" s="5">
        <f t="shared" si="30"/>
        <v>8.0549999999999997</v>
      </c>
      <c r="N688" t="str">
        <f t="shared" si="31"/>
        <v>Robusta</v>
      </c>
      <c r="O688" t="str">
        <f t="shared" si="32"/>
        <v>Dark</v>
      </c>
      <c r="P688" t="str" cm="1">
        <f t="array" ref="P688">_xlfn.XLOOKUP(Orders[[#This Row],[Customer ID]],customers!$A$1:$A$1001,customers!I$1:$I$1001,,0)</f>
        <v>Yes</v>
      </c>
      <c r="Q688" t="str">
        <f>_xlfn.XLOOKUP(C688,customers!$A$1:$A$1001,customers!$F$1:$F$1001,,0)</f>
        <v>Santa Ana</v>
      </c>
      <c r="R688" s="10">
        <f>Orders[[#This Row],[Unit Price]]-Orders[[#This Row],[Unit Profit]]</f>
        <v>2.5238999999999998</v>
      </c>
      <c r="S688" s="10">
        <f>Orders[[#This Row],[Quantity]]*Orders[[#This Row],[Unit Cost]]</f>
        <v>7.5716999999999999</v>
      </c>
      <c r="T688" s="5" cm="1">
        <f t="array" ref="T688">_xlfn.XLOOKUP(D688,Table2[[#All],[Product ID]],Table2[[#All],[Profit]],,0)</f>
        <v>0.16109999999999997</v>
      </c>
      <c r="U688" s="5">
        <f>Orders[[#This Row],[Quantity]]*Orders[[#This Row],[Unit Profit]]</f>
        <v>0.4832999999999999</v>
      </c>
    </row>
    <row r="689" spans="1:21" x14ac:dyDescent="0.3">
      <c r="A689" s="2" t="s">
        <v>4371</v>
      </c>
      <c r="B689" s="3">
        <v>43471</v>
      </c>
      <c r="C689" s="2" t="s">
        <v>4372</v>
      </c>
      <c r="D689" t="s">
        <v>6139</v>
      </c>
      <c r="E689" s="2">
        <v>2</v>
      </c>
      <c r="F689" s="2" t="str">
        <f>_xlfn.XLOOKUP(C689,customers!$A$1:$A$1001,customers!$B$1:$B$1001,,0)</f>
        <v>Wilton Cottier</v>
      </c>
      <c r="G689" s="2" t="str">
        <f>IF(_xlfn.XLOOKUP(C689,customers!$A$1:$A$1001,customers!$C$1:$C$1001,,0)=0, "", _xlfn.XLOOKUP(C689,customers!$A$1:$A$1001,customers!$C$1:$C$1001,,0))</f>
        <v>wcottierj3@cafepress.com</v>
      </c>
      <c r="H689" s="2" t="str">
        <f>_xlfn.XLOOKUP(C689,customers!$A$1:$A$1001,customers!$G$1:$G$1001,,0)</f>
        <v>United States</v>
      </c>
      <c r="I689" t="str">
        <f>INDEX(products!$A$1:$G$49,MATCH(orders!$D689,products!$A$1:$A$49,0), MATCH(orders!I$1,products!$A$1:$G$1,0))</f>
        <v>Exc</v>
      </c>
      <c r="J689" t="str">
        <f>INDEX(products!$A$1:$G$49,MATCH(orders!$D689,products!$A$1:$A$49,0), MATCH(orders!J$1,products!$A$1:$G$1,0))</f>
        <v>M</v>
      </c>
      <c r="K689" s="4">
        <f>INDEX(products!$A$1:$G$49,MATCH(orders!$D689,products!$A$1:$A$49,0), MATCH(orders!K$1,products!$A$1:$G$1,0))</f>
        <v>0.5</v>
      </c>
      <c r="L689" s="5">
        <f>INDEX(products!$A$1:$G$49,MATCH(orders!$D689,products!$A$1:$A$49,0), MATCH(orders!L$1,products!$A$1:$G$1,0))</f>
        <v>8.25</v>
      </c>
      <c r="M689" s="5">
        <f t="shared" si="30"/>
        <v>16.5</v>
      </c>
      <c r="N689" t="str">
        <f t="shared" si="31"/>
        <v>Excelsa</v>
      </c>
      <c r="O689" t="str">
        <f t="shared" si="32"/>
        <v>Medium</v>
      </c>
      <c r="P689" t="str" cm="1">
        <f t="array" ref="P689">_xlfn.XLOOKUP(Orders[[#This Row],[Customer ID]],customers!$A$1:$A$1001,customers!I$1:$I$1001,,0)</f>
        <v>No</v>
      </c>
      <c r="Q689" t="str">
        <f>_xlfn.XLOOKUP(C689,customers!$A$1:$A$1001,customers!$F$1:$F$1001,,0)</f>
        <v>San Jose</v>
      </c>
      <c r="R689" s="10">
        <f>Orders[[#This Row],[Unit Price]]-Orders[[#This Row],[Unit Profit]]</f>
        <v>7.3425000000000002</v>
      </c>
      <c r="S689" s="10">
        <f>Orders[[#This Row],[Quantity]]*Orders[[#This Row],[Unit Cost]]</f>
        <v>14.685</v>
      </c>
      <c r="T689" s="5" cm="1">
        <f t="array" ref="T689">_xlfn.XLOOKUP(D689,Table2[[#All],[Product ID]],Table2[[#All],[Profit]],,0)</f>
        <v>0.90749999999999997</v>
      </c>
      <c r="U689" s="5">
        <f>Orders[[#This Row],[Quantity]]*Orders[[#This Row],[Unit Profit]]</f>
        <v>1.8149999999999999</v>
      </c>
    </row>
    <row r="690" spans="1:21" x14ac:dyDescent="0.3">
      <c r="A690" s="2" t="s">
        <v>4377</v>
      </c>
      <c r="B690" s="3">
        <v>43579</v>
      </c>
      <c r="C690" s="2" t="s">
        <v>4378</v>
      </c>
      <c r="D690" t="s">
        <v>6140</v>
      </c>
      <c r="E690" s="2">
        <v>5</v>
      </c>
      <c r="F690" s="2" t="str">
        <f>_xlfn.XLOOKUP(C690,customers!$A$1:$A$1001,customers!$B$1:$B$1001,,0)</f>
        <v>Kevan Grinsted</v>
      </c>
      <c r="G690" s="2" t="str">
        <f>IF(_xlfn.XLOOKUP(C690,customers!$A$1:$A$1001,customers!$C$1:$C$1001,,0)=0, "", _xlfn.XLOOKUP(C690,customers!$A$1:$A$1001,customers!$C$1:$C$1001,,0))</f>
        <v>kgrinstedj4@google.com.br</v>
      </c>
      <c r="H690" s="2" t="str">
        <f>_xlfn.XLOOKUP(C690,customers!$A$1:$A$1001,customers!$G$1:$G$1001,,0)</f>
        <v>Ireland</v>
      </c>
      <c r="I690" t="str">
        <f>INDEX(products!$A$1:$G$49,MATCH(orders!$D690,products!$A$1:$A$49,0), MATCH(orders!I$1,products!$A$1:$G$1,0))</f>
        <v>Ara</v>
      </c>
      <c r="J690" t="str">
        <f>INDEX(products!$A$1:$G$49,MATCH(orders!$D690,products!$A$1:$A$49,0), MATCH(orders!J$1,products!$A$1:$G$1,0))</f>
        <v>L</v>
      </c>
      <c r="K690" s="4">
        <f>INDEX(products!$A$1:$G$49,MATCH(orders!$D690,products!$A$1:$A$49,0), MATCH(orders!K$1,products!$A$1:$G$1,0))</f>
        <v>1</v>
      </c>
      <c r="L690" s="5">
        <f>INDEX(products!$A$1:$G$49,MATCH(orders!$D690,products!$A$1:$A$49,0), MATCH(orders!L$1,products!$A$1:$G$1,0))</f>
        <v>12.95</v>
      </c>
      <c r="M690" s="5">
        <f t="shared" si="30"/>
        <v>64.75</v>
      </c>
      <c r="N690" t="str">
        <f t="shared" si="31"/>
        <v>Arabica</v>
      </c>
      <c r="O690" t="str">
        <f t="shared" si="32"/>
        <v>Light</v>
      </c>
      <c r="P690" t="str" cm="1">
        <f t="array" ref="P690">_xlfn.XLOOKUP(Orders[[#This Row],[Customer ID]],customers!$A$1:$A$1001,customers!I$1:$I$1001,,0)</f>
        <v>No</v>
      </c>
      <c r="Q690" t="str">
        <f>_xlfn.XLOOKUP(C690,customers!$A$1:$A$1001,customers!$F$1:$F$1001,,0)</f>
        <v>Tallaght</v>
      </c>
      <c r="R690" s="10">
        <f>Orders[[#This Row],[Unit Price]]-Orders[[#This Row],[Unit Profit]]</f>
        <v>11.7845</v>
      </c>
      <c r="S690" s="10">
        <f>Orders[[#This Row],[Quantity]]*Orders[[#This Row],[Unit Cost]]</f>
        <v>58.922499999999999</v>
      </c>
      <c r="T690" s="5" cm="1">
        <f t="array" ref="T690">_xlfn.XLOOKUP(D690,Table2[[#All],[Product ID]],Table2[[#All],[Profit]],,0)</f>
        <v>1.1655</v>
      </c>
      <c r="U690" s="5">
        <f>Orders[[#This Row],[Quantity]]*Orders[[#This Row],[Unit Profit]]</f>
        <v>5.8274999999999997</v>
      </c>
    </row>
    <row r="691" spans="1:21" x14ac:dyDescent="0.3">
      <c r="A691" s="2" t="s">
        <v>4383</v>
      </c>
      <c r="B691" s="3">
        <v>44346</v>
      </c>
      <c r="C691" s="2" t="s">
        <v>4384</v>
      </c>
      <c r="D691" t="s">
        <v>6157</v>
      </c>
      <c r="E691" s="2">
        <v>5</v>
      </c>
      <c r="F691" s="2" t="str">
        <f>_xlfn.XLOOKUP(C691,customers!$A$1:$A$1001,customers!$B$1:$B$1001,,0)</f>
        <v>Dionne Skyner</v>
      </c>
      <c r="G691" s="2" t="str">
        <f>IF(_xlfn.XLOOKUP(C691,customers!$A$1:$A$1001,customers!$C$1:$C$1001,,0)=0, "", _xlfn.XLOOKUP(C691,customers!$A$1:$A$1001,customers!$C$1:$C$1001,,0))</f>
        <v>dskynerj5@hubpages.com</v>
      </c>
      <c r="H691" s="2" t="str">
        <f>_xlfn.XLOOKUP(C691,customers!$A$1:$A$1001,customers!$G$1:$G$1001,,0)</f>
        <v>United States</v>
      </c>
      <c r="I691" t="str">
        <f>INDEX(products!$A$1:$G$49,MATCH(orders!$D691,products!$A$1:$A$49,0), MATCH(orders!I$1,products!$A$1:$G$1,0))</f>
        <v>Ara</v>
      </c>
      <c r="J691" t="str">
        <f>INDEX(products!$A$1:$G$49,MATCH(orders!$D691,products!$A$1:$A$49,0), MATCH(orders!J$1,products!$A$1:$G$1,0))</f>
        <v>M</v>
      </c>
      <c r="K691" s="4">
        <f>INDEX(products!$A$1:$G$49,MATCH(orders!$D691,products!$A$1:$A$49,0), MATCH(orders!K$1,products!$A$1:$G$1,0))</f>
        <v>0.5</v>
      </c>
      <c r="L691" s="5">
        <f>INDEX(products!$A$1:$G$49,MATCH(orders!$D691,products!$A$1:$A$49,0), MATCH(orders!L$1,products!$A$1:$G$1,0))</f>
        <v>6.75</v>
      </c>
      <c r="M691" s="5">
        <f t="shared" si="30"/>
        <v>33.75</v>
      </c>
      <c r="N691" t="str">
        <f t="shared" si="31"/>
        <v>Arabica</v>
      </c>
      <c r="O691" t="str">
        <f t="shared" si="32"/>
        <v>Medium</v>
      </c>
      <c r="P691" t="str" cm="1">
        <f t="array" ref="P691">_xlfn.XLOOKUP(Orders[[#This Row],[Customer ID]],customers!$A$1:$A$1001,customers!I$1:$I$1001,,0)</f>
        <v>No</v>
      </c>
      <c r="Q691" t="str">
        <f>_xlfn.XLOOKUP(C691,customers!$A$1:$A$1001,customers!$F$1:$F$1001,,0)</f>
        <v>Colorado Springs</v>
      </c>
      <c r="R691" s="10">
        <f>Orders[[#This Row],[Unit Price]]-Orders[[#This Row],[Unit Profit]]</f>
        <v>6.1425000000000001</v>
      </c>
      <c r="S691" s="10">
        <f>Orders[[#This Row],[Quantity]]*Orders[[#This Row],[Unit Cost]]</f>
        <v>30.712499999999999</v>
      </c>
      <c r="T691" s="5" cm="1">
        <f t="array" ref="T691">_xlfn.XLOOKUP(D691,Table2[[#All],[Product ID]],Table2[[#All],[Profit]],,0)</f>
        <v>0.60749999999999993</v>
      </c>
      <c r="U691" s="5">
        <f>Orders[[#This Row],[Quantity]]*Orders[[#This Row],[Unit Profit]]</f>
        <v>3.0374999999999996</v>
      </c>
    </row>
    <row r="692" spans="1:21" x14ac:dyDescent="0.3">
      <c r="A692" s="2" t="s">
        <v>4389</v>
      </c>
      <c r="B692" s="3">
        <v>44754</v>
      </c>
      <c r="C692" s="2" t="s">
        <v>4390</v>
      </c>
      <c r="D692" t="s">
        <v>6165</v>
      </c>
      <c r="E692" s="2">
        <v>6</v>
      </c>
      <c r="F692" s="2" t="str">
        <f>_xlfn.XLOOKUP(C692,customers!$A$1:$A$1001,customers!$B$1:$B$1001,,0)</f>
        <v>Francesco Dressel</v>
      </c>
      <c r="G692" s="2" t="str">
        <f>IF(_xlfn.XLOOKUP(C692,customers!$A$1:$A$1001,customers!$C$1:$C$1001,,0)=0, "", _xlfn.XLOOKUP(C692,customers!$A$1:$A$1001,customers!$C$1:$C$1001,,0))</f>
        <v/>
      </c>
      <c r="H692" s="2" t="str">
        <f>_xlfn.XLOOKUP(C692,customers!$A$1:$A$1001,customers!$G$1:$G$1001,,0)</f>
        <v>United States</v>
      </c>
      <c r="I692" t="str">
        <f>INDEX(products!$A$1:$G$49,MATCH(orders!$D692,products!$A$1:$A$49,0), MATCH(orders!I$1,products!$A$1:$G$1,0))</f>
        <v>Lib</v>
      </c>
      <c r="J692" t="str">
        <f>INDEX(products!$A$1:$G$49,MATCH(orders!$D692,products!$A$1:$A$49,0), MATCH(orders!J$1,products!$A$1:$G$1,0))</f>
        <v>D</v>
      </c>
      <c r="K692" s="4">
        <f>INDEX(products!$A$1:$G$49,MATCH(orders!$D692,products!$A$1:$A$49,0), MATCH(orders!K$1,products!$A$1:$G$1,0))</f>
        <v>2.5</v>
      </c>
      <c r="L692" s="5">
        <f>INDEX(products!$A$1:$G$49,MATCH(orders!$D692,products!$A$1:$A$49,0), MATCH(orders!L$1,products!$A$1:$G$1,0))</f>
        <v>29.784999999999997</v>
      </c>
      <c r="M692" s="5">
        <f t="shared" si="30"/>
        <v>178.70999999999998</v>
      </c>
      <c r="N692" t="str">
        <f t="shared" si="31"/>
        <v>Librica</v>
      </c>
      <c r="O692" t="str">
        <f t="shared" si="32"/>
        <v>Dark</v>
      </c>
      <c r="P692" t="str" cm="1">
        <f t="array" ref="P692">_xlfn.XLOOKUP(Orders[[#This Row],[Customer ID]],customers!$A$1:$A$1001,customers!I$1:$I$1001,,0)</f>
        <v>No</v>
      </c>
      <c r="Q692" t="str">
        <f>_xlfn.XLOOKUP(C692,customers!$A$1:$A$1001,customers!$F$1:$F$1001,,0)</f>
        <v>Toledo</v>
      </c>
      <c r="R692" s="10">
        <f>Orders[[#This Row],[Unit Price]]-Orders[[#This Row],[Unit Profit]]</f>
        <v>25.912949999999995</v>
      </c>
      <c r="S692" s="10">
        <f>Orders[[#This Row],[Quantity]]*Orders[[#This Row],[Unit Cost]]</f>
        <v>155.47769999999997</v>
      </c>
      <c r="T692" s="5" cm="1">
        <f t="array" ref="T692">_xlfn.XLOOKUP(D692,Table2[[#All],[Product ID]],Table2[[#All],[Profit]],,0)</f>
        <v>3.8720499999999998</v>
      </c>
      <c r="U692" s="5">
        <f>Orders[[#This Row],[Quantity]]*Orders[[#This Row],[Unit Profit]]</f>
        <v>23.232299999999999</v>
      </c>
    </row>
    <row r="693" spans="1:21" x14ac:dyDescent="0.3">
      <c r="A693" s="2" t="s">
        <v>4393</v>
      </c>
      <c r="B693" s="3">
        <v>44227</v>
      </c>
      <c r="C693" s="2" t="s">
        <v>4434</v>
      </c>
      <c r="D693" t="s">
        <v>6155</v>
      </c>
      <c r="E693" s="2">
        <v>2</v>
      </c>
      <c r="F693" s="2" t="str">
        <f>_xlfn.XLOOKUP(C693,customers!$A$1:$A$1001,customers!$B$1:$B$1001,,0)</f>
        <v>Jimmy Dymoke</v>
      </c>
      <c r="G693" s="2" t="str">
        <f>IF(_xlfn.XLOOKUP(C693,customers!$A$1:$A$1001,customers!$C$1:$C$1001,,0)=0, "", _xlfn.XLOOKUP(C693,customers!$A$1:$A$1001,customers!$C$1:$C$1001,,0))</f>
        <v>jdymokeje@prnewswire.com</v>
      </c>
      <c r="H693" s="2" t="str">
        <f>_xlfn.XLOOKUP(C693,customers!$A$1:$A$1001,customers!$G$1:$G$1001,,0)</f>
        <v>Ireland</v>
      </c>
      <c r="I693" t="str">
        <f>INDEX(products!$A$1:$G$49,MATCH(orders!$D693,products!$A$1:$A$49,0), MATCH(orders!I$1,products!$A$1:$G$1,0))</f>
        <v>Ara</v>
      </c>
      <c r="J693" t="str">
        <f>INDEX(products!$A$1:$G$49,MATCH(orders!$D693,products!$A$1:$A$49,0), MATCH(orders!J$1,products!$A$1:$G$1,0))</f>
        <v>M</v>
      </c>
      <c r="K693" s="4">
        <f>INDEX(products!$A$1:$G$49,MATCH(orders!$D693,products!$A$1:$A$49,0), MATCH(orders!K$1,products!$A$1:$G$1,0))</f>
        <v>1</v>
      </c>
      <c r="L693" s="5">
        <f>INDEX(products!$A$1:$G$49,MATCH(orders!$D693,products!$A$1:$A$49,0), MATCH(orders!L$1,products!$A$1:$G$1,0))</f>
        <v>11.25</v>
      </c>
      <c r="M693" s="5">
        <f t="shared" si="30"/>
        <v>22.5</v>
      </c>
      <c r="N693" t="str">
        <f t="shared" si="31"/>
        <v>Arabica</v>
      </c>
      <c r="O693" t="str">
        <f t="shared" si="32"/>
        <v>Medium</v>
      </c>
      <c r="P693" t="str" cm="1">
        <f t="array" ref="P693">_xlfn.XLOOKUP(Orders[[#This Row],[Customer ID]],customers!$A$1:$A$1001,customers!I$1:$I$1001,,0)</f>
        <v>No</v>
      </c>
      <c r="Q693" t="str">
        <f>_xlfn.XLOOKUP(C693,customers!$A$1:$A$1001,customers!$F$1:$F$1001,,0)</f>
        <v>Beaumont</v>
      </c>
      <c r="R693" s="10">
        <f>Orders[[#This Row],[Unit Price]]-Orders[[#This Row],[Unit Profit]]</f>
        <v>10.237500000000001</v>
      </c>
      <c r="S693" s="10">
        <f>Orders[[#This Row],[Quantity]]*Orders[[#This Row],[Unit Cost]]</f>
        <v>20.475000000000001</v>
      </c>
      <c r="T693" s="5" cm="1">
        <f t="array" ref="T693">_xlfn.XLOOKUP(D693,Table2[[#All],[Product ID]],Table2[[#All],[Profit]],,0)</f>
        <v>1.0125</v>
      </c>
      <c r="U693" s="5">
        <f>Orders[[#This Row],[Quantity]]*Orders[[#This Row],[Unit Profit]]</f>
        <v>2.0249999999999999</v>
      </c>
    </row>
    <row r="694" spans="1:21" x14ac:dyDescent="0.3">
      <c r="A694" s="2" t="s">
        <v>4399</v>
      </c>
      <c r="B694" s="3">
        <v>43720</v>
      </c>
      <c r="C694" s="2" t="s">
        <v>4400</v>
      </c>
      <c r="D694" t="s">
        <v>6143</v>
      </c>
      <c r="E694" s="2">
        <v>1</v>
      </c>
      <c r="F694" s="2" t="str">
        <f>_xlfn.XLOOKUP(C694,customers!$A$1:$A$1001,customers!$B$1:$B$1001,,0)</f>
        <v>Ambrosio Weinmann</v>
      </c>
      <c r="G694" s="2" t="str">
        <f>IF(_xlfn.XLOOKUP(C694,customers!$A$1:$A$1001,customers!$C$1:$C$1001,,0)=0, "", _xlfn.XLOOKUP(C694,customers!$A$1:$A$1001,customers!$C$1:$C$1001,,0))</f>
        <v>aweinmannj8@shinystat.com</v>
      </c>
      <c r="H694" s="2" t="str">
        <f>_xlfn.XLOOKUP(C694,customers!$A$1:$A$1001,customers!$G$1:$G$1001,,0)</f>
        <v>United States</v>
      </c>
      <c r="I694" t="str">
        <f>INDEX(products!$A$1:$G$49,MATCH(orders!$D694,products!$A$1:$A$49,0), MATCH(orders!I$1,products!$A$1:$G$1,0))</f>
        <v>Lib</v>
      </c>
      <c r="J694" t="str">
        <f>INDEX(products!$A$1:$G$49,MATCH(orders!$D694,products!$A$1:$A$49,0), MATCH(orders!J$1,products!$A$1:$G$1,0))</f>
        <v>D</v>
      </c>
      <c r="K694" s="4">
        <f>INDEX(products!$A$1:$G$49,MATCH(orders!$D694,products!$A$1:$A$49,0), MATCH(orders!K$1,products!$A$1:$G$1,0))</f>
        <v>1</v>
      </c>
      <c r="L694" s="5">
        <f>INDEX(products!$A$1:$G$49,MATCH(orders!$D694,products!$A$1:$A$49,0), MATCH(orders!L$1,products!$A$1:$G$1,0))</f>
        <v>12.95</v>
      </c>
      <c r="M694" s="5">
        <f t="shared" si="30"/>
        <v>12.95</v>
      </c>
      <c r="N694" t="str">
        <f t="shared" si="31"/>
        <v>Librica</v>
      </c>
      <c r="O694" t="str">
        <f t="shared" si="32"/>
        <v>Dark</v>
      </c>
      <c r="P694" t="str" cm="1">
        <f t="array" ref="P694">_xlfn.XLOOKUP(Orders[[#This Row],[Customer ID]],customers!$A$1:$A$1001,customers!I$1:$I$1001,,0)</f>
        <v>No</v>
      </c>
      <c r="Q694" t="str">
        <f>_xlfn.XLOOKUP(C694,customers!$A$1:$A$1001,customers!$F$1:$F$1001,,0)</f>
        <v>Cincinnati</v>
      </c>
      <c r="R694" s="10">
        <f>Orders[[#This Row],[Unit Price]]-Orders[[#This Row],[Unit Profit]]</f>
        <v>11.266499999999999</v>
      </c>
      <c r="S694" s="10">
        <f>Orders[[#This Row],[Quantity]]*Orders[[#This Row],[Unit Cost]]</f>
        <v>11.266499999999999</v>
      </c>
      <c r="T694" s="5" cm="1">
        <f t="array" ref="T694">_xlfn.XLOOKUP(D694,Table2[[#All],[Product ID]],Table2[[#All],[Profit]],,0)</f>
        <v>1.6835</v>
      </c>
      <c r="U694" s="5">
        <f>Orders[[#This Row],[Quantity]]*Orders[[#This Row],[Unit Profit]]</f>
        <v>1.6835</v>
      </c>
    </row>
    <row r="695" spans="1:21" x14ac:dyDescent="0.3">
      <c r="A695" s="2" t="s">
        <v>4405</v>
      </c>
      <c r="B695" s="3">
        <v>44012</v>
      </c>
      <c r="C695" s="2" t="s">
        <v>4406</v>
      </c>
      <c r="D695" t="s">
        <v>6175</v>
      </c>
      <c r="E695" s="2">
        <v>2</v>
      </c>
      <c r="F695" s="2" t="str">
        <f>_xlfn.XLOOKUP(C695,customers!$A$1:$A$1001,customers!$B$1:$B$1001,,0)</f>
        <v>Elden Andriessen</v>
      </c>
      <c r="G695" s="2" t="str">
        <f>IF(_xlfn.XLOOKUP(C695,customers!$A$1:$A$1001,customers!$C$1:$C$1001,,0)=0, "", _xlfn.XLOOKUP(C695,customers!$A$1:$A$1001,customers!$C$1:$C$1001,,0))</f>
        <v>eandriessenj9@europa.eu</v>
      </c>
      <c r="H695" s="2" t="str">
        <f>_xlfn.XLOOKUP(C695,customers!$A$1:$A$1001,customers!$G$1:$G$1001,,0)</f>
        <v>United States</v>
      </c>
      <c r="I695" t="str">
        <f>INDEX(products!$A$1:$G$49,MATCH(orders!$D695,products!$A$1:$A$49,0), MATCH(orders!I$1,products!$A$1:$G$1,0))</f>
        <v>Ara</v>
      </c>
      <c r="J695" t="str">
        <f>INDEX(products!$A$1:$G$49,MATCH(orders!$D695,products!$A$1:$A$49,0), MATCH(orders!J$1,products!$A$1:$G$1,0))</f>
        <v>M</v>
      </c>
      <c r="K695" s="4">
        <f>INDEX(products!$A$1:$G$49,MATCH(orders!$D695,products!$A$1:$A$49,0), MATCH(orders!K$1,products!$A$1:$G$1,0))</f>
        <v>2.5</v>
      </c>
      <c r="L695" s="5">
        <f>INDEX(products!$A$1:$G$49,MATCH(orders!$D695,products!$A$1:$A$49,0), MATCH(orders!L$1,products!$A$1:$G$1,0))</f>
        <v>25.874999999999996</v>
      </c>
      <c r="M695" s="5">
        <f t="shared" si="30"/>
        <v>51.749999999999993</v>
      </c>
      <c r="N695" t="str">
        <f t="shared" si="31"/>
        <v>Arabica</v>
      </c>
      <c r="O695" t="str">
        <f t="shared" si="32"/>
        <v>Medium</v>
      </c>
      <c r="P695" t="str" cm="1">
        <f t="array" ref="P695">_xlfn.XLOOKUP(Orders[[#This Row],[Customer ID]],customers!$A$1:$A$1001,customers!I$1:$I$1001,,0)</f>
        <v>Yes</v>
      </c>
      <c r="Q695" t="str">
        <f>_xlfn.XLOOKUP(C695,customers!$A$1:$A$1001,customers!$F$1:$F$1001,,0)</f>
        <v>Saint Louis</v>
      </c>
      <c r="R695" s="10">
        <f>Orders[[#This Row],[Unit Price]]-Orders[[#This Row],[Unit Profit]]</f>
        <v>23.546249999999997</v>
      </c>
      <c r="S695" s="10">
        <f>Orders[[#This Row],[Quantity]]*Orders[[#This Row],[Unit Cost]]</f>
        <v>47.092499999999994</v>
      </c>
      <c r="T695" s="5" cm="1">
        <f t="array" ref="T695">_xlfn.XLOOKUP(D695,Table2[[#All],[Product ID]],Table2[[#All],[Profit]],,0)</f>
        <v>2.3287499999999994</v>
      </c>
      <c r="U695" s="5">
        <f>Orders[[#This Row],[Quantity]]*Orders[[#This Row],[Unit Profit]]</f>
        <v>4.6574999999999989</v>
      </c>
    </row>
    <row r="696" spans="1:21" x14ac:dyDescent="0.3">
      <c r="A696" s="2" t="s">
        <v>4411</v>
      </c>
      <c r="B696" s="3">
        <v>43915</v>
      </c>
      <c r="C696" s="2" t="s">
        <v>4412</v>
      </c>
      <c r="D696" t="s">
        <v>6144</v>
      </c>
      <c r="E696" s="2">
        <v>5</v>
      </c>
      <c r="F696" s="2" t="str">
        <f>_xlfn.XLOOKUP(C696,customers!$A$1:$A$1001,customers!$B$1:$B$1001,,0)</f>
        <v>Roxie Deaconson</v>
      </c>
      <c r="G696" s="2" t="str">
        <f>IF(_xlfn.XLOOKUP(C696,customers!$A$1:$A$1001,customers!$C$1:$C$1001,,0)=0, "", _xlfn.XLOOKUP(C696,customers!$A$1:$A$1001,customers!$C$1:$C$1001,,0))</f>
        <v>rdeaconsonja@archive.org</v>
      </c>
      <c r="H696" s="2" t="str">
        <f>_xlfn.XLOOKUP(C696,customers!$A$1:$A$1001,customers!$G$1:$G$1001,,0)</f>
        <v>United States</v>
      </c>
      <c r="I696" t="str">
        <f>INDEX(products!$A$1:$G$49,MATCH(orders!$D696,products!$A$1:$A$49,0), MATCH(orders!I$1,products!$A$1:$G$1,0))</f>
        <v>Exc</v>
      </c>
      <c r="J696" t="str">
        <f>INDEX(products!$A$1:$G$49,MATCH(orders!$D696,products!$A$1:$A$49,0), MATCH(orders!J$1,products!$A$1:$G$1,0))</f>
        <v>D</v>
      </c>
      <c r="K696" s="4">
        <f>INDEX(products!$A$1:$G$49,MATCH(orders!$D696,products!$A$1:$A$49,0), MATCH(orders!K$1,products!$A$1:$G$1,0))</f>
        <v>0.5</v>
      </c>
      <c r="L696" s="5">
        <f>INDEX(products!$A$1:$G$49,MATCH(orders!$D696,products!$A$1:$A$49,0), MATCH(orders!L$1,products!$A$1:$G$1,0))</f>
        <v>7.29</v>
      </c>
      <c r="M696" s="5">
        <f t="shared" si="30"/>
        <v>36.450000000000003</v>
      </c>
      <c r="N696" t="str">
        <f t="shared" si="31"/>
        <v>Excelsa</v>
      </c>
      <c r="O696" t="str">
        <f t="shared" si="32"/>
        <v>Dark</v>
      </c>
      <c r="P696" t="str" cm="1">
        <f t="array" ref="P696">_xlfn.XLOOKUP(Orders[[#This Row],[Customer ID]],customers!$A$1:$A$1001,customers!I$1:$I$1001,,0)</f>
        <v>No</v>
      </c>
      <c r="Q696" t="str">
        <f>_xlfn.XLOOKUP(C696,customers!$A$1:$A$1001,customers!$F$1:$F$1001,,0)</f>
        <v>Yonkers</v>
      </c>
      <c r="R696" s="10">
        <f>Orders[[#This Row],[Unit Price]]-Orders[[#This Row],[Unit Profit]]</f>
        <v>6.4881000000000002</v>
      </c>
      <c r="S696" s="10">
        <f>Orders[[#This Row],[Quantity]]*Orders[[#This Row],[Unit Cost]]</f>
        <v>32.4405</v>
      </c>
      <c r="T696" s="5" cm="1">
        <f t="array" ref="T696">_xlfn.XLOOKUP(D696,Table2[[#All],[Product ID]],Table2[[#All],[Profit]],,0)</f>
        <v>0.80190000000000006</v>
      </c>
      <c r="U696" s="5">
        <f>Orders[[#This Row],[Quantity]]*Orders[[#This Row],[Unit Profit]]</f>
        <v>4.0095000000000001</v>
      </c>
    </row>
    <row r="697" spans="1:21" x14ac:dyDescent="0.3">
      <c r="A697" s="2" t="s">
        <v>4417</v>
      </c>
      <c r="B697" s="3">
        <v>44300</v>
      </c>
      <c r="C697" s="2" t="s">
        <v>4418</v>
      </c>
      <c r="D697" t="s">
        <v>6164</v>
      </c>
      <c r="E697" s="2">
        <v>5</v>
      </c>
      <c r="F697" s="2" t="str">
        <f>_xlfn.XLOOKUP(C697,customers!$A$1:$A$1001,customers!$B$1:$B$1001,,0)</f>
        <v>Davida Caro</v>
      </c>
      <c r="G697" s="2" t="str">
        <f>IF(_xlfn.XLOOKUP(C697,customers!$A$1:$A$1001,customers!$C$1:$C$1001,,0)=0, "", _xlfn.XLOOKUP(C697,customers!$A$1:$A$1001,customers!$C$1:$C$1001,,0))</f>
        <v>dcarojb@twitter.com</v>
      </c>
      <c r="H697" s="2" t="str">
        <f>_xlfn.XLOOKUP(C697,customers!$A$1:$A$1001,customers!$G$1:$G$1001,,0)</f>
        <v>United States</v>
      </c>
      <c r="I697" t="str">
        <f>INDEX(products!$A$1:$G$49,MATCH(orders!$D697,products!$A$1:$A$49,0), MATCH(orders!I$1,products!$A$1:$G$1,0))</f>
        <v>Lib</v>
      </c>
      <c r="J697" t="str">
        <f>INDEX(products!$A$1:$G$49,MATCH(orders!$D697,products!$A$1:$A$49,0), MATCH(orders!J$1,products!$A$1:$G$1,0))</f>
        <v>L</v>
      </c>
      <c r="K697" s="4">
        <f>INDEX(products!$A$1:$G$49,MATCH(orders!$D697,products!$A$1:$A$49,0), MATCH(orders!K$1,products!$A$1:$G$1,0))</f>
        <v>2.5</v>
      </c>
      <c r="L697" s="5">
        <f>INDEX(products!$A$1:$G$49,MATCH(orders!$D697,products!$A$1:$A$49,0), MATCH(orders!L$1,products!$A$1:$G$1,0))</f>
        <v>36.454999999999998</v>
      </c>
      <c r="M697" s="5">
        <f t="shared" si="30"/>
        <v>182.27499999999998</v>
      </c>
      <c r="N697" t="str">
        <f t="shared" si="31"/>
        <v>Librica</v>
      </c>
      <c r="O697" t="str">
        <f t="shared" si="32"/>
        <v>Light</v>
      </c>
      <c r="P697" t="str" cm="1">
        <f t="array" ref="P697">_xlfn.XLOOKUP(Orders[[#This Row],[Customer ID]],customers!$A$1:$A$1001,customers!I$1:$I$1001,,0)</f>
        <v>Yes</v>
      </c>
      <c r="Q697" t="str">
        <f>_xlfn.XLOOKUP(C697,customers!$A$1:$A$1001,customers!$F$1:$F$1001,,0)</f>
        <v>Baltimore</v>
      </c>
      <c r="R697" s="10">
        <f>Orders[[#This Row],[Unit Price]]-Orders[[#This Row],[Unit Profit]]</f>
        <v>31.71585</v>
      </c>
      <c r="S697" s="10">
        <f>Orders[[#This Row],[Quantity]]*Orders[[#This Row],[Unit Cost]]</f>
        <v>158.57925</v>
      </c>
      <c r="T697" s="5" cm="1">
        <f t="array" ref="T697">_xlfn.XLOOKUP(D697,Table2[[#All],[Product ID]],Table2[[#All],[Profit]],,0)</f>
        <v>4.7391499999999995</v>
      </c>
      <c r="U697" s="5">
        <f>Orders[[#This Row],[Quantity]]*Orders[[#This Row],[Unit Profit]]</f>
        <v>23.695749999999997</v>
      </c>
    </row>
    <row r="698" spans="1:21" x14ac:dyDescent="0.3">
      <c r="A698" s="2" t="s">
        <v>4423</v>
      </c>
      <c r="B698" s="3">
        <v>43693</v>
      </c>
      <c r="C698" s="2" t="s">
        <v>4424</v>
      </c>
      <c r="D698" t="s">
        <v>6169</v>
      </c>
      <c r="E698" s="2">
        <v>4</v>
      </c>
      <c r="F698" s="2" t="str">
        <f>_xlfn.XLOOKUP(C698,customers!$A$1:$A$1001,customers!$B$1:$B$1001,,0)</f>
        <v>Johna Bluck</v>
      </c>
      <c r="G698" s="2" t="str">
        <f>IF(_xlfn.XLOOKUP(C698,customers!$A$1:$A$1001,customers!$C$1:$C$1001,,0)=0, "", _xlfn.XLOOKUP(C698,customers!$A$1:$A$1001,customers!$C$1:$C$1001,,0))</f>
        <v>jbluckjc@imageshack.us</v>
      </c>
      <c r="H698" s="2" t="str">
        <f>_xlfn.XLOOKUP(C698,customers!$A$1:$A$1001,customers!$G$1:$G$1001,,0)</f>
        <v>United States</v>
      </c>
      <c r="I698" t="str">
        <f>INDEX(products!$A$1:$G$49,MATCH(orders!$D698,products!$A$1:$A$49,0), MATCH(orders!I$1,products!$A$1:$G$1,0))</f>
        <v>Lib</v>
      </c>
      <c r="J698" t="str">
        <f>INDEX(products!$A$1:$G$49,MATCH(orders!$D698,products!$A$1:$A$49,0), MATCH(orders!J$1,products!$A$1:$G$1,0))</f>
        <v>D</v>
      </c>
      <c r="K698" s="4">
        <f>INDEX(products!$A$1:$G$49,MATCH(orders!$D698,products!$A$1:$A$49,0), MATCH(orders!K$1,products!$A$1:$G$1,0))</f>
        <v>0.5</v>
      </c>
      <c r="L698" s="5">
        <f>INDEX(products!$A$1:$G$49,MATCH(orders!$D698,products!$A$1:$A$49,0), MATCH(orders!L$1,products!$A$1:$G$1,0))</f>
        <v>7.77</v>
      </c>
      <c r="M698" s="5">
        <f t="shared" si="30"/>
        <v>31.08</v>
      </c>
      <c r="N698" t="str">
        <f t="shared" si="31"/>
        <v>Librica</v>
      </c>
      <c r="O698" t="str">
        <f t="shared" si="32"/>
        <v>Dark</v>
      </c>
      <c r="P698" t="str" cm="1">
        <f t="array" ref="P698">_xlfn.XLOOKUP(Orders[[#This Row],[Customer ID]],customers!$A$1:$A$1001,customers!I$1:$I$1001,,0)</f>
        <v>No</v>
      </c>
      <c r="Q698" t="str">
        <f>_xlfn.XLOOKUP(C698,customers!$A$1:$A$1001,customers!$F$1:$F$1001,,0)</f>
        <v>Jacksonville</v>
      </c>
      <c r="R698" s="10">
        <f>Orders[[#This Row],[Unit Price]]-Orders[[#This Row],[Unit Profit]]</f>
        <v>6.7599</v>
      </c>
      <c r="S698" s="10">
        <f>Orders[[#This Row],[Quantity]]*Orders[[#This Row],[Unit Cost]]</f>
        <v>27.0396</v>
      </c>
      <c r="T698" s="5" cm="1">
        <f t="array" ref="T698">_xlfn.XLOOKUP(D698,Table2[[#All],[Product ID]],Table2[[#All],[Profit]],,0)</f>
        <v>1.0101</v>
      </c>
      <c r="U698" s="5">
        <f>Orders[[#This Row],[Quantity]]*Orders[[#This Row],[Unit Profit]]</f>
        <v>4.0404</v>
      </c>
    </row>
    <row r="699" spans="1:21" x14ac:dyDescent="0.3">
      <c r="A699" s="2" t="s">
        <v>4429</v>
      </c>
      <c r="B699" s="3">
        <v>44547</v>
      </c>
      <c r="C699" s="2" t="s">
        <v>4430</v>
      </c>
      <c r="D699" t="s">
        <v>6157</v>
      </c>
      <c r="E699" s="2">
        <v>3</v>
      </c>
      <c r="F699" s="2" t="str">
        <f>_xlfn.XLOOKUP(C699,customers!$A$1:$A$1001,customers!$B$1:$B$1001,,0)</f>
        <v>Myrle Dearden</v>
      </c>
      <c r="G699" s="2" t="str">
        <f>IF(_xlfn.XLOOKUP(C699,customers!$A$1:$A$1001,customers!$C$1:$C$1001,,0)=0, "", _xlfn.XLOOKUP(C699,customers!$A$1:$A$1001,customers!$C$1:$C$1001,,0))</f>
        <v/>
      </c>
      <c r="H699" s="2" t="str">
        <f>_xlfn.XLOOKUP(C699,customers!$A$1:$A$1001,customers!$G$1:$G$1001,,0)</f>
        <v>Ireland</v>
      </c>
      <c r="I699" t="str">
        <f>INDEX(products!$A$1:$G$49,MATCH(orders!$D699,products!$A$1:$A$49,0), MATCH(orders!I$1,products!$A$1:$G$1,0))</f>
        <v>Ara</v>
      </c>
      <c r="J699" t="str">
        <f>INDEX(products!$A$1:$G$49,MATCH(orders!$D699,products!$A$1:$A$49,0), MATCH(orders!J$1,products!$A$1:$G$1,0))</f>
        <v>M</v>
      </c>
      <c r="K699" s="4">
        <f>INDEX(products!$A$1:$G$49,MATCH(orders!$D699,products!$A$1:$A$49,0), MATCH(orders!K$1,products!$A$1:$G$1,0))</f>
        <v>0.5</v>
      </c>
      <c r="L699" s="5">
        <f>INDEX(products!$A$1:$G$49,MATCH(orders!$D699,products!$A$1:$A$49,0), MATCH(orders!L$1,products!$A$1:$G$1,0))</f>
        <v>6.75</v>
      </c>
      <c r="M699" s="5">
        <f t="shared" si="30"/>
        <v>20.25</v>
      </c>
      <c r="N699" t="str">
        <f t="shared" si="31"/>
        <v>Arabica</v>
      </c>
      <c r="O699" t="str">
        <f t="shared" si="32"/>
        <v>Medium</v>
      </c>
      <c r="P699" t="str" cm="1">
        <f t="array" ref="P699">_xlfn.XLOOKUP(Orders[[#This Row],[Customer ID]],customers!$A$1:$A$1001,customers!I$1:$I$1001,,0)</f>
        <v>No</v>
      </c>
      <c r="Q699" t="str">
        <f>_xlfn.XLOOKUP(C699,customers!$A$1:$A$1001,customers!$F$1:$F$1001,,0)</f>
        <v>Bayside</v>
      </c>
      <c r="R699" s="10">
        <f>Orders[[#This Row],[Unit Price]]-Orders[[#This Row],[Unit Profit]]</f>
        <v>6.1425000000000001</v>
      </c>
      <c r="S699" s="10">
        <f>Orders[[#This Row],[Quantity]]*Orders[[#This Row],[Unit Cost]]</f>
        <v>18.427500000000002</v>
      </c>
      <c r="T699" s="5" cm="1">
        <f t="array" ref="T699">_xlfn.XLOOKUP(D699,Table2[[#All],[Product ID]],Table2[[#All],[Profit]],,0)</f>
        <v>0.60749999999999993</v>
      </c>
      <c r="U699" s="5">
        <f>Orders[[#This Row],[Quantity]]*Orders[[#This Row],[Unit Profit]]</f>
        <v>1.8224999999999998</v>
      </c>
    </row>
    <row r="700" spans="1:21" x14ac:dyDescent="0.3">
      <c r="A700" s="2" t="s">
        <v>4433</v>
      </c>
      <c r="B700" s="3">
        <v>43830</v>
      </c>
      <c r="C700" s="2" t="s">
        <v>4434</v>
      </c>
      <c r="D700" t="s">
        <v>6143</v>
      </c>
      <c r="E700" s="2">
        <v>2</v>
      </c>
      <c r="F700" s="2" t="str">
        <f>_xlfn.XLOOKUP(C700,customers!$A$1:$A$1001,customers!$B$1:$B$1001,,0)</f>
        <v>Jimmy Dymoke</v>
      </c>
      <c r="G700" s="2" t="str">
        <f>IF(_xlfn.XLOOKUP(C700,customers!$A$1:$A$1001,customers!$C$1:$C$1001,,0)=0, "", _xlfn.XLOOKUP(C700,customers!$A$1:$A$1001,customers!$C$1:$C$1001,,0))</f>
        <v>jdymokeje@prnewswire.com</v>
      </c>
      <c r="H700" s="2" t="str">
        <f>_xlfn.XLOOKUP(C700,customers!$A$1:$A$1001,customers!$G$1:$G$1001,,0)</f>
        <v>Ireland</v>
      </c>
      <c r="I700" t="str">
        <f>INDEX(products!$A$1:$G$49,MATCH(orders!$D700,products!$A$1:$A$49,0), MATCH(orders!I$1,products!$A$1:$G$1,0))</f>
        <v>Lib</v>
      </c>
      <c r="J700" t="str">
        <f>INDEX(products!$A$1:$G$49,MATCH(orders!$D700,products!$A$1:$A$49,0), MATCH(orders!J$1,products!$A$1:$G$1,0))</f>
        <v>D</v>
      </c>
      <c r="K700" s="4">
        <f>INDEX(products!$A$1:$G$49,MATCH(orders!$D700,products!$A$1:$A$49,0), MATCH(orders!K$1,products!$A$1:$G$1,0))</f>
        <v>1</v>
      </c>
      <c r="L700" s="5">
        <f>INDEX(products!$A$1:$G$49,MATCH(orders!$D700,products!$A$1:$A$49,0), MATCH(orders!L$1,products!$A$1:$G$1,0))</f>
        <v>12.95</v>
      </c>
      <c r="M700" s="5">
        <f t="shared" si="30"/>
        <v>25.9</v>
      </c>
      <c r="N700" t="str">
        <f t="shared" si="31"/>
        <v>Librica</v>
      </c>
      <c r="O700" t="str">
        <f t="shared" si="32"/>
        <v>Dark</v>
      </c>
      <c r="P700" t="str" cm="1">
        <f t="array" ref="P700">_xlfn.XLOOKUP(Orders[[#This Row],[Customer ID]],customers!$A$1:$A$1001,customers!I$1:$I$1001,,0)</f>
        <v>No</v>
      </c>
      <c r="Q700" t="str">
        <f>_xlfn.XLOOKUP(C700,customers!$A$1:$A$1001,customers!$F$1:$F$1001,,0)</f>
        <v>Beaumont</v>
      </c>
      <c r="R700" s="10">
        <f>Orders[[#This Row],[Unit Price]]-Orders[[#This Row],[Unit Profit]]</f>
        <v>11.266499999999999</v>
      </c>
      <c r="S700" s="10">
        <f>Orders[[#This Row],[Quantity]]*Orders[[#This Row],[Unit Cost]]</f>
        <v>22.532999999999998</v>
      </c>
      <c r="T700" s="5" cm="1">
        <f t="array" ref="T700">_xlfn.XLOOKUP(D700,Table2[[#All],[Product ID]],Table2[[#All],[Profit]],,0)</f>
        <v>1.6835</v>
      </c>
      <c r="U700" s="5">
        <f>Orders[[#This Row],[Quantity]]*Orders[[#This Row],[Unit Profit]]</f>
        <v>3.367</v>
      </c>
    </row>
    <row r="701" spans="1:21" x14ac:dyDescent="0.3">
      <c r="A701" s="2" t="s">
        <v>4439</v>
      </c>
      <c r="B701" s="3">
        <v>44298</v>
      </c>
      <c r="C701" s="2" t="s">
        <v>4440</v>
      </c>
      <c r="D701" t="s">
        <v>6158</v>
      </c>
      <c r="E701" s="2">
        <v>4</v>
      </c>
      <c r="F701" s="2" t="str">
        <f>_xlfn.XLOOKUP(C701,customers!$A$1:$A$1001,customers!$B$1:$B$1001,,0)</f>
        <v>Orland Tadman</v>
      </c>
      <c r="G701" s="2" t="str">
        <f>IF(_xlfn.XLOOKUP(C701,customers!$A$1:$A$1001,customers!$C$1:$C$1001,,0)=0, "", _xlfn.XLOOKUP(C701,customers!$A$1:$A$1001,customers!$C$1:$C$1001,,0))</f>
        <v>otadmanjf@ft.com</v>
      </c>
      <c r="H701" s="2" t="str">
        <f>_xlfn.XLOOKUP(C701,customers!$A$1:$A$1001,customers!$G$1:$G$1001,,0)</f>
        <v>United States</v>
      </c>
      <c r="I701" t="str">
        <f>INDEX(products!$A$1:$G$49,MATCH(orders!$D701,products!$A$1:$A$49,0), MATCH(orders!I$1,products!$A$1:$G$1,0))</f>
        <v>Ara</v>
      </c>
      <c r="J701" t="str">
        <f>INDEX(products!$A$1:$G$49,MATCH(orders!$D701,products!$A$1:$A$49,0), MATCH(orders!J$1,products!$A$1:$G$1,0))</f>
        <v>D</v>
      </c>
      <c r="K701" s="4">
        <f>INDEX(products!$A$1:$G$49,MATCH(orders!$D701,products!$A$1:$A$49,0), MATCH(orders!K$1,products!$A$1:$G$1,0))</f>
        <v>0.5</v>
      </c>
      <c r="L701" s="5">
        <f>INDEX(products!$A$1:$G$49,MATCH(orders!$D701,products!$A$1:$A$49,0), MATCH(orders!L$1,products!$A$1:$G$1,0))</f>
        <v>5.97</v>
      </c>
      <c r="M701" s="5">
        <f t="shared" si="30"/>
        <v>23.88</v>
      </c>
      <c r="N701" t="str">
        <f t="shared" si="31"/>
        <v>Arabica</v>
      </c>
      <c r="O701" t="str">
        <f t="shared" si="32"/>
        <v>Dark</v>
      </c>
      <c r="P701" t="str" cm="1">
        <f t="array" ref="P701">_xlfn.XLOOKUP(Orders[[#This Row],[Customer ID]],customers!$A$1:$A$1001,customers!I$1:$I$1001,,0)</f>
        <v>Yes</v>
      </c>
      <c r="Q701" t="str">
        <f>_xlfn.XLOOKUP(C701,customers!$A$1:$A$1001,customers!$F$1:$F$1001,,0)</f>
        <v>Miami</v>
      </c>
      <c r="R701" s="10">
        <f>Orders[[#This Row],[Unit Price]]-Orders[[#This Row],[Unit Profit]]</f>
        <v>5.4326999999999996</v>
      </c>
      <c r="S701" s="10">
        <f>Orders[[#This Row],[Quantity]]*Orders[[#This Row],[Unit Cost]]</f>
        <v>21.730799999999999</v>
      </c>
      <c r="T701" s="5" cm="1">
        <f t="array" ref="T701">_xlfn.XLOOKUP(D701,Table2[[#All],[Product ID]],Table2[[#All],[Profit]],,0)</f>
        <v>0.5373</v>
      </c>
      <c r="U701" s="5">
        <f>Orders[[#This Row],[Quantity]]*Orders[[#This Row],[Unit Profit]]</f>
        <v>2.1492</v>
      </c>
    </row>
    <row r="702" spans="1:21" x14ac:dyDescent="0.3">
      <c r="A702" s="2" t="s">
        <v>4445</v>
      </c>
      <c r="B702" s="3">
        <v>43736</v>
      </c>
      <c r="C702" s="2" t="s">
        <v>4446</v>
      </c>
      <c r="D702" t="s">
        <v>6161</v>
      </c>
      <c r="E702" s="2">
        <v>2</v>
      </c>
      <c r="F702" s="2" t="str">
        <f>_xlfn.XLOOKUP(C702,customers!$A$1:$A$1001,customers!$B$1:$B$1001,,0)</f>
        <v>Barrett Gudde</v>
      </c>
      <c r="G702" s="2" t="str">
        <f>IF(_xlfn.XLOOKUP(C702,customers!$A$1:$A$1001,customers!$C$1:$C$1001,,0)=0, "", _xlfn.XLOOKUP(C702,customers!$A$1:$A$1001,customers!$C$1:$C$1001,,0))</f>
        <v>bguddejg@dailymotion.com</v>
      </c>
      <c r="H702" s="2" t="str">
        <f>_xlfn.XLOOKUP(C702,customers!$A$1:$A$1001,customers!$G$1:$G$1001,,0)</f>
        <v>United States</v>
      </c>
      <c r="I702" t="str">
        <f>INDEX(products!$A$1:$G$49,MATCH(orders!$D702,products!$A$1:$A$49,0), MATCH(orders!I$1,products!$A$1:$G$1,0))</f>
        <v>Lib</v>
      </c>
      <c r="J702" t="str">
        <f>INDEX(products!$A$1:$G$49,MATCH(orders!$D702,products!$A$1:$A$49,0), MATCH(orders!J$1,products!$A$1:$G$1,0))</f>
        <v>L</v>
      </c>
      <c r="K702" s="4">
        <f>INDEX(products!$A$1:$G$49,MATCH(orders!$D702,products!$A$1:$A$49,0), MATCH(orders!K$1,products!$A$1:$G$1,0))</f>
        <v>0.5</v>
      </c>
      <c r="L702" s="5">
        <f>INDEX(products!$A$1:$G$49,MATCH(orders!$D702,products!$A$1:$A$49,0), MATCH(orders!L$1,products!$A$1:$G$1,0))</f>
        <v>9.51</v>
      </c>
      <c r="M702" s="5">
        <f t="shared" si="30"/>
        <v>19.02</v>
      </c>
      <c r="N702" t="str">
        <f t="shared" si="31"/>
        <v>Librica</v>
      </c>
      <c r="O702" t="str">
        <f t="shared" si="32"/>
        <v>Light</v>
      </c>
      <c r="P702" t="str" cm="1">
        <f t="array" ref="P702">_xlfn.XLOOKUP(Orders[[#This Row],[Customer ID]],customers!$A$1:$A$1001,customers!I$1:$I$1001,,0)</f>
        <v>No</v>
      </c>
      <c r="Q702" t="str">
        <f>_xlfn.XLOOKUP(C702,customers!$A$1:$A$1001,customers!$F$1:$F$1001,,0)</f>
        <v>San Francisco</v>
      </c>
      <c r="R702" s="10">
        <f>Orders[[#This Row],[Unit Price]]-Orders[[#This Row],[Unit Profit]]</f>
        <v>8.2736999999999998</v>
      </c>
      <c r="S702" s="10">
        <f>Orders[[#This Row],[Quantity]]*Orders[[#This Row],[Unit Cost]]</f>
        <v>16.5474</v>
      </c>
      <c r="T702" s="5" cm="1">
        <f t="array" ref="T702">_xlfn.XLOOKUP(D702,Table2[[#All],[Product ID]],Table2[[#All],[Profit]],,0)</f>
        <v>1.2363</v>
      </c>
      <c r="U702" s="5">
        <f>Orders[[#This Row],[Quantity]]*Orders[[#This Row],[Unit Profit]]</f>
        <v>2.4725999999999999</v>
      </c>
    </row>
    <row r="703" spans="1:21" x14ac:dyDescent="0.3">
      <c r="A703" s="2" t="s">
        <v>4450</v>
      </c>
      <c r="B703" s="3">
        <v>44727</v>
      </c>
      <c r="C703" s="2" t="s">
        <v>4451</v>
      </c>
      <c r="D703" t="s">
        <v>6158</v>
      </c>
      <c r="E703" s="2">
        <v>5</v>
      </c>
      <c r="F703" s="2" t="str">
        <f>_xlfn.XLOOKUP(C703,customers!$A$1:$A$1001,customers!$B$1:$B$1001,,0)</f>
        <v>Nathan Sictornes</v>
      </c>
      <c r="G703" s="2" t="str">
        <f>IF(_xlfn.XLOOKUP(C703,customers!$A$1:$A$1001,customers!$C$1:$C$1001,,0)=0, "", _xlfn.XLOOKUP(C703,customers!$A$1:$A$1001,customers!$C$1:$C$1001,,0))</f>
        <v>nsictornesjh@buzzfeed.com</v>
      </c>
      <c r="H703" s="2" t="str">
        <f>_xlfn.XLOOKUP(C703,customers!$A$1:$A$1001,customers!$G$1:$G$1001,,0)</f>
        <v>Ireland</v>
      </c>
      <c r="I703" t="str">
        <f>INDEX(products!$A$1:$G$49,MATCH(orders!$D703,products!$A$1:$A$49,0), MATCH(orders!I$1,products!$A$1:$G$1,0))</f>
        <v>Ara</v>
      </c>
      <c r="J703" t="str">
        <f>INDEX(products!$A$1:$G$49,MATCH(orders!$D703,products!$A$1:$A$49,0), MATCH(orders!J$1,products!$A$1:$G$1,0))</f>
        <v>D</v>
      </c>
      <c r="K703" s="4">
        <f>INDEX(products!$A$1:$G$49,MATCH(orders!$D703,products!$A$1:$A$49,0), MATCH(orders!K$1,products!$A$1:$G$1,0))</f>
        <v>0.5</v>
      </c>
      <c r="L703" s="5">
        <f>INDEX(products!$A$1:$G$49,MATCH(orders!$D703,products!$A$1:$A$49,0), MATCH(orders!L$1,products!$A$1:$G$1,0))</f>
        <v>5.97</v>
      </c>
      <c r="M703" s="5">
        <f t="shared" si="30"/>
        <v>29.849999999999998</v>
      </c>
      <c r="N703" t="str">
        <f t="shared" si="31"/>
        <v>Arabica</v>
      </c>
      <c r="O703" t="str">
        <f t="shared" si="32"/>
        <v>Dark</v>
      </c>
      <c r="P703" t="str" cm="1">
        <f t="array" ref="P703">_xlfn.XLOOKUP(Orders[[#This Row],[Customer ID]],customers!$A$1:$A$1001,customers!I$1:$I$1001,,0)</f>
        <v>Yes</v>
      </c>
      <c r="Q703" t="str">
        <f>_xlfn.XLOOKUP(C703,customers!$A$1:$A$1001,customers!$F$1:$F$1001,,0)</f>
        <v>Sandyford</v>
      </c>
      <c r="R703" s="10">
        <f>Orders[[#This Row],[Unit Price]]-Orders[[#This Row],[Unit Profit]]</f>
        <v>5.4326999999999996</v>
      </c>
      <c r="S703" s="10">
        <f>Orders[[#This Row],[Quantity]]*Orders[[#This Row],[Unit Cost]]</f>
        <v>27.163499999999999</v>
      </c>
      <c r="T703" s="5" cm="1">
        <f t="array" ref="T703">_xlfn.XLOOKUP(D703,Table2[[#All],[Product ID]],Table2[[#All],[Profit]],,0)</f>
        <v>0.5373</v>
      </c>
      <c r="U703" s="5">
        <f>Orders[[#This Row],[Quantity]]*Orders[[#This Row],[Unit Profit]]</f>
        <v>2.6865000000000001</v>
      </c>
    </row>
    <row r="704" spans="1:21" x14ac:dyDescent="0.3">
      <c r="A704" s="2" t="s">
        <v>4456</v>
      </c>
      <c r="B704" s="3">
        <v>43661</v>
      </c>
      <c r="C704" s="2" t="s">
        <v>4457</v>
      </c>
      <c r="D704" t="s">
        <v>6180</v>
      </c>
      <c r="E704" s="2">
        <v>1</v>
      </c>
      <c r="F704" s="2" t="str">
        <f>_xlfn.XLOOKUP(C704,customers!$A$1:$A$1001,customers!$B$1:$B$1001,,0)</f>
        <v>Vivyan Dunning</v>
      </c>
      <c r="G704" s="2" t="str">
        <f>IF(_xlfn.XLOOKUP(C704,customers!$A$1:$A$1001,customers!$C$1:$C$1001,,0)=0, "", _xlfn.XLOOKUP(C704,customers!$A$1:$A$1001,customers!$C$1:$C$1001,,0))</f>
        <v>vdunningji@independent.co.uk</v>
      </c>
      <c r="H704" s="2" t="str">
        <f>_xlfn.XLOOKUP(C704,customers!$A$1:$A$1001,customers!$G$1:$G$1001,,0)</f>
        <v>United States</v>
      </c>
      <c r="I704" t="str">
        <f>INDEX(products!$A$1:$G$49,MATCH(orders!$D704,products!$A$1:$A$49,0), MATCH(orders!I$1,products!$A$1:$G$1,0))</f>
        <v>Ara</v>
      </c>
      <c r="J704" t="str">
        <f>INDEX(products!$A$1:$G$49,MATCH(orders!$D704,products!$A$1:$A$49,0), MATCH(orders!J$1,products!$A$1:$G$1,0))</f>
        <v>L</v>
      </c>
      <c r="K704" s="4">
        <f>INDEX(products!$A$1:$G$49,MATCH(orders!$D704,products!$A$1:$A$49,0), MATCH(orders!K$1,products!$A$1:$G$1,0))</f>
        <v>0.5</v>
      </c>
      <c r="L704" s="5">
        <f>INDEX(products!$A$1:$G$49,MATCH(orders!$D704,products!$A$1:$A$49,0), MATCH(orders!L$1,products!$A$1:$G$1,0))</f>
        <v>7.77</v>
      </c>
      <c r="M704" s="5">
        <f t="shared" si="30"/>
        <v>7.77</v>
      </c>
      <c r="N704" t="str">
        <f t="shared" si="31"/>
        <v>Arabica</v>
      </c>
      <c r="O704" t="str">
        <f t="shared" si="32"/>
        <v>Light</v>
      </c>
      <c r="P704" t="str" cm="1">
        <f t="array" ref="P704">_xlfn.XLOOKUP(Orders[[#This Row],[Customer ID]],customers!$A$1:$A$1001,customers!I$1:$I$1001,,0)</f>
        <v>Yes</v>
      </c>
      <c r="Q704" t="str">
        <f>_xlfn.XLOOKUP(C704,customers!$A$1:$A$1001,customers!$F$1:$F$1001,,0)</f>
        <v>Punta Gorda</v>
      </c>
      <c r="R704" s="10">
        <f>Orders[[#This Row],[Unit Price]]-Orders[[#This Row],[Unit Profit]]</f>
        <v>7.0706999999999995</v>
      </c>
      <c r="S704" s="10">
        <f>Orders[[#This Row],[Quantity]]*Orders[[#This Row],[Unit Cost]]</f>
        <v>7.0706999999999995</v>
      </c>
      <c r="T704" s="5" cm="1">
        <f t="array" ref="T704">_xlfn.XLOOKUP(D704,Table2[[#All],[Product ID]],Table2[[#All],[Profit]],,0)</f>
        <v>0.69929999999999992</v>
      </c>
      <c r="U704" s="5">
        <f>Orders[[#This Row],[Quantity]]*Orders[[#This Row],[Unit Profit]]</f>
        <v>0.69929999999999992</v>
      </c>
    </row>
    <row r="705" spans="1:21" x14ac:dyDescent="0.3">
      <c r="A705" s="2" t="s">
        <v>4461</v>
      </c>
      <c r="B705" s="3">
        <v>43506</v>
      </c>
      <c r="C705" s="2" t="s">
        <v>4462</v>
      </c>
      <c r="D705" t="s">
        <v>6165</v>
      </c>
      <c r="E705" s="2">
        <v>4</v>
      </c>
      <c r="F705" s="2" t="str">
        <f>_xlfn.XLOOKUP(C705,customers!$A$1:$A$1001,customers!$B$1:$B$1001,,0)</f>
        <v>Doralin Baison</v>
      </c>
      <c r="G705" s="2" t="str">
        <f>IF(_xlfn.XLOOKUP(C705,customers!$A$1:$A$1001,customers!$C$1:$C$1001,,0)=0, "", _xlfn.XLOOKUP(C705,customers!$A$1:$A$1001,customers!$C$1:$C$1001,,0))</f>
        <v/>
      </c>
      <c r="H705" s="2" t="str">
        <f>_xlfn.XLOOKUP(C705,customers!$A$1:$A$1001,customers!$G$1:$G$1001,,0)</f>
        <v>Ireland</v>
      </c>
      <c r="I705" t="str">
        <f>INDEX(products!$A$1:$G$49,MATCH(orders!$D705,products!$A$1:$A$49,0), MATCH(orders!I$1,products!$A$1:$G$1,0))</f>
        <v>Lib</v>
      </c>
      <c r="J705" t="str">
        <f>INDEX(products!$A$1:$G$49,MATCH(orders!$D705,products!$A$1:$A$49,0), MATCH(orders!J$1,products!$A$1:$G$1,0))</f>
        <v>D</v>
      </c>
      <c r="K705" s="4">
        <f>INDEX(products!$A$1:$G$49,MATCH(orders!$D705,products!$A$1:$A$49,0), MATCH(orders!K$1,products!$A$1:$G$1,0))</f>
        <v>2.5</v>
      </c>
      <c r="L705" s="5">
        <f>INDEX(products!$A$1:$G$49,MATCH(orders!$D705,products!$A$1:$A$49,0), MATCH(orders!L$1,products!$A$1:$G$1,0))</f>
        <v>29.784999999999997</v>
      </c>
      <c r="M705" s="5">
        <f t="shared" si="30"/>
        <v>119.13999999999999</v>
      </c>
      <c r="N705" t="str">
        <f t="shared" si="31"/>
        <v>Librica</v>
      </c>
      <c r="O705" t="str">
        <f t="shared" si="32"/>
        <v>Dark</v>
      </c>
      <c r="P705" t="str" cm="1">
        <f t="array" ref="P705">_xlfn.XLOOKUP(Orders[[#This Row],[Customer ID]],customers!$A$1:$A$1001,customers!I$1:$I$1001,,0)</f>
        <v>Yes</v>
      </c>
      <c r="Q705" t="str">
        <f>_xlfn.XLOOKUP(C705,customers!$A$1:$A$1001,customers!$F$1:$F$1001,,0)</f>
        <v>Ballivor</v>
      </c>
      <c r="R705" s="10">
        <f>Orders[[#This Row],[Unit Price]]-Orders[[#This Row],[Unit Profit]]</f>
        <v>25.912949999999995</v>
      </c>
      <c r="S705" s="10">
        <f>Orders[[#This Row],[Quantity]]*Orders[[#This Row],[Unit Cost]]</f>
        <v>103.65179999999998</v>
      </c>
      <c r="T705" s="5" cm="1">
        <f t="array" ref="T705">_xlfn.XLOOKUP(D705,Table2[[#All],[Product ID]],Table2[[#All],[Profit]],,0)</f>
        <v>3.8720499999999998</v>
      </c>
      <c r="U705" s="5">
        <f>Orders[[#This Row],[Quantity]]*Orders[[#This Row],[Unit Profit]]</f>
        <v>15.488199999999999</v>
      </c>
    </row>
    <row r="706" spans="1:21" x14ac:dyDescent="0.3">
      <c r="A706" s="2" t="s">
        <v>4466</v>
      </c>
      <c r="B706" s="3">
        <v>44716</v>
      </c>
      <c r="C706" s="2" t="s">
        <v>4467</v>
      </c>
      <c r="D706" t="s">
        <v>6153</v>
      </c>
      <c r="E706" s="2">
        <v>6</v>
      </c>
      <c r="F706" s="2" t="str">
        <f>_xlfn.XLOOKUP(C706,customers!$A$1:$A$1001,customers!$B$1:$B$1001,,0)</f>
        <v>Josefina Ferens</v>
      </c>
      <c r="G706" s="2" t="str">
        <f>IF(_xlfn.XLOOKUP(C706,customers!$A$1:$A$1001,customers!$C$1:$C$1001,,0)=0, "", _xlfn.XLOOKUP(C706,customers!$A$1:$A$1001,customers!$C$1:$C$1001,,0))</f>
        <v/>
      </c>
      <c r="H706" s="2" t="str">
        <f>_xlfn.XLOOKUP(C706,customers!$A$1:$A$1001,customers!$G$1:$G$1001,,0)</f>
        <v>United States</v>
      </c>
      <c r="I706" t="str">
        <f>INDEX(products!$A$1:$G$49,MATCH(orders!$D706,products!$A$1:$A$49,0), MATCH(orders!I$1,products!$A$1:$G$1,0))</f>
        <v>Exc</v>
      </c>
      <c r="J706" t="str">
        <f>INDEX(products!$A$1:$G$49,MATCH(orders!$D706,products!$A$1:$A$49,0), MATCH(orders!J$1,products!$A$1:$G$1,0))</f>
        <v>D</v>
      </c>
      <c r="K706" s="4">
        <f>INDEX(products!$A$1:$G$49,MATCH(orders!$D706,products!$A$1:$A$49,0), MATCH(orders!K$1,products!$A$1:$G$1,0))</f>
        <v>0.2</v>
      </c>
      <c r="L706" s="5">
        <f>INDEX(products!$A$1:$G$49,MATCH(orders!$D706,products!$A$1:$A$49,0), MATCH(orders!L$1,products!$A$1:$G$1,0))</f>
        <v>3.645</v>
      </c>
      <c r="M706" s="5">
        <f t="shared" si="30"/>
        <v>21.87</v>
      </c>
      <c r="N706" t="str">
        <f t="shared" si="31"/>
        <v>Excelsa</v>
      </c>
      <c r="O706" t="str">
        <f t="shared" si="32"/>
        <v>Dark</v>
      </c>
      <c r="P706" t="str" cm="1">
        <f t="array" ref="P706">_xlfn.XLOOKUP(Orders[[#This Row],[Customer ID]],customers!$A$1:$A$1001,customers!I$1:$I$1001,,0)</f>
        <v>Yes</v>
      </c>
      <c r="Q706" t="str">
        <f>_xlfn.XLOOKUP(C706,customers!$A$1:$A$1001,customers!$F$1:$F$1001,,0)</f>
        <v>New York City</v>
      </c>
      <c r="R706" s="10">
        <f>Orders[[#This Row],[Unit Price]]-Orders[[#This Row],[Unit Profit]]</f>
        <v>3.2440500000000001</v>
      </c>
      <c r="S706" s="10">
        <f>Orders[[#This Row],[Quantity]]*Orders[[#This Row],[Unit Cost]]</f>
        <v>19.464300000000001</v>
      </c>
      <c r="T706" s="5" cm="1">
        <f t="array" ref="T706">_xlfn.XLOOKUP(D706,Table2[[#All],[Product ID]],Table2[[#All],[Profit]],,0)</f>
        <v>0.40095000000000003</v>
      </c>
      <c r="U706" s="5">
        <f>Orders[[#This Row],[Quantity]]*Orders[[#This Row],[Unit Profit]]</f>
        <v>2.4057000000000004</v>
      </c>
    </row>
    <row r="707" spans="1:21" x14ac:dyDescent="0.3">
      <c r="A707" s="2" t="s">
        <v>4471</v>
      </c>
      <c r="B707" s="3">
        <v>44114</v>
      </c>
      <c r="C707" s="2" t="s">
        <v>4472</v>
      </c>
      <c r="D707" t="s">
        <v>6176</v>
      </c>
      <c r="E707" s="2">
        <v>2</v>
      </c>
      <c r="F707" s="2" t="str">
        <f>_xlfn.XLOOKUP(C707,customers!$A$1:$A$1001,customers!$B$1:$B$1001,,0)</f>
        <v>Shelley Gehring</v>
      </c>
      <c r="G707" s="2" t="str">
        <f>IF(_xlfn.XLOOKUP(C707,customers!$A$1:$A$1001,customers!$C$1:$C$1001,,0)=0, "", _xlfn.XLOOKUP(C707,customers!$A$1:$A$1001,customers!$C$1:$C$1001,,0))</f>
        <v>sgehringjl@gnu.org</v>
      </c>
      <c r="H707" s="2" t="str">
        <f>_xlfn.XLOOKUP(C707,customers!$A$1:$A$1001,customers!$G$1:$G$1001,,0)</f>
        <v>United States</v>
      </c>
      <c r="I707" t="str">
        <f>INDEX(products!$A$1:$G$49,MATCH(orders!$D707,products!$A$1:$A$49,0), MATCH(orders!I$1,products!$A$1:$G$1,0))</f>
        <v>Exc</v>
      </c>
      <c r="J707" t="str">
        <f>INDEX(products!$A$1:$G$49,MATCH(orders!$D707,products!$A$1:$A$49,0), MATCH(orders!J$1,products!$A$1:$G$1,0))</f>
        <v>L</v>
      </c>
      <c r="K707" s="4">
        <f>INDEX(products!$A$1:$G$49,MATCH(orders!$D707,products!$A$1:$A$49,0), MATCH(orders!K$1,products!$A$1:$G$1,0))</f>
        <v>0.5</v>
      </c>
      <c r="L707" s="5">
        <f>INDEX(products!$A$1:$G$49,MATCH(orders!$D707,products!$A$1:$A$49,0), MATCH(orders!L$1,products!$A$1:$G$1,0))</f>
        <v>8.91</v>
      </c>
      <c r="M707" s="5">
        <f t="shared" ref="M707:M770" si="33">L707*E707</f>
        <v>17.82</v>
      </c>
      <c r="N707" t="str">
        <f t="shared" ref="N707:N770" si="34">IF(I707="Rob","Robusta", IF(I707="Exc","Excelsa", IF(I707="Ara", "Arabica", IF(I707="Lib", "Librica",""))))</f>
        <v>Excelsa</v>
      </c>
      <c r="O707" t="str">
        <f t="shared" ref="O707:O770" si="35">IF(J707="M", "Medium", IF(J707="L", "Light", IF(J707="D", "Dark","")))</f>
        <v>Light</v>
      </c>
      <c r="P707" t="str" cm="1">
        <f t="array" ref="P707">_xlfn.XLOOKUP(Orders[[#This Row],[Customer ID]],customers!$A$1:$A$1001,customers!I$1:$I$1001,,0)</f>
        <v>No</v>
      </c>
      <c r="Q707" t="str">
        <f>_xlfn.XLOOKUP(C707,customers!$A$1:$A$1001,customers!$F$1:$F$1001,,0)</f>
        <v>Spartanburg</v>
      </c>
      <c r="R707" s="10">
        <f>Orders[[#This Row],[Unit Price]]-Orders[[#This Row],[Unit Profit]]</f>
        <v>7.9298999999999999</v>
      </c>
      <c r="S707" s="10">
        <f>Orders[[#This Row],[Quantity]]*Orders[[#This Row],[Unit Cost]]</f>
        <v>15.8598</v>
      </c>
      <c r="T707" s="5" cm="1">
        <f t="array" ref="T707">_xlfn.XLOOKUP(D707,Table2[[#All],[Product ID]],Table2[[#All],[Profit]],,0)</f>
        <v>0.98009999999999997</v>
      </c>
      <c r="U707" s="5">
        <f>Orders[[#This Row],[Quantity]]*Orders[[#This Row],[Unit Profit]]</f>
        <v>1.9601999999999999</v>
      </c>
    </row>
    <row r="708" spans="1:21" x14ac:dyDescent="0.3">
      <c r="A708" s="2" t="s">
        <v>4477</v>
      </c>
      <c r="B708" s="3">
        <v>44353</v>
      </c>
      <c r="C708" s="2" t="s">
        <v>4478</v>
      </c>
      <c r="D708" t="s">
        <v>6156</v>
      </c>
      <c r="E708" s="2">
        <v>3</v>
      </c>
      <c r="F708" s="2" t="str">
        <f>_xlfn.XLOOKUP(C708,customers!$A$1:$A$1001,customers!$B$1:$B$1001,,0)</f>
        <v>Barrie Fallowes</v>
      </c>
      <c r="G708" s="2" t="str">
        <f>IF(_xlfn.XLOOKUP(C708,customers!$A$1:$A$1001,customers!$C$1:$C$1001,,0)=0, "", _xlfn.XLOOKUP(C708,customers!$A$1:$A$1001,customers!$C$1:$C$1001,,0))</f>
        <v>bfallowesjm@purevolume.com</v>
      </c>
      <c r="H708" s="2" t="str">
        <f>_xlfn.XLOOKUP(C708,customers!$A$1:$A$1001,customers!$G$1:$G$1001,,0)</f>
        <v>United States</v>
      </c>
      <c r="I708" t="str">
        <f>INDEX(products!$A$1:$G$49,MATCH(orders!$D708,products!$A$1:$A$49,0), MATCH(orders!I$1,products!$A$1:$G$1,0))</f>
        <v>Exc</v>
      </c>
      <c r="J708" t="str">
        <f>INDEX(products!$A$1:$G$49,MATCH(orders!$D708,products!$A$1:$A$49,0), MATCH(orders!J$1,products!$A$1:$G$1,0))</f>
        <v>M</v>
      </c>
      <c r="K708" s="4">
        <f>INDEX(products!$A$1:$G$49,MATCH(orders!$D708,products!$A$1:$A$49,0), MATCH(orders!K$1,products!$A$1:$G$1,0))</f>
        <v>0.2</v>
      </c>
      <c r="L708" s="5">
        <f>INDEX(products!$A$1:$G$49,MATCH(orders!$D708,products!$A$1:$A$49,0), MATCH(orders!L$1,products!$A$1:$G$1,0))</f>
        <v>4.125</v>
      </c>
      <c r="M708" s="5">
        <f t="shared" si="33"/>
        <v>12.375</v>
      </c>
      <c r="N708" t="str">
        <f t="shared" si="34"/>
        <v>Excelsa</v>
      </c>
      <c r="O708" t="str">
        <f t="shared" si="35"/>
        <v>Medium</v>
      </c>
      <c r="P708" t="str" cm="1">
        <f t="array" ref="P708">_xlfn.XLOOKUP(Orders[[#This Row],[Customer ID]],customers!$A$1:$A$1001,customers!I$1:$I$1001,,0)</f>
        <v>No</v>
      </c>
      <c r="Q708" t="str">
        <f>_xlfn.XLOOKUP(C708,customers!$A$1:$A$1001,customers!$F$1:$F$1001,,0)</f>
        <v>Bakersfield</v>
      </c>
      <c r="R708" s="10">
        <f>Orders[[#This Row],[Unit Price]]-Orders[[#This Row],[Unit Profit]]</f>
        <v>3.6712500000000001</v>
      </c>
      <c r="S708" s="10">
        <f>Orders[[#This Row],[Quantity]]*Orders[[#This Row],[Unit Cost]]</f>
        <v>11.01375</v>
      </c>
      <c r="T708" s="5" cm="1">
        <f t="array" ref="T708">_xlfn.XLOOKUP(D708,Table2[[#All],[Product ID]],Table2[[#All],[Profit]],,0)</f>
        <v>0.45374999999999999</v>
      </c>
      <c r="U708" s="5">
        <f>Orders[[#This Row],[Quantity]]*Orders[[#This Row],[Unit Profit]]</f>
        <v>1.3612500000000001</v>
      </c>
    </row>
    <row r="709" spans="1:21" x14ac:dyDescent="0.3">
      <c r="A709" s="2" t="s">
        <v>4483</v>
      </c>
      <c r="B709" s="3">
        <v>43540</v>
      </c>
      <c r="C709" s="2" t="s">
        <v>4484</v>
      </c>
      <c r="D709" t="s">
        <v>6143</v>
      </c>
      <c r="E709" s="2">
        <v>2</v>
      </c>
      <c r="F709" s="2" t="str">
        <f>_xlfn.XLOOKUP(C709,customers!$A$1:$A$1001,customers!$B$1:$B$1001,,0)</f>
        <v>Nicolas Aiton</v>
      </c>
      <c r="G709" s="2" t="str">
        <f>IF(_xlfn.XLOOKUP(C709,customers!$A$1:$A$1001,customers!$C$1:$C$1001,,0)=0, "", _xlfn.XLOOKUP(C709,customers!$A$1:$A$1001,customers!$C$1:$C$1001,,0))</f>
        <v/>
      </c>
      <c r="H709" s="2" t="str">
        <f>_xlfn.XLOOKUP(C709,customers!$A$1:$A$1001,customers!$G$1:$G$1001,,0)</f>
        <v>Ireland</v>
      </c>
      <c r="I709" t="str">
        <f>INDEX(products!$A$1:$G$49,MATCH(orders!$D709,products!$A$1:$A$49,0), MATCH(orders!I$1,products!$A$1:$G$1,0))</f>
        <v>Lib</v>
      </c>
      <c r="J709" t="str">
        <f>INDEX(products!$A$1:$G$49,MATCH(orders!$D709,products!$A$1:$A$49,0), MATCH(orders!J$1,products!$A$1:$G$1,0))</f>
        <v>D</v>
      </c>
      <c r="K709" s="4">
        <f>INDEX(products!$A$1:$G$49,MATCH(orders!$D709,products!$A$1:$A$49,0), MATCH(orders!K$1,products!$A$1:$G$1,0))</f>
        <v>1</v>
      </c>
      <c r="L709" s="5">
        <f>INDEX(products!$A$1:$G$49,MATCH(orders!$D709,products!$A$1:$A$49,0), MATCH(orders!L$1,products!$A$1:$G$1,0))</f>
        <v>12.95</v>
      </c>
      <c r="M709" s="5">
        <f t="shared" si="33"/>
        <v>25.9</v>
      </c>
      <c r="N709" t="str">
        <f t="shared" si="34"/>
        <v>Librica</v>
      </c>
      <c r="O709" t="str">
        <f t="shared" si="35"/>
        <v>Dark</v>
      </c>
      <c r="P709" t="str" cm="1">
        <f t="array" ref="P709">_xlfn.XLOOKUP(Orders[[#This Row],[Customer ID]],customers!$A$1:$A$1001,customers!I$1:$I$1001,,0)</f>
        <v>No</v>
      </c>
      <c r="Q709" t="str">
        <f>_xlfn.XLOOKUP(C709,customers!$A$1:$A$1001,customers!$F$1:$F$1001,,0)</f>
        <v>Dungarvan</v>
      </c>
      <c r="R709" s="10">
        <f>Orders[[#This Row],[Unit Price]]-Orders[[#This Row],[Unit Profit]]</f>
        <v>11.266499999999999</v>
      </c>
      <c r="S709" s="10">
        <f>Orders[[#This Row],[Quantity]]*Orders[[#This Row],[Unit Cost]]</f>
        <v>22.532999999999998</v>
      </c>
      <c r="T709" s="5" cm="1">
        <f t="array" ref="T709">_xlfn.XLOOKUP(D709,Table2[[#All],[Product ID]],Table2[[#All],[Profit]],,0)</f>
        <v>1.6835</v>
      </c>
      <c r="U709" s="5">
        <f>Orders[[#This Row],[Quantity]]*Orders[[#This Row],[Unit Profit]]</f>
        <v>3.367</v>
      </c>
    </row>
    <row r="710" spans="1:21" x14ac:dyDescent="0.3">
      <c r="A710" s="2" t="s">
        <v>4488</v>
      </c>
      <c r="B710" s="3">
        <v>43804</v>
      </c>
      <c r="C710" s="2" t="s">
        <v>4489</v>
      </c>
      <c r="D710" t="s">
        <v>6157</v>
      </c>
      <c r="E710" s="2">
        <v>2</v>
      </c>
      <c r="F710" s="2" t="str">
        <f>_xlfn.XLOOKUP(C710,customers!$A$1:$A$1001,customers!$B$1:$B$1001,,0)</f>
        <v>Shelli De Banke</v>
      </c>
      <c r="G710" s="2" t="str">
        <f>IF(_xlfn.XLOOKUP(C710,customers!$A$1:$A$1001,customers!$C$1:$C$1001,,0)=0, "", _xlfn.XLOOKUP(C710,customers!$A$1:$A$1001,customers!$C$1:$C$1001,,0))</f>
        <v>sdejo@newsvine.com</v>
      </c>
      <c r="H710" s="2" t="str">
        <f>_xlfn.XLOOKUP(C710,customers!$A$1:$A$1001,customers!$G$1:$G$1001,,0)</f>
        <v>United States</v>
      </c>
      <c r="I710" t="str">
        <f>INDEX(products!$A$1:$G$49,MATCH(orders!$D710,products!$A$1:$A$49,0), MATCH(orders!I$1,products!$A$1:$G$1,0))</f>
        <v>Ara</v>
      </c>
      <c r="J710" t="str">
        <f>INDEX(products!$A$1:$G$49,MATCH(orders!$D710,products!$A$1:$A$49,0), MATCH(orders!J$1,products!$A$1:$G$1,0))</f>
        <v>M</v>
      </c>
      <c r="K710" s="4">
        <f>INDEX(products!$A$1:$G$49,MATCH(orders!$D710,products!$A$1:$A$49,0), MATCH(orders!K$1,products!$A$1:$G$1,0))</f>
        <v>0.5</v>
      </c>
      <c r="L710" s="5">
        <f>INDEX(products!$A$1:$G$49,MATCH(orders!$D710,products!$A$1:$A$49,0), MATCH(orders!L$1,products!$A$1:$G$1,0))</f>
        <v>6.75</v>
      </c>
      <c r="M710" s="5">
        <f t="shared" si="33"/>
        <v>13.5</v>
      </c>
      <c r="N710" t="str">
        <f t="shared" si="34"/>
        <v>Arabica</v>
      </c>
      <c r="O710" t="str">
        <f t="shared" si="35"/>
        <v>Medium</v>
      </c>
      <c r="P710" t="str" cm="1">
        <f t="array" ref="P710">_xlfn.XLOOKUP(Orders[[#This Row],[Customer ID]],customers!$A$1:$A$1001,customers!I$1:$I$1001,,0)</f>
        <v>Yes</v>
      </c>
      <c r="Q710" t="str">
        <f>_xlfn.XLOOKUP(C710,customers!$A$1:$A$1001,customers!$F$1:$F$1001,,0)</f>
        <v>Saint Louis</v>
      </c>
      <c r="R710" s="10">
        <f>Orders[[#This Row],[Unit Price]]-Orders[[#This Row],[Unit Profit]]</f>
        <v>6.1425000000000001</v>
      </c>
      <c r="S710" s="10">
        <f>Orders[[#This Row],[Quantity]]*Orders[[#This Row],[Unit Cost]]</f>
        <v>12.285</v>
      </c>
      <c r="T710" s="5" cm="1">
        <f t="array" ref="T710">_xlfn.XLOOKUP(D710,Table2[[#All],[Product ID]],Table2[[#All],[Profit]],,0)</f>
        <v>0.60749999999999993</v>
      </c>
      <c r="U710" s="5">
        <f>Orders[[#This Row],[Quantity]]*Orders[[#This Row],[Unit Profit]]</f>
        <v>1.2149999999999999</v>
      </c>
    </row>
    <row r="711" spans="1:21" x14ac:dyDescent="0.3">
      <c r="A711" s="2" t="s">
        <v>4494</v>
      </c>
      <c r="B711" s="3">
        <v>43485</v>
      </c>
      <c r="C711" s="2" t="s">
        <v>4495</v>
      </c>
      <c r="D711" t="s">
        <v>6176</v>
      </c>
      <c r="E711" s="2">
        <v>2</v>
      </c>
      <c r="F711" s="2" t="str">
        <f>_xlfn.XLOOKUP(C711,customers!$A$1:$A$1001,customers!$B$1:$B$1001,,0)</f>
        <v>Lyell Murch</v>
      </c>
      <c r="G711" s="2" t="str">
        <f>IF(_xlfn.XLOOKUP(C711,customers!$A$1:$A$1001,customers!$C$1:$C$1001,,0)=0, "", _xlfn.XLOOKUP(C711,customers!$A$1:$A$1001,customers!$C$1:$C$1001,,0))</f>
        <v/>
      </c>
      <c r="H711" s="2" t="str">
        <f>_xlfn.XLOOKUP(C711,customers!$A$1:$A$1001,customers!$G$1:$G$1001,,0)</f>
        <v>United States</v>
      </c>
      <c r="I711" t="str">
        <f>INDEX(products!$A$1:$G$49,MATCH(orders!$D711,products!$A$1:$A$49,0), MATCH(orders!I$1,products!$A$1:$G$1,0))</f>
        <v>Exc</v>
      </c>
      <c r="J711" t="str">
        <f>INDEX(products!$A$1:$G$49,MATCH(orders!$D711,products!$A$1:$A$49,0), MATCH(orders!J$1,products!$A$1:$G$1,0))</f>
        <v>L</v>
      </c>
      <c r="K711" s="4">
        <f>INDEX(products!$A$1:$G$49,MATCH(orders!$D711,products!$A$1:$A$49,0), MATCH(orders!K$1,products!$A$1:$G$1,0))</f>
        <v>0.5</v>
      </c>
      <c r="L711" s="5">
        <f>INDEX(products!$A$1:$G$49,MATCH(orders!$D711,products!$A$1:$A$49,0), MATCH(orders!L$1,products!$A$1:$G$1,0))</f>
        <v>8.91</v>
      </c>
      <c r="M711" s="5">
        <f t="shared" si="33"/>
        <v>17.82</v>
      </c>
      <c r="N711" t="str">
        <f t="shared" si="34"/>
        <v>Excelsa</v>
      </c>
      <c r="O711" t="str">
        <f t="shared" si="35"/>
        <v>Light</v>
      </c>
      <c r="P711" t="str" cm="1">
        <f t="array" ref="P711">_xlfn.XLOOKUP(Orders[[#This Row],[Customer ID]],customers!$A$1:$A$1001,customers!I$1:$I$1001,,0)</f>
        <v>Yes</v>
      </c>
      <c r="Q711" t="str">
        <f>_xlfn.XLOOKUP(C711,customers!$A$1:$A$1001,customers!$F$1:$F$1001,,0)</f>
        <v>Fort Wayne</v>
      </c>
      <c r="R711" s="10">
        <f>Orders[[#This Row],[Unit Price]]-Orders[[#This Row],[Unit Profit]]</f>
        <v>7.9298999999999999</v>
      </c>
      <c r="S711" s="10">
        <f>Orders[[#This Row],[Quantity]]*Orders[[#This Row],[Unit Cost]]</f>
        <v>15.8598</v>
      </c>
      <c r="T711" s="5" cm="1">
        <f t="array" ref="T711">_xlfn.XLOOKUP(D711,Table2[[#All],[Product ID]],Table2[[#All],[Profit]],,0)</f>
        <v>0.98009999999999997</v>
      </c>
      <c r="U711" s="5">
        <f>Orders[[#This Row],[Quantity]]*Orders[[#This Row],[Unit Profit]]</f>
        <v>1.9601999999999999</v>
      </c>
    </row>
    <row r="712" spans="1:21" x14ac:dyDescent="0.3">
      <c r="A712" s="2" t="s">
        <v>4499</v>
      </c>
      <c r="B712" s="3">
        <v>44655</v>
      </c>
      <c r="C712" s="2" t="s">
        <v>4500</v>
      </c>
      <c r="D712" t="s">
        <v>6139</v>
      </c>
      <c r="E712" s="2">
        <v>3</v>
      </c>
      <c r="F712" s="2" t="str">
        <f>_xlfn.XLOOKUP(C712,customers!$A$1:$A$1001,customers!$B$1:$B$1001,,0)</f>
        <v>Stearne Count</v>
      </c>
      <c r="G712" s="2" t="str">
        <f>IF(_xlfn.XLOOKUP(C712,customers!$A$1:$A$1001,customers!$C$1:$C$1001,,0)=0, "", _xlfn.XLOOKUP(C712,customers!$A$1:$A$1001,customers!$C$1:$C$1001,,0))</f>
        <v>scountjq@nba.com</v>
      </c>
      <c r="H712" s="2" t="str">
        <f>_xlfn.XLOOKUP(C712,customers!$A$1:$A$1001,customers!$G$1:$G$1001,,0)</f>
        <v>United States</v>
      </c>
      <c r="I712" t="str">
        <f>INDEX(products!$A$1:$G$49,MATCH(orders!$D712,products!$A$1:$A$49,0), MATCH(orders!I$1,products!$A$1:$G$1,0))</f>
        <v>Exc</v>
      </c>
      <c r="J712" t="str">
        <f>INDEX(products!$A$1:$G$49,MATCH(orders!$D712,products!$A$1:$A$49,0), MATCH(orders!J$1,products!$A$1:$G$1,0))</f>
        <v>M</v>
      </c>
      <c r="K712" s="4">
        <f>INDEX(products!$A$1:$G$49,MATCH(orders!$D712,products!$A$1:$A$49,0), MATCH(orders!K$1,products!$A$1:$G$1,0))</f>
        <v>0.5</v>
      </c>
      <c r="L712" s="5">
        <f>INDEX(products!$A$1:$G$49,MATCH(orders!$D712,products!$A$1:$A$49,0), MATCH(orders!L$1,products!$A$1:$G$1,0))</f>
        <v>8.25</v>
      </c>
      <c r="M712" s="5">
        <f t="shared" si="33"/>
        <v>24.75</v>
      </c>
      <c r="N712" t="str">
        <f t="shared" si="34"/>
        <v>Excelsa</v>
      </c>
      <c r="O712" t="str">
        <f t="shared" si="35"/>
        <v>Medium</v>
      </c>
      <c r="P712" t="str" cm="1">
        <f t="array" ref="P712">_xlfn.XLOOKUP(Orders[[#This Row],[Customer ID]],customers!$A$1:$A$1001,customers!I$1:$I$1001,,0)</f>
        <v>No</v>
      </c>
      <c r="Q712" t="str">
        <f>_xlfn.XLOOKUP(C712,customers!$A$1:$A$1001,customers!$F$1:$F$1001,,0)</f>
        <v>Young America</v>
      </c>
      <c r="R712" s="10">
        <f>Orders[[#This Row],[Unit Price]]-Orders[[#This Row],[Unit Profit]]</f>
        <v>7.3425000000000002</v>
      </c>
      <c r="S712" s="10">
        <f>Orders[[#This Row],[Quantity]]*Orders[[#This Row],[Unit Cost]]</f>
        <v>22.0275</v>
      </c>
      <c r="T712" s="5" cm="1">
        <f t="array" ref="T712">_xlfn.XLOOKUP(D712,Table2[[#All],[Product ID]],Table2[[#All],[Profit]],,0)</f>
        <v>0.90749999999999997</v>
      </c>
      <c r="U712" s="5">
        <f>Orders[[#This Row],[Quantity]]*Orders[[#This Row],[Unit Profit]]</f>
        <v>2.7225000000000001</v>
      </c>
    </row>
    <row r="713" spans="1:21" x14ac:dyDescent="0.3">
      <c r="A713" s="2" t="s">
        <v>4505</v>
      </c>
      <c r="B713" s="3">
        <v>44600</v>
      </c>
      <c r="C713" s="2" t="s">
        <v>4506</v>
      </c>
      <c r="D713" t="s">
        <v>6174</v>
      </c>
      <c r="E713" s="2">
        <v>6</v>
      </c>
      <c r="F713" s="2" t="str">
        <f>_xlfn.XLOOKUP(C713,customers!$A$1:$A$1001,customers!$B$1:$B$1001,,0)</f>
        <v>Selia Ragles</v>
      </c>
      <c r="G713" s="2" t="str">
        <f>IF(_xlfn.XLOOKUP(C713,customers!$A$1:$A$1001,customers!$C$1:$C$1001,,0)=0, "", _xlfn.XLOOKUP(C713,customers!$A$1:$A$1001,customers!$C$1:$C$1001,,0))</f>
        <v>sraglesjr@blogtalkradio.com</v>
      </c>
      <c r="H713" s="2" t="str">
        <f>_xlfn.XLOOKUP(C713,customers!$A$1:$A$1001,customers!$G$1:$G$1001,,0)</f>
        <v>United States</v>
      </c>
      <c r="I713" t="str">
        <f>INDEX(products!$A$1:$G$49,MATCH(orders!$D713,products!$A$1:$A$49,0), MATCH(orders!I$1,products!$A$1:$G$1,0))</f>
        <v>Rob</v>
      </c>
      <c r="J713" t="str">
        <f>INDEX(products!$A$1:$G$49,MATCH(orders!$D713,products!$A$1:$A$49,0), MATCH(orders!J$1,products!$A$1:$G$1,0))</f>
        <v>M</v>
      </c>
      <c r="K713" s="4">
        <f>INDEX(products!$A$1:$G$49,MATCH(orders!$D713,products!$A$1:$A$49,0), MATCH(orders!K$1,products!$A$1:$G$1,0))</f>
        <v>0.2</v>
      </c>
      <c r="L713" s="5">
        <f>INDEX(products!$A$1:$G$49,MATCH(orders!$D713,products!$A$1:$A$49,0), MATCH(orders!L$1,products!$A$1:$G$1,0))</f>
        <v>2.9849999999999999</v>
      </c>
      <c r="M713" s="5">
        <f t="shared" si="33"/>
        <v>17.91</v>
      </c>
      <c r="N713" t="str">
        <f t="shared" si="34"/>
        <v>Robusta</v>
      </c>
      <c r="O713" t="str">
        <f t="shared" si="35"/>
        <v>Medium</v>
      </c>
      <c r="P713" t="str" cm="1">
        <f t="array" ref="P713">_xlfn.XLOOKUP(Orders[[#This Row],[Customer ID]],customers!$A$1:$A$1001,customers!I$1:$I$1001,,0)</f>
        <v>No</v>
      </c>
      <c r="Q713" t="str">
        <f>_xlfn.XLOOKUP(C713,customers!$A$1:$A$1001,customers!$F$1:$F$1001,,0)</f>
        <v>Fort Smith</v>
      </c>
      <c r="R713" s="10">
        <f>Orders[[#This Row],[Unit Price]]-Orders[[#This Row],[Unit Profit]]</f>
        <v>2.8058999999999998</v>
      </c>
      <c r="S713" s="10">
        <f>Orders[[#This Row],[Quantity]]*Orders[[#This Row],[Unit Cost]]</f>
        <v>16.8354</v>
      </c>
      <c r="T713" s="5" cm="1">
        <f t="array" ref="T713">_xlfn.XLOOKUP(D713,Table2[[#All],[Product ID]],Table2[[#All],[Profit]],,0)</f>
        <v>0.17909999999999998</v>
      </c>
      <c r="U713" s="5">
        <f>Orders[[#This Row],[Quantity]]*Orders[[#This Row],[Unit Profit]]</f>
        <v>1.0745999999999998</v>
      </c>
    </row>
    <row r="714" spans="1:21" x14ac:dyDescent="0.3">
      <c r="A714" s="2" t="s">
        <v>4512</v>
      </c>
      <c r="B714" s="3">
        <v>43646</v>
      </c>
      <c r="C714" s="2" t="s">
        <v>4513</v>
      </c>
      <c r="D714" t="s">
        <v>6139</v>
      </c>
      <c r="E714" s="2">
        <v>2</v>
      </c>
      <c r="F714" s="2" t="str">
        <f>_xlfn.XLOOKUP(C714,customers!$A$1:$A$1001,customers!$B$1:$B$1001,,0)</f>
        <v>Silas Deehan</v>
      </c>
      <c r="G714" s="2" t="str">
        <f>IF(_xlfn.XLOOKUP(C714,customers!$A$1:$A$1001,customers!$C$1:$C$1001,,0)=0, "", _xlfn.XLOOKUP(C714,customers!$A$1:$A$1001,customers!$C$1:$C$1001,,0))</f>
        <v/>
      </c>
      <c r="H714" s="2" t="str">
        <f>_xlfn.XLOOKUP(C714,customers!$A$1:$A$1001,customers!$G$1:$G$1001,,0)</f>
        <v>United Kingdom</v>
      </c>
      <c r="I714" t="str">
        <f>INDEX(products!$A$1:$G$49,MATCH(orders!$D714,products!$A$1:$A$49,0), MATCH(orders!I$1,products!$A$1:$G$1,0))</f>
        <v>Exc</v>
      </c>
      <c r="J714" t="str">
        <f>INDEX(products!$A$1:$G$49,MATCH(orders!$D714,products!$A$1:$A$49,0), MATCH(orders!J$1,products!$A$1:$G$1,0))</f>
        <v>M</v>
      </c>
      <c r="K714" s="4">
        <f>INDEX(products!$A$1:$G$49,MATCH(orders!$D714,products!$A$1:$A$49,0), MATCH(orders!K$1,products!$A$1:$G$1,0))</f>
        <v>0.5</v>
      </c>
      <c r="L714" s="5">
        <f>INDEX(products!$A$1:$G$49,MATCH(orders!$D714,products!$A$1:$A$49,0), MATCH(orders!L$1,products!$A$1:$G$1,0))</f>
        <v>8.25</v>
      </c>
      <c r="M714" s="5">
        <f t="shared" si="33"/>
        <v>16.5</v>
      </c>
      <c r="N714" t="str">
        <f t="shared" si="34"/>
        <v>Excelsa</v>
      </c>
      <c r="O714" t="str">
        <f t="shared" si="35"/>
        <v>Medium</v>
      </c>
      <c r="P714" t="str" cm="1">
        <f t="array" ref="P714">_xlfn.XLOOKUP(Orders[[#This Row],[Customer ID]],customers!$A$1:$A$1001,customers!I$1:$I$1001,,0)</f>
        <v>No</v>
      </c>
      <c r="Q714" t="str">
        <f>_xlfn.XLOOKUP(C714,customers!$A$1:$A$1001,customers!$F$1:$F$1001,,0)</f>
        <v>Charlton</v>
      </c>
      <c r="R714" s="10">
        <f>Orders[[#This Row],[Unit Price]]-Orders[[#This Row],[Unit Profit]]</f>
        <v>7.3425000000000002</v>
      </c>
      <c r="S714" s="10">
        <f>Orders[[#This Row],[Quantity]]*Orders[[#This Row],[Unit Cost]]</f>
        <v>14.685</v>
      </c>
      <c r="T714" s="5" cm="1">
        <f t="array" ref="T714">_xlfn.XLOOKUP(D714,Table2[[#All],[Product ID]],Table2[[#All],[Profit]],,0)</f>
        <v>0.90749999999999997</v>
      </c>
      <c r="U714" s="5">
        <f>Orders[[#This Row],[Quantity]]*Orders[[#This Row],[Unit Profit]]</f>
        <v>1.8149999999999999</v>
      </c>
    </row>
    <row r="715" spans="1:21" x14ac:dyDescent="0.3">
      <c r="A715" s="2" t="s">
        <v>4516</v>
      </c>
      <c r="B715" s="3">
        <v>43960</v>
      </c>
      <c r="C715" s="2" t="s">
        <v>4517</v>
      </c>
      <c r="D715" t="s">
        <v>6174</v>
      </c>
      <c r="E715" s="2">
        <v>1</v>
      </c>
      <c r="F715" s="2" t="str">
        <f>_xlfn.XLOOKUP(C715,customers!$A$1:$A$1001,customers!$B$1:$B$1001,,0)</f>
        <v>Sacha Bruun</v>
      </c>
      <c r="G715" s="2" t="str">
        <f>IF(_xlfn.XLOOKUP(C715,customers!$A$1:$A$1001,customers!$C$1:$C$1001,,0)=0, "", _xlfn.XLOOKUP(C715,customers!$A$1:$A$1001,customers!$C$1:$C$1001,,0))</f>
        <v>sbruunjt@blogtalkradio.com</v>
      </c>
      <c r="H715" s="2" t="str">
        <f>_xlfn.XLOOKUP(C715,customers!$A$1:$A$1001,customers!$G$1:$G$1001,,0)</f>
        <v>United States</v>
      </c>
      <c r="I715" t="str">
        <f>INDEX(products!$A$1:$G$49,MATCH(orders!$D715,products!$A$1:$A$49,0), MATCH(orders!I$1,products!$A$1:$G$1,0))</f>
        <v>Rob</v>
      </c>
      <c r="J715" t="str">
        <f>INDEX(products!$A$1:$G$49,MATCH(orders!$D715,products!$A$1:$A$49,0), MATCH(orders!J$1,products!$A$1:$G$1,0))</f>
        <v>M</v>
      </c>
      <c r="K715" s="4">
        <f>INDEX(products!$A$1:$G$49,MATCH(orders!$D715,products!$A$1:$A$49,0), MATCH(orders!K$1,products!$A$1:$G$1,0))</f>
        <v>0.2</v>
      </c>
      <c r="L715" s="5">
        <f>INDEX(products!$A$1:$G$49,MATCH(orders!$D715,products!$A$1:$A$49,0), MATCH(orders!L$1,products!$A$1:$G$1,0))</f>
        <v>2.9849999999999999</v>
      </c>
      <c r="M715" s="5">
        <f t="shared" si="33"/>
        <v>2.9849999999999999</v>
      </c>
      <c r="N715" t="str">
        <f t="shared" si="34"/>
        <v>Robusta</v>
      </c>
      <c r="O715" t="str">
        <f t="shared" si="35"/>
        <v>Medium</v>
      </c>
      <c r="P715" t="str" cm="1">
        <f t="array" ref="P715">_xlfn.XLOOKUP(Orders[[#This Row],[Customer ID]],customers!$A$1:$A$1001,customers!I$1:$I$1001,,0)</f>
        <v>No</v>
      </c>
      <c r="Q715" t="str">
        <f>_xlfn.XLOOKUP(C715,customers!$A$1:$A$1001,customers!$F$1:$F$1001,,0)</f>
        <v>Stockton</v>
      </c>
      <c r="R715" s="10">
        <f>Orders[[#This Row],[Unit Price]]-Orders[[#This Row],[Unit Profit]]</f>
        <v>2.8058999999999998</v>
      </c>
      <c r="S715" s="10">
        <f>Orders[[#This Row],[Quantity]]*Orders[[#This Row],[Unit Cost]]</f>
        <v>2.8058999999999998</v>
      </c>
      <c r="T715" s="5" cm="1">
        <f t="array" ref="T715">_xlfn.XLOOKUP(D715,Table2[[#All],[Product ID]],Table2[[#All],[Profit]],,0)</f>
        <v>0.17909999999999998</v>
      </c>
      <c r="U715" s="5">
        <f>Orders[[#This Row],[Quantity]]*Orders[[#This Row],[Unit Profit]]</f>
        <v>0.17909999999999998</v>
      </c>
    </row>
    <row r="716" spans="1:21" x14ac:dyDescent="0.3">
      <c r="A716" s="2" t="s">
        <v>4522</v>
      </c>
      <c r="B716" s="3">
        <v>44358</v>
      </c>
      <c r="C716" s="2" t="s">
        <v>4523</v>
      </c>
      <c r="D716" t="s">
        <v>6153</v>
      </c>
      <c r="E716" s="2">
        <v>4</v>
      </c>
      <c r="F716" s="2" t="str">
        <f>_xlfn.XLOOKUP(C716,customers!$A$1:$A$1001,customers!$B$1:$B$1001,,0)</f>
        <v>Alon Pllu</v>
      </c>
      <c r="G716" s="2" t="str">
        <f>IF(_xlfn.XLOOKUP(C716,customers!$A$1:$A$1001,customers!$C$1:$C$1001,,0)=0, "", _xlfn.XLOOKUP(C716,customers!$A$1:$A$1001,customers!$C$1:$C$1001,,0))</f>
        <v>aplluju@dagondesign.com</v>
      </c>
      <c r="H716" s="2" t="str">
        <f>_xlfn.XLOOKUP(C716,customers!$A$1:$A$1001,customers!$G$1:$G$1001,,0)</f>
        <v>Ireland</v>
      </c>
      <c r="I716" t="str">
        <f>INDEX(products!$A$1:$G$49,MATCH(orders!$D716,products!$A$1:$A$49,0), MATCH(orders!I$1,products!$A$1:$G$1,0))</f>
        <v>Exc</v>
      </c>
      <c r="J716" t="str">
        <f>INDEX(products!$A$1:$G$49,MATCH(orders!$D716,products!$A$1:$A$49,0), MATCH(orders!J$1,products!$A$1:$G$1,0))</f>
        <v>D</v>
      </c>
      <c r="K716" s="4">
        <f>INDEX(products!$A$1:$G$49,MATCH(orders!$D716,products!$A$1:$A$49,0), MATCH(orders!K$1,products!$A$1:$G$1,0))</f>
        <v>0.2</v>
      </c>
      <c r="L716" s="5">
        <f>INDEX(products!$A$1:$G$49,MATCH(orders!$D716,products!$A$1:$A$49,0), MATCH(orders!L$1,products!$A$1:$G$1,0))</f>
        <v>3.645</v>
      </c>
      <c r="M716" s="5">
        <f t="shared" si="33"/>
        <v>14.58</v>
      </c>
      <c r="N716" t="str">
        <f t="shared" si="34"/>
        <v>Excelsa</v>
      </c>
      <c r="O716" t="str">
        <f t="shared" si="35"/>
        <v>Dark</v>
      </c>
      <c r="P716" t="str" cm="1">
        <f t="array" ref="P716">_xlfn.XLOOKUP(Orders[[#This Row],[Customer ID]],customers!$A$1:$A$1001,customers!I$1:$I$1001,,0)</f>
        <v>Yes</v>
      </c>
      <c r="Q716" t="str">
        <f>_xlfn.XLOOKUP(C716,customers!$A$1:$A$1001,customers!$F$1:$F$1001,,0)</f>
        <v>Navan</v>
      </c>
      <c r="R716" s="10">
        <f>Orders[[#This Row],[Unit Price]]-Orders[[#This Row],[Unit Profit]]</f>
        <v>3.2440500000000001</v>
      </c>
      <c r="S716" s="10">
        <f>Orders[[#This Row],[Quantity]]*Orders[[#This Row],[Unit Cost]]</f>
        <v>12.9762</v>
      </c>
      <c r="T716" s="5" cm="1">
        <f t="array" ref="T716">_xlfn.XLOOKUP(D716,Table2[[#All],[Product ID]],Table2[[#All],[Profit]],,0)</f>
        <v>0.40095000000000003</v>
      </c>
      <c r="U716" s="5">
        <f>Orders[[#This Row],[Quantity]]*Orders[[#This Row],[Unit Profit]]</f>
        <v>1.6038000000000001</v>
      </c>
    </row>
    <row r="717" spans="1:21" x14ac:dyDescent="0.3">
      <c r="A717" s="2" t="s">
        <v>4528</v>
      </c>
      <c r="B717" s="3">
        <v>44504</v>
      </c>
      <c r="C717" s="2" t="s">
        <v>4529</v>
      </c>
      <c r="D717" t="s">
        <v>6171</v>
      </c>
      <c r="E717" s="2">
        <v>6</v>
      </c>
      <c r="F717" s="2" t="str">
        <f>_xlfn.XLOOKUP(C717,customers!$A$1:$A$1001,customers!$B$1:$B$1001,,0)</f>
        <v>Gilberto Cornier</v>
      </c>
      <c r="G717" s="2" t="str">
        <f>IF(_xlfn.XLOOKUP(C717,customers!$A$1:$A$1001,customers!$C$1:$C$1001,,0)=0, "", _xlfn.XLOOKUP(C717,customers!$A$1:$A$1001,customers!$C$1:$C$1001,,0))</f>
        <v>gcornierjv@techcrunch.com</v>
      </c>
      <c r="H717" s="2" t="str">
        <f>_xlfn.XLOOKUP(C717,customers!$A$1:$A$1001,customers!$G$1:$G$1001,,0)</f>
        <v>United States</v>
      </c>
      <c r="I717" t="str">
        <f>INDEX(products!$A$1:$G$49,MATCH(orders!$D717,products!$A$1:$A$49,0), MATCH(orders!I$1,products!$A$1:$G$1,0))</f>
        <v>Exc</v>
      </c>
      <c r="J717" t="str">
        <f>INDEX(products!$A$1:$G$49,MATCH(orders!$D717,products!$A$1:$A$49,0), MATCH(orders!J$1,products!$A$1:$G$1,0))</f>
        <v>L</v>
      </c>
      <c r="K717" s="4">
        <f>INDEX(products!$A$1:$G$49,MATCH(orders!$D717,products!$A$1:$A$49,0), MATCH(orders!K$1,products!$A$1:$G$1,0))</f>
        <v>1</v>
      </c>
      <c r="L717" s="5">
        <f>INDEX(products!$A$1:$G$49,MATCH(orders!$D717,products!$A$1:$A$49,0), MATCH(orders!L$1,products!$A$1:$G$1,0))</f>
        <v>14.85</v>
      </c>
      <c r="M717" s="5">
        <f t="shared" si="33"/>
        <v>89.1</v>
      </c>
      <c r="N717" t="str">
        <f t="shared" si="34"/>
        <v>Excelsa</v>
      </c>
      <c r="O717" t="str">
        <f t="shared" si="35"/>
        <v>Light</v>
      </c>
      <c r="P717" t="str" cm="1">
        <f t="array" ref="P717">_xlfn.XLOOKUP(Orders[[#This Row],[Customer ID]],customers!$A$1:$A$1001,customers!I$1:$I$1001,,0)</f>
        <v>No</v>
      </c>
      <c r="Q717" t="str">
        <f>_xlfn.XLOOKUP(C717,customers!$A$1:$A$1001,customers!$F$1:$F$1001,,0)</f>
        <v>Tampa</v>
      </c>
      <c r="R717" s="10">
        <f>Orders[[#This Row],[Unit Price]]-Orders[[#This Row],[Unit Profit]]</f>
        <v>13.2165</v>
      </c>
      <c r="S717" s="10">
        <f>Orders[[#This Row],[Quantity]]*Orders[[#This Row],[Unit Cost]]</f>
        <v>79.299000000000007</v>
      </c>
      <c r="T717" s="5" cm="1">
        <f t="array" ref="T717">_xlfn.XLOOKUP(D717,Table2[[#All],[Product ID]],Table2[[#All],[Profit]],,0)</f>
        <v>1.6335</v>
      </c>
      <c r="U717" s="5">
        <f>Orders[[#This Row],[Quantity]]*Orders[[#This Row],[Unit Profit]]</f>
        <v>9.8010000000000002</v>
      </c>
    </row>
    <row r="718" spans="1:21" x14ac:dyDescent="0.3">
      <c r="A718" s="2" t="s">
        <v>4533</v>
      </c>
      <c r="B718" s="3">
        <v>44612</v>
      </c>
      <c r="C718" s="2" t="s">
        <v>4434</v>
      </c>
      <c r="D718" t="s">
        <v>6179</v>
      </c>
      <c r="E718" s="2">
        <v>3</v>
      </c>
      <c r="F718" s="2" t="str">
        <f>_xlfn.XLOOKUP(C718,customers!$A$1:$A$1001,customers!$B$1:$B$1001,,0)</f>
        <v>Jimmy Dymoke</v>
      </c>
      <c r="G718" s="2" t="str">
        <f>IF(_xlfn.XLOOKUP(C718,customers!$A$1:$A$1001,customers!$C$1:$C$1001,,0)=0, "", _xlfn.XLOOKUP(C718,customers!$A$1:$A$1001,customers!$C$1:$C$1001,,0))</f>
        <v>jdymokeje@prnewswire.com</v>
      </c>
      <c r="H718" s="2" t="str">
        <f>_xlfn.XLOOKUP(C718,customers!$A$1:$A$1001,customers!$G$1:$G$1001,,0)</f>
        <v>Ireland</v>
      </c>
      <c r="I718" t="str">
        <f>INDEX(products!$A$1:$G$49,MATCH(orders!$D718,products!$A$1:$A$49,0), MATCH(orders!I$1,products!$A$1:$G$1,0))</f>
        <v>Rob</v>
      </c>
      <c r="J718" t="str">
        <f>INDEX(products!$A$1:$G$49,MATCH(orders!$D718,products!$A$1:$A$49,0), MATCH(orders!J$1,products!$A$1:$G$1,0))</f>
        <v>L</v>
      </c>
      <c r="K718" s="4">
        <f>INDEX(products!$A$1:$G$49,MATCH(orders!$D718,products!$A$1:$A$49,0), MATCH(orders!K$1,products!$A$1:$G$1,0))</f>
        <v>1</v>
      </c>
      <c r="L718" s="5">
        <f>INDEX(products!$A$1:$G$49,MATCH(orders!$D718,products!$A$1:$A$49,0), MATCH(orders!L$1,products!$A$1:$G$1,0))</f>
        <v>11.95</v>
      </c>
      <c r="M718" s="5">
        <f t="shared" si="33"/>
        <v>35.849999999999994</v>
      </c>
      <c r="N718" t="str">
        <f t="shared" si="34"/>
        <v>Robusta</v>
      </c>
      <c r="O718" t="str">
        <f t="shared" si="35"/>
        <v>Light</v>
      </c>
      <c r="P718" t="str" cm="1">
        <f t="array" ref="P718">_xlfn.XLOOKUP(Orders[[#This Row],[Customer ID]],customers!$A$1:$A$1001,customers!I$1:$I$1001,,0)</f>
        <v>No</v>
      </c>
      <c r="Q718" t="str">
        <f>_xlfn.XLOOKUP(C718,customers!$A$1:$A$1001,customers!$F$1:$F$1001,,0)</f>
        <v>Beaumont</v>
      </c>
      <c r="R718" s="10">
        <f>Orders[[#This Row],[Unit Price]]-Orders[[#This Row],[Unit Profit]]</f>
        <v>11.232999999999999</v>
      </c>
      <c r="S718" s="10">
        <f>Orders[[#This Row],[Quantity]]*Orders[[#This Row],[Unit Cost]]</f>
        <v>33.698999999999998</v>
      </c>
      <c r="T718" s="5" cm="1">
        <f t="array" ref="T718">_xlfn.XLOOKUP(D718,Table2[[#All],[Product ID]],Table2[[#All],[Profit]],,0)</f>
        <v>0.71699999999999997</v>
      </c>
      <c r="U718" s="5">
        <f>Orders[[#This Row],[Quantity]]*Orders[[#This Row],[Unit Profit]]</f>
        <v>2.1509999999999998</v>
      </c>
    </row>
    <row r="719" spans="1:21" x14ac:dyDescent="0.3">
      <c r="A719" s="2" t="s">
        <v>4539</v>
      </c>
      <c r="B719" s="3">
        <v>43649</v>
      </c>
      <c r="C719" s="2" t="s">
        <v>4540</v>
      </c>
      <c r="D719" t="s">
        <v>6168</v>
      </c>
      <c r="E719" s="2">
        <v>3</v>
      </c>
      <c r="F719" s="2" t="str">
        <f>_xlfn.XLOOKUP(C719,customers!$A$1:$A$1001,customers!$B$1:$B$1001,,0)</f>
        <v>Willabella Harvison</v>
      </c>
      <c r="G719" s="2" t="str">
        <f>IF(_xlfn.XLOOKUP(C719,customers!$A$1:$A$1001,customers!$C$1:$C$1001,,0)=0, "", _xlfn.XLOOKUP(C719,customers!$A$1:$A$1001,customers!$C$1:$C$1001,,0))</f>
        <v>wharvisonjx@gizmodo.com</v>
      </c>
      <c r="H719" s="2" t="str">
        <f>_xlfn.XLOOKUP(C719,customers!$A$1:$A$1001,customers!$G$1:$G$1001,,0)</f>
        <v>United States</v>
      </c>
      <c r="I719" t="str">
        <f>INDEX(products!$A$1:$G$49,MATCH(orders!$D719,products!$A$1:$A$49,0), MATCH(orders!I$1,products!$A$1:$G$1,0))</f>
        <v>Ara</v>
      </c>
      <c r="J719" t="str">
        <f>INDEX(products!$A$1:$G$49,MATCH(orders!$D719,products!$A$1:$A$49,0), MATCH(orders!J$1,products!$A$1:$G$1,0))</f>
        <v>D</v>
      </c>
      <c r="K719" s="4">
        <f>INDEX(products!$A$1:$G$49,MATCH(orders!$D719,products!$A$1:$A$49,0), MATCH(orders!K$1,products!$A$1:$G$1,0))</f>
        <v>2.5</v>
      </c>
      <c r="L719" s="5">
        <f>INDEX(products!$A$1:$G$49,MATCH(orders!$D719,products!$A$1:$A$49,0), MATCH(orders!L$1,products!$A$1:$G$1,0))</f>
        <v>22.884999999999998</v>
      </c>
      <c r="M719" s="5">
        <f t="shared" si="33"/>
        <v>68.655000000000001</v>
      </c>
      <c r="N719" t="str">
        <f t="shared" si="34"/>
        <v>Arabica</v>
      </c>
      <c r="O719" t="str">
        <f t="shared" si="35"/>
        <v>Dark</v>
      </c>
      <c r="P719" t="str" cm="1">
        <f t="array" ref="P719">_xlfn.XLOOKUP(Orders[[#This Row],[Customer ID]],customers!$A$1:$A$1001,customers!I$1:$I$1001,,0)</f>
        <v>No</v>
      </c>
      <c r="Q719" t="str">
        <f>_xlfn.XLOOKUP(C719,customers!$A$1:$A$1001,customers!$F$1:$F$1001,,0)</f>
        <v>Philadelphia</v>
      </c>
      <c r="R719" s="10">
        <f>Orders[[#This Row],[Unit Price]]-Orders[[#This Row],[Unit Profit]]</f>
        <v>20.82535</v>
      </c>
      <c r="S719" s="10">
        <f>Orders[[#This Row],[Quantity]]*Orders[[#This Row],[Unit Cost]]</f>
        <v>62.476050000000001</v>
      </c>
      <c r="T719" s="5" cm="1">
        <f t="array" ref="T719">_xlfn.XLOOKUP(D719,Table2[[#All],[Product ID]],Table2[[#All],[Profit]],,0)</f>
        <v>2.0596499999999995</v>
      </c>
      <c r="U719" s="5">
        <f>Orders[[#This Row],[Quantity]]*Orders[[#This Row],[Unit Profit]]</f>
        <v>6.1789499999999986</v>
      </c>
    </row>
    <row r="720" spans="1:21" x14ac:dyDescent="0.3">
      <c r="A720" s="2" t="s">
        <v>4545</v>
      </c>
      <c r="B720" s="3">
        <v>44348</v>
      </c>
      <c r="C720" s="2" t="s">
        <v>4546</v>
      </c>
      <c r="D720" t="s">
        <v>6143</v>
      </c>
      <c r="E720" s="2">
        <v>3</v>
      </c>
      <c r="F720" s="2" t="str">
        <f>_xlfn.XLOOKUP(C720,customers!$A$1:$A$1001,customers!$B$1:$B$1001,,0)</f>
        <v>Darice Heaford</v>
      </c>
      <c r="G720" s="2" t="str">
        <f>IF(_xlfn.XLOOKUP(C720,customers!$A$1:$A$1001,customers!$C$1:$C$1001,,0)=0, "", _xlfn.XLOOKUP(C720,customers!$A$1:$A$1001,customers!$C$1:$C$1001,,0))</f>
        <v>dheafordjy@twitpic.com</v>
      </c>
      <c r="H720" s="2" t="str">
        <f>_xlfn.XLOOKUP(C720,customers!$A$1:$A$1001,customers!$G$1:$G$1001,,0)</f>
        <v>United States</v>
      </c>
      <c r="I720" t="str">
        <f>INDEX(products!$A$1:$G$49,MATCH(orders!$D720,products!$A$1:$A$49,0), MATCH(orders!I$1,products!$A$1:$G$1,0))</f>
        <v>Lib</v>
      </c>
      <c r="J720" t="str">
        <f>INDEX(products!$A$1:$G$49,MATCH(orders!$D720,products!$A$1:$A$49,0), MATCH(orders!J$1,products!$A$1:$G$1,0))</f>
        <v>D</v>
      </c>
      <c r="K720" s="4">
        <f>INDEX(products!$A$1:$G$49,MATCH(orders!$D720,products!$A$1:$A$49,0), MATCH(orders!K$1,products!$A$1:$G$1,0))</f>
        <v>1</v>
      </c>
      <c r="L720" s="5">
        <f>INDEX(products!$A$1:$G$49,MATCH(orders!$D720,products!$A$1:$A$49,0), MATCH(orders!L$1,products!$A$1:$G$1,0))</f>
        <v>12.95</v>
      </c>
      <c r="M720" s="5">
        <f t="shared" si="33"/>
        <v>38.849999999999994</v>
      </c>
      <c r="N720" t="str">
        <f t="shared" si="34"/>
        <v>Librica</v>
      </c>
      <c r="O720" t="str">
        <f t="shared" si="35"/>
        <v>Dark</v>
      </c>
      <c r="P720" t="str" cm="1">
        <f t="array" ref="P720">_xlfn.XLOOKUP(Orders[[#This Row],[Customer ID]],customers!$A$1:$A$1001,customers!I$1:$I$1001,,0)</f>
        <v>No</v>
      </c>
      <c r="Q720" t="str">
        <f>_xlfn.XLOOKUP(C720,customers!$A$1:$A$1001,customers!$F$1:$F$1001,,0)</f>
        <v>San Angelo</v>
      </c>
      <c r="R720" s="10">
        <f>Orders[[#This Row],[Unit Price]]-Orders[[#This Row],[Unit Profit]]</f>
        <v>11.266499999999999</v>
      </c>
      <c r="S720" s="10">
        <f>Orders[[#This Row],[Quantity]]*Orders[[#This Row],[Unit Cost]]</f>
        <v>33.799499999999995</v>
      </c>
      <c r="T720" s="5" cm="1">
        <f t="array" ref="T720">_xlfn.XLOOKUP(D720,Table2[[#All],[Product ID]],Table2[[#All],[Profit]],,0)</f>
        <v>1.6835</v>
      </c>
      <c r="U720" s="5">
        <f>Orders[[#This Row],[Quantity]]*Orders[[#This Row],[Unit Profit]]</f>
        <v>5.0504999999999995</v>
      </c>
    </row>
    <row r="721" spans="1:21" x14ac:dyDescent="0.3">
      <c r="A721" s="2" t="s">
        <v>4551</v>
      </c>
      <c r="B721" s="3">
        <v>44150</v>
      </c>
      <c r="C721" s="2" t="s">
        <v>4552</v>
      </c>
      <c r="D721" t="s">
        <v>6170</v>
      </c>
      <c r="E721" s="2">
        <v>5</v>
      </c>
      <c r="F721" s="2" t="str">
        <f>_xlfn.XLOOKUP(C721,customers!$A$1:$A$1001,customers!$B$1:$B$1001,,0)</f>
        <v>Granger Fantham</v>
      </c>
      <c r="G721" s="2" t="str">
        <f>IF(_xlfn.XLOOKUP(C721,customers!$A$1:$A$1001,customers!$C$1:$C$1001,,0)=0, "", _xlfn.XLOOKUP(C721,customers!$A$1:$A$1001,customers!$C$1:$C$1001,,0))</f>
        <v>gfanthamjz@hexun.com</v>
      </c>
      <c r="H721" s="2" t="str">
        <f>_xlfn.XLOOKUP(C721,customers!$A$1:$A$1001,customers!$G$1:$G$1001,,0)</f>
        <v>United States</v>
      </c>
      <c r="I721" t="str">
        <f>INDEX(products!$A$1:$G$49,MATCH(orders!$D721,products!$A$1:$A$49,0), MATCH(orders!I$1,products!$A$1:$G$1,0))</f>
        <v>Lib</v>
      </c>
      <c r="J721" t="str">
        <f>INDEX(products!$A$1:$G$49,MATCH(orders!$D721,products!$A$1:$A$49,0), MATCH(orders!J$1,products!$A$1:$G$1,0))</f>
        <v>L</v>
      </c>
      <c r="K721" s="4">
        <f>INDEX(products!$A$1:$G$49,MATCH(orders!$D721,products!$A$1:$A$49,0), MATCH(orders!K$1,products!$A$1:$G$1,0))</f>
        <v>1</v>
      </c>
      <c r="L721" s="5">
        <f>INDEX(products!$A$1:$G$49,MATCH(orders!$D721,products!$A$1:$A$49,0), MATCH(orders!L$1,products!$A$1:$G$1,0))</f>
        <v>15.85</v>
      </c>
      <c r="M721" s="5">
        <f t="shared" si="33"/>
        <v>79.25</v>
      </c>
      <c r="N721" t="str">
        <f t="shared" si="34"/>
        <v>Librica</v>
      </c>
      <c r="O721" t="str">
        <f t="shared" si="35"/>
        <v>Light</v>
      </c>
      <c r="P721" t="str" cm="1">
        <f t="array" ref="P721">_xlfn.XLOOKUP(Orders[[#This Row],[Customer ID]],customers!$A$1:$A$1001,customers!I$1:$I$1001,,0)</f>
        <v>Yes</v>
      </c>
      <c r="Q721" t="str">
        <f>_xlfn.XLOOKUP(C721,customers!$A$1:$A$1001,customers!$F$1:$F$1001,,0)</f>
        <v>Los Angeles</v>
      </c>
      <c r="R721" s="10">
        <f>Orders[[#This Row],[Unit Price]]-Orders[[#This Row],[Unit Profit]]</f>
        <v>13.7895</v>
      </c>
      <c r="S721" s="10">
        <f>Orders[[#This Row],[Quantity]]*Orders[[#This Row],[Unit Cost]]</f>
        <v>68.947500000000005</v>
      </c>
      <c r="T721" s="5" cm="1">
        <f t="array" ref="T721">_xlfn.XLOOKUP(D721,Table2[[#All],[Product ID]],Table2[[#All],[Profit]],,0)</f>
        <v>2.0605000000000002</v>
      </c>
      <c r="U721" s="5">
        <f>Orders[[#This Row],[Quantity]]*Orders[[#This Row],[Unit Profit]]</f>
        <v>10.302500000000002</v>
      </c>
    </row>
    <row r="722" spans="1:21" x14ac:dyDescent="0.3">
      <c r="A722" s="2" t="s">
        <v>4557</v>
      </c>
      <c r="B722" s="3">
        <v>44215</v>
      </c>
      <c r="C722" s="2" t="s">
        <v>4558</v>
      </c>
      <c r="D722" t="s">
        <v>6144</v>
      </c>
      <c r="E722" s="2">
        <v>5</v>
      </c>
      <c r="F722" s="2" t="str">
        <f>_xlfn.XLOOKUP(C722,customers!$A$1:$A$1001,customers!$B$1:$B$1001,,0)</f>
        <v>Reynolds Crookshanks</v>
      </c>
      <c r="G722" s="2" t="str">
        <f>IF(_xlfn.XLOOKUP(C722,customers!$A$1:$A$1001,customers!$C$1:$C$1001,,0)=0, "", _xlfn.XLOOKUP(C722,customers!$A$1:$A$1001,customers!$C$1:$C$1001,,0))</f>
        <v>rcrookshanksk0@unc.edu</v>
      </c>
      <c r="H722" s="2" t="str">
        <f>_xlfn.XLOOKUP(C722,customers!$A$1:$A$1001,customers!$G$1:$G$1001,,0)</f>
        <v>United States</v>
      </c>
      <c r="I722" t="str">
        <f>INDEX(products!$A$1:$G$49,MATCH(orders!$D722,products!$A$1:$A$49,0), MATCH(orders!I$1,products!$A$1:$G$1,0))</f>
        <v>Exc</v>
      </c>
      <c r="J722" t="str">
        <f>INDEX(products!$A$1:$G$49,MATCH(orders!$D722,products!$A$1:$A$49,0), MATCH(orders!J$1,products!$A$1:$G$1,0))</f>
        <v>D</v>
      </c>
      <c r="K722" s="4">
        <f>INDEX(products!$A$1:$G$49,MATCH(orders!$D722,products!$A$1:$A$49,0), MATCH(orders!K$1,products!$A$1:$G$1,0))</f>
        <v>0.5</v>
      </c>
      <c r="L722" s="5">
        <f>INDEX(products!$A$1:$G$49,MATCH(orders!$D722,products!$A$1:$A$49,0), MATCH(orders!L$1,products!$A$1:$G$1,0))</f>
        <v>7.29</v>
      </c>
      <c r="M722" s="5">
        <f t="shared" si="33"/>
        <v>36.450000000000003</v>
      </c>
      <c r="N722" t="str">
        <f t="shared" si="34"/>
        <v>Excelsa</v>
      </c>
      <c r="O722" t="str">
        <f t="shared" si="35"/>
        <v>Dark</v>
      </c>
      <c r="P722" t="str" cm="1">
        <f t="array" ref="P722">_xlfn.XLOOKUP(Orders[[#This Row],[Customer ID]],customers!$A$1:$A$1001,customers!I$1:$I$1001,,0)</f>
        <v>Yes</v>
      </c>
      <c r="Q722" t="str">
        <f>_xlfn.XLOOKUP(C722,customers!$A$1:$A$1001,customers!$F$1:$F$1001,,0)</f>
        <v>Lansing</v>
      </c>
      <c r="R722" s="10">
        <f>Orders[[#This Row],[Unit Price]]-Orders[[#This Row],[Unit Profit]]</f>
        <v>6.4881000000000002</v>
      </c>
      <c r="S722" s="10">
        <f>Orders[[#This Row],[Quantity]]*Orders[[#This Row],[Unit Cost]]</f>
        <v>32.4405</v>
      </c>
      <c r="T722" s="5" cm="1">
        <f t="array" ref="T722">_xlfn.XLOOKUP(D722,Table2[[#All],[Product ID]],Table2[[#All],[Profit]],,0)</f>
        <v>0.80190000000000006</v>
      </c>
      <c r="U722" s="5">
        <f>Orders[[#This Row],[Quantity]]*Orders[[#This Row],[Unit Profit]]</f>
        <v>4.0095000000000001</v>
      </c>
    </row>
    <row r="723" spans="1:21" x14ac:dyDescent="0.3">
      <c r="A723" s="2" t="s">
        <v>4563</v>
      </c>
      <c r="B723" s="3">
        <v>44479</v>
      </c>
      <c r="C723" s="2" t="s">
        <v>4564</v>
      </c>
      <c r="D723" t="s">
        <v>6174</v>
      </c>
      <c r="E723" s="2">
        <v>3</v>
      </c>
      <c r="F723" s="2" t="str">
        <f>_xlfn.XLOOKUP(C723,customers!$A$1:$A$1001,customers!$B$1:$B$1001,,0)</f>
        <v>Niels Leake</v>
      </c>
      <c r="G723" s="2" t="str">
        <f>IF(_xlfn.XLOOKUP(C723,customers!$A$1:$A$1001,customers!$C$1:$C$1001,,0)=0, "", _xlfn.XLOOKUP(C723,customers!$A$1:$A$1001,customers!$C$1:$C$1001,,0))</f>
        <v>nleakek1@cmu.edu</v>
      </c>
      <c r="H723" s="2" t="str">
        <f>_xlfn.XLOOKUP(C723,customers!$A$1:$A$1001,customers!$G$1:$G$1001,,0)</f>
        <v>United States</v>
      </c>
      <c r="I723" t="str">
        <f>INDEX(products!$A$1:$G$49,MATCH(orders!$D723,products!$A$1:$A$49,0), MATCH(orders!I$1,products!$A$1:$G$1,0))</f>
        <v>Rob</v>
      </c>
      <c r="J723" t="str">
        <f>INDEX(products!$A$1:$G$49,MATCH(orders!$D723,products!$A$1:$A$49,0), MATCH(orders!J$1,products!$A$1:$G$1,0))</f>
        <v>M</v>
      </c>
      <c r="K723" s="4">
        <f>INDEX(products!$A$1:$G$49,MATCH(orders!$D723,products!$A$1:$A$49,0), MATCH(orders!K$1,products!$A$1:$G$1,0))</f>
        <v>0.2</v>
      </c>
      <c r="L723" s="5">
        <f>INDEX(products!$A$1:$G$49,MATCH(orders!$D723,products!$A$1:$A$49,0), MATCH(orders!L$1,products!$A$1:$G$1,0))</f>
        <v>2.9849999999999999</v>
      </c>
      <c r="M723" s="5">
        <f t="shared" si="33"/>
        <v>8.9550000000000001</v>
      </c>
      <c r="N723" t="str">
        <f t="shared" si="34"/>
        <v>Robusta</v>
      </c>
      <c r="O723" t="str">
        <f t="shared" si="35"/>
        <v>Medium</v>
      </c>
      <c r="P723" t="str" cm="1">
        <f t="array" ref="P723">_xlfn.XLOOKUP(Orders[[#This Row],[Customer ID]],customers!$A$1:$A$1001,customers!I$1:$I$1001,,0)</f>
        <v>Yes</v>
      </c>
      <c r="Q723" t="str">
        <f>_xlfn.XLOOKUP(C723,customers!$A$1:$A$1001,customers!$F$1:$F$1001,,0)</f>
        <v>Clearwater</v>
      </c>
      <c r="R723" s="10">
        <f>Orders[[#This Row],[Unit Price]]-Orders[[#This Row],[Unit Profit]]</f>
        <v>2.8058999999999998</v>
      </c>
      <c r="S723" s="10">
        <f>Orders[[#This Row],[Quantity]]*Orders[[#This Row],[Unit Cost]]</f>
        <v>8.4177</v>
      </c>
      <c r="T723" s="5" cm="1">
        <f t="array" ref="T723">_xlfn.XLOOKUP(D723,Table2[[#All],[Product ID]],Table2[[#All],[Profit]],,0)</f>
        <v>0.17909999999999998</v>
      </c>
      <c r="U723" s="5">
        <f>Orders[[#This Row],[Quantity]]*Orders[[#This Row],[Unit Profit]]</f>
        <v>0.53729999999999989</v>
      </c>
    </row>
    <row r="724" spans="1:21" x14ac:dyDescent="0.3">
      <c r="A724" s="2" t="s">
        <v>4569</v>
      </c>
      <c r="B724" s="3">
        <v>44620</v>
      </c>
      <c r="C724" s="2" t="s">
        <v>4570</v>
      </c>
      <c r="D724" t="s">
        <v>6183</v>
      </c>
      <c r="E724" s="2">
        <v>2</v>
      </c>
      <c r="F724" s="2" t="str">
        <f>_xlfn.XLOOKUP(C724,customers!$A$1:$A$1001,customers!$B$1:$B$1001,,0)</f>
        <v>Hetti Measures</v>
      </c>
      <c r="G724" s="2" t="str">
        <f>IF(_xlfn.XLOOKUP(C724,customers!$A$1:$A$1001,customers!$C$1:$C$1001,,0)=0, "", _xlfn.XLOOKUP(C724,customers!$A$1:$A$1001,customers!$C$1:$C$1001,,0))</f>
        <v/>
      </c>
      <c r="H724" s="2" t="str">
        <f>_xlfn.XLOOKUP(C724,customers!$A$1:$A$1001,customers!$G$1:$G$1001,,0)</f>
        <v>United States</v>
      </c>
      <c r="I724" t="str">
        <f>INDEX(products!$A$1:$G$49,MATCH(orders!$D724,products!$A$1:$A$49,0), MATCH(orders!I$1,products!$A$1:$G$1,0))</f>
        <v>Exc</v>
      </c>
      <c r="J724" t="str">
        <f>INDEX(products!$A$1:$G$49,MATCH(orders!$D724,products!$A$1:$A$49,0), MATCH(orders!J$1,products!$A$1:$G$1,0))</f>
        <v>D</v>
      </c>
      <c r="K724" s="4">
        <f>INDEX(products!$A$1:$G$49,MATCH(orders!$D724,products!$A$1:$A$49,0), MATCH(orders!K$1,products!$A$1:$G$1,0))</f>
        <v>1</v>
      </c>
      <c r="L724" s="5">
        <f>INDEX(products!$A$1:$G$49,MATCH(orders!$D724,products!$A$1:$A$49,0), MATCH(orders!L$1,products!$A$1:$G$1,0))</f>
        <v>12.15</v>
      </c>
      <c r="M724" s="5">
        <f t="shared" si="33"/>
        <v>24.3</v>
      </c>
      <c r="N724" t="str">
        <f t="shared" si="34"/>
        <v>Excelsa</v>
      </c>
      <c r="O724" t="str">
        <f t="shared" si="35"/>
        <v>Dark</v>
      </c>
      <c r="P724" t="str" cm="1">
        <f t="array" ref="P724">_xlfn.XLOOKUP(Orders[[#This Row],[Customer ID]],customers!$A$1:$A$1001,customers!I$1:$I$1001,,0)</f>
        <v>No</v>
      </c>
      <c r="Q724" t="str">
        <f>_xlfn.XLOOKUP(C724,customers!$A$1:$A$1001,customers!$F$1:$F$1001,,0)</f>
        <v>Whittier</v>
      </c>
      <c r="R724" s="10">
        <f>Orders[[#This Row],[Unit Price]]-Orders[[#This Row],[Unit Profit]]</f>
        <v>10.813500000000001</v>
      </c>
      <c r="S724" s="10">
        <f>Orders[[#This Row],[Quantity]]*Orders[[#This Row],[Unit Cost]]</f>
        <v>21.627000000000002</v>
      </c>
      <c r="T724" s="5" cm="1">
        <f t="array" ref="T724">_xlfn.XLOOKUP(D724,Table2[[#All],[Product ID]],Table2[[#All],[Profit]],,0)</f>
        <v>1.3365</v>
      </c>
      <c r="U724" s="5">
        <f>Orders[[#This Row],[Quantity]]*Orders[[#This Row],[Unit Profit]]</f>
        <v>2.673</v>
      </c>
    </row>
    <row r="725" spans="1:21" x14ac:dyDescent="0.3">
      <c r="A725" s="2" t="s">
        <v>4574</v>
      </c>
      <c r="B725" s="3">
        <v>44470</v>
      </c>
      <c r="C725" s="2" t="s">
        <v>4575</v>
      </c>
      <c r="D725" t="s">
        <v>6166</v>
      </c>
      <c r="E725" s="2">
        <v>2</v>
      </c>
      <c r="F725" s="2" t="str">
        <f>_xlfn.XLOOKUP(C725,customers!$A$1:$A$1001,customers!$B$1:$B$1001,,0)</f>
        <v>Gay Eilhersen</v>
      </c>
      <c r="G725" s="2" t="str">
        <f>IF(_xlfn.XLOOKUP(C725,customers!$A$1:$A$1001,customers!$C$1:$C$1001,,0)=0, "", _xlfn.XLOOKUP(C725,customers!$A$1:$A$1001,customers!$C$1:$C$1001,,0))</f>
        <v>geilhersenk3@networksolutions.com</v>
      </c>
      <c r="H725" s="2" t="str">
        <f>_xlfn.XLOOKUP(C725,customers!$A$1:$A$1001,customers!$G$1:$G$1001,,0)</f>
        <v>United States</v>
      </c>
      <c r="I725" t="str">
        <f>INDEX(products!$A$1:$G$49,MATCH(orders!$D725,products!$A$1:$A$49,0), MATCH(orders!I$1,products!$A$1:$G$1,0))</f>
        <v>Exc</v>
      </c>
      <c r="J725" t="str">
        <f>INDEX(products!$A$1:$G$49,MATCH(orders!$D725,products!$A$1:$A$49,0), MATCH(orders!J$1,products!$A$1:$G$1,0))</f>
        <v>M</v>
      </c>
      <c r="K725" s="4">
        <f>INDEX(products!$A$1:$G$49,MATCH(orders!$D725,products!$A$1:$A$49,0), MATCH(orders!K$1,products!$A$1:$G$1,0))</f>
        <v>2.5</v>
      </c>
      <c r="L725" s="5">
        <f>INDEX(products!$A$1:$G$49,MATCH(orders!$D725,products!$A$1:$A$49,0), MATCH(orders!L$1,products!$A$1:$G$1,0))</f>
        <v>31.624999999999996</v>
      </c>
      <c r="M725" s="5">
        <f t="shared" si="33"/>
        <v>63.249999999999993</v>
      </c>
      <c r="N725" t="str">
        <f t="shared" si="34"/>
        <v>Excelsa</v>
      </c>
      <c r="O725" t="str">
        <f t="shared" si="35"/>
        <v>Medium</v>
      </c>
      <c r="P725" t="str" cm="1">
        <f t="array" ref="P725">_xlfn.XLOOKUP(Orders[[#This Row],[Customer ID]],customers!$A$1:$A$1001,customers!I$1:$I$1001,,0)</f>
        <v>No</v>
      </c>
      <c r="Q725" t="str">
        <f>_xlfn.XLOOKUP(C725,customers!$A$1:$A$1001,customers!$F$1:$F$1001,,0)</f>
        <v>Fresno</v>
      </c>
      <c r="R725" s="10">
        <f>Orders[[#This Row],[Unit Price]]-Orders[[#This Row],[Unit Profit]]</f>
        <v>28.146249999999995</v>
      </c>
      <c r="S725" s="10">
        <f>Orders[[#This Row],[Quantity]]*Orders[[#This Row],[Unit Cost]]</f>
        <v>56.29249999999999</v>
      </c>
      <c r="T725" s="5" cm="1">
        <f t="array" ref="T725">_xlfn.XLOOKUP(D725,Table2[[#All],[Product ID]],Table2[[#All],[Profit]],,0)</f>
        <v>3.4787499999999998</v>
      </c>
      <c r="U725" s="5">
        <f>Orders[[#This Row],[Quantity]]*Orders[[#This Row],[Unit Profit]]</f>
        <v>6.9574999999999996</v>
      </c>
    </row>
    <row r="726" spans="1:21" x14ac:dyDescent="0.3">
      <c r="A726" s="2" t="s">
        <v>4580</v>
      </c>
      <c r="B726" s="3">
        <v>44076</v>
      </c>
      <c r="C726" s="2" t="s">
        <v>4581</v>
      </c>
      <c r="D726" t="s">
        <v>6152</v>
      </c>
      <c r="E726" s="2">
        <v>2</v>
      </c>
      <c r="F726" s="2" t="str">
        <f>_xlfn.XLOOKUP(C726,customers!$A$1:$A$1001,customers!$B$1:$B$1001,,0)</f>
        <v>Nico Hubert</v>
      </c>
      <c r="G726" s="2" t="str">
        <f>IF(_xlfn.XLOOKUP(C726,customers!$A$1:$A$1001,customers!$C$1:$C$1001,,0)=0, "", _xlfn.XLOOKUP(C726,customers!$A$1:$A$1001,customers!$C$1:$C$1001,,0))</f>
        <v/>
      </c>
      <c r="H726" s="2" t="str">
        <f>_xlfn.XLOOKUP(C726,customers!$A$1:$A$1001,customers!$G$1:$G$1001,,0)</f>
        <v>United States</v>
      </c>
      <c r="I726" t="str">
        <f>INDEX(products!$A$1:$G$49,MATCH(orders!$D726,products!$A$1:$A$49,0), MATCH(orders!I$1,products!$A$1:$G$1,0))</f>
        <v>Ara</v>
      </c>
      <c r="J726" t="str">
        <f>INDEX(products!$A$1:$G$49,MATCH(orders!$D726,products!$A$1:$A$49,0), MATCH(orders!J$1,products!$A$1:$G$1,0))</f>
        <v>M</v>
      </c>
      <c r="K726" s="4">
        <f>INDEX(products!$A$1:$G$49,MATCH(orders!$D726,products!$A$1:$A$49,0), MATCH(orders!K$1,products!$A$1:$G$1,0))</f>
        <v>0.2</v>
      </c>
      <c r="L726" s="5">
        <f>INDEX(products!$A$1:$G$49,MATCH(orders!$D726,products!$A$1:$A$49,0), MATCH(orders!L$1,products!$A$1:$G$1,0))</f>
        <v>3.375</v>
      </c>
      <c r="M726" s="5">
        <f t="shared" si="33"/>
        <v>6.75</v>
      </c>
      <c r="N726" t="str">
        <f t="shared" si="34"/>
        <v>Arabica</v>
      </c>
      <c r="O726" t="str">
        <f t="shared" si="35"/>
        <v>Medium</v>
      </c>
      <c r="P726" t="str" cm="1">
        <f t="array" ref="P726">_xlfn.XLOOKUP(Orders[[#This Row],[Customer ID]],customers!$A$1:$A$1001,customers!I$1:$I$1001,,0)</f>
        <v>Yes</v>
      </c>
      <c r="Q726" t="str">
        <f>_xlfn.XLOOKUP(C726,customers!$A$1:$A$1001,customers!$F$1:$F$1001,,0)</f>
        <v>New York City</v>
      </c>
      <c r="R726" s="10">
        <f>Orders[[#This Row],[Unit Price]]-Orders[[#This Row],[Unit Profit]]</f>
        <v>3.07125</v>
      </c>
      <c r="S726" s="10">
        <f>Orders[[#This Row],[Quantity]]*Orders[[#This Row],[Unit Cost]]</f>
        <v>6.1425000000000001</v>
      </c>
      <c r="T726" s="5" cm="1">
        <f t="array" ref="T726">_xlfn.XLOOKUP(D726,Table2[[#All],[Product ID]],Table2[[#All],[Profit]],,0)</f>
        <v>0.30374999999999996</v>
      </c>
      <c r="U726" s="5">
        <f>Orders[[#This Row],[Quantity]]*Orders[[#This Row],[Unit Profit]]</f>
        <v>0.60749999999999993</v>
      </c>
    </row>
    <row r="727" spans="1:21" x14ac:dyDescent="0.3">
      <c r="A727" s="2" t="s">
        <v>4585</v>
      </c>
      <c r="B727" s="3">
        <v>44043</v>
      </c>
      <c r="C727" s="2" t="s">
        <v>4586</v>
      </c>
      <c r="D727" t="s">
        <v>6167</v>
      </c>
      <c r="E727" s="2">
        <v>6</v>
      </c>
      <c r="F727" s="2" t="str">
        <f>_xlfn.XLOOKUP(C727,customers!$A$1:$A$1001,customers!$B$1:$B$1001,,0)</f>
        <v>Cristina Aleixo</v>
      </c>
      <c r="G727" s="2" t="str">
        <f>IF(_xlfn.XLOOKUP(C727,customers!$A$1:$A$1001,customers!$C$1:$C$1001,,0)=0, "", _xlfn.XLOOKUP(C727,customers!$A$1:$A$1001,customers!$C$1:$C$1001,,0))</f>
        <v>caleixok5@globo.com</v>
      </c>
      <c r="H727" s="2" t="str">
        <f>_xlfn.XLOOKUP(C727,customers!$A$1:$A$1001,customers!$G$1:$G$1001,,0)</f>
        <v>United States</v>
      </c>
      <c r="I727" t="str">
        <f>INDEX(products!$A$1:$G$49,MATCH(orders!$D727,products!$A$1:$A$49,0), MATCH(orders!I$1,products!$A$1:$G$1,0))</f>
        <v>Ara</v>
      </c>
      <c r="J727" t="str">
        <f>INDEX(products!$A$1:$G$49,MATCH(orders!$D727,products!$A$1:$A$49,0), MATCH(orders!J$1,products!$A$1:$G$1,0))</f>
        <v>L</v>
      </c>
      <c r="K727" s="4">
        <f>INDEX(products!$A$1:$G$49,MATCH(orders!$D727,products!$A$1:$A$49,0), MATCH(orders!K$1,products!$A$1:$G$1,0))</f>
        <v>0.2</v>
      </c>
      <c r="L727" s="5">
        <f>INDEX(products!$A$1:$G$49,MATCH(orders!$D727,products!$A$1:$A$49,0), MATCH(orders!L$1,products!$A$1:$G$1,0))</f>
        <v>3.8849999999999998</v>
      </c>
      <c r="M727" s="5">
        <f t="shared" si="33"/>
        <v>23.31</v>
      </c>
      <c r="N727" t="str">
        <f t="shared" si="34"/>
        <v>Arabica</v>
      </c>
      <c r="O727" t="str">
        <f t="shared" si="35"/>
        <v>Light</v>
      </c>
      <c r="P727" t="str" cm="1">
        <f t="array" ref="P727">_xlfn.XLOOKUP(Orders[[#This Row],[Customer ID]],customers!$A$1:$A$1001,customers!I$1:$I$1001,,0)</f>
        <v>No</v>
      </c>
      <c r="Q727" t="str">
        <f>_xlfn.XLOOKUP(C727,customers!$A$1:$A$1001,customers!$F$1:$F$1001,,0)</f>
        <v>Colorado Springs</v>
      </c>
      <c r="R727" s="10">
        <f>Orders[[#This Row],[Unit Price]]-Orders[[#This Row],[Unit Profit]]</f>
        <v>3.5353499999999998</v>
      </c>
      <c r="S727" s="10">
        <f>Orders[[#This Row],[Quantity]]*Orders[[#This Row],[Unit Cost]]</f>
        <v>21.2121</v>
      </c>
      <c r="T727" s="5" cm="1">
        <f t="array" ref="T727">_xlfn.XLOOKUP(D727,Table2[[#All],[Product ID]],Table2[[#All],[Profit]],,0)</f>
        <v>0.34964999999999996</v>
      </c>
      <c r="U727" s="5">
        <f>Orders[[#This Row],[Quantity]]*Orders[[#This Row],[Unit Profit]]</f>
        <v>2.0978999999999997</v>
      </c>
    </row>
    <row r="728" spans="1:21" x14ac:dyDescent="0.3">
      <c r="A728" s="2" t="s">
        <v>4591</v>
      </c>
      <c r="B728" s="3">
        <v>44571</v>
      </c>
      <c r="C728" s="2" t="s">
        <v>4592</v>
      </c>
      <c r="D728" t="s">
        <v>6164</v>
      </c>
      <c r="E728" s="2">
        <v>4</v>
      </c>
      <c r="F728" s="2" t="str">
        <f>_xlfn.XLOOKUP(C728,customers!$A$1:$A$1001,customers!$B$1:$B$1001,,0)</f>
        <v>Derrek Allpress</v>
      </c>
      <c r="G728" s="2" t="str">
        <f>IF(_xlfn.XLOOKUP(C728,customers!$A$1:$A$1001,customers!$C$1:$C$1001,,0)=0, "", _xlfn.XLOOKUP(C728,customers!$A$1:$A$1001,customers!$C$1:$C$1001,,0))</f>
        <v/>
      </c>
      <c r="H728" s="2" t="str">
        <f>_xlfn.XLOOKUP(C728,customers!$A$1:$A$1001,customers!$G$1:$G$1001,,0)</f>
        <v>United States</v>
      </c>
      <c r="I728" t="str">
        <f>INDEX(products!$A$1:$G$49,MATCH(orders!$D728,products!$A$1:$A$49,0), MATCH(orders!I$1,products!$A$1:$G$1,0))</f>
        <v>Lib</v>
      </c>
      <c r="J728" t="str">
        <f>INDEX(products!$A$1:$G$49,MATCH(orders!$D728,products!$A$1:$A$49,0), MATCH(orders!J$1,products!$A$1:$G$1,0))</f>
        <v>L</v>
      </c>
      <c r="K728" s="4">
        <f>INDEX(products!$A$1:$G$49,MATCH(orders!$D728,products!$A$1:$A$49,0), MATCH(orders!K$1,products!$A$1:$G$1,0))</f>
        <v>2.5</v>
      </c>
      <c r="L728" s="5">
        <f>INDEX(products!$A$1:$G$49,MATCH(orders!$D728,products!$A$1:$A$49,0), MATCH(orders!L$1,products!$A$1:$G$1,0))</f>
        <v>36.454999999999998</v>
      </c>
      <c r="M728" s="5">
        <f t="shared" si="33"/>
        <v>145.82</v>
      </c>
      <c r="N728" t="str">
        <f t="shared" si="34"/>
        <v>Librica</v>
      </c>
      <c r="O728" t="str">
        <f t="shared" si="35"/>
        <v>Light</v>
      </c>
      <c r="P728" t="str" cm="1">
        <f t="array" ref="P728">_xlfn.XLOOKUP(Orders[[#This Row],[Customer ID]],customers!$A$1:$A$1001,customers!I$1:$I$1001,,0)</f>
        <v>No</v>
      </c>
      <c r="Q728" t="str">
        <f>_xlfn.XLOOKUP(C728,customers!$A$1:$A$1001,customers!$F$1:$F$1001,,0)</f>
        <v>Long Beach</v>
      </c>
      <c r="R728" s="10">
        <f>Orders[[#This Row],[Unit Price]]-Orders[[#This Row],[Unit Profit]]</f>
        <v>31.71585</v>
      </c>
      <c r="S728" s="10">
        <f>Orders[[#This Row],[Quantity]]*Orders[[#This Row],[Unit Cost]]</f>
        <v>126.8634</v>
      </c>
      <c r="T728" s="5" cm="1">
        <f t="array" ref="T728">_xlfn.XLOOKUP(D728,Table2[[#All],[Product ID]],Table2[[#All],[Profit]],,0)</f>
        <v>4.7391499999999995</v>
      </c>
      <c r="U728" s="5">
        <f>Orders[[#This Row],[Quantity]]*Orders[[#This Row],[Unit Profit]]</f>
        <v>18.956599999999998</v>
      </c>
    </row>
    <row r="729" spans="1:21" x14ac:dyDescent="0.3">
      <c r="A729" s="2" t="s">
        <v>4596</v>
      </c>
      <c r="B729" s="3">
        <v>44264</v>
      </c>
      <c r="C729" s="2" t="s">
        <v>4597</v>
      </c>
      <c r="D729" t="s">
        <v>6146</v>
      </c>
      <c r="E729" s="2">
        <v>5</v>
      </c>
      <c r="F729" s="2" t="str">
        <f>_xlfn.XLOOKUP(C729,customers!$A$1:$A$1001,customers!$B$1:$B$1001,,0)</f>
        <v>Rikki Tomkowicz</v>
      </c>
      <c r="G729" s="2" t="str">
        <f>IF(_xlfn.XLOOKUP(C729,customers!$A$1:$A$1001,customers!$C$1:$C$1001,,0)=0, "", _xlfn.XLOOKUP(C729,customers!$A$1:$A$1001,customers!$C$1:$C$1001,,0))</f>
        <v>rtomkowiczk7@bravesites.com</v>
      </c>
      <c r="H729" s="2" t="str">
        <f>_xlfn.XLOOKUP(C729,customers!$A$1:$A$1001,customers!$G$1:$G$1001,,0)</f>
        <v>Ireland</v>
      </c>
      <c r="I729" t="str">
        <f>INDEX(products!$A$1:$G$49,MATCH(orders!$D729,products!$A$1:$A$49,0), MATCH(orders!I$1,products!$A$1:$G$1,0))</f>
        <v>Rob</v>
      </c>
      <c r="J729" t="str">
        <f>INDEX(products!$A$1:$G$49,MATCH(orders!$D729,products!$A$1:$A$49,0), MATCH(orders!J$1,products!$A$1:$G$1,0))</f>
        <v>M</v>
      </c>
      <c r="K729" s="4">
        <f>INDEX(products!$A$1:$G$49,MATCH(orders!$D729,products!$A$1:$A$49,0), MATCH(orders!K$1,products!$A$1:$G$1,0))</f>
        <v>0.5</v>
      </c>
      <c r="L729" s="5">
        <f>INDEX(products!$A$1:$G$49,MATCH(orders!$D729,products!$A$1:$A$49,0), MATCH(orders!L$1,products!$A$1:$G$1,0))</f>
        <v>5.97</v>
      </c>
      <c r="M729" s="5">
        <f t="shared" si="33"/>
        <v>29.849999999999998</v>
      </c>
      <c r="N729" t="str">
        <f t="shared" si="34"/>
        <v>Robusta</v>
      </c>
      <c r="O729" t="str">
        <f t="shared" si="35"/>
        <v>Medium</v>
      </c>
      <c r="P729" t="str" cm="1">
        <f t="array" ref="P729">_xlfn.XLOOKUP(Orders[[#This Row],[Customer ID]],customers!$A$1:$A$1001,customers!I$1:$I$1001,,0)</f>
        <v>Yes</v>
      </c>
      <c r="Q729" t="str">
        <f>_xlfn.XLOOKUP(C729,customers!$A$1:$A$1001,customers!$F$1:$F$1001,,0)</f>
        <v>Lusk</v>
      </c>
      <c r="R729" s="10">
        <f>Orders[[#This Row],[Unit Price]]-Orders[[#This Row],[Unit Profit]]</f>
        <v>5.6117999999999997</v>
      </c>
      <c r="S729" s="10">
        <f>Orders[[#This Row],[Quantity]]*Orders[[#This Row],[Unit Cost]]</f>
        <v>28.058999999999997</v>
      </c>
      <c r="T729" s="5" cm="1">
        <f t="array" ref="T729">_xlfn.XLOOKUP(D729,Table2[[#All],[Product ID]],Table2[[#All],[Profit]],,0)</f>
        <v>0.35819999999999996</v>
      </c>
      <c r="U729" s="5">
        <f>Orders[[#This Row],[Quantity]]*Orders[[#This Row],[Unit Profit]]</f>
        <v>1.7909999999999999</v>
      </c>
    </row>
    <row r="730" spans="1:21" x14ac:dyDescent="0.3">
      <c r="A730" s="2" t="s">
        <v>4602</v>
      </c>
      <c r="B730" s="3">
        <v>44155</v>
      </c>
      <c r="C730" s="2" t="s">
        <v>4603</v>
      </c>
      <c r="D730" t="s">
        <v>6144</v>
      </c>
      <c r="E730" s="2">
        <v>3</v>
      </c>
      <c r="F730" s="2" t="str">
        <f>_xlfn.XLOOKUP(C730,customers!$A$1:$A$1001,customers!$B$1:$B$1001,,0)</f>
        <v>Rochette Huscroft</v>
      </c>
      <c r="G730" s="2" t="str">
        <f>IF(_xlfn.XLOOKUP(C730,customers!$A$1:$A$1001,customers!$C$1:$C$1001,,0)=0, "", _xlfn.XLOOKUP(C730,customers!$A$1:$A$1001,customers!$C$1:$C$1001,,0))</f>
        <v>rhuscroftk8@jimdo.com</v>
      </c>
      <c r="H730" s="2" t="str">
        <f>_xlfn.XLOOKUP(C730,customers!$A$1:$A$1001,customers!$G$1:$G$1001,,0)</f>
        <v>United States</v>
      </c>
      <c r="I730" t="str">
        <f>INDEX(products!$A$1:$G$49,MATCH(orders!$D730,products!$A$1:$A$49,0), MATCH(orders!I$1,products!$A$1:$G$1,0))</f>
        <v>Exc</v>
      </c>
      <c r="J730" t="str">
        <f>INDEX(products!$A$1:$G$49,MATCH(orders!$D730,products!$A$1:$A$49,0), MATCH(orders!J$1,products!$A$1:$G$1,0))</f>
        <v>D</v>
      </c>
      <c r="K730" s="4">
        <f>INDEX(products!$A$1:$G$49,MATCH(orders!$D730,products!$A$1:$A$49,0), MATCH(orders!K$1,products!$A$1:$G$1,0))</f>
        <v>0.5</v>
      </c>
      <c r="L730" s="5">
        <f>INDEX(products!$A$1:$G$49,MATCH(orders!$D730,products!$A$1:$A$49,0), MATCH(orders!L$1,products!$A$1:$G$1,0))</f>
        <v>7.29</v>
      </c>
      <c r="M730" s="5">
        <f t="shared" si="33"/>
        <v>21.87</v>
      </c>
      <c r="N730" t="str">
        <f t="shared" si="34"/>
        <v>Excelsa</v>
      </c>
      <c r="O730" t="str">
        <f t="shared" si="35"/>
        <v>Dark</v>
      </c>
      <c r="P730" t="str" cm="1">
        <f t="array" ref="P730">_xlfn.XLOOKUP(Orders[[#This Row],[Customer ID]],customers!$A$1:$A$1001,customers!I$1:$I$1001,,0)</f>
        <v>Yes</v>
      </c>
      <c r="Q730" t="str">
        <f>_xlfn.XLOOKUP(C730,customers!$A$1:$A$1001,customers!$F$1:$F$1001,,0)</f>
        <v>Reno</v>
      </c>
      <c r="R730" s="10">
        <f>Orders[[#This Row],[Unit Price]]-Orders[[#This Row],[Unit Profit]]</f>
        <v>6.4881000000000002</v>
      </c>
      <c r="S730" s="10">
        <f>Orders[[#This Row],[Quantity]]*Orders[[#This Row],[Unit Cost]]</f>
        <v>19.464300000000001</v>
      </c>
      <c r="T730" s="5" cm="1">
        <f t="array" ref="T730">_xlfn.XLOOKUP(D730,Table2[[#All],[Product ID]],Table2[[#All],[Profit]],,0)</f>
        <v>0.80190000000000006</v>
      </c>
      <c r="U730" s="5">
        <f>Orders[[#This Row],[Quantity]]*Orders[[#This Row],[Unit Profit]]</f>
        <v>2.4057000000000004</v>
      </c>
    </row>
    <row r="731" spans="1:21" x14ac:dyDescent="0.3">
      <c r="A731" s="2" t="s">
        <v>4608</v>
      </c>
      <c r="B731" s="3">
        <v>44634</v>
      </c>
      <c r="C731" s="2" t="s">
        <v>4609</v>
      </c>
      <c r="D731" t="s">
        <v>6159</v>
      </c>
      <c r="E731" s="2">
        <v>1</v>
      </c>
      <c r="F731" s="2" t="str">
        <f>_xlfn.XLOOKUP(C731,customers!$A$1:$A$1001,customers!$B$1:$B$1001,,0)</f>
        <v>Selle Scurrer</v>
      </c>
      <c r="G731" s="2" t="str">
        <f>IF(_xlfn.XLOOKUP(C731,customers!$A$1:$A$1001,customers!$C$1:$C$1001,,0)=0, "", _xlfn.XLOOKUP(C731,customers!$A$1:$A$1001,customers!$C$1:$C$1001,,0))</f>
        <v>sscurrerk9@flavors.me</v>
      </c>
      <c r="H731" s="2" t="str">
        <f>_xlfn.XLOOKUP(C731,customers!$A$1:$A$1001,customers!$G$1:$G$1001,,0)</f>
        <v>United Kingdom</v>
      </c>
      <c r="I731" t="str">
        <f>INDEX(products!$A$1:$G$49,MATCH(orders!$D731,products!$A$1:$A$49,0), MATCH(orders!I$1,products!$A$1:$G$1,0))</f>
        <v>Lib</v>
      </c>
      <c r="J731" t="str">
        <f>INDEX(products!$A$1:$G$49,MATCH(orders!$D731,products!$A$1:$A$49,0), MATCH(orders!J$1,products!$A$1:$G$1,0))</f>
        <v>M</v>
      </c>
      <c r="K731" s="4">
        <f>INDEX(products!$A$1:$G$49,MATCH(orders!$D731,products!$A$1:$A$49,0), MATCH(orders!K$1,products!$A$1:$G$1,0))</f>
        <v>0.2</v>
      </c>
      <c r="L731" s="5">
        <f>INDEX(products!$A$1:$G$49,MATCH(orders!$D731,products!$A$1:$A$49,0), MATCH(orders!L$1,products!$A$1:$G$1,0))</f>
        <v>4.3650000000000002</v>
      </c>
      <c r="M731" s="5">
        <f t="shared" si="33"/>
        <v>4.3650000000000002</v>
      </c>
      <c r="N731" t="str">
        <f t="shared" si="34"/>
        <v>Librica</v>
      </c>
      <c r="O731" t="str">
        <f t="shared" si="35"/>
        <v>Medium</v>
      </c>
      <c r="P731" t="str" cm="1">
        <f t="array" ref="P731">_xlfn.XLOOKUP(Orders[[#This Row],[Customer ID]],customers!$A$1:$A$1001,customers!I$1:$I$1001,,0)</f>
        <v>No</v>
      </c>
      <c r="Q731" t="str">
        <f>_xlfn.XLOOKUP(C731,customers!$A$1:$A$1001,customers!$F$1:$F$1001,,0)</f>
        <v>Upton</v>
      </c>
      <c r="R731" s="10">
        <f>Orders[[#This Row],[Unit Price]]-Orders[[#This Row],[Unit Profit]]</f>
        <v>3.7975500000000002</v>
      </c>
      <c r="S731" s="10">
        <f>Orders[[#This Row],[Quantity]]*Orders[[#This Row],[Unit Cost]]</f>
        <v>3.7975500000000002</v>
      </c>
      <c r="T731" s="5" cm="1">
        <f t="array" ref="T731">_xlfn.XLOOKUP(D731,Table2[[#All],[Product ID]],Table2[[#All],[Profit]],,0)</f>
        <v>0.56745000000000001</v>
      </c>
      <c r="U731" s="5">
        <f>Orders[[#This Row],[Quantity]]*Orders[[#This Row],[Unit Profit]]</f>
        <v>0.56745000000000001</v>
      </c>
    </row>
    <row r="732" spans="1:21" x14ac:dyDescent="0.3">
      <c r="A732" s="2" t="s">
        <v>4614</v>
      </c>
      <c r="B732" s="3">
        <v>43475</v>
      </c>
      <c r="C732" s="2" t="s">
        <v>4615</v>
      </c>
      <c r="D732" t="s">
        <v>6164</v>
      </c>
      <c r="E732" s="2">
        <v>1</v>
      </c>
      <c r="F732" s="2" t="str">
        <f>_xlfn.XLOOKUP(C732,customers!$A$1:$A$1001,customers!$B$1:$B$1001,,0)</f>
        <v>Andie Rudram</v>
      </c>
      <c r="G732" s="2" t="str">
        <f>IF(_xlfn.XLOOKUP(C732,customers!$A$1:$A$1001,customers!$C$1:$C$1001,,0)=0, "", _xlfn.XLOOKUP(C732,customers!$A$1:$A$1001,customers!$C$1:$C$1001,,0))</f>
        <v>arudramka@prnewswire.com</v>
      </c>
      <c r="H732" s="2" t="str">
        <f>_xlfn.XLOOKUP(C732,customers!$A$1:$A$1001,customers!$G$1:$G$1001,,0)</f>
        <v>United States</v>
      </c>
      <c r="I732" t="str">
        <f>INDEX(products!$A$1:$G$49,MATCH(orders!$D732,products!$A$1:$A$49,0), MATCH(orders!I$1,products!$A$1:$G$1,0))</f>
        <v>Lib</v>
      </c>
      <c r="J732" t="str">
        <f>INDEX(products!$A$1:$G$49,MATCH(orders!$D732,products!$A$1:$A$49,0), MATCH(orders!J$1,products!$A$1:$G$1,0))</f>
        <v>L</v>
      </c>
      <c r="K732" s="4">
        <f>INDEX(products!$A$1:$G$49,MATCH(orders!$D732,products!$A$1:$A$49,0), MATCH(orders!K$1,products!$A$1:$G$1,0))</f>
        <v>2.5</v>
      </c>
      <c r="L732" s="5">
        <f>INDEX(products!$A$1:$G$49,MATCH(orders!$D732,products!$A$1:$A$49,0), MATCH(orders!L$1,products!$A$1:$G$1,0))</f>
        <v>36.454999999999998</v>
      </c>
      <c r="M732" s="5">
        <f t="shared" si="33"/>
        <v>36.454999999999998</v>
      </c>
      <c r="N732" t="str">
        <f t="shared" si="34"/>
        <v>Librica</v>
      </c>
      <c r="O732" t="str">
        <f t="shared" si="35"/>
        <v>Light</v>
      </c>
      <c r="P732" t="str" cm="1">
        <f t="array" ref="P732">_xlfn.XLOOKUP(Orders[[#This Row],[Customer ID]],customers!$A$1:$A$1001,customers!I$1:$I$1001,,0)</f>
        <v>No</v>
      </c>
      <c r="Q732" t="str">
        <f>_xlfn.XLOOKUP(C732,customers!$A$1:$A$1001,customers!$F$1:$F$1001,,0)</f>
        <v>Las Vegas</v>
      </c>
      <c r="R732" s="10">
        <f>Orders[[#This Row],[Unit Price]]-Orders[[#This Row],[Unit Profit]]</f>
        <v>31.71585</v>
      </c>
      <c r="S732" s="10">
        <f>Orders[[#This Row],[Quantity]]*Orders[[#This Row],[Unit Cost]]</f>
        <v>31.71585</v>
      </c>
      <c r="T732" s="5" cm="1">
        <f t="array" ref="T732">_xlfn.XLOOKUP(D732,Table2[[#All],[Product ID]],Table2[[#All],[Profit]],,0)</f>
        <v>4.7391499999999995</v>
      </c>
      <c r="U732" s="5">
        <f>Orders[[#This Row],[Quantity]]*Orders[[#This Row],[Unit Profit]]</f>
        <v>4.7391499999999995</v>
      </c>
    </row>
    <row r="733" spans="1:21" x14ac:dyDescent="0.3">
      <c r="A733" s="2" t="s">
        <v>4620</v>
      </c>
      <c r="B733" s="3">
        <v>44222</v>
      </c>
      <c r="C733" s="2" t="s">
        <v>4621</v>
      </c>
      <c r="D733" t="s">
        <v>6150</v>
      </c>
      <c r="E733" s="2">
        <v>4</v>
      </c>
      <c r="F733" s="2" t="str">
        <f>_xlfn.XLOOKUP(C733,customers!$A$1:$A$1001,customers!$B$1:$B$1001,,0)</f>
        <v>Leta Clarricoates</v>
      </c>
      <c r="G733" s="2" t="str">
        <f>IF(_xlfn.XLOOKUP(C733,customers!$A$1:$A$1001,customers!$C$1:$C$1001,,0)=0, "", _xlfn.XLOOKUP(C733,customers!$A$1:$A$1001,customers!$C$1:$C$1001,,0))</f>
        <v/>
      </c>
      <c r="H733" s="2" t="str">
        <f>_xlfn.XLOOKUP(C733,customers!$A$1:$A$1001,customers!$G$1:$G$1001,,0)</f>
        <v>United States</v>
      </c>
      <c r="I733" t="str">
        <f>INDEX(products!$A$1:$G$49,MATCH(orders!$D733,products!$A$1:$A$49,0), MATCH(orders!I$1,products!$A$1:$G$1,0))</f>
        <v>Lib</v>
      </c>
      <c r="J733" t="str">
        <f>INDEX(products!$A$1:$G$49,MATCH(orders!$D733,products!$A$1:$A$49,0), MATCH(orders!J$1,products!$A$1:$G$1,0))</f>
        <v>D</v>
      </c>
      <c r="K733" s="4">
        <f>INDEX(products!$A$1:$G$49,MATCH(orders!$D733,products!$A$1:$A$49,0), MATCH(orders!K$1,products!$A$1:$G$1,0))</f>
        <v>0.2</v>
      </c>
      <c r="L733" s="5">
        <f>INDEX(products!$A$1:$G$49,MATCH(orders!$D733,products!$A$1:$A$49,0), MATCH(orders!L$1,products!$A$1:$G$1,0))</f>
        <v>3.8849999999999998</v>
      </c>
      <c r="M733" s="5">
        <f t="shared" si="33"/>
        <v>15.54</v>
      </c>
      <c r="N733" t="str">
        <f t="shared" si="34"/>
        <v>Librica</v>
      </c>
      <c r="O733" t="str">
        <f t="shared" si="35"/>
        <v>Dark</v>
      </c>
      <c r="P733" t="str" cm="1">
        <f t="array" ref="P733">_xlfn.XLOOKUP(Orders[[#This Row],[Customer ID]],customers!$A$1:$A$1001,customers!I$1:$I$1001,,0)</f>
        <v>Yes</v>
      </c>
      <c r="Q733" t="str">
        <f>_xlfn.XLOOKUP(C733,customers!$A$1:$A$1001,customers!$F$1:$F$1001,,0)</f>
        <v>Wilmington</v>
      </c>
      <c r="R733" s="10">
        <f>Orders[[#This Row],[Unit Price]]-Orders[[#This Row],[Unit Profit]]</f>
        <v>3.37995</v>
      </c>
      <c r="S733" s="10">
        <f>Orders[[#This Row],[Quantity]]*Orders[[#This Row],[Unit Cost]]</f>
        <v>13.5198</v>
      </c>
      <c r="T733" s="5" cm="1">
        <f t="array" ref="T733">_xlfn.XLOOKUP(D733,Table2[[#All],[Product ID]],Table2[[#All],[Profit]],,0)</f>
        <v>0.50505</v>
      </c>
      <c r="U733" s="5">
        <f>Orders[[#This Row],[Quantity]]*Orders[[#This Row],[Unit Profit]]</f>
        <v>2.0202</v>
      </c>
    </row>
    <row r="734" spans="1:21" x14ac:dyDescent="0.3">
      <c r="A734" s="2" t="s">
        <v>4625</v>
      </c>
      <c r="B734" s="3">
        <v>44312</v>
      </c>
      <c r="C734" s="2" t="s">
        <v>4626</v>
      </c>
      <c r="D734" t="s">
        <v>6184</v>
      </c>
      <c r="E734" s="2">
        <v>2</v>
      </c>
      <c r="F734" s="2" t="str">
        <f>_xlfn.XLOOKUP(C734,customers!$A$1:$A$1001,customers!$B$1:$B$1001,,0)</f>
        <v>Jacquelyn Maha</v>
      </c>
      <c r="G734" s="2" t="str">
        <f>IF(_xlfn.XLOOKUP(C734,customers!$A$1:$A$1001,customers!$C$1:$C$1001,,0)=0, "", _xlfn.XLOOKUP(C734,customers!$A$1:$A$1001,customers!$C$1:$C$1001,,0))</f>
        <v>jmahakc@cyberchimps.com</v>
      </c>
      <c r="H734" s="2" t="str">
        <f>_xlfn.XLOOKUP(C734,customers!$A$1:$A$1001,customers!$G$1:$G$1001,,0)</f>
        <v>United States</v>
      </c>
      <c r="I734" t="str">
        <f>INDEX(products!$A$1:$G$49,MATCH(orders!$D734,products!$A$1:$A$49,0), MATCH(orders!I$1,products!$A$1:$G$1,0))</f>
        <v>Exc</v>
      </c>
      <c r="J734" t="str">
        <f>INDEX(products!$A$1:$G$49,MATCH(orders!$D734,products!$A$1:$A$49,0), MATCH(orders!J$1,products!$A$1:$G$1,0))</f>
        <v>L</v>
      </c>
      <c r="K734" s="4">
        <f>INDEX(products!$A$1:$G$49,MATCH(orders!$D734,products!$A$1:$A$49,0), MATCH(orders!K$1,products!$A$1:$G$1,0))</f>
        <v>0.2</v>
      </c>
      <c r="L734" s="5">
        <f>INDEX(products!$A$1:$G$49,MATCH(orders!$D734,products!$A$1:$A$49,0), MATCH(orders!L$1,products!$A$1:$G$1,0))</f>
        <v>4.4550000000000001</v>
      </c>
      <c r="M734" s="5">
        <f t="shared" si="33"/>
        <v>8.91</v>
      </c>
      <c r="N734" t="str">
        <f t="shared" si="34"/>
        <v>Excelsa</v>
      </c>
      <c r="O734" t="str">
        <f t="shared" si="35"/>
        <v>Light</v>
      </c>
      <c r="P734" t="str" cm="1">
        <f t="array" ref="P734">_xlfn.XLOOKUP(Orders[[#This Row],[Customer ID]],customers!$A$1:$A$1001,customers!I$1:$I$1001,,0)</f>
        <v>No</v>
      </c>
      <c r="Q734" t="str">
        <f>_xlfn.XLOOKUP(C734,customers!$A$1:$A$1001,customers!$F$1:$F$1001,,0)</f>
        <v>Reno</v>
      </c>
      <c r="R734" s="10">
        <f>Orders[[#This Row],[Unit Price]]-Orders[[#This Row],[Unit Profit]]</f>
        <v>3.96495</v>
      </c>
      <c r="S734" s="10">
        <f>Orders[[#This Row],[Quantity]]*Orders[[#This Row],[Unit Cost]]</f>
        <v>7.9298999999999999</v>
      </c>
      <c r="T734" s="5" cm="1">
        <f t="array" ref="T734">_xlfn.XLOOKUP(D734,Table2[[#All],[Product ID]],Table2[[#All],[Profit]],,0)</f>
        <v>0.49004999999999999</v>
      </c>
      <c r="U734" s="5">
        <f>Orders[[#This Row],[Quantity]]*Orders[[#This Row],[Unit Profit]]</f>
        <v>0.98009999999999997</v>
      </c>
    </row>
    <row r="735" spans="1:21" x14ac:dyDescent="0.3">
      <c r="A735" s="2" t="s">
        <v>4631</v>
      </c>
      <c r="B735" s="3">
        <v>44565</v>
      </c>
      <c r="C735" s="2" t="s">
        <v>4632</v>
      </c>
      <c r="D735" t="s">
        <v>6181</v>
      </c>
      <c r="E735" s="2">
        <v>3</v>
      </c>
      <c r="F735" s="2" t="str">
        <f>_xlfn.XLOOKUP(C735,customers!$A$1:$A$1001,customers!$B$1:$B$1001,,0)</f>
        <v>Glory Clemon</v>
      </c>
      <c r="G735" s="2" t="str">
        <f>IF(_xlfn.XLOOKUP(C735,customers!$A$1:$A$1001,customers!$C$1:$C$1001,,0)=0, "", _xlfn.XLOOKUP(C735,customers!$A$1:$A$1001,customers!$C$1:$C$1001,,0))</f>
        <v>gclemonkd@networksolutions.com</v>
      </c>
      <c r="H735" s="2" t="str">
        <f>_xlfn.XLOOKUP(C735,customers!$A$1:$A$1001,customers!$G$1:$G$1001,,0)</f>
        <v>United States</v>
      </c>
      <c r="I735" t="str">
        <f>INDEX(products!$A$1:$G$49,MATCH(orders!$D735,products!$A$1:$A$49,0), MATCH(orders!I$1,products!$A$1:$G$1,0))</f>
        <v>Lib</v>
      </c>
      <c r="J735" t="str">
        <f>INDEX(products!$A$1:$G$49,MATCH(orders!$D735,products!$A$1:$A$49,0), MATCH(orders!J$1,products!$A$1:$G$1,0))</f>
        <v>M</v>
      </c>
      <c r="K735" s="4">
        <f>INDEX(products!$A$1:$G$49,MATCH(orders!$D735,products!$A$1:$A$49,0), MATCH(orders!K$1,products!$A$1:$G$1,0))</f>
        <v>2.5</v>
      </c>
      <c r="L735" s="5">
        <f>INDEX(products!$A$1:$G$49,MATCH(orders!$D735,products!$A$1:$A$49,0), MATCH(orders!L$1,products!$A$1:$G$1,0))</f>
        <v>33.464999999999996</v>
      </c>
      <c r="M735" s="5">
        <f t="shared" si="33"/>
        <v>100.39499999999998</v>
      </c>
      <c r="N735" t="str">
        <f t="shared" si="34"/>
        <v>Librica</v>
      </c>
      <c r="O735" t="str">
        <f t="shared" si="35"/>
        <v>Medium</v>
      </c>
      <c r="P735" t="str" cm="1">
        <f t="array" ref="P735">_xlfn.XLOOKUP(Orders[[#This Row],[Customer ID]],customers!$A$1:$A$1001,customers!I$1:$I$1001,,0)</f>
        <v>Yes</v>
      </c>
      <c r="Q735" t="str">
        <f>_xlfn.XLOOKUP(C735,customers!$A$1:$A$1001,customers!$F$1:$F$1001,,0)</f>
        <v>Tuscaloosa</v>
      </c>
      <c r="R735" s="10">
        <f>Orders[[#This Row],[Unit Price]]-Orders[[#This Row],[Unit Profit]]</f>
        <v>29.114549999999998</v>
      </c>
      <c r="S735" s="10">
        <f>Orders[[#This Row],[Quantity]]*Orders[[#This Row],[Unit Cost]]</f>
        <v>87.343649999999997</v>
      </c>
      <c r="T735" s="5" cm="1">
        <f t="array" ref="T735">_xlfn.XLOOKUP(D735,Table2[[#All],[Product ID]],Table2[[#All],[Profit]],,0)</f>
        <v>4.3504499999999995</v>
      </c>
      <c r="U735" s="5">
        <f>Orders[[#This Row],[Quantity]]*Orders[[#This Row],[Unit Profit]]</f>
        <v>13.051349999999999</v>
      </c>
    </row>
    <row r="736" spans="1:21" x14ac:dyDescent="0.3">
      <c r="A736" s="2" t="s">
        <v>4637</v>
      </c>
      <c r="B736" s="3">
        <v>43697</v>
      </c>
      <c r="C736" s="2" t="s">
        <v>4638</v>
      </c>
      <c r="D736" t="s">
        <v>6163</v>
      </c>
      <c r="E736" s="2">
        <v>5</v>
      </c>
      <c r="F736" s="2" t="str">
        <f>_xlfn.XLOOKUP(C736,customers!$A$1:$A$1001,customers!$B$1:$B$1001,,0)</f>
        <v>Alica Kift</v>
      </c>
      <c r="G736" s="2" t="str">
        <f>IF(_xlfn.XLOOKUP(C736,customers!$A$1:$A$1001,customers!$C$1:$C$1001,,0)=0, "", _xlfn.XLOOKUP(C736,customers!$A$1:$A$1001,customers!$C$1:$C$1001,,0))</f>
        <v/>
      </c>
      <c r="H736" s="2" t="str">
        <f>_xlfn.XLOOKUP(C736,customers!$A$1:$A$1001,customers!$G$1:$G$1001,,0)</f>
        <v>United States</v>
      </c>
      <c r="I736" t="str">
        <f>INDEX(products!$A$1:$G$49,MATCH(orders!$D736,products!$A$1:$A$49,0), MATCH(orders!I$1,products!$A$1:$G$1,0))</f>
        <v>Rob</v>
      </c>
      <c r="J736" t="str">
        <f>INDEX(products!$A$1:$G$49,MATCH(orders!$D736,products!$A$1:$A$49,0), MATCH(orders!J$1,products!$A$1:$G$1,0))</f>
        <v>D</v>
      </c>
      <c r="K736" s="4">
        <f>INDEX(products!$A$1:$G$49,MATCH(orders!$D736,products!$A$1:$A$49,0), MATCH(orders!K$1,products!$A$1:$G$1,0))</f>
        <v>0.2</v>
      </c>
      <c r="L736" s="5">
        <f>INDEX(products!$A$1:$G$49,MATCH(orders!$D736,products!$A$1:$A$49,0), MATCH(orders!L$1,products!$A$1:$G$1,0))</f>
        <v>2.6849999999999996</v>
      </c>
      <c r="M736" s="5">
        <f t="shared" si="33"/>
        <v>13.424999999999997</v>
      </c>
      <c r="N736" t="str">
        <f t="shared" si="34"/>
        <v>Robusta</v>
      </c>
      <c r="O736" t="str">
        <f t="shared" si="35"/>
        <v>Dark</v>
      </c>
      <c r="P736" t="str" cm="1">
        <f t="array" ref="P736">_xlfn.XLOOKUP(Orders[[#This Row],[Customer ID]],customers!$A$1:$A$1001,customers!I$1:$I$1001,,0)</f>
        <v>No</v>
      </c>
      <c r="Q736" t="str">
        <f>_xlfn.XLOOKUP(C736,customers!$A$1:$A$1001,customers!$F$1:$F$1001,,0)</f>
        <v>Garden Grove</v>
      </c>
      <c r="R736" s="10">
        <f>Orders[[#This Row],[Unit Price]]-Orders[[#This Row],[Unit Profit]]</f>
        <v>2.5238999999999998</v>
      </c>
      <c r="S736" s="10">
        <f>Orders[[#This Row],[Quantity]]*Orders[[#This Row],[Unit Cost]]</f>
        <v>12.619499999999999</v>
      </c>
      <c r="T736" s="5" cm="1">
        <f t="array" ref="T736">_xlfn.XLOOKUP(D736,Table2[[#All],[Product ID]],Table2[[#All],[Profit]],,0)</f>
        <v>0.16109999999999997</v>
      </c>
      <c r="U736" s="5">
        <f>Orders[[#This Row],[Quantity]]*Orders[[#This Row],[Unit Profit]]</f>
        <v>0.80549999999999988</v>
      </c>
    </row>
    <row r="737" spans="1:21" x14ac:dyDescent="0.3">
      <c r="A737" s="2" t="s">
        <v>4642</v>
      </c>
      <c r="B737" s="3">
        <v>44757</v>
      </c>
      <c r="C737" s="2" t="s">
        <v>4643</v>
      </c>
      <c r="D737" t="s">
        <v>6153</v>
      </c>
      <c r="E737" s="2">
        <v>6</v>
      </c>
      <c r="F737" s="2" t="str">
        <f>_xlfn.XLOOKUP(C737,customers!$A$1:$A$1001,customers!$B$1:$B$1001,,0)</f>
        <v>Babb Pollins</v>
      </c>
      <c r="G737" s="2" t="str">
        <f>IF(_xlfn.XLOOKUP(C737,customers!$A$1:$A$1001,customers!$C$1:$C$1001,,0)=0, "", _xlfn.XLOOKUP(C737,customers!$A$1:$A$1001,customers!$C$1:$C$1001,,0))</f>
        <v>bpollinskf@shinystat.com</v>
      </c>
      <c r="H737" s="2" t="str">
        <f>_xlfn.XLOOKUP(C737,customers!$A$1:$A$1001,customers!$G$1:$G$1001,,0)</f>
        <v>United States</v>
      </c>
      <c r="I737" t="str">
        <f>INDEX(products!$A$1:$G$49,MATCH(orders!$D737,products!$A$1:$A$49,0), MATCH(orders!I$1,products!$A$1:$G$1,0))</f>
        <v>Exc</v>
      </c>
      <c r="J737" t="str">
        <f>INDEX(products!$A$1:$G$49,MATCH(orders!$D737,products!$A$1:$A$49,0), MATCH(orders!J$1,products!$A$1:$G$1,0))</f>
        <v>D</v>
      </c>
      <c r="K737" s="4">
        <f>INDEX(products!$A$1:$G$49,MATCH(orders!$D737,products!$A$1:$A$49,0), MATCH(orders!K$1,products!$A$1:$G$1,0))</f>
        <v>0.2</v>
      </c>
      <c r="L737" s="5">
        <f>INDEX(products!$A$1:$G$49,MATCH(orders!$D737,products!$A$1:$A$49,0), MATCH(orders!L$1,products!$A$1:$G$1,0))</f>
        <v>3.645</v>
      </c>
      <c r="M737" s="5">
        <f t="shared" si="33"/>
        <v>21.87</v>
      </c>
      <c r="N737" t="str">
        <f t="shared" si="34"/>
        <v>Excelsa</v>
      </c>
      <c r="O737" t="str">
        <f t="shared" si="35"/>
        <v>Dark</v>
      </c>
      <c r="P737" t="str" cm="1">
        <f t="array" ref="P737">_xlfn.XLOOKUP(Orders[[#This Row],[Customer ID]],customers!$A$1:$A$1001,customers!I$1:$I$1001,,0)</f>
        <v>No</v>
      </c>
      <c r="Q737" t="str">
        <f>_xlfn.XLOOKUP(C737,customers!$A$1:$A$1001,customers!$F$1:$F$1001,,0)</f>
        <v>Shawnee Mission</v>
      </c>
      <c r="R737" s="10">
        <f>Orders[[#This Row],[Unit Price]]-Orders[[#This Row],[Unit Profit]]</f>
        <v>3.2440500000000001</v>
      </c>
      <c r="S737" s="10">
        <f>Orders[[#This Row],[Quantity]]*Orders[[#This Row],[Unit Cost]]</f>
        <v>19.464300000000001</v>
      </c>
      <c r="T737" s="5" cm="1">
        <f t="array" ref="T737">_xlfn.XLOOKUP(D737,Table2[[#All],[Product ID]],Table2[[#All],[Profit]],,0)</f>
        <v>0.40095000000000003</v>
      </c>
      <c r="U737" s="5">
        <f>Orders[[#This Row],[Quantity]]*Orders[[#This Row],[Unit Profit]]</f>
        <v>2.4057000000000004</v>
      </c>
    </row>
    <row r="738" spans="1:21" x14ac:dyDescent="0.3">
      <c r="A738" s="2" t="s">
        <v>4647</v>
      </c>
      <c r="B738" s="3">
        <v>43508</v>
      </c>
      <c r="C738" s="2" t="s">
        <v>4648</v>
      </c>
      <c r="D738" t="s">
        <v>6143</v>
      </c>
      <c r="E738" s="2">
        <v>2</v>
      </c>
      <c r="F738" s="2" t="str">
        <f>_xlfn.XLOOKUP(C738,customers!$A$1:$A$1001,customers!$B$1:$B$1001,,0)</f>
        <v>Jarret Toye</v>
      </c>
      <c r="G738" s="2" t="str">
        <f>IF(_xlfn.XLOOKUP(C738,customers!$A$1:$A$1001,customers!$C$1:$C$1001,,0)=0, "", _xlfn.XLOOKUP(C738,customers!$A$1:$A$1001,customers!$C$1:$C$1001,,0))</f>
        <v>jtoyekg@pinterest.com</v>
      </c>
      <c r="H738" s="2" t="str">
        <f>_xlfn.XLOOKUP(C738,customers!$A$1:$A$1001,customers!$G$1:$G$1001,,0)</f>
        <v>Ireland</v>
      </c>
      <c r="I738" t="str">
        <f>INDEX(products!$A$1:$G$49,MATCH(orders!$D738,products!$A$1:$A$49,0), MATCH(orders!I$1,products!$A$1:$G$1,0))</f>
        <v>Lib</v>
      </c>
      <c r="J738" t="str">
        <f>INDEX(products!$A$1:$G$49,MATCH(orders!$D738,products!$A$1:$A$49,0), MATCH(orders!J$1,products!$A$1:$G$1,0))</f>
        <v>D</v>
      </c>
      <c r="K738" s="4">
        <f>INDEX(products!$A$1:$G$49,MATCH(orders!$D738,products!$A$1:$A$49,0), MATCH(orders!K$1,products!$A$1:$G$1,0))</f>
        <v>1</v>
      </c>
      <c r="L738" s="5">
        <f>INDEX(products!$A$1:$G$49,MATCH(orders!$D738,products!$A$1:$A$49,0), MATCH(orders!L$1,products!$A$1:$G$1,0))</f>
        <v>12.95</v>
      </c>
      <c r="M738" s="5">
        <f t="shared" si="33"/>
        <v>25.9</v>
      </c>
      <c r="N738" t="str">
        <f t="shared" si="34"/>
        <v>Librica</v>
      </c>
      <c r="O738" t="str">
        <f t="shared" si="35"/>
        <v>Dark</v>
      </c>
      <c r="P738" t="str" cm="1">
        <f t="array" ref="P738">_xlfn.XLOOKUP(Orders[[#This Row],[Customer ID]],customers!$A$1:$A$1001,customers!I$1:$I$1001,,0)</f>
        <v>Yes</v>
      </c>
      <c r="Q738" t="str">
        <f>_xlfn.XLOOKUP(C738,customers!$A$1:$A$1001,customers!$F$1:$F$1001,,0)</f>
        <v>Ballivor</v>
      </c>
      <c r="R738" s="10">
        <f>Orders[[#This Row],[Unit Price]]-Orders[[#This Row],[Unit Profit]]</f>
        <v>11.266499999999999</v>
      </c>
      <c r="S738" s="10">
        <f>Orders[[#This Row],[Quantity]]*Orders[[#This Row],[Unit Cost]]</f>
        <v>22.532999999999998</v>
      </c>
      <c r="T738" s="5" cm="1">
        <f t="array" ref="T738">_xlfn.XLOOKUP(D738,Table2[[#All],[Product ID]],Table2[[#All],[Profit]],,0)</f>
        <v>1.6835</v>
      </c>
      <c r="U738" s="5">
        <f>Orders[[#This Row],[Quantity]]*Orders[[#This Row],[Unit Profit]]</f>
        <v>3.367</v>
      </c>
    </row>
    <row r="739" spans="1:21" x14ac:dyDescent="0.3">
      <c r="A739" s="2" t="s">
        <v>4653</v>
      </c>
      <c r="B739" s="3">
        <v>44447</v>
      </c>
      <c r="C739" s="2" t="s">
        <v>4654</v>
      </c>
      <c r="D739" t="s">
        <v>6155</v>
      </c>
      <c r="E739" s="2">
        <v>5</v>
      </c>
      <c r="F739" s="2" t="str">
        <f>_xlfn.XLOOKUP(C739,customers!$A$1:$A$1001,customers!$B$1:$B$1001,,0)</f>
        <v>Carlie Linskill</v>
      </c>
      <c r="G739" s="2" t="str">
        <f>IF(_xlfn.XLOOKUP(C739,customers!$A$1:$A$1001,customers!$C$1:$C$1001,,0)=0, "", _xlfn.XLOOKUP(C739,customers!$A$1:$A$1001,customers!$C$1:$C$1001,,0))</f>
        <v>clinskillkh@sphinn.com</v>
      </c>
      <c r="H739" s="2" t="str">
        <f>_xlfn.XLOOKUP(C739,customers!$A$1:$A$1001,customers!$G$1:$G$1001,,0)</f>
        <v>United States</v>
      </c>
      <c r="I739" t="str">
        <f>INDEX(products!$A$1:$G$49,MATCH(orders!$D739,products!$A$1:$A$49,0), MATCH(orders!I$1,products!$A$1:$G$1,0))</f>
        <v>Ara</v>
      </c>
      <c r="J739" t="str">
        <f>INDEX(products!$A$1:$G$49,MATCH(orders!$D739,products!$A$1:$A$49,0), MATCH(orders!J$1,products!$A$1:$G$1,0))</f>
        <v>M</v>
      </c>
      <c r="K739" s="4">
        <f>INDEX(products!$A$1:$G$49,MATCH(orders!$D739,products!$A$1:$A$49,0), MATCH(orders!K$1,products!$A$1:$G$1,0))</f>
        <v>1</v>
      </c>
      <c r="L739" s="5">
        <f>INDEX(products!$A$1:$G$49,MATCH(orders!$D739,products!$A$1:$A$49,0), MATCH(orders!L$1,products!$A$1:$G$1,0))</f>
        <v>11.25</v>
      </c>
      <c r="M739" s="5">
        <f t="shared" si="33"/>
        <v>56.25</v>
      </c>
      <c r="N739" t="str">
        <f t="shared" si="34"/>
        <v>Arabica</v>
      </c>
      <c r="O739" t="str">
        <f t="shared" si="35"/>
        <v>Medium</v>
      </c>
      <c r="P739" t="str" cm="1">
        <f t="array" ref="P739">_xlfn.XLOOKUP(Orders[[#This Row],[Customer ID]],customers!$A$1:$A$1001,customers!I$1:$I$1001,,0)</f>
        <v>No</v>
      </c>
      <c r="Q739" t="str">
        <f>_xlfn.XLOOKUP(C739,customers!$A$1:$A$1001,customers!$F$1:$F$1001,,0)</f>
        <v>Cincinnati</v>
      </c>
      <c r="R739" s="10">
        <f>Orders[[#This Row],[Unit Price]]-Orders[[#This Row],[Unit Profit]]</f>
        <v>10.237500000000001</v>
      </c>
      <c r="S739" s="10">
        <f>Orders[[#This Row],[Quantity]]*Orders[[#This Row],[Unit Cost]]</f>
        <v>51.1875</v>
      </c>
      <c r="T739" s="5" cm="1">
        <f t="array" ref="T739">_xlfn.XLOOKUP(D739,Table2[[#All],[Product ID]],Table2[[#All],[Profit]],,0)</f>
        <v>1.0125</v>
      </c>
      <c r="U739" s="5">
        <f>Orders[[#This Row],[Quantity]]*Orders[[#This Row],[Unit Profit]]</f>
        <v>5.0625</v>
      </c>
    </row>
    <row r="740" spans="1:21" x14ac:dyDescent="0.3">
      <c r="A740" s="2" t="s">
        <v>4659</v>
      </c>
      <c r="B740" s="3">
        <v>43812</v>
      </c>
      <c r="C740" s="2" t="s">
        <v>4660</v>
      </c>
      <c r="D740" t="s">
        <v>6178</v>
      </c>
      <c r="E740" s="2">
        <v>3</v>
      </c>
      <c r="F740" s="2" t="str">
        <f>_xlfn.XLOOKUP(C740,customers!$A$1:$A$1001,customers!$B$1:$B$1001,,0)</f>
        <v>Natal Vigrass</v>
      </c>
      <c r="G740" s="2" t="str">
        <f>IF(_xlfn.XLOOKUP(C740,customers!$A$1:$A$1001,customers!$C$1:$C$1001,,0)=0, "", _xlfn.XLOOKUP(C740,customers!$A$1:$A$1001,customers!$C$1:$C$1001,,0))</f>
        <v>nvigrasski@ezinearticles.com</v>
      </c>
      <c r="H740" s="2" t="str">
        <f>_xlfn.XLOOKUP(C740,customers!$A$1:$A$1001,customers!$G$1:$G$1001,,0)</f>
        <v>United Kingdom</v>
      </c>
      <c r="I740" t="str">
        <f>INDEX(products!$A$1:$G$49,MATCH(orders!$D740,products!$A$1:$A$49,0), MATCH(orders!I$1,products!$A$1:$G$1,0))</f>
        <v>Rob</v>
      </c>
      <c r="J740" t="str">
        <f>INDEX(products!$A$1:$G$49,MATCH(orders!$D740,products!$A$1:$A$49,0), MATCH(orders!J$1,products!$A$1:$G$1,0))</f>
        <v>L</v>
      </c>
      <c r="K740" s="4">
        <f>INDEX(products!$A$1:$G$49,MATCH(orders!$D740,products!$A$1:$A$49,0), MATCH(orders!K$1,products!$A$1:$G$1,0))</f>
        <v>0.2</v>
      </c>
      <c r="L740" s="5">
        <f>INDEX(products!$A$1:$G$49,MATCH(orders!$D740,products!$A$1:$A$49,0), MATCH(orders!L$1,products!$A$1:$G$1,0))</f>
        <v>3.5849999999999995</v>
      </c>
      <c r="M740" s="5">
        <f t="shared" si="33"/>
        <v>10.754999999999999</v>
      </c>
      <c r="N740" t="str">
        <f t="shared" si="34"/>
        <v>Robusta</v>
      </c>
      <c r="O740" t="str">
        <f t="shared" si="35"/>
        <v>Light</v>
      </c>
      <c r="P740" t="str" cm="1">
        <f t="array" ref="P740">_xlfn.XLOOKUP(Orders[[#This Row],[Customer ID]],customers!$A$1:$A$1001,customers!I$1:$I$1001,,0)</f>
        <v>No</v>
      </c>
      <c r="Q740" t="str">
        <f>_xlfn.XLOOKUP(C740,customers!$A$1:$A$1001,customers!$F$1:$F$1001,,0)</f>
        <v>Whitwell</v>
      </c>
      <c r="R740" s="10">
        <f>Orders[[#This Row],[Unit Price]]-Orders[[#This Row],[Unit Profit]]</f>
        <v>3.3698999999999995</v>
      </c>
      <c r="S740" s="10">
        <f>Orders[[#This Row],[Quantity]]*Orders[[#This Row],[Unit Cost]]</f>
        <v>10.109699999999998</v>
      </c>
      <c r="T740" s="5" cm="1">
        <f t="array" ref="T740">_xlfn.XLOOKUP(D740,Table2[[#All],[Product ID]],Table2[[#All],[Profit]],,0)</f>
        <v>0.21509999999999996</v>
      </c>
      <c r="U740" s="5">
        <f>Orders[[#This Row],[Quantity]]*Orders[[#This Row],[Unit Profit]]</f>
        <v>0.64529999999999987</v>
      </c>
    </row>
    <row r="741" spans="1:21" x14ac:dyDescent="0.3">
      <c r="A741" s="2" t="s">
        <v>4665</v>
      </c>
      <c r="B741" s="3">
        <v>44433</v>
      </c>
      <c r="C741" s="2" t="s">
        <v>4434</v>
      </c>
      <c r="D741" t="s">
        <v>6153</v>
      </c>
      <c r="E741" s="2">
        <v>5</v>
      </c>
      <c r="F741" s="2" t="str">
        <f>_xlfn.XLOOKUP(C741,customers!$A$1:$A$1001,customers!$B$1:$B$1001,,0)</f>
        <v>Jimmy Dymoke</v>
      </c>
      <c r="G741" s="2" t="str">
        <f>IF(_xlfn.XLOOKUP(C741,customers!$A$1:$A$1001,customers!$C$1:$C$1001,,0)=0, "", _xlfn.XLOOKUP(C741,customers!$A$1:$A$1001,customers!$C$1:$C$1001,,0))</f>
        <v>jdymokeje@prnewswire.com</v>
      </c>
      <c r="H741" s="2" t="str">
        <f>_xlfn.XLOOKUP(C741,customers!$A$1:$A$1001,customers!$G$1:$G$1001,,0)</f>
        <v>Ireland</v>
      </c>
      <c r="I741" t="str">
        <f>INDEX(products!$A$1:$G$49,MATCH(orders!$D741,products!$A$1:$A$49,0), MATCH(orders!I$1,products!$A$1:$G$1,0))</f>
        <v>Exc</v>
      </c>
      <c r="J741" t="str">
        <f>INDEX(products!$A$1:$G$49,MATCH(orders!$D741,products!$A$1:$A$49,0), MATCH(orders!J$1,products!$A$1:$G$1,0))</f>
        <v>D</v>
      </c>
      <c r="K741" s="4">
        <f>INDEX(products!$A$1:$G$49,MATCH(orders!$D741,products!$A$1:$A$49,0), MATCH(orders!K$1,products!$A$1:$G$1,0))</f>
        <v>0.2</v>
      </c>
      <c r="L741" s="5">
        <f>INDEX(products!$A$1:$G$49,MATCH(orders!$D741,products!$A$1:$A$49,0), MATCH(orders!L$1,products!$A$1:$G$1,0))</f>
        <v>3.645</v>
      </c>
      <c r="M741" s="5">
        <f t="shared" si="33"/>
        <v>18.225000000000001</v>
      </c>
      <c r="N741" t="str">
        <f t="shared" si="34"/>
        <v>Excelsa</v>
      </c>
      <c r="O741" t="str">
        <f t="shared" si="35"/>
        <v>Dark</v>
      </c>
      <c r="P741" t="str" cm="1">
        <f t="array" ref="P741">_xlfn.XLOOKUP(Orders[[#This Row],[Customer ID]],customers!$A$1:$A$1001,customers!I$1:$I$1001,,0)</f>
        <v>No</v>
      </c>
      <c r="Q741" t="str">
        <f>_xlfn.XLOOKUP(C741,customers!$A$1:$A$1001,customers!$F$1:$F$1001,,0)</f>
        <v>Beaumont</v>
      </c>
      <c r="R741" s="10">
        <f>Orders[[#This Row],[Unit Price]]-Orders[[#This Row],[Unit Profit]]</f>
        <v>3.2440500000000001</v>
      </c>
      <c r="S741" s="10">
        <f>Orders[[#This Row],[Quantity]]*Orders[[#This Row],[Unit Cost]]</f>
        <v>16.22025</v>
      </c>
      <c r="T741" s="5" cm="1">
        <f t="array" ref="T741">_xlfn.XLOOKUP(D741,Table2[[#All],[Product ID]],Table2[[#All],[Profit]],,0)</f>
        <v>0.40095000000000003</v>
      </c>
      <c r="U741" s="5">
        <f>Orders[[#This Row],[Quantity]]*Orders[[#This Row],[Unit Profit]]</f>
        <v>2.00475</v>
      </c>
    </row>
    <row r="742" spans="1:21" x14ac:dyDescent="0.3">
      <c r="A742" s="2" t="s">
        <v>4670</v>
      </c>
      <c r="B742" s="3">
        <v>44643</v>
      </c>
      <c r="C742" s="2" t="s">
        <v>4671</v>
      </c>
      <c r="D742" t="s">
        <v>6173</v>
      </c>
      <c r="E742" s="2">
        <v>4</v>
      </c>
      <c r="F742" s="2" t="str">
        <f>_xlfn.XLOOKUP(C742,customers!$A$1:$A$1001,customers!$B$1:$B$1001,,0)</f>
        <v>Kandace Cragell</v>
      </c>
      <c r="G742" s="2" t="str">
        <f>IF(_xlfn.XLOOKUP(C742,customers!$A$1:$A$1001,customers!$C$1:$C$1001,,0)=0, "", _xlfn.XLOOKUP(C742,customers!$A$1:$A$1001,customers!$C$1:$C$1001,,0))</f>
        <v>kcragellkk@google.com</v>
      </c>
      <c r="H742" s="2" t="str">
        <f>_xlfn.XLOOKUP(C742,customers!$A$1:$A$1001,customers!$G$1:$G$1001,,0)</f>
        <v>Ireland</v>
      </c>
      <c r="I742" t="str">
        <f>INDEX(products!$A$1:$G$49,MATCH(orders!$D742,products!$A$1:$A$49,0), MATCH(orders!I$1,products!$A$1:$G$1,0))</f>
        <v>Rob</v>
      </c>
      <c r="J742" t="str">
        <f>INDEX(products!$A$1:$G$49,MATCH(orders!$D742,products!$A$1:$A$49,0), MATCH(orders!J$1,products!$A$1:$G$1,0))</f>
        <v>L</v>
      </c>
      <c r="K742" s="4">
        <f>INDEX(products!$A$1:$G$49,MATCH(orders!$D742,products!$A$1:$A$49,0), MATCH(orders!K$1,products!$A$1:$G$1,0))</f>
        <v>0.5</v>
      </c>
      <c r="L742" s="5">
        <f>INDEX(products!$A$1:$G$49,MATCH(orders!$D742,products!$A$1:$A$49,0), MATCH(orders!L$1,products!$A$1:$G$1,0))</f>
        <v>7.169999999999999</v>
      </c>
      <c r="M742" s="5">
        <f t="shared" si="33"/>
        <v>28.679999999999996</v>
      </c>
      <c r="N742" t="str">
        <f t="shared" si="34"/>
        <v>Robusta</v>
      </c>
      <c r="O742" t="str">
        <f t="shared" si="35"/>
        <v>Light</v>
      </c>
      <c r="P742" t="str" cm="1">
        <f t="array" ref="P742">_xlfn.XLOOKUP(Orders[[#This Row],[Customer ID]],customers!$A$1:$A$1001,customers!I$1:$I$1001,,0)</f>
        <v>No</v>
      </c>
      <c r="Q742" t="str">
        <f>_xlfn.XLOOKUP(C742,customers!$A$1:$A$1001,customers!$F$1:$F$1001,,0)</f>
        <v>Dungarvan</v>
      </c>
      <c r="R742" s="10">
        <f>Orders[[#This Row],[Unit Price]]-Orders[[#This Row],[Unit Profit]]</f>
        <v>6.7397999999999989</v>
      </c>
      <c r="S742" s="10">
        <f>Orders[[#This Row],[Quantity]]*Orders[[#This Row],[Unit Cost]]</f>
        <v>26.959199999999996</v>
      </c>
      <c r="T742" s="5" cm="1">
        <f t="array" ref="T742">_xlfn.XLOOKUP(D742,Table2[[#All],[Product ID]],Table2[[#All],[Profit]],,0)</f>
        <v>0.43019999999999992</v>
      </c>
      <c r="U742" s="5">
        <f>Orders[[#This Row],[Quantity]]*Orders[[#This Row],[Unit Profit]]</f>
        <v>1.7207999999999997</v>
      </c>
    </row>
    <row r="743" spans="1:21" x14ac:dyDescent="0.3">
      <c r="A743" s="2" t="s">
        <v>4676</v>
      </c>
      <c r="B743" s="3">
        <v>43566</v>
      </c>
      <c r="C743" s="2" t="s">
        <v>4677</v>
      </c>
      <c r="D743" t="s">
        <v>6159</v>
      </c>
      <c r="E743" s="2">
        <v>2</v>
      </c>
      <c r="F743" s="2" t="str">
        <f>_xlfn.XLOOKUP(C743,customers!$A$1:$A$1001,customers!$B$1:$B$1001,,0)</f>
        <v>Lyon Ibert</v>
      </c>
      <c r="G743" s="2" t="str">
        <f>IF(_xlfn.XLOOKUP(C743,customers!$A$1:$A$1001,customers!$C$1:$C$1001,,0)=0, "", _xlfn.XLOOKUP(C743,customers!$A$1:$A$1001,customers!$C$1:$C$1001,,0))</f>
        <v>libertkl@huffingtonpost.com</v>
      </c>
      <c r="H743" s="2" t="str">
        <f>_xlfn.XLOOKUP(C743,customers!$A$1:$A$1001,customers!$G$1:$G$1001,,0)</f>
        <v>United States</v>
      </c>
      <c r="I743" t="str">
        <f>INDEX(products!$A$1:$G$49,MATCH(orders!$D743,products!$A$1:$A$49,0), MATCH(orders!I$1,products!$A$1:$G$1,0))</f>
        <v>Lib</v>
      </c>
      <c r="J743" t="str">
        <f>INDEX(products!$A$1:$G$49,MATCH(orders!$D743,products!$A$1:$A$49,0), MATCH(orders!J$1,products!$A$1:$G$1,0))</f>
        <v>M</v>
      </c>
      <c r="K743" s="4">
        <f>INDEX(products!$A$1:$G$49,MATCH(orders!$D743,products!$A$1:$A$49,0), MATCH(orders!K$1,products!$A$1:$G$1,0))</f>
        <v>0.2</v>
      </c>
      <c r="L743" s="5">
        <f>INDEX(products!$A$1:$G$49,MATCH(orders!$D743,products!$A$1:$A$49,0), MATCH(orders!L$1,products!$A$1:$G$1,0))</f>
        <v>4.3650000000000002</v>
      </c>
      <c r="M743" s="5">
        <f t="shared" si="33"/>
        <v>8.73</v>
      </c>
      <c r="N743" t="str">
        <f t="shared" si="34"/>
        <v>Librica</v>
      </c>
      <c r="O743" t="str">
        <f t="shared" si="35"/>
        <v>Medium</v>
      </c>
      <c r="P743" t="str" cm="1">
        <f t="array" ref="P743">_xlfn.XLOOKUP(Orders[[#This Row],[Customer ID]],customers!$A$1:$A$1001,customers!I$1:$I$1001,,0)</f>
        <v>No</v>
      </c>
      <c r="Q743" t="str">
        <f>_xlfn.XLOOKUP(C743,customers!$A$1:$A$1001,customers!$F$1:$F$1001,,0)</f>
        <v>Sunnyvale</v>
      </c>
      <c r="R743" s="10">
        <f>Orders[[#This Row],[Unit Price]]-Orders[[#This Row],[Unit Profit]]</f>
        <v>3.7975500000000002</v>
      </c>
      <c r="S743" s="10">
        <f>Orders[[#This Row],[Quantity]]*Orders[[#This Row],[Unit Cost]]</f>
        <v>7.5951000000000004</v>
      </c>
      <c r="T743" s="5" cm="1">
        <f t="array" ref="T743">_xlfn.XLOOKUP(D743,Table2[[#All],[Product ID]],Table2[[#All],[Profit]],,0)</f>
        <v>0.56745000000000001</v>
      </c>
      <c r="U743" s="5">
        <f>Orders[[#This Row],[Quantity]]*Orders[[#This Row],[Unit Profit]]</f>
        <v>1.1349</v>
      </c>
    </row>
    <row r="744" spans="1:21" x14ac:dyDescent="0.3">
      <c r="A744" s="2" t="s">
        <v>4682</v>
      </c>
      <c r="B744" s="3">
        <v>44133</v>
      </c>
      <c r="C744" s="2" t="s">
        <v>4683</v>
      </c>
      <c r="D744" t="s">
        <v>6162</v>
      </c>
      <c r="E744" s="2">
        <v>4</v>
      </c>
      <c r="F744" s="2" t="str">
        <f>_xlfn.XLOOKUP(C744,customers!$A$1:$A$1001,customers!$B$1:$B$1001,,0)</f>
        <v>Reese Lidgey</v>
      </c>
      <c r="G744" s="2" t="str">
        <f>IF(_xlfn.XLOOKUP(C744,customers!$A$1:$A$1001,customers!$C$1:$C$1001,,0)=0, "", _xlfn.XLOOKUP(C744,customers!$A$1:$A$1001,customers!$C$1:$C$1001,,0))</f>
        <v>rlidgeykm@vimeo.com</v>
      </c>
      <c r="H744" s="2" t="str">
        <f>_xlfn.XLOOKUP(C744,customers!$A$1:$A$1001,customers!$G$1:$G$1001,,0)</f>
        <v>United States</v>
      </c>
      <c r="I744" t="str">
        <f>INDEX(products!$A$1:$G$49,MATCH(orders!$D744,products!$A$1:$A$49,0), MATCH(orders!I$1,products!$A$1:$G$1,0))</f>
        <v>Lib</v>
      </c>
      <c r="J744" t="str">
        <f>INDEX(products!$A$1:$G$49,MATCH(orders!$D744,products!$A$1:$A$49,0), MATCH(orders!J$1,products!$A$1:$G$1,0))</f>
        <v>M</v>
      </c>
      <c r="K744" s="4">
        <f>INDEX(products!$A$1:$G$49,MATCH(orders!$D744,products!$A$1:$A$49,0), MATCH(orders!K$1,products!$A$1:$G$1,0))</f>
        <v>1</v>
      </c>
      <c r="L744" s="5">
        <f>INDEX(products!$A$1:$G$49,MATCH(orders!$D744,products!$A$1:$A$49,0), MATCH(orders!L$1,products!$A$1:$G$1,0))</f>
        <v>14.55</v>
      </c>
      <c r="M744" s="5">
        <f t="shared" si="33"/>
        <v>58.2</v>
      </c>
      <c r="N744" t="str">
        <f t="shared" si="34"/>
        <v>Librica</v>
      </c>
      <c r="O744" t="str">
        <f t="shared" si="35"/>
        <v>Medium</v>
      </c>
      <c r="P744" t="str" cm="1">
        <f t="array" ref="P744">_xlfn.XLOOKUP(Orders[[#This Row],[Customer ID]],customers!$A$1:$A$1001,customers!I$1:$I$1001,,0)</f>
        <v>No</v>
      </c>
      <c r="Q744" t="str">
        <f>_xlfn.XLOOKUP(C744,customers!$A$1:$A$1001,customers!$F$1:$F$1001,,0)</f>
        <v>Memphis</v>
      </c>
      <c r="R744" s="10">
        <f>Orders[[#This Row],[Unit Price]]-Orders[[#This Row],[Unit Profit]]</f>
        <v>12.6585</v>
      </c>
      <c r="S744" s="10">
        <f>Orders[[#This Row],[Quantity]]*Orders[[#This Row],[Unit Cost]]</f>
        <v>50.634</v>
      </c>
      <c r="T744" s="5" cm="1">
        <f t="array" ref="T744">_xlfn.XLOOKUP(D744,Table2[[#All],[Product ID]],Table2[[#All],[Profit]],,0)</f>
        <v>1.8915000000000002</v>
      </c>
      <c r="U744" s="5">
        <f>Orders[[#This Row],[Quantity]]*Orders[[#This Row],[Unit Profit]]</f>
        <v>7.5660000000000007</v>
      </c>
    </row>
    <row r="745" spans="1:21" x14ac:dyDescent="0.3">
      <c r="A745" s="2" t="s">
        <v>4688</v>
      </c>
      <c r="B745" s="3">
        <v>44042</v>
      </c>
      <c r="C745" s="2" t="s">
        <v>4689</v>
      </c>
      <c r="D745" t="s">
        <v>6158</v>
      </c>
      <c r="E745" s="2">
        <v>3</v>
      </c>
      <c r="F745" s="2" t="str">
        <f>_xlfn.XLOOKUP(C745,customers!$A$1:$A$1001,customers!$B$1:$B$1001,,0)</f>
        <v>Tersina Castagne</v>
      </c>
      <c r="G745" s="2" t="str">
        <f>IF(_xlfn.XLOOKUP(C745,customers!$A$1:$A$1001,customers!$C$1:$C$1001,,0)=0, "", _xlfn.XLOOKUP(C745,customers!$A$1:$A$1001,customers!$C$1:$C$1001,,0))</f>
        <v>tcastagnekn@wikia.com</v>
      </c>
      <c r="H745" s="2" t="str">
        <f>_xlfn.XLOOKUP(C745,customers!$A$1:$A$1001,customers!$G$1:$G$1001,,0)</f>
        <v>United States</v>
      </c>
      <c r="I745" t="str">
        <f>INDEX(products!$A$1:$G$49,MATCH(orders!$D745,products!$A$1:$A$49,0), MATCH(orders!I$1,products!$A$1:$G$1,0))</f>
        <v>Ara</v>
      </c>
      <c r="J745" t="str">
        <f>INDEX(products!$A$1:$G$49,MATCH(orders!$D745,products!$A$1:$A$49,0), MATCH(orders!J$1,products!$A$1:$G$1,0))</f>
        <v>D</v>
      </c>
      <c r="K745" s="4">
        <f>INDEX(products!$A$1:$G$49,MATCH(orders!$D745,products!$A$1:$A$49,0), MATCH(orders!K$1,products!$A$1:$G$1,0))</f>
        <v>0.5</v>
      </c>
      <c r="L745" s="5">
        <f>INDEX(products!$A$1:$G$49,MATCH(orders!$D745,products!$A$1:$A$49,0), MATCH(orders!L$1,products!$A$1:$G$1,0))</f>
        <v>5.97</v>
      </c>
      <c r="M745" s="5">
        <f t="shared" si="33"/>
        <v>17.91</v>
      </c>
      <c r="N745" t="str">
        <f t="shared" si="34"/>
        <v>Arabica</v>
      </c>
      <c r="O745" t="str">
        <f t="shared" si="35"/>
        <v>Dark</v>
      </c>
      <c r="P745" t="str" cm="1">
        <f t="array" ref="P745">_xlfn.XLOOKUP(Orders[[#This Row],[Customer ID]],customers!$A$1:$A$1001,customers!I$1:$I$1001,,0)</f>
        <v>No</v>
      </c>
      <c r="Q745" t="str">
        <f>_xlfn.XLOOKUP(C745,customers!$A$1:$A$1001,customers!$F$1:$F$1001,,0)</f>
        <v>Orlando</v>
      </c>
      <c r="R745" s="10">
        <f>Orders[[#This Row],[Unit Price]]-Orders[[#This Row],[Unit Profit]]</f>
        <v>5.4326999999999996</v>
      </c>
      <c r="S745" s="10">
        <f>Orders[[#This Row],[Quantity]]*Orders[[#This Row],[Unit Cost]]</f>
        <v>16.298099999999998</v>
      </c>
      <c r="T745" s="5" cm="1">
        <f t="array" ref="T745">_xlfn.XLOOKUP(D745,Table2[[#All],[Product ID]],Table2[[#All],[Profit]],,0)</f>
        <v>0.5373</v>
      </c>
      <c r="U745" s="5">
        <f>Orders[[#This Row],[Quantity]]*Orders[[#This Row],[Unit Profit]]</f>
        <v>1.6118999999999999</v>
      </c>
    </row>
    <row r="746" spans="1:21" x14ac:dyDescent="0.3">
      <c r="A746" s="2" t="s">
        <v>4694</v>
      </c>
      <c r="B746" s="3">
        <v>43539</v>
      </c>
      <c r="C746" s="2" t="s">
        <v>4695</v>
      </c>
      <c r="D746" t="s">
        <v>6174</v>
      </c>
      <c r="E746" s="2">
        <v>6</v>
      </c>
      <c r="F746" s="2" t="str">
        <f>_xlfn.XLOOKUP(C746,customers!$A$1:$A$1001,customers!$B$1:$B$1001,,0)</f>
        <v>Samuele Klaaassen</v>
      </c>
      <c r="G746" s="2" t="str">
        <f>IF(_xlfn.XLOOKUP(C746,customers!$A$1:$A$1001,customers!$C$1:$C$1001,,0)=0, "", _xlfn.XLOOKUP(C746,customers!$A$1:$A$1001,customers!$C$1:$C$1001,,0))</f>
        <v/>
      </c>
      <c r="H746" s="2" t="str">
        <f>_xlfn.XLOOKUP(C746,customers!$A$1:$A$1001,customers!$G$1:$G$1001,,0)</f>
        <v>United States</v>
      </c>
      <c r="I746" t="str">
        <f>INDEX(products!$A$1:$G$49,MATCH(orders!$D746,products!$A$1:$A$49,0), MATCH(orders!I$1,products!$A$1:$G$1,0))</f>
        <v>Rob</v>
      </c>
      <c r="J746" t="str">
        <f>INDEX(products!$A$1:$G$49,MATCH(orders!$D746,products!$A$1:$A$49,0), MATCH(orders!J$1,products!$A$1:$G$1,0))</f>
        <v>M</v>
      </c>
      <c r="K746" s="4">
        <f>INDEX(products!$A$1:$G$49,MATCH(orders!$D746,products!$A$1:$A$49,0), MATCH(orders!K$1,products!$A$1:$G$1,0))</f>
        <v>0.2</v>
      </c>
      <c r="L746" s="5">
        <f>INDEX(products!$A$1:$G$49,MATCH(orders!$D746,products!$A$1:$A$49,0), MATCH(orders!L$1,products!$A$1:$G$1,0))</f>
        <v>2.9849999999999999</v>
      </c>
      <c r="M746" s="5">
        <f t="shared" si="33"/>
        <v>17.91</v>
      </c>
      <c r="N746" t="str">
        <f t="shared" si="34"/>
        <v>Robusta</v>
      </c>
      <c r="O746" t="str">
        <f t="shared" si="35"/>
        <v>Medium</v>
      </c>
      <c r="P746" t="str" cm="1">
        <f t="array" ref="P746">_xlfn.XLOOKUP(Orders[[#This Row],[Customer ID]],customers!$A$1:$A$1001,customers!I$1:$I$1001,,0)</f>
        <v>Yes</v>
      </c>
      <c r="Q746" t="str">
        <f>_xlfn.XLOOKUP(C746,customers!$A$1:$A$1001,customers!$F$1:$F$1001,,0)</f>
        <v>Detroit</v>
      </c>
      <c r="R746" s="10">
        <f>Orders[[#This Row],[Unit Price]]-Orders[[#This Row],[Unit Profit]]</f>
        <v>2.8058999999999998</v>
      </c>
      <c r="S746" s="10">
        <f>Orders[[#This Row],[Quantity]]*Orders[[#This Row],[Unit Cost]]</f>
        <v>16.8354</v>
      </c>
      <c r="T746" s="5" cm="1">
        <f t="array" ref="T746">_xlfn.XLOOKUP(D746,Table2[[#All],[Product ID]],Table2[[#All],[Profit]],,0)</f>
        <v>0.17909999999999998</v>
      </c>
      <c r="U746" s="5">
        <f>Orders[[#This Row],[Quantity]]*Orders[[#This Row],[Unit Profit]]</f>
        <v>1.0745999999999998</v>
      </c>
    </row>
    <row r="747" spans="1:21" x14ac:dyDescent="0.3">
      <c r="A747" s="2" t="s">
        <v>4699</v>
      </c>
      <c r="B747" s="3">
        <v>44557</v>
      </c>
      <c r="C747" s="2" t="s">
        <v>4700</v>
      </c>
      <c r="D747" t="s">
        <v>6144</v>
      </c>
      <c r="E747" s="2">
        <v>2</v>
      </c>
      <c r="F747" s="2" t="str">
        <f>_xlfn.XLOOKUP(C747,customers!$A$1:$A$1001,customers!$B$1:$B$1001,,0)</f>
        <v>Jordana Halden</v>
      </c>
      <c r="G747" s="2" t="str">
        <f>IF(_xlfn.XLOOKUP(C747,customers!$A$1:$A$1001,customers!$C$1:$C$1001,,0)=0, "", _xlfn.XLOOKUP(C747,customers!$A$1:$A$1001,customers!$C$1:$C$1001,,0))</f>
        <v>jhaldenkp@comcast.net</v>
      </c>
      <c r="H747" s="2" t="str">
        <f>_xlfn.XLOOKUP(C747,customers!$A$1:$A$1001,customers!$G$1:$G$1001,,0)</f>
        <v>Ireland</v>
      </c>
      <c r="I747" t="str">
        <f>INDEX(products!$A$1:$G$49,MATCH(orders!$D747,products!$A$1:$A$49,0), MATCH(orders!I$1,products!$A$1:$G$1,0))</f>
        <v>Exc</v>
      </c>
      <c r="J747" t="str">
        <f>INDEX(products!$A$1:$G$49,MATCH(orders!$D747,products!$A$1:$A$49,0), MATCH(orders!J$1,products!$A$1:$G$1,0))</f>
        <v>D</v>
      </c>
      <c r="K747" s="4">
        <f>INDEX(products!$A$1:$G$49,MATCH(orders!$D747,products!$A$1:$A$49,0), MATCH(orders!K$1,products!$A$1:$G$1,0))</f>
        <v>0.5</v>
      </c>
      <c r="L747" s="5">
        <f>INDEX(products!$A$1:$G$49,MATCH(orders!$D747,products!$A$1:$A$49,0), MATCH(orders!L$1,products!$A$1:$G$1,0))</f>
        <v>7.29</v>
      </c>
      <c r="M747" s="5">
        <f t="shared" si="33"/>
        <v>14.58</v>
      </c>
      <c r="N747" t="str">
        <f t="shared" si="34"/>
        <v>Excelsa</v>
      </c>
      <c r="O747" t="str">
        <f t="shared" si="35"/>
        <v>Dark</v>
      </c>
      <c r="P747" t="str" cm="1">
        <f t="array" ref="P747">_xlfn.XLOOKUP(Orders[[#This Row],[Customer ID]],customers!$A$1:$A$1001,customers!I$1:$I$1001,,0)</f>
        <v>No</v>
      </c>
      <c r="Q747" t="str">
        <f>_xlfn.XLOOKUP(C747,customers!$A$1:$A$1001,customers!$F$1:$F$1001,,0)</f>
        <v>Clones</v>
      </c>
      <c r="R747" s="10">
        <f>Orders[[#This Row],[Unit Price]]-Orders[[#This Row],[Unit Profit]]</f>
        <v>6.4881000000000002</v>
      </c>
      <c r="S747" s="10">
        <f>Orders[[#This Row],[Quantity]]*Orders[[#This Row],[Unit Cost]]</f>
        <v>12.9762</v>
      </c>
      <c r="T747" s="5" cm="1">
        <f t="array" ref="T747">_xlfn.XLOOKUP(D747,Table2[[#All],[Product ID]],Table2[[#All],[Profit]],,0)</f>
        <v>0.80190000000000006</v>
      </c>
      <c r="U747" s="5">
        <f>Orders[[#This Row],[Quantity]]*Orders[[#This Row],[Unit Profit]]</f>
        <v>1.6038000000000001</v>
      </c>
    </row>
    <row r="748" spans="1:21" x14ac:dyDescent="0.3">
      <c r="A748" s="2" t="s">
        <v>4705</v>
      </c>
      <c r="B748" s="3">
        <v>43741</v>
      </c>
      <c r="C748" s="2" t="s">
        <v>4706</v>
      </c>
      <c r="D748" t="s">
        <v>6155</v>
      </c>
      <c r="E748" s="2">
        <v>3</v>
      </c>
      <c r="F748" s="2" t="str">
        <f>_xlfn.XLOOKUP(C748,customers!$A$1:$A$1001,customers!$B$1:$B$1001,,0)</f>
        <v>Hussein Olliff</v>
      </c>
      <c r="G748" s="2" t="str">
        <f>IF(_xlfn.XLOOKUP(C748,customers!$A$1:$A$1001,customers!$C$1:$C$1001,,0)=0, "", _xlfn.XLOOKUP(C748,customers!$A$1:$A$1001,customers!$C$1:$C$1001,,0))</f>
        <v>holliffkq@sciencedirect.com</v>
      </c>
      <c r="H748" s="2" t="str">
        <f>_xlfn.XLOOKUP(C748,customers!$A$1:$A$1001,customers!$G$1:$G$1001,,0)</f>
        <v>Ireland</v>
      </c>
      <c r="I748" t="str">
        <f>INDEX(products!$A$1:$G$49,MATCH(orders!$D748,products!$A$1:$A$49,0), MATCH(orders!I$1,products!$A$1:$G$1,0))</f>
        <v>Ara</v>
      </c>
      <c r="J748" t="str">
        <f>INDEX(products!$A$1:$G$49,MATCH(orders!$D748,products!$A$1:$A$49,0), MATCH(orders!J$1,products!$A$1:$G$1,0))</f>
        <v>M</v>
      </c>
      <c r="K748" s="4">
        <f>INDEX(products!$A$1:$G$49,MATCH(orders!$D748,products!$A$1:$A$49,0), MATCH(orders!K$1,products!$A$1:$G$1,0))</f>
        <v>1</v>
      </c>
      <c r="L748" s="5">
        <f>INDEX(products!$A$1:$G$49,MATCH(orders!$D748,products!$A$1:$A$49,0), MATCH(orders!L$1,products!$A$1:$G$1,0))</f>
        <v>11.25</v>
      </c>
      <c r="M748" s="5">
        <f t="shared" si="33"/>
        <v>33.75</v>
      </c>
      <c r="N748" t="str">
        <f t="shared" si="34"/>
        <v>Arabica</v>
      </c>
      <c r="O748" t="str">
        <f t="shared" si="35"/>
        <v>Medium</v>
      </c>
      <c r="P748" t="str" cm="1">
        <f t="array" ref="P748">_xlfn.XLOOKUP(Orders[[#This Row],[Customer ID]],customers!$A$1:$A$1001,customers!I$1:$I$1001,,0)</f>
        <v>No</v>
      </c>
      <c r="Q748" t="str">
        <f>_xlfn.XLOOKUP(C748,customers!$A$1:$A$1001,customers!$F$1:$F$1001,,0)</f>
        <v>Stradbally</v>
      </c>
      <c r="R748" s="10">
        <f>Orders[[#This Row],[Unit Price]]-Orders[[#This Row],[Unit Profit]]</f>
        <v>10.237500000000001</v>
      </c>
      <c r="S748" s="10">
        <f>Orders[[#This Row],[Quantity]]*Orders[[#This Row],[Unit Cost]]</f>
        <v>30.712500000000002</v>
      </c>
      <c r="T748" s="5" cm="1">
        <f t="array" ref="T748">_xlfn.XLOOKUP(D748,Table2[[#All],[Product ID]],Table2[[#All],[Profit]],,0)</f>
        <v>1.0125</v>
      </c>
      <c r="U748" s="5">
        <f>Orders[[#This Row],[Quantity]]*Orders[[#This Row],[Unit Profit]]</f>
        <v>3.0374999999999996</v>
      </c>
    </row>
    <row r="749" spans="1:21" x14ac:dyDescent="0.3">
      <c r="A749" s="2" t="s">
        <v>4711</v>
      </c>
      <c r="B749" s="3">
        <v>43501</v>
      </c>
      <c r="C749" s="2" t="s">
        <v>4712</v>
      </c>
      <c r="D749" t="s">
        <v>6160</v>
      </c>
      <c r="E749" s="2">
        <v>4</v>
      </c>
      <c r="F749" s="2" t="str">
        <f>_xlfn.XLOOKUP(C749,customers!$A$1:$A$1001,customers!$B$1:$B$1001,,0)</f>
        <v>Teddi Quadri</v>
      </c>
      <c r="G749" s="2" t="str">
        <f>IF(_xlfn.XLOOKUP(C749,customers!$A$1:$A$1001,customers!$C$1:$C$1001,,0)=0, "", _xlfn.XLOOKUP(C749,customers!$A$1:$A$1001,customers!$C$1:$C$1001,,0))</f>
        <v>tquadrikr@opensource.org</v>
      </c>
      <c r="H749" s="2" t="str">
        <f>_xlfn.XLOOKUP(C749,customers!$A$1:$A$1001,customers!$G$1:$G$1001,,0)</f>
        <v>Ireland</v>
      </c>
      <c r="I749" t="str">
        <f>INDEX(products!$A$1:$G$49,MATCH(orders!$D749,products!$A$1:$A$49,0), MATCH(orders!I$1,products!$A$1:$G$1,0))</f>
        <v>Lib</v>
      </c>
      <c r="J749" t="str">
        <f>INDEX(products!$A$1:$G$49,MATCH(orders!$D749,products!$A$1:$A$49,0), MATCH(orders!J$1,products!$A$1:$G$1,0))</f>
        <v>M</v>
      </c>
      <c r="K749" s="4">
        <f>INDEX(products!$A$1:$G$49,MATCH(orders!$D749,products!$A$1:$A$49,0), MATCH(orders!K$1,products!$A$1:$G$1,0))</f>
        <v>0.5</v>
      </c>
      <c r="L749" s="5">
        <f>INDEX(products!$A$1:$G$49,MATCH(orders!$D749,products!$A$1:$A$49,0), MATCH(orders!L$1,products!$A$1:$G$1,0))</f>
        <v>8.73</v>
      </c>
      <c r="M749" s="5">
        <f t="shared" si="33"/>
        <v>34.92</v>
      </c>
      <c r="N749" t="str">
        <f t="shared" si="34"/>
        <v>Librica</v>
      </c>
      <c r="O749" t="str">
        <f t="shared" si="35"/>
        <v>Medium</v>
      </c>
      <c r="P749" t="str" cm="1">
        <f t="array" ref="P749">_xlfn.XLOOKUP(Orders[[#This Row],[Customer ID]],customers!$A$1:$A$1001,customers!I$1:$I$1001,,0)</f>
        <v>Yes</v>
      </c>
      <c r="Q749" t="str">
        <f>_xlfn.XLOOKUP(C749,customers!$A$1:$A$1001,customers!$F$1:$F$1001,,0)</f>
        <v>Ballina</v>
      </c>
      <c r="R749" s="10">
        <f>Orders[[#This Row],[Unit Price]]-Orders[[#This Row],[Unit Profit]]</f>
        <v>7.5951000000000004</v>
      </c>
      <c r="S749" s="10">
        <f>Orders[[#This Row],[Quantity]]*Orders[[#This Row],[Unit Cost]]</f>
        <v>30.380400000000002</v>
      </c>
      <c r="T749" s="5" cm="1">
        <f t="array" ref="T749">_xlfn.XLOOKUP(D749,Table2[[#All],[Product ID]],Table2[[#All],[Profit]],,0)</f>
        <v>1.1349</v>
      </c>
      <c r="U749" s="5">
        <f>Orders[[#This Row],[Quantity]]*Orders[[#This Row],[Unit Profit]]</f>
        <v>4.5396000000000001</v>
      </c>
    </row>
    <row r="750" spans="1:21" x14ac:dyDescent="0.3">
      <c r="A750" s="2" t="s">
        <v>4717</v>
      </c>
      <c r="B750" s="3">
        <v>44074</v>
      </c>
      <c r="C750" s="2" t="s">
        <v>4718</v>
      </c>
      <c r="D750" t="s">
        <v>6144</v>
      </c>
      <c r="E750" s="2">
        <v>2</v>
      </c>
      <c r="F750" s="2" t="str">
        <f>_xlfn.XLOOKUP(C750,customers!$A$1:$A$1001,customers!$B$1:$B$1001,,0)</f>
        <v>Felita Eshmade</v>
      </c>
      <c r="G750" s="2" t="str">
        <f>IF(_xlfn.XLOOKUP(C750,customers!$A$1:$A$1001,customers!$C$1:$C$1001,,0)=0, "", _xlfn.XLOOKUP(C750,customers!$A$1:$A$1001,customers!$C$1:$C$1001,,0))</f>
        <v>feshmadeks@umn.edu</v>
      </c>
      <c r="H750" s="2" t="str">
        <f>_xlfn.XLOOKUP(C750,customers!$A$1:$A$1001,customers!$G$1:$G$1001,,0)</f>
        <v>United States</v>
      </c>
      <c r="I750" t="str">
        <f>INDEX(products!$A$1:$G$49,MATCH(orders!$D750,products!$A$1:$A$49,0), MATCH(orders!I$1,products!$A$1:$G$1,0))</f>
        <v>Exc</v>
      </c>
      <c r="J750" t="str">
        <f>INDEX(products!$A$1:$G$49,MATCH(orders!$D750,products!$A$1:$A$49,0), MATCH(orders!J$1,products!$A$1:$G$1,0))</f>
        <v>D</v>
      </c>
      <c r="K750" s="4">
        <f>INDEX(products!$A$1:$G$49,MATCH(orders!$D750,products!$A$1:$A$49,0), MATCH(orders!K$1,products!$A$1:$G$1,0))</f>
        <v>0.5</v>
      </c>
      <c r="L750" s="5">
        <f>INDEX(products!$A$1:$G$49,MATCH(orders!$D750,products!$A$1:$A$49,0), MATCH(orders!L$1,products!$A$1:$G$1,0))</f>
        <v>7.29</v>
      </c>
      <c r="M750" s="5">
        <f t="shared" si="33"/>
        <v>14.58</v>
      </c>
      <c r="N750" t="str">
        <f t="shared" si="34"/>
        <v>Excelsa</v>
      </c>
      <c r="O750" t="str">
        <f t="shared" si="35"/>
        <v>Dark</v>
      </c>
      <c r="P750" t="str" cm="1">
        <f t="array" ref="P750">_xlfn.XLOOKUP(Orders[[#This Row],[Customer ID]],customers!$A$1:$A$1001,customers!I$1:$I$1001,,0)</f>
        <v>No</v>
      </c>
      <c r="Q750" t="str">
        <f>_xlfn.XLOOKUP(C750,customers!$A$1:$A$1001,customers!$F$1:$F$1001,,0)</f>
        <v>Richmond</v>
      </c>
      <c r="R750" s="10">
        <f>Orders[[#This Row],[Unit Price]]-Orders[[#This Row],[Unit Profit]]</f>
        <v>6.4881000000000002</v>
      </c>
      <c r="S750" s="10">
        <f>Orders[[#This Row],[Quantity]]*Orders[[#This Row],[Unit Cost]]</f>
        <v>12.9762</v>
      </c>
      <c r="T750" s="5" cm="1">
        <f t="array" ref="T750">_xlfn.XLOOKUP(D750,Table2[[#All],[Product ID]],Table2[[#All],[Profit]],,0)</f>
        <v>0.80190000000000006</v>
      </c>
      <c r="U750" s="5">
        <f>Orders[[#This Row],[Quantity]]*Orders[[#This Row],[Unit Profit]]</f>
        <v>1.6038000000000001</v>
      </c>
    </row>
    <row r="751" spans="1:21" x14ac:dyDescent="0.3">
      <c r="A751" s="2" t="s">
        <v>4723</v>
      </c>
      <c r="B751" s="3">
        <v>44209</v>
      </c>
      <c r="C751" s="2" t="s">
        <v>4724</v>
      </c>
      <c r="D751" t="s">
        <v>6163</v>
      </c>
      <c r="E751" s="2">
        <v>2</v>
      </c>
      <c r="F751" s="2" t="str">
        <f>_xlfn.XLOOKUP(C751,customers!$A$1:$A$1001,customers!$B$1:$B$1001,,0)</f>
        <v>Melodie OIlier</v>
      </c>
      <c r="G751" s="2" t="str">
        <f>IF(_xlfn.XLOOKUP(C751,customers!$A$1:$A$1001,customers!$C$1:$C$1001,,0)=0, "", _xlfn.XLOOKUP(C751,customers!$A$1:$A$1001,customers!$C$1:$C$1001,,0))</f>
        <v>moilierkt@paginegialle.it</v>
      </c>
      <c r="H751" s="2" t="str">
        <f>_xlfn.XLOOKUP(C751,customers!$A$1:$A$1001,customers!$G$1:$G$1001,,0)</f>
        <v>Ireland</v>
      </c>
      <c r="I751" t="str">
        <f>INDEX(products!$A$1:$G$49,MATCH(orders!$D751,products!$A$1:$A$49,0), MATCH(orders!I$1,products!$A$1:$G$1,0))</f>
        <v>Rob</v>
      </c>
      <c r="J751" t="str">
        <f>INDEX(products!$A$1:$G$49,MATCH(orders!$D751,products!$A$1:$A$49,0), MATCH(orders!J$1,products!$A$1:$G$1,0))</f>
        <v>D</v>
      </c>
      <c r="K751" s="4">
        <f>INDEX(products!$A$1:$G$49,MATCH(orders!$D751,products!$A$1:$A$49,0), MATCH(orders!K$1,products!$A$1:$G$1,0))</f>
        <v>0.2</v>
      </c>
      <c r="L751" s="5">
        <f>INDEX(products!$A$1:$G$49,MATCH(orders!$D751,products!$A$1:$A$49,0), MATCH(orders!L$1,products!$A$1:$G$1,0))</f>
        <v>2.6849999999999996</v>
      </c>
      <c r="M751" s="5">
        <f t="shared" si="33"/>
        <v>5.3699999999999992</v>
      </c>
      <c r="N751" t="str">
        <f t="shared" si="34"/>
        <v>Robusta</v>
      </c>
      <c r="O751" t="str">
        <f t="shared" si="35"/>
        <v>Dark</v>
      </c>
      <c r="P751" t="str" cm="1">
        <f t="array" ref="P751">_xlfn.XLOOKUP(Orders[[#This Row],[Customer ID]],customers!$A$1:$A$1001,customers!I$1:$I$1001,,0)</f>
        <v>Yes</v>
      </c>
      <c r="Q751" t="str">
        <f>_xlfn.XLOOKUP(C751,customers!$A$1:$A$1001,customers!$F$1:$F$1001,,0)</f>
        <v>Glasnevin</v>
      </c>
      <c r="R751" s="10">
        <f>Orders[[#This Row],[Unit Price]]-Orders[[#This Row],[Unit Profit]]</f>
        <v>2.5238999999999998</v>
      </c>
      <c r="S751" s="10">
        <f>Orders[[#This Row],[Quantity]]*Orders[[#This Row],[Unit Cost]]</f>
        <v>5.0477999999999996</v>
      </c>
      <c r="T751" s="5" cm="1">
        <f t="array" ref="T751">_xlfn.XLOOKUP(D751,Table2[[#All],[Product ID]],Table2[[#All],[Profit]],,0)</f>
        <v>0.16109999999999997</v>
      </c>
      <c r="U751" s="5">
        <f>Orders[[#This Row],[Quantity]]*Orders[[#This Row],[Unit Profit]]</f>
        <v>0.32219999999999993</v>
      </c>
    </row>
    <row r="752" spans="1:21" x14ac:dyDescent="0.3">
      <c r="A752" s="2" t="s">
        <v>4730</v>
      </c>
      <c r="B752" s="3">
        <v>44277</v>
      </c>
      <c r="C752" s="2" t="s">
        <v>4731</v>
      </c>
      <c r="D752" t="s">
        <v>6146</v>
      </c>
      <c r="E752" s="2">
        <v>1</v>
      </c>
      <c r="F752" s="2" t="str">
        <f>_xlfn.XLOOKUP(C752,customers!$A$1:$A$1001,customers!$B$1:$B$1001,,0)</f>
        <v>Hazel Iacopini</v>
      </c>
      <c r="G752" s="2" t="str">
        <f>IF(_xlfn.XLOOKUP(C752,customers!$A$1:$A$1001,customers!$C$1:$C$1001,,0)=0, "", _xlfn.XLOOKUP(C752,customers!$A$1:$A$1001,customers!$C$1:$C$1001,,0))</f>
        <v/>
      </c>
      <c r="H752" s="2" t="str">
        <f>_xlfn.XLOOKUP(C752,customers!$A$1:$A$1001,customers!$G$1:$G$1001,,0)</f>
        <v>United States</v>
      </c>
      <c r="I752" t="str">
        <f>INDEX(products!$A$1:$G$49,MATCH(orders!$D752,products!$A$1:$A$49,0), MATCH(orders!I$1,products!$A$1:$G$1,0))</f>
        <v>Rob</v>
      </c>
      <c r="J752" t="str">
        <f>INDEX(products!$A$1:$G$49,MATCH(orders!$D752,products!$A$1:$A$49,0), MATCH(orders!J$1,products!$A$1:$G$1,0))</f>
        <v>M</v>
      </c>
      <c r="K752" s="4">
        <f>INDEX(products!$A$1:$G$49,MATCH(orders!$D752,products!$A$1:$A$49,0), MATCH(orders!K$1,products!$A$1:$G$1,0))</f>
        <v>0.5</v>
      </c>
      <c r="L752" s="5">
        <f>INDEX(products!$A$1:$G$49,MATCH(orders!$D752,products!$A$1:$A$49,0), MATCH(orders!L$1,products!$A$1:$G$1,0))</f>
        <v>5.97</v>
      </c>
      <c r="M752" s="5">
        <f t="shared" si="33"/>
        <v>5.97</v>
      </c>
      <c r="N752" t="str">
        <f t="shared" si="34"/>
        <v>Robusta</v>
      </c>
      <c r="O752" t="str">
        <f t="shared" si="35"/>
        <v>Medium</v>
      </c>
      <c r="P752" t="str" cm="1">
        <f t="array" ref="P752">_xlfn.XLOOKUP(Orders[[#This Row],[Customer ID]],customers!$A$1:$A$1001,customers!I$1:$I$1001,,0)</f>
        <v>Yes</v>
      </c>
      <c r="Q752" t="str">
        <f>_xlfn.XLOOKUP(C752,customers!$A$1:$A$1001,customers!$F$1:$F$1001,,0)</f>
        <v>Fort Worth</v>
      </c>
      <c r="R752" s="10">
        <f>Orders[[#This Row],[Unit Price]]-Orders[[#This Row],[Unit Profit]]</f>
        <v>5.6117999999999997</v>
      </c>
      <c r="S752" s="10">
        <f>Orders[[#This Row],[Quantity]]*Orders[[#This Row],[Unit Cost]]</f>
        <v>5.6117999999999997</v>
      </c>
      <c r="T752" s="5" cm="1">
        <f t="array" ref="T752">_xlfn.XLOOKUP(D752,Table2[[#All],[Product ID]],Table2[[#All],[Profit]],,0)</f>
        <v>0.35819999999999996</v>
      </c>
      <c r="U752" s="5">
        <f>Orders[[#This Row],[Quantity]]*Orders[[#This Row],[Unit Profit]]</f>
        <v>0.35819999999999996</v>
      </c>
    </row>
    <row r="753" spans="1:21" x14ac:dyDescent="0.3">
      <c r="A753" s="2" t="s">
        <v>4735</v>
      </c>
      <c r="B753" s="3">
        <v>43847</v>
      </c>
      <c r="C753" s="2" t="s">
        <v>4736</v>
      </c>
      <c r="D753" t="s">
        <v>6161</v>
      </c>
      <c r="E753" s="2">
        <v>2</v>
      </c>
      <c r="F753" s="2" t="str">
        <f>_xlfn.XLOOKUP(C753,customers!$A$1:$A$1001,customers!$B$1:$B$1001,,0)</f>
        <v>Vinny Shoebotham</v>
      </c>
      <c r="G753" s="2" t="str">
        <f>IF(_xlfn.XLOOKUP(C753,customers!$A$1:$A$1001,customers!$C$1:$C$1001,,0)=0, "", _xlfn.XLOOKUP(C753,customers!$A$1:$A$1001,customers!$C$1:$C$1001,,0))</f>
        <v>vshoebothamkv@redcross.org</v>
      </c>
      <c r="H753" s="2" t="str">
        <f>_xlfn.XLOOKUP(C753,customers!$A$1:$A$1001,customers!$G$1:$G$1001,,0)</f>
        <v>United States</v>
      </c>
      <c r="I753" t="str">
        <f>INDEX(products!$A$1:$G$49,MATCH(orders!$D753,products!$A$1:$A$49,0), MATCH(orders!I$1,products!$A$1:$G$1,0))</f>
        <v>Lib</v>
      </c>
      <c r="J753" t="str">
        <f>INDEX(products!$A$1:$G$49,MATCH(orders!$D753,products!$A$1:$A$49,0), MATCH(orders!J$1,products!$A$1:$G$1,0))</f>
        <v>L</v>
      </c>
      <c r="K753" s="4">
        <f>INDEX(products!$A$1:$G$49,MATCH(orders!$D753,products!$A$1:$A$49,0), MATCH(orders!K$1,products!$A$1:$G$1,0))</f>
        <v>0.5</v>
      </c>
      <c r="L753" s="5">
        <f>INDEX(products!$A$1:$G$49,MATCH(orders!$D753,products!$A$1:$A$49,0), MATCH(orders!L$1,products!$A$1:$G$1,0))</f>
        <v>9.51</v>
      </c>
      <c r="M753" s="5">
        <f t="shared" si="33"/>
        <v>19.02</v>
      </c>
      <c r="N753" t="str">
        <f t="shared" si="34"/>
        <v>Librica</v>
      </c>
      <c r="O753" t="str">
        <f t="shared" si="35"/>
        <v>Light</v>
      </c>
      <c r="P753" t="str" cm="1">
        <f t="array" ref="P753">_xlfn.XLOOKUP(Orders[[#This Row],[Customer ID]],customers!$A$1:$A$1001,customers!I$1:$I$1001,,0)</f>
        <v>No</v>
      </c>
      <c r="Q753" t="str">
        <f>_xlfn.XLOOKUP(C753,customers!$A$1:$A$1001,customers!$F$1:$F$1001,,0)</f>
        <v>Brooklyn</v>
      </c>
      <c r="R753" s="10">
        <f>Orders[[#This Row],[Unit Price]]-Orders[[#This Row],[Unit Profit]]</f>
        <v>8.2736999999999998</v>
      </c>
      <c r="S753" s="10">
        <f>Orders[[#This Row],[Quantity]]*Orders[[#This Row],[Unit Cost]]</f>
        <v>16.5474</v>
      </c>
      <c r="T753" s="5" cm="1">
        <f t="array" ref="T753">_xlfn.XLOOKUP(D753,Table2[[#All],[Product ID]],Table2[[#All],[Profit]],,0)</f>
        <v>1.2363</v>
      </c>
      <c r="U753" s="5">
        <f>Orders[[#This Row],[Quantity]]*Orders[[#This Row],[Unit Profit]]</f>
        <v>2.4725999999999999</v>
      </c>
    </row>
    <row r="754" spans="1:21" x14ac:dyDescent="0.3">
      <c r="A754" s="2" t="s">
        <v>4741</v>
      </c>
      <c r="B754" s="3">
        <v>43648</v>
      </c>
      <c r="C754" s="2" t="s">
        <v>4742</v>
      </c>
      <c r="D754" t="s">
        <v>6141</v>
      </c>
      <c r="E754" s="2">
        <v>2</v>
      </c>
      <c r="F754" s="2" t="str">
        <f>_xlfn.XLOOKUP(C754,customers!$A$1:$A$1001,customers!$B$1:$B$1001,,0)</f>
        <v>Bran Sterke</v>
      </c>
      <c r="G754" s="2" t="str">
        <f>IF(_xlfn.XLOOKUP(C754,customers!$A$1:$A$1001,customers!$C$1:$C$1001,,0)=0, "", _xlfn.XLOOKUP(C754,customers!$A$1:$A$1001,customers!$C$1:$C$1001,,0))</f>
        <v>bsterkekw@biblegateway.com</v>
      </c>
      <c r="H754" s="2" t="str">
        <f>_xlfn.XLOOKUP(C754,customers!$A$1:$A$1001,customers!$G$1:$G$1001,,0)</f>
        <v>United States</v>
      </c>
      <c r="I754" t="str">
        <f>INDEX(products!$A$1:$G$49,MATCH(orders!$D754,products!$A$1:$A$49,0), MATCH(orders!I$1,products!$A$1:$G$1,0))</f>
        <v>Exc</v>
      </c>
      <c r="J754" t="str">
        <f>INDEX(products!$A$1:$G$49,MATCH(orders!$D754,products!$A$1:$A$49,0), MATCH(orders!J$1,products!$A$1:$G$1,0))</f>
        <v>M</v>
      </c>
      <c r="K754" s="4">
        <f>INDEX(products!$A$1:$G$49,MATCH(orders!$D754,products!$A$1:$A$49,0), MATCH(orders!K$1,products!$A$1:$G$1,0))</f>
        <v>1</v>
      </c>
      <c r="L754" s="5">
        <f>INDEX(products!$A$1:$G$49,MATCH(orders!$D754,products!$A$1:$A$49,0), MATCH(orders!L$1,products!$A$1:$G$1,0))</f>
        <v>13.75</v>
      </c>
      <c r="M754" s="5">
        <f t="shared" si="33"/>
        <v>27.5</v>
      </c>
      <c r="N754" t="str">
        <f t="shared" si="34"/>
        <v>Excelsa</v>
      </c>
      <c r="O754" t="str">
        <f t="shared" si="35"/>
        <v>Medium</v>
      </c>
      <c r="P754" t="str" cm="1">
        <f t="array" ref="P754">_xlfn.XLOOKUP(Orders[[#This Row],[Customer ID]],customers!$A$1:$A$1001,customers!I$1:$I$1001,,0)</f>
        <v>Yes</v>
      </c>
      <c r="Q754" t="str">
        <f>_xlfn.XLOOKUP(C754,customers!$A$1:$A$1001,customers!$F$1:$F$1001,,0)</f>
        <v>Fort Worth</v>
      </c>
      <c r="R754" s="10">
        <f>Orders[[#This Row],[Unit Price]]-Orders[[#This Row],[Unit Profit]]</f>
        <v>12.237500000000001</v>
      </c>
      <c r="S754" s="10">
        <f>Orders[[#This Row],[Quantity]]*Orders[[#This Row],[Unit Cost]]</f>
        <v>24.475000000000001</v>
      </c>
      <c r="T754" s="5" cm="1">
        <f t="array" ref="T754">_xlfn.XLOOKUP(D754,Table2[[#All],[Product ID]],Table2[[#All],[Profit]],,0)</f>
        <v>1.5125</v>
      </c>
      <c r="U754" s="5">
        <f>Orders[[#This Row],[Quantity]]*Orders[[#This Row],[Unit Profit]]</f>
        <v>3.0249999999999999</v>
      </c>
    </row>
    <row r="755" spans="1:21" x14ac:dyDescent="0.3">
      <c r="A755" s="2" t="s">
        <v>4747</v>
      </c>
      <c r="B755" s="3">
        <v>44704</v>
      </c>
      <c r="C755" s="2" t="s">
        <v>4748</v>
      </c>
      <c r="D755" t="s">
        <v>6158</v>
      </c>
      <c r="E755" s="2">
        <v>5</v>
      </c>
      <c r="F755" s="2" t="str">
        <f>_xlfn.XLOOKUP(C755,customers!$A$1:$A$1001,customers!$B$1:$B$1001,,0)</f>
        <v>Simone Capon</v>
      </c>
      <c r="G755" s="2" t="str">
        <f>IF(_xlfn.XLOOKUP(C755,customers!$A$1:$A$1001,customers!$C$1:$C$1001,,0)=0, "", _xlfn.XLOOKUP(C755,customers!$A$1:$A$1001,customers!$C$1:$C$1001,,0))</f>
        <v>scaponkx@craigslist.org</v>
      </c>
      <c r="H755" s="2" t="str">
        <f>_xlfn.XLOOKUP(C755,customers!$A$1:$A$1001,customers!$G$1:$G$1001,,0)</f>
        <v>United States</v>
      </c>
      <c r="I755" t="str">
        <f>INDEX(products!$A$1:$G$49,MATCH(orders!$D755,products!$A$1:$A$49,0), MATCH(orders!I$1,products!$A$1:$G$1,0))</f>
        <v>Ara</v>
      </c>
      <c r="J755" t="str">
        <f>INDEX(products!$A$1:$G$49,MATCH(orders!$D755,products!$A$1:$A$49,0), MATCH(orders!J$1,products!$A$1:$G$1,0))</f>
        <v>D</v>
      </c>
      <c r="K755" s="4">
        <f>INDEX(products!$A$1:$G$49,MATCH(orders!$D755,products!$A$1:$A$49,0), MATCH(orders!K$1,products!$A$1:$G$1,0))</f>
        <v>0.5</v>
      </c>
      <c r="L755" s="5">
        <f>INDEX(products!$A$1:$G$49,MATCH(orders!$D755,products!$A$1:$A$49,0), MATCH(orders!L$1,products!$A$1:$G$1,0))</f>
        <v>5.97</v>
      </c>
      <c r="M755" s="5">
        <f t="shared" si="33"/>
        <v>29.849999999999998</v>
      </c>
      <c r="N755" t="str">
        <f t="shared" si="34"/>
        <v>Arabica</v>
      </c>
      <c r="O755" t="str">
        <f t="shared" si="35"/>
        <v>Dark</v>
      </c>
      <c r="P755" t="str" cm="1">
        <f t="array" ref="P755">_xlfn.XLOOKUP(Orders[[#This Row],[Customer ID]],customers!$A$1:$A$1001,customers!I$1:$I$1001,,0)</f>
        <v>No</v>
      </c>
      <c r="Q755" t="str">
        <f>_xlfn.XLOOKUP(C755,customers!$A$1:$A$1001,customers!$F$1:$F$1001,,0)</f>
        <v>Phoenix</v>
      </c>
      <c r="R755" s="10">
        <f>Orders[[#This Row],[Unit Price]]-Orders[[#This Row],[Unit Profit]]</f>
        <v>5.4326999999999996</v>
      </c>
      <c r="S755" s="10">
        <f>Orders[[#This Row],[Quantity]]*Orders[[#This Row],[Unit Cost]]</f>
        <v>27.163499999999999</v>
      </c>
      <c r="T755" s="5" cm="1">
        <f t="array" ref="T755">_xlfn.XLOOKUP(D755,Table2[[#All],[Product ID]],Table2[[#All],[Profit]],,0)</f>
        <v>0.5373</v>
      </c>
      <c r="U755" s="5">
        <f>Orders[[#This Row],[Quantity]]*Orders[[#This Row],[Unit Profit]]</f>
        <v>2.6865000000000001</v>
      </c>
    </row>
    <row r="756" spans="1:21" x14ac:dyDescent="0.3">
      <c r="A756" s="2" t="s">
        <v>4753</v>
      </c>
      <c r="B756" s="3">
        <v>44726</v>
      </c>
      <c r="C756" s="2" t="s">
        <v>4434</v>
      </c>
      <c r="D756" t="s">
        <v>6154</v>
      </c>
      <c r="E756" s="2">
        <v>6</v>
      </c>
      <c r="F756" s="2" t="str">
        <f>_xlfn.XLOOKUP(C756,customers!$A$1:$A$1001,customers!$B$1:$B$1001,,0)</f>
        <v>Jimmy Dymoke</v>
      </c>
      <c r="G756" s="2" t="str">
        <f>IF(_xlfn.XLOOKUP(C756,customers!$A$1:$A$1001,customers!$C$1:$C$1001,,0)=0, "", _xlfn.XLOOKUP(C756,customers!$A$1:$A$1001,customers!$C$1:$C$1001,,0))</f>
        <v>jdymokeje@prnewswire.com</v>
      </c>
      <c r="H756" s="2" t="str">
        <f>_xlfn.XLOOKUP(C756,customers!$A$1:$A$1001,customers!$G$1:$G$1001,,0)</f>
        <v>Ireland</v>
      </c>
      <c r="I756" t="str">
        <f>INDEX(products!$A$1:$G$49,MATCH(orders!$D756,products!$A$1:$A$49,0), MATCH(orders!I$1,products!$A$1:$G$1,0))</f>
        <v>Ara</v>
      </c>
      <c r="J756" t="str">
        <f>INDEX(products!$A$1:$G$49,MATCH(orders!$D756,products!$A$1:$A$49,0), MATCH(orders!J$1,products!$A$1:$G$1,0))</f>
        <v>D</v>
      </c>
      <c r="K756" s="4">
        <f>INDEX(products!$A$1:$G$49,MATCH(orders!$D756,products!$A$1:$A$49,0), MATCH(orders!K$1,products!$A$1:$G$1,0))</f>
        <v>0.2</v>
      </c>
      <c r="L756" s="5">
        <f>INDEX(products!$A$1:$G$49,MATCH(orders!$D756,products!$A$1:$A$49,0), MATCH(orders!L$1,products!$A$1:$G$1,0))</f>
        <v>2.9849999999999999</v>
      </c>
      <c r="M756" s="5">
        <f t="shared" si="33"/>
        <v>17.91</v>
      </c>
      <c r="N756" t="str">
        <f t="shared" si="34"/>
        <v>Arabica</v>
      </c>
      <c r="O756" t="str">
        <f t="shared" si="35"/>
        <v>Dark</v>
      </c>
      <c r="P756" t="str" cm="1">
        <f t="array" ref="P756">_xlfn.XLOOKUP(Orders[[#This Row],[Customer ID]],customers!$A$1:$A$1001,customers!I$1:$I$1001,,0)</f>
        <v>No</v>
      </c>
      <c r="Q756" t="str">
        <f>_xlfn.XLOOKUP(C756,customers!$A$1:$A$1001,customers!$F$1:$F$1001,,0)</f>
        <v>Beaumont</v>
      </c>
      <c r="R756" s="10">
        <f>Orders[[#This Row],[Unit Price]]-Orders[[#This Row],[Unit Profit]]</f>
        <v>2.7163499999999998</v>
      </c>
      <c r="S756" s="10">
        <f>Orders[[#This Row],[Quantity]]*Orders[[#This Row],[Unit Cost]]</f>
        <v>16.298099999999998</v>
      </c>
      <c r="T756" s="5" cm="1">
        <f t="array" ref="T756">_xlfn.XLOOKUP(D756,Table2[[#All],[Product ID]],Table2[[#All],[Profit]],,0)</f>
        <v>0.26865</v>
      </c>
      <c r="U756" s="5">
        <f>Orders[[#This Row],[Quantity]]*Orders[[#This Row],[Unit Profit]]</f>
        <v>1.6118999999999999</v>
      </c>
    </row>
    <row r="757" spans="1:21" x14ac:dyDescent="0.3">
      <c r="A757" s="2" t="s">
        <v>4758</v>
      </c>
      <c r="B757" s="3">
        <v>44397</v>
      </c>
      <c r="C757" s="2" t="s">
        <v>4759</v>
      </c>
      <c r="D757" t="s">
        <v>6145</v>
      </c>
      <c r="E757" s="2">
        <v>6</v>
      </c>
      <c r="F757" s="2" t="str">
        <f>_xlfn.XLOOKUP(C757,customers!$A$1:$A$1001,customers!$B$1:$B$1001,,0)</f>
        <v>Foster Constance</v>
      </c>
      <c r="G757" s="2" t="str">
        <f>IF(_xlfn.XLOOKUP(C757,customers!$A$1:$A$1001,customers!$C$1:$C$1001,,0)=0, "", _xlfn.XLOOKUP(C757,customers!$A$1:$A$1001,customers!$C$1:$C$1001,,0))</f>
        <v>fconstancekz@ifeng.com</v>
      </c>
      <c r="H757" s="2" t="str">
        <f>_xlfn.XLOOKUP(C757,customers!$A$1:$A$1001,customers!$G$1:$G$1001,,0)</f>
        <v>United States</v>
      </c>
      <c r="I757" t="str">
        <f>INDEX(products!$A$1:$G$49,MATCH(orders!$D757,products!$A$1:$A$49,0), MATCH(orders!I$1,products!$A$1:$G$1,0))</f>
        <v>Lib</v>
      </c>
      <c r="J757" t="str">
        <f>INDEX(products!$A$1:$G$49,MATCH(orders!$D757,products!$A$1:$A$49,0), MATCH(orders!J$1,products!$A$1:$G$1,0))</f>
        <v>L</v>
      </c>
      <c r="K757" s="4">
        <f>INDEX(products!$A$1:$G$49,MATCH(orders!$D757,products!$A$1:$A$49,0), MATCH(orders!K$1,products!$A$1:$G$1,0))</f>
        <v>0.2</v>
      </c>
      <c r="L757" s="5">
        <f>INDEX(products!$A$1:$G$49,MATCH(orders!$D757,products!$A$1:$A$49,0), MATCH(orders!L$1,products!$A$1:$G$1,0))</f>
        <v>4.7549999999999999</v>
      </c>
      <c r="M757" s="5">
        <f t="shared" si="33"/>
        <v>28.53</v>
      </c>
      <c r="N757" t="str">
        <f t="shared" si="34"/>
        <v>Librica</v>
      </c>
      <c r="O757" t="str">
        <f t="shared" si="35"/>
        <v>Light</v>
      </c>
      <c r="P757" t="str" cm="1">
        <f t="array" ref="P757">_xlfn.XLOOKUP(Orders[[#This Row],[Customer ID]],customers!$A$1:$A$1001,customers!I$1:$I$1001,,0)</f>
        <v>No</v>
      </c>
      <c r="Q757" t="str">
        <f>_xlfn.XLOOKUP(C757,customers!$A$1:$A$1001,customers!$F$1:$F$1001,,0)</f>
        <v>Dallas</v>
      </c>
      <c r="R757" s="10">
        <f>Orders[[#This Row],[Unit Price]]-Orders[[#This Row],[Unit Profit]]</f>
        <v>4.1368499999999999</v>
      </c>
      <c r="S757" s="10">
        <f>Orders[[#This Row],[Quantity]]*Orders[[#This Row],[Unit Cost]]</f>
        <v>24.821100000000001</v>
      </c>
      <c r="T757" s="5" cm="1">
        <f t="array" ref="T757">_xlfn.XLOOKUP(D757,Table2[[#All],[Product ID]],Table2[[#All],[Profit]],,0)</f>
        <v>0.61814999999999998</v>
      </c>
      <c r="U757" s="5">
        <f>Orders[[#This Row],[Quantity]]*Orders[[#This Row],[Unit Profit]]</f>
        <v>3.7088999999999999</v>
      </c>
    </row>
    <row r="758" spans="1:21" x14ac:dyDescent="0.3">
      <c r="A758" s="2" t="s">
        <v>4764</v>
      </c>
      <c r="B758" s="3">
        <v>44715</v>
      </c>
      <c r="C758" s="2" t="s">
        <v>4765</v>
      </c>
      <c r="D758" t="s">
        <v>6177</v>
      </c>
      <c r="E758" s="2">
        <v>4</v>
      </c>
      <c r="F758" s="2" t="str">
        <f>_xlfn.XLOOKUP(C758,customers!$A$1:$A$1001,customers!$B$1:$B$1001,,0)</f>
        <v>Fernando Sulman</v>
      </c>
      <c r="G758" s="2" t="str">
        <f>IF(_xlfn.XLOOKUP(C758,customers!$A$1:$A$1001,customers!$C$1:$C$1001,,0)=0, "", _xlfn.XLOOKUP(C758,customers!$A$1:$A$1001,customers!$C$1:$C$1001,,0))</f>
        <v>fsulmanl0@washington.edu</v>
      </c>
      <c r="H758" s="2" t="str">
        <f>_xlfn.XLOOKUP(C758,customers!$A$1:$A$1001,customers!$G$1:$G$1001,,0)</f>
        <v>United States</v>
      </c>
      <c r="I758" t="str">
        <f>INDEX(products!$A$1:$G$49,MATCH(orders!$D758,products!$A$1:$A$49,0), MATCH(orders!I$1,products!$A$1:$G$1,0))</f>
        <v>Rob</v>
      </c>
      <c r="J758" t="str">
        <f>INDEX(products!$A$1:$G$49,MATCH(orders!$D758,products!$A$1:$A$49,0), MATCH(orders!J$1,products!$A$1:$G$1,0))</f>
        <v>D</v>
      </c>
      <c r="K758" s="4">
        <f>INDEX(products!$A$1:$G$49,MATCH(orders!$D758,products!$A$1:$A$49,0), MATCH(orders!K$1,products!$A$1:$G$1,0))</f>
        <v>1</v>
      </c>
      <c r="L758" s="5">
        <f>INDEX(products!$A$1:$G$49,MATCH(orders!$D758,products!$A$1:$A$49,0), MATCH(orders!L$1,products!$A$1:$G$1,0))</f>
        <v>8.9499999999999993</v>
      </c>
      <c r="M758" s="5">
        <f t="shared" si="33"/>
        <v>35.799999999999997</v>
      </c>
      <c r="N758" t="str">
        <f t="shared" si="34"/>
        <v>Robusta</v>
      </c>
      <c r="O758" t="str">
        <f t="shared" si="35"/>
        <v>Dark</v>
      </c>
      <c r="P758" t="str" cm="1">
        <f t="array" ref="P758">_xlfn.XLOOKUP(Orders[[#This Row],[Customer ID]],customers!$A$1:$A$1001,customers!I$1:$I$1001,,0)</f>
        <v>Yes</v>
      </c>
      <c r="Q758" t="str">
        <f>_xlfn.XLOOKUP(C758,customers!$A$1:$A$1001,customers!$F$1:$F$1001,,0)</f>
        <v>Asheville</v>
      </c>
      <c r="R758" s="10">
        <f>Orders[[#This Row],[Unit Price]]-Orders[[#This Row],[Unit Profit]]</f>
        <v>8.4130000000000003</v>
      </c>
      <c r="S758" s="10">
        <f>Orders[[#This Row],[Quantity]]*Orders[[#This Row],[Unit Cost]]</f>
        <v>33.652000000000001</v>
      </c>
      <c r="T758" s="5" cm="1">
        <f t="array" ref="T758">_xlfn.XLOOKUP(D758,Table2[[#All],[Product ID]],Table2[[#All],[Profit]],,0)</f>
        <v>0.53699999999999992</v>
      </c>
      <c r="U758" s="5">
        <f>Orders[[#This Row],[Quantity]]*Orders[[#This Row],[Unit Profit]]</f>
        <v>2.1479999999999997</v>
      </c>
    </row>
    <row r="759" spans="1:21" x14ac:dyDescent="0.3">
      <c r="A759" s="2" t="s">
        <v>4770</v>
      </c>
      <c r="B759" s="3">
        <v>43977</v>
      </c>
      <c r="C759" s="2" t="s">
        <v>4771</v>
      </c>
      <c r="D759" t="s">
        <v>6158</v>
      </c>
      <c r="E759" s="2">
        <v>3</v>
      </c>
      <c r="F759" s="2" t="str">
        <f>_xlfn.XLOOKUP(C759,customers!$A$1:$A$1001,customers!$B$1:$B$1001,,0)</f>
        <v>Dorotea Hollyman</v>
      </c>
      <c r="G759" s="2" t="str">
        <f>IF(_xlfn.XLOOKUP(C759,customers!$A$1:$A$1001,customers!$C$1:$C$1001,,0)=0, "", _xlfn.XLOOKUP(C759,customers!$A$1:$A$1001,customers!$C$1:$C$1001,,0))</f>
        <v>dhollymanl1@ibm.com</v>
      </c>
      <c r="H759" s="2" t="str">
        <f>_xlfn.XLOOKUP(C759,customers!$A$1:$A$1001,customers!$G$1:$G$1001,,0)</f>
        <v>United States</v>
      </c>
      <c r="I759" t="str">
        <f>INDEX(products!$A$1:$G$49,MATCH(orders!$D759,products!$A$1:$A$49,0), MATCH(orders!I$1,products!$A$1:$G$1,0))</f>
        <v>Ara</v>
      </c>
      <c r="J759" t="str">
        <f>INDEX(products!$A$1:$G$49,MATCH(orders!$D759,products!$A$1:$A$49,0), MATCH(orders!J$1,products!$A$1:$G$1,0))</f>
        <v>D</v>
      </c>
      <c r="K759" s="4">
        <f>INDEX(products!$A$1:$G$49,MATCH(orders!$D759,products!$A$1:$A$49,0), MATCH(orders!K$1,products!$A$1:$G$1,0))</f>
        <v>0.5</v>
      </c>
      <c r="L759" s="5">
        <f>INDEX(products!$A$1:$G$49,MATCH(orders!$D759,products!$A$1:$A$49,0), MATCH(orders!L$1,products!$A$1:$G$1,0))</f>
        <v>5.97</v>
      </c>
      <c r="M759" s="5">
        <f t="shared" si="33"/>
        <v>17.91</v>
      </c>
      <c r="N759" t="str">
        <f t="shared" si="34"/>
        <v>Arabica</v>
      </c>
      <c r="O759" t="str">
        <f t="shared" si="35"/>
        <v>Dark</v>
      </c>
      <c r="P759" t="str" cm="1">
        <f t="array" ref="P759">_xlfn.XLOOKUP(Orders[[#This Row],[Customer ID]],customers!$A$1:$A$1001,customers!I$1:$I$1001,,0)</f>
        <v>Yes</v>
      </c>
      <c r="Q759" t="str">
        <f>_xlfn.XLOOKUP(C759,customers!$A$1:$A$1001,customers!$F$1:$F$1001,,0)</f>
        <v>Billings</v>
      </c>
      <c r="R759" s="10">
        <f>Orders[[#This Row],[Unit Price]]-Orders[[#This Row],[Unit Profit]]</f>
        <v>5.4326999999999996</v>
      </c>
      <c r="S759" s="10">
        <f>Orders[[#This Row],[Quantity]]*Orders[[#This Row],[Unit Cost]]</f>
        <v>16.298099999999998</v>
      </c>
      <c r="T759" s="5" cm="1">
        <f t="array" ref="T759">_xlfn.XLOOKUP(D759,Table2[[#All],[Product ID]],Table2[[#All],[Profit]],,0)</f>
        <v>0.5373</v>
      </c>
      <c r="U759" s="5">
        <f>Orders[[#This Row],[Quantity]]*Orders[[#This Row],[Unit Profit]]</f>
        <v>1.6118999999999999</v>
      </c>
    </row>
    <row r="760" spans="1:21" x14ac:dyDescent="0.3">
      <c r="A760" s="2" t="s">
        <v>4776</v>
      </c>
      <c r="B760" s="3">
        <v>43672</v>
      </c>
      <c r="C760" s="2" t="s">
        <v>4777</v>
      </c>
      <c r="D760" t="s">
        <v>6177</v>
      </c>
      <c r="E760" s="2">
        <v>1</v>
      </c>
      <c r="F760" s="2" t="str">
        <f>_xlfn.XLOOKUP(C760,customers!$A$1:$A$1001,customers!$B$1:$B$1001,,0)</f>
        <v>Lorelei Nardoni</v>
      </c>
      <c r="G760" s="2" t="str">
        <f>IF(_xlfn.XLOOKUP(C760,customers!$A$1:$A$1001,customers!$C$1:$C$1001,,0)=0, "", _xlfn.XLOOKUP(C760,customers!$A$1:$A$1001,customers!$C$1:$C$1001,,0))</f>
        <v>lnardonil2@hao123.com</v>
      </c>
      <c r="H760" s="2" t="str">
        <f>_xlfn.XLOOKUP(C760,customers!$A$1:$A$1001,customers!$G$1:$G$1001,,0)</f>
        <v>United States</v>
      </c>
      <c r="I760" t="str">
        <f>INDEX(products!$A$1:$G$49,MATCH(orders!$D760,products!$A$1:$A$49,0), MATCH(orders!I$1,products!$A$1:$G$1,0))</f>
        <v>Rob</v>
      </c>
      <c r="J760" t="str">
        <f>INDEX(products!$A$1:$G$49,MATCH(orders!$D760,products!$A$1:$A$49,0), MATCH(orders!J$1,products!$A$1:$G$1,0))</f>
        <v>D</v>
      </c>
      <c r="K760" s="4">
        <f>INDEX(products!$A$1:$G$49,MATCH(orders!$D760,products!$A$1:$A$49,0), MATCH(orders!K$1,products!$A$1:$G$1,0))</f>
        <v>1</v>
      </c>
      <c r="L760" s="5">
        <f>INDEX(products!$A$1:$G$49,MATCH(orders!$D760,products!$A$1:$A$49,0), MATCH(orders!L$1,products!$A$1:$G$1,0))</f>
        <v>8.9499999999999993</v>
      </c>
      <c r="M760" s="5">
        <f t="shared" si="33"/>
        <v>8.9499999999999993</v>
      </c>
      <c r="N760" t="str">
        <f t="shared" si="34"/>
        <v>Robusta</v>
      </c>
      <c r="O760" t="str">
        <f t="shared" si="35"/>
        <v>Dark</v>
      </c>
      <c r="P760" t="str" cm="1">
        <f t="array" ref="P760">_xlfn.XLOOKUP(Orders[[#This Row],[Customer ID]],customers!$A$1:$A$1001,customers!I$1:$I$1001,,0)</f>
        <v>No</v>
      </c>
      <c r="Q760" t="str">
        <f>_xlfn.XLOOKUP(C760,customers!$A$1:$A$1001,customers!$F$1:$F$1001,,0)</f>
        <v>Saint Louis</v>
      </c>
      <c r="R760" s="10">
        <f>Orders[[#This Row],[Unit Price]]-Orders[[#This Row],[Unit Profit]]</f>
        <v>8.4130000000000003</v>
      </c>
      <c r="S760" s="10">
        <f>Orders[[#This Row],[Quantity]]*Orders[[#This Row],[Unit Cost]]</f>
        <v>8.4130000000000003</v>
      </c>
      <c r="T760" s="5" cm="1">
        <f t="array" ref="T760">_xlfn.XLOOKUP(D760,Table2[[#All],[Product ID]],Table2[[#All],[Profit]],,0)</f>
        <v>0.53699999999999992</v>
      </c>
      <c r="U760" s="5">
        <f>Orders[[#This Row],[Quantity]]*Orders[[#This Row],[Unit Profit]]</f>
        <v>0.53699999999999992</v>
      </c>
    </row>
    <row r="761" spans="1:21" x14ac:dyDescent="0.3">
      <c r="A761" s="2" t="s">
        <v>4781</v>
      </c>
      <c r="B761" s="3">
        <v>44126</v>
      </c>
      <c r="C761" s="2" t="s">
        <v>4782</v>
      </c>
      <c r="D761" t="s">
        <v>6165</v>
      </c>
      <c r="E761" s="2">
        <v>1</v>
      </c>
      <c r="F761" s="2" t="str">
        <f>_xlfn.XLOOKUP(C761,customers!$A$1:$A$1001,customers!$B$1:$B$1001,,0)</f>
        <v>Dallas Yarham</v>
      </c>
      <c r="G761" s="2" t="str">
        <f>IF(_xlfn.XLOOKUP(C761,customers!$A$1:$A$1001,customers!$C$1:$C$1001,,0)=0, "", _xlfn.XLOOKUP(C761,customers!$A$1:$A$1001,customers!$C$1:$C$1001,,0))</f>
        <v>dyarhaml3@moonfruit.com</v>
      </c>
      <c r="H761" s="2" t="str">
        <f>_xlfn.XLOOKUP(C761,customers!$A$1:$A$1001,customers!$G$1:$G$1001,,0)</f>
        <v>United States</v>
      </c>
      <c r="I761" t="str">
        <f>INDEX(products!$A$1:$G$49,MATCH(orders!$D761,products!$A$1:$A$49,0), MATCH(orders!I$1,products!$A$1:$G$1,0))</f>
        <v>Lib</v>
      </c>
      <c r="J761" t="str">
        <f>INDEX(products!$A$1:$G$49,MATCH(orders!$D761,products!$A$1:$A$49,0), MATCH(orders!J$1,products!$A$1:$G$1,0))</f>
        <v>D</v>
      </c>
      <c r="K761" s="4">
        <f>INDEX(products!$A$1:$G$49,MATCH(orders!$D761,products!$A$1:$A$49,0), MATCH(orders!K$1,products!$A$1:$G$1,0))</f>
        <v>2.5</v>
      </c>
      <c r="L761" s="5">
        <f>INDEX(products!$A$1:$G$49,MATCH(orders!$D761,products!$A$1:$A$49,0), MATCH(orders!L$1,products!$A$1:$G$1,0))</f>
        <v>29.784999999999997</v>
      </c>
      <c r="M761" s="5">
        <f t="shared" si="33"/>
        <v>29.784999999999997</v>
      </c>
      <c r="N761" t="str">
        <f t="shared" si="34"/>
        <v>Librica</v>
      </c>
      <c r="O761" t="str">
        <f t="shared" si="35"/>
        <v>Dark</v>
      </c>
      <c r="P761" t="str" cm="1">
        <f t="array" ref="P761">_xlfn.XLOOKUP(Orders[[#This Row],[Customer ID]],customers!$A$1:$A$1001,customers!I$1:$I$1001,,0)</f>
        <v>Yes</v>
      </c>
      <c r="Q761" t="str">
        <f>_xlfn.XLOOKUP(C761,customers!$A$1:$A$1001,customers!$F$1:$F$1001,,0)</f>
        <v>Independence</v>
      </c>
      <c r="R761" s="10">
        <f>Orders[[#This Row],[Unit Price]]-Orders[[#This Row],[Unit Profit]]</f>
        <v>25.912949999999995</v>
      </c>
      <c r="S761" s="10">
        <f>Orders[[#This Row],[Quantity]]*Orders[[#This Row],[Unit Cost]]</f>
        <v>25.912949999999995</v>
      </c>
      <c r="T761" s="5" cm="1">
        <f t="array" ref="T761">_xlfn.XLOOKUP(D761,Table2[[#All],[Product ID]],Table2[[#All],[Profit]],,0)</f>
        <v>3.8720499999999998</v>
      </c>
      <c r="U761" s="5">
        <f>Orders[[#This Row],[Quantity]]*Orders[[#This Row],[Unit Profit]]</f>
        <v>3.8720499999999998</v>
      </c>
    </row>
    <row r="762" spans="1:21" x14ac:dyDescent="0.3">
      <c r="A762" s="2" t="s">
        <v>4787</v>
      </c>
      <c r="B762" s="3">
        <v>44189</v>
      </c>
      <c r="C762" s="2" t="s">
        <v>4788</v>
      </c>
      <c r="D762" t="s">
        <v>6176</v>
      </c>
      <c r="E762" s="2">
        <v>5</v>
      </c>
      <c r="F762" s="2" t="str">
        <f>_xlfn.XLOOKUP(C762,customers!$A$1:$A$1001,customers!$B$1:$B$1001,,0)</f>
        <v>Arlana Ferrea</v>
      </c>
      <c r="G762" s="2" t="str">
        <f>IF(_xlfn.XLOOKUP(C762,customers!$A$1:$A$1001,customers!$C$1:$C$1001,,0)=0, "", _xlfn.XLOOKUP(C762,customers!$A$1:$A$1001,customers!$C$1:$C$1001,,0))</f>
        <v>aferreal4@wikia.com</v>
      </c>
      <c r="H762" s="2" t="str">
        <f>_xlfn.XLOOKUP(C762,customers!$A$1:$A$1001,customers!$G$1:$G$1001,,0)</f>
        <v>United States</v>
      </c>
      <c r="I762" t="str">
        <f>INDEX(products!$A$1:$G$49,MATCH(orders!$D762,products!$A$1:$A$49,0), MATCH(orders!I$1,products!$A$1:$G$1,0))</f>
        <v>Exc</v>
      </c>
      <c r="J762" t="str">
        <f>INDEX(products!$A$1:$G$49,MATCH(orders!$D762,products!$A$1:$A$49,0), MATCH(orders!J$1,products!$A$1:$G$1,0))</f>
        <v>L</v>
      </c>
      <c r="K762" s="4">
        <f>INDEX(products!$A$1:$G$49,MATCH(orders!$D762,products!$A$1:$A$49,0), MATCH(orders!K$1,products!$A$1:$G$1,0))</f>
        <v>0.5</v>
      </c>
      <c r="L762" s="5">
        <f>INDEX(products!$A$1:$G$49,MATCH(orders!$D762,products!$A$1:$A$49,0), MATCH(orders!L$1,products!$A$1:$G$1,0))</f>
        <v>8.91</v>
      </c>
      <c r="M762" s="5">
        <f t="shared" si="33"/>
        <v>44.55</v>
      </c>
      <c r="N762" t="str">
        <f t="shared" si="34"/>
        <v>Excelsa</v>
      </c>
      <c r="O762" t="str">
        <f t="shared" si="35"/>
        <v>Light</v>
      </c>
      <c r="P762" t="str" cm="1">
        <f t="array" ref="P762">_xlfn.XLOOKUP(Orders[[#This Row],[Customer ID]],customers!$A$1:$A$1001,customers!I$1:$I$1001,,0)</f>
        <v>No</v>
      </c>
      <c r="Q762" t="str">
        <f>_xlfn.XLOOKUP(C762,customers!$A$1:$A$1001,customers!$F$1:$F$1001,,0)</f>
        <v>Greensboro</v>
      </c>
      <c r="R762" s="10">
        <f>Orders[[#This Row],[Unit Price]]-Orders[[#This Row],[Unit Profit]]</f>
        <v>7.9298999999999999</v>
      </c>
      <c r="S762" s="10">
        <f>Orders[[#This Row],[Quantity]]*Orders[[#This Row],[Unit Cost]]</f>
        <v>39.649500000000003</v>
      </c>
      <c r="T762" s="5" cm="1">
        <f t="array" ref="T762">_xlfn.XLOOKUP(D762,Table2[[#All],[Product ID]],Table2[[#All],[Profit]],,0)</f>
        <v>0.98009999999999997</v>
      </c>
      <c r="U762" s="5">
        <f>Orders[[#This Row],[Quantity]]*Orders[[#This Row],[Unit Profit]]</f>
        <v>4.9005000000000001</v>
      </c>
    </row>
    <row r="763" spans="1:21" x14ac:dyDescent="0.3">
      <c r="A763" s="2" t="s">
        <v>4792</v>
      </c>
      <c r="B763" s="3">
        <v>43714</v>
      </c>
      <c r="C763" s="2" t="s">
        <v>4793</v>
      </c>
      <c r="D763" t="s">
        <v>6171</v>
      </c>
      <c r="E763" s="2">
        <v>6</v>
      </c>
      <c r="F763" s="2" t="str">
        <f>_xlfn.XLOOKUP(C763,customers!$A$1:$A$1001,customers!$B$1:$B$1001,,0)</f>
        <v>Chuck Kendrick</v>
      </c>
      <c r="G763" s="2" t="str">
        <f>IF(_xlfn.XLOOKUP(C763,customers!$A$1:$A$1001,customers!$C$1:$C$1001,,0)=0, "", _xlfn.XLOOKUP(C763,customers!$A$1:$A$1001,customers!$C$1:$C$1001,,0))</f>
        <v>ckendrickl5@webnode.com</v>
      </c>
      <c r="H763" s="2" t="str">
        <f>_xlfn.XLOOKUP(C763,customers!$A$1:$A$1001,customers!$G$1:$G$1001,,0)</f>
        <v>United States</v>
      </c>
      <c r="I763" t="str">
        <f>INDEX(products!$A$1:$G$49,MATCH(orders!$D763,products!$A$1:$A$49,0), MATCH(orders!I$1,products!$A$1:$G$1,0))</f>
        <v>Exc</v>
      </c>
      <c r="J763" t="str">
        <f>INDEX(products!$A$1:$G$49,MATCH(orders!$D763,products!$A$1:$A$49,0), MATCH(orders!J$1,products!$A$1:$G$1,0))</f>
        <v>L</v>
      </c>
      <c r="K763" s="4">
        <f>INDEX(products!$A$1:$G$49,MATCH(orders!$D763,products!$A$1:$A$49,0), MATCH(orders!K$1,products!$A$1:$G$1,0))</f>
        <v>1</v>
      </c>
      <c r="L763" s="5">
        <f>INDEX(products!$A$1:$G$49,MATCH(orders!$D763,products!$A$1:$A$49,0), MATCH(orders!L$1,products!$A$1:$G$1,0))</f>
        <v>14.85</v>
      </c>
      <c r="M763" s="5">
        <f t="shared" si="33"/>
        <v>89.1</v>
      </c>
      <c r="N763" t="str">
        <f t="shared" si="34"/>
        <v>Excelsa</v>
      </c>
      <c r="O763" t="str">
        <f t="shared" si="35"/>
        <v>Light</v>
      </c>
      <c r="P763" t="str" cm="1">
        <f t="array" ref="P763">_xlfn.XLOOKUP(Orders[[#This Row],[Customer ID]],customers!$A$1:$A$1001,customers!I$1:$I$1001,,0)</f>
        <v>Yes</v>
      </c>
      <c r="Q763" t="str">
        <f>_xlfn.XLOOKUP(C763,customers!$A$1:$A$1001,customers!$F$1:$F$1001,,0)</f>
        <v>Monroe</v>
      </c>
      <c r="R763" s="10">
        <f>Orders[[#This Row],[Unit Price]]-Orders[[#This Row],[Unit Profit]]</f>
        <v>13.2165</v>
      </c>
      <c r="S763" s="10">
        <f>Orders[[#This Row],[Quantity]]*Orders[[#This Row],[Unit Cost]]</f>
        <v>79.299000000000007</v>
      </c>
      <c r="T763" s="5" cm="1">
        <f t="array" ref="T763">_xlfn.XLOOKUP(D763,Table2[[#All],[Product ID]],Table2[[#All],[Profit]],,0)</f>
        <v>1.6335</v>
      </c>
      <c r="U763" s="5">
        <f>Orders[[#This Row],[Quantity]]*Orders[[#This Row],[Unit Profit]]</f>
        <v>9.8010000000000002</v>
      </c>
    </row>
    <row r="764" spans="1:21" x14ac:dyDescent="0.3">
      <c r="A764" s="2" t="s">
        <v>4797</v>
      </c>
      <c r="B764" s="3">
        <v>43563</v>
      </c>
      <c r="C764" s="2" t="s">
        <v>4798</v>
      </c>
      <c r="D764" t="s">
        <v>6160</v>
      </c>
      <c r="E764" s="2">
        <v>5</v>
      </c>
      <c r="F764" s="2" t="str">
        <f>_xlfn.XLOOKUP(C764,customers!$A$1:$A$1001,customers!$B$1:$B$1001,,0)</f>
        <v>Sharona Danilchik</v>
      </c>
      <c r="G764" s="2" t="str">
        <f>IF(_xlfn.XLOOKUP(C764,customers!$A$1:$A$1001,customers!$C$1:$C$1001,,0)=0, "", _xlfn.XLOOKUP(C764,customers!$A$1:$A$1001,customers!$C$1:$C$1001,,0))</f>
        <v>sdanilchikl6@mit.edu</v>
      </c>
      <c r="H764" s="2" t="str">
        <f>_xlfn.XLOOKUP(C764,customers!$A$1:$A$1001,customers!$G$1:$G$1001,,0)</f>
        <v>United Kingdom</v>
      </c>
      <c r="I764" t="str">
        <f>INDEX(products!$A$1:$G$49,MATCH(orders!$D764,products!$A$1:$A$49,0), MATCH(orders!I$1,products!$A$1:$G$1,0))</f>
        <v>Lib</v>
      </c>
      <c r="J764" t="str">
        <f>INDEX(products!$A$1:$G$49,MATCH(orders!$D764,products!$A$1:$A$49,0), MATCH(orders!J$1,products!$A$1:$G$1,0))</f>
        <v>M</v>
      </c>
      <c r="K764" s="4">
        <f>INDEX(products!$A$1:$G$49,MATCH(orders!$D764,products!$A$1:$A$49,0), MATCH(orders!K$1,products!$A$1:$G$1,0))</f>
        <v>0.5</v>
      </c>
      <c r="L764" s="5">
        <f>INDEX(products!$A$1:$G$49,MATCH(orders!$D764,products!$A$1:$A$49,0), MATCH(orders!L$1,products!$A$1:$G$1,0))</f>
        <v>8.73</v>
      </c>
      <c r="M764" s="5">
        <f t="shared" si="33"/>
        <v>43.650000000000006</v>
      </c>
      <c r="N764" t="str">
        <f t="shared" si="34"/>
        <v>Librica</v>
      </c>
      <c r="O764" t="str">
        <f t="shared" si="35"/>
        <v>Medium</v>
      </c>
      <c r="P764" t="str" cm="1">
        <f t="array" ref="P764">_xlfn.XLOOKUP(Orders[[#This Row],[Customer ID]],customers!$A$1:$A$1001,customers!I$1:$I$1001,,0)</f>
        <v>No</v>
      </c>
      <c r="Q764" t="str">
        <f>_xlfn.XLOOKUP(C764,customers!$A$1:$A$1001,customers!$F$1:$F$1001,,0)</f>
        <v>Halton</v>
      </c>
      <c r="R764" s="10">
        <f>Orders[[#This Row],[Unit Price]]-Orders[[#This Row],[Unit Profit]]</f>
        <v>7.5951000000000004</v>
      </c>
      <c r="S764" s="10">
        <f>Orders[[#This Row],[Quantity]]*Orders[[#This Row],[Unit Cost]]</f>
        <v>37.975500000000004</v>
      </c>
      <c r="T764" s="5" cm="1">
        <f t="array" ref="T764">_xlfn.XLOOKUP(D764,Table2[[#All],[Product ID]],Table2[[#All],[Profit]],,0)</f>
        <v>1.1349</v>
      </c>
      <c r="U764" s="5">
        <f>Orders[[#This Row],[Quantity]]*Orders[[#This Row],[Unit Profit]]</f>
        <v>5.6745000000000001</v>
      </c>
    </row>
    <row r="765" spans="1:21" x14ac:dyDescent="0.3">
      <c r="A765" s="2" t="s">
        <v>4803</v>
      </c>
      <c r="B765" s="3">
        <v>44587</v>
      </c>
      <c r="C765" s="2" t="s">
        <v>4804</v>
      </c>
      <c r="D765" t="s">
        <v>6180</v>
      </c>
      <c r="E765" s="2">
        <v>3</v>
      </c>
      <c r="F765" s="2" t="str">
        <f>_xlfn.XLOOKUP(C765,customers!$A$1:$A$1001,customers!$B$1:$B$1001,,0)</f>
        <v>Sarajane Potter</v>
      </c>
      <c r="G765" s="2" t="str">
        <f>IF(_xlfn.XLOOKUP(C765,customers!$A$1:$A$1001,customers!$C$1:$C$1001,,0)=0, "", _xlfn.XLOOKUP(C765,customers!$A$1:$A$1001,customers!$C$1:$C$1001,,0))</f>
        <v/>
      </c>
      <c r="H765" s="2" t="str">
        <f>_xlfn.XLOOKUP(C765,customers!$A$1:$A$1001,customers!$G$1:$G$1001,,0)</f>
        <v>United States</v>
      </c>
      <c r="I765" t="str">
        <f>INDEX(products!$A$1:$G$49,MATCH(orders!$D765,products!$A$1:$A$49,0), MATCH(orders!I$1,products!$A$1:$G$1,0))</f>
        <v>Ara</v>
      </c>
      <c r="J765" t="str">
        <f>INDEX(products!$A$1:$G$49,MATCH(orders!$D765,products!$A$1:$A$49,0), MATCH(orders!J$1,products!$A$1:$G$1,0))</f>
        <v>L</v>
      </c>
      <c r="K765" s="4">
        <f>INDEX(products!$A$1:$G$49,MATCH(orders!$D765,products!$A$1:$A$49,0), MATCH(orders!K$1,products!$A$1:$G$1,0))</f>
        <v>0.5</v>
      </c>
      <c r="L765" s="5">
        <f>INDEX(products!$A$1:$G$49,MATCH(orders!$D765,products!$A$1:$A$49,0), MATCH(orders!L$1,products!$A$1:$G$1,0))</f>
        <v>7.77</v>
      </c>
      <c r="M765" s="5">
        <f t="shared" si="33"/>
        <v>23.31</v>
      </c>
      <c r="N765" t="str">
        <f t="shared" si="34"/>
        <v>Arabica</v>
      </c>
      <c r="O765" t="str">
        <f t="shared" si="35"/>
        <v>Light</v>
      </c>
      <c r="P765" t="str" cm="1">
        <f t="array" ref="P765">_xlfn.XLOOKUP(Orders[[#This Row],[Customer ID]],customers!$A$1:$A$1001,customers!I$1:$I$1001,,0)</f>
        <v>No</v>
      </c>
      <c r="Q765" t="str">
        <f>_xlfn.XLOOKUP(C765,customers!$A$1:$A$1001,customers!$F$1:$F$1001,,0)</f>
        <v>Fort Worth</v>
      </c>
      <c r="R765" s="10">
        <f>Orders[[#This Row],[Unit Price]]-Orders[[#This Row],[Unit Profit]]</f>
        <v>7.0706999999999995</v>
      </c>
      <c r="S765" s="10">
        <f>Orders[[#This Row],[Quantity]]*Orders[[#This Row],[Unit Cost]]</f>
        <v>21.2121</v>
      </c>
      <c r="T765" s="5" cm="1">
        <f t="array" ref="T765">_xlfn.XLOOKUP(D765,Table2[[#All],[Product ID]],Table2[[#All],[Profit]],,0)</f>
        <v>0.69929999999999992</v>
      </c>
      <c r="U765" s="5">
        <f>Orders[[#This Row],[Quantity]]*Orders[[#This Row],[Unit Profit]]</f>
        <v>2.0978999999999997</v>
      </c>
    </row>
    <row r="766" spans="1:21" x14ac:dyDescent="0.3">
      <c r="A766" s="2" t="s">
        <v>4808</v>
      </c>
      <c r="B766" s="3">
        <v>43797</v>
      </c>
      <c r="C766" s="2" t="s">
        <v>4809</v>
      </c>
      <c r="D766" t="s">
        <v>6182</v>
      </c>
      <c r="E766" s="2">
        <v>6</v>
      </c>
      <c r="F766" s="2" t="str">
        <f>_xlfn.XLOOKUP(C766,customers!$A$1:$A$1001,customers!$B$1:$B$1001,,0)</f>
        <v>Bobby Folomkin</v>
      </c>
      <c r="G766" s="2" t="str">
        <f>IF(_xlfn.XLOOKUP(C766,customers!$A$1:$A$1001,customers!$C$1:$C$1001,,0)=0, "", _xlfn.XLOOKUP(C766,customers!$A$1:$A$1001,customers!$C$1:$C$1001,,0))</f>
        <v>bfolomkinl8@yolasite.com</v>
      </c>
      <c r="H766" s="2" t="str">
        <f>_xlfn.XLOOKUP(C766,customers!$A$1:$A$1001,customers!$G$1:$G$1001,,0)</f>
        <v>United States</v>
      </c>
      <c r="I766" t="str">
        <f>INDEX(products!$A$1:$G$49,MATCH(orders!$D766,products!$A$1:$A$49,0), MATCH(orders!I$1,products!$A$1:$G$1,0))</f>
        <v>Ara</v>
      </c>
      <c r="J766" t="str">
        <f>INDEX(products!$A$1:$G$49,MATCH(orders!$D766,products!$A$1:$A$49,0), MATCH(orders!J$1,products!$A$1:$G$1,0))</f>
        <v>L</v>
      </c>
      <c r="K766" s="4">
        <f>INDEX(products!$A$1:$G$49,MATCH(orders!$D766,products!$A$1:$A$49,0), MATCH(orders!K$1,products!$A$1:$G$1,0))</f>
        <v>2.5</v>
      </c>
      <c r="L766" s="5">
        <f>INDEX(products!$A$1:$G$49,MATCH(orders!$D766,products!$A$1:$A$49,0), MATCH(orders!L$1,products!$A$1:$G$1,0))</f>
        <v>29.784999999999997</v>
      </c>
      <c r="M766" s="5">
        <f t="shared" si="33"/>
        <v>178.70999999999998</v>
      </c>
      <c r="N766" t="str">
        <f t="shared" si="34"/>
        <v>Arabica</v>
      </c>
      <c r="O766" t="str">
        <f t="shared" si="35"/>
        <v>Light</v>
      </c>
      <c r="P766" t="str" cm="1">
        <f t="array" ref="P766">_xlfn.XLOOKUP(Orders[[#This Row],[Customer ID]],customers!$A$1:$A$1001,customers!I$1:$I$1001,,0)</f>
        <v>Yes</v>
      </c>
      <c r="Q766" t="str">
        <f>_xlfn.XLOOKUP(C766,customers!$A$1:$A$1001,customers!$F$1:$F$1001,,0)</f>
        <v>Fargo</v>
      </c>
      <c r="R766" s="10">
        <f>Orders[[#This Row],[Unit Price]]-Orders[[#This Row],[Unit Profit]]</f>
        <v>27.104349999999997</v>
      </c>
      <c r="S766" s="10">
        <f>Orders[[#This Row],[Quantity]]*Orders[[#This Row],[Unit Cost]]</f>
        <v>162.62609999999998</v>
      </c>
      <c r="T766" s="5" cm="1">
        <f t="array" ref="T766">_xlfn.XLOOKUP(D766,Table2[[#All],[Product ID]],Table2[[#All],[Profit]],,0)</f>
        <v>2.6806499999999995</v>
      </c>
      <c r="U766" s="5">
        <f>Orders[[#This Row],[Quantity]]*Orders[[#This Row],[Unit Profit]]</f>
        <v>16.083899999999996</v>
      </c>
    </row>
    <row r="767" spans="1:21" x14ac:dyDescent="0.3">
      <c r="A767" s="2" t="s">
        <v>4814</v>
      </c>
      <c r="B767" s="3">
        <v>43667</v>
      </c>
      <c r="C767" s="2" t="s">
        <v>4815</v>
      </c>
      <c r="D767" t="s">
        <v>6138</v>
      </c>
      <c r="E767" s="2">
        <v>6</v>
      </c>
      <c r="F767" s="2" t="str">
        <f>_xlfn.XLOOKUP(C767,customers!$A$1:$A$1001,customers!$B$1:$B$1001,,0)</f>
        <v>Rafferty Pursglove</v>
      </c>
      <c r="G767" s="2" t="str">
        <f>IF(_xlfn.XLOOKUP(C767,customers!$A$1:$A$1001,customers!$C$1:$C$1001,,0)=0, "", _xlfn.XLOOKUP(C767,customers!$A$1:$A$1001,customers!$C$1:$C$1001,,0))</f>
        <v>rpursglovel9@biblegateway.com</v>
      </c>
      <c r="H767" s="2" t="str">
        <f>_xlfn.XLOOKUP(C767,customers!$A$1:$A$1001,customers!$G$1:$G$1001,,0)</f>
        <v>United States</v>
      </c>
      <c r="I767" t="str">
        <f>INDEX(products!$A$1:$G$49,MATCH(orders!$D767,products!$A$1:$A$49,0), MATCH(orders!I$1,products!$A$1:$G$1,0))</f>
        <v>Rob</v>
      </c>
      <c r="J767" t="str">
        <f>INDEX(products!$A$1:$G$49,MATCH(orders!$D767,products!$A$1:$A$49,0), MATCH(orders!J$1,products!$A$1:$G$1,0))</f>
        <v>M</v>
      </c>
      <c r="K767" s="4">
        <f>INDEX(products!$A$1:$G$49,MATCH(orders!$D767,products!$A$1:$A$49,0), MATCH(orders!K$1,products!$A$1:$G$1,0))</f>
        <v>1</v>
      </c>
      <c r="L767" s="5">
        <f>INDEX(products!$A$1:$G$49,MATCH(orders!$D767,products!$A$1:$A$49,0), MATCH(orders!L$1,products!$A$1:$G$1,0))</f>
        <v>9.9499999999999993</v>
      </c>
      <c r="M767" s="5">
        <f t="shared" si="33"/>
        <v>59.699999999999996</v>
      </c>
      <c r="N767" t="str">
        <f t="shared" si="34"/>
        <v>Robusta</v>
      </c>
      <c r="O767" t="str">
        <f t="shared" si="35"/>
        <v>Medium</v>
      </c>
      <c r="P767" t="str" cm="1">
        <f t="array" ref="P767">_xlfn.XLOOKUP(Orders[[#This Row],[Customer ID]],customers!$A$1:$A$1001,customers!I$1:$I$1001,,0)</f>
        <v>Yes</v>
      </c>
      <c r="Q767" t="str">
        <f>_xlfn.XLOOKUP(C767,customers!$A$1:$A$1001,customers!$F$1:$F$1001,,0)</f>
        <v>Garland</v>
      </c>
      <c r="R767" s="10">
        <f>Orders[[#This Row],[Unit Price]]-Orders[[#This Row],[Unit Profit]]</f>
        <v>9.3529999999999998</v>
      </c>
      <c r="S767" s="10">
        <f>Orders[[#This Row],[Quantity]]*Orders[[#This Row],[Unit Cost]]</f>
        <v>56.117999999999995</v>
      </c>
      <c r="T767" s="5" cm="1">
        <f t="array" ref="T767">_xlfn.XLOOKUP(D767,Table2[[#All],[Product ID]],Table2[[#All],[Profit]],,0)</f>
        <v>0.59699999999999998</v>
      </c>
      <c r="U767" s="5">
        <f>Orders[[#This Row],[Quantity]]*Orders[[#This Row],[Unit Profit]]</f>
        <v>3.5819999999999999</v>
      </c>
    </row>
    <row r="768" spans="1:21" x14ac:dyDescent="0.3">
      <c r="A768" s="2" t="s">
        <v>4814</v>
      </c>
      <c r="B768" s="3">
        <v>43667</v>
      </c>
      <c r="C768" s="2" t="s">
        <v>4815</v>
      </c>
      <c r="D768" t="s">
        <v>6180</v>
      </c>
      <c r="E768" s="2">
        <v>2</v>
      </c>
      <c r="F768" s="2" t="str">
        <f>_xlfn.XLOOKUP(C768,customers!$A$1:$A$1001,customers!$B$1:$B$1001,,0)</f>
        <v>Rafferty Pursglove</v>
      </c>
      <c r="G768" s="2" t="str">
        <f>IF(_xlfn.XLOOKUP(C768,customers!$A$1:$A$1001,customers!$C$1:$C$1001,,0)=0, "", _xlfn.XLOOKUP(C768,customers!$A$1:$A$1001,customers!$C$1:$C$1001,,0))</f>
        <v>rpursglovel9@biblegateway.com</v>
      </c>
      <c r="H768" s="2" t="str">
        <f>_xlfn.XLOOKUP(C768,customers!$A$1:$A$1001,customers!$G$1:$G$1001,,0)</f>
        <v>United States</v>
      </c>
      <c r="I768" t="str">
        <f>INDEX(products!$A$1:$G$49,MATCH(orders!$D768,products!$A$1:$A$49,0), MATCH(orders!I$1,products!$A$1:$G$1,0))</f>
        <v>Ara</v>
      </c>
      <c r="J768" t="str">
        <f>INDEX(products!$A$1:$G$49,MATCH(orders!$D768,products!$A$1:$A$49,0), MATCH(orders!J$1,products!$A$1:$G$1,0))</f>
        <v>L</v>
      </c>
      <c r="K768" s="4">
        <f>INDEX(products!$A$1:$G$49,MATCH(orders!$D768,products!$A$1:$A$49,0), MATCH(orders!K$1,products!$A$1:$G$1,0))</f>
        <v>0.5</v>
      </c>
      <c r="L768" s="5">
        <f>INDEX(products!$A$1:$G$49,MATCH(orders!$D768,products!$A$1:$A$49,0), MATCH(orders!L$1,products!$A$1:$G$1,0))</f>
        <v>7.77</v>
      </c>
      <c r="M768" s="5">
        <f t="shared" si="33"/>
        <v>15.54</v>
      </c>
      <c r="N768" t="str">
        <f t="shared" si="34"/>
        <v>Arabica</v>
      </c>
      <c r="O768" t="str">
        <f t="shared" si="35"/>
        <v>Light</v>
      </c>
      <c r="P768" t="str" cm="1">
        <f t="array" ref="P768">_xlfn.XLOOKUP(Orders[[#This Row],[Customer ID]],customers!$A$1:$A$1001,customers!I$1:$I$1001,,0)</f>
        <v>Yes</v>
      </c>
      <c r="Q768" t="str">
        <f>_xlfn.XLOOKUP(C768,customers!$A$1:$A$1001,customers!$F$1:$F$1001,,0)</f>
        <v>Garland</v>
      </c>
      <c r="R768" s="10">
        <f>Orders[[#This Row],[Unit Price]]-Orders[[#This Row],[Unit Profit]]</f>
        <v>7.0706999999999995</v>
      </c>
      <c r="S768" s="10">
        <f>Orders[[#This Row],[Quantity]]*Orders[[#This Row],[Unit Cost]]</f>
        <v>14.141399999999999</v>
      </c>
      <c r="T768" s="5" cm="1">
        <f t="array" ref="T768">_xlfn.XLOOKUP(D768,Table2[[#All],[Product ID]],Table2[[#All],[Profit]],,0)</f>
        <v>0.69929999999999992</v>
      </c>
      <c r="U768" s="5">
        <f>Orders[[#This Row],[Quantity]]*Orders[[#This Row],[Unit Profit]]</f>
        <v>1.3985999999999998</v>
      </c>
    </row>
    <row r="769" spans="1:21" x14ac:dyDescent="0.3">
      <c r="A769" s="2" t="s">
        <v>4825</v>
      </c>
      <c r="B769" s="3">
        <v>44267</v>
      </c>
      <c r="C769" s="2" t="s">
        <v>4759</v>
      </c>
      <c r="D769" t="s">
        <v>6182</v>
      </c>
      <c r="E769" s="2">
        <v>3</v>
      </c>
      <c r="F769" s="2" t="str">
        <f>_xlfn.XLOOKUP(C769,customers!$A$1:$A$1001,customers!$B$1:$B$1001,,0)</f>
        <v>Foster Constance</v>
      </c>
      <c r="G769" s="2" t="str">
        <f>IF(_xlfn.XLOOKUP(C769,customers!$A$1:$A$1001,customers!$C$1:$C$1001,,0)=0, "", _xlfn.XLOOKUP(C769,customers!$A$1:$A$1001,customers!$C$1:$C$1001,,0))</f>
        <v>fconstancekz@ifeng.com</v>
      </c>
      <c r="H769" s="2" t="str">
        <f>_xlfn.XLOOKUP(C769,customers!$A$1:$A$1001,customers!$G$1:$G$1001,,0)</f>
        <v>United States</v>
      </c>
      <c r="I769" t="str">
        <f>INDEX(products!$A$1:$G$49,MATCH(orders!$D769,products!$A$1:$A$49,0), MATCH(orders!I$1,products!$A$1:$G$1,0))</f>
        <v>Ara</v>
      </c>
      <c r="J769" t="str">
        <f>INDEX(products!$A$1:$G$49,MATCH(orders!$D769,products!$A$1:$A$49,0), MATCH(orders!J$1,products!$A$1:$G$1,0))</f>
        <v>L</v>
      </c>
      <c r="K769" s="4">
        <f>INDEX(products!$A$1:$G$49,MATCH(orders!$D769,products!$A$1:$A$49,0), MATCH(orders!K$1,products!$A$1:$G$1,0))</f>
        <v>2.5</v>
      </c>
      <c r="L769" s="5">
        <f>INDEX(products!$A$1:$G$49,MATCH(orders!$D769,products!$A$1:$A$49,0), MATCH(orders!L$1,products!$A$1:$G$1,0))</f>
        <v>29.784999999999997</v>
      </c>
      <c r="M769" s="5">
        <f t="shared" si="33"/>
        <v>89.35499999999999</v>
      </c>
      <c r="N769" t="str">
        <f t="shared" si="34"/>
        <v>Arabica</v>
      </c>
      <c r="O769" t="str">
        <f t="shared" si="35"/>
        <v>Light</v>
      </c>
      <c r="P769" t="str" cm="1">
        <f t="array" ref="P769">_xlfn.XLOOKUP(Orders[[#This Row],[Customer ID]],customers!$A$1:$A$1001,customers!I$1:$I$1001,,0)</f>
        <v>No</v>
      </c>
      <c r="Q769" t="str">
        <f>_xlfn.XLOOKUP(C769,customers!$A$1:$A$1001,customers!$F$1:$F$1001,,0)</f>
        <v>Dallas</v>
      </c>
      <c r="R769" s="10">
        <f>Orders[[#This Row],[Unit Price]]-Orders[[#This Row],[Unit Profit]]</f>
        <v>27.104349999999997</v>
      </c>
      <c r="S769" s="10">
        <f>Orders[[#This Row],[Quantity]]*Orders[[#This Row],[Unit Cost]]</f>
        <v>81.31304999999999</v>
      </c>
      <c r="T769" s="5" cm="1">
        <f t="array" ref="T769">_xlfn.XLOOKUP(D769,Table2[[#All],[Product ID]],Table2[[#All],[Profit]],,0)</f>
        <v>2.6806499999999995</v>
      </c>
      <c r="U769" s="5">
        <f>Orders[[#This Row],[Quantity]]*Orders[[#This Row],[Unit Profit]]</f>
        <v>8.0419499999999982</v>
      </c>
    </row>
    <row r="770" spans="1:21" x14ac:dyDescent="0.3">
      <c r="A770" s="2" t="s">
        <v>4831</v>
      </c>
      <c r="B770" s="3">
        <v>44562</v>
      </c>
      <c r="C770" s="2" t="s">
        <v>4759</v>
      </c>
      <c r="D770" t="s">
        <v>6179</v>
      </c>
      <c r="E770" s="2">
        <v>2</v>
      </c>
      <c r="F770" s="2" t="str">
        <f>_xlfn.XLOOKUP(C770,customers!$A$1:$A$1001,customers!$B$1:$B$1001,,0)</f>
        <v>Foster Constance</v>
      </c>
      <c r="G770" s="2" t="str">
        <f>IF(_xlfn.XLOOKUP(C770,customers!$A$1:$A$1001,customers!$C$1:$C$1001,,0)=0, "", _xlfn.XLOOKUP(C770,customers!$A$1:$A$1001,customers!$C$1:$C$1001,,0))</f>
        <v>fconstancekz@ifeng.com</v>
      </c>
      <c r="H770" s="2" t="str">
        <f>_xlfn.XLOOKUP(C770,customers!$A$1:$A$1001,customers!$G$1:$G$1001,,0)</f>
        <v>United States</v>
      </c>
      <c r="I770" t="str">
        <f>INDEX(products!$A$1:$G$49,MATCH(orders!$D770,products!$A$1:$A$49,0), MATCH(orders!I$1,products!$A$1:$G$1,0))</f>
        <v>Rob</v>
      </c>
      <c r="J770" t="str">
        <f>INDEX(products!$A$1:$G$49,MATCH(orders!$D770,products!$A$1:$A$49,0), MATCH(orders!J$1,products!$A$1:$G$1,0))</f>
        <v>L</v>
      </c>
      <c r="K770" s="4">
        <f>INDEX(products!$A$1:$G$49,MATCH(orders!$D770,products!$A$1:$A$49,0), MATCH(orders!K$1,products!$A$1:$G$1,0))</f>
        <v>1</v>
      </c>
      <c r="L770" s="5">
        <f>INDEX(products!$A$1:$G$49,MATCH(orders!$D770,products!$A$1:$A$49,0), MATCH(orders!L$1,products!$A$1:$G$1,0))</f>
        <v>11.95</v>
      </c>
      <c r="M770" s="5">
        <f t="shared" si="33"/>
        <v>23.9</v>
      </c>
      <c r="N770" t="str">
        <f t="shared" si="34"/>
        <v>Robusta</v>
      </c>
      <c r="O770" t="str">
        <f t="shared" si="35"/>
        <v>Light</v>
      </c>
      <c r="P770" t="str" cm="1">
        <f t="array" ref="P770">_xlfn.XLOOKUP(Orders[[#This Row],[Customer ID]],customers!$A$1:$A$1001,customers!I$1:$I$1001,,0)</f>
        <v>No</v>
      </c>
      <c r="Q770" t="str">
        <f>_xlfn.XLOOKUP(C770,customers!$A$1:$A$1001,customers!$F$1:$F$1001,,0)</f>
        <v>Dallas</v>
      </c>
      <c r="R770" s="10">
        <f>Orders[[#This Row],[Unit Price]]-Orders[[#This Row],[Unit Profit]]</f>
        <v>11.232999999999999</v>
      </c>
      <c r="S770" s="10">
        <f>Orders[[#This Row],[Quantity]]*Orders[[#This Row],[Unit Cost]]</f>
        <v>22.465999999999998</v>
      </c>
      <c r="T770" s="5" cm="1">
        <f t="array" ref="T770">_xlfn.XLOOKUP(D770,Table2[[#All],[Product ID]],Table2[[#All],[Profit]],,0)</f>
        <v>0.71699999999999997</v>
      </c>
      <c r="U770" s="5">
        <f>Orders[[#This Row],[Quantity]]*Orders[[#This Row],[Unit Profit]]</f>
        <v>1.4339999999999999</v>
      </c>
    </row>
    <row r="771" spans="1:21" x14ac:dyDescent="0.3">
      <c r="A771" s="2" t="s">
        <v>4836</v>
      </c>
      <c r="B771" s="3">
        <v>43912</v>
      </c>
      <c r="C771" s="2" t="s">
        <v>4837</v>
      </c>
      <c r="D771" t="s">
        <v>6151</v>
      </c>
      <c r="E771" s="2">
        <v>6</v>
      </c>
      <c r="F771" s="2" t="str">
        <f>_xlfn.XLOOKUP(C771,customers!$A$1:$A$1001,customers!$B$1:$B$1001,,0)</f>
        <v>Dalia Eburah</v>
      </c>
      <c r="G771" s="2" t="str">
        <f>IF(_xlfn.XLOOKUP(C771,customers!$A$1:$A$1001,customers!$C$1:$C$1001,,0)=0, "", _xlfn.XLOOKUP(C771,customers!$A$1:$A$1001,customers!$C$1:$C$1001,,0))</f>
        <v>deburahld@google.co.jp</v>
      </c>
      <c r="H771" s="2" t="str">
        <f>_xlfn.XLOOKUP(C771,customers!$A$1:$A$1001,customers!$G$1:$G$1001,,0)</f>
        <v>United Kingdom</v>
      </c>
      <c r="I771" t="str">
        <f>INDEX(products!$A$1:$G$49,MATCH(orders!$D771,products!$A$1:$A$49,0), MATCH(orders!I$1,products!$A$1:$G$1,0))</f>
        <v>Rob</v>
      </c>
      <c r="J771" t="str">
        <f>INDEX(products!$A$1:$G$49,MATCH(orders!$D771,products!$A$1:$A$49,0), MATCH(orders!J$1,products!$A$1:$G$1,0))</f>
        <v>M</v>
      </c>
      <c r="K771" s="4">
        <f>INDEX(products!$A$1:$G$49,MATCH(orders!$D771,products!$A$1:$A$49,0), MATCH(orders!K$1,products!$A$1:$G$1,0))</f>
        <v>2.5</v>
      </c>
      <c r="L771" s="5">
        <f>INDEX(products!$A$1:$G$49,MATCH(orders!$D771,products!$A$1:$A$49,0), MATCH(orders!L$1,products!$A$1:$G$1,0))</f>
        <v>22.884999999999998</v>
      </c>
      <c r="M771" s="5">
        <f t="shared" ref="M771:M834" si="36">L771*E771</f>
        <v>137.31</v>
      </c>
      <c r="N771" t="str">
        <f t="shared" ref="N771:N834" si="37">IF(I771="Rob","Robusta", IF(I771="Exc","Excelsa", IF(I771="Ara", "Arabica", IF(I771="Lib", "Librica",""))))</f>
        <v>Robusta</v>
      </c>
      <c r="O771" t="str">
        <f t="shared" ref="O771:O834" si="38">IF(J771="M", "Medium", IF(J771="L", "Light", IF(J771="D", "Dark","")))</f>
        <v>Medium</v>
      </c>
      <c r="P771" t="str" cm="1">
        <f t="array" ref="P771">_xlfn.XLOOKUP(Orders[[#This Row],[Customer ID]],customers!$A$1:$A$1001,customers!I$1:$I$1001,,0)</f>
        <v>No</v>
      </c>
      <c r="Q771" t="str">
        <f>_xlfn.XLOOKUP(C771,customers!$A$1:$A$1001,customers!$F$1:$F$1001,,0)</f>
        <v>Birmingham</v>
      </c>
      <c r="R771" s="10">
        <f>Orders[[#This Row],[Unit Price]]-Orders[[#This Row],[Unit Profit]]</f>
        <v>21.511899999999997</v>
      </c>
      <c r="S771" s="10">
        <f>Orders[[#This Row],[Quantity]]*Orders[[#This Row],[Unit Cost]]</f>
        <v>129.07139999999998</v>
      </c>
      <c r="T771" s="5" cm="1">
        <f t="array" ref="T771">_xlfn.XLOOKUP(D771,Table2[[#All],[Product ID]],Table2[[#All],[Profit]],,0)</f>
        <v>1.3730999999999998</v>
      </c>
      <c r="U771" s="5">
        <f>Orders[[#This Row],[Quantity]]*Orders[[#This Row],[Unit Profit]]</f>
        <v>8.2385999999999981</v>
      </c>
    </row>
    <row r="772" spans="1:21" x14ac:dyDescent="0.3">
      <c r="A772" s="2" t="s">
        <v>4842</v>
      </c>
      <c r="B772" s="3">
        <v>44092</v>
      </c>
      <c r="C772" s="2" t="s">
        <v>4843</v>
      </c>
      <c r="D772" t="s">
        <v>6147</v>
      </c>
      <c r="E772" s="2">
        <v>1</v>
      </c>
      <c r="F772" s="2" t="str">
        <f>_xlfn.XLOOKUP(C772,customers!$A$1:$A$1001,customers!$B$1:$B$1001,,0)</f>
        <v>Martie Brimilcombe</v>
      </c>
      <c r="G772" s="2" t="str">
        <f>IF(_xlfn.XLOOKUP(C772,customers!$A$1:$A$1001,customers!$C$1:$C$1001,,0)=0, "", _xlfn.XLOOKUP(C772,customers!$A$1:$A$1001,customers!$C$1:$C$1001,,0))</f>
        <v>mbrimilcombele@cnn.com</v>
      </c>
      <c r="H772" s="2" t="str">
        <f>_xlfn.XLOOKUP(C772,customers!$A$1:$A$1001,customers!$G$1:$G$1001,,0)</f>
        <v>United States</v>
      </c>
      <c r="I772" t="str">
        <f>INDEX(products!$A$1:$G$49,MATCH(orders!$D772,products!$A$1:$A$49,0), MATCH(orders!I$1,products!$A$1:$G$1,0))</f>
        <v>Ara</v>
      </c>
      <c r="J772" t="str">
        <f>INDEX(products!$A$1:$G$49,MATCH(orders!$D772,products!$A$1:$A$49,0), MATCH(orders!J$1,products!$A$1:$G$1,0))</f>
        <v>D</v>
      </c>
      <c r="K772" s="4">
        <f>INDEX(products!$A$1:$G$49,MATCH(orders!$D772,products!$A$1:$A$49,0), MATCH(orders!K$1,products!$A$1:$G$1,0))</f>
        <v>1</v>
      </c>
      <c r="L772" s="5">
        <f>INDEX(products!$A$1:$G$49,MATCH(orders!$D772,products!$A$1:$A$49,0), MATCH(orders!L$1,products!$A$1:$G$1,0))</f>
        <v>9.9499999999999993</v>
      </c>
      <c r="M772" s="5">
        <f t="shared" si="36"/>
        <v>9.9499999999999993</v>
      </c>
      <c r="N772" t="str">
        <f t="shared" si="37"/>
        <v>Arabica</v>
      </c>
      <c r="O772" t="str">
        <f t="shared" si="38"/>
        <v>Dark</v>
      </c>
      <c r="P772" t="str" cm="1">
        <f t="array" ref="P772">_xlfn.XLOOKUP(Orders[[#This Row],[Customer ID]],customers!$A$1:$A$1001,customers!I$1:$I$1001,,0)</f>
        <v>No</v>
      </c>
      <c r="Q772" t="str">
        <f>_xlfn.XLOOKUP(C772,customers!$A$1:$A$1001,customers!$F$1:$F$1001,,0)</f>
        <v>Springfield</v>
      </c>
      <c r="R772" s="10">
        <f>Orders[[#This Row],[Unit Price]]-Orders[[#This Row],[Unit Profit]]</f>
        <v>9.0544999999999991</v>
      </c>
      <c r="S772" s="10">
        <f>Orders[[#This Row],[Quantity]]*Orders[[#This Row],[Unit Cost]]</f>
        <v>9.0544999999999991</v>
      </c>
      <c r="T772" s="5" cm="1">
        <f t="array" ref="T772">_xlfn.XLOOKUP(D772,Table2[[#All],[Product ID]],Table2[[#All],[Profit]],,0)</f>
        <v>0.89549999999999985</v>
      </c>
      <c r="U772" s="5">
        <f>Orders[[#This Row],[Quantity]]*Orders[[#This Row],[Unit Profit]]</f>
        <v>0.89549999999999985</v>
      </c>
    </row>
    <row r="773" spans="1:21" x14ac:dyDescent="0.3">
      <c r="A773" s="2" t="s">
        <v>4847</v>
      </c>
      <c r="B773" s="3">
        <v>43468</v>
      </c>
      <c r="C773" s="2" t="s">
        <v>4848</v>
      </c>
      <c r="D773" t="s">
        <v>6173</v>
      </c>
      <c r="E773" s="2">
        <v>3</v>
      </c>
      <c r="F773" s="2" t="str">
        <f>_xlfn.XLOOKUP(C773,customers!$A$1:$A$1001,customers!$B$1:$B$1001,,0)</f>
        <v>Suzanna Bollam</v>
      </c>
      <c r="G773" s="2" t="str">
        <f>IF(_xlfn.XLOOKUP(C773,customers!$A$1:$A$1001,customers!$C$1:$C$1001,,0)=0, "", _xlfn.XLOOKUP(C773,customers!$A$1:$A$1001,customers!$C$1:$C$1001,,0))</f>
        <v>sbollamlf@list-manage.com</v>
      </c>
      <c r="H773" s="2" t="str">
        <f>_xlfn.XLOOKUP(C773,customers!$A$1:$A$1001,customers!$G$1:$G$1001,,0)</f>
        <v>United States</v>
      </c>
      <c r="I773" t="str">
        <f>INDEX(products!$A$1:$G$49,MATCH(orders!$D773,products!$A$1:$A$49,0), MATCH(orders!I$1,products!$A$1:$G$1,0))</f>
        <v>Rob</v>
      </c>
      <c r="J773" t="str">
        <f>INDEX(products!$A$1:$G$49,MATCH(orders!$D773,products!$A$1:$A$49,0), MATCH(orders!J$1,products!$A$1:$G$1,0))</f>
        <v>L</v>
      </c>
      <c r="K773" s="4">
        <f>INDEX(products!$A$1:$G$49,MATCH(orders!$D773,products!$A$1:$A$49,0), MATCH(orders!K$1,products!$A$1:$G$1,0))</f>
        <v>0.5</v>
      </c>
      <c r="L773" s="5">
        <f>INDEX(products!$A$1:$G$49,MATCH(orders!$D773,products!$A$1:$A$49,0), MATCH(orders!L$1,products!$A$1:$G$1,0))</f>
        <v>7.169999999999999</v>
      </c>
      <c r="M773" s="5">
        <f t="shared" si="36"/>
        <v>21.509999999999998</v>
      </c>
      <c r="N773" t="str">
        <f t="shared" si="37"/>
        <v>Robusta</v>
      </c>
      <c r="O773" t="str">
        <f t="shared" si="38"/>
        <v>Light</v>
      </c>
      <c r="P773" t="str" cm="1">
        <f t="array" ref="P773">_xlfn.XLOOKUP(Orders[[#This Row],[Customer ID]],customers!$A$1:$A$1001,customers!I$1:$I$1001,,0)</f>
        <v>No</v>
      </c>
      <c r="Q773" t="str">
        <f>_xlfn.XLOOKUP(C773,customers!$A$1:$A$1001,customers!$F$1:$F$1001,,0)</f>
        <v>Littleton</v>
      </c>
      <c r="R773" s="10">
        <f>Orders[[#This Row],[Unit Price]]-Orders[[#This Row],[Unit Profit]]</f>
        <v>6.7397999999999989</v>
      </c>
      <c r="S773" s="10">
        <f>Orders[[#This Row],[Quantity]]*Orders[[#This Row],[Unit Cost]]</f>
        <v>20.219399999999997</v>
      </c>
      <c r="T773" s="5" cm="1">
        <f t="array" ref="T773">_xlfn.XLOOKUP(D773,Table2[[#All],[Product ID]],Table2[[#All],[Profit]],,0)</f>
        <v>0.43019999999999992</v>
      </c>
      <c r="U773" s="5">
        <f>Orders[[#This Row],[Quantity]]*Orders[[#This Row],[Unit Profit]]</f>
        <v>1.2905999999999997</v>
      </c>
    </row>
    <row r="774" spans="1:21" x14ac:dyDescent="0.3">
      <c r="A774" s="2" t="s">
        <v>4853</v>
      </c>
      <c r="B774" s="3">
        <v>44468</v>
      </c>
      <c r="C774" s="2" t="s">
        <v>4854</v>
      </c>
      <c r="D774" t="s">
        <v>6141</v>
      </c>
      <c r="E774" s="2">
        <v>6</v>
      </c>
      <c r="F774" s="2" t="str">
        <f>_xlfn.XLOOKUP(C774,customers!$A$1:$A$1001,customers!$B$1:$B$1001,,0)</f>
        <v>Mellisa Mebes</v>
      </c>
      <c r="G774" s="2" t="str">
        <f>IF(_xlfn.XLOOKUP(C774,customers!$A$1:$A$1001,customers!$C$1:$C$1001,,0)=0, "", _xlfn.XLOOKUP(C774,customers!$A$1:$A$1001,customers!$C$1:$C$1001,,0))</f>
        <v/>
      </c>
      <c r="H774" s="2" t="str">
        <f>_xlfn.XLOOKUP(C774,customers!$A$1:$A$1001,customers!$G$1:$G$1001,,0)</f>
        <v>United States</v>
      </c>
      <c r="I774" t="str">
        <f>INDEX(products!$A$1:$G$49,MATCH(orders!$D774,products!$A$1:$A$49,0), MATCH(orders!I$1,products!$A$1:$G$1,0))</f>
        <v>Exc</v>
      </c>
      <c r="J774" t="str">
        <f>INDEX(products!$A$1:$G$49,MATCH(orders!$D774,products!$A$1:$A$49,0), MATCH(orders!J$1,products!$A$1:$G$1,0))</f>
        <v>M</v>
      </c>
      <c r="K774" s="4">
        <f>INDEX(products!$A$1:$G$49,MATCH(orders!$D774,products!$A$1:$A$49,0), MATCH(orders!K$1,products!$A$1:$G$1,0))</f>
        <v>1</v>
      </c>
      <c r="L774" s="5">
        <f>INDEX(products!$A$1:$G$49,MATCH(orders!$D774,products!$A$1:$A$49,0), MATCH(orders!L$1,products!$A$1:$G$1,0))</f>
        <v>13.75</v>
      </c>
      <c r="M774" s="5">
        <f t="shared" si="36"/>
        <v>82.5</v>
      </c>
      <c r="N774" t="str">
        <f t="shared" si="37"/>
        <v>Excelsa</v>
      </c>
      <c r="O774" t="str">
        <f t="shared" si="38"/>
        <v>Medium</v>
      </c>
      <c r="P774" t="str" cm="1">
        <f t="array" ref="P774">_xlfn.XLOOKUP(Orders[[#This Row],[Customer ID]],customers!$A$1:$A$1001,customers!I$1:$I$1001,,0)</f>
        <v>No</v>
      </c>
      <c r="Q774" t="str">
        <f>_xlfn.XLOOKUP(C774,customers!$A$1:$A$1001,customers!$F$1:$F$1001,,0)</f>
        <v>Baltimore</v>
      </c>
      <c r="R774" s="10">
        <f>Orders[[#This Row],[Unit Price]]-Orders[[#This Row],[Unit Profit]]</f>
        <v>12.237500000000001</v>
      </c>
      <c r="S774" s="10">
        <f>Orders[[#This Row],[Quantity]]*Orders[[#This Row],[Unit Cost]]</f>
        <v>73.425000000000011</v>
      </c>
      <c r="T774" s="5" cm="1">
        <f t="array" ref="T774">_xlfn.XLOOKUP(D774,Table2[[#All],[Product ID]],Table2[[#All],[Profit]],,0)</f>
        <v>1.5125</v>
      </c>
      <c r="U774" s="5">
        <f>Orders[[#This Row],[Quantity]]*Orders[[#This Row],[Unit Profit]]</f>
        <v>9.0749999999999993</v>
      </c>
    </row>
    <row r="775" spans="1:21" x14ac:dyDescent="0.3">
      <c r="A775" s="2" t="s">
        <v>4858</v>
      </c>
      <c r="B775" s="3">
        <v>44488</v>
      </c>
      <c r="C775" s="2" t="s">
        <v>4859</v>
      </c>
      <c r="D775" t="s">
        <v>6159</v>
      </c>
      <c r="E775" s="2">
        <v>2</v>
      </c>
      <c r="F775" s="2" t="str">
        <f>_xlfn.XLOOKUP(C775,customers!$A$1:$A$1001,customers!$B$1:$B$1001,,0)</f>
        <v>Alva Filipczak</v>
      </c>
      <c r="G775" s="2" t="str">
        <f>IF(_xlfn.XLOOKUP(C775,customers!$A$1:$A$1001,customers!$C$1:$C$1001,,0)=0, "", _xlfn.XLOOKUP(C775,customers!$A$1:$A$1001,customers!$C$1:$C$1001,,0))</f>
        <v>afilipczaklh@ning.com</v>
      </c>
      <c r="H775" s="2" t="str">
        <f>_xlfn.XLOOKUP(C775,customers!$A$1:$A$1001,customers!$G$1:$G$1001,,0)</f>
        <v>Ireland</v>
      </c>
      <c r="I775" t="str">
        <f>INDEX(products!$A$1:$G$49,MATCH(orders!$D775,products!$A$1:$A$49,0), MATCH(orders!I$1,products!$A$1:$G$1,0))</f>
        <v>Lib</v>
      </c>
      <c r="J775" t="str">
        <f>INDEX(products!$A$1:$G$49,MATCH(orders!$D775,products!$A$1:$A$49,0), MATCH(orders!J$1,products!$A$1:$G$1,0))</f>
        <v>M</v>
      </c>
      <c r="K775" s="4">
        <f>INDEX(products!$A$1:$G$49,MATCH(orders!$D775,products!$A$1:$A$49,0), MATCH(orders!K$1,products!$A$1:$G$1,0))</f>
        <v>0.2</v>
      </c>
      <c r="L775" s="5">
        <f>INDEX(products!$A$1:$G$49,MATCH(orders!$D775,products!$A$1:$A$49,0), MATCH(orders!L$1,products!$A$1:$G$1,0))</f>
        <v>4.3650000000000002</v>
      </c>
      <c r="M775" s="5">
        <f t="shared" si="36"/>
        <v>8.73</v>
      </c>
      <c r="N775" t="str">
        <f t="shared" si="37"/>
        <v>Librica</v>
      </c>
      <c r="O775" t="str">
        <f t="shared" si="38"/>
        <v>Medium</v>
      </c>
      <c r="P775" t="str" cm="1">
        <f t="array" ref="P775">_xlfn.XLOOKUP(Orders[[#This Row],[Customer ID]],customers!$A$1:$A$1001,customers!I$1:$I$1001,,0)</f>
        <v>No</v>
      </c>
      <c r="Q775" t="str">
        <f>_xlfn.XLOOKUP(C775,customers!$A$1:$A$1001,customers!$F$1:$F$1001,,0)</f>
        <v>Moycullen</v>
      </c>
      <c r="R775" s="10">
        <f>Orders[[#This Row],[Unit Price]]-Orders[[#This Row],[Unit Profit]]</f>
        <v>3.7975500000000002</v>
      </c>
      <c r="S775" s="10">
        <f>Orders[[#This Row],[Quantity]]*Orders[[#This Row],[Unit Cost]]</f>
        <v>7.5951000000000004</v>
      </c>
      <c r="T775" s="5" cm="1">
        <f t="array" ref="T775">_xlfn.XLOOKUP(D775,Table2[[#All],[Product ID]],Table2[[#All],[Profit]],,0)</f>
        <v>0.56745000000000001</v>
      </c>
      <c r="U775" s="5">
        <f>Orders[[#This Row],[Quantity]]*Orders[[#This Row],[Unit Profit]]</f>
        <v>1.1349</v>
      </c>
    </row>
    <row r="776" spans="1:21" x14ac:dyDescent="0.3">
      <c r="A776" s="2" t="s">
        <v>4864</v>
      </c>
      <c r="B776" s="3">
        <v>44756</v>
      </c>
      <c r="C776" s="2" t="s">
        <v>4865</v>
      </c>
      <c r="D776" t="s">
        <v>6138</v>
      </c>
      <c r="E776" s="2">
        <v>2</v>
      </c>
      <c r="F776" s="2" t="str">
        <f>_xlfn.XLOOKUP(C776,customers!$A$1:$A$1001,customers!$B$1:$B$1001,,0)</f>
        <v>Dorette Hinemoor</v>
      </c>
      <c r="G776" s="2" t="str">
        <f>IF(_xlfn.XLOOKUP(C776,customers!$A$1:$A$1001,customers!$C$1:$C$1001,,0)=0, "", _xlfn.XLOOKUP(C776,customers!$A$1:$A$1001,customers!$C$1:$C$1001,,0))</f>
        <v/>
      </c>
      <c r="H776" s="2" t="str">
        <f>_xlfn.XLOOKUP(C776,customers!$A$1:$A$1001,customers!$G$1:$G$1001,,0)</f>
        <v>United States</v>
      </c>
      <c r="I776" t="str">
        <f>INDEX(products!$A$1:$G$49,MATCH(orders!$D776,products!$A$1:$A$49,0), MATCH(orders!I$1,products!$A$1:$G$1,0))</f>
        <v>Rob</v>
      </c>
      <c r="J776" t="str">
        <f>INDEX(products!$A$1:$G$49,MATCH(orders!$D776,products!$A$1:$A$49,0), MATCH(orders!J$1,products!$A$1:$G$1,0))</f>
        <v>M</v>
      </c>
      <c r="K776" s="4">
        <f>INDEX(products!$A$1:$G$49,MATCH(orders!$D776,products!$A$1:$A$49,0), MATCH(orders!K$1,products!$A$1:$G$1,0))</f>
        <v>1</v>
      </c>
      <c r="L776" s="5">
        <f>INDEX(products!$A$1:$G$49,MATCH(orders!$D776,products!$A$1:$A$49,0), MATCH(orders!L$1,products!$A$1:$G$1,0))</f>
        <v>9.9499999999999993</v>
      </c>
      <c r="M776" s="5">
        <f t="shared" si="36"/>
        <v>19.899999999999999</v>
      </c>
      <c r="N776" t="str">
        <f t="shared" si="37"/>
        <v>Robusta</v>
      </c>
      <c r="O776" t="str">
        <f t="shared" si="38"/>
        <v>Medium</v>
      </c>
      <c r="P776" t="str" cm="1">
        <f t="array" ref="P776">_xlfn.XLOOKUP(Orders[[#This Row],[Customer ID]],customers!$A$1:$A$1001,customers!I$1:$I$1001,,0)</f>
        <v>Yes</v>
      </c>
      <c r="Q776" t="str">
        <f>_xlfn.XLOOKUP(C776,customers!$A$1:$A$1001,customers!$F$1:$F$1001,,0)</f>
        <v>Fort Lauderdale</v>
      </c>
      <c r="R776" s="10">
        <f>Orders[[#This Row],[Unit Price]]-Orders[[#This Row],[Unit Profit]]</f>
        <v>9.3529999999999998</v>
      </c>
      <c r="S776" s="10">
        <f>Orders[[#This Row],[Quantity]]*Orders[[#This Row],[Unit Cost]]</f>
        <v>18.706</v>
      </c>
      <c r="T776" s="5" cm="1">
        <f t="array" ref="T776">_xlfn.XLOOKUP(D776,Table2[[#All],[Product ID]],Table2[[#All],[Profit]],,0)</f>
        <v>0.59699999999999998</v>
      </c>
      <c r="U776" s="5">
        <f>Orders[[#This Row],[Quantity]]*Orders[[#This Row],[Unit Profit]]</f>
        <v>1.194</v>
      </c>
    </row>
    <row r="777" spans="1:21" x14ac:dyDescent="0.3">
      <c r="A777" s="2" t="s">
        <v>4869</v>
      </c>
      <c r="B777" s="3">
        <v>44396</v>
      </c>
      <c r="C777" s="2" t="s">
        <v>4870</v>
      </c>
      <c r="D777" t="s">
        <v>6176</v>
      </c>
      <c r="E777" s="2">
        <v>2</v>
      </c>
      <c r="F777" s="2" t="str">
        <f>_xlfn.XLOOKUP(C777,customers!$A$1:$A$1001,customers!$B$1:$B$1001,,0)</f>
        <v>Rhetta Elnaugh</v>
      </c>
      <c r="G777" s="2" t="str">
        <f>IF(_xlfn.XLOOKUP(C777,customers!$A$1:$A$1001,customers!$C$1:$C$1001,,0)=0, "", _xlfn.XLOOKUP(C777,customers!$A$1:$A$1001,customers!$C$1:$C$1001,,0))</f>
        <v>relnaughlj@comsenz.com</v>
      </c>
      <c r="H777" s="2" t="str">
        <f>_xlfn.XLOOKUP(C777,customers!$A$1:$A$1001,customers!$G$1:$G$1001,,0)</f>
        <v>United States</v>
      </c>
      <c r="I777" t="str">
        <f>INDEX(products!$A$1:$G$49,MATCH(orders!$D777,products!$A$1:$A$49,0), MATCH(orders!I$1,products!$A$1:$G$1,0))</f>
        <v>Exc</v>
      </c>
      <c r="J777" t="str">
        <f>INDEX(products!$A$1:$G$49,MATCH(orders!$D777,products!$A$1:$A$49,0), MATCH(orders!J$1,products!$A$1:$G$1,0))</f>
        <v>L</v>
      </c>
      <c r="K777" s="4">
        <f>INDEX(products!$A$1:$G$49,MATCH(orders!$D777,products!$A$1:$A$49,0), MATCH(orders!K$1,products!$A$1:$G$1,0))</f>
        <v>0.5</v>
      </c>
      <c r="L777" s="5">
        <f>INDEX(products!$A$1:$G$49,MATCH(orders!$D777,products!$A$1:$A$49,0), MATCH(orders!L$1,products!$A$1:$G$1,0))</f>
        <v>8.91</v>
      </c>
      <c r="M777" s="5">
        <f t="shared" si="36"/>
        <v>17.82</v>
      </c>
      <c r="N777" t="str">
        <f t="shared" si="37"/>
        <v>Excelsa</v>
      </c>
      <c r="O777" t="str">
        <f t="shared" si="38"/>
        <v>Light</v>
      </c>
      <c r="P777" t="str" cm="1">
        <f t="array" ref="P777">_xlfn.XLOOKUP(Orders[[#This Row],[Customer ID]],customers!$A$1:$A$1001,customers!I$1:$I$1001,,0)</f>
        <v>Yes</v>
      </c>
      <c r="Q777" t="str">
        <f>_xlfn.XLOOKUP(C777,customers!$A$1:$A$1001,customers!$F$1:$F$1001,,0)</f>
        <v>San Diego</v>
      </c>
      <c r="R777" s="10">
        <f>Orders[[#This Row],[Unit Price]]-Orders[[#This Row],[Unit Profit]]</f>
        <v>7.9298999999999999</v>
      </c>
      <c r="S777" s="10">
        <f>Orders[[#This Row],[Quantity]]*Orders[[#This Row],[Unit Cost]]</f>
        <v>15.8598</v>
      </c>
      <c r="T777" s="5" cm="1">
        <f t="array" ref="T777">_xlfn.XLOOKUP(D777,Table2[[#All],[Product ID]],Table2[[#All],[Profit]],,0)</f>
        <v>0.98009999999999997</v>
      </c>
      <c r="U777" s="5">
        <f>Orders[[#This Row],[Quantity]]*Orders[[#This Row],[Unit Profit]]</f>
        <v>1.9601999999999999</v>
      </c>
    </row>
    <row r="778" spans="1:21" x14ac:dyDescent="0.3">
      <c r="A778" s="2" t="s">
        <v>4875</v>
      </c>
      <c r="B778" s="3">
        <v>44540</v>
      </c>
      <c r="C778" s="2" t="s">
        <v>4876</v>
      </c>
      <c r="D778" t="s">
        <v>6157</v>
      </c>
      <c r="E778" s="2">
        <v>3</v>
      </c>
      <c r="F778" s="2" t="str">
        <f>_xlfn.XLOOKUP(C778,customers!$A$1:$A$1001,customers!$B$1:$B$1001,,0)</f>
        <v>Jule Deehan</v>
      </c>
      <c r="G778" s="2" t="str">
        <f>IF(_xlfn.XLOOKUP(C778,customers!$A$1:$A$1001,customers!$C$1:$C$1001,,0)=0, "", _xlfn.XLOOKUP(C778,customers!$A$1:$A$1001,customers!$C$1:$C$1001,,0))</f>
        <v>jdeehanlk@about.me</v>
      </c>
      <c r="H778" s="2" t="str">
        <f>_xlfn.XLOOKUP(C778,customers!$A$1:$A$1001,customers!$G$1:$G$1001,,0)</f>
        <v>United States</v>
      </c>
      <c r="I778" t="str">
        <f>INDEX(products!$A$1:$G$49,MATCH(orders!$D778,products!$A$1:$A$49,0), MATCH(orders!I$1,products!$A$1:$G$1,0))</f>
        <v>Ara</v>
      </c>
      <c r="J778" t="str">
        <f>INDEX(products!$A$1:$G$49,MATCH(orders!$D778,products!$A$1:$A$49,0), MATCH(orders!J$1,products!$A$1:$G$1,0))</f>
        <v>M</v>
      </c>
      <c r="K778" s="4">
        <f>INDEX(products!$A$1:$G$49,MATCH(orders!$D778,products!$A$1:$A$49,0), MATCH(orders!K$1,products!$A$1:$G$1,0))</f>
        <v>0.5</v>
      </c>
      <c r="L778" s="5">
        <f>INDEX(products!$A$1:$G$49,MATCH(orders!$D778,products!$A$1:$A$49,0), MATCH(orders!L$1,products!$A$1:$G$1,0))</f>
        <v>6.75</v>
      </c>
      <c r="M778" s="5">
        <f t="shared" si="36"/>
        <v>20.25</v>
      </c>
      <c r="N778" t="str">
        <f t="shared" si="37"/>
        <v>Arabica</v>
      </c>
      <c r="O778" t="str">
        <f t="shared" si="38"/>
        <v>Medium</v>
      </c>
      <c r="P778" t="str" cm="1">
        <f t="array" ref="P778">_xlfn.XLOOKUP(Orders[[#This Row],[Customer ID]],customers!$A$1:$A$1001,customers!I$1:$I$1001,,0)</f>
        <v>No</v>
      </c>
      <c r="Q778" t="str">
        <f>_xlfn.XLOOKUP(C778,customers!$A$1:$A$1001,customers!$F$1:$F$1001,,0)</f>
        <v>Dallas</v>
      </c>
      <c r="R778" s="10">
        <f>Orders[[#This Row],[Unit Price]]-Orders[[#This Row],[Unit Profit]]</f>
        <v>6.1425000000000001</v>
      </c>
      <c r="S778" s="10">
        <f>Orders[[#This Row],[Quantity]]*Orders[[#This Row],[Unit Cost]]</f>
        <v>18.427500000000002</v>
      </c>
      <c r="T778" s="5" cm="1">
        <f t="array" ref="T778">_xlfn.XLOOKUP(D778,Table2[[#All],[Product ID]],Table2[[#All],[Profit]],,0)</f>
        <v>0.60749999999999993</v>
      </c>
      <c r="U778" s="5">
        <f>Orders[[#This Row],[Quantity]]*Orders[[#This Row],[Unit Profit]]</f>
        <v>1.8224999999999998</v>
      </c>
    </row>
    <row r="779" spans="1:21" x14ac:dyDescent="0.3">
      <c r="A779" s="2" t="s">
        <v>4881</v>
      </c>
      <c r="B779" s="3">
        <v>43541</v>
      </c>
      <c r="C779" s="2" t="s">
        <v>4882</v>
      </c>
      <c r="D779" t="s">
        <v>6182</v>
      </c>
      <c r="E779" s="2">
        <v>2</v>
      </c>
      <c r="F779" s="2" t="str">
        <f>_xlfn.XLOOKUP(C779,customers!$A$1:$A$1001,customers!$B$1:$B$1001,,0)</f>
        <v>Janella Eden</v>
      </c>
      <c r="G779" s="2" t="str">
        <f>IF(_xlfn.XLOOKUP(C779,customers!$A$1:$A$1001,customers!$C$1:$C$1001,,0)=0, "", _xlfn.XLOOKUP(C779,customers!$A$1:$A$1001,customers!$C$1:$C$1001,,0))</f>
        <v>jedenll@e-recht24.de</v>
      </c>
      <c r="H779" s="2" t="str">
        <f>_xlfn.XLOOKUP(C779,customers!$A$1:$A$1001,customers!$G$1:$G$1001,,0)</f>
        <v>United States</v>
      </c>
      <c r="I779" t="str">
        <f>INDEX(products!$A$1:$G$49,MATCH(orders!$D779,products!$A$1:$A$49,0), MATCH(orders!I$1,products!$A$1:$G$1,0))</f>
        <v>Ara</v>
      </c>
      <c r="J779" t="str">
        <f>INDEX(products!$A$1:$G$49,MATCH(orders!$D779,products!$A$1:$A$49,0), MATCH(orders!J$1,products!$A$1:$G$1,0))</f>
        <v>L</v>
      </c>
      <c r="K779" s="4">
        <f>INDEX(products!$A$1:$G$49,MATCH(orders!$D779,products!$A$1:$A$49,0), MATCH(orders!K$1,products!$A$1:$G$1,0))</f>
        <v>2.5</v>
      </c>
      <c r="L779" s="5">
        <f>INDEX(products!$A$1:$G$49,MATCH(orders!$D779,products!$A$1:$A$49,0), MATCH(orders!L$1,products!$A$1:$G$1,0))</f>
        <v>29.784999999999997</v>
      </c>
      <c r="M779" s="5">
        <f t="shared" si="36"/>
        <v>59.569999999999993</v>
      </c>
      <c r="N779" t="str">
        <f t="shared" si="37"/>
        <v>Arabica</v>
      </c>
      <c r="O779" t="str">
        <f t="shared" si="38"/>
        <v>Light</v>
      </c>
      <c r="P779" t="str" cm="1">
        <f t="array" ref="P779">_xlfn.XLOOKUP(Orders[[#This Row],[Customer ID]],customers!$A$1:$A$1001,customers!I$1:$I$1001,,0)</f>
        <v>No</v>
      </c>
      <c r="Q779" t="str">
        <f>_xlfn.XLOOKUP(C779,customers!$A$1:$A$1001,customers!$F$1:$F$1001,,0)</f>
        <v>Joliet</v>
      </c>
      <c r="R779" s="10">
        <f>Orders[[#This Row],[Unit Price]]-Orders[[#This Row],[Unit Profit]]</f>
        <v>27.104349999999997</v>
      </c>
      <c r="S779" s="10">
        <f>Orders[[#This Row],[Quantity]]*Orders[[#This Row],[Unit Cost]]</f>
        <v>54.208699999999993</v>
      </c>
      <c r="T779" s="5" cm="1">
        <f t="array" ref="T779">_xlfn.XLOOKUP(D779,Table2[[#All],[Product ID]],Table2[[#All],[Profit]],,0)</f>
        <v>2.6806499999999995</v>
      </c>
      <c r="U779" s="5">
        <f>Orders[[#This Row],[Quantity]]*Orders[[#This Row],[Unit Profit]]</f>
        <v>5.3612999999999991</v>
      </c>
    </row>
    <row r="780" spans="1:21" x14ac:dyDescent="0.3">
      <c r="A780" s="2" t="s">
        <v>4886</v>
      </c>
      <c r="B780" s="3">
        <v>43889</v>
      </c>
      <c r="C780" s="2" t="s">
        <v>4933</v>
      </c>
      <c r="D780" t="s">
        <v>6161</v>
      </c>
      <c r="E780" s="2">
        <v>2</v>
      </c>
      <c r="F780" s="2" t="str">
        <f>_xlfn.XLOOKUP(C780,customers!$A$1:$A$1001,customers!$B$1:$B$1001,,0)</f>
        <v>Cam Jewster</v>
      </c>
      <c r="G780" s="2" t="str">
        <f>IF(_xlfn.XLOOKUP(C780,customers!$A$1:$A$1001,customers!$C$1:$C$1001,,0)=0, "", _xlfn.XLOOKUP(C780,customers!$A$1:$A$1001,customers!$C$1:$C$1001,,0))</f>
        <v>cjewsterlu@moonfruit.com</v>
      </c>
      <c r="H780" s="2" t="str">
        <f>_xlfn.XLOOKUP(C780,customers!$A$1:$A$1001,customers!$G$1:$G$1001,,0)</f>
        <v>United States</v>
      </c>
      <c r="I780" t="str">
        <f>INDEX(products!$A$1:$G$49,MATCH(orders!$D780,products!$A$1:$A$49,0), MATCH(orders!I$1,products!$A$1:$G$1,0))</f>
        <v>Lib</v>
      </c>
      <c r="J780" t="str">
        <f>INDEX(products!$A$1:$G$49,MATCH(orders!$D780,products!$A$1:$A$49,0), MATCH(orders!J$1,products!$A$1:$G$1,0))</f>
        <v>L</v>
      </c>
      <c r="K780" s="4">
        <f>INDEX(products!$A$1:$G$49,MATCH(orders!$D780,products!$A$1:$A$49,0), MATCH(orders!K$1,products!$A$1:$G$1,0))</f>
        <v>0.5</v>
      </c>
      <c r="L780" s="5">
        <f>INDEX(products!$A$1:$G$49,MATCH(orders!$D780,products!$A$1:$A$49,0), MATCH(orders!L$1,products!$A$1:$G$1,0))</f>
        <v>9.51</v>
      </c>
      <c r="M780" s="5">
        <f t="shared" si="36"/>
        <v>19.02</v>
      </c>
      <c r="N780" t="str">
        <f t="shared" si="37"/>
        <v>Librica</v>
      </c>
      <c r="O780" t="str">
        <f t="shared" si="38"/>
        <v>Light</v>
      </c>
      <c r="P780" t="str" cm="1">
        <f t="array" ref="P780">_xlfn.XLOOKUP(Orders[[#This Row],[Customer ID]],customers!$A$1:$A$1001,customers!I$1:$I$1001,,0)</f>
        <v>Yes</v>
      </c>
      <c r="Q780" t="str">
        <f>_xlfn.XLOOKUP(C780,customers!$A$1:$A$1001,customers!$F$1:$F$1001,,0)</f>
        <v>Dayton</v>
      </c>
      <c r="R780" s="10">
        <f>Orders[[#This Row],[Unit Price]]-Orders[[#This Row],[Unit Profit]]</f>
        <v>8.2736999999999998</v>
      </c>
      <c r="S780" s="10">
        <f>Orders[[#This Row],[Quantity]]*Orders[[#This Row],[Unit Cost]]</f>
        <v>16.5474</v>
      </c>
      <c r="T780" s="5" cm="1">
        <f t="array" ref="T780">_xlfn.XLOOKUP(D780,Table2[[#All],[Product ID]],Table2[[#All],[Profit]],,0)</f>
        <v>1.2363</v>
      </c>
      <c r="U780" s="5">
        <f>Orders[[#This Row],[Quantity]]*Orders[[#This Row],[Unit Profit]]</f>
        <v>2.4725999999999999</v>
      </c>
    </row>
    <row r="781" spans="1:21" x14ac:dyDescent="0.3">
      <c r="A781" s="2" t="s">
        <v>4892</v>
      </c>
      <c r="B781" s="3">
        <v>43985</v>
      </c>
      <c r="C781" s="2" t="s">
        <v>4893</v>
      </c>
      <c r="D781" t="s">
        <v>6143</v>
      </c>
      <c r="E781" s="2">
        <v>6</v>
      </c>
      <c r="F781" s="2" t="str">
        <f>_xlfn.XLOOKUP(C781,customers!$A$1:$A$1001,customers!$B$1:$B$1001,,0)</f>
        <v>Ugo Southerden</v>
      </c>
      <c r="G781" s="2" t="str">
        <f>IF(_xlfn.XLOOKUP(C781,customers!$A$1:$A$1001,customers!$C$1:$C$1001,,0)=0, "", _xlfn.XLOOKUP(C781,customers!$A$1:$A$1001,customers!$C$1:$C$1001,,0))</f>
        <v>usoutherdenln@hao123.com</v>
      </c>
      <c r="H781" s="2" t="str">
        <f>_xlfn.XLOOKUP(C781,customers!$A$1:$A$1001,customers!$G$1:$G$1001,,0)</f>
        <v>United States</v>
      </c>
      <c r="I781" t="str">
        <f>INDEX(products!$A$1:$G$49,MATCH(orders!$D781,products!$A$1:$A$49,0), MATCH(orders!I$1,products!$A$1:$G$1,0))</f>
        <v>Lib</v>
      </c>
      <c r="J781" t="str">
        <f>INDEX(products!$A$1:$G$49,MATCH(orders!$D781,products!$A$1:$A$49,0), MATCH(orders!J$1,products!$A$1:$G$1,0))</f>
        <v>D</v>
      </c>
      <c r="K781" s="4">
        <f>INDEX(products!$A$1:$G$49,MATCH(orders!$D781,products!$A$1:$A$49,0), MATCH(orders!K$1,products!$A$1:$G$1,0))</f>
        <v>1</v>
      </c>
      <c r="L781" s="5">
        <f>INDEX(products!$A$1:$G$49,MATCH(orders!$D781,products!$A$1:$A$49,0), MATCH(orders!L$1,products!$A$1:$G$1,0))</f>
        <v>12.95</v>
      </c>
      <c r="M781" s="5">
        <f t="shared" si="36"/>
        <v>77.699999999999989</v>
      </c>
      <c r="N781" t="str">
        <f t="shared" si="37"/>
        <v>Librica</v>
      </c>
      <c r="O781" t="str">
        <f t="shared" si="38"/>
        <v>Dark</v>
      </c>
      <c r="P781" t="str" cm="1">
        <f t="array" ref="P781">_xlfn.XLOOKUP(Orders[[#This Row],[Customer ID]],customers!$A$1:$A$1001,customers!I$1:$I$1001,,0)</f>
        <v>Yes</v>
      </c>
      <c r="Q781" t="str">
        <f>_xlfn.XLOOKUP(C781,customers!$A$1:$A$1001,customers!$F$1:$F$1001,,0)</f>
        <v>Clearwater</v>
      </c>
      <c r="R781" s="10">
        <f>Orders[[#This Row],[Unit Price]]-Orders[[#This Row],[Unit Profit]]</f>
        <v>11.266499999999999</v>
      </c>
      <c r="S781" s="10">
        <f>Orders[[#This Row],[Quantity]]*Orders[[#This Row],[Unit Cost]]</f>
        <v>67.59899999999999</v>
      </c>
      <c r="T781" s="5" cm="1">
        <f t="array" ref="T781">_xlfn.XLOOKUP(D781,Table2[[#All],[Product ID]],Table2[[#All],[Profit]],,0)</f>
        <v>1.6835</v>
      </c>
      <c r="U781" s="5">
        <f>Orders[[#This Row],[Quantity]]*Orders[[#This Row],[Unit Profit]]</f>
        <v>10.100999999999999</v>
      </c>
    </row>
    <row r="782" spans="1:21" x14ac:dyDescent="0.3">
      <c r="A782" s="2" t="s">
        <v>4898</v>
      </c>
      <c r="B782" s="3">
        <v>43883</v>
      </c>
      <c r="C782" s="2" t="s">
        <v>4899</v>
      </c>
      <c r="D782" t="s">
        <v>6141</v>
      </c>
      <c r="E782" s="2">
        <v>3</v>
      </c>
      <c r="F782" s="2" t="str">
        <f>_xlfn.XLOOKUP(C782,customers!$A$1:$A$1001,customers!$B$1:$B$1001,,0)</f>
        <v>Verne Dunkerley</v>
      </c>
      <c r="G782" s="2" t="str">
        <f>IF(_xlfn.XLOOKUP(C782,customers!$A$1:$A$1001,customers!$C$1:$C$1001,,0)=0, "", _xlfn.XLOOKUP(C782,customers!$A$1:$A$1001,customers!$C$1:$C$1001,,0))</f>
        <v/>
      </c>
      <c r="H782" s="2" t="str">
        <f>_xlfn.XLOOKUP(C782,customers!$A$1:$A$1001,customers!$G$1:$G$1001,,0)</f>
        <v>United States</v>
      </c>
      <c r="I782" t="str">
        <f>INDEX(products!$A$1:$G$49,MATCH(orders!$D782,products!$A$1:$A$49,0), MATCH(orders!I$1,products!$A$1:$G$1,0))</f>
        <v>Exc</v>
      </c>
      <c r="J782" t="str">
        <f>INDEX(products!$A$1:$G$49,MATCH(orders!$D782,products!$A$1:$A$49,0), MATCH(orders!J$1,products!$A$1:$G$1,0))</f>
        <v>M</v>
      </c>
      <c r="K782" s="4">
        <f>INDEX(products!$A$1:$G$49,MATCH(orders!$D782,products!$A$1:$A$49,0), MATCH(orders!K$1,products!$A$1:$G$1,0))</f>
        <v>1</v>
      </c>
      <c r="L782" s="5">
        <f>INDEX(products!$A$1:$G$49,MATCH(orders!$D782,products!$A$1:$A$49,0), MATCH(orders!L$1,products!$A$1:$G$1,0))</f>
        <v>13.75</v>
      </c>
      <c r="M782" s="5">
        <f t="shared" si="36"/>
        <v>41.25</v>
      </c>
      <c r="N782" t="str">
        <f t="shared" si="37"/>
        <v>Excelsa</v>
      </c>
      <c r="O782" t="str">
        <f t="shared" si="38"/>
        <v>Medium</v>
      </c>
      <c r="P782" t="str" cm="1">
        <f t="array" ref="P782">_xlfn.XLOOKUP(Orders[[#This Row],[Customer ID]],customers!$A$1:$A$1001,customers!I$1:$I$1001,,0)</f>
        <v>No</v>
      </c>
      <c r="Q782" t="str">
        <f>_xlfn.XLOOKUP(C782,customers!$A$1:$A$1001,customers!$F$1:$F$1001,,0)</f>
        <v>Minneapolis</v>
      </c>
      <c r="R782" s="10">
        <f>Orders[[#This Row],[Unit Price]]-Orders[[#This Row],[Unit Profit]]</f>
        <v>12.237500000000001</v>
      </c>
      <c r="S782" s="10">
        <f>Orders[[#This Row],[Quantity]]*Orders[[#This Row],[Unit Cost]]</f>
        <v>36.712500000000006</v>
      </c>
      <c r="T782" s="5" cm="1">
        <f t="array" ref="T782">_xlfn.XLOOKUP(D782,Table2[[#All],[Product ID]],Table2[[#All],[Profit]],,0)</f>
        <v>1.5125</v>
      </c>
      <c r="U782" s="5">
        <f>Orders[[#This Row],[Quantity]]*Orders[[#This Row],[Unit Profit]]</f>
        <v>4.5374999999999996</v>
      </c>
    </row>
    <row r="783" spans="1:21" x14ac:dyDescent="0.3">
      <c r="A783" s="2" t="s">
        <v>4903</v>
      </c>
      <c r="B783" s="3">
        <v>43778</v>
      </c>
      <c r="C783" s="2" t="s">
        <v>4904</v>
      </c>
      <c r="D783" t="s">
        <v>6164</v>
      </c>
      <c r="E783" s="2">
        <v>4</v>
      </c>
      <c r="F783" s="2" t="str">
        <f>_xlfn.XLOOKUP(C783,customers!$A$1:$A$1001,customers!$B$1:$B$1001,,0)</f>
        <v>Lacee Burtenshaw</v>
      </c>
      <c r="G783" s="2" t="str">
        <f>IF(_xlfn.XLOOKUP(C783,customers!$A$1:$A$1001,customers!$C$1:$C$1001,,0)=0, "", _xlfn.XLOOKUP(C783,customers!$A$1:$A$1001,customers!$C$1:$C$1001,,0))</f>
        <v>lburtenshawlp@shinystat.com</v>
      </c>
      <c r="H783" s="2" t="str">
        <f>_xlfn.XLOOKUP(C783,customers!$A$1:$A$1001,customers!$G$1:$G$1001,,0)</f>
        <v>United States</v>
      </c>
      <c r="I783" t="str">
        <f>INDEX(products!$A$1:$G$49,MATCH(orders!$D783,products!$A$1:$A$49,0), MATCH(orders!I$1,products!$A$1:$G$1,0))</f>
        <v>Lib</v>
      </c>
      <c r="J783" t="str">
        <f>INDEX(products!$A$1:$G$49,MATCH(orders!$D783,products!$A$1:$A$49,0), MATCH(orders!J$1,products!$A$1:$G$1,0))</f>
        <v>L</v>
      </c>
      <c r="K783" s="4">
        <f>INDEX(products!$A$1:$G$49,MATCH(orders!$D783,products!$A$1:$A$49,0), MATCH(orders!K$1,products!$A$1:$G$1,0))</f>
        <v>2.5</v>
      </c>
      <c r="L783" s="5">
        <f>INDEX(products!$A$1:$G$49,MATCH(orders!$D783,products!$A$1:$A$49,0), MATCH(orders!L$1,products!$A$1:$G$1,0))</f>
        <v>36.454999999999998</v>
      </c>
      <c r="M783" s="5">
        <f t="shared" si="36"/>
        <v>145.82</v>
      </c>
      <c r="N783" t="str">
        <f t="shared" si="37"/>
        <v>Librica</v>
      </c>
      <c r="O783" t="str">
        <f t="shared" si="38"/>
        <v>Light</v>
      </c>
      <c r="P783" t="str" cm="1">
        <f t="array" ref="P783">_xlfn.XLOOKUP(Orders[[#This Row],[Customer ID]],customers!$A$1:$A$1001,customers!I$1:$I$1001,,0)</f>
        <v>No</v>
      </c>
      <c r="Q783" t="str">
        <f>_xlfn.XLOOKUP(C783,customers!$A$1:$A$1001,customers!$F$1:$F$1001,,0)</f>
        <v>Lawrenceville</v>
      </c>
      <c r="R783" s="10">
        <f>Orders[[#This Row],[Unit Price]]-Orders[[#This Row],[Unit Profit]]</f>
        <v>31.71585</v>
      </c>
      <c r="S783" s="10">
        <f>Orders[[#This Row],[Quantity]]*Orders[[#This Row],[Unit Cost]]</f>
        <v>126.8634</v>
      </c>
      <c r="T783" s="5" cm="1">
        <f t="array" ref="T783">_xlfn.XLOOKUP(D783,Table2[[#All],[Product ID]],Table2[[#All],[Profit]],,0)</f>
        <v>4.7391499999999995</v>
      </c>
      <c r="U783" s="5">
        <f>Orders[[#This Row],[Quantity]]*Orders[[#This Row],[Unit Profit]]</f>
        <v>18.956599999999998</v>
      </c>
    </row>
    <row r="784" spans="1:21" x14ac:dyDescent="0.3">
      <c r="A784" s="2" t="s">
        <v>4909</v>
      </c>
      <c r="B784" s="3">
        <v>43897</v>
      </c>
      <c r="C784" s="2" t="s">
        <v>4910</v>
      </c>
      <c r="D784" t="s">
        <v>6184</v>
      </c>
      <c r="E784" s="2">
        <v>6</v>
      </c>
      <c r="F784" s="2" t="str">
        <f>_xlfn.XLOOKUP(C784,customers!$A$1:$A$1001,customers!$B$1:$B$1001,,0)</f>
        <v>Adorne Gregoratti</v>
      </c>
      <c r="G784" s="2" t="str">
        <f>IF(_xlfn.XLOOKUP(C784,customers!$A$1:$A$1001,customers!$C$1:$C$1001,,0)=0, "", _xlfn.XLOOKUP(C784,customers!$A$1:$A$1001,customers!$C$1:$C$1001,,0))</f>
        <v>agregorattilq@vistaprint.com</v>
      </c>
      <c r="H784" s="2" t="str">
        <f>_xlfn.XLOOKUP(C784,customers!$A$1:$A$1001,customers!$G$1:$G$1001,,0)</f>
        <v>Ireland</v>
      </c>
      <c r="I784" t="str">
        <f>INDEX(products!$A$1:$G$49,MATCH(orders!$D784,products!$A$1:$A$49,0), MATCH(orders!I$1,products!$A$1:$G$1,0))</f>
        <v>Exc</v>
      </c>
      <c r="J784" t="str">
        <f>INDEX(products!$A$1:$G$49,MATCH(orders!$D784,products!$A$1:$A$49,0), MATCH(orders!J$1,products!$A$1:$G$1,0))</f>
        <v>L</v>
      </c>
      <c r="K784" s="4">
        <f>INDEX(products!$A$1:$G$49,MATCH(orders!$D784,products!$A$1:$A$49,0), MATCH(orders!K$1,products!$A$1:$G$1,0))</f>
        <v>0.2</v>
      </c>
      <c r="L784" s="5">
        <f>INDEX(products!$A$1:$G$49,MATCH(orders!$D784,products!$A$1:$A$49,0), MATCH(orders!L$1,products!$A$1:$G$1,0))</f>
        <v>4.4550000000000001</v>
      </c>
      <c r="M784" s="5">
        <f t="shared" si="36"/>
        <v>26.73</v>
      </c>
      <c r="N784" t="str">
        <f t="shared" si="37"/>
        <v>Excelsa</v>
      </c>
      <c r="O784" t="str">
        <f t="shared" si="38"/>
        <v>Light</v>
      </c>
      <c r="P784" t="str" cm="1">
        <f t="array" ref="P784">_xlfn.XLOOKUP(Orders[[#This Row],[Customer ID]],customers!$A$1:$A$1001,customers!I$1:$I$1001,,0)</f>
        <v>No</v>
      </c>
      <c r="Q784" t="str">
        <f>_xlfn.XLOOKUP(C784,customers!$A$1:$A$1001,customers!$F$1:$F$1001,,0)</f>
        <v>Malahide</v>
      </c>
      <c r="R784" s="10">
        <f>Orders[[#This Row],[Unit Price]]-Orders[[#This Row],[Unit Profit]]</f>
        <v>3.96495</v>
      </c>
      <c r="S784" s="10">
        <f>Orders[[#This Row],[Quantity]]*Orders[[#This Row],[Unit Cost]]</f>
        <v>23.7897</v>
      </c>
      <c r="T784" s="5" cm="1">
        <f t="array" ref="T784">_xlfn.XLOOKUP(D784,Table2[[#All],[Product ID]],Table2[[#All],[Profit]],,0)</f>
        <v>0.49004999999999999</v>
      </c>
      <c r="U784" s="5">
        <f>Orders[[#This Row],[Quantity]]*Orders[[#This Row],[Unit Profit]]</f>
        <v>2.9402999999999997</v>
      </c>
    </row>
    <row r="785" spans="1:21" x14ac:dyDescent="0.3">
      <c r="A785" s="2" t="s">
        <v>4915</v>
      </c>
      <c r="B785" s="3">
        <v>44312</v>
      </c>
      <c r="C785" s="2" t="s">
        <v>4916</v>
      </c>
      <c r="D785" t="s">
        <v>6160</v>
      </c>
      <c r="E785" s="2">
        <v>5</v>
      </c>
      <c r="F785" s="2" t="str">
        <f>_xlfn.XLOOKUP(C785,customers!$A$1:$A$1001,customers!$B$1:$B$1001,,0)</f>
        <v>Chris Croster</v>
      </c>
      <c r="G785" s="2" t="str">
        <f>IF(_xlfn.XLOOKUP(C785,customers!$A$1:$A$1001,customers!$C$1:$C$1001,,0)=0, "", _xlfn.XLOOKUP(C785,customers!$A$1:$A$1001,customers!$C$1:$C$1001,,0))</f>
        <v>ccrosterlr@gov.uk</v>
      </c>
      <c r="H785" s="2" t="str">
        <f>_xlfn.XLOOKUP(C785,customers!$A$1:$A$1001,customers!$G$1:$G$1001,,0)</f>
        <v>United States</v>
      </c>
      <c r="I785" t="str">
        <f>INDEX(products!$A$1:$G$49,MATCH(orders!$D785,products!$A$1:$A$49,0), MATCH(orders!I$1,products!$A$1:$G$1,0))</f>
        <v>Lib</v>
      </c>
      <c r="J785" t="str">
        <f>INDEX(products!$A$1:$G$49,MATCH(orders!$D785,products!$A$1:$A$49,0), MATCH(orders!J$1,products!$A$1:$G$1,0))</f>
        <v>M</v>
      </c>
      <c r="K785" s="4">
        <f>INDEX(products!$A$1:$G$49,MATCH(orders!$D785,products!$A$1:$A$49,0), MATCH(orders!K$1,products!$A$1:$G$1,0))</f>
        <v>0.5</v>
      </c>
      <c r="L785" s="5">
        <f>INDEX(products!$A$1:$G$49,MATCH(orders!$D785,products!$A$1:$A$49,0), MATCH(orders!L$1,products!$A$1:$G$1,0))</f>
        <v>8.73</v>
      </c>
      <c r="M785" s="5">
        <f t="shared" si="36"/>
        <v>43.650000000000006</v>
      </c>
      <c r="N785" t="str">
        <f t="shared" si="37"/>
        <v>Librica</v>
      </c>
      <c r="O785" t="str">
        <f t="shared" si="38"/>
        <v>Medium</v>
      </c>
      <c r="P785" t="str" cm="1">
        <f t="array" ref="P785">_xlfn.XLOOKUP(Orders[[#This Row],[Customer ID]],customers!$A$1:$A$1001,customers!I$1:$I$1001,,0)</f>
        <v>Yes</v>
      </c>
      <c r="Q785" t="str">
        <f>_xlfn.XLOOKUP(C785,customers!$A$1:$A$1001,customers!$F$1:$F$1001,,0)</f>
        <v>Tampa</v>
      </c>
      <c r="R785" s="10">
        <f>Orders[[#This Row],[Unit Price]]-Orders[[#This Row],[Unit Profit]]</f>
        <v>7.5951000000000004</v>
      </c>
      <c r="S785" s="10">
        <f>Orders[[#This Row],[Quantity]]*Orders[[#This Row],[Unit Cost]]</f>
        <v>37.975500000000004</v>
      </c>
      <c r="T785" s="5" cm="1">
        <f t="array" ref="T785">_xlfn.XLOOKUP(D785,Table2[[#All],[Product ID]],Table2[[#All],[Profit]],,0)</f>
        <v>1.1349</v>
      </c>
      <c r="U785" s="5">
        <f>Orders[[#This Row],[Quantity]]*Orders[[#This Row],[Unit Profit]]</f>
        <v>5.6745000000000001</v>
      </c>
    </row>
    <row r="786" spans="1:21" x14ac:dyDescent="0.3">
      <c r="A786" s="2" t="s">
        <v>4921</v>
      </c>
      <c r="B786" s="3">
        <v>44511</v>
      </c>
      <c r="C786" s="2" t="s">
        <v>4922</v>
      </c>
      <c r="D786" t="s">
        <v>6170</v>
      </c>
      <c r="E786" s="2">
        <v>2</v>
      </c>
      <c r="F786" s="2" t="str">
        <f>_xlfn.XLOOKUP(C786,customers!$A$1:$A$1001,customers!$B$1:$B$1001,,0)</f>
        <v>Graeme Whitehead</v>
      </c>
      <c r="G786" s="2" t="str">
        <f>IF(_xlfn.XLOOKUP(C786,customers!$A$1:$A$1001,customers!$C$1:$C$1001,,0)=0, "", _xlfn.XLOOKUP(C786,customers!$A$1:$A$1001,customers!$C$1:$C$1001,,0))</f>
        <v>gwhiteheadls@hp.com</v>
      </c>
      <c r="H786" s="2" t="str">
        <f>_xlfn.XLOOKUP(C786,customers!$A$1:$A$1001,customers!$G$1:$G$1001,,0)</f>
        <v>United States</v>
      </c>
      <c r="I786" t="str">
        <f>INDEX(products!$A$1:$G$49,MATCH(orders!$D786,products!$A$1:$A$49,0), MATCH(orders!I$1,products!$A$1:$G$1,0))</f>
        <v>Lib</v>
      </c>
      <c r="J786" t="str">
        <f>INDEX(products!$A$1:$G$49,MATCH(orders!$D786,products!$A$1:$A$49,0), MATCH(orders!J$1,products!$A$1:$G$1,0))</f>
        <v>L</v>
      </c>
      <c r="K786" s="4">
        <f>INDEX(products!$A$1:$G$49,MATCH(orders!$D786,products!$A$1:$A$49,0), MATCH(orders!K$1,products!$A$1:$G$1,0))</f>
        <v>1</v>
      </c>
      <c r="L786" s="5">
        <f>INDEX(products!$A$1:$G$49,MATCH(orders!$D786,products!$A$1:$A$49,0), MATCH(orders!L$1,products!$A$1:$G$1,0))</f>
        <v>15.85</v>
      </c>
      <c r="M786" s="5">
        <f t="shared" si="36"/>
        <v>31.7</v>
      </c>
      <c r="N786" t="str">
        <f t="shared" si="37"/>
        <v>Librica</v>
      </c>
      <c r="O786" t="str">
        <f t="shared" si="38"/>
        <v>Light</v>
      </c>
      <c r="P786" t="str" cm="1">
        <f t="array" ref="P786">_xlfn.XLOOKUP(Orders[[#This Row],[Customer ID]],customers!$A$1:$A$1001,customers!I$1:$I$1001,,0)</f>
        <v>No</v>
      </c>
      <c r="Q786" t="str">
        <f>_xlfn.XLOOKUP(C786,customers!$A$1:$A$1001,customers!$F$1:$F$1001,,0)</f>
        <v>Nashville</v>
      </c>
      <c r="R786" s="10">
        <f>Orders[[#This Row],[Unit Price]]-Orders[[#This Row],[Unit Profit]]</f>
        <v>13.7895</v>
      </c>
      <c r="S786" s="10">
        <f>Orders[[#This Row],[Quantity]]*Orders[[#This Row],[Unit Cost]]</f>
        <v>27.579000000000001</v>
      </c>
      <c r="T786" s="5" cm="1">
        <f t="array" ref="T786">_xlfn.XLOOKUP(D786,Table2[[#All],[Product ID]],Table2[[#All],[Profit]],,0)</f>
        <v>2.0605000000000002</v>
      </c>
      <c r="U786" s="5">
        <f>Orders[[#This Row],[Quantity]]*Orders[[#This Row],[Unit Profit]]</f>
        <v>4.1210000000000004</v>
      </c>
    </row>
    <row r="787" spans="1:21" x14ac:dyDescent="0.3">
      <c r="A787" s="2" t="s">
        <v>4926</v>
      </c>
      <c r="B787" s="3">
        <v>44362</v>
      </c>
      <c r="C787" s="2" t="s">
        <v>4927</v>
      </c>
      <c r="D787" t="s">
        <v>6168</v>
      </c>
      <c r="E787" s="2">
        <v>1</v>
      </c>
      <c r="F787" s="2" t="str">
        <f>_xlfn.XLOOKUP(C787,customers!$A$1:$A$1001,customers!$B$1:$B$1001,,0)</f>
        <v>Haslett Jodrelle</v>
      </c>
      <c r="G787" s="2" t="str">
        <f>IF(_xlfn.XLOOKUP(C787,customers!$A$1:$A$1001,customers!$C$1:$C$1001,,0)=0, "", _xlfn.XLOOKUP(C787,customers!$A$1:$A$1001,customers!$C$1:$C$1001,,0))</f>
        <v>hjodrellelt@samsung.com</v>
      </c>
      <c r="H787" s="2" t="str">
        <f>_xlfn.XLOOKUP(C787,customers!$A$1:$A$1001,customers!$G$1:$G$1001,,0)</f>
        <v>United States</v>
      </c>
      <c r="I787" t="str">
        <f>INDEX(products!$A$1:$G$49,MATCH(orders!$D787,products!$A$1:$A$49,0), MATCH(orders!I$1,products!$A$1:$G$1,0))</f>
        <v>Ara</v>
      </c>
      <c r="J787" t="str">
        <f>INDEX(products!$A$1:$G$49,MATCH(orders!$D787,products!$A$1:$A$49,0), MATCH(orders!J$1,products!$A$1:$G$1,0))</f>
        <v>D</v>
      </c>
      <c r="K787" s="4">
        <f>INDEX(products!$A$1:$G$49,MATCH(orders!$D787,products!$A$1:$A$49,0), MATCH(orders!K$1,products!$A$1:$G$1,0))</f>
        <v>2.5</v>
      </c>
      <c r="L787" s="5">
        <f>INDEX(products!$A$1:$G$49,MATCH(orders!$D787,products!$A$1:$A$49,0), MATCH(orders!L$1,products!$A$1:$G$1,0))</f>
        <v>22.884999999999998</v>
      </c>
      <c r="M787" s="5">
        <f t="shared" si="36"/>
        <v>22.884999999999998</v>
      </c>
      <c r="N787" t="str">
        <f t="shared" si="37"/>
        <v>Arabica</v>
      </c>
      <c r="O787" t="str">
        <f t="shared" si="38"/>
        <v>Dark</v>
      </c>
      <c r="P787" t="str" cm="1">
        <f t="array" ref="P787">_xlfn.XLOOKUP(Orders[[#This Row],[Customer ID]],customers!$A$1:$A$1001,customers!I$1:$I$1001,,0)</f>
        <v>No</v>
      </c>
      <c r="Q787" t="str">
        <f>_xlfn.XLOOKUP(C787,customers!$A$1:$A$1001,customers!$F$1:$F$1001,,0)</f>
        <v>Miami</v>
      </c>
      <c r="R787" s="10">
        <f>Orders[[#This Row],[Unit Price]]-Orders[[#This Row],[Unit Profit]]</f>
        <v>20.82535</v>
      </c>
      <c r="S787" s="10">
        <f>Orders[[#This Row],[Quantity]]*Orders[[#This Row],[Unit Cost]]</f>
        <v>20.82535</v>
      </c>
      <c r="T787" s="5" cm="1">
        <f t="array" ref="T787">_xlfn.XLOOKUP(D787,Table2[[#All],[Product ID]],Table2[[#All],[Profit]],,0)</f>
        <v>2.0596499999999995</v>
      </c>
      <c r="U787" s="5">
        <f>Orders[[#This Row],[Quantity]]*Orders[[#This Row],[Unit Profit]]</f>
        <v>2.0596499999999995</v>
      </c>
    </row>
    <row r="788" spans="1:21" x14ac:dyDescent="0.3">
      <c r="A788" s="2" t="s">
        <v>4932</v>
      </c>
      <c r="B788" s="3">
        <v>43888</v>
      </c>
      <c r="C788" s="2" t="s">
        <v>4933</v>
      </c>
      <c r="D788" t="s">
        <v>6185</v>
      </c>
      <c r="E788" s="2">
        <v>1</v>
      </c>
      <c r="F788" s="2" t="str">
        <f>_xlfn.XLOOKUP(C788,customers!$A$1:$A$1001,customers!$B$1:$B$1001,,0)</f>
        <v>Cam Jewster</v>
      </c>
      <c r="G788" s="2" t="str">
        <f>IF(_xlfn.XLOOKUP(C788,customers!$A$1:$A$1001,customers!$C$1:$C$1001,,0)=0, "", _xlfn.XLOOKUP(C788,customers!$A$1:$A$1001,customers!$C$1:$C$1001,,0))</f>
        <v>cjewsterlu@moonfruit.com</v>
      </c>
      <c r="H788" s="2" t="str">
        <f>_xlfn.XLOOKUP(C788,customers!$A$1:$A$1001,customers!$G$1:$G$1001,,0)</f>
        <v>United States</v>
      </c>
      <c r="I788" t="str">
        <f>INDEX(products!$A$1:$G$49,MATCH(orders!$D788,products!$A$1:$A$49,0), MATCH(orders!I$1,products!$A$1:$G$1,0))</f>
        <v>Exc</v>
      </c>
      <c r="J788" t="str">
        <f>INDEX(products!$A$1:$G$49,MATCH(orders!$D788,products!$A$1:$A$49,0), MATCH(orders!J$1,products!$A$1:$G$1,0))</f>
        <v>D</v>
      </c>
      <c r="K788" s="4">
        <f>INDEX(products!$A$1:$G$49,MATCH(orders!$D788,products!$A$1:$A$49,0), MATCH(orders!K$1,products!$A$1:$G$1,0))</f>
        <v>2.5</v>
      </c>
      <c r="L788" s="5">
        <f>INDEX(products!$A$1:$G$49,MATCH(orders!$D788,products!$A$1:$A$49,0), MATCH(orders!L$1,products!$A$1:$G$1,0))</f>
        <v>27.945</v>
      </c>
      <c r="M788" s="5">
        <f t="shared" si="36"/>
        <v>27.945</v>
      </c>
      <c r="N788" t="str">
        <f t="shared" si="37"/>
        <v>Excelsa</v>
      </c>
      <c r="O788" t="str">
        <f t="shared" si="38"/>
        <v>Dark</v>
      </c>
      <c r="P788" t="str" cm="1">
        <f t="array" ref="P788">_xlfn.XLOOKUP(Orders[[#This Row],[Customer ID]],customers!$A$1:$A$1001,customers!I$1:$I$1001,,0)</f>
        <v>Yes</v>
      </c>
      <c r="Q788" t="str">
        <f>_xlfn.XLOOKUP(C788,customers!$A$1:$A$1001,customers!$F$1:$F$1001,,0)</f>
        <v>Dayton</v>
      </c>
      <c r="R788" s="10">
        <f>Orders[[#This Row],[Unit Price]]-Orders[[#This Row],[Unit Profit]]</f>
        <v>24.87105</v>
      </c>
      <c r="S788" s="10">
        <f>Orders[[#This Row],[Quantity]]*Orders[[#This Row],[Unit Cost]]</f>
        <v>24.87105</v>
      </c>
      <c r="T788" s="5" cm="1">
        <f t="array" ref="T788">_xlfn.XLOOKUP(D788,Table2[[#All],[Product ID]],Table2[[#All],[Profit]],,0)</f>
        <v>3.07395</v>
      </c>
      <c r="U788" s="5">
        <f>Orders[[#This Row],[Quantity]]*Orders[[#This Row],[Unit Profit]]</f>
        <v>3.07395</v>
      </c>
    </row>
    <row r="789" spans="1:21" x14ac:dyDescent="0.3">
      <c r="A789" s="2" t="s">
        <v>4938</v>
      </c>
      <c r="B789" s="3">
        <v>44305</v>
      </c>
      <c r="C789" s="2" t="s">
        <v>4939</v>
      </c>
      <c r="D789" t="s">
        <v>6141</v>
      </c>
      <c r="E789" s="2">
        <v>6</v>
      </c>
      <c r="F789" s="2" t="str">
        <f>_xlfn.XLOOKUP(C789,customers!$A$1:$A$1001,customers!$B$1:$B$1001,,0)</f>
        <v>Beryl Osborn</v>
      </c>
      <c r="G789" s="2" t="str">
        <f>IF(_xlfn.XLOOKUP(C789,customers!$A$1:$A$1001,customers!$C$1:$C$1001,,0)=0, "", _xlfn.XLOOKUP(C789,customers!$A$1:$A$1001,customers!$C$1:$C$1001,,0))</f>
        <v/>
      </c>
      <c r="H789" s="2" t="str">
        <f>_xlfn.XLOOKUP(C789,customers!$A$1:$A$1001,customers!$G$1:$G$1001,,0)</f>
        <v>United States</v>
      </c>
      <c r="I789" t="str">
        <f>INDEX(products!$A$1:$G$49,MATCH(orders!$D789,products!$A$1:$A$49,0), MATCH(orders!I$1,products!$A$1:$G$1,0))</f>
        <v>Exc</v>
      </c>
      <c r="J789" t="str">
        <f>INDEX(products!$A$1:$G$49,MATCH(orders!$D789,products!$A$1:$A$49,0), MATCH(orders!J$1,products!$A$1:$G$1,0))</f>
        <v>M</v>
      </c>
      <c r="K789" s="4">
        <f>INDEX(products!$A$1:$G$49,MATCH(orders!$D789,products!$A$1:$A$49,0), MATCH(orders!K$1,products!$A$1:$G$1,0))</f>
        <v>1</v>
      </c>
      <c r="L789" s="5">
        <f>INDEX(products!$A$1:$G$49,MATCH(orders!$D789,products!$A$1:$A$49,0), MATCH(orders!L$1,products!$A$1:$G$1,0))</f>
        <v>13.75</v>
      </c>
      <c r="M789" s="5">
        <f t="shared" si="36"/>
        <v>82.5</v>
      </c>
      <c r="N789" t="str">
        <f t="shared" si="37"/>
        <v>Excelsa</v>
      </c>
      <c r="O789" t="str">
        <f t="shared" si="38"/>
        <v>Medium</v>
      </c>
      <c r="P789" t="str" cm="1">
        <f t="array" ref="P789">_xlfn.XLOOKUP(Orders[[#This Row],[Customer ID]],customers!$A$1:$A$1001,customers!I$1:$I$1001,,0)</f>
        <v>Yes</v>
      </c>
      <c r="Q789" t="str">
        <f>_xlfn.XLOOKUP(C789,customers!$A$1:$A$1001,customers!$F$1:$F$1001,,0)</f>
        <v>Chicago</v>
      </c>
      <c r="R789" s="10">
        <f>Orders[[#This Row],[Unit Price]]-Orders[[#This Row],[Unit Profit]]</f>
        <v>12.237500000000001</v>
      </c>
      <c r="S789" s="10">
        <f>Orders[[#This Row],[Quantity]]*Orders[[#This Row],[Unit Cost]]</f>
        <v>73.425000000000011</v>
      </c>
      <c r="T789" s="5" cm="1">
        <f t="array" ref="T789">_xlfn.XLOOKUP(D789,Table2[[#All],[Product ID]],Table2[[#All],[Profit]],,0)</f>
        <v>1.5125</v>
      </c>
      <c r="U789" s="5">
        <f>Orders[[#This Row],[Quantity]]*Orders[[#This Row],[Unit Profit]]</f>
        <v>9.0749999999999993</v>
      </c>
    </row>
    <row r="790" spans="1:21" x14ac:dyDescent="0.3">
      <c r="A790" s="2" t="s">
        <v>4943</v>
      </c>
      <c r="B790" s="3">
        <v>44771</v>
      </c>
      <c r="C790" s="2" t="s">
        <v>4944</v>
      </c>
      <c r="D790" t="s">
        <v>6151</v>
      </c>
      <c r="E790" s="2">
        <v>2</v>
      </c>
      <c r="F790" s="2" t="str">
        <f>_xlfn.XLOOKUP(C790,customers!$A$1:$A$1001,customers!$B$1:$B$1001,,0)</f>
        <v>Kaela Nottram</v>
      </c>
      <c r="G790" s="2" t="str">
        <f>IF(_xlfn.XLOOKUP(C790,customers!$A$1:$A$1001,customers!$C$1:$C$1001,,0)=0, "", _xlfn.XLOOKUP(C790,customers!$A$1:$A$1001,customers!$C$1:$C$1001,,0))</f>
        <v>knottramlw@odnoklassniki.ru</v>
      </c>
      <c r="H790" s="2" t="str">
        <f>_xlfn.XLOOKUP(C790,customers!$A$1:$A$1001,customers!$G$1:$G$1001,,0)</f>
        <v>Ireland</v>
      </c>
      <c r="I790" t="str">
        <f>INDEX(products!$A$1:$G$49,MATCH(orders!$D790,products!$A$1:$A$49,0), MATCH(orders!I$1,products!$A$1:$G$1,0))</f>
        <v>Rob</v>
      </c>
      <c r="J790" t="str">
        <f>INDEX(products!$A$1:$G$49,MATCH(orders!$D790,products!$A$1:$A$49,0), MATCH(orders!J$1,products!$A$1:$G$1,0))</f>
        <v>M</v>
      </c>
      <c r="K790" s="4">
        <f>INDEX(products!$A$1:$G$49,MATCH(orders!$D790,products!$A$1:$A$49,0), MATCH(orders!K$1,products!$A$1:$G$1,0))</f>
        <v>2.5</v>
      </c>
      <c r="L790" s="5">
        <f>INDEX(products!$A$1:$G$49,MATCH(orders!$D790,products!$A$1:$A$49,0), MATCH(orders!L$1,products!$A$1:$G$1,0))</f>
        <v>22.884999999999998</v>
      </c>
      <c r="M790" s="5">
        <f t="shared" si="36"/>
        <v>45.769999999999996</v>
      </c>
      <c r="N790" t="str">
        <f t="shared" si="37"/>
        <v>Robusta</v>
      </c>
      <c r="O790" t="str">
        <f t="shared" si="38"/>
        <v>Medium</v>
      </c>
      <c r="P790" t="str" cm="1">
        <f t="array" ref="P790">_xlfn.XLOOKUP(Orders[[#This Row],[Customer ID]],customers!$A$1:$A$1001,customers!I$1:$I$1001,,0)</f>
        <v>Yes</v>
      </c>
      <c r="Q790" t="str">
        <f>_xlfn.XLOOKUP(C790,customers!$A$1:$A$1001,customers!$F$1:$F$1001,,0)</f>
        <v>Arklow</v>
      </c>
      <c r="R790" s="10">
        <f>Orders[[#This Row],[Unit Price]]-Orders[[#This Row],[Unit Profit]]</f>
        <v>21.511899999999997</v>
      </c>
      <c r="S790" s="10">
        <f>Orders[[#This Row],[Quantity]]*Orders[[#This Row],[Unit Cost]]</f>
        <v>43.023799999999994</v>
      </c>
      <c r="T790" s="5" cm="1">
        <f t="array" ref="T790">_xlfn.XLOOKUP(D790,Table2[[#All],[Product ID]],Table2[[#All],[Profit]],,0)</f>
        <v>1.3730999999999998</v>
      </c>
      <c r="U790" s="5">
        <f>Orders[[#This Row],[Quantity]]*Orders[[#This Row],[Unit Profit]]</f>
        <v>2.7461999999999995</v>
      </c>
    </row>
    <row r="791" spans="1:21" x14ac:dyDescent="0.3">
      <c r="A791" s="2" t="s">
        <v>4949</v>
      </c>
      <c r="B791" s="3">
        <v>43485</v>
      </c>
      <c r="C791" s="2" t="s">
        <v>4950</v>
      </c>
      <c r="D791" t="s">
        <v>6140</v>
      </c>
      <c r="E791" s="2">
        <v>6</v>
      </c>
      <c r="F791" s="2" t="str">
        <f>_xlfn.XLOOKUP(C791,customers!$A$1:$A$1001,customers!$B$1:$B$1001,,0)</f>
        <v>Nobe Buney</v>
      </c>
      <c r="G791" s="2" t="str">
        <f>IF(_xlfn.XLOOKUP(C791,customers!$A$1:$A$1001,customers!$C$1:$C$1001,,0)=0, "", _xlfn.XLOOKUP(C791,customers!$A$1:$A$1001,customers!$C$1:$C$1001,,0))</f>
        <v>nbuneylx@jugem.jp</v>
      </c>
      <c r="H791" s="2" t="str">
        <f>_xlfn.XLOOKUP(C791,customers!$A$1:$A$1001,customers!$G$1:$G$1001,,0)</f>
        <v>United States</v>
      </c>
      <c r="I791" t="str">
        <f>INDEX(products!$A$1:$G$49,MATCH(orders!$D791,products!$A$1:$A$49,0), MATCH(orders!I$1,products!$A$1:$G$1,0))</f>
        <v>Ara</v>
      </c>
      <c r="J791" t="str">
        <f>INDEX(products!$A$1:$G$49,MATCH(orders!$D791,products!$A$1:$A$49,0), MATCH(orders!J$1,products!$A$1:$G$1,0))</f>
        <v>L</v>
      </c>
      <c r="K791" s="4">
        <f>INDEX(products!$A$1:$G$49,MATCH(orders!$D791,products!$A$1:$A$49,0), MATCH(orders!K$1,products!$A$1:$G$1,0))</f>
        <v>1</v>
      </c>
      <c r="L791" s="5">
        <f>INDEX(products!$A$1:$G$49,MATCH(orders!$D791,products!$A$1:$A$49,0), MATCH(orders!L$1,products!$A$1:$G$1,0))</f>
        <v>12.95</v>
      </c>
      <c r="M791" s="5">
        <f t="shared" si="36"/>
        <v>77.699999999999989</v>
      </c>
      <c r="N791" t="str">
        <f t="shared" si="37"/>
        <v>Arabica</v>
      </c>
      <c r="O791" t="str">
        <f t="shared" si="38"/>
        <v>Light</v>
      </c>
      <c r="P791" t="str" cm="1">
        <f t="array" ref="P791">_xlfn.XLOOKUP(Orders[[#This Row],[Customer ID]],customers!$A$1:$A$1001,customers!I$1:$I$1001,,0)</f>
        <v>No</v>
      </c>
      <c r="Q791" t="str">
        <f>_xlfn.XLOOKUP(C791,customers!$A$1:$A$1001,customers!$F$1:$F$1001,,0)</f>
        <v>Richmond</v>
      </c>
      <c r="R791" s="10">
        <f>Orders[[#This Row],[Unit Price]]-Orders[[#This Row],[Unit Profit]]</f>
        <v>11.7845</v>
      </c>
      <c r="S791" s="10">
        <f>Orders[[#This Row],[Quantity]]*Orders[[#This Row],[Unit Cost]]</f>
        <v>70.706999999999994</v>
      </c>
      <c r="T791" s="5" cm="1">
        <f t="array" ref="T791">_xlfn.XLOOKUP(D791,Table2[[#All],[Product ID]],Table2[[#All],[Profit]],,0)</f>
        <v>1.1655</v>
      </c>
      <c r="U791" s="5">
        <f>Orders[[#This Row],[Quantity]]*Orders[[#This Row],[Unit Profit]]</f>
        <v>6.9930000000000003</v>
      </c>
    </row>
    <row r="792" spans="1:21" x14ac:dyDescent="0.3">
      <c r="A792" s="2" t="s">
        <v>4955</v>
      </c>
      <c r="B792" s="3">
        <v>44613</v>
      </c>
      <c r="C792" s="2" t="s">
        <v>4956</v>
      </c>
      <c r="D792" t="s">
        <v>6180</v>
      </c>
      <c r="E792" s="2">
        <v>3</v>
      </c>
      <c r="F792" s="2" t="str">
        <f>_xlfn.XLOOKUP(C792,customers!$A$1:$A$1001,customers!$B$1:$B$1001,,0)</f>
        <v>Silvan McShea</v>
      </c>
      <c r="G792" s="2" t="str">
        <f>IF(_xlfn.XLOOKUP(C792,customers!$A$1:$A$1001,customers!$C$1:$C$1001,,0)=0, "", _xlfn.XLOOKUP(C792,customers!$A$1:$A$1001,customers!$C$1:$C$1001,,0))</f>
        <v>smcshealy@photobucket.com</v>
      </c>
      <c r="H792" s="2" t="str">
        <f>_xlfn.XLOOKUP(C792,customers!$A$1:$A$1001,customers!$G$1:$G$1001,,0)</f>
        <v>United States</v>
      </c>
      <c r="I792" t="str">
        <f>INDEX(products!$A$1:$G$49,MATCH(orders!$D792,products!$A$1:$A$49,0), MATCH(orders!I$1,products!$A$1:$G$1,0))</f>
        <v>Ara</v>
      </c>
      <c r="J792" t="str">
        <f>INDEX(products!$A$1:$G$49,MATCH(orders!$D792,products!$A$1:$A$49,0), MATCH(orders!J$1,products!$A$1:$G$1,0))</f>
        <v>L</v>
      </c>
      <c r="K792" s="4">
        <f>INDEX(products!$A$1:$G$49,MATCH(orders!$D792,products!$A$1:$A$49,0), MATCH(orders!K$1,products!$A$1:$G$1,0))</f>
        <v>0.5</v>
      </c>
      <c r="L792" s="5">
        <f>INDEX(products!$A$1:$G$49,MATCH(orders!$D792,products!$A$1:$A$49,0), MATCH(orders!L$1,products!$A$1:$G$1,0))</f>
        <v>7.77</v>
      </c>
      <c r="M792" s="5">
        <f t="shared" si="36"/>
        <v>23.31</v>
      </c>
      <c r="N792" t="str">
        <f t="shared" si="37"/>
        <v>Arabica</v>
      </c>
      <c r="O792" t="str">
        <f t="shared" si="38"/>
        <v>Light</v>
      </c>
      <c r="P792" t="str" cm="1">
        <f t="array" ref="P792">_xlfn.XLOOKUP(Orders[[#This Row],[Customer ID]],customers!$A$1:$A$1001,customers!I$1:$I$1001,,0)</f>
        <v>No</v>
      </c>
      <c r="Q792" t="str">
        <f>_xlfn.XLOOKUP(C792,customers!$A$1:$A$1001,customers!$F$1:$F$1001,,0)</f>
        <v>Olympia</v>
      </c>
      <c r="R792" s="10">
        <f>Orders[[#This Row],[Unit Price]]-Orders[[#This Row],[Unit Profit]]</f>
        <v>7.0706999999999995</v>
      </c>
      <c r="S792" s="10">
        <f>Orders[[#This Row],[Quantity]]*Orders[[#This Row],[Unit Cost]]</f>
        <v>21.2121</v>
      </c>
      <c r="T792" s="5" cm="1">
        <f t="array" ref="T792">_xlfn.XLOOKUP(D792,Table2[[#All],[Product ID]],Table2[[#All],[Profit]],,0)</f>
        <v>0.69929999999999992</v>
      </c>
      <c r="U792" s="5">
        <f>Orders[[#This Row],[Quantity]]*Orders[[#This Row],[Unit Profit]]</f>
        <v>2.0978999999999997</v>
      </c>
    </row>
    <row r="793" spans="1:21" x14ac:dyDescent="0.3">
      <c r="A793" s="2" t="s">
        <v>4961</v>
      </c>
      <c r="B793" s="3">
        <v>43954</v>
      </c>
      <c r="C793" s="2" t="s">
        <v>4962</v>
      </c>
      <c r="D793" t="s">
        <v>6145</v>
      </c>
      <c r="E793" s="2">
        <v>5</v>
      </c>
      <c r="F793" s="2" t="str">
        <f>_xlfn.XLOOKUP(C793,customers!$A$1:$A$1001,customers!$B$1:$B$1001,,0)</f>
        <v>Karylin Huddart</v>
      </c>
      <c r="G793" s="2" t="str">
        <f>IF(_xlfn.XLOOKUP(C793,customers!$A$1:$A$1001,customers!$C$1:$C$1001,,0)=0, "", _xlfn.XLOOKUP(C793,customers!$A$1:$A$1001,customers!$C$1:$C$1001,,0))</f>
        <v>khuddartlz@about.com</v>
      </c>
      <c r="H793" s="2" t="str">
        <f>_xlfn.XLOOKUP(C793,customers!$A$1:$A$1001,customers!$G$1:$G$1001,,0)</f>
        <v>United States</v>
      </c>
      <c r="I793" t="str">
        <f>INDEX(products!$A$1:$G$49,MATCH(orders!$D793,products!$A$1:$A$49,0), MATCH(orders!I$1,products!$A$1:$G$1,0))</f>
        <v>Lib</v>
      </c>
      <c r="J793" t="str">
        <f>INDEX(products!$A$1:$G$49,MATCH(orders!$D793,products!$A$1:$A$49,0), MATCH(orders!J$1,products!$A$1:$G$1,0))</f>
        <v>L</v>
      </c>
      <c r="K793" s="4">
        <f>INDEX(products!$A$1:$G$49,MATCH(orders!$D793,products!$A$1:$A$49,0), MATCH(orders!K$1,products!$A$1:$G$1,0))</f>
        <v>0.2</v>
      </c>
      <c r="L793" s="5">
        <f>INDEX(products!$A$1:$G$49,MATCH(orders!$D793,products!$A$1:$A$49,0), MATCH(orders!L$1,products!$A$1:$G$1,0))</f>
        <v>4.7549999999999999</v>
      </c>
      <c r="M793" s="5">
        <f t="shared" si="36"/>
        <v>23.774999999999999</v>
      </c>
      <c r="N793" t="str">
        <f t="shared" si="37"/>
        <v>Librica</v>
      </c>
      <c r="O793" t="str">
        <f t="shared" si="38"/>
        <v>Light</v>
      </c>
      <c r="P793" t="str" cm="1">
        <f t="array" ref="P793">_xlfn.XLOOKUP(Orders[[#This Row],[Customer ID]],customers!$A$1:$A$1001,customers!I$1:$I$1001,,0)</f>
        <v>Yes</v>
      </c>
      <c r="Q793" t="str">
        <f>_xlfn.XLOOKUP(C793,customers!$A$1:$A$1001,customers!$F$1:$F$1001,,0)</f>
        <v>Arlington</v>
      </c>
      <c r="R793" s="10">
        <f>Orders[[#This Row],[Unit Price]]-Orders[[#This Row],[Unit Profit]]</f>
        <v>4.1368499999999999</v>
      </c>
      <c r="S793" s="10">
        <f>Orders[[#This Row],[Quantity]]*Orders[[#This Row],[Unit Cost]]</f>
        <v>20.684249999999999</v>
      </c>
      <c r="T793" s="5" cm="1">
        <f t="array" ref="T793">_xlfn.XLOOKUP(D793,Table2[[#All],[Product ID]],Table2[[#All],[Profit]],,0)</f>
        <v>0.61814999999999998</v>
      </c>
      <c r="U793" s="5">
        <f>Orders[[#This Row],[Quantity]]*Orders[[#This Row],[Unit Profit]]</f>
        <v>3.0907499999999999</v>
      </c>
    </row>
    <row r="794" spans="1:21" x14ac:dyDescent="0.3">
      <c r="A794" s="2" t="s">
        <v>4967</v>
      </c>
      <c r="B794" s="3">
        <v>43545</v>
      </c>
      <c r="C794" s="2" t="s">
        <v>4968</v>
      </c>
      <c r="D794" t="s">
        <v>6160</v>
      </c>
      <c r="E794" s="2">
        <v>6</v>
      </c>
      <c r="F794" s="2" t="str">
        <f>_xlfn.XLOOKUP(C794,customers!$A$1:$A$1001,customers!$B$1:$B$1001,,0)</f>
        <v>Jereme Gippes</v>
      </c>
      <c r="G794" s="2" t="str">
        <f>IF(_xlfn.XLOOKUP(C794,customers!$A$1:$A$1001,customers!$C$1:$C$1001,,0)=0, "", _xlfn.XLOOKUP(C794,customers!$A$1:$A$1001,customers!$C$1:$C$1001,,0))</f>
        <v>jgippesm0@cloudflare.com</v>
      </c>
      <c r="H794" s="2" t="str">
        <f>_xlfn.XLOOKUP(C794,customers!$A$1:$A$1001,customers!$G$1:$G$1001,,0)</f>
        <v>United Kingdom</v>
      </c>
      <c r="I794" t="str">
        <f>INDEX(products!$A$1:$G$49,MATCH(orders!$D794,products!$A$1:$A$49,0), MATCH(orders!I$1,products!$A$1:$G$1,0))</f>
        <v>Lib</v>
      </c>
      <c r="J794" t="str">
        <f>INDEX(products!$A$1:$G$49,MATCH(orders!$D794,products!$A$1:$A$49,0), MATCH(orders!J$1,products!$A$1:$G$1,0))</f>
        <v>M</v>
      </c>
      <c r="K794" s="4">
        <f>INDEX(products!$A$1:$G$49,MATCH(orders!$D794,products!$A$1:$A$49,0), MATCH(orders!K$1,products!$A$1:$G$1,0))</f>
        <v>0.5</v>
      </c>
      <c r="L794" s="5">
        <f>INDEX(products!$A$1:$G$49,MATCH(orders!$D794,products!$A$1:$A$49,0), MATCH(orders!L$1,products!$A$1:$G$1,0))</f>
        <v>8.73</v>
      </c>
      <c r="M794" s="5">
        <f t="shared" si="36"/>
        <v>52.38</v>
      </c>
      <c r="N794" t="str">
        <f t="shared" si="37"/>
        <v>Librica</v>
      </c>
      <c r="O794" t="str">
        <f t="shared" si="38"/>
        <v>Medium</v>
      </c>
      <c r="P794" t="str" cm="1">
        <f t="array" ref="P794">_xlfn.XLOOKUP(Orders[[#This Row],[Customer ID]],customers!$A$1:$A$1001,customers!I$1:$I$1001,,0)</f>
        <v>Yes</v>
      </c>
      <c r="Q794" t="str">
        <f>_xlfn.XLOOKUP(C794,customers!$A$1:$A$1001,customers!$F$1:$F$1001,,0)</f>
        <v>Twyford</v>
      </c>
      <c r="R794" s="10">
        <f>Orders[[#This Row],[Unit Price]]-Orders[[#This Row],[Unit Profit]]</f>
        <v>7.5951000000000004</v>
      </c>
      <c r="S794" s="10">
        <f>Orders[[#This Row],[Quantity]]*Orders[[#This Row],[Unit Cost]]</f>
        <v>45.570599999999999</v>
      </c>
      <c r="T794" s="5" cm="1">
        <f t="array" ref="T794">_xlfn.XLOOKUP(D794,Table2[[#All],[Product ID]],Table2[[#All],[Profit]],,0)</f>
        <v>1.1349</v>
      </c>
      <c r="U794" s="5">
        <f>Orders[[#This Row],[Quantity]]*Orders[[#This Row],[Unit Profit]]</f>
        <v>6.8094000000000001</v>
      </c>
    </row>
    <row r="795" spans="1:21" x14ac:dyDescent="0.3">
      <c r="A795" s="2" t="s">
        <v>4973</v>
      </c>
      <c r="B795" s="3">
        <v>43629</v>
      </c>
      <c r="C795" s="2" t="s">
        <v>4974</v>
      </c>
      <c r="D795" t="s">
        <v>6178</v>
      </c>
      <c r="E795" s="2">
        <v>5</v>
      </c>
      <c r="F795" s="2" t="str">
        <f>_xlfn.XLOOKUP(C795,customers!$A$1:$A$1001,customers!$B$1:$B$1001,,0)</f>
        <v>Lukas Whittlesee</v>
      </c>
      <c r="G795" s="2" t="str">
        <f>IF(_xlfn.XLOOKUP(C795,customers!$A$1:$A$1001,customers!$C$1:$C$1001,,0)=0, "", _xlfn.XLOOKUP(C795,customers!$A$1:$A$1001,customers!$C$1:$C$1001,,0))</f>
        <v>lwhittleseem1@e-recht24.de</v>
      </c>
      <c r="H795" s="2" t="str">
        <f>_xlfn.XLOOKUP(C795,customers!$A$1:$A$1001,customers!$G$1:$G$1001,,0)</f>
        <v>United States</v>
      </c>
      <c r="I795" t="str">
        <f>INDEX(products!$A$1:$G$49,MATCH(orders!$D795,products!$A$1:$A$49,0), MATCH(orders!I$1,products!$A$1:$G$1,0))</f>
        <v>Rob</v>
      </c>
      <c r="J795" t="str">
        <f>INDEX(products!$A$1:$G$49,MATCH(orders!$D795,products!$A$1:$A$49,0), MATCH(orders!J$1,products!$A$1:$G$1,0))</f>
        <v>L</v>
      </c>
      <c r="K795" s="4">
        <f>INDEX(products!$A$1:$G$49,MATCH(orders!$D795,products!$A$1:$A$49,0), MATCH(orders!K$1,products!$A$1:$G$1,0))</f>
        <v>0.2</v>
      </c>
      <c r="L795" s="5">
        <f>INDEX(products!$A$1:$G$49,MATCH(orders!$D795,products!$A$1:$A$49,0), MATCH(orders!L$1,products!$A$1:$G$1,0))</f>
        <v>3.5849999999999995</v>
      </c>
      <c r="M795" s="5">
        <f t="shared" si="36"/>
        <v>17.924999999999997</v>
      </c>
      <c r="N795" t="str">
        <f t="shared" si="37"/>
        <v>Robusta</v>
      </c>
      <c r="O795" t="str">
        <f t="shared" si="38"/>
        <v>Light</v>
      </c>
      <c r="P795" t="str" cm="1">
        <f t="array" ref="P795">_xlfn.XLOOKUP(Orders[[#This Row],[Customer ID]],customers!$A$1:$A$1001,customers!I$1:$I$1001,,0)</f>
        <v>No</v>
      </c>
      <c r="Q795" t="str">
        <f>_xlfn.XLOOKUP(C795,customers!$A$1:$A$1001,customers!$F$1:$F$1001,,0)</f>
        <v>Roanoke</v>
      </c>
      <c r="R795" s="10">
        <f>Orders[[#This Row],[Unit Price]]-Orders[[#This Row],[Unit Profit]]</f>
        <v>3.3698999999999995</v>
      </c>
      <c r="S795" s="10">
        <f>Orders[[#This Row],[Quantity]]*Orders[[#This Row],[Unit Cost]]</f>
        <v>16.849499999999999</v>
      </c>
      <c r="T795" s="5" cm="1">
        <f t="array" ref="T795">_xlfn.XLOOKUP(D795,Table2[[#All],[Product ID]],Table2[[#All],[Profit]],,0)</f>
        <v>0.21509999999999996</v>
      </c>
      <c r="U795" s="5">
        <f>Orders[[#This Row],[Quantity]]*Orders[[#This Row],[Unit Profit]]</f>
        <v>1.0754999999999999</v>
      </c>
    </row>
    <row r="796" spans="1:21" x14ac:dyDescent="0.3">
      <c r="A796" s="2" t="s">
        <v>4979</v>
      </c>
      <c r="B796" s="3">
        <v>43987</v>
      </c>
      <c r="C796" s="2" t="s">
        <v>4980</v>
      </c>
      <c r="D796" t="s">
        <v>6182</v>
      </c>
      <c r="E796" s="2">
        <v>5</v>
      </c>
      <c r="F796" s="2" t="str">
        <f>_xlfn.XLOOKUP(C796,customers!$A$1:$A$1001,customers!$B$1:$B$1001,,0)</f>
        <v>Gregorius Trengrove</v>
      </c>
      <c r="G796" s="2" t="str">
        <f>IF(_xlfn.XLOOKUP(C796,customers!$A$1:$A$1001,customers!$C$1:$C$1001,,0)=0, "", _xlfn.XLOOKUP(C796,customers!$A$1:$A$1001,customers!$C$1:$C$1001,,0))</f>
        <v>gtrengrovem2@elpais.com</v>
      </c>
      <c r="H796" s="2" t="str">
        <f>_xlfn.XLOOKUP(C796,customers!$A$1:$A$1001,customers!$G$1:$G$1001,,0)</f>
        <v>United States</v>
      </c>
      <c r="I796" t="str">
        <f>INDEX(products!$A$1:$G$49,MATCH(orders!$D796,products!$A$1:$A$49,0), MATCH(orders!I$1,products!$A$1:$G$1,0))</f>
        <v>Ara</v>
      </c>
      <c r="J796" t="str">
        <f>INDEX(products!$A$1:$G$49,MATCH(orders!$D796,products!$A$1:$A$49,0), MATCH(orders!J$1,products!$A$1:$G$1,0))</f>
        <v>L</v>
      </c>
      <c r="K796" s="4">
        <f>INDEX(products!$A$1:$G$49,MATCH(orders!$D796,products!$A$1:$A$49,0), MATCH(orders!K$1,products!$A$1:$G$1,0))</f>
        <v>2.5</v>
      </c>
      <c r="L796" s="5">
        <f>INDEX(products!$A$1:$G$49,MATCH(orders!$D796,products!$A$1:$A$49,0), MATCH(orders!L$1,products!$A$1:$G$1,0))</f>
        <v>29.784999999999997</v>
      </c>
      <c r="M796" s="5">
        <f t="shared" si="36"/>
        <v>148.92499999999998</v>
      </c>
      <c r="N796" t="str">
        <f t="shared" si="37"/>
        <v>Arabica</v>
      </c>
      <c r="O796" t="str">
        <f t="shared" si="38"/>
        <v>Light</v>
      </c>
      <c r="P796" t="str" cm="1">
        <f t="array" ref="P796">_xlfn.XLOOKUP(Orders[[#This Row],[Customer ID]],customers!$A$1:$A$1001,customers!I$1:$I$1001,,0)</f>
        <v>No</v>
      </c>
      <c r="Q796" t="str">
        <f>_xlfn.XLOOKUP(C796,customers!$A$1:$A$1001,customers!$F$1:$F$1001,,0)</f>
        <v>New Hyde Park</v>
      </c>
      <c r="R796" s="10">
        <f>Orders[[#This Row],[Unit Price]]-Orders[[#This Row],[Unit Profit]]</f>
        <v>27.104349999999997</v>
      </c>
      <c r="S796" s="10">
        <f>Orders[[#This Row],[Quantity]]*Orders[[#This Row],[Unit Cost]]</f>
        <v>135.52175</v>
      </c>
      <c r="T796" s="5" cm="1">
        <f t="array" ref="T796">_xlfn.XLOOKUP(D796,Table2[[#All],[Product ID]],Table2[[#All],[Profit]],,0)</f>
        <v>2.6806499999999995</v>
      </c>
      <c r="U796" s="5">
        <f>Orders[[#This Row],[Quantity]]*Orders[[#This Row],[Unit Profit]]</f>
        <v>13.403249999999998</v>
      </c>
    </row>
    <row r="797" spans="1:21" x14ac:dyDescent="0.3">
      <c r="A797" s="2" t="s">
        <v>4985</v>
      </c>
      <c r="B797" s="3">
        <v>43540</v>
      </c>
      <c r="C797" s="2" t="s">
        <v>4986</v>
      </c>
      <c r="D797" t="s">
        <v>6173</v>
      </c>
      <c r="E797" s="2">
        <v>4</v>
      </c>
      <c r="F797" s="2" t="str">
        <f>_xlfn.XLOOKUP(C797,customers!$A$1:$A$1001,customers!$B$1:$B$1001,,0)</f>
        <v>Wright Caldero</v>
      </c>
      <c r="G797" s="2" t="str">
        <f>IF(_xlfn.XLOOKUP(C797,customers!$A$1:$A$1001,customers!$C$1:$C$1001,,0)=0, "", _xlfn.XLOOKUP(C797,customers!$A$1:$A$1001,customers!$C$1:$C$1001,,0))</f>
        <v>wcalderom3@stumbleupon.com</v>
      </c>
      <c r="H797" s="2" t="str">
        <f>_xlfn.XLOOKUP(C797,customers!$A$1:$A$1001,customers!$G$1:$G$1001,,0)</f>
        <v>United States</v>
      </c>
      <c r="I797" t="str">
        <f>INDEX(products!$A$1:$G$49,MATCH(orders!$D797,products!$A$1:$A$49,0), MATCH(orders!I$1,products!$A$1:$G$1,0))</f>
        <v>Rob</v>
      </c>
      <c r="J797" t="str">
        <f>INDEX(products!$A$1:$G$49,MATCH(orders!$D797,products!$A$1:$A$49,0), MATCH(orders!J$1,products!$A$1:$G$1,0))</f>
        <v>L</v>
      </c>
      <c r="K797" s="4">
        <f>INDEX(products!$A$1:$G$49,MATCH(orders!$D797,products!$A$1:$A$49,0), MATCH(orders!K$1,products!$A$1:$G$1,0))</f>
        <v>0.5</v>
      </c>
      <c r="L797" s="5">
        <f>INDEX(products!$A$1:$G$49,MATCH(orders!$D797,products!$A$1:$A$49,0), MATCH(orders!L$1,products!$A$1:$G$1,0))</f>
        <v>7.169999999999999</v>
      </c>
      <c r="M797" s="5">
        <f t="shared" si="36"/>
        <v>28.679999999999996</v>
      </c>
      <c r="N797" t="str">
        <f t="shared" si="37"/>
        <v>Robusta</v>
      </c>
      <c r="O797" t="str">
        <f t="shared" si="38"/>
        <v>Light</v>
      </c>
      <c r="P797" t="str" cm="1">
        <f t="array" ref="P797">_xlfn.XLOOKUP(Orders[[#This Row],[Customer ID]],customers!$A$1:$A$1001,customers!I$1:$I$1001,,0)</f>
        <v>No</v>
      </c>
      <c r="Q797" t="str">
        <f>_xlfn.XLOOKUP(C797,customers!$A$1:$A$1001,customers!$F$1:$F$1001,,0)</f>
        <v>Anaheim</v>
      </c>
      <c r="R797" s="10">
        <f>Orders[[#This Row],[Unit Price]]-Orders[[#This Row],[Unit Profit]]</f>
        <v>6.7397999999999989</v>
      </c>
      <c r="S797" s="10">
        <f>Orders[[#This Row],[Quantity]]*Orders[[#This Row],[Unit Cost]]</f>
        <v>26.959199999999996</v>
      </c>
      <c r="T797" s="5" cm="1">
        <f t="array" ref="T797">_xlfn.XLOOKUP(D797,Table2[[#All],[Product ID]],Table2[[#All],[Profit]],,0)</f>
        <v>0.43019999999999992</v>
      </c>
      <c r="U797" s="5">
        <f>Orders[[#This Row],[Quantity]]*Orders[[#This Row],[Unit Profit]]</f>
        <v>1.7207999999999997</v>
      </c>
    </row>
    <row r="798" spans="1:21" x14ac:dyDescent="0.3">
      <c r="A798" s="2" t="s">
        <v>4991</v>
      </c>
      <c r="B798" s="3">
        <v>44533</v>
      </c>
      <c r="C798" s="2" t="s">
        <v>4992</v>
      </c>
      <c r="D798" t="s">
        <v>6161</v>
      </c>
      <c r="E798" s="2">
        <v>1</v>
      </c>
      <c r="F798" s="2" t="str">
        <f>_xlfn.XLOOKUP(C798,customers!$A$1:$A$1001,customers!$B$1:$B$1001,,0)</f>
        <v>Merell Zanazzi</v>
      </c>
      <c r="G798" s="2" t="str">
        <f>IF(_xlfn.XLOOKUP(C798,customers!$A$1:$A$1001,customers!$C$1:$C$1001,,0)=0, "", _xlfn.XLOOKUP(C798,customers!$A$1:$A$1001,customers!$C$1:$C$1001,,0))</f>
        <v/>
      </c>
      <c r="H798" s="2" t="str">
        <f>_xlfn.XLOOKUP(C798,customers!$A$1:$A$1001,customers!$G$1:$G$1001,,0)</f>
        <v>United States</v>
      </c>
      <c r="I798" t="str">
        <f>INDEX(products!$A$1:$G$49,MATCH(orders!$D798,products!$A$1:$A$49,0), MATCH(orders!I$1,products!$A$1:$G$1,0))</f>
        <v>Lib</v>
      </c>
      <c r="J798" t="str">
        <f>INDEX(products!$A$1:$G$49,MATCH(orders!$D798,products!$A$1:$A$49,0), MATCH(orders!J$1,products!$A$1:$G$1,0))</f>
        <v>L</v>
      </c>
      <c r="K798" s="4">
        <f>INDEX(products!$A$1:$G$49,MATCH(orders!$D798,products!$A$1:$A$49,0), MATCH(orders!K$1,products!$A$1:$G$1,0))</f>
        <v>0.5</v>
      </c>
      <c r="L798" s="5">
        <f>INDEX(products!$A$1:$G$49,MATCH(orders!$D798,products!$A$1:$A$49,0), MATCH(orders!L$1,products!$A$1:$G$1,0))</f>
        <v>9.51</v>
      </c>
      <c r="M798" s="5">
        <f t="shared" si="36"/>
        <v>9.51</v>
      </c>
      <c r="N798" t="str">
        <f t="shared" si="37"/>
        <v>Librica</v>
      </c>
      <c r="O798" t="str">
        <f t="shared" si="38"/>
        <v>Light</v>
      </c>
      <c r="P798" t="str" cm="1">
        <f t="array" ref="P798">_xlfn.XLOOKUP(Orders[[#This Row],[Customer ID]],customers!$A$1:$A$1001,customers!I$1:$I$1001,,0)</f>
        <v>No</v>
      </c>
      <c r="Q798" t="str">
        <f>_xlfn.XLOOKUP(C798,customers!$A$1:$A$1001,customers!$F$1:$F$1001,,0)</f>
        <v>Lexington</v>
      </c>
      <c r="R798" s="10">
        <f>Orders[[#This Row],[Unit Price]]-Orders[[#This Row],[Unit Profit]]</f>
        <v>8.2736999999999998</v>
      </c>
      <c r="S798" s="10">
        <f>Orders[[#This Row],[Quantity]]*Orders[[#This Row],[Unit Cost]]</f>
        <v>8.2736999999999998</v>
      </c>
      <c r="T798" s="5" cm="1">
        <f t="array" ref="T798">_xlfn.XLOOKUP(D798,Table2[[#All],[Product ID]],Table2[[#All],[Profit]],,0)</f>
        <v>1.2363</v>
      </c>
      <c r="U798" s="5">
        <f>Orders[[#This Row],[Quantity]]*Orders[[#This Row],[Unit Profit]]</f>
        <v>1.2363</v>
      </c>
    </row>
    <row r="799" spans="1:21" x14ac:dyDescent="0.3">
      <c r="A799" s="2" t="s">
        <v>4996</v>
      </c>
      <c r="B799" s="3">
        <v>44751</v>
      </c>
      <c r="C799" s="2" t="s">
        <v>4997</v>
      </c>
      <c r="D799" t="s">
        <v>6180</v>
      </c>
      <c r="E799" s="2">
        <v>4</v>
      </c>
      <c r="F799" s="2" t="str">
        <f>_xlfn.XLOOKUP(C799,customers!$A$1:$A$1001,customers!$B$1:$B$1001,,0)</f>
        <v>Jed Kennicott</v>
      </c>
      <c r="G799" s="2" t="str">
        <f>IF(_xlfn.XLOOKUP(C799,customers!$A$1:$A$1001,customers!$C$1:$C$1001,,0)=0, "", _xlfn.XLOOKUP(C799,customers!$A$1:$A$1001,customers!$C$1:$C$1001,,0))</f>
        <v>jkennicottm5@yahoo.co.jp</v>
      </c>
      <c r="H799" s="2" t="str">
        <f>_xlfn.XLOOKUP(C799,customers!$A$1:$A$1001,customers!$G$1:$G$1001,,0)</f>
        <v>United States</v>
      </c>
      <c r="I799" t="str">
        <f>INDEX(products!$A$1:$G$49,MATCH(orders!$D799,products!$A$1:$A$49,0), MATCH(orders!I$1,products!$A$1:$G$1,0))</f>
        <v>Ara</v>
      </c>
      <c r="J799" t="str">
        <f>INDEX(products!$A$1:$G$49,MATCH(orders!$D799,products!$A$1:$A$49,0), MATCH(orders!J$1,products!$A$1:$G$1,0))</f>
        <v>L</v>
      </c>
      <c r="K799" s="4">
        <f>INDEX(products!$A$1:$G$49,MATCH(orders!$D799,products!$A$1:$A$49,0), MATCH(orders!K$1,products!$A$1:$G$1,0))</f>
        <v>0.5</v>
      </c>
      <c r="L799" s="5">
        <f>INDEX(products!$A$1:$G$49,MATCH(orders!$D799,products!$A$1:$A$49,0), MATCH(orders!L$1,products!$A$1:$G$1,0))</f>
        <v>7.77</v>
      </c>
      <c r="M799" s="5">
        <f t="shared" si="36"/>
        <v>31.08</v>
      </c>
      <c r="N799" t="str">
        <f t="shared" si="37"/>
        <v>Arabica</v>
      </c>
      <c r="O799" t="str">
        <f t="shared" si="38"/>
        <v>Light</v>
      </c>
      <c r="P799" t="str" cm="1">
        <f t="array" ref="P799">_xlfn.XLOOKUP(Orders[[#This Row],[Customer ID]],customers!$A$1:$A$1001,customers!I$1:$I$1001,,0)</f>
        <v>No</v>
      </c>
      <c r="Q799" t="str">
        <f>_xlfn.XLOOKUP(C799,customers!$A$1:$A$1001,customers!$F$1:$F$1001,,0)</f>
        <v>Tampa</v>
      </c>
      <c r="R799" s="10">
        <f>Orders[[#This Row],[Unit Price]]-Orders[[#This Row],[Unit Profit]]</f>
        <v>7.0706999999999995</v>
      </c>
      <c r="S799" s="10">
        <f>Orders[[#This Row],[Quantity]]*Orders[[#This Row],[Unit Cost]]</f>
        <v>28.282799999999998</v>
      </c>
      <c r="T799" s="5" cm="1">
        <f t="array" ref="T799">_xlfn.XLOOKUP(D799,Table2[[#All],[Product ID]],Table2[[#All],[Profit]],,0)</f>
        <v>0.69929999999999992</v>
      </c>
      <c r="U799" s="5">
        <f>Orders[[#This Row],[Quantity]]*Orders[[#This Row],[Unit Profit]]</f>
        <v>2.7971999999999997</v>
      </c>
    </row>
    <row r="800" spans="1:21" x14ac:dyDescent="0.3">
      <c r="A800" s="2" t="s">
        <v>5002</v>
      </c>
      <c r="B800" s="3">
        <v>43950</v>
      </c>
      <c r="C800" s="2" t="s">
        <v>5003</v>
      </c>
      <c r="D800" t="s">
        <v>6163</v>
      </c>
      <c r="E800" s="2">
        <v>3</v>
      </c>
      <c r="F800" s="2" t="str">
        <f>_xlfn.XLOOKUP(C800,customers!$A$1:$A$1001,customers!$B$1:$B$1001,,0)</f>
        <v>Guenevere Ruggen</v>
      </c>
      <c r="G800" s="2" t="str">
        <f>IF(_xlfn.XLOOKUP(C800,customers!$A$1:$A$1001,customers!$C$1:$C$1001,,0)=0, "", _xlfn.XLOOKUP(C800,customers!$A$1:$A$1001,customers!$C$1:$C$1001,,0))</f>
        <v>gruggenm6@nymag.com</v>
      </c>
      <c r="H800" s="2" t="str">
        <f>_xlfn.XLOOKUP(C800,customers!$A$1:$A$1001,customers!$G$1:$G$1001,,0)</f>
        <v>United States</v>
      </c>
      <c r="I800" t="str">
        <f>INDEX(products!$A$1:$G$49,MATCH(orders!$D800,products!$A$1:$A$49,0), MATCH(orders!I$1,products!$A$1:$G$1,0))</f>
        <v>Rob</v>
      </c>
      <c r="J800" t="str">
        <f>INDEX(products!$A$1:$G$49,MATCH(orders!$D800,products!$A$1:$A$49,0), MATCH(orders!J$1,products!$A$1:$G$1,0))</f>
        <v>D</v>
      </c>
      <c r="K800" s="4">
        <f>INDEX(products!$A$1:$G$49,MATCH(orders!$D800,products!$A$1:$A$49,0), MATCH(orders!K$1,products!$A$1:$G$1,0))</f>
        <v>0.2</v>
      </c>
      <c r="L800" s="5">
        <f>INDEX(products!$A$1:$G$49,MATCH(orders!$D800,products!$A$1:$A$49,0), MATCH(orders!L$1,products!$A$1:$G$1,0))</f>
        <v>2.6849999999999996</v>
      </c>
      <c r="M800" s="5">
        <f t="shared" si="36"/>
        <v>8.0549999999999997</v>
      </c>
      <c r="N800" t="str">
        <f t="shared" si="37"/>
        <v>Robusta</v>
      </c>
      <c r="O800" t="str">
        <f t="shared" si="38"/>
        <v>Dark</v>
      </c>
      <c r="P800" t="str" cm="1">
        <f t="array" ref="P800">_xlfn.XLOOKUP(Orders[[#This Row],[Customer ID]],customers!$A$1:$A$1001,customers!I$1:$I$1001,,0)</f>
        <v>Yes</v>
      </c>
      <c r="Q800" t="str">
        <f>_xlfn.XLOOKUP(C800,customers!$A$1:$A$1001,customers!$F$1:$F$1001,,0)</f>
        <v>San Jose</v>
      </c>
      <c r="R800" s="10">
        <f>Orders[[#This Row],[Unit Price]]-Orders[[#This Row],[Unit Profit]]</f>
        <v>2.5238999999999998</v>
      </c>
      <c r="S800" s="10">
        <f>Orders[[#This Row],[Quantity]]*Orders[[#This Row],[Unit Cost]]</f>
        <v>7.5716999999999999</v>
      </c>
      <c r="T800" s="5" cm="1">
        <f t="array" ref="T800">_xlfn.XLOOKUP(D800,Table2[[#All],[Product ID]],Table2[[#All],[Profit]],,0)</f>
        <v>0.16109999999999997</v>
      </c>
      <c r="U800" s="5">
        <f>Orders[[#This Row],[Quantity]]*Orders[[#This Row],[Unit Profit]]</f>
        <v>0.4832999999999999</v>
      </c>
    </row>
    <row r="801" spans="1:21" x14ac:dyDescent="0.3">
      <c r="A801" s="2" t="s">
        <v>5008</v>
      </c>
      <c r="B801" s="3">
        <v>44588</v>
      </c>
      <c r="C801" s="2" t="s">
        <v>5009</v>
      </c>
      <c r="D801" t="s">
        <v>6183</v>
      </c>
      <c r="E801" s="2">
        <v>3</v>
      </c>
      <c r="F801" s="2" t="str">
        <f>_xlfn.XLOOKUP(C801,customers!$A$1:$A$1001,customers!$B$1:$B$1001,,0)</f>
        <v>Gonzales Cicculi</v>
      </c>
      <c r="G801" s="2" t="str">
        <f>IF(_xlfn.XLOOKUP(C801,customers!$A$1:$A$1001,customers!$C$1:$C$1001,,0)=0, "", _xlfn.XLOOKUP(C801,customers!$A$1:$A$1001,customers!$C$1:$C$1001,,0))</f>
        <v/>
      </c>
      <c r="H801" s="2" t="str">
        <f>_xlfn.XLOOKUP(C801,customers!$A$1:$A$1001,customers!$G$1:$G$1001,,0)</f>
        <v>United States</v>
      </c>
      <c r="I801" t="str">
        <f>INDEX(products!$A$1:$G$49,MATCH(orders!$D801,products!$A$1:$A$49,0), MATCH(orders!I$1,products!$A$1:$G$1,0))</f>
        <v>Exc</v>
      </c>
      <c r="J801" t="str">
        <f>INDEX(products!$A$1:$G$49,MATCH(orders!$D801,products!$A$1:$A$49,0), MATCH(orders!J$1,products!$A$1:$G$1,0))</f>
        <v>D</v>
      </c>
      <c r="K801" s="4">
        <f>INDEX(products!$A$1:$G$49,MATCH(orders!$D801,products!$A$1:$A$49,0), MATCH(orders!K$1,products!$A$1:$G$1,0))</f>
        <v>1</v>
      </c>
      <c r="L801" s="5">
        <f>INDEX(products!$A$1:$G$49,MATCH(orders!$D801,products!$A$1:$A$49,0), MATCH(orders!L$1,products!$A$1:$G$1,0))</f>
        <v>12.15</v>
      </c>
      <c r="M801" s="5">
        <f t="shared" si="36"/>
        <v>36.450000000000003</v>
      </c>
      <c r="N801" t="str">
        <f t="shared" si="37"/>
        <v>Excelsa</v>
      </c>
      <c r="O801" t="str">
        <f t="shared" si="38"/>
        <v>Dark</v>
      </c>
      <c r="P801" t="str" cm="1">
        <f t="array" ref="P801">_xlfn.XLOOKUP(Orders[[#This Row],[Customer ID]],customers!$A$1:$A$1001,customers!I$1:$I$1001,,0)</f>
        <v>Yes</v>
      </c>
      <c r="Q801" t="str">
        <f>_xlfn.XLOOKUP(C801,customers!$A$1:$A$1001,customers!$F$1:$F$1001,,0)</f>
        <v>Washington</v>
      </c>
      <c r="R801" s="10">
        <f>Orders[[#This Row],[Unit Price]]-Orders[[#This Row],[Unit Profit]]</f>
        <v>10.813500000000001</v>
      </c>
      <c r="S801" s="10">
        <f>Orders[[#This Row],[Quantity]]*Orders[[#This Row],[Unit Cost]]</f>
        <v>32.4405</v>
      </c>
      <c r="T801" s="5" cm="1">
        <f t="array" ref="T801">_xlfn.XLOOKUP(D801,Table2[[#All],[Product ID]],Table2[[#All],[Profit]],,0)</f>
        <v>1.3365</v>
      </c>
      <c r="U801" s="5">
        <f>Orders[[#This Row],[Quantity]]*Orders[[#This Row],[Unit Profit]]</f>
        <v>4.0095000000000001</v>
      </c>
    </row>
    <row r="802" spans="1:21" x14ac:dyDescent="0.3">
      <c r="A802" s="2" t="s">
        <v>5012</v>
      </c>
      <c r="B802" s="3">
        <v>44240</v>
      </c>
      <c r="C802" s="2" t="s">
        <v>5013</v>
      </c>
      <c r="D802" t="s">
        <v>6163</v>
      </c>
      <c r="E802" s="2">
        <v>6</v>
      </c>
      <c r="F802" s="2" t="str">
        <f>_xlfn.XLOOKUP(C802,customers!$A$1:$A$1001,customers!$B$1:$B$1001,,0)</f>
        <v>Man Fright</v>
      </c>
      <c r="G802" s="2" t="str">
        <f>IF(_xlfn.XLOOKUP(C802,customers!$A$1:$A$1001,customers!$C$1:$C$1001,,0)=0, "", _xlfn.XLOOKUP(C802,customers!$A$1:$A$1001,customers!$C$1:$C$1001,,0))</f>
        <v>mfrightm8@harvard.edu</v>
      </c>
      <c r="H802" s="2" t="str">
        <f>_xlfn.XLOOKUP(C802,customers!$A$1:$A$1001,customers!$G$1:$G$1001,,0)</f>
        <v>Ireland</v>
      </c>
      <c r="I802" t="str">
        <f>INDEX(products!$A$1:$G$49,MATCH(orders!$D802,products!$A$1:$A$49,0), MATCH(orders!I$1,products!$A$1:$G$1,0))</f>
        <v>Rob</v>
      </c>
      <c r="J802" t="str">
        <f>INDEX(products!$A$1:$G$49,MATCH(orders!$D802,products!$A$1:$A$49,0), MATCH(orders!J$1,products!$A$1:$G$1,0))</f>
        <v>D</v>
      </c>
      <c r="K802" s="4">
        <f>INDEX(products!$A$1:$G$49,MATCH(orders!$D802,products!$A$1:$A$49,0), MATCH(orders!K$1,products!$A$1:$G$1,0))</f>
        <v>0.2</v>
      </c>
      <c r="L802" s="5">
        <f>INDEX(products!$A$1:$G$49,MATCH(orders!$D802,products!$A$1:$A$49,0), MATCH(orders!L$1,products!$A$1:$G$1,0))</f>
        <v>2.6849999999999996</v>
      </c>
      <c r="M802" s="5">
        <f t="shared" si="36"/>
        <v>16.11</v>
      </c>
      <c r="N802" t="str">
        <f t="shared" si="37"/>
        <v>Robusta</v>
      </c>
      <c r="O802" t="str">
        <f t="shared" si="38"/>
        <v>Dark</v>
      </c>
      <c r="P802" t="str" cm="1">
        <f t="array" ref="P802">_xlfn.XLOOKUP(Orders[[#This Row],[Customer ID]],customers!$A$1:$A$1001,customers!I$1:$I$1001,,0)</f>
        <v>No</v>
      </c>
      <c r="Q802" t="str">
        <f>_xlfn.XLOOKUP(C802,customers!$A$1:$A$1001,customers!$F$1:$F$1001,,0)</f>
        <v>Daingean</v>
      </c>
      <c r="R802" s="10">
        <f>Orders[[#This Row],[Unit Price]]-Orders[[#This Row],[Unit Profit]]</f>
        <v>2.5238999999999998</v>
      </c>
      <c r="S802" s="10">
        <f>Orders[[#This Row],[Quantity]]*Orders[[#This Row],[Unit Cost]]</f>
        <v>15.1434</v>
      </c>
      <c r="T802" s="5" cm="1">
        <f t="array" ref="T802">_xlfn.XLOOKUP(D802,Table2[[#All],[Product ID]],Table2[[#All],[Profit]],,0)</f>
        <v>0.16109999999999997</v>
      </c>
      <c r="U802" s="5">
        <f>Orders[[#This Row],[Quantity]]*Orders[[#This Row],[Unit Profit]]</f>
        <v>0.96659999999999979</v>
      </c>
    </row>
    <row r="803" spans="1:21" x14ac:dyDescent="0.3">
      <c r="A803" s="2" t="s">
        <v>5018</v>
      </c>
      <c r="B803" s="3">
        <v>44025</v>
      </c>
      <c r="C803" s="2" t="s">
        <v>5019</v>
      </c>
      <c r="D803" t="s">
        <v>6149</v>
      </c>
      <c r="E803" s="2">
        <v>2</v>
      </c>
      <c r="F803" s="2" t="str">
        <f>_xlfn.XLOOKUP(C803,customers!$A$1:$A$1001,customers!$B$1:$B$1001,,0)</f>
        <v>Boyce Tarte</v>
      </c>
      <c r="G803" s="2" t="str">
        <f>IF(_xlfn.XLOOKUP(C803,customers!$A$1:$A$1001,customers!$C$1:$C$1001,,0)=0, "", _xlfn.XLOOKUP(C803,customers!$A$1:$A$1001,customers!$C$1:$C$1001,,0))</f>
        <v>btartem9@aol.com</v>
      </c>
      <c r="H803" s="2" t="str">
        <f>_xlfn.XLOOKUP(C803,customers!$A$1:$A$1001,customers!$G$1:$G$1001,,0)</f>
        <v>United States</v>
      </c>
      <c r="I803" t="str">
        <f>INDEX(products!$A$1:$G$49,MATCH(orders!$D803,products!$A$1:$A$49,0), MATCH(orders!I$1,products!$A$1:$G$1,0))</f>
        <v>Rob</v>
      </c>
      <c r="J803" t="str">
        <f>INDEX(products!$A$1:$G$49,MATCH(orders!$D803,products!$A$1:$A$49,0), MATCH(orders!J$1,products!$A$1:$G$1,0))</f>
        <v>D</v>
      </c>
      <c r="K803" s="4">
        <f>INDEX(products!$A$1:$G$49,MATCH(orders!$D803,products!$A$1:$A$49,0), MATCH(orders!K$1,products!$A$1:$G$1,0))</f>
        <v>2.5</v>
      </c>
      <c r="L803" s="5">
        <f>INDEX(products!$A$1:$G$49,MATCH(orders!$D803,products!$A$1:$A$49,0), MATCH(orders!L$1,products!$A$1:$G$1,0))</f>
        <v>20.584999999999997</v>
      </c>
      <c r="M803" s="5">
        <f t="shared" si="36"/>
        <v>41.169999999999995</v>
      </c>
      <c r="N803" t="str">
        <f t="shared" si="37"/>
        <v>Robusta</v>
      </c>
      <c r="O803" t="str">
        <f t="shared" si="38"/>
        <v>Dark</v>
      </c>
      <c r="P803" t="str" cm="1">
        <f t="array" ref="P803">_xlfn.XLOOKUP(Orders[[#This Row],[Customer ID]],customers!$A$1:$A$1001,customers!I$1:$I$1001,,0)</f>
        <v>Yes</v>
      </c>
      <c r="Q803" t="str">
        <f>_xlfn.XLOOKUP(C803,customers!$A$1:$A$1001,customers!$F$1:$F$1001,,0)</f>
        <v>Olympia</v>
      </c>
      <c r="R803" s="10">
        <f>Orders[[#This Row],[Unit Price]]-Orders[[#This Row],[Unit Profit]]</f>
        <v>19.349899999999998</v>
      </c>
      <c r="S803" s="10">
        <f>Orders[[#This Row],[Quantity]]*Orders[[#This Row],[Unit Cost]]</f>
        <v>38.699799999999996</v>
      </c>
      <c r="T803" s="5" cm="1">
        <f t="array" ref="T803">_xlfn.XLOOKUP(D803,Table2[[#All],[Product ID]],Table2[[#All],[Profit]],,0)</f>
        <v>1.2350999999999999</v>
      </c>
      <c r="U803" s="5">
        <f>Orders[[#This Row],[Quantity]]*Orders[[#This Row],[Unit Profit]]</f>
        <v>2.4701999999999997</v>
      </c>
    </row>
    <row r="804" spans="1:21" x14ac:dyDescent="0.3">
      <c r="A804" s="2" t="s">
        <v>5024</v>
      </c>
      <c r="B804" s="3">
        <v>43902</v>
      </c>
      <c r="C804" s="2" t="s">
        <v>5025</v>
      </c>
      <c r="D804" t="s">
        <v>6163</v>
      </c>
      <c r="E804" s="2">
        <v>4</v>
      </c>
      <c r="F804" s="2" t="str">
        <f>_xlfn.XLOOKUP(C804,customers!$A$1:$A$1001,customers!$B$1:$B$1001,,0)</f>
        <v>Caddric Krzysztofiak</v>
      </c>
      <c r="G804" s="2" t="str">
        <f>IF(_xlfn.XLOOKUP(C804,customers!$A$1:$A$1001,customers!$C$1:$C$1001,,0)=0, "", _xlfn.XLOOKUP(C804,customers!$A$1:$A$1001,customers!$C$1:$C$1001,,0))</f>
        <v>ckrzysztofiakma@skyrock.com</v>
      </c>
      <c r="H804" s="2" t="str">
        <f>_xlfn.XLOOKUP(C804,customers!$A$1:$A$1001,customers!$G$1:$G$1001,,0)</f>
        <v>United States</v>
      </c>
      <c r="I804" t="str">
        <f>INDEX(products!$A$1:$G$49,MATCH(orders!$D804,products!$A$1:$A$49,0), MATCH(orders!I$1,products!$A$1:$G$1,0))</f>
        <v>Rob</v>
      </c>
      <c r="J804" t="str">
        <f>INDEX(products!$A$1:$G$49,MATCH(orders!$D804,products!$A$1:$A$49,0), MATCH(orders!J$1,products!$A$1:$G$1,0))</f>
        <v>D</v>
      </c>
      <c r="K804" s="4">
        <f>INDEX(products!$A$1:$G$49,MATCH(orders!$D804,products!$A$1:$A$49,0), MATCH(orders!K$1,products!$A$1:$G$1,0))</f>
        <v>0.2</v>
      </c>
      <c r="L804" s="5">
        <f>INDEX(products!$A$1:$G$49,MATCH(orders!$D804,products!$A$1:$A$49,0), MATCH(orders!L$1,products!$A$1:$G$1,0))</f>
        <v>2.6849999999999996</v>
      </c>
      <c r="M804" s="5">
        <f t="shared" si="36"/>
        <v>10.739999999999998</v>
      </c>
      <c r="N804" t="str">
        <f t="shared" si="37"/>
        <v>Robusta</v>
      </c>
      <c r="O804" t="str">
        <f t="shared" si="38"/>
        <v>Dark</v>
      </c>
      <c r="P804" t="str" cm="1">
        <f t="array" ref="P804">_xlfn.XLOOKUP(Orders[[#This Row],[Customer ID]],customers!$A$1:$A$1001,customers!I$1:$I$1001,,0)</f>
        <v>No</v>
      </c>
      <c r="Q804" t="str">
        <f>_xlfn.XLOOKUP(C804,customers!$A$1:$A$1001,customers!$F$1:$F$1001,,0)</f>
        <v>Mesquite</v>
      </c>
      <c r="R804" s="10">
        <f>Orders[[#This Row],[Unit Price]]-Orders[[#This Row],[Unit Profit]]</f>
        <v>2.5238999999999998</v>
      </c>
      <c r="S804" s="10">
        <f>Orders[[#This Row],[Quantity]]*Orders[[#This Row],[Unit Cost]]</f>
        <v>10.095599999999999</v>
      </c>
      <c r="T804" s="5" cm="1">
        <f t="array" ref="T804">_xlfn.XLOOKUP(D804,Table2[[#All],[Product ID]],Table2[[#All],[Profit]],,0)</f>
        <v>0.16109999999999997</v>
      </c>
      <c r="U804" s="5">
        <f>Orders[[#This Row],[Quantity]]*Orders[[#This Row],[Unit Profit]]</f>
        <v>0.64439999999999986</v>
      </c>
    </row>
    <row r="805" spans="1:21" x14ac:dyDescent="0.3">
      <c r="A805" s="2" t="s">
        <v>5030</v>
      </c>
      <c r="B805" s="3">
        <v>43955</v>
      </c>
      <c r="C805" s="2" t="s">
        <v>5031</v>
      </c>
      <c r="D805" t="s">
        <v>6166</v>
      </c>
      <c r="E805" s="2">
        <v>4</v>
      </c>
      <c r="F805" s="2" t="str">
        <f>_xlfn.XLOOKUP(C805,customers!$A$1:$A$1001,customers!$B$1:$B$1001,,0)</f>
        <v>Darn Penquet</v>
      </c>
      <c r="G805" s="2" t="str">
        <f>IF(_xlfn.XLOOKUP(C805,customers!$A$1:$A$1001,customers!$C$1:$C$1001,,0)=0, "", _xlfn.XLOOKUP(C805,customers!$A$1:$A$1001,customers!$C$1:$C$1001,,0))</f>
        <v>dpenquetmb@diigo.com</v>
      </c>
      <c r="H805" s="2" t="str">
        <f>_xlfn.XLOOKUP(C805,customers!$A$1:$A$1001,customers!$G$1:$G$1001,,0)</f>
        <v>United States</v>
      </c>
      <c r="I805" t="str">
        <f>INDEX(products!$A$1:$G$49,MATCH(orders!$D805,products!$A$1:$A$49,0), MATCH(orders!I$1,products!$A$1:$G$1,0))</f>
        <v>Exc</v>
      </c>
      <c r="J805" t="str">
        <f>INDEX(products!$A$1:$G$49,MATCH(orders!$D805,products!$A$1:$A$49,0), MATCH(orders!J$1,products!$A$1:$G$1,0))</f>
        <v>M</v>
      </c>
      <c r="K805" s="4">
        <f>INDEX(products!$A$1:$G$49,MATCH(orders!$D805,products!$A$1:$A$49,0), MATCH(orders!K$1,products!$A$1:$G$1,0))</f>
        <v>2.5</v>
      </c>
      <c r="L805" s="5">
        <f>INDEX(products!$A$1:$G$49,MATCH(orders!$D805,products!$A$1:$A$49,0), MATCH(orders!L$1,products!$A$1:$G$1,0))</f>
        <v>31.624999999999996</v>
      </c>
      <c r="M805" s="5">
        <f t="shared" si="36"/>
        <v>126.49999999999999</v>
      </c>
      <c r="N805" t="str">
        <f t="shared" si="37"/>
        <v>Excelsa</v>
      </c>
      <c r="O805" t="str">
        <f t="shared" si="38"/>
        <v>Medium</v>
      </c>
      <c r="P805" t="str" cm="1">
        <f t="array" ref="P805">_xlfn.XLOOKUP(Orders[[#This Row],[Customer ID]],customers!$A$1:$A$1001,customers!I$1:$I$1001,,0)</f>
        <v>No</v>
      </c>
      <c r="Q805" t="str">
        <f>_xlfn.XLOOKUP(C805,customers!$A$1:$A$1001,customers!$F$1:$F$1001,,0)</f>
        <v>Sacramento</v>
      </c>
      <c r="R805" s="10">
        <f>Orders[[#This Row],[Unit Price]]-Orders[[#This Row],[Unit Profit]]</f>
        <v>28.146249999999995</v>
      </c>
      <c r="S805" s="10">
        <f>Orders[[#This Row],[Quantity]]*Orders[[#This Row],[Unit Cost]]</f>
        <v>112.58499999999998</v>
      </c>
      <c r="T805" s="5" cm="1">
        <f t="array" ref="T805">_xlfn.XLOOKUP(D805,Table2[[#All],[Product ID]],Table2[[#All],[Profit]],,0)</f>
        <v>3.4787499999999998</v>
      </c>
      <c r="U805" s="5">
        <f>Orders[[#This Row],[Quantity]]*Orders[[#This Row],[Unit Profit]]</f>
        <v>13.914999999999999</v>
      </c>
    </row>
    <row r="806" spans="1:21" x14ac:dyDescent="0.3">
      <c r="A806" s="2" t="s">
        <v>5035</v>
      </c>
      <c r="B806" s="3">
        <v>44289</v>
      </c>
      <c r="C806" s="2" t="s">
        <v>5036</v>
      </c>
      <c r="D806" t="s">
        <v>6179</v>
      </c>
      <c r="E806" s="2">
        <v>2</v>
      </c>
      <c r="F806" s="2" t="str">
        <f>_xlfn.XLOOKUP(C806,customers!$A$1:$A$1001,customers!$B$1:$B$1001,,0)</f>
        <v>Jammie Cloke</v>
      </c>
      <c r="G806" s="2" t="str">
        <f>IF(_xlfn.XLOOKUP(C806,customers!$A$1:$A$1001,customers!$C$1:$C$1001,,0)=0, "", _xlfn.XLOOKUP(C806,customers!$A$1:$A$1001,customers!$C$1:$C$1001,,0))</f>
        <v/>
      </c>
      <c r="H806" s="2" t="str">
        <f>_xlfn.XLOOKUP(C806,customers!$A$1:$A$1001,customers!$G$1:$G$1001,,0)</f>
        <v>United Kingdom</v>
      </c>
      <c r="I806" t="str">
        <f>INDEX(products!$A$1:$G$49,MATCH(orders!$D806,products!$A$1:$A$49,0), MATCH(orders!I$1,products!$A$1:$G$1,0))</f>
        <v>Rob</v>
      </c>
      <c r="J806" t="str">
        <f>INDEX(products!$A$1:$G$49,MATCH(orders!$D806,products!$A$1:$A$49,0), MATCH(orders!J$1,products!$A$1:$G$1,0))</f>
        <v>L</v>
      </c>
      <c r="K806" s="4">
        <f>INDEX(products!$A$1:$G$49,MATCH(orders!$D806,products!$A$1:$A$49,0), MATCH(orders!K$1,products!$A$1:$G$1,0))</f>
        <v>1</v>
      </c>
      <c r="L806" s="5">
        <f>INDEX(products!$A$1:$G$49,MATCH(orders!$D806,products!$A$1:$A$49,0), MATCH(orders!L$1,products!$A$1:$G$1,0))</f>
        <v>11.95</v>
      </c>
      <c r="M806" s="5">
        <f t="shared" si="36"/>
        <v>23.9</v>
      </c>
      <c r="N806" t="str">
        <f t="shared" si="37"/>
        <v>Robusta</v>
      </c>
      <c r="O806" t="str">
        <f t="shared" si="38"/>
        <v>Light</v>
      </c>
      <c r="P806" t="str" cm="1">
        <f t="array" ref="P806">_xlfn.XLOOKUP(Orders[[#This Row],[Customer ID]],customers!$A$1:$A$1001,customers!I$1:$I$1001,,0)</f>
        <v>No</v>
      </c>
      <c r="Q806" t="str">
        <f>_xlfn.XLOOKUP(C806,customers!$A$1:$A$1001,customers!$F$1:$F$1001,,0)</f>
        <v>Newton</v>
      </c>
      <c r="R806" s="10">
        <f>Orders[[#This Row],[Unit Price]]-Orders[[#This Row],[Unit Profit]]</f>
        <v>11.232999999999999</v>
      </c>
      <c r="S806" s="10">
        <f>Orders[[#This Row],[Quantity]]*Orders[[#This Row],[Unit Cost]]</f>
        <v>22.465999999999998</v>
      </c>
      <c r="T806" s="5" cm="1">
        <f t="array" ref="T806">_xlfn.XLOOKUP(D806,Table2[[#All],[Product ID]],Table2[[#All],[Profit]],,0)</f>
        <v>0.71699999999999997</v>
      </c>
      <c r="U806" s="5">
        <f>Orders[[#This Row],[Quantity]]*Orders[[#This Row],[Unit Profit]]</f>
        <v>1.4339999999999999</v>
      </c>
    </row>
    <row r="807" spans="1:21" x14ac:dyDescent="0.3">
      <c r="A807" s="2" t="s">
        <v>5040</v>
      </c>
      <c r="B807" s="3">
        <v>44713</v>
      </c>
      <c r="C807" s="2" t="s">
        <v>5041</v>
      </c>
      <c r="D807" t="s">
        <v>6146</v>
      </c>
      <c r="E807" s="2">
        <v>1</v>
      </c>
      <c r="F807" s="2" t="str">
        <f>_xlfn.XLOOKUP(C807,customers!$A$1:$A$1001,customers!$B$1:$B$1001,,0)</f>
        <v>Chester Clowton</v>
      </c>
      <c r="G807" s="2" t="str">
        <f>IF(_xlfn.XLOOKUP(C807,customers!$A$1:$A$1001,customers!$C$1:$C$1001,,0)=0, "", _xlfn.XLOOKUP(C807,customers!$A$1:$A$1001,customers!$C$1:$C$1001,,0))</f>
        <v/>
      </c>
      <c r="H807" s="2" t="str">
        <f>_xlfn.XLOOKUP(C807,customers!$A$1:$A$1001,customers!$G$1:$G$1001,,0)</f>
        <v>United States</v>
      </c>
      <c r="I807" t="str">
        <f>INDEX(products!$A$1:$G$49,MATCH(orders!$D807,products!$A$1:$A$49,0), MATCH(orders!I$1,products!$A$1:$G$1,0))</f>
        <v>Rob</v>
      </c>
      <c r="J807" t="str">
        <f>INDEX(products!$A$1:$G$49,MATCH(orders!$D807,products!$A$1:$A$49,0), MATCH(orders!J$1,products!$A$1:$G$1,0))</f>
        <v>M</v>
      </c>
      <c r="K807" s="4">
        <f>INDEX(products!$A$1:$G$49,MATCH(orders!$D807,products!$A$1:$A$49,0), MATCH(orders!K$1,products!$A$1:$G$1,0))</f>
        <v>0.5</v>
      </c>
      <c r="L807" s="5">
        <f>INDEX(products!$A$1:$G$49,MATCH(orders!$D807,products!$A$1:$A$49,0), MATCH(orders!L$1,products!$A$1:$G$1,0))</f>
        <v>5.97</v>
      </c>
      <c r="M807" s="5">
        <f t="shared" si="36"/>
        <v>5.97</v>
      </c>
      <c r="N807" t="str">
        <f t="shared" si="37"/>
        <v>Robusta</v>
      </c>
      <c r="O807" t="str">
        <f t="shared" si="38"/>
        <v>Medium</v>
      </c>
      <c r="P807" t="str" cm="1">
        <f t="array" ref="P807">_xlfn.XLOOKUP(Orders[[#This Row],[Customer ID]],customers!$A$1:$A$1001,customers!I$1:$I$1001,,0)</f>
        <v>No</v>
      </c>
      <c r="Q807" t="str">
        <f>_xlfn.XLOOKUP(C807,customers!$A$1:$A$1001,customers!$F$1:$F$1001,,0)</f>
        <v>Monticello</v>
      </c>
      <c r="R807" s="10">
        <f>Orders[[#This Row],[Unit Price]]-Orders[[#This Row],[Unit Profit]]</f>
        <v>5.6117999999999997</v>
      </c>
      <c r="S807" s="10">
        <f>Orders[[#This Row],[Quantity]]*Orders[[#This Row],[Unit Cost]]</f>
        <v>5.6117999999999997</v>
      </c>
      <c r="T807" s="5" cm="1">
        <f t="array" ref="T807">_xlfn.XLOOKUP(D807,Table2[[#All],[Product ID]],Table2[[#All],[Profit]],,0)</f>
        <v>0.35819999999999996</v>
      </c>
      <c r="U807" s="5">
        <f>Orders[[#This Row],[Quantity]]*Orders[[#This Row],[Unit Profit]]</f>
        <v>0.35819999999999996</v>
      </c>
    </row>
    <row r="808" spans="1:21" x14ac:dyDescent="0.3">
      <c r="A808" s="2" t="s">
        <v>5046</v>
      </c>
      <c r="B808" s="3">
        <v>44241</v>
      </c>
      <c r="C808" s="2" t="s">
        <v>5047</v>
      </c>
      <c r="D808" t="s">
        <v>6150</v>
      </c>
      <c r="E808" s="2">
        <v>2</v>
      </c>
      <c r="F808" s="2" t="str">
        <f>_xlfn.XLOOKUP(C808,customers!$A$1:$A$1001,customers!$B$1:$B$1001,,0)</f>
        <v>Kathleen Diable</v>
      </c>
      <c r="G808" s="2" t="str">
        <f>IF(_xlfn.XLOOKUP(C808,customers!$A$1:$A$1001,customers!$C$1:$C$1001,,0)=0, "", _xlfn.XLOOKUP(C808,customers!$A$1:$A$1001,customers!$C$1:$C$1001,,0))</f>
        <v/>
      </c>
      <c r="H808" s="2" t="str">
        <f>_xlfn.XLOOKUP(C808,customers!$A$1:$A$1001,customers!$G$1:$G$1001,,0)</f>
        <v>United Kingdom</v>
      </c>
      <c r="I808" t="str">
        <f>INDEX(products!$A$1:$G$49,MATCH(orders!$D808,products!$A$1:$A$49,0), MATCH(orders!I$1,products!$A$1:$G$1,0))</f>
        <v>Lib</v>
      </c>
      <c r="J808" t="str">
        <f>INDEX(products!$A$1:$G$49,MATCH(orders!$D808,products!$A$1:$A$49,0), MATCH(orders!J$1,products!$A$1:$G$1,0))</f>
        <v>D</v>
      </c>
      <c r="K808" s="4">
        <f>INDEX(products!$A$1:$G$49,MATCH(orders!$D808,products!$A$1:$A$49,0), MATCH(orders!K$1,products!$A$1:$G$1,0))</f>
        <v>0.2</v>
      </c>
      <c r="L808" s="5">
        <f>INDEX(products!$A$1:$G$49,MATCH(orders!$D808,products!$A$1:$A$49,0), MATCH(orders!L$1,products!$A$1:$G$1,0))</f>
        <v>3.8849999999999998</v>
      </c>
      <c r="M808" s="5">
        <f t="shared" si="36"/>
        <v>7.77</v>
      </c>
      <c r="N808" t="str">
        <f t="shared" si="37"/>
        <v>Librica</v>
      </c>
      <c r="O808" t="str">
        <f t="shared" si="38"/>
        <v>Dark</v>
      </c>
      <c r="P808" t="str" cm="1">
        <f t="array" ref="P808">_xlfn.XLOOKUP(Orders[[#This Row],[Customer ID]],customers!$A$1:$A$1001,customers!I$1:$I$1001,,0)</f>
        <v>Yes</v>
      </c>
      <c r="Q808" t="str">
        <f>_xlfn.XLOOKUP(C808,customers!$A$1:$A$1001,customers!$F$1:$F$1001,,0)</f>
        <v>Kinloch</v>
      </c>
      <c r="R808" s="10">
        <f>Orders[[#This Row],[Unit Price]]-Orders[[#This Row],[Unit Profit]]</f>
        <v>3.37995</v>
      </c>
      <c r="S808" s="10">
        <f>Orders[[#This Row],[Quantity]]*Orders[[#This Row],[Unit Cost]]</f>
        <v>6.7599</v>
      </c>
      <c r="T808" s="5" cm="1">
        <f t="array" ref="T808">_xlfn.XLOOKUP(D808,Table2[[#All],[Product ID]],Table2[[#All],[Profit]],,0)</f>
        <v>0.50505</v>
      </c>
      <c r="U808" s="5">
        <f>Orders[[#This Row],[Quantity]]*Orders[[#This Row],[Unit Profit]]</f>
        <v>1.0101</v>
      </c>
    </row>
    <row r="809" spans="1:21" x14ac:dyDescent="0.3">
      <c r="A809" s="2" t="s">
        <v>5050</v>
      </c>
      <c r="B809" s="3">
        <v>44543</v>
      </c>
      <c r="C809" s="2" t="s">
        <v>5051</v>
      </c>
      <c r="D809" t="s">
        <v>6169</v>
      </c>
      <c r="E809" s="2">
        <v>3</v>
      </c>
      <c r="F809" s="2" t="str">
        <f>_xlfn.XLOOKUP(C809,customers!$A$1:$A$1001,customers!$B$1:$B$1001,,0)</f>
        <v>Koren Ferretti</v>
      </c>
      <c r="G809" s="2" t="str">
        <f>IF(_xlfn.XLOOKUP(C809,customers!$A$1:$A$1001,customers!$C$1:$C$1001,,0)=0, "", _xlfn.XLOOKUP(C809,customers!$A$1:$A$1001,customers!$C$1:$C$1001,,0))</f>
        <v>kferrettimf@huffingtonpost.com</v>
      </c>
      <c r="H809" s="2" t="str">
        <f>_xlfn.XLOOKUP(C809,customers!$A$1:$A$1001,customers!$G$1:$G$1001,,0)</f>
        <v>Ireland</v>
      </c>
      <c r="I809" t="str">
        <f>INDEX(products!$A$1:$G$49,MATCH(orders!$D809,products!$A$1:$A$49,0), MATCH(orders!I$1,products!$A$1:$G$1,0))</f>
        <v>Lib</v>
      </c>
      <c r="J809" t="str">
        <f>INDEX(products!$A$1:$G$49,MATCH(orders!$D809,products!$A$1:$A$49,0), MATCH(orders!J$1,products!$A$1:$G$1,0))</f>
        <v>D</v>
      </c>
      <c r="K809" s="4">
        <f>INDEX(products!$A$1:$G$49,MATCH(orders!$D809,products!$A$1:$A$49,0), MATCH(orders!K$1,products!$A$1:$G$1,0))</f>
        <v>0.5</v>
      </c>
      <c r="L809" s="5">
        <f>INDEX(products!$A$1:$G$49,MATCH(orders!$D809,products!$A$1:$A$49,0), MATCH(orders!L$1,products!$A$1:$G$1,0))</f>
        <v>7.77</v>
      </c>
      <c r="M809" s="5">
        <f t="shared" si="36"/>
        <v>23.31</v>
      </c>
      <c r="N809" t="str">
        <f t="shared" si="37"/>
        <v>Librica</v>
      </c>
      <c r="O809" t="str">
        <f t="shared" si="38"/>
        <v>Dark</v>
      </c>
      <c r="P809" t="str" cm="1">
        <f t="array" ref="P809">_xlfn.XLOOKUP(Orders[[#This Row],[Customer ID]],customers!$A$1:$A$1001,customers!I$1:$I$1001,,0)</f>
        <v>No</v>
      </c>
      <c r="Q809" t="str">
        <f>_xlfn.XLOOKUP(C809,customers!$A$1:$A$1001,customers!$F$1:$F$1001,,0)</f>
        <v>Balrothery</v>
      </c>
      <c r="R809" s="10">
        <f>Orders[[#This Row],[Unit Price]]-Orders[[#This Row],[Unit Profit]]</f>
        <v>6.7599</v>
      </c>
      <c r="S809" s="10">
        <f>Orders[[#This Row],[Quantity]]*Orders[[#This Row],[Unit Cost]]</f>
        <v>20.279699999999998</v>
      </c>
      <c r="T809" s="5" cm="1">
        <f t="array" ref="T809">_xlfn.XLOOKUP(D809,Table2[[#All],[Product ID]],Table2[[#All],[Profit]],,0)</f>
        <v>1.0101</v>
      </c>
      <c r="U809" s="5">
        <f>Orders[[#This Row],[Quantity]]*Orders[[#This Row],[Unit Profit]]</f>
        <v>3.0303</v>
      </c>
    </row>
    <row r="810" spans="1:21" x14ac:dyDescent="0.3">
      <c r="A810" s="2" t="s">
        <v>5056</v>
      </c>
      <c r="B810" s="3">
        <v>43868</v>
      </c>
      <c r="C810" s="2" t="s">
        <v>5113</v>
      </c>
      <c r="D810" t="s">
        <v>6142</v>
      </c>
      <c r="E810" s="2">
        <v>5</v>
      </c>
      <c r="F810" s="2" t="str">
        <f>_xlfn.XLOOKUP(C810,customers!$A$1:$A$1001,customers!$B$1:$B$1001,,0)</f>
        <v>Allis Wilmore</v>
      </c>
      <c r="G810" s="2" t="str">
        <f>IF(_xlfn.XLOOKUP(C810,customers!$A$1:$A$1001,customers!$C$1:$C$1001,,0)=0, "", _xlfn.XLOOKUP(C810,customers!$A$1:$A$1001,customers!$C$1:$C$1001,,0))</f>
        <v/>
      </c>
      <c r="H810" s="2" t="str">
        <f>_xlfn.XLOOKUP(C810,customers!$A$1:$A$1001,customers!$G$1:$G$1001,,0)</f>
        <v>United States</v>
      </c>
      <c r="I810" t="str">
        <f>INDEX(products!$A$1:$G$49,MATCH(orders!$D810,products!$A$1:$A$49,0), MATCH(orders!I$1,products!$A$1:$G$1,0))</f>
        <v>Rob</v>
      </c>
      <c r="J810" t="str">
        <f>INDEX(products!$A$1:$G$49,MATCH(orders!$D810,products!$A$1:$A$49,0), MATCH(orders!J$1,products!$A$1:$G$1,0))</f>
        <v>L</v>
      </c>
      <c r="K810" s="4">
        <f>INDEX(products!$A$1:$G$49,MATCH(orders!$D810,products!$A$1:$A$49,0), MATCH(orders!K$1,products!$A$1:$G$1,0))</f>
        <v>2.5</v>
      </c>
      <c r="L810" s="5">
        <f>INDEX(products!$A$1:$G$49,MATCH(orders!$D810,products!$A$1:$A$49,0), MATCH(orders!L$1,products!$A$1:$G$1,0))</f>
        <v>27.484999999999996</v>
      </c>
      <c r="M810" s="5">
        <f t="shared" si="36"/>
        <v>137.42499999999998</v>
      </c>
      <c r="N810" t="str">
        <f t="shared" si="37"/>
        <v>Robusta</v>
      </c>
      <c r="O810" t="str">
        <f t="shared" si="38"/>
        <v>Light</v>
      </c>
      <c r="P810" t="str" cm="1">
        <f t="array" ref="P810">_xlfn.XLOOKUP(Orders[[#This Row],[Customer ID]],customers!$A$1:$A$1001,customers!I$1:$I$1001,,0)</f>
        <v>No</v>
      </c>
      <c r="Q810" t="str">
        <f>_xlfn.XLOOKUP(C810,customers!$A$1:$A$1001,customers!$F$1:$F$1001,,0)</f>
        <v>Houston</v>
      </c>
      <c r="R810" s="10">
        <f>Orders[[#This Row],[Unit Price]]-Orders[[#This Row],[Unit Profit]]</f>
        <v>25.835899999999995</v>
      </c>
      <c r="S810" s="10">
        <f>Orders[[#This Row],[Quantity]]*Orders[[#This Row],[Unit Cost]]</f>
        <v>129.17949999999996</v>
      </c>
      <c r="T810" s="5" cm="1">
        <f t="array" ref="T810">_xlfn.XLOOKUP(D810,Table2[[#All],[Product ID]],Table2[[#All],[Profit]],,0)</f>
        <v>1.6490999999999998</v>
      </c>
      <c r="U810" s="5">
        <f>Orders[[#This Row],[Quantity]]*Orders[[#This Row],[Unit Profit]]</f>
        <v>8.2454999999999998</v>
      </c>
    </row>
    <row r="811" spans="1:21" x14ac:dyDescent="0.3">
      <c r="A811" s="2" t="s">
        <v>5062</v>
      </c>
      <c r="B811" s="3">
        <v>44235</v>
      </c>
      <c r="C811" s="2" t="s">
        <v>5063</v>
      </c>
      <c r="D811" t="s">
        <v>6163</v>
      </c>
      <c r="E811" s="2">
        <v>3</v>
      </c>
      <c r="F811" s="2" t="str">
        <f>_xlfn.XLOOKUP(C811,customers!$A$1:$A$1001,customers!$B$1:$B$1001,,0)</f>
        <v>Chaddie Bennie</v>
      </c>
      <c r="G811" s="2" t="str">
        <f>IF(_xlfn.XLOOKUP(C811,customers!$A$1:$A$1001,customers!$C$1:$C$1001,,0)=0, "", _xlfn.XLOOKUP(C811,customers!$A$1:$A$1001,customers!$C$1:$C$1001,,0))</f>
        <v/>
      </c>
      <c r="H811" s="2" t="str">
        <f>_xlfn.XLOOKUP(C811,customers!$A$1:$A$1001,customers!$G$1:$G$1001,,0)</f>
        <v>United States</v>
      </c>
      <c r="I811" t="str">
        <f>INDEX(products!$A$1:$G$49,MATCH(orders!$D811,products!$A$1:$A$49,0), MATCH(orders!I$1,products!$A$1:$G$1,0))</f>
        <v>Rob</v>
      </c>
      <c r="J811" t="str">
        <f>INDEX(products!$A$1:$G$49,MATCH(orders!$D811,products!$A$1:$A$49,0), MATCH(orders!J$1,products!$A$1:$G$1,0))</f>
        <v>D</v>
      </c>
      <c r="K811" s="4">
        <f>INDEX(products!$A$1:$G$49,MATCH(orders!$D811,products!$A$1:$A$49,0), MATCH(orders!K$1,products!$A$1:$G$1,0))</f>
        <v>0.2</v>
      </c>
      <c r="L811" s="5">
        <f>INDEX(products!$A$1:$G$49,MATCH(orders!$D811,products!$A$1:$A$49,0), MATCH(orders!L$1,products!$A$1:$G$1,0))</f>
        <v>2.6849999999999996</v>
      </c>
      <c r="M811" s="5">
        <f t="shared" si="36"/>
        <v>8.0549999999999997</v>
      </c>
      <c r="N811" t="str">
        <f t="shared" si="37"/>
        <v>Robusta</v>
      </c>
      <c r="O811" t="str">
        <f t="shared" si="38"/>
        <v>Dark</v>
      </c>
      <c r="P811" t="str" cm="1">
        <f t="array" ref="P811">_xlfn.XLOOKUP(Orders[[#This Row],[Customer ID]],customers!$A$1:$A$1001,customers!I$1:$I$1001,,0)</f>
        <v>Yes</v>
      </c>
      <c r="Q811" t="str">
        <f>_xlfn.XLOOKUP(C811,customers!$A$1:$A$1001,customers!$F$1:$F$1001,,0)</f>
        <v>El Paso</v>
      </c>
      <c r="R811" s="10">
        <f>Orders[[#This Row],[Unit Price]]-Orders[[#This Row],[Unit Profit]]</f>
        <v>2.5238999999999998</v>
      </c>
      <c r="S811" s="10">
        <f>Orders[[#This Row],[Quantity]]*Orders[[#This Row],[Unit Cost]]</f>
        <v>7.5716999999999999</v>
      </c>
      <c r="T811" s="5" cm="1">
        <f t="array" ref="T811">_xlfn.XLOOKUP(D811,Table2[[#All],[Product ID]],Table2[[#All],[Profit]],,0)</f>
        <v>0.16109999999999997</v>
      </c>
      <c r="U811" s="5">
        <f>Orders[[#This Row],[Quantity]]*Orders[[#This Row],[Unit Profit]]</f>
        <v>0.4832999999999999</v>
      </c>
    </row>
    <row r="812" spans="1:21" x14ac:dyDescent="0.3">
      <c r="A812" s="2" t="s">
        <v>5067</v>
      </c>
      <c r="B812" s="3">
        <v>44054</v>
      </c>
      <c r="C812" s="2" t="s">
        <v>5068</v>
      </c>
      <c r="D812" t="s">
        <v>6161</v>
      </c>
      <c r="E812" s="2">
        <v>3</v>
      </c>
      <c r="F812" s="2" t="str">
        <f>_xlfn.XLOOKUP(C812,customers!$A$1:$A$1001,customers!$B$1:$B$1001,,0)</f>
        <v>Alberta Balsdone</v>
      </c>
      <c r="G812" s="2" t="str">
        <f>IF(_xlfn.XLOOKUP(C812,customers!$A$1:$A$1001,customers!$C$1:$C$1001,,0)=0, "", _xlfn.XLOOKUP(C812,customers!$A$1:$A$1001,customers!$C$1:$C$1001,,0))</f>
        <v>abalsdonemi@toplist.cz</v>
      </c>
      <c r="H812" s="2" t="str">
        <f>_xlfn.XLOOKUP(C812,customers!$A$1:$A$1001,customers!$G$1:$G$1001,,0)</f>
        <v>United States</v>
      </c>
      <c r="I812" t="str">
        <f>INDEX(products!$A$1:$G$49,MATCH(orders!$D812,products!$A$1:$A$49,0), MATCH(orders!I$1,products!$A$1:$G$1,0))</f>
        <v>Lib</v>
      </c>
      <c r="J812" t="str">
        <f>INDEX(products!$A$1:$G$49,MATCH(orders!$D812,products!$A$1:$A$49,0), MATCH(orders!J$1,products!$A$1:$G$1,0))</f>
        <v>L</v>
      </c>
      <c r="K812" s="4">
        <f>INDEX(products!$A$1:$G$49,MATCH(orders!$D812,products!$A$1:$A$49,0), MATCH(orders!K$1,products!$A$1:$G$1,0))</f>
        <v>0.5</v>
      </c>
      <c r="L812" s="5">
        <f>INDEX(products!$A$1:$G$49,MATCH(orders!$D812,products!$A$1:$A$49,0), MATCH(orders!L$1,products!$A$1:$G$1,0))</f>
        <v>9.51</v>
      </c>
      <c r="M812" s="5">
        <f t="shared" si="36"/>
        <v>28.53</v>
      </c>
      <c r="N812" t="str">
        <f t="shared" si="37"/>
        <v>Librica</v>
      </c>
      <c r="O812" t="str">
        <f t="shared" si="38"/>
        <v>Light</v>
      </c>
      <c r="P812" t="str" cm="1">
        <f t="array" ref="P812">_xlfn.XLOOKUP(Orders[[#This Row],[Customer ID]],customers!$A$1:$A$1001,customers!I$1:$I$1001,,0)</f>
        <v>No</v>
      </c>
      <c r="Q812" t="str">
        <f>_xlfn.XLOOKUP(C812,customers!$A$1:$A$1001,customers!$F$1:$F$1001,,0)</f>
        <v>Largo</v>
      </c>
      <c r="R812" s="10">
        <f>Orders[[#This Row],[Unit Price]]-Orders[[#This Row],[Unit Profit]]</f>
        <v>8.2736999999999998</v>
      </c>
      <c r="S812" s="10">
        <f>Orders[[#This Row],[Quantity]]*Orders[[#This Row],[Unit Cost]]</f>
        <v>24.821100000000001</v>
      </c>
      <c r="T812" s="5" cm="1">
        <f t="array" ref="T812">_xlfn.XLOOKUP(D812,Table2[[#All],[Product ID]],Table2[[#All],[Profit]],,0)</f>
        <v>1.2363</v>
      </c>
      <c r="U812" s="5">
        <f>Orders[[#This Row],[Quantity]]*Orders[[#This Row],[Unit Profit]]</f>
        <v>3.7088999999999999</v>
      </c>
    </row>
    <row r="813" spans="1:21" x14ac:dyDescent="0.3">
      <c r="A813" s="2" t="s">
        <v>5073</v>
      </c>
      <c r="B813" s="3">
        <v>44114</v>
      </c>
      <c r="C813" s="2" t="s">
        <v>5074</v>
      </c>
      <c r="D813" t="s">
        <v>6155</v>
      </c>
      <c r="E813" s="2">
        <v>6</v>
      </c>
      <c r="F813" s="2" t="str">
        <f>_xlfn.XLOOKUP(C813,customers!$A$1:$A$1001,customers!$B$1:$B$1001,,0)</f>
        <v>Brice Romera</v>
      </c>
      <c r="G813" s="2" t="str">
        <f>IF(_xlfn.XLOOKUP(C813,customers!$A$1:$A$1001,customers!$C$1:$C$1001,,0)=0, "", _xlfn.XLOOKUP(C813,customers!$A$1:$A$1001,customers!$C$1:$C$1001,,0))</f>
        <v>bromeramj@list-manage.com</v>
      </c>
      <c r="H813" s="2" t="str">
        <f>_xlfn.XLOOKUP(C813,customers!$A$1:$A$1001,customers!$G$1:$G$1001,,0)</f>
        <v>Ireland</v>
      </c>
      <c r="I813" t="str">
        <f>INDEX(products!$A$1:$G$49,MATCH(orders!$D813,products!$A$1:$A$49,0), MATCH(orders!I$1,products!$A$1:$G$1,0))</f>
        <v>Ara</v>
      </c>
      <c r="J813" t="str">
        <f>INDEX(products!$A$1:$G$49,MATCH(orders!$D813,products!$A$1:$A$49,0), MATCH(orders!J$1,products!$A$1:$G$1,0))</f>
        <v>M</v>
      </c>
      <c r="K813" s="4">
        <f>INDEX(products!$A$1:$G$49,MATCH(orders!$D813,products!$A$1:$A$49,0), MATCH(orders!K$1,products!$A$1:$G$1,0))</f>
        <v>1</v>
      </c>
      <c r="L813" s="5">
        <f>INDEX(products!$A$1:$G$49,MATCH(orders!$D813,products!$A$1:$A$49,0), MATCH(orders!L$1,products!$A$1:$G$1,0))</f>
        <v>11.25</v>
      </c>
      <c r="M813" s="5">
        <f t="shared" si="36"/>
        <v>67.5</v>
      </c>
      <c r="N813" t="str">
        <f t="shared" si="37"/>
        <v>Arabica</v>
      </c>
      <c r="O813" t="str">
        <f t="shared" si="38"/>
        <v>Medium</v>
      </c>
      <c r="P813" t="str" cm="1">
        <f t="array" ref="P813">_xlfn.XLOOKUP(Orders[[#This Row],[Customer ID]],customers!$A$1:$A$1001,customers!I$1:$I$1001,,0)</f>
        <v>Yes</v>
      </c>
      <c r="Q813" t="str">
        <f>_xlfn.XLOOKUP(C813,customers!$A$1:$A$1001,customers!$F$1:$F$1001,,0)</f>
        <v>Foxrock</v>
      </c>
      <c r="R813" s="10">
        <f>Orders[[#This Row],[Unit Price]]-Orders[[#This Row],[Unit Profit]]</f>
        <v>10.237500000000001</v>
      </c>
      <c r="S813" s="10">
        <f>Orders[[#This Row],[Quantity]]*Orders[[#This Row],[Unit Cost]]</f>
        <v>61.425000000000004</v>
      </c>
      <c r="T813" s="5" cm="1">
        <f t="array" ref="T813">_xlfn.XLOOKUP(D813,Table2[[#All],[Product ID]],Table2[[#All],[Profit]],,0)</f>
        <v>1.0125</v>
      </c>
      <c r="U813" s="5">
        <f>Orders[[#This Row],[Quantity]]*Orders[[#This Row],[Unit Profit]]</f>
        <v>6.0749999999999993</v>
      </c>
    </row>
    <row r="814" spans="1:21" x14ac:dyDescent="0.3">
      <c r="A814" s="2" t="s">
        <v>5073</v>
      </c>
      <c r="B814" s="3">
        <v>44114</v>
      </c>
      <c r="C814" s="2" t="s">
        <v>5074</v>
      </c>
      <c r="D814" t="s">
        <v>6165</v>
      </c>
      <c r="E814" s="2">
        <v>6</v>
      </c>
      <c r="F814" s="2" t="str">
        <f>_xlfn.XLOOKUP(C814,customers!$A$1:$A$1001,customers!$B$1:$B$1001,,0)</f>
        <v>Brice Romera</v>
      </c>
      <c r="G814" s="2" t="str">
        <f>IF(_xlfn.XLOOKUP(C814,customers!$A$1:$A$1001,customers!$C$1:$C$1001,,0)=0, "", _xlfn.XLOOKUP(C814,customers!$A$1:$A$1001,customers!$C$1:$C$1001,,0))</f>
        <v>bromeramj@list-manage.com</v>
      </c>
      <c r="H814" s="2" t="str">
        <f>_xlfn.XLOOKUP(C814,customers!$A$1:$A$1001,customers!$G$1:$G$1001,,0)</f>
        <v>Ireland</v>
      </c>
      <c r="I814" t="str">
        <f>INDEX(products!$A$1:$G$49,MATCH(orders!$D814,products!$A$1:$A$49,0), MATCH(orders!I$1,products!$A$1:$G$1,0))</f>
        <v>Lib</v>
      </c>
      <c r="J814" t="str">
        <f>INDEX(products!$A$1:$G$49,MATCH(orders!$D814,products!$A$1:$A$49,0), MATCH(orders!J$1,products!$A$1:$G$1,0))</f>
        <v>D</v>
      </c>
      <c r="K814" s="4">
        <f>INDEX(products!$A$1:$G$49,MATCH(orders!$D814,products!$A$1:$A$49,0), MATCH(orders!K$1,products!$A$1:$G$1,0))</f>
        <v>2.5</v>
      </c>
      <c r="L814" s="5">
        <f>INDEX(products!$A$1:$G$49,MATCH(orders!$D814,products!$A$1:$A$49,0), MATCH(orders!L$1,products!$A$1:$G$1,0))</f>
        <v>29.784999999999997</v>
      </c>
      <c r="M814" s="5">
        <f t="shared" si="36"/>
        <v>178.70999999999998</v>
      </c>
      <c r="N814" t="str">
        <f t="shared" si="37"/>
        <v>Librica</v>
      </c>
      <c r="O814" t="str">
        <f t="shared" si="38"/>
        <v>Dark</v>
      </c>
      <c r="P814" t="str" cm="1">
        <f t="array" ref="P814">_xlfn.XLOOKUP(Orders[[#This Row],[Customer ID]],customers!$A$1:$A$1001,customers!I$1:$I$1001,,0)</f>
        <v>Yes</v>
      </c>
      <c r="Q814" t="str">
        <f>_xlfn.XLOOKUP(C814,customers!$A$1:$A$1001,customers!$F$1:$F$1001,,0)</f>
        <v>Foxrock</v>
      </c>
      <c r="R814" s="10">
        <f>Orders[[#This Row],[Unit Price]]-Orders[[#This Row],[Unit Profit]]</f>
        <v>25.912949999999995</v>
      </c>
      <c r="S814" s="10">
        <f>Orders[[#This Row],[Quantity]]*Orders[[#This Row],[Unit Cost]]</f>
        <v>155.47769999999997</v>
      </c>
      <c r="T814" s="5" cm="1">
        <f t="array" ref="T814">_xlfn.XLOOKUP(D814,Table2[[#All],[Product ID]],Table2[[#All],[Profit]],,0)</f>
        <v>3.8720499999999998</v>
      </c>
      <c r="U814" s="5">
        <f>Orders[[#This Row],[Quantity]]*Orders[[#This Row],[Unit Profit]]</f>
        <v>23.232299999999999</v>
      </c>
    </row>
    <row r="815" spans="1:21" x14ac:dyDescent="0.3">
      <c r="A815" s="2" t="s">
        <v>5084</v>
      </c>
      <c r="B815" s="3">
        <v>44173</v>
      </c>
      <c r="C815" s="2" t="s">
        <v>5085</v>
      </c>
      <c r="D815" t="s">
        <v>6166</v>
      </c>
      <c r="E815" s="2">
        <v>1</v>
      </c>
      <c r="F815" s="2" t="str">
        <f>_xlfn.XLOOKUP(C815,customers!$A$1:$A$1001,customers!$B$1:$B$1001,,0)</f>
        <v>Conchita Bryde</v>
      </c>
      <c r="G815" s="2" t="str">
        <f>IF(_xlfn.XLOOKUP(C815,customers!$A$1:$A$1001,customers!$C$1:$C$1001,,0)=0, "", _xlfn.XLOOKUP(C815,customers!$A$1:$A$1001,customers!$C$1:$C$1001,,0))</f>
        <v>cbrydeml@tuttocitta.it</v>
      </c>
      <c r="H815" s="2" t="str">
        <f>_xlfn.XLOOKUP(C815,customers!$A$1:$A$1001,customers!$G$1:$G$1001,,0)</f>
        <v>United States</v>
      </c>
      <c r="I815" t="str">
        <f>INDEX(products!$A$1:$G$49,MATCH(orders!$D815,products!$A$1:$A$49,0), MATCH(orders!I$1,products!$A$1:$G$1,0))</f>
        <v>Exc</v>
      </c>
      <c r="J815" t="str">
        <f>INDEX(products!$A$1:$G$49,MATCH(orders!$D815,products!$A$1:$A$49,0), MATCH(orders!J$1,products!$A$1:$G$1,0))</f>
        <v>M</v>
      </c>
      <c r="K815" s="4">
        <f>INDEX(products!$A$1:$G$49,MATCH(orders!$D815,products!$A$1:$A$49,0), MATCH(orders!K$1,products!$A$1:$G$1,0))</f>
        <v>2.5</v>
      </c>
      <c r="L815" s="5">
        <f>INDEX(products!$A$1:$G$49,MATCH(orders!$D815,products!$A$1:$A$49,0), MATCH(orders!L$1,products!$A$1:$G$1,0))</f>
        <v>31.624999999999996</v>
      </c>
      <c r="M815" s="5">
        <f t="shared" si="36"/>
        <v>31.624999999999996</v>
      </c>
      <c r="N815" t="str">
        <f t="shared" si="37"/>
        <v>Excelsa</v>
      </c>
      <c r="O815" t="str">
        <f t="shared" si="38"/>
        <v>Medium</v>
      </c>
      <c r="P815" t="str" cm="1">
        <f t="array" ref="P815">_xlfn.XLOOKUP(Orders[[#This Row],[Customer ID]],customers!$A$1:$A$1001,customers!I$1:$I$1001,,0)</f>
        <v>Yes</v>
      </c>
      <c r="Q815" t="str">
        <f>_xlfn.XLOOKUP(C815,customers!$A$1:$A$1001,customers!$F$1:$F$1001,,0)</f>
        <v>Oklahoma City</v>
      </c>
      <c r="R815" s="10">
        <f>Orders[[#This Row],[Unit Price]]-Orders[[#This Row],[Unit Profit]]</f>
        <v>28.146249999999995</v>
      </c>
      <c r="S815" s="10">
        <f>Orders[[#This Row],[Quantity]]*Orders[[#This Row],[Unit Cost]]</f>
        <v>28.146249999999995</v>
      </c>
      <c r="T815" s="5" cm="1">
        <f t="array" ref="T815">_xlfn.XLOOKUP(D815,Table2[[#All],[Product ID]],Table2[[#All],[Profit]],,0)</f>
        <v>3.4787499999999998</v>
      </c>
      <c r="U815" s="5">
        <f>Orders[[#This Row],[Quantity]]*Orders[[#This Row],[Unit Profit]]</f>
        <v>3.4787499999999998</v>
      </c>
    </row>
    <row r="816" spans="1:21" x14ac:dyDescent="0.3">
      <c r="A816" s="2" t="s">
        <v>5090</v>
      </c>
      <c r="B816" s="3">
        <v>43573</v>
      </c>
      <c r="C816" s="2" t="s">
        <v>5091</v>
      </c>
      <c r="D816" t="s">
        <v>6184</v>
      </c>
      <c r="E816" s="2">
        <v>2</v>
      </c>
      <c r="F816" s="2" t="str">
        <f>_xlfn.XLOOKUP(C816,customers!$A$1:$A$1001,customers!$B$1:$B$1001,,0)</f>
        <v>Silvanus Enefer</v>
      </c>
      <c r="G816" s="2" t="str">
        <f>IF(_xlfn.XLOOKUP(C816,customers!$A$1:$A$1001,customers!$C$1:$C$1001,,0)=0, "", _xlfn.XLOOKUP(C816,customers!$A$1:$A$1001,customers!$C$1:$C$1001,,0))</f>
        <v>senefermm@blog.com</v>
      </c>
      <c r="H816" s="2" t="str">
        <f>_xlfn.XLOOKUP(C816,customers!$A$1:$A$1001,customers!$G$1:$G$1001,,0)</f>
        <v>United States</v>
      </c>
      <c r="I816" t="str">
        <f>INDEX(products!$A$1:$G$49,MATCH(orders!$D816,products!$A$1:$A$49,0), MATCH(orders!I$1,products!$A$1:$G$1,0))</f>
        <v>Exc</v>
      </c>
      <c r="J816" t="str">
        <f>INDEX(products!$A$1:$G$49,MATCH(orders!$D816,products!$A$1:$A$49,0), MATCH(orders!J$1,products!$A$1:$G$1,0))</f>
        <v>L</v>
      </c>
      <c r="K816" s="4">
        <f>INDEX(products!$A$1:$G$49,MATCH(orders!$D816,products!$A$1:$A$49,0), MATCH(orders!K$1,products!$A$1:$G$1,0))</f>
        <v>0.2</v>
      </c>
      <c r="L816" s="5">
        <f>INDEX(products!$A$1:$G$49,MATCH(orders!$D816,products!$A$1:$A$49,0), MATCH(orders!L$1,products!$A$1:$G$1,0))</f>
        <v>4.4550000000000001</v>
      </c>
      <c r="M816" s="5">
        <f t="shared" si="36"/>
        <v>8.91</v>
      </c>
      <c r="N816" t="str">
        <f t="shared" si="37"/>
        <v>Excelsa</v>
      </c>
      <c r="O816" t="str">
        <f t="shared" si="38"/>
        <v>Light</v>
      </c>
      <c r="P816" t="str" cm="1">
        <f t="array" ref="P816">_xlfn.XLOOKUP(Orders[[#This Row],[Customer ID]],customers!$A$1:$A$1001,customers!I$1:$I$1001,,0)</f>
        <v>No</v>
      </c>
      <c r="Q816" t="str">
        <f>_xlfn.XLOOKUP(C816,customers!$A$1:$A$1001,customers!$F$1:$F$1001,,0)</f>
        <v>Washington</v>
      </c>
      <c r="R816" s="10">
        <f>Orders[[#This Row],[Unit Price]]-Orders[[#This Row],[Unit Profit]]</f>
        <v>3.96495</v>
      </c>
      <c r="S816" s="10">
        <f>Orders[[#This Row],[Quantity]]*Orders[[#This Row],[Unit Cost]]</f>
        <v>7.9298999999999999</v>
      </c>
      <c r="T816" s="5" cm="1">
        <f t="array" ref="T816">_xlfn.XLOOKUP(D816,Table2[[#All],[Product ID]],Table2[[#All],[Profit]],,0)</f>
        <v>0.49004999999999999</v>
      </c>
      <c r="U816" s="5">
        <f>Orders[[#This Row],[Quantity]]*Orders[[#This Row],[Unit Profit]]</f>
        <v>0.98009999999999997</v>
      </c>
    </row>
    <row r="817" spans="1:21" x14ac:dyDescent="0.3">
      <c r="A817" s="2" t="s">
        <v>5096</v>
      </c>
      <c r="B817" s="3">
        <v>44200</v>
      </c>
      <c r="C817" s="2" t="s">
        <v>5097</v>
      </c>
      <c r="D817" t="s">
        <v>6146</v>
      </c>
      <c r="E817" s="2">
        <v>6</v>
      </c>
      <c r="F817" s="2" t="str">
        <f>_xlfn.XLOOKUP(C817,customers!$A$1:$A$1001,customers!$B$1:$B$1001,,0)</f>
        <v>Lenci Haggerstone</v>
      </c>
      <c r="G817" s="2" t="str">
        <f>IF(_xlfn.XLOOKUP(C817,customers!$A$1:$A$1001,customers!$C$1:$C$1001,,0)=0, "", _xlfn.XLOOKUP(C817,customers!$A$1:$A$1001,customers!$C$1:$C$1001,,0))</f>
        <v>lhaggerstonemn@independent.co.uk</v>
      </c>
      <c r="H817" s="2" t="str">
        <f>_xlfn.XLOOKUP(C817,customers!$A$1:$A$1001,customers!$G$1:$G$1001,,0)</f>
        <v>United States</v>
      </c>
      <c r="I817" t="str">
        <f>INDEX(products!$A$1:$G$49,MATCH(orders!$D817,products!$A$1:$A$49,0), MATCH(orders!I$1,products!$A$1:$G$1,0))</f>
        <v>Rob</v>
      </c>
      <c r="J817" t="str">
        <f>INDEX(products!$A$1:$G$49,MATCH(orders!$D817,products!$A$1:$A$49,0), MATCH(orders!J$1,products!$A$1:$G$1,0))</f>
        <v>M</v>
      </c>
      <c r="K817" s="4">
        <f>INDEX(products!$A$1:$G$49,MATCH(orders!$D817,products!$A$1:$A$49,0), MATCH(orders!K$1,products!$A$1:$G$1,0))</f>
        <v>0.5</v>
      </c>
      <c r="L817" s="5">
        <f>INDEX(products!$A$1:$G$49,MATCH(orders!$D817,products!$A$1:$A$49,0), MATCH(orders!L$1,products!$A$1:$G$1,0))</f>
        <v>5.97</v>
      </c>
      <c r="M817" s="5">
        <f t="shared" si="36"/>
        <v>35.82</v>
      </c>
      <c r="N817" t="str">
        <f t="shared" si="37"/>
        <v>Robusta</v>
      </c>
      <c r="O817" t="str">
        <f t="shared" si="38"/>
        <v>Medium</v>
      </c>
      <c r="P817" t="str" cm="1">
        <f t="array" ref="P817">_xlfn.XLOOKUP(Orders[[#This Row],[Customer ID]],customers!$A$1:$A$1001,customers!I$1:$I$1001,,0)</f>
        <v>No</v>
      </c>
      <c r="Q817" t="str">
        <f>_xlfn.XLOOKUP(C817,customers!$A$1:$A$1001,customers!$F$1:$F$1001,,0)</f>
        <v>Atlanta</v>
      </c>
      <c r="R817" s="10">
        <f>Orders[[#This Row],[Unit Price]]-Orders[[#This Row],[Unit Profit]]</f>
        <v>5.6117999999999997</v>
      </c>
      <c r="S817" s="10">
        <f>Orders[[#This Row],[Quantity]]*Orders[[#This Row],[Unit Cost]]</f>
        <v>33.6708</v>
      </c>
      <c r="T817" s="5" cm="1">
        <f t="array" ref="T817">_xlfn.XLOOKUP(D817,Table2[[#All],[Product ID]],Table2[[#All],[Profit]],,0)</f>
        <v>0.35819999999999996</v>
      </c>
      <c r="U817" s="5">
        <f>Orders[[#This Row],[Quantity]]*Orders[[#This Row],[Unit Profit]]</f>
        <v>2.1491999999999996</v>
      </c>
    </row>
    <row r="818" spans="1:21" x14ac:dyDescent="0.3">
      <c r="A818" s="2" t="s">
        <v>5102</v>
      </c>
      <c r="B818" s="3">
        <v>43534</v>
      </c>
      <c r="C818" s="2" t="s">
        <v>5103</v>
      </c>
      <c r="D818" t="s">
        <v>6161</v>
      </c>
      <c r="E818" s="2">
        <v>4</v>
      </c>
      <c r="F818" s="2" t="str">
        <f>_xlfn.XLOOKUP(C818,customers!$A$1:$A$1001,customers!$B$1:$B$1001,,0)</f>
        <v>Marvin Gundry</v>
      </c>
      <c r="G818" s="2" t="str">
        <f>IF(_xlfn.XLOOKUP(C818,customers!$A$1:$A$1001,customers!$C$1:$C$1001,,0)=0, "", _xlfn.XLOOKUP(C818,customers!$A$1:$A$1001,customers!$C$1:$C$1001,,0))</f>
        <v>mgundrymo@omniture.com</v>
      </c>
      <c r="H818" s="2" t="str">
        <f>_xlfn.XLOOKUP(C818,customers!$A$1:$A$1001,customers!$G$1:$G$1001,,0)</f>
        <v>Ireland</v>
      </c>
      <c r="I818" t="str">
        <f>INDEX(products!$A$1:$G$49,MATCH(orders!$D818,products!$A$1:$A$49,0), MATCH(orders!I$1,products!$A$1:$G$1,0))</f>
        <v>Lib</v>
      </c>
      <c r="J818" t="str">
        <f>INDEX(products!$A$1:$G$49,MATCH(orders!$D818,products!$A$1:$A$49,0), MATCH(orders!J$1,products!$A$1:$G$1,0))</f>
        <v>L</v>
      </c>
      <c r="K818" s="4">
        <f>INDEX(products!$A$1:$G$49,MATCH(orders!$D818,products!$A$1:$A$49,0), MATCH(orders!K$1,products!$A$1:$G$1,0))</f>
        <v>0.5</v>
      </c>
      <c r="L818" s="5">
        <f>INDEX(products!$A$1:$G$49,MATCH(orders!$D818,products!$A$1:$A$49,0), MATCH(orders!L$1,products!$A$1:$G$1,0))</f>
        <v>9.51</v>
      </c>
      <c r="M818" s="5">
        <f t="shared" si="36"/>
        <v>38.04</v>
      </c>
      <c r="N818" t="str">
        <f t="shared" si="37"/>
        <v>Librica</v>
      </c>
      <c r="O818" t="str">
        <f t="shared" si="38"/>
        <v>Light</v>
      </c>
      <c r="P818" t="str" cm="1">
        <f t="array" ref="P818">_xlfn.XLOOKUP(Orders[[#This Row],[Customer ID]],customers!$A$1:$A$1001,customers!I$1:$I$1001,,0)</f>
        <v>No</v>
      </c>
      <c r="Q818" t="str">
        <f>_xlfn.XLOOKUP(C818,customers!$A$1:$A$1001,customers!$F$1:$F$1001,,0)</f>
        <v>Castlebridge</v>
      </c>
      <c r="R818" s="10">
        <f>Orders[[#This Row],[Unit Price]]-Orders[[#This Row],[Unit Profit]]</f>
        <v>8.2736999999999998</v>
      </c>
      <c r="S818" s="10">
        <f>Orders[[#This Row],[Quantity]]*Orders[[#This Row],[Unit Cost]]</f>
        <v>33.094799999999999</v>
      </c>
      <c r="T818" s="5" cm="1">
        <f t="array" ref="T818">_xlfn.XLOOKUP(D818,Table2[[#All],[Product ID]],Table2[[#All],[Profit]],,0)</f>
        <v>1.2363</v>
      </c>
      <c r="U818" s="5">
        <f>Orders[[#This Row],[Quantity]]*Orders[[#This Row],[Unit Profit]]</f>
        <v>4.9451999999999998</v>
      </c>
    </row>
    <row r="819" spans="1:21" x14ac:dyDescent="0.3">
      <c r="A819" s="2" t="s">
        <v>5107</v>
      </c>
      <c r="B819" s="3">
        <v>43798</v>
      </c>
      <c r="C819" s="2" t="s">
        <v>5108</v>
      </c>
      <c r="D819" t="s">
        <v>6169</v>
      </c>
      <c r="E819" s="2">
        <v>2</v>
      </c>
      <c r="F819" s="2" t="str">
        <f>_xlfn.XLOOKUP(C819,customers!$A$1:$A$1001,customers!$B$1:$B$1001,,0)</f>
        <v>Bayard Wellan</v>
      </c>
      <c r="G819" s="2" t="str">
        <f>IF(_xlfn.XLOOKUP(C819,customers!$A$1:$A$1001,customers!$C$1:$C$1001,,0)=0, "", _xlfn.XLOOKUP(C819,customers!$A$1:$A$1001,customers!$C$1:$C$1001,,0))</f>
        <v>bwellanmp@cafepress.com</v>
      </c>
      <c r="H819" s="2" t="str">
        <f>_xlfn.XLOOKUP(C819,customers!$A$1:$A$1001,customers!$G$1:$G$1001,,0)</f>
        <v>United States</v>
      </c>
      <c r="I819" t="str">
        <f>INDEX(products!$A$1:$G$49,MATCH(orders!$D819,products!$A$1:$A$49,0), MATCH(orders!I$1,products!$A$1:$G$1,0))</f>
        <v>Lib</v>
      </c>
      <c r="J819" t="str">
        <f>INDEX(products!$A$1:$G$49,MATCH(orders!$D819,products!$A$1:$A$49,0), MATCH(orders!J$1,products!$A$1:$G$1,0))</f>
        <v>D</v>
      </c>
      <c r="K819" s="4">
        <f>INDEX(products!$A$1:$G$49,MATCH(orders!$D819,products!$A$1:$A$49,0), MATCH(orders!K$1,products!$A$1:$G$1,0))</f>
        <v>0.5</v>
      </c>
      <c r="L819" s="5">
        <f>INDEX(products!$A$1:$G$49,MATCH(orders!$D819,products!$A$1:$A$49,0), MATCH(orders!L$1,products!$A$1:$G$1,0))</f>
        <v>7.77</v>
      </c>
      <c r="M819" s="5">
        <f t="shared" si="36"/>
        <v>15.54</v>
      </c>
      <c r="N819" t="str">
        <f t="shared" si="37"/>
        <v>Librica</v>
      </c>
      <c r="O819" t="str">
        <f t="shared" si="38"/>
        <v>Dark</v>
      </c>
      <c r="P819" t="str" cm="1">
        <f t="array" ref="P819">_xlfn.XLOOKUP(Orders[[#This Row],[Customer ID]],customers!$A$1:$A$1001,customers!I$1:$I$1001,,0)</f>
        <v>No</v>
      </c>
      <c r="Q819" t="str">
        <f>_xlfn.XLOOKUP(C819,customers!$A$1:$A$1001,customers!$F$1:$F$1001,,0)</f>
        <v>Buffalo</v>
      </c>
      <c r="R819" s="10">
        <f>Orders[[#This Row],[Unit Price]]-Orders[[#This Row],[Unit Profit]]</f>
        <v>6.7599</v>
      </c>
      <c r="S819" s="10">
        <f>Orders[[#This Row],[Quantity]]*Orders[[#This Row],[Unit Cost]]</f>
        <v>13.5198</v>
      </c>
      <c r="T819" s="5" cm="1">
        <f t="array" ref="T819">_xlfn.XLOOKUP(D819,Table2[[#All],[Product ID]],Table2[[#All],[Profit]],,0)</f>
        <v>1.0101</v>
      </c>
      <c r="U819" s="5">
        <f>Orders[[#This Row],[Quantity]]*Orders[[#This Row],[Unit Profit]]</f>
        <v>2.0202</v>
      </c>
    </row>
    <row r="820" spans="1:21" x14ac:dyDescent="0.3">
      <c r="A820" s="2" t="s">
        <v>5112</v>
      </c>
      <c r="B820" s="3">
        <v>44761</v>
      </c>
      <c r="C820" s="2" t="s">
        <v>5113</v>
      </c>
      <c r="D820" t="s">
        <v>6170</v>
      </c>
      <c r="E820" s="2">
        <v>5</v>
      </c>
      <c r="F820" s="2" t="str">
        <f>_xlfn.XLOOKUP(C820,customers!$A$1:$A$1001,customers!$B$1:$B$1001,,0)</f>
        <v>Allis Wilmore</v>
      </c>
      <c r="G820" s="2" t="str">
        <f>IF(_xlfn.XLOOKUP(C820,customers!$A$1:$A$1001,customers!$C$1:$C$1001,,0)=0, "", _xlfn.XLOOKUP(C820,customers!$A$1:$A$1001,customers!$C$1:$C$1001,,0))</f>
        <v/>
      </c>
      <c r="H820" s="2" t="str">
        <f>_xlfn.XLOOKUP(C820,customers!$A$1:$A$1001,customers!$G$1:$G$1001,,0)</f>
        <v>United States</v>
      </c>
      <c r="I820" t="str">
        <f>INDEX(products!$A$1:$G$49,MATCH(orders!$D820,products!$A$1:$A$49,0), MATCH(orders!I$1,products!$A$1:$G$1,0))</f>
        <v>Lib</v>
      </c>
      <c r="J820" t="str">
        <f>INDEX(products!$A$1:$G$49,MATCH(orders!$D820,products!$A$1:$A$49,0), MATCH(orders!J$1,products!$A$1:$G$1,0))</f>
        <v>L</v>
      </c>
      <c r="K820" s="4">
        <f>INDEX(products!$A$1:$G$49,MATCH(orders!$D820,products!$A$1:$A$49,0), MATCH(orders!K$1,products!$A$1:$G$1,0))</f>
        <v>1</v>
      </c>
      <c r="L820" s="5">
        <f>INDEX(products!$A$1:$G$49,MATCH(orders!$D820,products!$A$1:$A$49,0), MATCH(orders!L$1,products!$A$1:$G$1,0))</f>
        <v>15.85</v>
      </c>
      <c r="M820" s="5">
        <f t="shared" si="36"/>
        <v>79.25</v>
      </c>
      <c r="N820" t="str">
        <f t="shared" si="37"/>
        <v>Librica</v>
      </c>
      <c r="O820" t="str">
        <f t="shared" si="38"/>
        <v>Light</v>
      </c>
      <c r="P820" t="str" cm="1">
        <f t="array" ref="P820">_xlfn.XLOOKUP(Orders[[#This Row],[Customer ID]],customers!$A$1:$A$1001,customers!I$1:$I$1001,,0)</f>
        <v>No</v>
      </c>
      <c r="Q820" t="str">
        <f>_xlfn.XLOOKUP(C820,customers!$A$1:$A$1001,customers!$F$1:$F$1001,,0)</f>
        <v>Houston</v>
      </c>
      <c r="R820" s="10">
        <f>Orders[[#This Row],[Unit Price]]-Orders[[#This Row],[Unit Profit]]</f>
        <v>13.7895</v>
      </c>
      <c r="S820" s="10">
        <f>Orders[[#This Row],[Quantity]]*Orders[[#This Row],[Unit Cost]]</f>
        <v>68.947500000000005</v>
      </c>
      <c r="T820" s="5" cm="1">
        <f t="array" ref="T820">_xlfn.XLOOKUP(D820,Table2[[#All],[Product ID]],Table2[[#All],[Profit]],,0)</f>
        <v>2.0605000000000002</v>
      </c>
      <c r="U820" s="5">
        <f>Orders[[#This Row],[Quantity]]*Orders[[#This Row],[Unit Profit]]</f>
        <v>10.302500000000002</v>
      </c>
    </row>
    <row r="821" spans="1:21" x14ac:dyDescent="0.3">
      <c r="A821" s="2" t="s">
        <v>5117</v>
      </c>
      <c r="B821" s="3">
        <v>44008</v>
      </c>
      <c r="C821" s="2" t="s">
        <v>5118</v>
      </c>
      <c r="D821" t="s">
        <v>6145</v>
      </c>
      <c r="E821" s="2">
        <v>1</v>
      </c>
      <c r="F821" s="2" t="str">
        <f>_xlfn.XLOOKUP(C821,customers!$A$1:$A$1001,customers!$B$1:$B$1001,,0)</f>
        <v>Caddric Atcheson</v>
      </c>
      <c r="G821" s="2" t="str">
        <f>IF(_xlfn.XLOOKUP(C821,customers!$A$1:$A$1001,customers!$C$1:$C$1001,,0)=0, "", _xlfn.XLOOKUP(C821,customers!$A$1:$A$1001,customers!$C$1:$C$1001,,0))</f>
        <v>catchesonmr@xinhuanet.com</v>
      </c>
      <c r="H821" s="2" t="str">
        <f>_xlfn.XLOOKUP(C821,customers!$A$1:$A$1001,customers!$G$1:$G$1001,,0)</f>
        <v>United States</v>
      </c>
      <c r="I821" t="str">
        <f>INDEX(products!$A$1:$G$49,MATCH(orders!$D821,products!$A$1:$A$49,0), MATCH(orders!I$1,products!$A$1:$G$1,0))</f>
        <v>Lib</v>
      </c>
      <c r="J821" t="str">
        <f>INDEX(products!$A$1:$G$49,MATCH(orders!$D821,products!$A$1:$A$49,0), MATCH(orders!J$1,products!$A$1:$G$1,0))</f>
        <v>L</v>
      </c>
      <c r="K821" s="4">
        <f>INDEX(products!$A$1:$G$49,MATCH(orders!$D821,products!$A$1:$A$49,0), MATCH(orders!K$1,products!$A$1:$G$1,0))</f>
        <v>0.2</v>
      </c>
      <c r="L821" s="5">
        <f>INDEX(products!$A$1:$G$49,MATCH(orders!$D821,products!$A$1:$A$49,0), MATCH(orders!L$1,products!$A$1:$G$1,0))</f>
        <v>4.7549999999999999</v>
      </c>
      <c r="M821" s="5">
        <f t="shared" si="36"/>
        <v>4.7549999999999999</v>
      </c>
      <c r="N821" t="str">
        <f t="shared" si="37"/>
        <v>Librica</v>
      </c>
      <c r="O821" t="str">
        <f t="shared" si="38"/>
        <v>Light</v>
      </c>
      <c r="P821" t="str" cm="1">
        <f t="array" ref="P821">_xlfn.XLOOKUP(Orders[[#This Row],[Customer ID]],customers!$A$1:$A$1001,customers!I$1:$I$1001,,0)</f>
        <v>Yes</v>
      </c>
      <c r="Q821" t="str">
        <f>_xlfn.XLOOKUP(C821,customers!$A$1:$A$1001,customers!$F$1:$F$1001,,0)</f>
        <v>Washington</v>
      </c>
      <c r="R821" s="10">
        <f>Orders[[#This Row],[Unit Price]]-Orders[[#This Row],[Unit Profit]]</f>
        <v>4.1368499999999999</v>
      </c>
      <c r="S821" s="10">
        <f>Orders[[#This Row],[Quantity]]*Orders[[#This Row],[Unit Cost]]</f>
        <v>4.1368499999999999</v>
      </c>
      <c r="T821" s="5" cm="1">
        <f t="array" ref="T821">_xlfn.XLOOKUP(D821,Table2[[#All],[Product ID]],Table2[[#All],[Profit]],,0)</f>
        <v>0.61814999999999998</v>
      </c>
      <c r="U821" s="5">
        <f>Orders[[#This Row],[Quantity]]*Orders[[#This Row],[Unit Profit]]</f>
        <v>0.61814999999999998</v>
      </c>
    </row>
    <row r="822" spans="1:21" x14ac:dyDescent="0.3">
      <c r="A822" s="2" t="s">
        <v>5123</v>
      </c>
      <c r="B822" s="3">
        <v>43510</v>
      </c>
      <c r="C822" s="2" t="s">
        <v>5124</v>
      </c>
      <c r="D822" t="s">
        <v>6141</v>
      </c>
      <c r="E822" s="2">
        <v>4</v>
      </c>
      <c r="F822" s="2" t="str">
        <f>_xlfn.XLOOKUP(C822,customers!$A$1:$A$1001,customers!$B$1:$B$1001,,0)</f>
        <v>Eustace Stenton</v>
      </c>
      <c r="G822" s="2" t="str">
        <f>IF(_xlfn.XLOOKUP(C822,customers!$A$1:$A$1001,customers!$C$1:$C$1001,,0)=0, "", _xlfn.XLOOKUP(C822,customers!$A$1:$A$1001,customers!$C$1:$C$1001,,0))</f>
        <v>estentonms@google.it</v>
      </c>
      <c r="H822" s="2" t="str">
        <f>_xlfn.XLOOKUP(C822,customers!$A$1:$A$1001,customers!$G$1:$G$1001,,0)</f>
        <v>United States</v>
      </c>
      <c r="I822" t="str">
        <f>INDEX(products!$A$1:$G$49,MATCH(orders!$D822,products!$A$1:$A$49,0), MATCH(orders!I$1,products!$A$1:$G$1,0))</f>
        <v>Exc</v>
      </c>
      <c r="J822" t="str">
        <f>INDEX(products!$A$1:$G$49,MATCH(orders!$D822,products!$A$1:$A$49,0), MATCH(orders!J$1,products!$A$1:$G$1,0))</f>
        <v>M</v>
      </c>
      <c r="K822" s="4">
        <f>INDEX(products!$A$1:$G$49,MATCH(orders!$D822,products!$A$1:$A$49,0), MATCH(orders!K$1,products!$A$1:$G$1,0))</f>
        <v>1</v>
      </c>
      <c r="L822" s="5">
        <f>INDEX(products!$A$1:$G$49,MATCH(orders!$D822,products!$A$1:$A$49,0), MATCH(orders!L$1,products!$A$1:$G$1,0))</f>
        <v>13.75</v>
      </c>
      <c r="M822" s="5">
        <f t="shared" si="36"/>
        <v>55</v>
      </c>
      <c r="N822" t="str">
        <f t="shared" si="37"/>
        <v>Excelsa</v>
      </c>
      <c r="O822" t="str">
        <f t="shared" si="38"/>
        <v>Medium</v>
      </c>
      <c r="P822" t="str" cm="1">
        <f t="array" ref="P822">_xlfn.XLOOKUP(Orders[[#This Row],[Customer ID]],customers!$A$1:$A$1001,customers!I$1:$I$1001,,0)</f>
        <v>Yes</v>
      </c>
      <c r="Q822" t="str">
        <f>_xlfn.XLOOKUP(C822,customers!$A$1:$A$1001,customers!$F$1:$F$1001,,0)</f>
        <v>Austin</v>
      </c>
      <c r="R822" s="10">
        <f>Orders[[#This Row],[Unit Price]]-Orders[[#This Row],[Unit Profit]]</f>
        <v>12.237500000000001</v>
      </c>
      <c r="S822" s="10">
        <f>Orders[[#This Row],[Quantity]]*Orders[[#This Row],[Unit Cost]]</f>
        <v>48.95</v>
      </c>
      <c r="T822" s="5" cm="1">
        <f t="array" ref="T822">_xlfn.XLOOKUP(D822,Table2[[#All],[Product ID]],Table2[[#All],[Profit]],,0)</f>
        <v>1.5125</v>
      </c>
      <c r="U822" s="5">
        <f>Orders[[#This Row],[Quantity]]*Orders[[#This Row],[Unit Profit]]</f>
        <v>6.05</v>
      </c>
    </row>
    <row r="823" spans="1:21" x14ac:dyDescent="0.3">
      <c r="A823" s="2" t="s">
        <v>5129</v>
      </c>
      <c r="B823" s="3">
        <v>44144</v>
      </c>
      <c r="C823" s="2" t="s">
        <v>5130</v>
      </c>
      <c r="D823" t="s">
        <v>6172</v>
      </c>
      <c r="E823" s="2">
        <v>5</v>
      </c>
      <c r="F823" s="2" t="str">
        <f>_xlfn.XLOOKUP(C823,customers!$A$1:$A$1001,customers!$B$1:$B$1001,,0)</f>
        <v>Ericka Tripp</v>
      </c>
      <c r="G823" s="2" t="str">
        <f>IF(_xlfn.XLOOKUP(C823,customers!$A$1:$A$1001,customers!$C$1:$C$1001,,0)=0, "", _xlfn.XLOOKUP(C823,customers!$A$1:$A$1001,customers!$C$1:$C$1001,,0))</f>
        <v>etrippmt@wp.com</v>
      </c>
      <c r="H823" s="2" t="str">
        <f>_xlfn.XLOOKUP(C823,customers!$A$1:$A$1001,customers!$G$1:$G$1001,,0)</f>
        <v>United States</v>
      </c>
      <c r="I823" t="str">
        <f>INDEX(products!$A$1:$G$49,MATCH(orders!$D823,products!$A$1:$A$49,0), MATCH(orders!I$1,products!$A$1:$G$1,0))</f>
        <v>Rob</v>
      </c>
      <c r="J823" t="str">
        <f>INDEX(products!$A$1:$G$49,MATCH(orders!$D823,products!$A$1:$A$49,0), MATCH(orders!J$1,products!$A$1:$G$1,0))</f>
        <v>D</v>
      </c>
      <c r="K823" s="4">
        <f>INDEX(products!$A$1:$G$49,MATCH(orders!$D823,products!$A$1:$A$49,0), MATCH(orders!K$1,products!$A$1:$G$1,0))</f>
        <v>0.5</v>
      </c>
      <c r="L823" s="5">
        <f>INDEX(products!$A$1:$G$49,MATCH(orders!$D823,products!$A$1:$A$49,0), MATCH(orders!L$1,products!$A$1:$G$1,0))</f>
        <v>5.3699999999999992</v>
      </c>
      <c r="M823" s="5">
        <f t="shared" si="36"/>
        <v>26.849999999999994</v>
      </c>
      <c r="N823" t="str">
        <f t="shared" si="37"/>
        <v>Robusta</v>
      </c>
      <c r="O823" t="str">
        <f t="shared" si="38"/>
        <v>Dark</v>
      </c>
      <c r="P823" t="str" cm="1">
        <f t="array" ref="P823">_xlfn.XLOOKUP(Orders[[#This Row],[Customer ID]],customers!$A$1:$A$1001,customers!I$1:$I$1001,,0)</f>
        <v>No</v>
      </c>
      <c r="Q823" t="str">
        <f>_xlfn.XLOOKUP(C823,customers!$A$1:$A$1001,customers!$F$1:$F$1001,,0)</f>
        <v>Mesa</v>
      </c>
      <c r="R823" s="10">
        <f>Orders[[#This Row],[Unit Price]]-Orders[[#This Row],[Unit Profit]]</f>
        <v>5.0477999999999996</v>
      </c>
      <c r="S823" s="10">
        <f>Orders[[#This Row],[Quantity]]*Orders[[#This Row],[Unit Cost]]</f>
        <v>25.238999999999997</v>
      </c>
      <c r="T823" s="5" cm="1">
        <f t="array" ref="T823">_xlfn.XLOOKUP(D823,Table2[[#All],[Product ID]],Table2[[#All],[Profit]],,0)</f>
        <v>0.32219999999999993</v>
      </c>
      <c r="U823" s="5">
        <f>Orders[[#This Row],[Quantity]]*Orders[[#This Row],[Unit Profit]]</f>
        <v>1.6109999999999998</v>
      </c>
    </row>
    <row r="824" spans="1:21" x14ac:dyDescent="0.3">
      <c r="A824" s="2" t="s">
        <v>5135</v>
      </c>
      <c r="B824" s="3">
        <v>43585</v>
      </c>
      <c r="C824" s="2" t="s">
        <v>5136</v>
      </c>
      <c r="D824" t="s">
        <v>6148</v>
      </c>
      <c r="E824" s="2">
        <v>4</v>
      </c>
      <c r="F824" s="2" t="str">
        <f>_xlfn.XLOOKUP(C824,customers!$A$1:$A$1001,customers!$B$1:$B$1001,,0)</f>
        <v>Lyndsey MacManus</v>
      </c>
      <c r="G824" s="2" t="str">
        <f>IF(_xlfn.XLOOKUP(C824,customers!$A$1:$A$1001,customers!$C$1:$C$1001,,0)=0, "", _xlfn.XLOOKUP(C824,customers!$A$1:$A$1001,customers!$C$1:$C$1001,,0))</f>
        <v>lmacmanusmu@imdb.com</v>
      </c>
      <c r="H824" s="2" t="str">
        <f>_xlfn.XLOOKUP(C824,customers!$A$1:$A$1001,customers!$G$1:$G$1001,,0)</f>
        <v>United States</v>
      </c>
      <c r="I824" t="str">
        <f>INDEX(products!$A$1:$G$49,MATCH(orders!$D824,products!$A$1:$A$49,0), MATCH(orders!I$1,products!$A$1:$G$1,0))</f>
        <v>Exc</v>
      </c>
      <c r="J824" t="str">
        <f>INDEX(products!$A$1:$G$49,MATCH(orders!$D824,products!$A$1:$A$49,0), MATCH(orders!J$1,products!$A$1:$G$1,0))</f>
        <v>L</v>
      </c>
      <c r="K824" s="4">
        <f>INDEX(products!$A$1:$G$49,MATCH(orders!$D824,products!$A$1:$A$49,0), MATCH(orders!K$1,products!$A$1:$G$1,0))</f>
        <v>2.5</v>
      </c>
      <c r="L824" s="5">
        <f>INDEX(products!$A$1:$G$49,MATCH(orders!$D824,products!$A$1:$A$49,0), MATCH(orders!L$1,products!$A$1:$G$1,0))</f>
        <v>34.154999999999994</v>
      </c>
      <c r="M824" s="5">
        <f t="shared" si="36"/>
        <v>136.61999999999998</v>
      </c>
      <c r="N824" t="str">
        <f t="shared" si="37"/>
        <v>Excelsa</v>
      </c>
      <c r="O824" t="str">
        <f t="shared" si="38"/>
        <v>Light</v>
      </c>
      <c r="P824" t="str" cm="1">
        <f t="array" ref="P824">_xlfn.XLOOKUP(Orders[[#This Row],[Customer ID]],customers!$A$1:$A$1001,customers!I$1:$I$1001,,0)</f>
        <v>No</v>
      </c>
      <c r="Q824" t="str">
        <f>_xlfn.XLOOKUP(C824,customers!$A$1:$A$1001,customers!$F$1:$F$1001,,0)</f>
        <v>Savannah</v>
      </c>
      <c r="R824" s="10">
        <f>Orders[[#This Row],[Unit Price]]-Orders[[#This Row],[Unit Profit]]</f>
        <v>30.397949999999994</v>
      </c>
      <c r="S824" s="10">
        <f>Orders[[#This Row],[Quantity]]*Orders[[#This Row],[Unit Cost]]</f>
        <v>121.59179999999998</v>
      </c>
      <c r="T824" s="5" cm="1">
        <f t="array" ref="T824">_xlfn.XLOOKUP(D824,Table2[[#All],[Product ID]],Table2[[#All],[Profit]],,0)</f>
        <v>3.7570499999999996</v>
      </c>
      <c r="U824" s="5">
        <f>Orders[[#This Row],[Quantity]]*Orders[[#This Row],[Unit Profit]]</f>
        <v>15.028199999999998</v>
      </c>
    </row>
    <row r="825" spans="1:21" x14ac:dyDescent="0.3">
      <c r="A825" s="2" t="s">
        <v>5141</v>
      </c>
      <c r="B825" s="3">
        <v>44134</v>
      </c>
      <c r="C825" s="2" t="s">
        <v>5142</v>
      </c>
      <c r="D825" t="s">
        <v>6170</v>
      </c>
      <c r="E825" s="2">
        <v>3</v>
      </c>
      <c r="F825" s="2" t="str">
        <f>_xlfn.XLOOKUP(C825,customers!$A$1:$A$1001,customers!$B$1:$B$1001,,0)</f>
        <v>Tess Benediktovich</v>
      </c>
      <c r="G825" s="2" t="str">
        <f>IF(_xlfn.XLOOKUP(C825,customers!$A$1:$A$1001,customers!$C$1:$C$1001,,0)=0, "", _xlfn.XLOOKUP(C825,customers!$A$1:$A$1001,customers!$C$1:$C$1001,,0))</f>
        <v>tbenediktovichmv@ebay.com</v>
      </c>
      <c r="H825" s="2" t="str">
        <f>_xlfn.XLOOKUP(C825,customers!$A$1:$A$1001,customers!$G$1:$G$1001,,0)</f>
        <v>United States</v>
      </c>
      <c r="I825" t="str">
        <f>INDEX(products!$A$1:$G$49,MATCH(orders!$D825,products!$A$1:$A$49,0), MATCH(orders!I$1,products!$A$1:$G$1,0))</f>
        <v>Lib</v>
      </c>
      <c r="J825" t="str">
        <f>INDEX(products!$A$1:$G$49,MATCH(orders!$D825,products!$A$1:$A$49,0), MATCH(orders!J$1,products!$A$1:$G$1,0))</f>
        <v>L</v>
      </c>
      <c r="K825" s="4">
        <f>INDEX(products!$A$1:$G$49,MATCH(orders!$D825,products!$A$1:$A$49,0), MATCH(orders!K$1,products!$A$1:$G$1,0))</f>
        <v>1</v>
      </c>
      <c r="L825" s="5">
        <f>INDEX(products!$A$1:$G$49,MATCH(orders!$D825,products!$A$1:$A$49,0), MATCH(orders!L$1,products!$A$1:$G$1,0))</f>
        <v>15.85</v>
      </c>
      <c r="M825" s="5">
        <f t="shared" si="36"/>
        <v>47.55</v>
      </c>
      <c r="N825" t="str">
        <f t="shared" si="37"/>
        <v>Librica</v>
      </c>
      <c r="O825" t="str">
        <f t="shared" si="38"/>
        <v>Light</v>
      </c>
      <c r="P825" t="str" cm="1">
        <f t="array" ref="P825">_xlfn.XLOOKUP(Orders[[#This Row],[Customer ID]],customers!$A$1:$A$1001,customers!I$1:$I$1001,,0)</f>
        <v>Yes</v>
      </c>
      <c r="Q825" t="str">
        <f>_xlfn.XLOOKUP(C825,customers!$A$1:$A$1001,customers!$F$1:$F$1001,,0)</f>
        <v>Albuquerque</v>
      </c>
      <c r="R825" s="10">
        <f>Orders[[#This Row],[Unit Price]]-Orders[[#This Row],[Unit Profit]]</f>
        <v>13.7895</v>
      </c>
      <c r="S825" s="10">
        <f>Orders[[#This Row],[Quantity]]*Orders[[#This Row],[Unit Cost]]</f>
        <v>41.368499999999997</v>
      </c>
      <c r="T825" s="5" cm="1">
        <f t="array" ref="T825">_xlfn.XLOOKUP(D825,Table2[[#All],[Product ID]],Table2[[#All],[Profit]],,0)</f>
        <v>2.0605000000000002</v>
      </c>
      <c r="U825" s="5">
        <f>Orders[[#This Row],[Quantity]]*Orders[[#This Row],[Unit Profit]]</f>
        <v>6.1815000000000007</v>
      </c>
    </row>
    <row r="826" spans="1:21" x14ac:dyDescent="0.3">
      <c r="A826" s="2" t="s">
        <v>5147</v>
      </c>
      <c r="B826" s="3">
        <v>43781</v>
      </c>
      <c r="C826" s="2" t="s">
        <v>5148</v>
      </c>
      <c r="D826" t="s">
        <v>6152</v>
      </c>
      <c r="E826" s="2">
        <v>5</v>
      </c>
      <c r="F826" s="2" t="str">
        <f>_xlfn.XLOOKUP(C826,customers!$A$1:$A$1001,customers!$B$1:$B$1001,,0)</f>
        <v>Correy Bourner</v>
      </c>
      <c r="G826" s="2" t="str">
        <f>IF(_xlfn.XLOOKUP(C826,customers!$A$1:$A$1001,customers!$C$1:$C$1001,,0)=0, "", _xlfn.XLOOKUP(C826,customers!$A$1:$A$1001,customers!$C$1:$C$1001,,0))</f>
        <v>cbournermw@chronoengine.com</v>
      </c>
      <c r="H826" s="2" t="str">
        <f>_xlfn.XLOOKUP(C826,customers!$A$1:$A$1001,customers!$G$1:$G$1001,,0)</f>
        <v>United States</v>
      </c>
      <c r="I826" t="str">
        <f>INDEX(products!$A$1:$G$49,MATCH(orders!$D826,products!$A$1:$A$49,0), MATCH(orders!I$1,products!$A$1:$G$1,0))</f>
        <v>Ara</v>
      </c>
      <c r="J826" t="str">
        <f>INDEX(products!$A$1:$G$49,MATCH(orders!$D826,products!$A$1:$A$49,0), MATCH(orders!J$1,products!$A$1:$G$1,0))</f>
        <v>M</v>
      </c>
      <c r="K826" s="4">
        <f>INDEX(products!$A$1:$G$49,MATCH(orders!$D826,products!$A$1:$A$49,0), MATCH(orders!K$1,products!$A$1:$G$1,0))</f>
        <v>0.2</v>
      </c>
      <c r="L826" s="5">
        <f>INDEX(products!$A$1:$G$49,MATCH(orders!$D826,products!$A$1:$A$49,0), MATCH(orders!L$1,products!$A$1:$G$1,0))</f>
        <v>3.375</v>
      </c>
      <c r="M826" s="5">
        <f t="shared" si="36"/>
        <v>16.875</v>
      </c>
      <c r="N826" t="str">
        <f t="shared" si="37"/>
        <v>Arabica</v>
      </c>
      <c r="O826" t="str">
        <f t="shared" si="38"/>
        <v>Medium</v>
      </c>
      <c r="P826" t="str" cm="1">
        <f t="array" ref="P826">_xlfn.XLOOKUP(Orders[[#This Row],[Customer ID]],customers!$A$1:$A$1001,customers!I$1:$I$1001,,0)</f>
        <v>Yes</v>
      </c>
      <c r="Q826" t="str">
        <f>_xlfn.XLOOKUP(C826,customers!$A$1:$A$1001,customers!$F$1:$F$1001,,0)</f>
        <v>Charlotte</v>
      </c>
      <c r="R826" s="10">
        <f>Orders[[#This Row],[Unit Price]]-Orders[[#This Row],[Unit Profit]]</f>
        <v>3.07125</v>
      </c>
      <c r="S826" s="10">
        <f>Orders[[#This Row],[Quantity]]*Orders[[#This Row],[Unit Cost]]</f>
        <v>15.356249999999999</v>
      </c>
      <c r="T826" s="5" cm="1">
        <f t="array" ref="T826">_xlfn.XLOOKUP(D826,Table2[[#All],[Product ID]],Table2[[#All],[Profit]],,0)</f>
        <v>0.30374999999999996</v>
      </c>
      <c r="U826" s="5">
        <f>Orders[[#This Row],[Quantity]]*Orders[[#This Row],[Unit Profit]]</f>
        <v>1.5187499999999998</v>
      </c>
    </row>
    <row r="827" spans="1:21" x14ac:dyDescent="0.3">
      <c r="A827" s="2" t="s">
        <v>5152</v>
      </c>
      <c r="B827" s="3">
        <v>44603</v>
      </c>
      <c r="C827" s="2" t="s">
        <v>5188</v>
      </c>
      <c r="D827" t="s">
        <v>6147</v>
      </c>
      <c r="E827" s="2">
        <v>3</v>
      </c>
      <c r="F827" s="2" t="str">
        <f>_xlfn.XLOOKUP(C827,customers!$A$1:$A$1001,customers!$B$1:$B$1001,,0)</f>
        <v>Odelia Skerme</v>
      </c>
      <c r="G827" s="2" t="str">
        <f>IF(_xlfn.XLOOKUP(C827,customers!$A$1:$A$1001,customers!$C$1:$C$1001,,0)=0, "", _xlfn.XLOOKUP(C827,customers!$A$1:$A$1001,customers!$C$1:$C$1001,,0))</f>
        <v>oskermen3@hatena.ne.jp</v>
      </c>
      <c r="H827" s="2" t="str">
        <f>_xlfn.XLOOKUP(C827,customers!$A$1:$A$1001,customers!$G$1:$G$1001,,0)</f>
        <v>United States</v>
      </c>
      <c r="I827" t="str">
        <f>INDEX(products!$A$1:$G$49,MATCH(orders!$D827,products!$A$1:$A$49,0), MATCH(orders!I$1,products!$A$1:$G$1,0))</f>
        <v>Ara</v>
      </c>
      <c r="J827" t="str">
        <f>INDEX(products!$A$1:$G$49,MATCH(orders!$D827,products!$A$1:$A$49,0), MATCH(orders!J$1,products!$A$1:$G$1,0))</f>
        <v>D</v>
      </c>
      <c r="K827" s="4">
        <f>INDEX(products!$A$1:$G$49,MATCH(orders!$D827,products!$A$1:$A$49,0), MATCH(orders!K$1,products!$A$1:$G$1,0))</f>
        <v>1</v>
      </c>
      <c r="L827" s="5">
        <f>INDEX(products!$A$1:$G$49,MATCH(orders!$D827,products!$A$1:$A$49,0), MATCH(orders!L$1,products!$A$1:$G$1,0))</f>
        <v>9.9499999999999993</v>
      </c>
      <c r="M827" s="5">
        <f t="shared" si="36"/>
        <v>29.849999999999998</v>
      </c>
      <c r="N827" t="str">
        <f t="shared" si="37"/>
        <v>Arabica</v>
      </c>
      <c r="O827" t="str">
        <f t="shared" si="38"/>
        <v>Dark</v>
      </c>
      <c r="P827" t="str" cm="1">
        <f t="array" ref="P827">_xlfn.XLOOKUP(Orders[[#This Row],[Customer ID]],customers!$A$1:$A$1001,customers!I$1:$I$1001,,0)</f>
        <v>Yes</v>
      </c>
      <c r="Q827" t="str">
        <f>_xlfn.XLOOKUP(C827,customers!$A$1:$A$1001,customers!$F$1:$F$1001,,0)</f>
        <v>Oklahoma City</v>
      </c>
      <c r="R827" s="10">
        <f>Orders[[#This Row],[Unit Price]]-Orders[[#This Row],[Unit Profit]]</f>
        <v>9.0544999999999991</v>
      </c>
      <c r="S827" s="10">
        <f>Orders[[#This Row],[Quantity]]*Orders[[#This Row],[Unit Cost]]</f>
        <v>27.163499999999999</v>
      </c>
      <c r="T827" s="5" cm="1">
        <f t="array" ref="T827">_xlfn.XLOOKUP(D827,Table2[[#All],[Product ID]],Table2[[#All],[Profit]],,0)</f>
        <v>0.89549999999999985</v>
      </c>
      <c r="U827" s="5">
        <f>Orders[[#This Row],[Quantity]]*Orders[[#This Row],[Unit Profit]]</f>
        <v>2.6864999999999997</v>
      </c>
    </row>
    <row r="828" spans="1:21" x14ac:dyDescent="0.3">
      <c r="A828" s="2" t="s">
        <v>5158</v>
      </c>
      <c r="B828" s="3">
        <v>44283</v>
      </c>
      <c r="C828" s="2" t="s">
        <v>5159</v>
      </c>
      <c r="D828" t="s">
        <v>6139</v>
      </c>
      <c r="E828" s="2">
        <v>5</v>
      </c>
      <c r="F828" s="2" t="str">
        <f>_xlfn.XLOOKUP(C828,customers!$A$1:$A$1001,customers!$B$1:$B$1001,,0)</f>
        <v>Kandy Heddan</v>
      </c>
      <c r="G828" s="2" t="str">
        <f>IF(_xlfn.XLOOKUP(C828,customers!$A$1:$A$1001,customers!$C$1:$C$1001,,0)=0, "", _xlfn.XLOOKUP(C828,customers!$A$1:$A$1001,customers!$C$1:$C$1001,,0))</f>
        <v>kheddanmy@icq.com</v>
      </c>
      <c r="H828" s="2" t="str">
        <f>_xlfn.XLOOKUP(C828,customers!$A$1:$A$1001,customers!$G$1:$G$1001,,0)</f>
        <v>United States</v>
      </c>
      <c r="I828" t="str">
        <f>INDEX(products!$A$1:$G$49,MATCH(orders!$D828,products!$A$1:$A$49,0), MATCH(orders!I$1,products!$A$1:$G$1,0))</f>
        <v>Exc</v>
      </c>
      <c r="J828" t="str">
        <f>INDEX(products!$A$1:$G$49,MATCH(orders!$D828,products!$A$1:$A$49,0), MATCH(orders!J$1,products!$A$1:$G$1,0))</f>
        <v>M</v>
      </c>
      <c r="K828" s="4">
        <f>INDEX(products!$A$1:$G$49,MATCH(orders!$D828,products!$A$1:$A$49,0), MATCH(orders!K$1,products!$A$1:$G$1,0))</f>
        <v>0.5</v>
      </c>
      <c r="L828" s="5">
        <f>INDEX(products!$A$1:$G$49,MATCH(orders!$D828,products!$A$1:$A$49,0), MATCH(orders!L$1,products!$A$1:$G$1,0))</f>
        <v>8.25</v>
      </c>
      <c r="M828" s="5">
        <f t="shared" si="36"/>
        <v>41.25</v>
      </c>
      <c r="N828" t="str">
        <f t="shared" si="37"/>
        <v>Excelsa</v>
      </c>
      <c r="O828" t="str">
        <f t="shared" si="38"/>
        <v>Medium</v>
      </c>
      <c r="P828" t="str" cm="1">
        <f t="array" ref="P828">_xlfn.XLOOKUP(Orders[[#This Row],[Customer ID]],customers!$A$1:$A$1001,customers!I$1:$I$1001,,0)</f>
        <v>Yes</v>
      </c>
      <c r="Q828" t="str">
        <f>_xlfn.XLOOKUP(C828,customers!$A$1:$A$1001,customers!$F$1:$F$1001,,0)</f>
        <v>Pensacola</v>
      </c>
      <c r="R828" s="10">
        <f>Orders[[#This Row],[Unit Price]]-Orders[[#This Row],[Unit Profit]]</f>
        <v>7.3425000000000002</v>
      </c>
      <c r="S828" s="10">
        <f>Orders[[#This Row],[Quantity]]*Orders[[#This Row],[Unit Cost]]</f>
        <v>36.712499999999999</v>
      </c>
      <c r="T828" s="5" cm="1">
        <f t="array" ref="T828">_xlfn.XLOOKUP(D828,Table2[[#All],[Product ID]],Table2[[#All],[Profit]],,0)</f>
        <v>0.90749999999999997</v>
      </c>
      <c r="U828" s="5">
        <f>Orders[[#This Row],[Quantity]]*Orders[[#This Row],[Unit Profit]]</f>
        <v>4.5374999999999996</v>
      </c>
    </row>
    <row r="829" spans="1:21" x14ac:dyDescent="0.3">
      <c r="A829" s="2" t="s">
        <v>5164</v>
      </c>
      <c r="B829" s="3">
        <v>44540</v>
      </c>
      <c r="C829" s="2" t="s">
        <v>5165</v>
      </c>
      <c r="D829" t="s">
        <v>6156</v>
      </c>
      <c r="E829" s="2">
        <v>5</v>
      </c>
      <c r="F829" s="2" t="str">
        <f>_xlfn.XLOOKUP(C829,customers!$A$1:$A$1001,customers!$B$1:$B$1001,,0)</f>
        <v>Ibby Charters</v>
      </c>
      <c r="G829" s="2" t="str">
        <f>IF(_xlfn.XLOOKUP(C829,customers!$A$1:$A$1001,customers!$C$1:$C$1001,,0)=0, "", _xlfn.XLOOKUP(C829,customers!$A$1:$A$1001,customers!$C$1:$C$1001,,0))</f>
        <v>ichartersmz@abc.net.au</v>
      </c>
      <c r="H829" s="2" t="str">
        <f>_xlfn.XLOOKUP(C829,customers!$A$1:$A$1001,customers!$G$1:$G$1001,,0)</f>
        <v>United States</v>
      </c>
      <c r="I829" t="str">
        <f>INDEX(products!$A$1:$G$49,MATCH(orders!$D829,products!$A$1:$A$49,0), MATCH(orders!I$1,products!$A$1:$G$1,0))</f>
        <v>Exc</v>
      </c>
      <c r="J829" t="str">
        <f>INDEX(products!$A$1:$G$49,MATCH(orders!$D829,products!$A$1:$A$49,0), MATCH(orders!J$1,products!$A$1:$G$1,0))</f>
        <v>M</v>
      </c>
      <c r="K829" s="4">
        <f>INDEX(products!$A$1:$G$49,MATCH(orders!$D829,products!$A$1:$A$49,0), MATCH(orders!K$1,products!$A$1:$G$1,0))</f>
        <v>0.2</v>
      </c>
      <c r="L829" s="5">
        <f>INDEX(products!$A$1:$G$49,MATCH(orders!$D829,products!$A$1:$A$49,0), MATCH(orders!L$1,products!$A$1:$G$1,0))</f>
        <v>4.125</v>
      </c>
      <c r="M829" s="5">
        <f t="shared" si="36"/>
        <v>20.625</v>
      </c>
      <c r="N829" t="str">
        <f t="shared" si="37"/>
        <v>Excelsa</v>
      </c>
      <c r="O829" t="str">
        <f t="shared" si="38"/>
        <v>Medium</v>
      </c>
      <c r="P829" t="str" cm="1">
        <f t="array" ref="P829">_xlfn.XLOOKUP(Orders[[#This Row],[Customer ID]],customers!$A$1:$A$1001,customers!I$1:$I$1001,,0)</f>
        <v>No</v>
      </c>
      <c r="Q829" t="str">
        <f>_xlfn.XLOOKUP(C829,customers!$A$1:$A$1001,customers!$F$1:$F$1001,,0)</f>
        <v>Washington</v>
      </c>
      <c r="R829" s="10">
        <f>Orders[[#This Row],[Unit Price]]-Orders[[#This Row],[Unit Profit]]</f>
        <v>3.6712500000000001</v>
      </c>
      <c r="S829" s="10">
        <f>Orders[[#This Row],[Quantity]]*Orders[[#This Row],[Unit Cost]]</f>
        <v>18.356249999999999</v>
      </c>
      <c r="T829" s="5" cm="1">
        <f t="array" ref="T829">_xlfn.XLOOKUP(D829,Table2[[#All],[Product ID]],Table2[[#All],[Profit]],,0)</f>
        <v>0.45374999999999999</v>
      </c>
      <c r="U829" s="5">
        <f>Orders[[#This Row],[Quantity]]*Orders[[#This Row],[Unit Profit]]</f>
        <v>2.2687499999999998</v>
      </c>
    </row>
    <row r="830" spans="1:21" x14ac:dyDescent="0.3">
      <c r="A830" s="2" t="s">
        <v>5170</v>
      </c>
      <c r="B830" s="3">
        <v>44505</v>
      </c>
      <c r="C830" s="2" t="s">
        <v>5171</v>
      </c>
      <c r="D830" t="s">
        <v>6168</v>
      </c>
      <c r="E830" s="2">
        <v>6</v>
      </c>
      <c r="F830" s="2" t="str">
        <f>_xlfn.XLOOKUP(C830,customers!$A$1:$A$1001,customers!$B$1:$B$1001,,0)</f>
        <v>Adora Roubert</v>
      </c>
      <c r="G830" s="2" t="str">
        <f>IF(_xlfn.XLOOKUP(C830,customers!$A$1:$A$1001,customers!$C$1:$C$1001,,0)=0, "", _xlfn.XLOOKUP(C830,customers!$A$1:$A$1001,customers!$C$1:$C$1001,,0))</f>
        <v>aroubertn0@tmall.com</v>
      </c>
      <c r="H830" s="2" t="str">
        <f>_xlfn.XLOOKUP(C830,customers!$A$1:$A$1001,customers!$G$1:$G$1001,,0)</f>
        <v>United States</v>
      </c>
      <c r="I830" t="str">
        <f>INDEX(products!$A$1:$G$49,MATCH(orders!$D830,products!$A$1:$A$49,0), MATCH(orders!I$1,products!$A$1:$G$1,0))</f>
        <v>Ara</v>
      </c>
      <c r="J830" t="str">
        <f>INDEX(products!$A$1:$G$49,MATCH(orders!$D830,products!$A$1:$A$49,0), MATCH(orders!J$1,products!$A$1:$G$1,0))</f>
        <v>D</v>
      </c>
      <c r="K830" s="4">
        <f>INDEX(products!$A$1:$G$49,MATCH(orders!$D830,products!$A$1:$A$49,0), MATCH(orders!K$1,products!$A$1:$G$1,0))</f>
        <v>2.5</v>
      </c>
      <c r="L830" s="5">
        <f>INDEX(products!$A$1:$G$49,MATCH(orders!$D830,products!$A$1:$A$49,0), MATCH(orders!L$1,products!$A$1:$G$1,0))</f>
        <v>22.884999999999998</v>
      </c>
      <c r="M830" s="5">
        <f t="shared" si="36"/>
        <v>137.31</v>
      </c>
      <c r="N830" t="str">
        <f t="shared" si="37"/>
        <v>Arabica</v>
      </c>
      <c r="O830" t="str">
        <f t="shared" si="38"/>
        <v>Dark</v>
      </c>
      <c r="P830" t="str" cm="1">
        <f t="array" ref="P830">_xlfn.XLOOKUP(Orders[[#This Row],[Customer ID]],customers!$A$1:$A$1001,customers!I$1:$I$1001,,0)</f>
        <v>Yes</v>
      </c>
      <c r="Q830" t="str">
        <f>_xlfn.XLOOKUP(C830,customers!$A$1:$A$1001,customers!$F$1:$F$1001,,0)</f>
        <v>Port Saint Lucie</v>
      </c>
      <c r="R830" s="10">
        <f>Orders[[#This Row],[Unit Price]]-Orders[[#This Row],[Unit Profit]]</f>
        <v>20.82535</v>
      </c>
      <c r="S830" s="10">
        <f>Orders[[#This Row],[Quantity]]*Orders[[#This Row],[Unit Cost]]</f>
        <v>124.9521</v>
      </c>
      <c r="T830" s="5" cm="1">
        <f t="array" ref="T830">_xlfn.XLOOKUP(D830,Table2[[#All],[Product ID]],Table2[[#All],[Profit]],,0)</f>
        <v>2.0596499999999995</v>
      </c>
      <c r="U830" s="5">
        <f>Orders[[#This Row],[Quantity]]*Orders[[#This Row],[Unit Profit]]</f>
        <v>12.357899999999997</v>
      </c>
    </row>
    <row r="831" spans="1:21" x14ac:dyDescent="0.3">
      <c r="A831" s="2" t="s">
        <v>5176</v>
      </c>
      <c r="B831" s="3">
        <v>43890</v>
      </c>
      <c r="C831" s="2" t="s">
        <v>5177</v>
      </c>
      <c r="D831" t="s">
        <v>6154</v>
      </c>
      <c r="E831" s="2">
        <v>1</v>
      </c>
      <c r="F831" s="2" t="str">
        <f>_xlfn.XLOOKUP(C831,customers!$A$1:$A$1001,customers!$B$1:$B$1001,,0)</f>
        <v>Hillel Mairs</v>
      </c>
      <c r="G831" s="2" t="str">
        <f>IF(_xlfn.XLOOKUP(C831,customers!$A$1:$A$1001,customers!$C$1:$C$1001,,0)=0, "", _xlfn.XLOOKUP(C831,customers!$A$1:$A$1001,customers!$C$1:$C$1001,,0))</f>
        <v>hmairsn1@so-net.ne.jp</v>
      </c>
      <c r="H831" s="2" t="str">
        <f>_xlfn.XLOOKUP(C831,customers!$A$1:$A$1001,customers!$G$1:$G$1001,,0)</f>
        <v>United States</v>
      </c>
      <c r="I831" t="str">
        <f>INDEX(products!$A$1:$G$49,MATCH(orders!$D831,products!$A$1:$A$49,0), MATCH(orders!I$1,products!$A$1:$G$1,0))</f>
        <v>Ara</v>
      </c>
      <c r="J831" t="str">
        <f>INDEX(products!$A$1:$G$49,MATCH(orders!$D831,products!$A$1:$A$49,0), MATCH(orders!J$1,products!$A$1:$G$1,0))</f>
        <v>D</v>
      </c>
      <c r="K831" s="4">
        <f>INDEX(products!$A$1:$G$49,MATCH(orders!$D831,products!$A$1:$A$49,0), MATCH(orders!K$1,products!$A$1:$G$1,0))</f>
        <v>0.2</v>
      </c>
      <c r="L831" s="5">
        <f>INDEX(products!$A$1:$G$49,MATCH(orders!$D831,products!$A$1:$A$49,0), MATCH(orders!L$1,products!$A$1:$G$1,0))</f>
        <v>2.9849999999999999</v>
      </c>
      <c r="M831" s="5">
        <f t="shared" si="36"/>
        <v>2.9849999999999999</v>
      </c>
      <c r="N831" t="str">
        <f t="shared" si="37"/>
        <v>Arabica</v>
      </c>
      <c r="O831" t="str">
        <f t="shared" si="38"/>
        <v>Dark</v>
      </c>
      <c r="P831" t="str" cm="1">
        <f t="array" ref="P831">_xlfn.XLOOKUP(Orders[[#This Row],[Customer ID]],customers!$A$1:$A$1001,customers!I$1:$I$1001,,0)</f>
        <v>No</v>
      </c>
      <c r="Q831" t="str">
        <f>_xlfn.XLOOKUP(C831,customers!$A$1:$A$1001,customers!$F$1:$F$1001,,0)</f>
        <v>Huntington</v>
      </c>
      <c r="R831" s="10">
        <f>Orders[[#This Row],[Unit Price]]-Orders[[#This Row],[Unit Profit]]</f>
        <v>2.7163499999999998</v>
      </c>
      <c r="S831" s="10">
        <f>Orders[[#This Row],[Quantity]]*Orders[[#This Row],[Unit Cost]]</f>
        <v>2.7163499999999998</v>
      </c>
      <c r="T831" s="5" cm="1">
        <f t="array" ref="T831">_xlfn.XLOOKUP(D831,Table2[[#All],[Product ID]],Table2[[#All],[Profit]],,0)</f>
        <v>0.26865</v>
      </c>
      <c r="U831" s="5">
        <f>Orders[[#This Row],[Quantity]]*Orders[[#This Row],[Unit Profit]]</f>
        <v>0.26865</v>
      </c>
    </row>
    <row r="832" spans="1:21" x14ac:dyDescent="0.3">
      <c r="A832" s="2" t="s">
        <v>5182</v>
      </c>
      <c r="B832" s="3">
        <v>44414</v>
      </c>
      <c r="C832" s="2" t="s">
        <v>5183</v>
      </c>
      <c r="D832" t="s">
        <v>6141</v>
      </c>
      <c r="E832" s="2">
        <v>2</v>
      </c>
      <c r="F832" s="2" t="str">
        <f>_xlfn.XLOOKUP(C832,customers!$A$1:$A$1001,customers!$B$1:$B$1001,,0)</f>
        <v>Helaina Rainforth</v>
      </c>
      <c r="G832" s="2" t="str">
        <f>IF(_xlfn.XLOOKUP(C832,customers!$A$1:$A$1001,customers!$C$1:$C$1001,,0)=0, "", _xlfn.XLOOKUP(C832,customers!$A$1:$A$1001,customers!$C$1:$C$1001,,0))</f>
        <v>hrainforthn2@blog.com</v>
      </c>
      <c r="H832" s="2" t="str">
        <f>_xlfn.XLOOKUP(C832,customers!$A$1:$A$1001,customers!$G$1:$G$1001,,0)</f>
        <v>United States</v>
      </c>
      <c r="I832" t="str">
        <f>INDEX(products!$A$1:$G$49,MATCH(orders!$D832,products!$A$1:$A$49,0), MATCH(orders!I$1,products!$A$1:$G$1,0))</f>
        <v>Exc</v>
      </c>
      <c r="J832" t="str">
        <f>INDEX(products!$A$1:$G$49,MATCH(orders!$D832,products!$A$1:$A$49,0), MATCH(orders!J$1,products!$A$1:$G$1,0))</f>
        <v>M</v>
      </c>
      <c r="K832" s="4">
        <f>INDEX(products!$A$1:$G$49,MATCH(orders!$D832,products!$A$1:$A$49,0), MATCH(orders!K$1,products!$A$1:$G$1,0))</f>
        <v>1</v>
      </c>
      <c r="L832" s="5">
        <f>INDEX(products!$A$1:$G$49,MATCH(orders!$D832,products!$A$1:$A$49,0), MATCH(orders!L$1,products!$A$1:$G$1,0))</f>
        <v>13.75</v>
      </c>
      <c r="M832" s="5">
        <f t="shared" si="36"/>
        <v>27.5</v>
      </c>
      <c r="N832" t="str">
        <f t="shared" si="37"/>
        <v>Excelsa</v>
      </c>
      <c r="O832" t="str">
        <f t="shared" si="38"/>
        <v>Medium</v>
      </c>
      <c r="P832" t="str" cm="1">
        <f t="array" ref="P832">_xlfn.XLOOKUP(Orders[[#This Row],[Customer ID]],customers!$A$1:$A$1001,customers!I$1:$I$1001,,0)</f>
        <v>No</v>
      </c>
      <c r="Q832" t="str">
        <f>_xlfn.XLOOKUP(C832,customers!$A$1:$A$1001,customers!$F$1:$F$1001,,0)</f>
        <v>Philadelphia</v>
      </c>
      <c r="R832" s="10">
        <f>Orders[[#This Row],[Unit Price]]-Orders[[#This Row],[Unit Profit]]</f>
        <v>12.237500000000001</v>
      </c>
      <c r="S832" s="10">
        <f>Orders[[#This Row],[Quantity]]*Orders[[#This Row],[Unit Cost]]</f>
        <v>24.475000000000001</v>
      </c>
      <c r="T832" s="5" cm="1">
        <f t="array" ref="T832">_xlfn.XLOOKUP(D832,Table2[[#All],[Product ID]],Table2[[#All],[Profit]],,0)</f>
        <v>1.5125</v>
      </c>
      <c r="U832" s="5">
        <f>Orders[[#This Row],[Quantity]]*Orders[[#This Row],[Unit Profit]]</f>
        <v>3.0249999999999999</v>
      </c>
    </row>
    <row r="833" spans="1:21" x14ac:dyDescent="0.3">
      <c r="A833" s="2" t="s">
        <v>5182</v>
      </c>
      <c r="B833" s="3">
        <v>44414</v>
      </c>
      <c r="C833" s="2" t="s">
        <v>5183</v>
      </c>
      <c r="D833" t="s">
        <v>6154</v>
      </c>
      <c r="E833" s="2">
        <v>2</v>
      </c>
      <c r="F833" s="2" t="str">
        <f>_xlfn.XLOOKUP(C833,customers!$A$1:$A$1001,customers!$B$1:$B$1001,,0)</f>
        <v>Helaina Rainforth</v>
      </c>
      <c r="G833" s="2" t="str">
        <f>IF(_xlfn.XLOOKUP(C833,customers!$A$1:$A$1001,customers!$C$1:$C$1001,,0)=0, "", _xlfn.XLOOKUP(C833,customers!$A$1:$A$1001,customers!$C$1:$C$1001,,0))</f>
        <v>hrainforthn2@blog.com</v>
      </c>
      <c r="H833" s="2" t="str">
        <f>_xlfn.XLOOKUP(C833,customers!$A$1:$A$1001,customers!$G$1:$G$1001,,0)</f>
        <v>United States</v>
      </c>
      <c r="I833" t="str">
        <f>INDEX(products!$A$1:$G$49,MATCH(orders!$D833,products!$A$1:$A$49,0), MATCH(orders!I$1,products!$A$1:$G$1,0))</f>
        <v>Ara</v>
      </c>
      <c r="J833" t="str">
        <f>INDEX(products!$A$1:$G$49,MATCH(orders!$D833,products!$A$1:$A$49,0), MATCH(orders!J$1,products!$A$1:$G$1,0))</f>
        <v>D</v>
      </c>
      <c r="K833" s="4">
        <f>INDEX(products!$A$1:$G$49,MATCH(orders!$D833,products!$A$1:$A$49,0), MATCH(orders!K$1,products!$A$1:$G$1,0))</f>
        <v>0.2</v>
      </c>
      <c r="L833" s="5">
        <f>INDEX(products!$A$1:$G$49,MATCH(orders!$D833,products!$A$1:$A$49,0), MATCH(orders!L$1,products!$A$1:$G$1,0))</f>
        <v>2.9849999999999999</v>
      </c>
      <c r="M833" s="5">
        <f t="shared" si="36"/>
        <v>5.97</v>
      </c>
      <c r="N833" t="str">
        <f t="shared" si="37"/>
        <v>Arabica</v>
      </c>
      <c r="O833" t="str">
        <f t="shared" si="38"/>
        <v>Dark</v>
      </c>
      <c r="P833" t="str" cm="1">
        <f t="array" ref="P833">_xlfn.XLOOKUP(Orders[[#This Row],[Customer ID]],customers!$A$1:$A$1001,customers!I$1:$I$1001,,0)</f>
        <v>No</v>
      </c>
      <c r="Q833" t="str">
        <f>_xlfn.XLOOKUP(C833,customers!$A$1:$A$1001,customers!$F$1:$F$1001,,0)</f>
        <v>Philadelphia</v>
      </c>
      <c r="R833" s="10">
        <f>Orders[[#This Row],[Unit Price]]-Orders[[#This Row],[Unit Profit]]</f>
        <v>2.7163499999999998</v>
      </c>
      <c r="S833" s="10">
        <f>Orders[[#This Row],[Quantity]]*Orders[[#This Row],[Unit Cost]]</f>
        <v>5.4326999999999996</v>
      </c>
      <c r="T833" s="5" cm="1">
        <f t="array" ref="T833">_xlfn.XLOOKUP(D833,Table2[[#All],[Product ID]],Table2[[#All],[Profit]],,0)</f>
        <v>0.26865</v>
      </c>
      <c r="U833" s="5">
        <f>Orders[[#This Row],[Quantity]]*Orders[[#This Row],[Unit Profit]]</f>
        <v>0.5373</v>
      </c>
    </row>
    <row r="834" spans="1:21" x14ac:dyDescent="0.3">
      <c r="A834" s="2" t="s">
        <v>5193</v>
      </c>
      <c r="B834" s="3">
        <v>44274</v>
      </c>
      <c r="C834" s="2" t="s">
        <v>5194</v>
      </c>
      <c r="D834" t="s">
        <v>6138</v>
      </c>
      <c r="E834" s="2">
        <v>6</v>
      </c>
      <c r="F834" s="2" t="str">
        <f>_xlfn.XLOOKUP(C834,customers!$A$1:$A$1001,customers!$B$1:$B$1001,,0)</f>
        <v>Isac Jesper</v>
      </c>
      <c r="G834" s="2" t="str">
        <f>IF(_xlfn.XLOOKUP(C834,customers!$A$1:$A$1001,customers!$C$1:$C$1001,,0)=0, "", _xlfn.XLOOKUP(C834,customers!$A$1:$A$1001,customers!$C$1:$C$1001,,0))</f>
        <v>ijespern4@theglobeandmail.com</v>
      </c>
      <c r="H834" s="2" t="str">
        <f>_xlfn.XLOOKUP(C834,customers!$A$1:$A$1001,customers!$G$1:$G$1001,,0)</f>
        <v>United States</v>
      </c>
      <c r="I834" t="str">
        <f>INDEX(products!$A$1:$G$49,MATCH(orders!$D834,products!$A$1:$A$49,0), MATCH(orders!I$1,products!$A$1:$G$1,0))</f>
        <v>Rob</v>
      </c>
      <c r="J834" t="str">
        <f>INDEX(products!$A$1:$G$49,MATCH(orders!$D834,products!$A$1:$A$49,0), MATCH(orders!J$1,products!$A$1:$G$1,0))</f>
        <v>M</v>
      </c>
      <c r="K834" s="4">
        <f>INDEX(products!$A$1:$G$49,MATCH(orders!$D834,products!$A$1:$A$49,0), MATCH(orders!K$1,products!$A$1:$G$1,0))</f>
        <v>1</v>
      </c>
      <c r="L834" s="5">
        <f>INDEX(products!$A$1:$G$49,MATCH(orders!$D834,products!$A$1:$A$49,0), MATCH(orders!L$1,products!$A$1:$G$1,0))</f>
        <v>9.9499999999999993</v>
      </c>
      <c r="M834" s="5">
        <f t="shared" si="36"/>
        <v>59.699999999999996</v>
      </c>
      <c r="N834" t="str">
        <f t="shared" si="37"/>
        <v>Robusta</v>
      </c>
      <c r="O834" t="str">
        <f t="shared" si="38"/>
        <v>Medium</v>
      </c>
      <c r="P834" t="str" cm="1">
        <f t="array" ref="P834">_xlfn.XLOOKUP(Orders[[#This Row],[Customer ID]],customers!$A$1:$A$1001,customers!I$1:$I$1001,,0)</f>
        <v>No</v>
      </c>
      <c r="Q834" t="str">
        <f>_xlfn.XLOOKUP(C834,customers!$A$1:$A$1001,customers!$F$1:$F$1001,,0)</f>
        <v>Naples</v>
      </c>
      <c r="R834" s="10">
        <f>Orders[[#This Row],[Unit Price]]-Orders[[#This Row],[Unit Profit]]</f>
        <v>9.3529999999999998</v>
      </c>
      <c r="S834" s="10">
        <f>Orders[[#This Row],[Quantity]]*Orders[[#This Row],[Unit Cost]]</f>
        <v>56.117999999999995</v>
      </c>
      <c r="T834" s="5" cm="1">
        <f t="array" ref="T834">_xlfn.XLOOKUP(D834,Table2[[#All],[Product ID]],Table2[[#All],[Profit]],,0)</f>
        <v>0.59699999999999998</v>
      </c>
      <c r="U834" s="5">
        <f>Orders[[#This Row],[Quantity]]*Orders[[#This Row],[Unit Profit]]</f>
        <v>3.5819999999999999</v>
      </c>
    </row>
    <row r="835" spans="1:21" x14ac:dyDescent="0.3">
      <c r="A835" s="2" t="s">
        <v>5199</v>
      </c>
      <c r="B835" s="3">
        <v>44302</v>
      </c>
      <c r="C835" s="2" t="s">
        <v>5200</v>
      </c>
      <c r="D835" t="s">
        <v>6149</v>
      </c>
      <c r="E835" s="2">
        <v>4</v>
      </c>
      <c r="F835" s="2" t="str">
        <f>_xlfn.XLOOKUP(C835,customers!$A$1:$A$1001,customers!$B$1:$B$1001,,0)</f>
        <v>Lenette Dwerryhouse</v>
      </c>
      <c r="G835" s="2" t="str">
        <f>IF(_xlfn.XLOOKUP(C835,customers!$A$1:$A$1001,customers!$C$1:$C$1001,,0)=0, "", _xlfn.XLOOKUP(C835,customers!$A$1:$A$1001,customers!$C$1:$C$1001,,0))</f>
        <v>ldwerryhousen5@gravatar.com</v>
      </c>
      <c r="H835" s="2" t="str">
        <f>_xlfn.XLOOKUP(C835,customers!$A$1:$A$1001,customers!$G$1:$G$1001,,0)</f>
        <v>United States</v>
      </c>
      <c r="I835" t="str">
        <f>INDEX(products!$A$1:$G$49,MATCH(orders!$D835,products!$A$1:$A$49,0), MATCH(orders!I$1,products!$A$1:$G$1,0))</f>
        <v>Rob</v>
      </c>
      <c r="J835" t="str">
        <f>INDEX(products!$A$1:$G$49,MATCH(orders!$D835,products!$A$1:$A$49,0), MATCH(orders!J$1,products!$A$1:$G$1,0))</f>
        <v>D</v>
      </c>
      <c r="K835" s="4">
        <f>INDEX(products!$A$1:$G$49,MATCH(orders!$D835,products!$A$1:$A$49,0), MATCH(orders!K$1,products!$A$1:$G$1,0))</f>
        <v>2.5</v>
      </c>
      <c r="L835" s="5">
        <f>INDEX(products!$A$1:$G$49,MATCH(orders!$D835,products!$A$1:$A$49,0), MATCH(orders!L$1,products!$A$1:$G$1,0))</f>
        <v>20.584999999999997</v>
      </c>
      <c r="M835" s="5">
        <f t="shared" ref="M835:M898" si="39">L835*E835</f>
        <v>82.339999999999989</v>
      </c>
      <c r="N835" t="str">
        <f t="shared" ref="N835:N898" si="40">IF(I835="Rob","Robusta", IF(I835="Exc","Excelsa", IF(I835="Ara", "Arabica", IF(I835="Lib", "Librica",""))))</f>
        <v>Robusta</v>
      </c>
      <c r="O835" t="str">
        <f t="shared" ref="O835:O898" si="41">IF(J835="M", "Medium", IF(J835="L", "Light", IF(J835="D", "Dark","")))</f>
        <v>Dark</v>
      </c>
      <c r="P835" t="str" cm="1">
        <f t="array" ref="P835">_xlfn.XLOOKUP(Orders[[#This Row],[Customer ID]],customers!$A$1:$A$1001,customers!I$1:$I$1001,,0)</f>
        <v>Yes</v>
      </c>
      <c r="Q835" t="str">
        <f>_xlfn.XLOOKUP(C835,customers!$A$1:$A$1001,customers!$F$1:$F$1001,,0)</f>
        <v>Fort Worth</v>
      </c>
      <c r="R835" s="10">
        <f>Orders[[#This Row],[Unit Price]]-Orders[[#This Row],[Unit Profit]]</f>
        <v>19.349899999999998</v>
      </c>
      <c r="S835" s="10">
        <f>Orders[[#This Row],[Quantity]]*Orders[[#This Row],[Unit Cost]]</f>
        <v>77.399599999999992</v>
      </c>
      <c r="T835" s="5" cm="1">
        <f t="array" ref="T835">_xlfn.XLOOKUP(D835,Table2[[#All],[Product ID]],Table2[[#All],[Profit]],,0)</f>
        <v>1.2350999999999999</v>
      </c>
      <c r="U835" s="5">
        <f>Orders[[#This Row],[Quantity]]*Orders[[#This Row],[Unit Profit]]</f>
        <v>4.9403999999999995</v>
      </c>
    </row>
    <row r="836" spans="1:21" x14ac:dyDescent="0.3">
      <c r="A836" s="2" t="s">
        <v>5205</v>
      </c>
      <c r="B836" s="3">
        <v>44141</v>
      </c>
      <c r="C836" s="2" t="s">
        <v>5206</v>
      </c>
      <c r="D836" t="s">
        <v>6168</v>
      </c>
      <c r="E836" s="2">
        <v>1</v>
      </c>
      <c r="F836" s="2" t="str">
        <f>_xlfn.XLOOKUP(C836,customers!$A$1:$A$1001,customers!$B$1:$B$1001,,0)</f>
        <v>Nadeen Broomer</v>
      </c>
      <c r="G836" s="2" t="str">
        <f>IF(_xlfn.XLOOKUP(C836,customers!$A$1:$A$1001,customers!$C$1:$C$1001,,0)=0, "", _xlfn.XLOOKUP(C836,customers!$A$1:$A$1001,customers!$C$1:$C$1001,,0))</f>
        <v>nbroomern6@examiner.com</v>
      </c>
      <c r="H836" s="2" t="str">
        <f>_xlfn.XLOOKUP(C836,customers!$A$1:$A$1001,customers!$G$1:$G$1001,,0)</f>
        <v>United States</v>
      </c>
      <c r="I836" t="str">
        <f>INDEX(products!$A$1:$G$49,MATCH(orders!$D836,products!$A$1:$A$49,0), MATCH(orders!I$1,products!$A$1:$G$1,0))</f>
        <v>Ara</v>
      </c>
      <c r="J836" t="str">
        <f>INDEX(products!$A$1:$G$49,MATCH(orders!$D836,products!$A$1:$A$49,0), MATCH(orders!J$1,products!$A$1:$G$1,0))</f>
        <v>D</v>
      </c>
      <c r="K836" s="4">
        <f>INDEX(products!$A$1:$G$49,MATCH(orders!$D836,products!$A$1:$A$49,0), MATCH(orders!K$1,products!$A$1:$G$1,0))</f>
        <v>2.5</v>
      </c>
      <c r="L836" s="5">
        <f>INDEX(products!$A$1:$G$49,MATCH(orders!$D836,products!$A$1:$A$49,0), MATCH(orders!L$1,products!$A$1:$G$1,0))</f>
        <v>22.884999999999998</v>
      </c>
      <c r="M836" s="5">
        <f t="shared" si="39"/>
        <v>22.884999999999998</v>
      </c>
      <c r="N836" t="str">
        <f t="shared" si="40"/>
        <v>Arabica</v>
      </c>
      <c r="O836" t="str">
        <f t="shared" si="41"/>
        <v>Dark</v>
      </c>
      <c r="P836" t="str" cm="1">
        <f t="array" ref="P836">_xlfn.XLOOKUP(Orders[[#This Row],[Customer ID]],customers!$A$1:$A$1001,customers!I$1:$I$1001,,0)</f>
        <v>No</v>
      </c>
      <c r="Q836" t="str">
        <f>_xlfn.XLOOKUP(C836,customers!$A$1:$A$1001,customers!$F$1:$F$1001,,0)</f>
        <v>Omaha</v>
      </c>
      <c r="R836" s="10">
        <f>Orders[[#This Row],[Unit Price]]-Orders[[#This Row],[Unit Profit]]</f>
        <v>20.82535</v>
      </c>
      <c r="S836" s="10">
        <f>Orders[[#This Row],[Quantity]]*Orders[[#This Row],[Unit Cost]]</f>
        <v>20.82535</v>
      </c>
      <c r="T836" s="5" cm="1">
        <f t="array" ref="T836">_xlfn.XLOOKUP(D836,Table2[[#All],[Product ID]],Table2[[#All],[Profit]],,0)</f>
        <v>2.0596499999999995</v>
      </c>
      <c r="U836" s="5">
        <f>Orders[[#This Row],[Quantity]]*Orders[[#This Row],[Unit Profit]]</f>
        <v>2.0596499999999995</v>
      </c>
    </row>
    <row r="837" spans="1:21" x14ac:dyDescent="0.3">
      <c r="A837" s="2" t="s">
        <v>5211</v>
      </c>
      <c r="B837" s="3">
        <v>44270</v>
      </c>
      <c r="C837" s="2" t="s">
        <v>5212</v>
      </c>
      <c r="D837" t="s">
        <v>6176</v>
      </c>
      <c r="E837" s="2">
        <v>1</v>
      </c>
      <c r="F837" s="2" t="str">
        <f>_xlfn.XLOOKUP(C837,customers!$A$1:$A$1001,customers!$B$1:$B$1001,,0)</f>
        <v>Konstantine Thoumasson</v>
      </c>
      <c r="G837" s="2" t="str">
        <f>IF(_xlfn.XLOOKUP(C837,customers!$A$1:$A$1001,customers!$C$1:$C$1001,,0)=0, "", _xlfn.XLOOKUP(C837,customers!$A$1:$A$1001,customers!$C$1:$C$1001,,0))</f>
        <v>kthoumassonn7@bloglovin.com</v>
      </c>
      <c r="H837" s="2" t="str">
        <f>_xlfn.XLOOKUP(C837,customers!$A$1:$A$1001,customers!$G$1:$G$1001,,0)</f>
        <v>United States</v>
      </c>
      <c r="I837" t="str">
        <f>INDEX(products!$A$1:$G$49,MATCH(orders!$D837,products!$A$1:$A$49,0), MATCH(orders!I$1,products!$A$1:$G$1,0))</f>
        <v>Exc</v>
      </c>
      <c r="J837" t="str">
        <f>INDEX(products!$A$1:$G$49,MATCH(orders!$D837,products!$A$1:$A$49,0), MATCH(orders!J$1,products!$A$1:$G$1,0))</f>
        <v>L</v>
      </c>
      <c r="K837" s="4">
        <f>INDEX(products!$A$1:$G$49,MATCH(orders!$D837,products!$A$1:$A$49,0), MATCH(orders!K$1,products!$A$1:$G$1,0))</f>
        <v>0.5</v>
      </c>
      <c r="L837" s="5">
        <f>INDEX(products!$A$1:$G$49,MATCH(orders!$D837,products!$A$1:$A$49,0), MATCH(orders!L$1,products!$A$1:$G$1,0))</f>
        <v>8.91</v>
      </c>
      <c r="M837" s="5">
        <f t="shared" si="39"/>
        <v>8.91</v>
      </c>
      <c r="N837" t="str">
        <f t="shared" si="40"/>
        <v>Excelsa</v>
      </c>
      <c r="O837" t="str">
        <f t="shared" si="41"/>
        <v>Light</v>
      </c>
      <c r="P837" t="str" cm="1">
        <f t="array" ref="P837">_xlfn.XLOOKUP(Orders[[#This Row],[Customer ID]],customers!$A$1:$A$1001,customers!I$1:$I$1001,,0)</f>
        <v>Yes</v>
      </c>
      <c r="Q837" t="str">
        <f>_xlfn.XLOOKUP(C837,customers!$A$1:$A$1001,customers!$F$1:$F$1001,,0)</f>
        <v>Tucson</v>
      </c>
      <c r="R837" s="10">
        <f>Orders[[#This Row],[Unit Price]]-Orders[[#This Row],[Unit Profit]]</f>
        <v>7.9298999999999999</v>
      </c>
      <c r="S837" s="10">
        <f>Orders[[#This Row],[Quantity]]*Orders[[#This Row],[Unit Cost]]</f>
        <v>7.9298999999999999</v>
      </c>
      <c r="T837" s="5" cm="1">
        <f t="array" ref="T837">_xlfn.XLOOKUP(D837,Table2[[#All],[Product ID]],Table2[[#All],[Profit]],,0)</f>
        <v>0.98009999999999997</v>
      </c>
      <c r="U837" s="5">
        <f>Orders[[#This Row],[Quantity]]*Orders[[#This Row],[Unit Profit]]</f>
        <v>0.98009999999999997</v>
      </c>
    </row>
    <row r="838" spans="1:21" x14ac:dyDescent="0.3">
      <c r="A838" s="2" t="s">
        <v>5216</v>
      </c>
      <c r="B838" s="3">
        <v>44486</v>
      </c>
      <c r="C838" s="2" t="s">
        <v>5217</v>
      </c>
      <c r="D838" t="s">
        <v>6154</v>
      </c>
      <c r="E838" s="2">
        <v>4</v>
      </c>
      <c r="F838" s="2" t="str">
        <f>_xlfn.XLOOKUP(C838,customers!$A$1:$A$1001,customers!$B$1:$B$1001,,0)</f>
        <v>Frans Habbergham</v>
      </c>
      <c r="G838" s="2" t="str">
        <f>IF(_xlfn.XLOOKUP(C838,customers!$A$1:$A$1001,customers!$C$1:$C$1001,,0)=0, "", _xlfn.XLOOKUP(C838,customers!$A$1:$A$1001,customers!$C$1:$C$1001,,0))</f>
        <v>fhabberghamn8@discovery.com</v>
      </c>
      <c r="H838" s="2" t="str">
        <f>_xlfn.XLOOKUP(C838,customers!$A$1:$A$1001,customers!$G$1:$G$1001,,0)</f>
        <v>United States</v>
      </c>
      <c r="I838" t="str">
        <f>INDEX(products!$A$1:$G$49,MATCH(orders!$D838,products!$A$1:$A$49,0), MATCH(orders!I$1,products!$A$1:$G$1,0))</f>
        <v>Ara</v>
      </c>
      <c r="J838" t="str">
        <f>INDEX(products!$A$1:$G$49,MATCH(orders!$D838,products!$A$1:$A$49,0), MATCH(orders!J$1,products!$A$1:$G$1,0))</f>
        <v>D</v>
      </c>
      <c r="K838" s="4">
        <f>INDEX(products!$A$1:$G$49,MATCH(orders!$D838,products!$A$1:$A$49,0), MATCH(orders!K$1,products!$A$1:$G$1,0))</f>
        <v>0.2</v>
      </c>
      <c r="L838" s="5">
        <f>INDEX(products!$A$1:$G$49,MATCH(orders!$D838,products!$A$1:$A$49,0), MATCH(orders!L$1,products!$A$1:$G$1,0))</f>
        <v>2.9849999999999999</v>
      </c>
      <c r="M838" s="5">
        <f t="shared" si="39"/>
        <v>11.94</v>
      </c>
      <c r="N838" t="str">
        <f t="shared" si="40"/>
        <v>Arabica</v>
      </c>
      <c r="O838" t="str">
        <f t="shared" si="41"/>
        <v>Dark</v>
      </c>
      <c r="P838" t="str" cm="1">
        <f t="array" ref="P838">_xlfn.XLOOKUP(Orders[[#This Row],[Customer ID]],customers!$A$1:$A$1001,customers!I$1:$I$1001,,0)</f>
        <v>No</v>
      </c>
      <c r="Q838" t="str">
        <f>_xlfn.XLOOKUP(C838,customers!$A$1:$A$1001,customers!$F$1:$F$1001,,0)</f>
        <v>Sparks</v>
      </c>
      <c r="R838" s="10">
        <f>Orders[[#This Row],[Unit Price]]-Orders[[#This Row],[Unit Profit]]</f>
        <v>2.7163499999999998</v>
      </c>
      <c r="S838" s="10">
        <f>Orders[[#This Row],[Quantity]]*Orders[[#This Row],[Unit Cost]]</f>
        <v>10.865399999999999</v>
      </c>
      <c r="T838" s="5" cm="1">
        <f t="array" ref="T838">_xlfn.XLOOKUP(D838,Table2[[#All],[Product ID]],Table2[[#All],[Profit]],,0)</f>
        <v>0.26865</v>
      </c>
      <c r="U838" s="5">
        <f>Orders[[#This Row],[Quantity]]*Orders[[#This Row],[Unit Profit]]</f>
        <v>1.0746</v>
      </c>
    </row>
    <row r="839" spans="1:21" x14ac:dyDescent="0.3">
      <c r="A839" s="2" t="s">
        <v>5222</v>
      </c>
      <c r="B839" s="3">
        <v>43715</v>
      </c>
      <c r="C839" s="2" t="s">
        <v>5113</v>
      </c>
      <c r="D839" t="s">
        <v>6181</v>
      </c>
      <c r="E839" s="2">
        <v>3</v>
      </c>
      <c r="F839" s="2" t="str">
        <f>_xlfn.XLOOKUP(C839,customers!$A$1:$A$1001,customers!$B$1:$B$1001,,0)</f>
        <v>Allis Wilmore</v>
      </c>
      <c r="G839" s="2" t="str">
        <f>IF(_xlfn.XLOOKUP(C839,customers!$A$1:$A$1001,customers!$C$1:$C$1001,,0)=0, "", _xlfn.XLOOKUP(C839,customers!$A$1:$A$1001,customers!$C$1:$C$1001,,0))</f>
        <v/>
      </c>
      <c r="H839" s="2" t="str">
        <f>_xlfn.XLOOKUP(C839,customers!$A$1:$A$1001,customers!$G$1:$G$1001,,0)</f>
        <v>United States</v>
      </c>
      <c r="I839" t="str">
        <f>INDEX(products!$A$1:$G$49,MATCH(orders!$D839,products!$A$1:$A$49,0), MATCH(orders!I$1,products!$A$1:$G$1,0))</f>
        <v>Lib</v>
      </c>
      <c r="J839" t="str">
        <f>INDEX(products!$A$1:$G$49,MATCH(orders!$D839,products!$A$1:$A$49,0), MATCH(orders!J$1,products!$A$1:$G$1,0))</f>
        <v>M</v>
      </c>
      <c r="K839" s="4">
        <f>INDEX(products!$A$1:$G$49,MATCH(orders!$D839,products!$A$1:$A$49,0), MATCH(orders!K$1,products!$A$1:$G$1,0))</f>
        <v>2.5</v>
      </c>
      <c r="L839" s="5">
        <f>INDEX(products!$A$1:$G$49,MATCH(orders!$D839,products!$A$1:$A$49,0), MATCH(orders!L$1,products!$A$1:$G$1,0))</f>
        <v>33.464999999999996</v>
      </c>
      <c r="M839" s="5">
        <f t="shared" si="39"/>
        <v>100.39499999999998</v>
      </c>
      <c r="N839" t="str">
        <f t="shared" si="40"/>
        <v>Librica</v>
      </c>
      <c r="O839" t="str">
        <f t="shared" si="41"/>
        <v>Medium</v>
      </c>
      <c r="P839" t="str" cm="1">
        <f t="array" ref="P839">_xlfn.XLOOKUP(Orders[[#This Row],[Customer ID]],customers!$A$1:$A$1001,customers!I$1:$I$1001,,0)</f>
        <v>No</v>
      </c>
      <c r="Q839" t="str">
        <f>_xlfn.XLOOKUP(C839,customers!$A$1:$A$1001,customers!$F$1:$F$1001,,0)</f>
        <v>Houston</v>
      </c>
      <c r="R839" s="10">
        <f>Orders[[#This Row],[Unit Price]]-Orders[[#This Row],[Unit Profit]]</f>
        <v>29.114549999999998</v>
      </c>
      <c r="S839" s="10">
        <f>Orders[[#This Row],[Quantity]]*Orders[[#This Row],[Unit Cost]]</f>
        <v>87.343649999999997</v>
      </c>
      <c r="T839" s="5" cm="1">
        <f t="array" ref="T839">_xlfn.XLOOKUP(D839,Table2[[#All],[Product ID]],Table2[[#All],[Profit]],,0)</f>
        <v>4.3504499999999995</v>
      </c>
      <c r="U839" s="5">
        <f>Orders[[#This Row],[Quantity]]*Orders[[#This Row],[Unit Profit]]</f>
        <v>13.051349999999999</v>
      </c>
    </row>
    <row r="840" spans="1:21" x14ac:dyDescent="0.3">
      <c r="A840" s="2" t="s">
        <v>5228</v>
      </c>
      <c r="B840" s="3">
        <v>44755</v>
      </c>
      <c r="C840" s="2" t="s">
        <v>5229</v>
      </c>
      <c r="D840" t="s">
        <v>6168</v>
      </c>
      <c r="E840" s="2">
        <v>5</v>
      </c>
      <c r="F840" s="2" t="str">
        <f>_xlfn.XLOOKUP(C840,customers!$A$1:$A$1001,customers!$B$1:$B$1001,,0)</f>
        <v>Romain Avrashin</v>
      </c>
      <c r="G840" s="2" t="str">
        <f>IF(_xlfn.XLOOKUP(C840,customers!$A$1:$A$1001,customers!$C$1:$C$1001,,0)=0, "", _xlfn.XLOOKUP(C840,customers!$A$1:$A$1001,customers!$C$1:$C$1001,,0))</f>
        <v>ravrashinna@tamu.edu</v>
      </c>
      <c r="H840" s="2" t="str">
        <f>_xlfn.XLOOKUP(C840,customers!$A$1:$A$1001,customers!$G$1:$G$1001,,0)</f>
        <v>United States</v>
      </c>
      <c r="I840" t="str">
        <f>INDEX(products!$A$1:$G$49,MATCH(orders!$D840,products!$A$1:$A$49,0), MATCH(orders!I$1,products!$A$1:$G$1,0))</f>
        <v>Ara</v>
      </c>
      <c r="J840" t="str">
        <f>INDEX(products!$A$1:$G$49,MATCH(orders!$D840,products!$A$1:$A$49,0), MATCH(orders!J$1,products!$A$1:$G$1,0))</f>
        <v>D</v>
      </c>
      <c r="K840" s="4">
        <f>INDEX(products!$A$1:$G$49,MATCH(orders!$D840,products!$A$1:$A$49,0), MATCH(orders!K$1,products!$A$1:$G$1,0))</f>
        <v>2.5</v>
      </c>
      <c r="L840" s="5">
        <f>INDEX(products!$A$1:$G$49,MATCH(orders!$D840,products!$A$1:$A$49,0), MATCH(orders!L$1,products!$A$1:$G$1,0))</f>
        <v>22.884999999999998</v>
      </c>
      <c r="M840" s="5">
        <f t="shared" si="39"/>
        <v>114.42499999999998</v>
      </c>
      <c r="N840" t="str">
        <f t="shared" si="40"/>
        <v>Arabica</v>
      </c>
      <c r="O840" t="str">
        <f t="shared" si="41"/>
        <v>Dark</v>
      </c>
      <c r="P840" t="str" cm="1">
        <f t="array" ref="P840">_xlfn.XLOOKUP(Orders[[#This Row],[Customer ID]],customers!$A$1:$A$1001,customers!I$1:$I$1001,,0)</f>
        <v>No</v>
      </c>
      <c r="Q840" t="str">
        <f>_xlfn.XLOOKUP(C840,customers!$A$1:$A$1001,customers!$F$1:$F$1001,,0)</f>
        <v>Washington</v>
      </c>
      <c r="R840" s="10">
        <f>Orders[[#This Row],[Unit Price]]-Orders[[#This Row],[Unit Profit]]</f>
        <v>20.82535</v>
      </c>
      <c r="S840" s="10">
        <f>Orders[[#This Row],[Quantity]]*Orders[[#This Row],[Unit Cost]]</f>
        <v>104.12675</v>
      </c>
      <c r="T840" s="5" cm="1">
        <f t="array" ref="T840">_xlfn.XLOOKUP(D840,Table2[[#All],[Product ID]],Table2[[#All],[Profit]],,0)</f>
        <v>2.0596499999999995</v>
      </c>
      <c r="U840" s="5">
        <f>Orders[[#This Row],[Quantity]]*Orders[[#This Row],[Unit Profit]]</f>
        <v>10.298249999999998</v>
      </c>
    </row>
    <row r="841" spans="1:21" x14ac:dyDescent="0.3">
      <c r="A841" s="2" t="s">
        <v>5234</v>
      </c>
      <c r="B841" s="3">
        <v>44521</v>
      </c>
      <c r="C841" s="2" t="s">
        <v>5235</v>
      </c>
      <c r="D841" t="s">
        <v>6139</v>
      </c>
      <c r="E841" s="2">
        <v>5</v>
      </c>
      <c r="F841" s="2" t="str">
        <f>_xlfn.XLOOKUP(C841,customers!$A$1:$A$1001,customers!$B$1:$B$1001,,0)</f>
        <v>Miran Doidge</v>
      </c>
      <c r="G841" s="2" t="str">
        <f>IF(_xlfn.XLOOKUP(C841,customers!$A$1:$A$1001,customers!$C$1:$C$1001,,0)=0, "", _xlfn.XLOOKUP(C841,customers!$A$1:$A$1001,customers!$C$1:$C$1001,,0))</f>
        <v>mdoidgenb@etsy.com</v>
      </c>
      <c r="H841" s="2" t="str">
        <f>_xlfn.XLOOKUP(C841,customers!$A$1:$A$1001,customers!$G$1:$G$1001,,0)</f>
        <v>United States</v>
      </c>
      <c r="I841" t="str">
        <f>INDEX(products!$A$1:$G$49,MATCH(orders!$D841,products!$A$1:$A$49,0), MATCH(orders!I$1,products!$A$1:$G$1,0))</f>
        <v>Exc</v>
      </c>
      <c r="J841" t="str">
        <f>INDEX(products!$A$1:$G$49,MATCH(orders!$D841,products!$A$1:$A$49,0), MATCH(orders!J$1,products!$A$1:$G$1,0))</f>
        <v>M</v>
      </c>
      <c r="K841" s="4">
        <f>INDEX(products!$A$1:$G$49,MATCH(orders!$D841,products!$A$1:$A$49,0), MATCH(orders!K$1,products!$A$1:$G$1,0))</f>
        <v>0.5</v>
      </c>
      <c r="L841" s="5">
        <f>INDEX(products!$A$1:$G$49,MATCH(orders!$D841,products!$A$1:$A$49,0), MATCH(orders!L$1,products!$A$1:$G$1,0))</f>
        <v>8.25</v>
      </c>
      <c r="M841" s="5">
        <f t="shared" si="39"/>
        <v>41.25</v>
      </c>
      <c r="N841" t="str">
        <f t="shared" si="40"/>
        <v>Excelsa</v>
      </c>
      <c r="O841" t="str">
        <f t="shared" si="41"/>
        <v>Medium</v>
      </c>
      <c r="P841" t="str" cm="1">
        <f t="array" ref="P841">_xlfn.XLOOKUP(Orders[[#This Row],[Customer ID]],customers!$A$1:$A$1001,customers!I$1:$I$1001,,0)</f>
        <v>No</v>
      </c>
      <c r="Q841" t="str">
        <f>_xlfn.XLOOKUP(C841,customers!$A$1:$A$1001,customers!$F$1:$F$1001,,0)</f>
        <v>Salinas</v>
      </c>
      <c r="R841" s="10">
        <f>Orders[[#This Row],[Unit Price]]-Orders[[#This Row],[Unit Profit]]</f>
        <v>7.3425000000000002</v>
      </c>
      <c r="S841" s="10">
        <f>Orders[[#This Row],[Quantity]]*Orders[[#This Row],[Unit Cost]]</f>
        <v>36.712499999999999</v>
      </c>
      <c r="T841" s="5" cm="1">
        <f t="array" ref="T841">_xlfn.XLOOKUP(D841,Table2[[#All],[Product ID]],Table2[[#All],[Profit]],,0)</f>
        <v>0.90749999999999997</v>
      </c>
      <c r="U841" s="5">
        <f>Orders[[#This Row],[Quantity]]*Orders[[#This Row],[Unit Profit]]</f>
        <v>4.5374999999999996</v>
      </c>
    </row>
    <row r="842" spans="1:21" x14ac:dyDescent="0.3">
      <c r="A842" s="2" t="s">
        <v>5240</v>
      </c>
      <c r="B842" s="3">
        <v>44574</v>
      </c>
      <c r="C842" s="2" t="s">
        <v>5241</v>
      </c>
      <c r="D842" t="s">
        <v>6173</v>
      </c>
      <c r="E842" s="2">
        <v>4</v>
      </c>
      <c r="F842" s="2" t="str">
        <f>_xlfn.XLOOKUP(C842,customers!$A$1:$A$1001,customers!$B$1:$B$1001,,0)</f>
        <v>Janeva Edinboro</v>
      </c>
      <c r="G842" s="2" t="str">
        <f>IF(_xlfn.XLOOKUP(C842,customers!$A$1:$A$1001,customers!$C$1:$C$1001,,0)=0, "", _xlfn.XLOOKUP(C842,customers!$A$1:$A$1001,customers!$C$1:$C$1001,,0))</f>
        <v>jedinboronc@reverbnation.com</v>
      </c>
      <c r="H842" s="2" t="str">
        <f>_xlfn.XLOOKUP(C842,customers!$A$1:$A$1001,customers!$G$1:$G$1001,,0)</f>
        <v>United States</v>
      </c>
      <c r="I842" t="str">
        <f>INDEX(products!$A$1:$G$49,MATCH(orders!$D842,products!$A$1:$A$49,0), MATCH(orders!I$1,products!$A$1:$G$1,0))</f>
        <v>Rob</v>
      </c>
      <c r="J842" t="str">
        <f>INDEX(products!$A$1:$G$49,MATCH(orders!$D842,products!$A$1:$A$49,0), MATCH(orders!J$1,products!$A$1:$G$1,0))</f>
        <v>L</v>
      </c>
      <c r="K842" s="4">
        <f>INDEX(products!$A$1:$G$49,MATCH(orders!$D842,products!$A$1:$A$49,0), MATCH(orders!K$1,products!$A$1:$G$1,0))</f>
        <v>0.5</v>
      </c>
      <c r="L842" s="5">
        <f>INDEX(products!$A$1:$G$49,MATCH(orders!$D842,products!$A$1:$A$49,0), MATCH(orders!L$1,products!$A$1:$G$1,0))</f>
        <v>7.169999999999999</v>
      </c>
      <c r="M842" s="5">
        <f t="shared" si="39"/>
        <v>28.679999999999996</v>
      </c>
      <c r="N842" t="str">
        <f t="shared" si="40"/>
        <v>Robusta</v>
      </c>
      <c r="O842" t="str">
        <f t="shared" si="41"/>
        <v>Light</v>
      </c>
      <c r="P842" t="str" cm="1">
        <f t="array" ref="P842">_xlfn.XLOOKUP(Orders[[#This Row],[Customer ID]],customers!$A$1:$A$1001,customers!I$1:$I$1001,,0)</f>
        <v>Yes</v>
      </c>
      <c r="Q842" t="str">
        <f>_xlfn.XLOOKUP(C842,customers!$A$1:$A$1001,customers!$F$1:$F$1001,,0)</f>
        <v>Fort Lauderdale</v>
      </c>
      <c r="R842" s="10">
        <f>Orders[[#This Row],[Unit Price]]-Orders[[#This Row],[Unit Profit]]</f>
        <v>6.7397999999999989</v>
      </c>
      <c r="S842" s="10">
        <f>Orders[[#This Row],[Quantity]]*Orders[[#This Row],[Unit Cost]]</f>
        <v>26.959199999999996</v>
      </c>
      <c r="T842" s="5" cm="1">
        <f t="array" ref="T842">_xlfn.XLOOKUP(D842,Table2[[#All],[Product ID]],Table2[[#All],[Profit]],,0)</f>
        <v>0.43019999999999992</v>
      </c>
      <c r="U842" s="5">
        <f>Orders[[#This Row],[Quantity]]*Orders[[#This Row],[Unit Profit]]</f>
        <v>1.7207999999999997</v>
      </c>
    </row>
    <row r="843" spans="1:21" x14ac:dyDescent="0.3">
      <c r="A843" s="2" t="s">
        <v>5246</v>
      </c>
      <c r="B843" s="3">
        <v>44755</v>
      </c>
      <c r="C843" s="2" t="s">
        <v>5247</v>
      </c>
      <c r="D843" t="s">
        <v>6159</v>
      </c>
      <c r="E843" s="2">
        <v>1</v>
      </c>
      <c r="F843" s="2" t="str">
        <f>_xlfn.XLOOKUP(C843,customers!$A$1:$A$1001,customers!$B$1:$B$1001,,0)</f>
        <v>Trumaine Tewelson</v>
      </c>
      <c r="G843" s="2" t="str">
        <f>IF(_xlfn.XLOOKUP(C843,customers!$A$1:$A$1001,customers!$C$1:$C$1001,,0)=0, "", _xlfn.XLOOKUP(C843,customers!$A$1:$A$1001,customers!$C$1:$C$1001,,0))</f>
        <v>ttewelsonnd@cdbaby.com</v>
      </c>
      <c r="H843" s="2" t="str">
        <f>_xlfn.XLOOKUP(C843,customers!$A$1:$A$1001,customers!$G$1:$G$1001,,0)</f>
        <v>United States</v>
      </c>
      <c r="I843" t="str">
        <f>INDEX(products!$A$1:$G$49,MATCH(orders!$D843,products!$A$1:$A$49,0), MATCH(orders!I$1,products!$A$1:$G$1,0))</f>
        <v>Lib</v>
      </c>
      <c r="J843" t="str">
        <f>INDEX(products!$A$1:$G$49,MATCH(orders!$D843,products!$A$1:$A$49,0), MATCH(orders!J$1,products!$A$1:$G$1,0))</f>
        <v>M</v>
      </c>
      <c r="K843" s="4">
        <f>INDEX(products!$A$1:$G$49,MATCH(orders!$D843,products!$A$1:$A$49,0), MATCH(orders!K$1,products!$A$1:$G$1,0))</f>
        <v>0.2</v>
      </c>
      <c r="L843" s="5">
        <f>INDEX(products!$A$1:$G$49,MATCH(orders!$D843,products!$A$1:$A$49,0), MATCH(orders!L$1,products!$A$1:$G$1,0))</f>
        <v>4.3650000000000002</v>
      </c>
      <c r="M843" s="5">
        <f t="shared" si="39"/>
        <v>4.3650000000000002</v>
      </c>
      <c r="N843" t="str">
        <f t="shared" si="40"/>
        <v>Librica</v>
      </c>
      <c r="O843" t="str">
        <f t="shared" si="41"/>
        <v>Medium</v>
      </c>
      <c r="P843" t="str" cm="1">
        <f t="array" ref="P843">_xlfn.XLOOKUP(Orders[[#This Row],[Customer ID]],customers!$A$1:$A$1001,customers!I$1:$I$1001,,0)</f>
        <v>No</v>
      </c>
      <c r="Q843" t="str">
        <f>_xlfn.XLOOKUP(C843,customers!$A$1:$A$1001,customers!$F$1:$F$1001,,0)</f>
        <v>El Paso</v>
      </c>
      <c r="R843" s="10">
        <f>Orders[[#This Row],[Unit Price]]-Orders[[#This Row],[Unit Profit]]</f>
        <v>3.7975500000000002</v>
      </c>
      <c r="S843" s="10">
        <f>Orders[[#This Row],[Quantity]]*Orders[[#This Row],[Unit Cost]]</f>
        <v>3.7975500000000002</v>
      </c>
      <c r="T843" s="5" cm="1">
        <f t="array" ref="T843">_xlfn.XLOOKUP(D843,Table2[[#All],[Product ID]],Table2[[#All],[Profit]],,0)</f>
        <v>0.56745000000000001</v>
      </c>
      <c r="U843" s="5">
        <f>Orders[[#This Row],[Quantity]]*Orders[[#This Row],[Unit Profit]]</f>
        <v>0.56745000000000001</v>
      </c>
    </row>
    <row r="844" spans="1:21" x14ac:dyDescent="0.3">
      <c r="A844" s="2" t="s">
        <v>5251</v>
      </c>
      <c r="B844" s="3">
        <v>44502</v>
      </c>
      <c r="C844" s="2" t="s">
        <v>5188</v>
      </c>
      <c r="D844" t="s">
        <v>6156</v>
      </c>
      <c r="E844" s="2">
        <v>2</v>
      </c>
      <c r="F844" s="2" t="str">
        <f>_xlfn.XLOOKUP(C844,customers!$A$1:$A$1001,customers!$B$1:$B$1001,,0)</f>
        <v>Odelia Skerme</v>
      </c>
      <c r="G844" s="2" t="str">
        <f>IF(_xlfn.XLOOKUP(C844,customers!$A$1:$A$1001,customers!$C$1:$C$1001,,0)=0, "", _xlfn.XLOOKUP(C844,customers!$A$1:$A$1001,customers!$C$1:$C$1001,,0))</f>
        <v>oskermen3@hatena.ne.jp</v>
      </c>
      <c r="H844" s="2" t="str">
        <f>_xlfn.XLOOKUP(C844,customers!$A$1:$A$1001,customers!$G$1:$G$1001,,0)</f>
        <v>United States</v>
      </c>
      <c r="I844" t="str">
        <f>INDEX(products!$A$1:$G$49,MATCH(orders!$D844,products!$A$1:$A$49,0), MATCH(orders!I$1,products!$A$1:$G$1,0))</f>
        <v>Exc</v>
      </c>
      <c r="J844" t="str">
        <f>INDEX(products!$A$1:$G$49,MATCH(orders!$D844,products!$A$1:$A$49,0), MATCH(orders!J$1,products!$A$1:$G$1,0))</f>
        <v>M</v>
      </c>
      <c r="K844" s="4">
        <f>INDEX(products!$A$1:$G$49,MATCH(orders!$D844,products!$A$1:$A$49,0), MATCH(orders!K$1,products!$A$1:$G$1,0))</f>
        <v>0.2</v>
      </c>
      <c r="L844" s="5">
        <f>INDEX(products!$A$1:$G$49,MATCH(orders!$D844,products!$A$1:$A$49,0), MATCH(orders!L$1,products!$A$1:$G$1,0))</f>
        <v>4.125</v>
      </c>
      <c r="M844" s="5">
        <f t="shared" si="39"/>
        <v>8.25</v>
      </c>
      <c r="N844" t="str">
        <f t="shared" si="40"/>
        <v>Excelsa</v>
      </c>
      <c r="O844" t="str">
        <f t="shared" si="41"/>
        <v>Medium</v>
      </c>
      <c r="P844" t="str" cm="1">
        <f t="array" ref="P844">_xlfn.XLOOKUP(Orders[[#This Row],[Customer ID]],customers!$A$1:$A$1001,customers!I$1:$I$1001,,0)</f>
        <v>Yes</v>
      </c>
      <c r="Q844" t="str">
        <f>_xlfn.XLOOKUP(C844,customers!$A$1:$A$1001,customers!$F$1:$F$1001,,0)</f>
        <v>Oklahoma City</v>
      </c>
      <c r="R844" s="10">
        <f>Orders[[#This Row],[Unit Price]]-Orders[[#This Row],[Unit Profit]]</f>
        <v>3.6712500000000001</v>
      </c>
      <c r="S844" s="10">
        <f>Orders[[#This Row],[Quantity]]*Orders[[#This Row],[Unit Cost]]</f>
        <v>7.3425000000000002</v>
      </c>
      <c r="T844" s="5" cm="1">
        <f t="array" ref="T844">_xlfn.XLOOKUP(D844,Table2[[#All],[Product ID]],Table2[[#All],[Profit]],,0)</f>
        <v>0.45374999999999999</v>
      </c>
      <c r="U844" s="5">
        <f>Orders[[#This Row],[Quantity]]*Orders[[#This Row],[Unit Profit]]</f>
        <v>0.90749999999999997</v>
      </c>
    </row>
    <row r="845" spans="1:21" x14ac:dyDescent="0.3">
      <c r="A845" s="2" t="s">
        <v>5256</v>
      </c>
      <c r="B845" s="3">
        <v>44387</v>
      </c>
      <c r="C845" s="2" t="s">
        <v>5257</v>
      </c>
      <c r="D845" t="s">
        <v>6156</v>
      </c>
      <c r="E845" s="2">
        <v>2</v>
      </c>
      <c r="F845" s="2" t="str">
        <f>_xlfn.XLOOKUP(C845,customers!$A$1:$A$1001,customers!$B$1:$B$1001,,0)</f>
        <v>De Drewitt</v>
      </c>
      <c r="G845" s="2" t="str">
        <f>IF(_xlfn.XLOOKUP(C845,customers!$A$1:$A$1001,customers!$C$1:$C$1001,,0)=0, "", _xlfn.XLOOKUP(C845,customers!$A$1:$A$1001,customers!$C$1:$C$1001,,0))</f>
        <v>ddrewittnf@mapquest.com</v>
      </c>
      <c r="H845" s="2" t="str">
        <f>_xlfn.XLOOKUP(C845,customers!$A$1:$A$1001,customers!$G$1:$G$1001,,0)</f>
        <v>United States</v>
      </c>
      <c r="I845" t="str">
        <f>INDEX(products!$A$1:$G$49,MATCH(orders!$D845,products!$A$1:$A$49,0), MATCH(orders!I$1,products!$A$1:$G$1,0))</f>
        <v>Exc</v>
      </c>
      <c r="J845" t="str">
        <f>INDEX(products!$A$1:$G$49,MATCH(orders!$D845,products!$A$1:$A$49,0), MATCH(orders!J$1,products!$A$1:$G$1,0))</f>
        <v>M</v>
      </c>
      <c r="K845" s="4">
        <f>INDEX(products!$A$1:$G$49,MATCH(orders!$D845,products!$A$1:$A$49,0), MATCH(orders!K$1,products!$A$1:$G$1,0))</f>
        <v>0.2</v>
      </c>
      <c r="L845" s="5">
        <f>INDEX(products!$A$1:$G$49,MATCH(orders!$D845,products!$A$1:$A$49,0), MATCH(orders!L$1,products!$A$1:$G$1,0))</f>
        <v>4.125</v>
      </c>
      <c r="M845" s="5">
        <f t="shared" si="39"/>
        <v>8.25</v>
      </c>
      <c r="N845" t="str">
        <f t="shared" si="40"/>
        <v>Excelsa</v>
      </c>
      <c r="O845" t="str">
        <f t="shared" si="41"/>
        <v>Medium</v>
      </c>
      <c r="P845" t="str" cm="1">
        <f t="array" ref="P845">_xlfn.XLOOKUP(Orders[[#This Row],[Customer ID]],customers!$A$1:$A$1001,customers!I$1:$I$1001,,0)</f>
        <v>Yes</v>
      </c>
      <c r="Q845" t="str">
        <f>_xlfn.XLOOKUP(C845,customers!$A$1:$A$1001,customers!$F$1:$F$1001,,0)</f>
        <v>Alexandria</v>
      </c>
      <c r="R845" s="10">
        <f>Orders[[#This Row],[Unit Price]]-Orders[[#This Row],[Unit Profit]]</f>
        <v>3.6712500000000001</v>
      </c>
      <c r="S845" s="10">
        <f>Orders[[#This Row],[Quantity]]*Orders[[#This Row],[Unit Cost]]</f>
        <v>7.3425000000000002</v>
      </c>
      <c r="T845" s="5" cm="1">
        <f t="array" ref="T845">_xlfn.XLOOKUP(D845,Table2[[#All],[Product ID]],Table2[[#All],[Profit]],,0)</f>
        <v>0.45374999999999999</v>
      </c>
      <c r="U845" s="5">
        <f>Orders[[#This Row],[Quantity]]*Orders[[#This Row],[Unit Profit]]</f>
        <v>0.90749999999999997</v>
      </c>
    </row>
    <row r="846" spans="1:21" x14ac:dyDescent="0.3">
      <c r="A846" s="2" t="s">
        <v>5262</v>
      </c>
      <c r="B846" s="3">
        <v>44476</v>
      </c>
      <c r="C846" s="2" t="s">
        <v>5263</v>
      </c>
      <c r="D846" t="s">
        <v>6158</v>
      </c>
      <c r="E846" s="2">
        <v>6</v>
      </c>
      <c r="F846" s="2" t="str">
        <f>_xlfn.XLOOKUP(C846,customers!$A$1:$A$1001,customers!$B$1:$B$1001,,0)</f>
        <v>Adelheid Gladhill</v>
      </c>
      <c r="G846" s="2" t="str">
        <f>IF(_xlfn.XLOOKUP(C846,customers!$A$1:$A$1001,customers!$C$1:$C$1001,,0)=0, "", _xlfn.XLOOKUP(C846,customers!$A$1:$A$1001,customers!$C$1:$C$1001,,0))</f>
        <v>agladhillng@stanford.edu</v>
      </c>
      <c r="H846" s="2" t="str">
        <f>_xlfn.XLOOKUP(C846,customers!$A$1:$A$1001,customers!$G$1:$G$1001,,0)</f>
        <v>United States</v>
      </c>
      <c r="I846" t="str">
        <f>INDEX(products!$A$1:$G$49,MATCH(orders!$D846,products!$A$1:$A$49,0), MATCH(orders!I$1,products!$A$1:$G$1,0))</f>
        <v>Ara</v>
      </c>
      <c r="J846" t="str">
        <f>INDEX(products!$A$1:$G$49,MATCH(orders!$D846,products!$A$1:$A$49,0), MATCH(orders!J$1,products!$A$1:$G$1,0))</f>
        <v>D</v>
      </c>
      <c r="K846" s="4">
        <f>INDEX(products!$A$1:$G$49,MATCH(orders!$D846,products!$A$1:$A$49,0), MATCH(orders!K$1,products!$A$1:$G$1,0))</f>
        <v>0.5</v>
      </c>
      <c r="L846" s="5">
        <f>INDEX(products!$A$1:$G$49,MATCH(orders!$D846,products!$A$1:$A$49,0), MATCH(orders!L$1,products!$A$1:$G$1,0))</f>
        <v>5.97</v>
      </c>
      <c r="M846" s="5">
        <f t="shared" si="39"/>
        <v>35.82</v>
      </c>
      <c r="N846" t="str">
        <f t="shared" si="40"/>
        <v>Arabica</v>
      </c>
      <c r="O846" t="str">
        <f t="shared" si="41"/>
        <v>Dark</v>
      </c>
      <c r="P846" t="str" cm="1">
        <f t="array" ref="P846">_xlfn.XLOOKUP(Orders[[#This Row],[Customer ID]],customers!$A$1:$A$1001,customers!I$1:$I$1001,,0)</f>
        <v>Yes</v>
      </c>
      <c r="Q846" t="str">
        <f>_xlfn.XLOOKUP(C846,customers!$A$1:$A$1001,customers!$F$1:$F$1001,,0)</f>
        <v>Baltimore</v>
      </c>
      <c r="R846" s="10">
        <f>Orders[[#This Row],[Unit Price]]-Orders[[#This Row],[Unit Profit]]</f>
        <v>5.4326999999999996</v>
      </c>
      <c r="S846" s="10">
        <f>Orders[[#This Row],[Quantity]]*Orders[[#This Row],[Unit Cost]]</f>
        <v>32.596199999999996</v>
      </c>
      <c r="T846" s="5" cm="1">
        <f t="array" ref="T846">_xlfn.XLOOKUP(D846,Table2[[#All],[Product ID]],Table2[[#All],[Profit]],,0)</f>
        <v>0.5373</v>
      </c>
      <c r="U846" s="5">
        <f>Orders[[#This Row],[Quantity]]*Orders[[#This Row],[Unit Profit]]</f>
        <v>3.2237999999999998</v>
      </c>
    </row>
    <row r="847" spans="1:21" x14ac:dyDescent="0.3">
      <c r="A847" s="2" t="s">
        <v>5268</v>
      </c>
      <c r="B847" s="3">
        <v>43889</v>
      </c>
      <c r="C847" s="2" t="s">
        <v>5269</v>
      </c>
      <c r="D847" t="s">
        <v>6185</v>
      </c>
      <c r="E847" s="2">
        <v>6</v>
      </c>
      <c r="F847" s="2" t="str">
        <f>_xlfn.XLOOKUP(C847,customers!$A$1:$A$1001,customers!$B$1:$B$1001,,0)</f>
        <v>Murielle Lorinez</v>
      </c>
      <c r="G847" s="2" t="str">
        <f>IF(_xlfn.XLOOKUP(C847,customers!$A$1:$A$1001,customers!$C$1:$C$1001,,0)=0, "", _xlfn.XLOOKUP(C847,customers!$A$1:$A$1001,customers!$C$1:$C$1001,,0))</f>
        <v>mlorineznh@whitehouse.gov</v>
      </c>
      <c r="H847" s="2" t="str">
        <f>_xlfn.XLOOKUP(C847,customers!$A$1:$A$1001,customers!$G$1:$G$1001,,0)</f>
        <v>United States</v>
      </c>
      <c r="I847" t="str">
        <f>INDEX(products!$A$1:$G$49,MATCH(orders!$D847,products!$A$1:$A$49,0), MATCH(orders!I$1,products!$A$1:$G$1,0))</f>
        <v>Exc</v>
      </c>
      <c r="J847" t="str">
        <f>INDEX(products!$A$1:$G$49,MATCH(orders!$D847,products!$A$1:$A$49,0), MATCH(orders!J$1,products!$A$1:$G$1,0))</f>
        <v>D</v>
      </c>
      <c r="K847" s="4">
        <f>INDEX(products!$A$1:$G$49,MATCH(orders!$D847,products!$A$1:$A$49,0), MATCH(orders!K$1,products!$A$1:$G$1,0))</f>
        <v>2.5</v>
      </c>
      <c r="L847" s="5">
        <f>INDEX(products!$A$1:$G$49,MATCH(orders!$D847,products!$A$1:$A$49,0), MATCH(orders!L$1,products!$A$1:$G$1,0))</f>
        <v>27.945</v>
      </c>
      <c r="M847" s="5">
        <f t="shared" si="39"/>
        <v>167.67000000000002</v>
      </c>
      <c r="N847" t="str">
        <f t="shared" si="40"/>
        <v>Excelsa</v>
      </c>
      <c r="O847" t="str">
        <f t="shared" si="41"/>
        <v>Dark</v>
      </c>
      <c r="P847" t="str" cm="1">
        <f t="array" ref="P847">_xlfn.XLOOKUP(Orders[[#This Row],[Customer ID]],customers!$A$1:$A$1001,customers!I$1:$I$1001,,0)</f>
        <v>No</v>
      </c>
      <c r="Q847" t="str">
        <f>_xlfn.XLOOKUP(C847,customers!$A$1:$A$1001,customers!$F$1:$F$1001,,0)</f>
        <v>Evansville</v>
      </c>
      <c r="R847" s="10">
        <f>Orders[[#This Row],[Unit Price]]-Orders[[#This Row],[Unit Profit]]</f>
        <v>24.87105</v>
      </c>
      <c r="S847" s="10">
        <f>Orders[[#This Row],[Quantity]]*Orders[[#This Row],[Unit Cost]]</f>
        <v>149.22630000000001</v>
      </c>
      <c r="T847" s="5" cm="1">
        <f t="array" ref="T847">_xlfn.XLOOKUP(D847,Table2[[#All],[Product ID]],Table2[[#All],[Profit]],,0)</f>
        <v>3.07395</v>
      </c>
      <c r="U847" s="5">
        <f>Orders[[#This Row],[Quantity]]*Orders[[#This Row],[Unit Profit]]</f>
        <v>18.4437</v>
      </c>
    </row>
    <row r="848" spans="1:21" x14ac:dyDescent="0.3">
      <c r="A848" s="2" t="s">
        <v>5273</v>
      </c>
      <c r="B848" s="3">
        <v>44747</v>
      </c>
      <c r="C848" s="2" t="s">
        <v>5274</v>
      </c>
      <c r="D848" t="s">
        <v>6175</v>
      </c>
      <c r="E848" s="2">
        <v>2</v>
      </c>
      <c r="F848" s="2" t="str">
        <f>_xlfn.XLOOKUP(C848,customers!$A$1:$A$1001,customers!$B$1:$B$1001,,0)</f>
        <v>Edin Mathe</v>
      </c>
      <c r="G848" s="2" t="str">
        <f>IF(_xlfn.XLOOKUP(C848,customers!$A$1:$A$1001,customers!$C$1:$C$1001,,0)=0, "", _xlfn.XLOOKUP(C848,customers!$A$1:$A$1001,customers!$C$1:$C$1001,,0))</f>
        <v/>
      </c>
      <c r="H848" s="2" t="str">
        <f>_xlfn.XLOOKUP(C848,customers!$A$1:$A$1001,customers!$G$1:$G$1001,,0)</f>
        <v>United States</v>
      </c>
      <c r="I848" t="str">
        <f>INDEX(products!$A$1:$G$49,MATCH(orders!$D848,products!$A$1:$A$49,0), MATCH(orders!I$1,products!$A$1:$G$1,0))</f>
        <v>Ara</v>
      </c>
      <c r="J848" t="str">
        <f>INDEX(products!$A$1:$G$49,MATCH(orders!$D848,products!$A$1:$A$49,0), MATCH(orders!J$1,products!$A$1:$G$1,0))</f>
        <v>M</v>
      </c>
      <c r="K848" s="4">
        <f>INDEX(products!$A$1:$G$49,MATCH(orders!$D848,products!$A$1:$A$49,0), MATCH(orders!K$1,products!$A$1:$G$1,0))</f>
        <v>2.5</v>
      </c>
      <c r="L848" s="5">
        <f>INDEX(products!$A$1:$G$49,MATCH(orders!$D848,products!$A$1:$A$49,0), MATCH(orders!L$1,products!$A$1:$G$1,0))</f>
        <v>25.874999999999996</v>
      </c>
      <c r="M848" s="5">
        <f t="shared" si="39"/>
        <v>51.749999999999993</v>
      </c>
      <c r="N848" t="str">
        <f t="shared" si="40"/>
        <v>Arabica</v>
      </c>
      <c r="O848" t="str">
        <f t="shared" si="41"/>
        <v>Medium</v>
      </c>
      <c r="P848" t="str" cm="1">
        <f t="array" ref="P848">_xlfn.XLOOKUP(Orders[[#This Row],[Customer ID]],customers!$A$1:$A$1001,customers!I$1:$I$1001,,0)</f>
        <v>Yes</v>
      </c>
      <c r="Q848" t="str">
        <f>_xlfn.XLOOKUP(C848,customers!$A$1:$A$1001,customers!$F$1:$F$1001,,0)</f>
        <v>Lawrenceville</v>
      </c>
      <c r="R848" s="10">
        <f>Orders[[#This Row],[Unit Price]]-Orders[[#This Row],[Unit Profit]]</f>
        <v>23.546249999999997</v>
      </c>
      <c r="S848" s="10">
        <f>Orders[[#This Row],[Quantity]]*Orders[[#This Row],[Unit Cost]]</f>
        <v>47.092499999999994</v>
      </c>
      <c r="T848" s="5" cm="1">
        <f t="array" ref="T848">_xlfn.XLOOKUP(D848,Table2[[#All],[Product ID]],Table2[[#All],[Profit]],,0)</f>
        <v>2.3287499999999994</v>
      </c>
      <c r="U848" s="5">
        <f>Orders[[#This Row],[Quantity]]*Orders[[#This Row],[Unit Profit]]</f>
        <v>4.6574999999999989</v>
      </c>
    </row>
    <row r="849" spans="1:21" x14ac:dyDescent="0.3">
      <c r="A849" s="2" t="s">
        <v>5278</v>
      </c>
      <c r="B849" s="3">
        <v>44460</v>
      </c>
      <c r="C849" s="2" t="s">
        <v>5279</v>
      </c>
      <c r="D849" t="s">
        <v>6154</v>
      </c>
      <c r="E849" s="2">
        <v>3</v>
      </c>
      <c r="F849" s="2" t="str">
        <f>_xlfn.XLOOKUP(C849,customers!$A$1:$A$1001,customers!$B$1:$B$1001,,0)</f>
        <v>Mordy Van Der Vlies</v>
      </c>
      <c r="G849" s="2" t="str">
        <f>IF(_xlfn.XLOOKUP(C849,customers!$A$1:$A$1001,customers!$C$1:$C$1001,,0)=0, "", _xlfn.XLOOKUP(C849,customers!$A$1:$A$1001,customers!$C$1:$C$1001,,0))</f>
        <v>mvannj@wikipedia.org</v>
      </c>
      <c r="H849" s="2" t="str">
        <f>_xlfn.XLOOKUP(C849,customers!$A$1:$A$1001,customers!$G$1:$G$1001,,0)</f>
        <v>United States</v>
      </c>
      <c r="I849" t="str">
        <f>INDEX(products!$A$1:$G$49,MATCH(orders!$D849,products!$A$1:$A$49,0), MATCH(orders!I$1,products!$A$1:$G$1,0))</f>
        <v>Ara</v>
      </c>
      <c r="J849" t="str">
        <f>INDEX(products!$A$1:$G$49,MATCH(orders!$D849,products!$A$1:$A$49,0), MATCH(orders!J$1,products!$A$1:$G$1,0))</f>
        <v>D</v>
      </c>
      <c r="K849" s="4">
        <f>INDEX(products!$A$1:$G$49,MATCH(orders!$D849,products!$A$1:$A$49,0), MATCH(orders!K$1,products!$A$1:$G$1,0))</f>
        <v>0.2</v>
      </c>
      <c r="L849" s="5">
        <f>INDEX(products!$A$1:$G$49,MATCH(orders!$D849,products!$A$1:$A$49,0), MATCH(orders!L$1,products!$A$1:$G$1,0))</f>
        <v>2.9849999999999999</v>
      </c>
      <c r="M849" s="5">
        <f t="shared" si="39"/>
        <v>8.9550000000000001</v>
      </c>
      <c r="N849" t="str">
        <f t="shared" si="40"/>
        <v>Arabica</v>
      </c>
      <c r="O849" t="str">
        <f t="shared" si="41"/>
        <v>Dark</v>
      </c>
      <c r="P849" t="str" cm="1">
        <f t="array" ref="P849">_xlfn.XLOOKUP(Orders[[#This Row],[Customer ID]],customers!$A$1:$A$1001,customers!I$1:$I$1001,,0)</f>
        <v>Yes</v>
      </c>
      <c r="Q849" t="str">
        <f>_xlfn.XLOOKUP(C849,customers!$A$1:$A$1001,customers!$F$1:$F$1001,,0)</f>
        <v>Mobile</v>
      </c>
      <c r="R849" s="10">
        <f>Orders[[#This Row],[Unit Price]]-Orders[[#This Row],[Unit Profit]]</f>
        <v>2.7163499999999998</v>
      </c>
      <c r="S849" s="10">
        <f>Orders[[#This Row],[Quantity]]*Orders[[#This Row],[Unit Cost]]</f>
        <v>8.149049999999999</v>
      </c>
      <c r="T849" s="5" cm="1">
        <f t="array" ref="T849">_xlfn.XLOOKUP(D849,Table2[[#All],[Product ID]],Table2[[#All],[Profit]],,0)</f>
        <v>0.26865</v>
      </c>
      <c r="U849" s="5">
        <f>Orders[[#This Row],[Quantity]]*Orders[[#This Row],[Unit Profit]]</f>
        <v>0.80594999999999994</v>
      </c>
    </row>
    <row r="850" spans="1:21" x14ac:dyDescent="0.3">
      <c r="A850" s="2" t="s">
        <v>5283</v>
      </c>
      <c r="B850" s="3">
        <v>43468</v>
      </c>
      <c r="C850" s="2" t="s">
        <v>5284</v>
      </c>
      <c r="D850" t="s">
        <v>6176</v>
      </c>
      <c r="E850" s="2">
        <v>6</v>
      </c>
      <c r="F850" s="2" t="str">
        <f>_xlfn.XLOOKUP(C850,customers!$A$1:$A$1001,customers!$B$1:$B$1001,,0)</f>
        <v>Spencer Wastell</v>
      </c>
      <c r="G850" s="2" t="str">
        <f>IF(_xlfn.XLOOKUP(C850,customers!$A$1:$A$1001,customers!$C$1:$C$1001,,0)=0, "", _xlfn.XLOOKUP(C850,customers!$A$1:$A$1001,customers!$C$1:$C$1001,,0))</f>
        <v/>
      </c>
      <c r="H850" s="2" t="str">
        <f>_xlfn.XLOOKUP(C850,customers!$A$1:$A$1001,customers!$G$1:$G$1001,,0)</f>
        <v>United States</v>
      </c>
      <c r="I850" t="str">
        <f>INDEX(products!$A$1:$G$49,MATCH(orders!$D850,products!$A$1:$A$49,0), MATCH(orders!I$1,products!$A$1:$G$1,0))</f>
        <v>Exc</v>
      </c>
      <c r="J850" t="str">
        <f>INDEX(products!$A$1:$G$49,MATCH(orders!$D850,products!$A$1:$A$49,0), MATCH(orders!J$1,products!$A$1:$G$1,0))</f>
        <v>L</v>
      </c>
      <c r="K850" s="4">
        <f>INDEX(products!$A$1:$G$49,MATCH(orders!$D850,products!$A$1:$A$49,0), MATCH(orders!K$1,products!$A$1:$G$1,0))</f>
        <v>0.5</v>
      </c>
      <c r="L850" s="5">
        <f>INDEX(products!$A$1:$G$49,MATCH(orders!$D850,products!$A$1:$A$49,0), MATCH(orders!L$1,products!$A$1:$G$1,0))</f>
        <v>8.91</v>
      </c>
      <c r="M850" s="5">
        <f t="shared" si="39"/>
        <v>53.46</v>
      </c>
      <c r="N850" t="str">
        <f t="shared" si="40"/>
        <v>Excelsa</v>
      </c>
      <c r="O850" t="str">
        <f t="shared" si="41"/>
        <v>Light</v>
      </c>
      <c r="P850" t="str" cm="1">
        <f t="array" ref="P850">_xlfn.XLOOKUP(Orders[[#This Row],[Customer ID]],customers!$A$1:$A$1001,customers!I$1:$I$1001,,0)</f>
        <v>No</v>
      </c>
      <c r="Q850" t="str">
        <f>_xlfn.XLOOKUP(C850,customers!$A$1:$A$1001,customers!$F$1:$F$1001,,0)</f>
        <v>Midland</v>
      </c>
      <c r="R850" s="10">
        <f>Orders[[#This Row],[Unit Price]]-Orders[[#This Row],[Unit Profit]]</f>
        <v>7.9298999999999999</v>
      </c>
      <c r="S850" s="10">
        <f>Orders[[#This Row],[Quantity]]*Orders[[#This Row],[Unit Cost]]</f>
        <v>47.5794</v>
      </c>
      <c r="T850" s="5" cm="1">
        <f t="array" ref="T850">_xlfn.XLOOKUP(D850,Table2[[#All],[Product ID]],Table2[[#All],[Profit]],,0)</f>
        <v>0.98009999999999997</v>
      </c>
      <c r="U850" s="5">
        <f>Orders[[#This Row],[Quantity]]*Orders[[#This Row],[Unit Profit]]</f>
        <v>5.8805999999999994</v>
      </c>
    </row>
    <row r="851" spans="1:21" x14ac:dyDescent="0.3">
      <c r="A851" s="2" t="s">
        <v>5288</v>
      </c>
      <c r="B851" s="3">
        <v>44628</v>
      </c>
      <c r="C851" s="2" t="s">
        <v>5289</v>
      </c>
      <c r="D851" t="s">
        <v>6167</v>
      </c>
      <c r="E851" s="2">
        <v>6</v>
      </c>
      <c r="F851" s="2" t="str">
        <f>_xlfn.XLOOKUP(C851,customers!$A$1:$A$1001,customers!$B$1:$B$1001,,0)</f>
        <v>Jemimah Ethelston</v>
      </c>
      <c r="G851" s="2" t="str">
        <f>IF(_xlfn.XLOOKUP(C851,customers!$A$1:$A$1001,customers!$C$1:$C$1001,,0)=0, "", _xlfn.XLOOKUP(C851,customers!$A$1:$A$1001,customers!$C$1:$C$1001,,0))</f>
        <v>jethelstonnl@creativecommons.org</v>
      </c>
      <c r="H851" s="2" t="str">
        <f>_xlfn.XLOOKUP(C851,customers!$A$1:$A$1001,customers!$G$1:$G$1001,,0)</f>
        <v>United States</v>
      </c>
      <c r="I851" t="str">
        <f>INDEX(products!$A$1:$G$49,MATCH(orders!$D851,products!$A$1:$A$49,0), MATCH(orders!I$1,products!$A$1:$G$1,0))</f>
        <v>Ara</v>
      </c>
      <c r="J851" t="str">
        <f>INDEX(products!$A$1:$G$49,MATCH(orders!$D851,products!$A$1:$A$49,0), MATCH(orders!J$1,products!$A$1:$G$1,0))</f>
        <v>L</v>
      </c>
      <c r="K851" s="4">
        <f>INDEX(products!$A$1:$G$49,MATCH(orders!$D851,products!$A$1:$A$49,0), MATCH(orders!K$1,products!$A$1:$G$1,0))</f>
        <v>0.2</v>
      </c>
      <c r="L851" s="5">
        <f>INDEX(products!$A$1:$G$49,MATCH(orders!$D851,products!$A$1:$A$49,0), MATCH(orders!L$1,products!$A$1:$G$1,0))</f>
        <v>3.8849999999999998</v>
      </c>
      <c r="M851" s="5">
        <f t="shared" si="39"/>
        <v>23.31</v>
      </c>
      <c r="N851" t="str">
        <f t="shared" si="40"/>
        <v>Arabica</v>
      </c>
      <c r="O851" t="str">
        <f t="shared" si="41"/>
        <v>Light</v>
      </c>
      <c r="P851" t="str" cm="1">
        <f t="array" ref="P851">_xlfn.XLOOKUP(Orders[[#This Row],[Customer ID]],customers!$A$1:$A$1001,customers!I$1:$I$1001,,0)</f>
        <v>Yes</v>
      </c>
      <c r="Q851" t="str">
        <f>_xlfn.XLOOKUP(C851,customers!$A$1:$A$1001,customers!$F$1:$F$1001,,0)</f>
        <v>Hollywood</v>
      </c>
      <c r="R851" s="10">
        <f>Orders[[#This Row],[Unit Price]]-Orders[[#This Row],[Unit Profit]]</f>
        <v>3.5353499999999998</v>
      </c>
      <c r="S851" s="10">
        <f>Orders[[#This Row],[Quantity]]*Orders[[#This Row],[Unit Cost]]</f>
        <v>21.2121</v>
      </c>
      <c r="T851" s="5" cm="1">
        <f t="array" ref="T851">_xlfn.XLOOKUP(D851,Table2[[#All],[Product ID]],Table2[[#All],[Profit]],,0)</f>
        <v>0.34964999999999996</v>
      </c>
      <c r="U851" s="5">
        <f>Orders[[#This Row],[Quantity]]*Orders[[#This Row],[Unit Profit]]</f>
        <v>2.0978999999999997</v>
      </c>
    </row>
    <row r="852" spans="1:21" x14ac:dyDescent="0.3">
      <c r="A852" s="2" t="s">
        <v>5288</v>
      </c>
      <c r="B852" s="3">
        <v>44628</v>
      </c>
      <c r="C852" s="2" t="s">
        <v>5289</v>
      </c>
      <c r="D852" t="s">
        <v>6152</v>
      </c>
      <c r="E852" s="2">
        <v>2</v>
      </c>
      <c r="F852" s="2" t="str">
        <f>_xlfn.XLOOKUP(C852,customers!$A$1:$A$1001,customers!$B$1:$B$1001,,0)</f>
        <v>Jemimah Ethelston</v>
      </c>
      <c r="G852" s="2" t="str">
        <f>IF(_xlfn.XLOOKUP(C852,customers!$A$1:$A$1001,customers!$C$1:$C$1001,,0)=0, "", _xlfn.XLOOKUP(C852,customers!$A$1:$A$1001,customers!$C$1:$C$1001,,0))</f>
        <v>jethelstonnl@creativecommons.org</v>
      </c>
      <c r="H852" s="2" t="str">
        <f>_xlfn.XLOOKUP(C852,customers!$A$1:$A$1001,customers!$G$1:$G$1001,,0)</f>
        <v>United States</v>
      </c>
      <c r="I852" t="str">
        <f>INDEX(products!$A$1:$G$49,MATCH(orders!$D852,products!$A$1:$A$49,0), MATCH(orders!I$1,products!$A$1:$G$1,0))</f>
        <v>Ara</v>
      </c>
      <c r="J852" t="str">
        <f>INDEX(products!$A$1:$G$49,MATCH(orders!$D852,products!$A$1:$A$49,0), MATCH(orders!J$1,products!$A$1:$G$1,0))</f>
        <v>M</v>
      </c>
      <c r="K852" s="4">
        <f>INDEX(products!$A$1:$G$49,MATCH(orders!$D852,products!$A$1:$A$49,0), MATCH(orders!K$1,products!$A$1:$G$1,0))</f>
        <v>0.2</v>
      </c>
      <c r="L852" s="5">
        <f>INDEX(products!$A$1:$G$49,MATCH(orders!$D852,products!$A$1:$A$49,0), MATCH(orders!L$1,products!$A$1:$G$1,0))</f>
        <v>3.375</v>
      </c>
      <c r="M852" s="5">
        <f t="shared" si="39"/>
        <v>6.75</v>
      </c>
      <c r="N852" t="str">
        <f t="shared" si="40"/>
        <v>Arabica</v>
      </c>
      <c r="O852" t="str">
        <f t="shared" si="41"/>
        <v>Medium</v>
      </c>
      <c r="P852" t="str" cm="1">
        <f t="array" ref="P852">_xlfn.XLOOKUP(Orders[[#This Row],[Customer ID]],customers!$A$1:$A$1001,customers!I$1:$I$1001,,0)</f>
        <v>Yes</v>
      </c>
      <c r="Q852" t="str">
        <f>_xlfn.XLOOKUP(C852,customers!$A$1:$A$1001,customers!$F$1:$F$1001,,0)</f>
        <v>Hollywood</v>
      </c>
      <c r="R852" s="10">
        <f>Orders[[#This Row],[Unit Price]]-Orders[[#This Row],[Unit Profit]]</f>
        <v>3.07125</v>
      </c>
      <c r="S852" s="10">
        <f>Orders[[#This Row],[Quantity]]*Orders[[#This Row],[Unit Cost]]</f>
        <v>6.1425000000000001</v>
      </c>
      <c r="T852" s="5" cm="1">
        <f t="array" ref="T852">_xlfn.XLOOKUP(D852,Table2[[#All],[Product ID]],Table2[[#All],[Profit]],,0)</f>
        <v>0.30374999999999996</v>
      </c>
      <c r="U852" s="5">
        <f>Orders[[#This Row],[Quantity]]*Orders[[#This Row],[Unit Profit]]</f>
        <v>0.60749999999999993</v>
      </c>
    </row>
    <row r="853" spans="1:21" x14ac:dyDescent="0.3">
      <c r="A853" s="2" t="s">
        <v>5299</v>
      </c>
      <c r="B853" s="3">
        <v>43900</v>
      </c>
      <c r="C853" s="2" t="s">
        <v>5300</v>
      </c>
      <c r="D853" t="s">
        <v>6169</v>
      </c>
      <c r="E853" s="2">
        <v>1</v>
      </c>
      <c r="F853" s="2" t="str">
        <f>_xlfn.XLOOKUP(C853,customers!$A$1:$A$1001,customers!$B$1:$B$1001,,0)</f>
        <v>Perice Eberz</v>
      </c>
      <c r="G853" s="2" t="str">
        <f>IF(_xlfn.XLOOKUP(C853,customers!$A$1:$A$1001,customers!$C$1:$C$1001,,0)=0, "", _xlfn.XLOOKUP(C853,customers!$A$1:$A$1001,customers!$C$1:$C$1001,,0))</f>
        <v>peberznn@woothemes.com</v>
      </c>
      <c r="H853" s="2" t="str">
        <f>_xlfn.XLOOKUP(C853,customers!$A$1:$A$1001,customers!$G$1:$G$1001,,0)</f>
        <v>United States</v>
      </c>
      <c r="I853" t="str">
        <f>INDEX(products!$A$1:$G$49,MATCH(orders!$D853,products!$A$1:$A$49,0), MATCH(orders!I$1,products!$A$1:$G$1,0))</f>
        <v>Lib</v>
      </c>
      <c r="J853" t="str">
        <f>INDEX(products!$A$1:$G$49,MATCH(orders!$D853,products!$A$1:$A$49,0), MATCH(orders!J$1,products!$A$1:$G$1,0))</f>
        <v>D</v>
      </c>
      <c r="K853" s="4">
        <f>INDEX(products!$A$1:$G$49,MATCH(orders!$D853,products!$A$1:$A$49,0), MATCH(orders!K$1,products!$A$1:$G$1,0))</f>
        <v>0.5</v>
      </c>
      <c r="L853" s="5">
        <f>INDEX(products!$A$1:$G$49,MATCH(orders!$D853,products!$A$1:$A$49,0), MATCH(orders!L$1,products!$A$1:$G$1,0))</f>
        <v>7.77</v>
      </c>
      <c r="M853" s="5">
        <f t="shared" si="39"/>
        <v>7.77</v>
      </c>
      <c r="N853" t="str">
        <f t="shared" si="40"/>
        <v>Librica</v>
      </c>
      <c r="O853" t="str">
        <f t="shared" si="41"/>
        <v>Dark</v>
      </c>
      <c r="P853" t="str" cm="1">
        <f t="array" ref="P853">_xlfn.XLOOKUP(Orders[[#This Row],[Customer ID]],customers!$A$1:$A$1001,customers!I$1:$I$1001,,0)</f>
        <v>Yes</v>
      </c>
      <c r="Q853" t="str">
        <f>_xlfn.XLOOKUP(C853,customers!$A$1:$A$1001,customers!$F$1:$F$1001,,0)</f>
        <v>Chico</v>
      </c>
      <c r="R853" s="10">
        <f>Orders[[#This Row],[Unit Price]]-Orders[[#This Row],[Unit Profit]]</f>
        <v>6.7599</v>
      </c>
      <c r="S853" s="10">
        <f>Orders[[#This Row],[Quantity]]*Orders[[#This Row],[Unit Cost]]</f>
        <v>6.7599</v>
      </c>
      <c r="T853" s="5" cm="1">
        <f t="array" ref="T853">_xlfn.XLOOKUP(D853,Table2[[#All],[Product ID]],Table2[[#All],[Profit]],,0)</f>
        <v>1.0101</v>
      </c>
      <c r="U853" s="5">
        <f>Orders[[#This Row],[Quantity]]*Orders[[#This Row],[Unit Profit]]</f>
        <v>1.0101</v>
      </c>
    </row>
    <row r="854" spans="1:21" x14ac:dyDescent="0.3">
      <c r="A854" s="2" t="s">
        <v>5305</v>
      </c>
      <c r="B854" s="3">
        <v>44527</v>
      </c>
      <c r="C854" s="2" t="s">
        <v>5306</v>
      </c>
      <c r="D854" t="s">
        <v>6165</v>
      </c>
      <c r="E854" s="2">
        <v>4</v>
      </c>
      <c r="F854" s="2" t="str">
        <f>_xlfn.XLOOKUP(C854,customers!$A$1:$A$1001,customers!$B$1:$B$1001,,0)</f>
        <v>Bear Gaish</v>
      </c>
      <c r="G854" s="2" t="str">
        <f>IF(_xlfn.XLOOKUP(C854,customers!$A$1:$A$1001,customers!$C$1:$C$1001,,0)=0, "", _xlfn.XLOOKUP(C854,customers!$A$1:$A$1001,customers!$C$1:$C$1001,,0))</f>
        <v>bgaishno@altervista.org</v>
      </c>
      <c r="H854" s="2" t="str">
        <f>_xlfn.XLOOKUP(C854,customers!$A$1:$A$1001,customers!$G$1:$G$1001,,0)</f>
        <v>United States</v>
      </c>
      <c r="I854" t="str">
        <f>INDEX(products!$A$1:$G$49,MATCH(orders!$D854,products!$A$1:$A$49,0), MATCH(orders!I$1,products!$A$1:$G$1,0))</f>
        <v>Lib</v>
      </c>
      <c r="J854" t="str">
        <f>INDEX(products!$A$1:$G$49,MATCH(orders!$D854,products!$A$1:$A$49,0), MATCH(orders!J$1,products!$A$1:$G$1,0))</f>
        <v>D</v>
      </c>
      <c r="K854" s="4">
        <f>INDEX(products!$A$1:$G$49,MATCH(orders!$D854,products!$A$1:$A$49,0), MATCH(orders!K$1,products!$A$1:$G$1,0))</f>
        <v>2.5</v>
      </c>
      <c r="L854" s="5">
        <f>INDEX(products!$A$1:$G$49,MATCH(orders!$D854,products!$A$1:$A$49,0), MATCH(orders!L$1,products!$A$1:$G$1,0))</f>
        <v>29.784999999999997</v>
      </c>
      <c r="M854" s="5">
        <f t="shared" si="39"/>
        <v>119.13999999999999</v>
      </c>
      <c r="N854" t="str">
        <f t="shared" si="40"/>
        <v>Librica</v>
      </c>
      <c r="O854" t="str">
        <f t="shared" si="41"/>
        <v>Dark</v>
      </c>
      <c r="P854" t="str" cm="1">
        <f t="array" ref="P854">_xlfn.XLOOKUP(Orders[[#This Row],[Customer ID]],customers!$A$1:$A$1001,customers!I$1:$I$1001,,0)</f>
        <v>Yes</v>
      </c>
      <c r="Q854" t="str">
        <f>_xlfn.XLOOKUP(C854,customers!$A$1:$A$1001,customers!$F$1:$F$1001,,0)</f>
        <v>Austin</v>
      </c>
      <c r="R854" s="10">
        <f>Orders[[#This Row],[Unit Price]]-Orders[[#This Row],[Unit Profit]]</f>
        <v>25.912949999999995</v>
      </c>
      <c r="S854" s="10">
        <f>Orders[[#This Row],[Quantity]]*Orders[[#This Row],[Unit Cost]]</f>
        <v>103.65179999999998</v>
      </c>
      <c r="T854" s="5" cm="1">
        <f t="array" ref="T854">_xlfn.XLOOKUP(D854,Table2[[#All],[Product ID]],Table2[[#All],[Profit]],,0)</f>
        <v>3.8720499999999998</v>
      </c>
      <c r="U854" s="5">
        <f>Orders[[#This Row],[Quantity]]*Orders[[#This Row],[Unit Profit]]</f>
        <v>15.488199999999999</v>
      </c>
    </row>
    <row r="855" spans="1:21" x14ac:dyDescent="0.3">
      <c r="A855" s="2" t="s">
        <v>5310</v>
      </c>
      <c r="B855" s="3">
        <v>44259</v>
      </c>
      <c r="C855" s="2" t="s">
        <v>5311</v>
      </c>
      <c r="D855" t="s">
        <v>6147</v>
      </c>
      <c r="E855" s="2">
        <v>2</v>
      </c>
      <c r="F855" s="2" t="str">
        <f>_xlfn.XLOOKUP(C855,customers!$A$1:$A$1001,customers!$B$1:$B$1001,,0)</f>
        <v>Lynnea Danton</v>
      </c>
      <c r="G855" s="2" t="str">
        <f>IF(_xlfn.XLOOKUP(C855,customers!$A$1:$A$1001,customers!$C$1:$C$1001,,0)=0, "", _xlfn.XLOOKUP(C855,customers!$A$1:$A$1001,customers!$C$1:$C$1001,,0))</f>
        <v>ldantonnp@miitbeian.gov.cn</v>
      </c>
      <c r="H855" s="2" t="str">
        <f>_xlfn.XLOOKUP(C855,customers!$A$1:$A$1001,customers!$G$1:$G$1001,,0)</f>
        <v>United States</v>
      </c>
      <c r="I855" t="str">
        <f>INDEX(products!$A$1:$G$49,MATCH(orders!$D855,products!$A$1:$A$49,0), MATCH(orders!I$1,products!$A$1:$G$1,0))</f>
        <v>Ara</v>
      </c>
      <c r="J855" t="str">
        <f>INDEX(products!$A$1:$G$49,MATCH(orders!$D855,products!$A$1:$A$49,0), MATCH(orders!J$1,products!$A$1:$G$1,0))</f>
        <v>D</v>
      </c>
      <c r="K855" s="4">
        <f>INDEX(products!$A$1:$G$49,MATCH(orders!$D855,products!$A$1:$A$49,0), MATCH(orders!K$1,products!$A$1:$G$1,0))</f>
        <v>1</v>
      </c>
      <c r="L855" s="5">
        <f>INDEX(products!$A$1:$G$49,MATCH(orders!$D855,products!$A$1:$A$49,0), MATCH(orders!L$1,products!$A$1:$G$1,0))</f>
        <v>9.9499999999999993</v>
      </c>
      <c r="M855" s="5">
        <f t="shared" si="39"/>
        <v>19.899999999999999</v>
      </c>
      <c r="N855" t="str">
        <f t="shared" si="40"/>
        <v>Arabica</v>
      </c>
      <c r="O855" t="str">
        <f t="shared" si="41"/>
        <v>Dark</v>
      </c>
      <c r="P855" t="str" cm="1">
        <f t="array" ref="P855">_xlfn.XLOOKUP(Orders[[#This Row],[Customer ID]],customers!$A$1:$A$1001,customers!I$1:$I$1001,,0)</f>
        <v>No</v>
      </c>
      <c r="Q855" t="str">
        <f>_xlfn.XLOOKUP(C855,customers!$A$1:$A$1001,customers!$F$1:$F$1001,,0)</f>
        <v>El Paso</v>
      </c>
      <c r="R855" s="10">
        <f>Orders[[#This Row],[Unit Price]]-Orders[[#This Row],[Unit Profit]]</f>
        <v>9.0544999999999991</v>
      </c>
      <c r="S855" s="10">
        <f>Orders[[#This Row],[Quantity]]*Orders[[#This Row],[Unit Cost]]</f>
        <v>18.108999999999998</v>
      </c>
      <c r="T855" s="5" cm="1">
        <f t="array" ref="T855">_xlfn.XLOOKUP(D855,Table2[[#All],[Product ID]],Table2[[#All],[Profit]],,0)</f>
        <v>0.89549999999999985</v>
      </c>
      <c r="U855" s="5">
        <f>Orders[[#This Row],[Quantity]]*Orders[[#This Row],[Unit Profit]]</f>
        <v>1.7909999999999997</v>
      </c>
    </row>
    <row r="856" spans="1:21" x14ac:dyDescent="0.3">
      <c r="A856" s="2" t="s">
        <v>5315</v>
      </c>
      <c r="B856" s="3">
        <v>44516</v>
      </c>
      <c r="C856" s="2" t="s">
        <v>5316</v>
      </c>
      <c r="D856" t="s">
        <v>6173</v>
      </c>
      <c r="E856" s="2">
        <v>5</v>
      </c>
      <c r="F856" s="2" t="str">
        <f>_xlfn.XLOOKUP(C856,customers!$A$1:$A$1001,customers!$B$1:$B$1001,,0)</f>
        <v>Skipton Morrall</v>
      </c>
      <c r="G856" s="2" t="str">
        <f>IF(_xlfn.XLOOKUP(C856,customers!$A$1:$A$1001,customers!$C$1:$C$1001,,0)=0, "", _xlfn.XLOOKUP(C856,customers!$A$1:$A$1001,customers!$C$1:$C$1001,,0))</f>
        <v>smorrallnq@answers.com</v>
      </c>
      <c r="H856" s="2" t="str">
        <f>_xlfn.XLOOKUP(C856,customers!$A$1:$A$1001,customers!$G$1:$G$1001,,0)</f>
        <v>United States</v>
      </c>
      <c r="I856" t="str">
        <f>INDEX(products!$A$1:$G$49,MATCH(orders!$D856,products!$A$1:$A$49,0), MATCH(orders!I$1,products!$A$1:$G$1,0))</f>
        <v>Rob</v>
      </c>
      <c r="J856" t="str">
        <f>INDEX(products!$A$1:$G$49,MATCH(orders!$D856,products!$A$1:$A$49,0), MATCH(orders!J$1,products!$A$1:$G$1,0))</f>
        <v>L</v>
      </c>
      <c r="K856" s="4">
        <f>INDEX(products!$A$1:$G$49,MATCH(orders!$D856,products!$A$1:$A$49,0), MATCH(orders!K$1,products!$A$1:$G$1,0))</f>
        <v>0.5</v>
      </c>
      <c r="L856" s="5">
        <f>INDEX(products!$A$1:$G$49,MATCH(orders!$D856,products!$A$1:$A$49,0), MATCH(orders!L$1,products!$A$1:$G$1,0))</f>
        <v>7.169999999999999</v>
      </c>
      <c r="M856" s="5">
        <f t="shared" si="39"/>
        <v>35.849999999999994</v>
      </c>
      <c r="N856" t="str">
        <f t="shared" si="40"/>
        <v>Robusta</v>
      </c>
      <c r="O856" t="str">
        <f t="shared" si="41"/>
        <v>Light</v>
      </c>
      <c r="P856" t="str" cm="1">
        <f t="array" ref="P856">_xlfn.XLOOKUP(Orders[[#This Row],[Customer ID]],customers!$A$1:$A$1001,customers!I$1:$I$1001,,0)</f>
        <v>Yes</v>
      </c>
      <c r="Q856" t="str">
        <f>_xlfn.XLOOKUP(C856,customers!$A$1:$A$1001,customers!$F$1:$F$1001,,0)</f>
        <v>Charleston</v>
      </c>
      <c r="R856" s="10">
        <f>Orders[[#This Row],[Unit Price]]-Orders[[#This Row],[Unit Profit]]</f>
        <v>6.7397999999999989</v>
      </c>
      <c r="S856" s="10">
        <f>Orders[[#This Row],[Quantity]]*Orders[[#This Row],[Unit Cost]]</f>
        <v>33.698999999999998</v>
      </c>
      <c r="T856" s="5" cm="1">
        <f t="array" ref="T856">_xlfn.XLOOKUP(D856,Table2[[#All],[Product ID]],Table2[[#All],[Profit]],,0)</f>
        <v>0.43019999999999992</v>
      </c>
      <c r="U856" s="5">
        <f>Orders[[#This Row],[Quantity]]*Orders[[#This Row],[Unit Profit]]</f>
        <v>2.1509999999999998</v>
      </c>
    </row>
    <row r="857" spans="1:21" x14ac:dyDescent="0.3">
      <c r="A857" s="2" t="s">
        <v>5321</v>
      </c>
      <c r="B857" s="3">
        <v>43632</v>
      </c>
      <c r="C857" s="2" t="s">
        <v>5322</v>
      </c>
      <c r="D857" t="s">
        <v>6165</v>
      </c>
      <c r="E857" s="2">
        <v>3</v>
      </c>
      <c r="F857" s="2" t="str">
        <f>_xlfn.XLOOKUP(C857,customers!$A$1:$A$1001,customers!$B$1:$B$1001,,0)</f>
        <v>Devan Crownshaw</v>
      </c>
      <c r="G857" s="2" t="str">
        <f>IF(_xlfn.XLOOKUP(C857,customers!$A$1:$A$1001,customers!$C$1:$C$1001,,0)=0, "", _xlfn.XLOOKUP(C857,customers!$A$1:$A$1001,customers!$C$1:$C$1001,,0))</f>
        <v>dcrownshawnr@photobucket.com</v>
      </c>
      <c r="H857" s="2" t="str">
        <f>_xlfn.XLOOKUP(C857,customers!$A$1:$A$1001,customers!$G$1:$G$1001,,0)</f>
        <v>United States</v>
      </c>
      <c r="I857" t="str">
        <f>INDEX(products!$A$1:$G$49,MATCH(orders!$D857,products!$A$1:$A$49,0), MATCH(orders!I$1,products!$A$1:$G$1,0))</f>
        <v>Lib</v>
      </c>
      <c r="J857" t="str">
        <f>INDEX(products!$A$1:$G$49,MATCH(orders!$D857,products!$A$1:$A$49,0), MATCH(orders!J$1,products!$A$1:$G$1,0))</f>
        <v>D</v>
      </c>
      <c r="K857" s="4">
        <f>INDEX(products!$A$1:$G$49,MATCH(orders!$D857,products!$A$1:$A$49,0), MATCH(orders!K$1,products!$A$1:$G$1,0))</f>
        <v>2.5</v>
      </c>
      <c r="L857" s="5">
        <f>INDEX(products!$A$1:$G$49,MATCH(orders!$D857,products!$A$1:$A$49,0), MATCH(orders!L$1,products!$A$1:$G$1,0))</f>
        <v>29.784999999999997</v>
      </c>
      <c r="M857" s="5">
        <f t="shared" si="39"/>
        <v>89.35499999999999</v>
      </c>
      <c r="N857" t="str">
        <f t="shared" si="40"/>
        <v>Librica</v>
      </c>
      <c r="O857" t="str">
        <f t="shared" si="41"/>
        <v>Dark</v>
      </c>
      <c r="P857" t="str" cm="1">
        <f t="array" ref="P857">_xlfn.XLOOKUP(Orders[[#This Row],[Customer ID]],customers!$A$1:$A$1001,customers!I$1:$I$1001,,0)</f>
        <v>No</v>
      </c>
      <c r="Q857" t="str">
        <f>_xlfn.XLOOKUP(C857,customers!$A$1:$A$1001,customers!$F$1:$F$1001,,0)</f>
        <v>Allentown</v>
      </c>
      <c r="R857" s="10">
        <f>Orders[[#This Row],[Unit Price]]-Orders[[#This Row],[Unit Profit]]</f>
        <v>25.912949999999995</v>
      </c>
      <c r="S857" s="10">
        <f>Orders[[#This Row],[Quantity]]*Orders[[#This Row],[Unit Cost]]</f>
        <v>77.738849999999985</v>
      </c>
      <c r="T857" s="5" cm="1">
        <f t="array" ref="T857">_xlfn.XLOOKUP(D857,Table2[[#All],[Product ID]],Table2[[#All],[Profit]],,0)</f>
        <v>3.8720499999999998</v>
      </c>
      <c r="U857" s="5">
        <f>Orders[[#This Row],[Quantity]]*Orders[[#This Row],[Unit Profit]]</f>
        <v>11.616149999999999</v>
      </c>
    </row>
    <row r="858" spans="1:21" x14ac:dyDescent="0.3">
      <c r="A858" s="2" t="s">
        <v>5327</v>
      </c>
      <c r="B858" s="3">
        <v>44031</v>
      </c>
      <c r="C858" s="2" t="s">
        <v>5188</v>
      </c>
      <c r="D858" t="s">
        <v>6159</v>
      </c>
      <c r="E858" s="2">
        <v>2</v>
      </c>
      <c r="F858" s="2" t="str">
        <f>_xlfn.XLOOKUP(C858,customers!$A$1:$A$1001,customers!$B$1:$B$1001,,0)</f>
        <v>Odelia Skerme</v>
      </c>
      <c r="G858" s="2" t="str">
        <f>IF(_xlfn.XLOOKUP(C858,customers!$A$1:$A$1001,customers!$C$1:$C$1001,,0)=0, "", _xlfn.XLOOKUP(C858,customers!$A$1:$A$1001,customers!$C$1:$C$1001,,0))</f>
        <v>oskermen3@hatena.ne.jp</v>
      </c>
      <c r="H858" s="2" t="str">
        <f>_xlfn.XLOOKUP(C858,customers!$A$1:$A$1001,customers!$G$1:$G$1001,,0)</f>
        <v>United States</v>
      </c>
      <c r="I858" t="str">
        <f>INDEX(products!$A$1:$G$49,MATCH(orders!$D858,products!$A$1:$A$49,0), MATCH(orders!I$1,products!$A$1:$G$1,0))</f>
        <v>Lib</v>
      </c>
      <c r="J858" t="str">
        <f>INDEX(products!$A$1:$G$49,MATCH(orders!$D858,products!$A$1:$A$49,0), MATCH(orders!J$1,products!$A$1:$G$1,0))</f>
        <v>M</v>
      </c>
      <c r="K858" s="4">
        <f>INDEX(products!$A$1:$G$49,MATCH(orders!$D858,products!$A$1:$A$49,0), MATCH(orders!K$1,products!$A$1:$G$1,0))</f>
        <v>0.2</v>
      </c>
      <c r="L858" s="5">
        <f>INDEX(products!$A$1:$G$49,MATCH(orders!$D858,products!$A$1:$A$49,0), MATCH(orders!L$1,products!$A$1:$G$1,0))</f>
        <v>4.3650000000000002</v>
      </c>
      <c r="M858" s="5">
        <f t="shared" si="39"/>
        <v>8.73</v>
      </c>
      <c r="N858" t="str">
        <f t="shared" si="40"/>
        <v>Librica</v>
      </c>
      <c r="O858" t="str">
        <f t="shared" si="41"/>
        <v>Medium</v>
      </c>
      <c r="P858" t="str" cm="1">
        <f t="array" ref="P858">_xlfn.XLOOKUP(Orders[[#This Row],[Customer ID]],customers!$A$1:$A$1001,customers!I$1:$I$1001,,0)</f>
        <v>Yes</v>
      </c>
      <c r="Q858" t="str">
        <f>_xlfn.XLOOKUP(C858,customers!$A$1:$A$1001,customers!$F$1:$F$1001,,0)</f>
        <v>Oklahoma City</v>
      </c>
      <c r="R858" s="10">
        <f>Orders[[#This Row],[Unit Price]]-Orders[[#This Row],[Unit Profit]]</f>
        <v>3.7975500000000002</v>
      </c>
      <c r="S858" s="10">
        <f>Orders[[#This Row],[Quantity]]*Orders[[#This Row],[Unit Cost]]</f>
        <v>7.5951000000000004</v>
      </c>
      <c r="T858" s="5" cm="1">
        <f t="array" ref="T858">_xlfn.XLOOKUP(D858,Table2[[#All],[Product ID]],Table2[[#All],[Profit]],,0)</f>
        <v>0.56745000000000001</v>
      </c>
      <c r="U858" s="5">
        <f>Orders[[#This Row],[Quantity]]*Orders[[#This Row],[Unit Profit]]</f>
        <v>1.1349</v>
      </c>
    </row>
    <row r="859" spans="1:21" x14ac:dyDescent="0.3">
      <c r="A859" s="2" t="s">
        <v>5333</v>
      </c>
      <c r="B859" s="3">
        <v>43889</v>
      </c>
      <c r="C859" s="2" t="s">
        <v>5334</v>
      </c>
      <c r="D859" t="s">
        <v>6142</v>
      </c>
      <c r="E859" s="2">
        <v>5</v>
      </c>
      <c r="F859" s="2" t="str">
        <f>_xlfn.XLOOKUP(C859,customers!$A$1:$A$1001,customers!$B$1:$B$1001,,0)</f>
        <v>Joceline Reddoch</v>
      </c>
      <c r="G859" s="2" t="str">
        <f>IF(_xlfn.XLOOKUP(C859,customers!$A$1:$A$1001,customers!$C$1:$C$1001,,0)=0, "", _xlfn.XLOOKUP(C859,customers!$A$1:$A$1001,customers!$C$1:$C$1001,,0))</f>
        <v>jreddochnt@sun.com</v>
      </c>
      <c r="H859" s="2" t="str">
        <f>_xlfn.XLOOKUP(C859,customers!$A$1:$A$1001,customers!$G$1:$G$1001,,0)</f>
        <v>United States</v>
      </c>
      <c r="I859" t="str">
        <f>INDEX(products!$A$1:$G$49,MATCH(orders!$D859,products!$A$1:$A$49,0), MATCH(orders!I$1,products!$A$1:$G$1,0))</f>
        <v>Rob</v>
      </c>
      <c r="J859" t="str">
        <f>INDEX(products!$A$1:$G$49,MATCH(orders!$D859,products!$A$1:$A$49,0), MATCH(orders!J$1,products!$A$1:$G$1,0))</f>
        <v>L</v>
      </c>
      <c r="K859" s="4">
        <f>INDEX(products!$A$1:$G$49,MATCH(orders!$D859,products!$A$1:$A$49,0), MATCH(orders!K$1,products!$A$1:$G$1,0))</f>
        <v>2.5</v>
      </c>
      <c r="L859" s="5">
        <f>INDEX(products!$A$1:$G$49,MATCH(orders!$D859,products!$A$1:$A$49,0), MATCH(orders!L$1,products!$A$1:$G$1,0))</f>
        <v>27.484999999999996</v>
      </c>
      <c r="M859" s="5">
        <f t="shared" si="39"/>
        <v>137.42499999999998</v>
      </c>
      <c r="N859" t="str">
        <f t="shared" si="40"/>
        <v>Robusta</v>
      </c>
      <c r="O859" t="str">
        <f t="shared" si="41"/>
        <v>Light</v>
      </c>
      <c r="P859" t="str" cm="1">
        <f t="array" ref="P859">_xlfn.XLOOKUP(Orders[[#This Row],[Customer ID]],customers!$A$1:$A$1001,customers!I$1:$I$1001,,0)</f>
        <v>No</v>
      </c>
      <c r="Q859" t="str">
        <f>_xlfn.XLOOKUP(C859,customers!$A$1:$A$1001,customers!$F$1:$F$1001,,0)</f>
        <v>Largo</v>
      </c>
      <c r="R859" s="10">
        <f>Orders[[#This Row],[Unit Price]]-Orders[[#This Row],[Unit Profit]]</f>
        <v>25.835899999999995</v>
      </c>
      <c r="S859" s="10">
        <f>Orders[[#This Row],[Quantity]]*Orders[[#This Row],[Unit Cost]]</f>
        <v>129.17949999999996</v>
      </c>
      <c r="T859" s="5" cm="1">
        <f t="array" ref="T859">_xlfn.XLOOKUP(D859,Table2[[#All],[Product ID]],Table2[[#All],[Profit]],,0)</f>
        <v>1.6490999999999998</v>
      </c>
      <c r="U859" s="5">
        <f>Orders[[#This Row],[Quantity]]*Orders[[#This Row],[Unit Profit]]</f>
        <v>8.2454999999999998</v>
      </c>
    </row>
    <row r="860" spans="1:21" x14ac:dyDescent="0.3">
      <c r="A860" s="2" t="s">
        <v>5339</v>
      </c>
      <c r="B860" s="3">
        <v>43638</v>
      </c>
      <c r="C860" s="2" t="s">
        <v>5340</v>
      </c>
      <c r="D860" t="s">
        <v>6160</v>
      </c>
      <c r="E860" s="2">
        <v>4</v>
      </c>
      <c r="F860" s="2" t="str">
        <f>_xlfn.XLOOKUP(C860,customers!$A$1:$A$1001,customers!$B$1:$B$1001,,0)</f>
        <v>Shelley Titley</v>
      </c>
      <c r="G860" s="2" t="str">
        <f>IF(_xlfn.XLOOKUP(C860,customers!$A$1:$A$1001,customers!$C$1:$C$1001,,0)=0, "", _xlfn.XLOOKUP(C860,customers!$A$1:$A$1001,customers!$C$1:$C$1001,,0))</f>
        <v>stitleynu@whitehouse.gov</v>
      </c>
      <c r="H860" s="2" t="str">
        <f>_xlfn.XLOOKUP(C860,customers!$A$1:$A$1001,customers!$G$1:$G$1001,,0)</f>
        <v>United States</v>
      </c>
      <c r="I860" t="str">
        <f>INDEX(products!$A$1:$G$49,MATCH(orders!$D860,products!$A$1:$A$49,0), MATCH(orders!I$1,products!$A$1:$G$1,0))</f>
        <v>Lib</v>
      </c>
      <c r="J860" t="str">
        <f>INDEX(products!$A$1:$G$49,MATCH(orders!$D860,products!$A$1:$A$49,0), MATCH(orders!J$1,products!$A$1:$G$1,0))</f>
        <v>M</v>
      </c>
      <c r="K860" s="4">
        <f>INDEX(products!$A$1:$G$49,MATCH(orders!$D860,products!$A$1:$A$49,0), MATCH(orders!K$1,products!$A$1:$G$1,0))</f>
        <v>0.5</v>
      </c>
      <c r="L860" s="5">
        <f>INDEX(products!$A$1:$G$49,MATCH(orders!$D860,products!$A$1:$A$49,0), MATCH(orders!L$1,products!$A$1:$G$1,0))</f>
        <v>8.73</v>
      </c>
      <c r="M860" s="5">
        <f t="shared" si="39"/>
        <v>34.92</v>
      </c>
      <c r="N860" t="str">
        <f t="shared" si="40"/>
        <v>Librica</v>
      </c>
      <c r="O860" t="str">
        <f t="shared" si="41"/>
        <v>Medium</v>
      </c>
      <c r="P860" t="str" cm="1">
        <f t="array" ref="P860">_xlfn.XLOOKUP(Orders[[#This Row],[Customer ID]],customers!$A$1:$A$1001,customers!I$1:$I$1001,,0)</f>
        <v>No</v>
      </c>
      <c r="Q860" t="str">
        <f>_xlfn.XLOOKUP(C860,customers!$A$1:$A$1001,customers!$F$1:$F$1001,,0)</f>
        <v>Fargo</v>
      </c>
      <c r="R860" s="10">
        <f>Orders[[#This Row],[Unit Price]]-Orders[[#This Row],[Unit Profit]]</f>
        <v>7.5951000000000004</v>
      </c>
      <c r="S860" s="10">
        <f>Orders[[#This Row],[Quantity]]*Orders[[#This Row],[Unit Cost]]</f>
        <v>30.380400000000002</v>
      </c>
      <c r="T860" s="5" cm="1">
        <f t="array" ref="T860">_xlfn.XLOOKUP(D860,Table2[[#All],[Product ID]],Table2[[#All],[Profit]],,0)</f>
        <v>1.1349</v>
      </c>
      <c r="U860" s="5">
        <f>Orders[[#This Row],[Quantity]]*Orders[[#This Row],[Unit Profit]]</f>
        <v>4.5396000000000001</v>
      </c>
    </row>
    <row r="861" spans="1:21" x14ac:dyDescent="0.3">
      <c r="A861" s="2" t="s">
        <v>5345</v>
      </c>
      <c r="B861" s="3">
        <v>43716</v>
      </c>
      <c r="C861" s="2" t="s">
        <v>5346</v>
      </c>
      <c r="D861" t="s">
        <v>6182</v>
      </c>
      <c r="E861" s="2">
        <v>6</v>
      </c>
      <c r="F861" s="2" t="str">
        <f>_xlfn.XLOOKUP(C861,customers!$A$1:$A$1001,customers!$B$1:$B$1001,,0)</f>
        <v>Redd Simao</v>
      </c>
      <c r="G861" s="2" t="str">
        <f>IF(_xlfn.XLOOKUP(C861,customers!$A$1:$A$1001,customers!$C$1:$C$1001,,0)=0, "", _xlfn.XLOOKUP(C861,customers!$A$1:$A$1001,customers!$C$1:$C$1001,,0))</f>
        <v>rsimaonv@simplemachines.org</v>
      </c>
      <c r="H861" s="2" t="str">
        <f>_xlfn.XLOOKUP(C861,customers!$A$1:$A$1001,customers!$G$1:$G$1001,,0)</f>
        <v>United States</v>
      </c>
      <c r="I861" t="str">
        <f>INDEX(products!$A$1:$G$49,MATCH(orders!$D861,products!$A$1:$A$49,0), MATCH(orders!I$1,products!$A$1:$G$1,0))</f>
        <v>Ara</v>
      </c>
      <c r="J861" t="str">
        <f>INDEX(products!$A$1:$G$49,MATCH(orders!$D861,products!$A$1:$A$49,0), MATCH(orders!J$1,products!$A$1:$G$1,0))</f>
        <v>L</v>
      </c>
      <c r="K861" s="4">
        <f>INDEX(products!$A$1:$G$49,MATCH(orders!$D861,products!$A$1:$A$49,0), MATCH(orders!K$1,products!$A$1:$G$1,0))</f>
        <v>2.5</v>
      </c>
      <c r="L861" s="5">
        <f>INDEX(products!$A$1:$G$49,MATCH(orders!$D861,products!$A$1:$A$49,0), MATCH(orders!L$1,products!$A$1:$G$1,0))</f>
        <v>29.784999999999997</v>
      </c>
      <c r="M861" s="5">
        <f t="shared" si="39"/>
        <v>178.70999999999998</v>
      </c>
      <c r="N861" t="str">
        <f t="shared" si="40"/>
        <v>Arabica</v>
      </c>
      <c r="O861" t="str">
        <f t="shared" si="41"/>
        <v>Light</v>
      </c>
      <c r="P861" t="str" cm="1">
        <f t="array" ref="P861">_xlfn.XLOOKUP(Orders[[#This Row],[Customer ID]],customers!$A$1:$A$1001,customers!I$1:$I$1001,,0)</f>
        <v>No</v>
      </c>
      <c r="Q861" t="str">
        <f>_xlfn.XLOOKUP(C861,customers!$A$1:$A$1001,customers!$F$1:$F$1001,,0)</f>
        <v>Fort Smith</v>
      </c>
      <c r="R861" s="10">
        <f>Orders[[#This Row],[Unit Price]]-Orders[[#This Row],[Unit Profit]]</f>
        <v>27.104349999999997</v>
      </c>
      <c r="S861" s="10">
        <f>Orders[[#This Row],[Quantity]]*Orders[[#This Row],[Unit Cost]]</f>
        <v>162.62609999999998</v>
      </c>
      <c r="T861" s="5" cm="1">
        <f t="array" ref="T861">_xlfn.XLOOKUP(D861,Table2[[#All],[Product ID]],Table2[[#All],[Profit]],,0)</f>
        <v>2.6806499999999995</v>
      </c>
      <c r="U861" s="5">
        <f>Orders[[#This Row],[Quantity]]*Orders[[#This Row],[Unit Profit]]</f>
        <v>16.083899999999996</v>
      </c>
    </row>
    <row r="862" spans="1:21" x14ac:dyDescent="0.3">
      <c r="A862" s="2" t="s">
        <v>5351</v>
      </c>
      <c r="B862" s="3">
        <v>44707</v>
      </c>
      <c r="C862" s="2" t="s">
        <v>5352</v>
      </c>
      <c r="D862" t="s">
        <v>6175</v>
      </c>
      <c r="E862" s="2">
        <v>1</v>
      </c>
      <c r="F862" s="2" t="str">
        <f>_xlfn.XLOOKUP(C862,customers!$A$1:$A$1001,customers!$B$1:$B$1001,,0)</f>
        <v>Cece Inker</v>
      </c>
      <c r="G862" s="2" t="str">
        <f>IF(_xlfn.XLOOKUP(C862,customers!$A$1:$A$1001,customers!$C$1:$C$1001,,0)=0, "", _xlfn.XLOOKUP(C862,customers!$A$1:$A$1001,customers!$C$1:$C$1001,,0))</f>
        <v/>
      </c>
      <c r="H862" s="2" t="str">
        <f>_xlfn.XLOOKUP(C862,customers!$A$1:$A$1001,customers!$G$1:$G$1001,,0)</f>
        <v>United States</v>
      </c>
      <c r="I862" t="str">
        <f>INDEX(products!$A$1:$G$49,MATCH(orders!$D862,products!$A$1:$A$49,0), MATCH(orders!I$1,products!$A$1:$G$1,0))</f>
        <v>Ara</v>
      </c>
      <c r="J862" t="str">
        <f>INDEX(products!$A$1:$G$49,MATCH(orders!$D862,products!$A$1:$A$49,0), MATCH(orders!J$1,products!$A$1:$G$1,0))</f>
        <v>M</v>
      </c>
      <c r="K862" s="4">
        <f>INDEX(products!$A$1:$G$49,MATCH(orders!$D862,products!$A$1:$A$49,0), MATCH(orders!K$1,products!$A$1:$G$1,0))</f>
        <v>2.5</v>
      </c>
      <c r="L862" s="5">
        <f>INDEX(products!$A$1:$G$49,MATCH(orders!$D862,products!$A$1:$A$49,0), MATCH(orders!L$1,products!$A$1:$G$1,0))</f>
        <v>25.874999999999996</v>
      </c>
      <c r="M862" s="5">
        <f t="shared" si="39"/>
        <v>25.874999999999996</v>
      </c>
      <c r="N862" t="str">
        <f t="shared" si="40"/>
        <v>Arabica</v>
      </c>
      <c r="O862" t="str">
        <f t="shared" si="41"/>
        <v>Medium</v>
      </c>
      <c r="P862" t="str" cm="1">
        <f t="array" ref="P862">_xlfn.XLOOKUP(Orders[[#This Row],[Customer ID]],customers!$A$1:$A$1001,customers!I$1:$I$1001,,0)</f>
        <v>No</v>
      </c>
      <c r="Q862" t="str">
        <f>_xlfn.XLOOKUP(C862,customers!$A$1:$A$1001,customers!$F$1:$F$1001,,0)</f>
        <v>Lakeland</v>
      </c>
      <c r="R862" s="10">
        <f>Orders[[#This Row],[Unit Price]]-Orders[[#This Row],[Unit Profit]]</f>
        <v>23.546249999999997</v>
      </c>
      <c r="S862" s="10">
        <f>Orders[[#This Row],[Quantity]]*Orders[[#This Row],[Unit Cost]]</f>
        <v>23.546249999999997</v>
      </c>
      <c r="T862" s="5" cm="1">
        <f t="array" ref="T862">_xlfn.XLOOKUP(D862,Table2[[#All],[Product ID]],Table2[[#All],[Profit]],,0)</f>
        <v>2.3287499999999994</v>
      </c>
      <c r="U862" s="5">
        <f>Orders[[#This Row],[Quantity]]*Orders[[#This Row],[Unit Profit]]</f>
        <v>2.3287499999999994</v>
      </c>
    </row>
    <row r="863" spans="1:21" x14ac:dyDescent="0.3">
      <c r="A863" s="2" t="s">
        <v>5356</v>
      </c>
      <c r="B863" s="3">
        <v>43802</v>
      </c>
      <c r="C863" s="2" t="s">
        <v>5357</v>
      </c>
      <c r="D863" t="s">
        <v>6143</v>
      </c>
      <c r="E863" s="2">
        <v>6</v>
      </c>
      <c r="F863" s="2" t="str">
        <f>_xlfn.XLOOKUP(C863,customers!$A$1:$A$1001,customers!$B$1:$B$1001,,0)</f>
        <v>Noel Chisholm</v>
      </c>
      <c r="G863" s="2" t="str">
        <f>IF(_xlfn.XLOOKUP(C863,customers!$A$1:$A$1001,customers!$C$1:$C$1001,,0)=0, "", _xlfn.XLOOKUP(C863,customers!$A$1:$A$1001,customers!$C$1:$C$1001,,0))</f>
        <v>nchisholmnx@example.com</v>
      </c>
      <c r="H863" s="2" t="str">
        <f>_xlfn.XLOOKUP(C863,customers!$A$1:$A$1001,customers!$G$1:$G$1001,,0)</f>
        <v>United States</v>
      </c>
      <c r="I863" t="str">
        <f>INDEX(products!$A$1:$G$49,MATCH(orders!$D863,products!$A$1:$A$49,0), MATCH(orders!I$1,products!$A$1:$G$1,0))</f>
        <v>Lib</v>
      </c>
      <c r="J863" t="str">
        <f>INDEX(products!$A$1:$G$49,MATCH(orders!$D863,products!$A$1:$A$49,0), MATCH(orders!J$1,products!$A$1:$G$1,0))</f>
        <v>D</v>
      </c>
      <c r="K863" s="4">
        <f>INDEX(products!$A$1:$G$49,MATCH(orders!$D863,products!$A$1:$A$49,0), MATCH(orders!K$1,products!$A$1:$G$1,0))</f>
        <v>1</v>
      </c>
      <c r="L863" s="5">
        <f>INDEX(products!$A$1:$G$49,MATCH(orders!$D863,products!$A$1:$A$49,0), MATCH(orders!L$1,products!$A$1:$G$1,0))</f>
        <v>12.95</v>
      </c>
      <c r="M863" s="5">
        <f t="shared" si="39"/>
        <v>77.699999999999989</v>
      </c>
      <c r="N863" t="str">
        <f t="shared" si="40"/>
        <v>Librica</v>
      </c>
      <c r="O863" t="str">
        <f t="shared" si="41"/>
        <v>Dark</v>
      </c>
      <c r="P863" t="str" cm="1">
        <f t="array" ref="P863">_xlfn.XLOOKUP(Orders[[#This Row],[Customer ID]],customers!$A$1:$A$1001,customers!I$1:$I$1001,,0)</f>
        <v>Yes</v>
      </c>
      <c r="Q863" t="str">
        <f>_xlfn.XLOOKUP(C863,customers!$A$1:$A$1001,customers!$F$1:$F$1001,,0)</f>
        <v>Knoxville</v>
      </c>
      <c r="R863" s="10">
        <f>Orders[[#This Row],[Unit Price]]-Orders[[#This Row],[Unit Profit]]</f>
        <v>11.266499999999999</v>
      </c>
      <c r="S863" s="10">
        <f>Orders[[#This Row],[Quantity]]*Orders[[#This Row],[Unit Cost]]</f>
        <v>67.59899999999999</v>
      </c>
      <c r="T863" s="5" cm="1">
        <f t="array" ref="T863">_xlfn.XLOOKUP(D863,Table2[[#All],[Product ID]],Table2[[#All],[Profit]],,0)</f>
        <v>1.6835</v>
      </c>
      <c r="U863" s="5">
        <f>Orders[[#This Row],[Quantity]]*Orders[[#This Row],[Unit Profit]]</f>
        <v>10.100999999999999</v>
      </c>
    </row>
    <row r="864" spans="1:21" x14ac:dyDescent="0.3">
      <c r="A864" s="2" t="s">
        <v>5362</v>
      </c>
      <c r="B864" s="3">
        <v>43725</v>
      </c>
      <c r="C864" s="2" t="s">
        <v>5363</v>
      </c>
      <c r="D864" t="s">
        <v>6138</v>
      </c>
      <c r="E864" s="2">
        <v>1</v>
      </c>
      <c r="F864" s="2" t="str">
        <f>_xlfn.XLOOKUP(C864,customers!$A$1:$A$1001,customers!$B$1:$B$1001,,0)</f>
        <v>Grazia Oats</v>
      </c>
      <c r="G864" s="2" t="str">
        <f>IF(_xlfn.XLOOKUP(C864,customers!$A$1:$A$1001,customers!$C$1:$C$1001,,0)=0, "", _xlfn.XLOOKUP(C864,customers!$A$1:$A$1001,customers!$C$1:$C$1001,,0))</f>
        <v>goatsny@live.com</v>
      </c>
      <c r="H864" s="2" t="str">
        <f>_xlfn.XLOOKUP(C864,customers!$A$1:$A$1001,customers!$G$1:$G$1001,,0)</f>
        <v>United States</v>
      </c>
      <c r="I864" t="str">
        <f>INDEX(products!$A$1:$G$49,MATCH(orders!$D864,products!$A$1:$A$49,0), MATCH(orders!I$1,products!$A$1:$G$1,0))</f>
        <v>Rob</v>
      </c>
      <c r="J864" t="str">
        <f>INDEX(products!$A$1:$G$49,MATCH(orders!$D864,products!$A$1:$A$49,0), MATCH(orders!J$1,products!$A$1:$G$1,0))</f>
        <v>M</v>
      </c>
      <c r="K864" s="4">
        <f>INDEX(products!$A$1:$G$49,MATCH(orders!$D864,products!$A$1:$A$49,0), MATCH(orders!K$1,products!$A$1:$G$1,0))</f>
        <v>1</v>
      </c>
      <c r="L864" s="5">
        <f>INDEX(products!$A$1:$G$49,MATCH(orders!$D864,products!$A$1:$A$49,0), MATCH(orders!L$1,products!$A$1:$G$1,0))</f>
        <v>9.9499999999999993</v>
      </c>
      <c r="M864" s="5">
        <f t="shared" si="39"/>
        <v>9.9499999999999993</v>
      </c>
      <c r="N864" t="str">
        <f t="shared" si="40"/>
        <v>Robusta</v>
      </c>
      <c r="O864" t="str">
        <f t="shared" si="41"/>
        <v>Medium</v>
      </c>
      <c r="P864" t="str" cm="1">
        <f t="array" ref="P864">_xlfn.XLOOKUP(Orders[[#This Row],[Customer ID]],customers!$A$1:$A$1001,customers!I$1:$I$1001,,0)</f>
        <v>Yes</v>
      </c>
      <c r="Q864" t="str">
        <f>_xlfn.XLOOKUP(C864,customers!$A$1:$A$1001,customers!$F$1:$F$1001,,0)</f>
        <v>Los Angeles</v>
      </c>
      <c r="R864" s="10">
        <f>Orders[[#This Row],[Unit Price]]-Orders[[#This Row],[Unit Profit]]</f>
        <v>9.3529999999999998</v>
      </c>
      <c r="S864" s="10">
        <f>Orders[[#This Row],[Quantity]]*Orders[[#This Row],[Unit Cost]]</f>
        <v>9.3529999999999998</v>
      </c>
      <c r="T864" s="5" cm="1">
        <f t="array" ref="T864">_xlfn.XLOOKUP(D864,Table2[[#All],[Product ID]],Table2[[#All],[Profit]],,0)</f>
        <v>0.59699999999999998</v>
      </c>
      <c r="U864" s="5">
        <f>Orders[[#This Row],[Quantity]]*Orders[[#This Row],[Unit Profit]]</f>
        <v>0.59699999999999998</v>
      </c>
    </row>
    <row r="865" spans="1:21" x14ac:dyDescent="0.3">
      <c r="A865" s="2" t="s">
        <v>5368</v>
      </c>
      <c r="B865" s="3">
        <v>44712</v>
      </c>
      <c r="C865" s="2" t="s">
        <v>5369</v>
      </c>
      <c r="D865" t="s">
        <v>6162</v>
      </c>
      <c r="E865" s="2">
        <v>2</v>
      </c>
      <c r="F865" s="2" t="str">
        <f>_xlfn.XLOOKUP(C865,customers!$A$1:$A$1001,customers!$B$1:$B$1001,,0)</f>
        <v>Meade Birkin</v>
      </c>
      <c r="G865" s="2" t="str">
        <f>IF(_xlfn.XLOOKUP(C865,customers!$A$1:$A$1001,customers!$C$1:$C$1001,,0)=0, "", _xlfn.XLOOKUP(C865,customers!$A$1:$A$1001,customers!$C$1:$C$1001,,0))</f>
        <v>mbirkinnz@java.com</v>
      </c>
      <c r="H865" s="2" t="str">
        <f>_xlfn.XLOOKUP(C865,customers!$A$1:$A$1001,customers!$G$1:$G$1001,,0)</f>
        <v>United States</v>
      </c>
      <c r="I865" t="str">
        <f>INDEX(products!$A$1:$G$49,MATCH(orders!$D865,products!$A$1:$A$49,0), MATCH(orders!I$1,products!$A$1:$G$1,0))</f>
        <v>Lib</v>
      </c>
      <c r="J865" t="str">
        <f>INDEX(products!$A$1:$G$49,MATCH(orders!$D865,products!$A$1:$A$49,0), MATCH(orders!J$1,products!$A$1:$G$1,0))</f>
        <v>M</v>
      </c>
      <c r="K865" s="4">
        <f>INDEX(products!$A$1:$G$49,MATCH(orders!$D865,products!$A$1:$A$49,0), MATCH(orders!K$1,products!$A$1:$G$1,0))</f>
        <v>1</v>
      </c>
      <c r="L865" s="5">
        <f>INDEX(products!$A$1:$G$49,MATCH(orders!$D865,products!$A$1:$A$49,0), MATCH(orders!L$1,products!$A$1:$G$1,0))</f>
        <v>14.55</v>
      </c>
      <c r="M865" s="5">
        <f t="shared" si="39"/>
        <v>29.1</v>
      </c>
      <c r="N865" t="str">
        <f t="shared" si="40"/>
        <v>Librica</v>
      </c>
      <c r="O865" t="str">
        <f t="shared" si="41"/>
        <v>Medium</v>
      </c>
      <c r="P865" t="str" cm="1">
        <f t="array" ref="P865">_xlfn.XLOOKUP(Orders[[#This Row],[Customer ID]],customers!$A$1:$A$1001,customers!I$1:$I$1001,,0)</f>
        <v>Yes</v>
      </c>
      <c r="Q865" t="str">
        <f>_xlfn.XLOOKUP(C865,customers!$A$1:$A$1001,customers!$F$1:$F$1001,,0)</f>
        <v>Miami</v>
      </c>
      <c r="R865" s="10">
        <f>Orders[[#This Row],[Unit Price]]-Orders[[#This Row],[Unit Profit]]</f>
        <v>12.6585</v>
      </c>
      <c r="S865" s="10">
        <f>Orders[[#This Row],[Quantity]]*Orders[[#This Row],[Unit Cost]]</f>
        <v>25.317</v>
      </c>
      <c r="T865" s="5" cm="1">
        <f t="array" ref="T865">_xlfn.XLOOKUP(D865,Table2[[#All],[Product ID]],Table2[[#All],[Profit]],,0)</f>
        <v>1.8915000000000002</v>
      </c>
      <c r="U865" s="5">
        <f>Orders[[#This Row],[Quantity]]*Orders[[#This Row],[Unit Profit]]</f>
        <v>3.7830000000000004</v>
      </c>
    </row>
    <row r="866" spans="1:21" x14ac:dyDescent="0.3">
      <c r="A866" s="2" t="s">
        <v>5374</v>
      </c>
      <c r="B866" s="3">
        <v>43759</v>
      </c>
      <c r="C866" s="2" t="s">
        <v>5375</v>
      </c>
      <c r="D866" t="s">
        <v>6178</v>
      </c>
      <c r="E866" s="2">
        <v>6</v>
      </c>
      <c r="F866" s="2" t="str">
        <f>_xlfn.XLOOKUP(C866,customers!$A$1:$A$1001,customers!$B$1:$B$1001,,0)</f>
        <v>Ronda Pyson</v>
      </c>
      <c r="G866" s="2" t="str">
        <f>IF(_xlfn.XLOOKUP(C866,customers!$A$1:$A$1001,customers!$C$1:$C$1001,,0)=0, "", _xlfn.XLOOKUP(C866,customers!$A$1:$A$1001,customers!$C$1:$C$1001,,0))</f>
        <v>rpysono0@constantcontact.com</v>
      </c>
      <c r="H866" s="2" t="str">
        <f>_xlfn.XLOOKUP(C866,customers!$A$1:$A$1001,customers!$G$1:$G$1001,,0)</f>
        <v>Ireland</v>
      </c>
      <c r="I866" t="str">
        <f>INDEX(products!$A$1:$G$49,MATCH(orders!$D866,products!$A$1:$A$49,0), MATCH(orders!I$1,products!$A$1:$G$1,0))</f>
        <v>Rob</v>
      </c>
      <c r="J866" t="str">
        <f>INDEX(products!$A$1:$G$49,MATCH(orders!$D866,products!$A$1:$A$49,0), MATCH(orders!J$1,products!$A$1:$G$1,0))</f>
        <v>L</v>
      </c>
      <c r="K866" s="4">
        <f>INDEX(products!$A$1:$G$49,MATCH(orders!$D866,products!$A$1:$A$49,0), MATCH(orders!K$1,products!$A$1:$G$1,0))</f>
        <v>0.2</v>
      </c>
      <c r="L866" s="5">
        <f>INDEX(products!$A$1:$G$49,MATCH(orders!$D866,products!$A$1:$A$49,0), MATCH(orders!L$1,products!$A$1:$G$1,0))</f>
        <v>3.5849999999999995</v>
      </c>
      <c r="M866" s="5">
        <f t="shared" si="39"/>
        <v>21.509999999999998</v>
      </c>
      <c r="N866" t="str">
        <f t="shared" si="40"/>
        <v>Robusta</v>
      </c>
      <c r="O866" t="str">
        <f t="shared" si="41"/>
        <v>Light</v>
      </c>
      <c r="P866" t="str" cm="1">
        <f t="array" ref="P866">_xlfn.XLOOKUP(Orders[[#This Row],[Customer ID]],customers!$A$1:$A$1001,customers!I$1:$I$1001,,0)</f>
        <v>No</v>
      </c>
      <c r="Q866" t="str">
        <f>_xlfn.XLOOKUP(C866,customers!$A$1:$A$1001,customers!$F$1:$F$1001,,0)</f>
        <v>Clones</v>
      </c>
      <c r="R866" s="10">
        <f>Orders[[#This Row],[Unit Price]]-Orders[[#This Row],[Unit Profit]]</f>
        <v>3.3698999999999995</v>
      </c>
      <c r="S866" s="10">
        <f>Orders[[#This Row],[Quantity]]*Orders[[#This Row],[Unit Cost]]</f>
        <v>20.219399999999997</v>
      </c>
      <c r="T866" s="5" cm="1">
        <f t="array" ref="T866">_xlfn.XLOOKUP(D866,Table2[[#All],[Product ID]],Table2[[#All],[Profit]],,0)</f>
        <v>0.21509999999999996</v>
      </c>
      <c r="U866" s="5">
        <f>Orders[[#This Row],[Quantity]]*Orders[[#This Row],[Unit Profit]]</f>
        <v>1.2905999999999997</v>
      </c>
    </row>
    <row r="867" spans="1:21" x14ac:dyDescent="0.3">
      <c r="A867" s="2" t="s">
        <v>5380</v>
      </c>
      <c r="B867" s="3">
        <v>44675</v>
      </c>
      <c r="C867" s="2" t="s">
        <v>5428</v>
      </c>
      <c r="D867" t="s">
        <v>6157</v>
      </c>
      <c r="E867" s="2">
        <v>1</v>
      </c>
      <c r="F867" s="2" t="str">
        <f>_xlfn.XLOOKUP(C867,customers!$A$1:$A$1001,customers!$B$1:$B$1001,,0)</f>
        <v>Modesty MacConnechie</v>
      </c>
      <c r="G867" s="2" t="str">
        <f>IF(_xlfn.XLOOKUP(C867,customers!$A$1:$A$1001,customers!$C$1:$C$1001,,0)=0, "", _xlfn.XLOOKUP(C867,customers!$A$1:$A$1001,customers!$C$1:$C$1001,,0))</f>
        <v>mmacconnechieo9@reuters.com</v>
      </c>
      <c r="H867" s="2" t="str">
        <f>_xlfn.XLOOKUP(C867,customers!$A$1:$A$1001,customers!$G$1:$G$1001,,0)</f>
        <v>United States</v>
      </c>
      <c r="I867" t="str">
        <f>INDEX(products!$A$1:$G$49,MATCH(orders!$D867,products!$A$1:$A$49,0), MATCH(orders!I$1,products!$A$1:$G$1,0))</f>
        <v>Ara</v>
      </c>
      <c r="J867" t="str">
        <f>INDEX(products!$A$1:$G$49,MATCH(orders!$D867,products!$A$1:$A$49,0), MATCH(orders!J$1,products!$A$1:$G$1,0))</f>
        <v>M</v>
      </c>
      <c r="K867" s="4">
        <f>INDEX(products!$A$1:$G$49,MATCH(orders!$D867,products!$A$1:$A$49,0), MATCH(orders!K$1,products!$A$1:$G$1,0))</f>
        <v>0.5</v>
      </c>
      <c r="L867" s="5">
        <f>INDEX(products!$A$1:$G$49,MATCH(orders!$D867,products!$A$1:$A$49,0), MATCH(orders!L$1,products!$A$1:$G$1,0))</f>
        <v>6.75</v>
      </c>
      <c r="M867" s="5">
        <f t="shared" si="39"/>
        <v>6.75</v>
      </c>
      <c r="N867" t="str">
        <f t="shared" si="40"/>
        <v>Arabica</v>
      </c>
      <c r="O867" t="str">
        <f t="shared" si="41"/>
        <v>Medium</v>
      </c>
      <c r="P867" t="str" cm="1">
        <f t="array" ref="P867">_xlfn.XLOOKUP(Orders[[#This Row],[Customer ID]],customers!$A$1:$A$1001,customers!I$1:$I$1001,,0)</f>
        <v>Yes</v>
      </c>
      <c r="Q867" t="str">
        <f>_xlfn.XLOOKUP(C867,customers!$A$1:$A$1001,customers!$F$1:$F$1001,,0)</f>
        <v>Charleston</v>
      </c>
      <c r="R867" s="10">
        <f>Orders[[#This Row],[Unit Price]]-Orders[[#This Row],[Unit Profit]]</f>
        <v>6.1425000000000001</v>
      </c>
      <c r="S867" s="10">
        <f>Orders[[#This Row],[Quantity]]*Orders[[#This Row],[Unit Cost]]</f>
        <v>6.1425000000000001</v>
      </c>
      <c r="T867" s="5" cm="1">
        <f t="array" ref="T867">_xlfn.XLOOKUP(D867,Table2[[#All],[Product ID]],Table2[[#All],[Profit]],,0)</f>
        <v>0.60749999999999993</v>
      </c>
      <c r="U867" s="5">
        <f>Orders[[#This Row],[Quantity]]*Orders[[#This Row],[Unit Profit]]</f>
        <v>0.60749999999999993</v>
      </c>
    </row>
    <row r="868" spans="1:21" x14ac:dyDescent="0.3">
      <c r="A868" s="2" t="s">
        <v>5385</v>
      </c>
      <c r="B868" s="3">
        <v>44209</v>
      </c>
      <c r="C868" s="2" t="s">
        <v>5386</v>
      </c>
      <c r="D868" t="s">
        <v>6158</v>
      </c>
      <c r="E868" s="2">
        <v>3</v>
      </c>
      <c r="F868" s="2" t="str">
        <f>_xlfn.XLOOKUP(C868,customers!$A$1:$A$1001,customers!$B$1:$B$1001,,0)</f>
        <v>Rafaela Treacher</v>
      </c>
      <c r="G868" s="2" t="str">
        <f>IF(_xlfn.XLOOKUP(C868,customers!$A$1:$A$1001,customers!$C$1:$C$1001,,0)=0, "", _xlfn.XLOOKUP(C868,customers!$A$1:$A$1001,customers!$C$1:$C$1001,,0))</f>
        <v>rtreachero2@usa.gov</v>
      </c>
      <c r="H868" s="2" t="str">
        <f>_xlfn.XLOOKUP(C868,customers!$A$1:$A$1001,customers!$G$1:$G$1001,,0)</f>
        <v>Ireland</v>
      </c>
      <c r="I868" t="str">
        <f>INDEX(products!$A$1:$G$49,MATCH(orders!$D868,products!$A$1:$A$49,0), MATCH(orders!I$1,products!$A$1:$G$1,0))</f>
        <v>Ara</v>
      </c>
      <c r="J868" t="str">
        <f>INDEX(products!$A$1:$G$49,MATCH(orders!$D868,products!$A$1:$A$49,0), MATCH(orders!J$1,products!$A$1:$G$1,0))</f>
        <v>D</v>
      </c>
      <c r="K868" s="4">
        <f>INDEX(products!$A$1:$G$49,MATCH(orders!$D868,products!$A$1:$A$49,0), MATCH(orders!K$1,products!$A$1:$G$1,0))</f>
        <v>0.5</v>
      </c>
      <c r="L868" s="5">
        <f>INDEX(products!$A$1:$G$49,MATCH(orders!$D868,products!$A$1:$A$49,0), MATCH(orders!L$1,products!$A$1:$G$1,0))</f>
        <v>5.97</v>
      </c>
      <c r="M868" s="5">
        <f t="shared" si="39"/>
        <v>17.91</v>
      </c>
      <c r="N868" t="str">
        <f t="shared" si="40"/>
        <v>Arabica</v>
      </c>
      <c r="O868" t="str">
        <f t="shared" si="41"/>
        <v>Dark</v>
      </c>
      <c r="P868" t="str" cm="1">
        <f t="array" ref="P868">_xlfn.XLOOKUP(Orders[[#This Row],[Customer ID]],customers!$A$1:$A$1001,customers!I$1:$I$1001,,0)</f>
        <v>No</v>
      </c>
      <c r="Q868" t="str">
        <f>_xlfn.XLOOKUP(C868,customers!$A$1:$A$1001,customers!$F$1:$F$1001,,0)</f>
        <v>Greystones</v>
      </c>
      <c r="R868" s="10">
        <f>Orders[[#This Row],[Unit Price]]-Orders[[#This Row],[Unit Profit]]</f>
        <v>5.4326999999999996</v>
      </c>
      <c r="S868" s="10">
        <f>Orders[[#This Row],[Quantity]]*Orders[[#This Row],[Unit Cost]]</f>
        <v>16.298099999999998</v>
      </c>
      <c r="T868" s="5" cm="1">
        <f t="array" ref="T868">_xlfn.XLOOKUP(D868,Table2[[#All],[Product ID]],Table2[[#All],[Profit]],,0)</f>
        <v>0.5373</v>
      </c>
      <c r="U868" s="5">
        <f>Orders[[#This Row],[Quantity]]*Orders[[#This Row],[Unit Profit]]</f>
        <v>1.6118999999999999</v>
      </c>
    </row>
    <row r="869" spans="1:21" x14ac:dyDescent="0.3">
      <c r="A869" s="2" t="s">
        <v>5391</v>
      </c>
      <c r="B869" s="3">
        <v>44792</v>
      </c>
      <c r="C869" s="2" t="s">
        <v>5392</v>
      </c>
      <c r="D869" t="s">
        <v>6182</v>
      </c>
      <c r="E869" s="2">
        <v>1</v>
      </c>
      <c r="F869" s="2" t="str">
        <f>_xlfn.XLOOKUP(C869,customers!$A$1:$A$1001,customers!$B$1:$B$1001,,0)</f>
        <v>Bee Fattorini</v>
      </c>
      <c r="G869" s="2" t="str">
        <f>IF(_xlfn.XLOOKUP(C869,customers!$A$1:$A$1001,customers!$C$1:$C$1001,,0)=0, "", _xlfn.XLOOKUP(C869,customers!$A$1:$A$1001,customers!$C$1:$C$1001,,0))</f>
        <v>bfattorinio3@quantcast.com</v>
      </c>
      <c r="H869" s="2" t="str">
        <f>_xlfn.XLOOKUP(C869,customers!$A$1:$A$1001,customers!$G$1:$G$1001,,0)</f>
        <v>Ireland</v>
      </c>
      <c r="I869" t="str">
        <f>INDEX(products!$A$1:$G$49,MATCH(orders!$D869,products!$A$1:$A$49,0), MATCH(orders!I$1,products!$A$1:$G$1,0))</f>
        <v>Ara</v>
      </c>
      <c r="J869" t="str">
        <f>INDEX(products!$A$1:$G$49,MATCH(orders!$D869,products!$A$1:$A$49,0), MATCH(orders!J$1,products!$A$1:$G$1,0))</f>
        <v>L</v>
      </c>
      <c r="K869" s="4">
        <f>INDEX(products!$A$1:$G$49,MATCH(orders!$D869,products!$A$1:$A$49,0), MATCH(orders!K$1,products!$A$1:$G$1,0))</f>
        <v>2.5</v>
      </c>
      <c r="L869" s="5">
        <f>INDEX(products!$A$1:$G$49,MATCH(orders!$D869,products!$A$1:$A$49,0), MATCH(orders!L$1,products!$A$1:$G$1,0))</f>
        <v>29.784999999999997</v>
      </c>
      <c r="M869" s="5">
        <f t="shared" si="39"/>
        <v>29.784999999999997</v>
      </c>
      <c r="N869" t="str">
        <f t="shared" si="40"/>
        <v>Arabica</v>
      </c>
      <c r="O869" t="str">
        <f t="shared" si="41"/>
        <v>Light</v>
      </c>
      <c r="P869" t="str" cm="1">
        <f t="array" ref="P869">_xlfn.XLOOKUP(Orders[[#This Row],[Customer ID]],customers!$A$1:$A$1001,customers!I$1:$I$1001,,0)</f>
        <v>Yes</v>
      </c>
      <c r="Q869" t="str">
        <f>_xlfn.XLOOKUP(C869,customers!$A$1:$A$1001,customers!$F$1:$F$1001,,0)</f>
        <v>Monaghan</v>
      </c>
      <c r="R869" s="10">
        <f>Orders[[#This Row],[Unit Price]]-Orders[[#This Row],[Unit Profit]]</f>
        <v>27.104349999999997</v>
      </c>
      <c r="S869" s="10">
        <f>Orders[[#This Row],[Quantity]]*Orders[[#This Row],[Unit Cost]]</f>
        <v>27.104349999999997</v>
      </c>
      <c r="T869" s="5" cm="1">
        <f t="array" ref="T869">_xlfn.XLOOKUP(D869,Table2[[#All],[Product ID]],Table2[[#All],[Profit]],,0)</f>
        <v>2.6806499999999995</v>
      </c>
      <c r="U869" s="5">
        <f>Orders[[#This Row],[Quantity]]*Orders[[#This Row],[Unit Profit]]</f>
        <v>2.6806499999999995</v>
      </c>
    </row>
    <row r="870" spans="1:21" x14ac:dyDescent="0.3">
      <c r="A870" s="2" t="s">
        <v>5396</v>
      </c>
      <c r="B870" s="3">
        <v>43526</v>
      </c>
      <c r="C870" s="2" t="s">
        <v>5397</v>
      </c>
      <c r="D870" t="s">
        <v>6139</v>
      </c>
      <c r="E870" s="2">
        <v>5</v>
      </c>
      <c r="F870" s="2" t="str">
        <f>_xlfn.XLOOKUP(C870,customers!$A$1:$A$1001,customers!$B$1:$B$1001,,0)</f>
        <v>Margie Palleske</v>
      </c>
      <c r="G870" s="2" t="str">
        <f>IF(_xlfn.XLOOKUP(C870,customers!$A$1:$A$1001,customers!$C$1:$C$1001,,0)=0, "", _xlfn.XLOOKUP(C870,customers!$A$1:$A$1001,customers!$C$1:$C$1001,,0))</f>
        <v>mpalleskeo4@nyu.edu</v>
      </c>
      <c r="H870" s="2" t="str">
        <f>_xlfn.XLOOKUP(C870,customers!$A$1:$A$1001,customers!$G$1:$G$1001,,0)</f>
        <v>United States</v>
      </c>
      <c r="I870" t="str">
        <f>INDEX(products!$A$1:$G$49,MATCH(orders!$D870,products!$A$1:$A$49,0), MATCH(orders!I$1,products!$A$1:$G$1,0))</f>
        <v>Exc</v>
      </c>
      <c r="J870" t="str">
        <f>INDEX(products!$A$1:$G$49,MATCH(orders!$D870,products!$A$1:$A$49,0), MATCH(orders!J$1,products!$A$1:$G$1,0))</f>
        <v>M</v>
      </c>
      <c r="K870" s="4">
        <f>INDEX(products!$A$1:$G$49,MATCH(orders!$D870,products!$A$1:$A$49,0), MATCH(orders!K$1,products!$A$1:$G$1,0))</f>
        <v>0.5</v>
      </c>
      <c r="L870" s="5">
        <f>INDEX(products!$A$1:$G$49,MATCH(orders!$D870,products!$A$1:$A$49,0), MATCH(orders!L$1,products!$A$1:$G$1,0))</f>
        <v>8.25</v>
      </c>
      <c r="M870" s="5">
        <f t="shared" si="39"/>
        <v>41.25</v>
      </c>
      <c r="N870" t="str">
        <f t="shared" si="40"/>
        <v>Excelsa</v>
      </c>
      <c r="O870" t="str">
        <f t="shared" si="41"/>
        <v>Medium</v>
      </c>
      <c r="P870" t="str" cm="1">
        <f t="array" ref="P870">_xlfn.XLOOKUP(Orders[[#This Row],[Customer ID]],customers!$A$1:$A$1001,customers!I$1:$I$1001,,0)</f>
        <v>Yes</v>
      </c>
      <c r="Q870" t="str">
        <f>_xlfn.XLOOKUP(C870,customers!$A$1:$A$1001,customers!$F$1:$F$1001,,0)</f>
        <v>Pompano Beach</v>
      </c>
      <c r="R870" s="10">
        <f>Orders[[#This Row],[Unit Price]]-Orders[[#This Row],[Unit Profit]]</f>
        <v>7.3425000000000002</v>
      </c>
      <c r="S870" s="10">
        <f>Orders[[#This Row],[Quantity]]*Orders[[#This Row],[Unit Cost]]</f>
        <v>36.712499999999999</v>
      </c>
      <c r="T870" s="5" cm="1">
        <f t="array" ref="T870">_xlfn.XLOOKUP(D870,Table2[[#All],[Product ID]],Table2[[#All],[Profit]],,0)</f>
        <v>0.90749999999999997</v>
      </c>
      <c r="U870" s="5">
        <f>Orders[[#This Row],[Quantity]]*Orders[[#This Row],[Unit Profit]]</f>
        <v>4.5374999999999996</v>
      </c>
    </row>
    <row r="871" spans="1:21" x14ac:dyDescent="0.3">
      <c r="A871" s="2" t="s">
        <v>5402</v>
      </c>
      <c r="B871" s="3">
        <v>43851</v>
      </c>
      <c r="C871" s="2" t="s">
        <v>5403</v>
      </c>
      <c r="D871" t="s">
        <v>6146</v>
      </c>
      <c r="E871" s="2">
        <v>3</v>
      </c>
      <c r="F871" s="2" t="str">
        <f>_xlfn.XLOOKUP(C871,customers!$A$1:$A$1001,customers!$B$1:$B$1001,,0)</f>
        <v>Alexina Randals</v>
      </c>
      <c r="G871" s="2" t="str">
        <f>IF(_xlfn.XLOOKUP(C871,customers!$A$1:$A$1001,customers!$C$1:$C$1001,,0)=0, "", _xlfn.XLOOKUP(C871,customers!$A$1:$A$1001,customers!$C$1:$C$1001,,0))</f>
        <v/>
      </c>
      <c r="H871" s="2" t="str">
        <f>_xlfn.XLOOKUP(C871,customers!$A$1:$A$1001,customers!$G$1:$G$1001,,0)</f>
        <v>United States</v>
      </c>
      <c r="I871" t="str">
        <f>INDEX(products!$A$1:$G$49,MATCH(orders!$D871,products!$A$1:$A$49,0), MATCH(orders!I$1,products!$A$1:$G$1,0))</f>
        <v>Rob</v>
      </c>
      <c r="J871" t="str">
        <f>INDEX(products!$A$1:$G$49,MATCH(orders!$D871,products!$A$1:$A$49,0), MATCH(orders!J$1,products!$A$1:$G$1,0))</f>
        <v>M</v>
      </c>
      <c r="K871" s="4">
        <f>INDEX(products!$A$1:$G$49,MATCH(orders!$D871,products!$A$1:$A$49,0), MATCH(orders!K$1,products!$A$1:$G$1,0))</f>
        <v>0.5</v>
      </c>
      <c r="L871" s="5">
        <f>INDEX(products!$A$1:$G$49,MATCH(orders!$D871,products!$A$1:$A$49,0), MATCH(orders!L$1,products!$A$1:$G$1,0))</f>
        <v>5.97</v>
      </c>
      <c r="M871" s="5">
        <f t="shared" si="39"/>
        <v>17.91</v>
      </c>
      <c r="N871" t="str">
        <f t="shared" si="40"/>
        <v>Robusta</v>
      </c>
      <c r="O871" t="str">
        <f t="shared" si="41"/>
        <v>Medium</v>
      </c>
      <c r="P871" t="str" cm="1">
        <f t="array" ref="P871">_xlfn.XLOOKUP(Orders[[#This Row],[Customer ID]],customers!$A$1:$A$1001,customers!I$1:$I$1001,,0)</f>
        <v>Yes</v>
      </c>
      <c r="Q871" t="str">
        <f>_xlfn.XLOOKUP(C871,customers!$A$1:$A$1001,customers!$F$1:$F$1001,,0)</f>
        <v>Sacramento</v>
      </c>
      <c r="R871" s="10">
        <f>Orders[[#This Row],[Unit Price]]-Orders[[#This Row],[Unit Profit]]</f>
        <v>5.6117999999999997</v>
      </c>
      <c r="S871" s="10">
        <f>Orders[[#This Row],[Quantity]]*Orders[[#This Row],[Unit Cost]]</f>
        <v>16.8354</v>
      </c>
      <c r="T871" s="5" cm="1">
        <f t="array" ref="T871">_xlfn.XLOOKUP(D871,Table2[[#All],[Product ID]],Table2[[#All],[Profit]],,0)</f>
        <v>0.35819999999999996</v>
      </c>
      <c r="U871" s="5">
        <f>Orders[[#This Row],[Quantity]]*Orders[[#This Row],[Unit Profit]]</f>
        <v>1.0745999999999998</v>
      </c>
    </row>
    <row r="872" spans="1:21" x14ac:dyDescent="0.3">
      <c r="A872" s="2" t="s">
        <v>5407</v>
      </c>
      <c r="B872" s="3">
        <v>44460</v>
      </c>
      <c r="C872" s="2" t="s">
        <v>5408</v>
      </c>
      <c r="D872" t="s">
        <v>6144</v>
      </c>
      <c r="E872" s="2">
        <v>1</v>
      </c>
      <c r="F872" s="2" t="str">
        <f>_xlfn.XLOOKUP(C872,customers!$A$1:$A$1001,customers!$B$1:$B$1001,,0)</f>
        <v>Filip Antcliffe</v>
      </c>
      <c r="G872" s="2" t="str">
        <f>IF(_xlfn.XLOOKUP(C872,customers!$A$1:$A$1001,customers!$C$1:$C$1001,,0)=0, "", _xlfn.XLOOKUP(C872,customers!$A$1:$A$1001,customers!$C$1:$C$1001,,0))</f>
        <v>fantcliffeo6@amazon.co.jp</v>
      </c>
      <c r="H872" s="2" t="str">
        <f>_xlfn.XLOOKUP(C872,customers!$A$1:$A$1001,customers!$G$1:$G$1001,,0)</f>
        <v>Ireland</v>
      </c>
      <c r="I872" t="str">
        <f>INDEX(products!$A$1:$G$49,MATCH(orders!$D872,products!$A$1:$A$49,0), MATCH(orders!I$1,products!$A$1:$G$1,0))</f>
        <v>Exc</v>
      </c>
      <c r="J872" t="str">
        <f>INDEX(products!$A$1:$G$49,MATCH(orders!$D872,products!$A$1:$A$49,0), MATCH(orders!J$1,products!$A$1:$G$1,0))</f>
        <v>D</v>
      </c>
      <c r="K872" s="4">
        <f>INDEX(products!$A$1:$G$49,MATCH(orders!$D872,products!$A$1:$A$49,0), MATCH(orders!K$1,products!$A$1:$G$1,0))</f>
        <v>0.5</v>
      </c>
      <c r="L872" s="5">
        <f>INDEX(products!$A$1:$G$49,MATCH(orders!$D872,products!$A$1:$A$49,0), MATCH(orders!L$1,products!$A$1:$G$1,0))</f>
        <v>7.29</v>
      </c>
      <c r="M872" s="5">
        <f t="shared" si="39"/>
        <v>7.29</v>
      </c>
      <c r="N872" t="str">
        <f t="shared" si="40"/>
        <v>Excelsa</v>
      </c>
      <c r="O872" t="str">
        <f t="shared" si="41"/>
        <v>Dark</v>
      </c>
      <c r="P872" t="str" cm="1">
        <f t="array" ref="P872">_xlfn.XLOOKUP(Orders[[#This Row],[Customer ID]],customers!$A$1:$A$1001,customers!I$1:$I$1001,,0)</f>
        <v>Yes</v>
      </c>
      <c r="Q872" t="str">
        <f>_xlfn.XLOOKUP(C872,customers!$A$1:$A$1001,customers!$F$1:$F$1001,,0)</f>
        <v>Clonskeagh</v>
      </c>
      <c r="R872" s="10">
        <f>Orders[[#This Row],[Unit Price]]-Orders[[#This Row],[Unit Profit]]</f>
        <v>6.4881000000000002</v>
      </c>
      <c r="S872" s="10">
        <f>Orders[[#This Row],[Quantity]]*Orders[[#This Row],[Unit Cost]]</f>
        <v>6.4881000000000002</v>
      </c>
      <c r="T872" s="5" cm="1">
        <f t="array" ref="T872">_xlfn.XLOOKUP(D872,Table2[[#All],[Product ID]],Table2[[#All],[Profit]],,0)</f>
        <v>0.80190000000000006</v>
      </c>
      <c r="U872" s="5">
        <f>Orders[[#This Row],[Quantity]]*Orders[[#This Row],[Unit Profit]]</f>
        <v>0.80190000000000006</v>
      </c>
    </row>
    <row r="873" spans="1:21" x14ac:dyDescent="0.3">
      <c r="A873" s="2" t="s">
        <v>5413</v>
      </c>
      <c r="B873" s="3">
        <v>43707</v>
      </c>
      <c r="C873" s="2" t="s">
        <v>5414</v>
      </c>
      <c r="D873" t="s">
        <v>6171</v>
      </c>
      <c r="E873" s="2">
        <v>2</v>
      </c>
      <c r="F873" s="2" t="str">
        <f>_xlfn.XLOOKUP(C873,customers!$A$1:$A$1001,customers!$B$1:$B$1001,,0)</f>
        <v>Peyter Matignon</v>
      </c>
      <c r="G873" s="2" t="str">
        <f>IF(_xlfn.XLOOKUP(C873,customers!$A$1:$A$1001,customers!$C$1:$C$1001,,0)=0, "", _xlfn.XLOOKUP(C873,customers!$A$1:$A$1001,customers!$C$1:$C$1001,,0))</f>
        <v>pmatignono7@harvard.edu</v>
      </c>
      <c r="H873" s="2" t="str">
        <f>_xlfn.XLOOKUP(C873,customers!$A$1:$A$1001,customers!$G$1:$G$1001,,0)</f>
        <v>United Kingdom</v>
      </c>
      <c r="I873" t="str">
        <f>INDEX(products!$A$1:$G$49,MATCH(orders!$D873,products!$A$1:$A$49,0), MATCH(orders!I$1,products!$A$1:$G$1,0))</f>
        <v>Exc</v>
      </c>
      <c r="J873" t="str">
        <f>INDEX(products!$A$1:$G$49,MATCH(orders!$D873,products!$A$1:$A$49,0), MATCH(orders!J$1,products!$A$1:$G$1,0))</f>
        <v>L</v>
      </c>
      <c r="K873" s="4">
        <f>INDEX(products!$A$1:$G$49,MATCH(orders!$D873,products!$A$1:$A$49,0), MATCH(orders!K$1,products!$A$1:$G$1,0))</f>
        <v>1</v>
      </c>
      <c r="L873" s="5">
        <f>INDEX(products!$A$1:$G$49,MATCH(orders!$D873,products!$A$1:$A$49,0), MATCH(orders!L$1,products!$A$1:$G$1,0))</f>
        <v>14.85</v>
      </c>
      <c r="M873" s="5">
        <f t="shared" si="39"/>
        <v>29.7</v>
      </c>
      <c r="N873" t="str">
        <f t="shared" si="40"/>
        <v>Excelsa</v>
      </c>
      <c r="O873" t="str">
        <f t="shared" si="41"/>
        <v>Light</v>
      </c>
      <c r="P873" t="str" cm="1">
        <f t="array" ref="P873">_xlfn.XLOOKUP(Orders[[#This Row],[Customer ID]],customers!$A$1:$A$1001,customers!I$1:$I$1001,,0)</f>
        <v>Yes</v>
      </c>
      <c r="Q873" t="str">
        <f>_xlfn.XLOOKUP(C873,customers!$A$1:$A$1001,customers!$F$1:$F$1001,,0)</f>
        <v>Kirkton</v>
      </c>
      <c r="R873" s="10">
        <f>Orders[[#This Row],[Unit Price]]-Orders[[#This Row],[Unit Profit]]</f>
        <v>13.2165</v>
      </c>
      <c r="S873" s="10">
        <f>Orders[[#This Row],[Quantity]]*Orders[[#This Row],[Unit Cost]]</f>
        <v>26.433</v>
      </c>
      <c r="T873" s="5" cm="1">
        <f t="array" ref="T873">_xlfn.XLOOKUP(D873,Table2[[#All],[Product ID]],Table2[[#All],[Profit]],,0)</f>
        <v>1.6335</v>
      </c>
      <c r="U873" s="5">
        <f>Orders[[#This Row],[Quantity]]*Orders[[#This Row],[Unit Profit]]</f>
        <v>3.2669999999999999</v>
      </c>
    </row>
    <row r="874" spans="1:21" x14ac:dyDescent="0.3">
      <c r="A874" s="2" t="s">
        <v>5421</v>
      </c>
      <c r="B874" s="3">
        <v>43521</v>
      </c>
      <c r="C874" s="2" t="s">
        <v>5422</v>
      </c>
      <c r="D874" t="s">
        <v>6155</v>
      </c>
      <c r="E874" s="2">
        <v>2</v>
      </c>
      <c r="F874" s="2" t="str">
        <f>_xlfn.XLOOKUP(C874,customers!$A$1:$A$1001,customers!$B$1:$B$1001,,0)</f>
        <v>Claudie Weond</v>
      </c>
      <c r="G874" s="2" t="str">
        <f>IF(_xlfn.XLOOKUP(C874,customers!$A$1:$A$1001,customers!$C$1:$C$1001,,0)=0, "", _xlfn.XLOOKUP(C874,customers!$A$1:$A$1001,customers!$C$1:$C$1001,,0))</f>
        <v>cweondo8@theglobeandmail.com</v>
      </c>
      <c r="H874" s="2" t="str">
        <f>_xlfn.XLOOKUP(C874,customers!$A$1:$A$1001,customers!$G$1:$G$1001,,0)</f>
        <v>United States</v>
      </c>
      <c r="I874" t="str">
        <f>INDEX(products!$A$1:$G$49,MATCH(orders!$D874,products!$A$1:$A$49,0), MATCH(orders!I$1,products!$A$1:$G$1,0))</f>
        <v>Ara</v>
      </c>
      <c r="J874" t="str">
        <f>INDEX(products!$A$1:$G$49,MATCH(orders!$D874,products!$A$1:$A$49,0), MATCH(orders!J$1,products!$A$1:$G$1,0))</f>
        <v>M</v>
      </c>
      <c r="K874" s="4">
        <f>INDEX(products!$A$1:$G$49,MATCH(orders!$D874,products!$A$1:$A$49,0), MATCH(orders!K$1,products!$A$1:$G$1,0))</f>
        <v>1</v>
      </c>
      <c r="L874" s="5">
        <f>INDEX(products!$A$1:$G$49,MATCH(orders!$D874,products!$A$1:$A$49,0), MATCH(orders!L$1,products!$A$1:$G$1,0))</f>
        <v>11.25</v>
      </c>
      <c r="M874" s="5">
        <f t="shared" si="39"/>
        <v>22.5</v>
      </c>
      <c r="N874" t="str">
        <f t="shared" si="40"/>
        <v>Arabica</v>
      </c>
      <c r="O874" t="str">
        <f t="shared" si="41"/>
        <v>Medium</v>
      </c>
      <c r="P874" t="str" cm="1">
        <f t="array" ref="P874">_xlfn.XLOOKUP(Orders[[#This Row],[Customer ID]],customers!$A$1:$A$1001,customers!I$1:$I$1001,,0)</f>
        <v>No</v>
      </c>
      <c r="Q874" t="str">
        <f>_xlfn.XLOOKUP(C874,customers!$A$1:$A$1001,customers!$F$1:$F$1001,,0)</f>
        <v>Asheville</v>
      </c>
      <c r="R874" s="10">
        <f>Orders[[#This Row],[Unit Price]]-Orders[[#This Row],[Unit Profit]]</f>
        <v>10.237500000000001</v>
      </c>
      <c r="S874" s="10">
        <f>Orders[[#This Row],[Quantity]]*Orders[[#This Row],[Unit Cost]]</f>
        <v>20.475000000000001</v>
      </c>
      <c r="T874" s="5" cm="1">
        <f t="array" ref="T874">_xlfn.XLOOKUP(D874,Table2[[#All],[Product ID]],Table2[[#All],[Profit]],,0)</f>
        <v>1.0125</v>
      </c>
      <c r="U874" s="5">
        <f>Orders[[#This Row],[Quantity]]*Orders[[#This Row],[Unit Profit]]</f>
        <v>2.0249999999999999</v>
      </c>
    </row>
    <row r="875" spans="1:21" x14ac:dyDescent="0.3">
      <c r="A875" s="2" t="s">
        <v>5427</v>
      </c>
      <c r="B875" s="3">
        <v>43725</v>
      </c>
      <c r="C875" s="2" t="s">
        <v>5428</v>
      </c>
      <c r="D875" t="s">
        <v>6174</v>
      </c>
      <c r="E875" s="2">
        <v>4</v>
      </c>
      <c r="F875" s="2" t="str">
        <f>_xlfn.XLOOKUP(C875,customers!$A$1:$A$1001,customers!$B$1:$B$1001,,0)</f>
        <v>Modesty MacConnechie</v>
      </c>
      <c r="G875" s="2" t="str">
        <f>IF(_xlfn.XLOOKUP(C875,customers!$A$1:$A$1001,customers!$C$1:$C$1001,,0)=0, "", _xlfn.XLOOKUP(C875,customers!$A$1:$A$1001,customers!$C$1:$C$1001,,0))</f>
        <v>mmacconnechieo9@reuters.com</v>
      </c>
      <c r="H875" s="2" t="str">
        <f>_xlfn.XLOOKUP(C875,customers!$A$1:$A$1001,customers!$G$1:$G$1001,,0)</f>
        <v>United States</v>
      </c>
      <c r="I875" t="str">
        <f>INDEX(products!$A$1:$G$49,MATCH(orders!$D875,products!$A$1:$A$49,0), MATCH(orders!I$1,products!$A$1:$G$1,0))</f>
        <v>Rob</v>
      </c>
      <c r="J875" t="str">
        <f>INDEX(products!$A$1:$G$49,MATCH(orders!$D875,products!$A$1:$A$49,0), MATCH(orders!J$1,products!$A$1:$G$1,0))</f>
        <v>M</v>
      </c>
      <c r="K875" s="4">
        <f>INDEX(products!$A$1:$G$49,MATCH(orders!$D875,products!$A$1:$A$49,0), MATCH(orders!K$1,products!$A$1:$G$1,0))</f>
        <v>0.2</v>
      </c>
      <c r="L875" s="5">
        <f>INDEX(products!$A$1:$G$49,MATCH(orders!$D875,products!$A$1:$A$49,0), MATCH(orders!L$1,products!$A$1:$G$1,0))</f>
        <v>2.9849999999999999</v>
      </c>
      <c r="M875" s="5">
        <f t="shared" si="39"/>
        <v>11.94</v>
      </c>
      <c r="N875" t="str">
        <f t="shared" si="40"/>
        <v>Robusta</v>
      </c>
      <c r="O875" t="str">
        <f t="shared" si="41"/>
        <v>Medium</v>
      </c>
      <c r="P875" t="str" cm="1">
        <f t="array" ref="P875">_xlfn.XLOOKUP(Orders[[#This Row],[Customer ID]],customers!$A$1:$A$1001,customers!I$1:$I$1001,,0)</f>
        <v>Yes</v>
      </c>
      <c r="Q875" t="str">
        <f>_xlfn.XLOOKUP(C875,customers!$A$1:$A$1001,customers!$F$1:$F$1001,,0)</f>
        <v>Charleston</v>
      </c>
      <c r="R875" s="10">
        <f>Orders[[#This Row],[Unit Price]]-Orders[[#This Row],[Unit Profit]]</f>
        <v>2.8058999999999998</v>
      </c>
      <c r="S875" s="10">
        <f>Orders[[#This Row],[Quantity]]*Orders[[#This Row],[Unit Cost]]</f>
        <v>11.223599999999999</v>
      </c>
      <c r="T875" s="5" cm="1">
        <f t="array" ref="T875">_xlfn.XLOOKUP(D875,Table2[[#All],[Product ID]],Table2[[#All],[Profit]],,0)</f>
        <v>0.17909999999999998</v>
      </c>
      <c r="U875" s="5">
        <f>Orders[[#This Row],[Quantity]]*Orders[[#This Row],[Unit Profit]]</f>
        <v>0.71639999999999993</v>
      </c>
    </row>
    <row r="876" spans="1:21" x14ac:dyDescent="0.3">
      <c r="A876" s="2" t="s">
        <v>5433</v>
      </c>
      <c r="B876" s="3">
        <v>43680</v>
      </c>
      <c r="C876" s="2" t="s">
        <v>5434</v>
      </c>
      <c r="D876" t="s">
        <v>6140</v>
      </c>
      <c r="E876" s="2">
        <v>2</v>
      </c>
      <c r="F876" s="2" t="str">
        <f>_xlfn.XLOOKUP(C876,customers!$A$1:$A$1001,customers!$B$1:$B$1001,,0)</f>
        <v>Jaquenette Skentelbery</v>
      </c>
      <c r="G876" s="2" t="str">
        <f>IF(_xlfn.XLOOKUP(C876,customers!$A$1:$A$1001,customers!$C$1:$C$1001,,0)=0, "", _xlfn.XLOOKUP(C876,customers!$A$1:$A$1001,customers!$C$1:$C$1001,,0))</f>
        <v>jskentelberyoa@paypal.com</v>
      </c>
      <c r="H876" s="2" t="str">
        <f>_xlfn.XLOOKUP(C876,customers!$A$1:$A$1001,customers!$G$1:$G$1001,,0)</f>
        <v>United States</v>
      </c>
      <c r="I876" t="str">
        <f>INDEX(products!$A$1:$G$49,MATCH(orders!$D876,products!$A$1:$A$49,0), MATCH(orders!I$1,products!$A$1:$G$1,0))</f>
        <v>Ara</v>
      </c>
      <c r="J876" t="str">
        <f>INDEX(products!$A$1:$G$49,MATCH(orders!$D876,products!$A$1:$A$49,0), MATCH(orders!J$1,products!$A$1:$G$1,0))</f>
        <v>L</v>
      </c>
      <c r="K876" s="4">
        <f>INDEX(products!$A$1:$G$49,MATCH(orders!$D876,products!$A$1:$A$49,0), MATCH(orders!K$1,products!$A$1:$G$1,0))</f>
        <v>1</v>
      </c>
      <c r="L876" s="5">
        <f>INDEX(products!$A$1:$G$49,MATCH(orders!$D876,products!$A$1:$A$49,0), MATCH(orders!L$1,products!$A$1:$G$1,0))</f>
        <v>12.95</v>
      </c>
      <c r="M876" s="5">
        <f t="shared" si="39"/>
        <v>25.9</v>
      </c>
      <c r="N876" t="str">
        <f t="shared" si="40"/>
        <v>Arabica</v>
      </c>
      <c r="O876" t="str">
        <f t="shared" si="41"/>
        <v>Light</v>
      </c>
      <c r="P876" t="str" cm="1">
        <f t="array" ref="P876">_xlfn.XLOOKUP(Orders[[#This Row],[Customer ID]],customers!$A$1:$A$1001,customers!I$1:$I$1001,,0)</f>
        <v>No</v>
      </c>
      <c r="Q876" t="str">
        <f>_xlfn.XLOOKUP(C876,customers!$A$1:$A$1001,customers!$F$1:$F$1001,,0)</f>
        <v>Houston</v>
      </c>
      <c r="R876" s="10">
        <f>Orders[[#This Row],[Unit Price]]-Orders[[#This Row],[Unit Profit]]</f>
        <v>11.7845</v>
      </c>
      <c r="S876" s="10">
        <f>Orders[[#This Row],[Quantity]]*Orders[[#This Row],[Unit Cost]]</f>
        <v>23.568999999999999</v>
      </c>
      <c r="T876" s="5" cm="1">
        <f t="array" ref="T876">_xlfn.XLOOKUP(D876,Table2[[#All],[Product ID]],Table2[[#All],[Profit]],,0)</f>
        <v>1.1655</v>
      </c>
      <c r="U876" s="5">
        <f>Orders[[#This Row],[Quantity]]*Orders[[#This Row],[Unit Profit]]</f>
        <v>2.331</v>
      </c>
    </row>
    <row r="877" spans="1:21" x14ac:dyDescent="0.3">
      <c r="A877" s="2" t="s">
        <v>5439</v>
      </c>
      <c r="B877" s="3">
        <v>44253</v>
      </c>
      <c r="C877" s="2" t="s">
        <v>5440</v>
      </c>
      <c r="D877" t="s">
        <v>6160</v>
      </c>
      <c r="E877" s="2">
        <v>5</v>
      </c>
      <c r="F877" s="2" t="str">
        <f>_xlfn.XLOOKUP(C877,customers!$A$1:$A$1001,customers!$B$1:$B$1001,,0)</f>
        <v>Orazio Comber</v>
      </c>
      <c r="G877" s="2" t="str">
        <f>IF(_xlfn.XLOOKUP(C877,customers!$A$1:$A$1001,customers!$C$1:$C$1001,,0)=0, "", _xlfn.XLOOKUP(C877,customers!$A$1:$A$1001,customers!$C$1:$C$1001,,0))</f>
        <v>ocomberob@goo.gl</v>
      </c>
      <c r="H877" s="2" t="str">
        <f>_xlfn.XLOOKUP(C877,customers!$A$1:$A$1001,customers!$G$1:$G$1001,,0)</f>
        <v>Ireland</v>
      </c>
      <c r="I877" t="str">
        <f>INDEX(products!$A$1:$G$49,MATCH(orders!$D877,products!$A$1:$A$49,0), MATCH(orders!I$1,products!$A$1:$G$1,0))</f>
        <v>Lib</v>
      </c>
      <c r="J877" t="str">
        <f>INDEX(products!$A$1:$G$49,MATCH(orders!$D877,products!$A$1:$A$49,0), MATCH(orders!J$1,products!$A$1:$G$1,0))</f>
        <v>M</v>
      </c>
      <c r="K877" s="4">
        <f>INDEX(products!$A$1:$G$49,MATCH(orders!$D877,products!$A$1:$A$49,0), MATCH(orders!K$1,products!$A$1:$G$1,0))</f>
        <v>0.5</v>
      </c>
      <c r="L877" s="5">
        <f>INDEX(products!$A$1:$G$49,MATCH(orders!$D877,products!$A$1:$A$49,0), MATCH(orders!L$1,products!$A$1:$G$1,0))</f>
        <v>8.73</v>
      </c>
      <c r="M877" s="5">
        <f t="shared" si="39"/>
        <v>43.650000000000006</v>
      </c>
      <c r="N877" t="str">
        <f t="shared" si="40"/>
        <v>Librica</v>
      </c>
      <c r="O877" t="str">
        <f t="shared" si="41"/>
        <v>Medium</v>
      </c>
      <c r="P877" t="str" cm="1">
        <f t="array" ref="P877">_xlfn.XLOOKUP(Orders[[#This Row],[Customer ID]],customers!$A$1:$A$1001,customers!I$1:$I$1001,,0)</f>
        <v>No</v>
      </c>
      <c r="Q877" t="str">
        <f>_xlfn.XLOOKUP(C877,customers!$A$1:$A$1001,customers!$F$1:$F$1001,,0)</f>
        <v>Confey</v>
      </c>
      <c r="R877" s="10">
        <f>Orders[[#This Row],[Unit Price]]-Orders[[#This Row],[Unit Profit]]</f>
        <v>7.5951000000000004</v>
      </c>
      <c r="S877" s="10">
        <f>Orders[[#This Row],[Quantity]]*Orders[[#This Row],[Unit Cost]]</f>
        <v>37.975500000000004</v>
      </c>
      <c r="T877" s="5" cm="1">
        <f t="array" ref="T877">_xlfn.XLOOKUP(D877,Table2[[#All],[Product ID]],Table2[[#All],[Profit]],,0)</f>
        <v>1.1349</v>
      </c>
      <c r="U877" s="5">
        <f>Orders[[#This Row],[Quantity]]*Orders[[#This Row],[Unit Profit]]</f>
        <v>5.6745000000000001</v>
      </c>
    </row>
    <row r="878" spans="1:21" x14ac:dyDescent="0.3">
      <c r="A878" s="2" t="s">
        <v>5439</v>
      </c>
      <c r="B878" s="3">
        <v>44253</v>
      </c>
      <c r="C878" s="2" t="s">
        <v>5440</v>
      </c>
      <c r="D878" t="s">
        <v>6180</v>
      </c>
      <c r="E878" s="2">
        <v>6</v>
      </c>
      <c r="F878" s="2" t="str">
        <f>_xlfn.XLOOKUP(C878,customers!$A$1:$A$1001,customers!$B$1:$B$1001,,0)</f>
        <v>Orazio Comber</v>
      </c>
      <c r="G878" s="2" t="str">
        <f>IF(_xlfn.XLOOKUP(C878,customers!$A$1:$A$1001,customers!$C$1:$C$1001,,0)=0, "", _xlfn.XLOOKUP(C878,customers!$A$1:$A$1001,customers!$C$1:$C$1001,,0))</f>
        <v>ocomberob@goo.gl</v>
      </c>
      <c r="H878" s="2" t="str">
        <f>_xlfn.XLOOKUP(C878,customers!$A$1:$A$1001,customers!$G$1:$G$1001,,0)</f>
        <v>Ireland</v>
      </c>
      <c r="I878" t="str">
        <f>INDEX(products!$A$1:$G$49,MATCH(orders!$D878,products!$A$1:$A$49,0), MATCH(orders!I$1,products!$A$1:$G$1,0))</f>
        <v>Ara</v>
      </c>
      <c r="J878" t="str">
        <f>INDEX(products!$A$1:$G$49,MATCH(orders!$D878,products!$A$1:$A$49,0), MATCH(orders!J$1,products!$A$1:$G$1,0))</f>
        <v>L</v>
      </c>
      <c r="K878" s="4">
        <f>INDEX(products!$A$1:$G$49,MATCH(orders!$D878,products!$A$1:$A$49,0), MATCH(orders!K$1,products!$A$1:$G$1,0))</f>
        <v>0.5</v>
      </c>
      <c r="L878" s="5">
        <f>INDEX(products!$A$1:$G$49,MATCH(orders!$D878,products!$A$1:$A$49,0), MATCH(orders!L$1,products!$A$1:$G$1,0))</f>
        <v>7.77</v>
      </c>
      <c r="M878" s="5">
        <f t="shared" si="39"/>
        <v>46.62</v>
      </c>
      <c r="N878" t="str">
        <f t="shared" si="40"/>
        <v>Arabica</v>
      </c>
      <c r="O878" t="str">
        <f t="shared" si="41"/>
        <v>Light</v>
      </c>
      <c r="P878" t="str" cm="1">
        <f t="array" ref="P878">_xlfn.XLOOKUP(Orders[[#This Row],[Customer ID]],customers!$A$1:$A$1001,customers!I$1:$I$1001,,0)</f>
        <v>No</v>
      </c>
      <c r="Q878" t="str">
        <f>_xlfn.XLOOKUP(C878,customers!$A$1:$A$1001,customers!$F$1:$F$1001,,0)</f>
        <v>Confey</v>
      </c>
      <c r="R878" s="10">
        <f>Orders[[#This Row],[Unit Price]]-Orders[[#This Row],[Unit Profit]]</f>
        <v>7.0706999999999995</v>
      </c>
      <c r="S878" s="10">
        <f>Orders[[#This Row],[Quantity]]*Orders[[#This Row],[Unit Cost]]</f>
        <v>42.424199999999999</v>
      </c>
      <c r="T878" s="5" cm="1">
        <f t="array" ref="T878">_xlfn.XLOOKUP(D878,Table2[[#All],[Product ID]],Table2[[#All],[Profit]],,0)</f>
        <v>0.69929999999999992</v>
      </c>
      <c r="U878" s="5">
        <f>Orders[[#This Row],[Quantity]]*Orders[[#This Row],[Unit Profit]]</f>
        <v>4.1957999999999993</v>
      </c>
    </row>
    <row r="879" spans="1:21" x14ac:dyDescent="0.3">
      <c r="A879" s="2" t="s">
        <v>5450</v>
      </c>
      <c r="B879" s="3">
        <v>44411</v>
      </c>
      <c r="C879" s="2" t="s">
        <v>5451</v>
      </c>
      <c r="D879" t="s">
        <v>6161</v>
      </c>
      <c r="E879" s="2">
        <v>3</v>
      </c>
      <c r="F879" s="2" t="str">
        <f>_xlfn.XLOOKUP(C879,customers!$A$1:$A$1001,customers!$B$1:$B$1001,,0)</f>
        <v>Zachary Tramel</v>
      </c>
      <c r="G879" s="2" t="str">
        <f>IF(_xlfn.XLOOKUP(C879,customers!$A$1:$A$1001,customers!$C$1:$C$1001,,0)=0, "", _xlfn.XLOOKUP(C879,customers!$A$1:$A$1001,customers!$C$1:$C$1001,,0))</f>
        <v>ztramelod@netlog.com</v>
      </c>
      <c r="H879" s="2" t="str">
        <f>_xlfn.XLOOKUP(C879,customers!$A$1:$A$1001,customers!$G$1:$G$1001,,0)</f>
        <v>United States</v>
      </c>
      <c r="I879" t="str">
        <f>INDEX(products!$A$1:$G$49,MATCH(orders!$D879,products!$A$1:$A$49,0), MATCH(orders!I$1,products!$A$1:$G$1,0))</f>
        <v>Lib</v>
      </c>
      <c r="J879" t="str">
        <f>INDEX(products!$A$1:$G$49,MATCH(orders!$D879,products!$A$1:$A$49,0), MATCH(orders!J$1,products!$A$1:$G$1,0))</f>
        <v>L</v>
      </c>
      <c r="K879" s="4">
        <f>INDEX(products!$A$1:$G$49,MATCH(orders!$D879,products!$A$1:$A$49,0), MATCH(orders!K$1,products!$A$1:$G$1,0))</f>
        <v>0.5</v>
      </c>
      <c r="L879" s="5">
        <f>INDEX(products!$A$1:$G$49,MATCH(orders!$D879,products!$A$1:$A$49,0), MATCH(orders!L$1,products!$A$1:$G$1,0))</f>
        <v>9.51</v>
      </c>
      <c r="M879" s="5">
        <f t="shared" si="39"/>
        <v>28.53</v>
      </c>
      <c r="N879" t="str">
        <f t="shared" si="40"/>
        <v>Librica</v>
      </c>
      <c r="O879" t="str">
        <f t="shared" si="41"/>
        <v>Light</v>
      </c>
      <c r="P879" t="str" cm="1">
        <f t="array" ref="P879">_xlfn.XLOOKUP(Orders[[#This Row],[Customer ID]],customers!$A$1:$A$1001,customers!I$1:$I$1001,,0)</f>
        <v>No</v>
      </c>
      <c r="Q879" t="str">
        <f>_xlfn.XLOOKUP(C879,customers!$A$1:$A$1001,customers!$F$1:$F$1001,,0)</f>
        <v>Newark</v>
      </c>
      <c r="R879" s="10">
        <f>Orders[[#This Row],[Unit Price]]-Orders[[#This Row],[Unit Profit]]</f>
        <v>8.2736999999999998</v>
      </c>
      <c r="S879" s="10">
        <f>Orders[[#This Row],[Quantity]]*Orders[[#This Row],[Unit Cost]]</f>
        <v>24.821100000000001</v>
      </c>
      <c r="T879" s="5" cm="1">
        <f t="array" ref="T879">_xlfn.XLOOKUP(D879,Table2[[#All],[Product ID]],Table2[[#All],[Profit]],,0)</f>
        <v>1.2363</v>
      </c>
      <c r="U879" s="5">
        <f>Orders[[#This Row],[Quantity]]*Orders[[#This Row],[Unit Profit]]</f>
        <v>3.7088999999999999</v>
      </c>
    </row>
    <row r="880" spans="1:21" x14ac:dyDescent="0.3">
      <c r="A880" s="2" t="s">
        <v>5456</v>
      </c>
      <c r="B880" s="3">
        <v>44323</v>
      </c>
      <c r="C880" s="2" t="s">
        <v>5457</v>
      </c>
      <c r="D880" t="s">
        <v>6142</v>
      </c>
      <c r="E880" s="2">
        <v>1</v>
      </c>
      <c r="F880" s="2" t="str">
        <f>_xlfn.XLOOKUP(C880,customers!$A$1:$A$1001,customers!$B$1:$B$1001,,0)</f>
        <v>Izaak Primak</v>
      </c>
      <c r="G880" s="2" t="str">
        <f>IF(_xlfn.XLOOKUP(C880,customers!$A$1:$A$1001,customers!$C$1:$C$1001,,0)=0, "", _xlfn.XLOOKUP(C880,customers!$A$1:$A$1001,customers!$C$1:$C$1001,,0))</f>
        <v/>
      </c>
      <c r="H880" s="2" t="str">
        <f>_xlfn.XLOOKUP(C880,customers!$A$1:$A$1001,customers!$G$1:$G$1001,,0)</f>
        <v>United States</v>
      </c>
      <c r="I880" t="str">
        <f>INDEX(products!$A$1:$G$49,MATCH(orders!$D880,products!$A$1:$A$49,0), MATCH(orders!I$1,products!$A$1:$G$1,0))</f>
        <v>Rob</v>
      </c>
      <c r="J880" t="str">
        <f>INDEX(products!$A$1:$G$49,MATCH(orders!$D880,products!$A$1:$A$49,0), MATCH(orders!J$1,products!$A$1:$G$1,0))</f>
        <v>L</v>
      </c>
      <c r="K880" s="4">
        <f>INDEX(products!$A$1:$G$49,MATCH(orders!$D880,products!$A$1:$A$49,0), MATCH(orders!K$1,products!$A$1:$G$1,0))</f>
        <v>2.5</v>
      </c>
      <c r="L880" s="5">
        <f>INDEX(products!$A$1:$G$49,MATCH(orders!$D880,products!$A$1:$A$49,0), MATCH(orders!L$1,products!$A$1:$G$1,0))</f>
        <v>27.484999999999996</v>
      </c>
      <c r="M880" s="5">
        <f t="shared" si="39"/>
        <v>27.484999999999996</v>
      </c>
      <c r="N880" t="str">
        <f t="shared" si="40"/>
        <v>Robusta</v>
      </c>
      <c r="O880" t="str">
        <f t="shared" si="41"/>
        <v>Light</v>
      </c>
      <c r="P880" t="str" cm="1">
        <f t="array" ref="P880">_xlfn.XLOOKUP(Orders[[#This Row],[Customer ID]],customers!$A$1:$A$1001,customers!I$1:$I$1001,,0)</f>
        <v>Yes</v>
      </c>
      <c r="Q880" t="str">
        <f>_xlfn.XLOOKUP(C880,customers!$A$1:$A$1001,customers!$F$1:$F$1001,,0)</f>
        <v>Seattle</v>
      </c>
      <c r="R880" s="10">
        <f>Orders[[#This Row],[Unit Price]]-Orders[[#This Row],[Unit Profit]]</f>
        <v>25.835899999999995</v>
      </c>
      <c r="S880" s="10">
        <f>Orders[[#This Row],[Quantity]]*Orders[[#This Row],[Unit Cost]]</f>
        <v>25.835899999999995</v>
      </c>
      <c r="T880" s="5" cm="1">
        <f t="array" ref="T880">_xlfn.XLOOKUP(D880,Table2[[#All],[Product ID]],Table2[[#All],[Profit]],,0)</f>
        <v>1.6490999999999998</v>
      </c>
      <c r="U880" s="5">
        <f>Orders[[#This Row],[Quantity]]*Orders[[#This Row],[Unit Profit]]</f>
        <v>1.6490999999999998</v>
      </c>
    </row>
    <row r="881" spans="1:21" x14ac:dyDescent="0.3">
      <c r="A881" s="2" t="s">
        <v>5461</v>
      </c>
      <c r="B881" s="3">
        <v>43630</v>
      </c>
      <c r="C881" s="2" t="s">
        <v>5462</v>
      </c>
      <c r="D881" t="s">
        <v>6153</v>
      </c>
      <c r="E881" s="2">
        <v>3</v>
      </c>
      <c r="F881" s="2" t="str">
        <f>_xlfn.XLOOKUP(C881,customers!$A$1:$A$1001,customers!$B$1:$B$1001,,0)</f>
        <v>Brittani Thoresbie</v>
      </c>
      <c r="G881" s="2" t="str">
        <f>IF(_xlfn.XLOOKUP(C881,customers!$A$1:$A$1001,customers!$C$1:$C$1001,,0)=0, "", _xlfn.XLOOKUP(C881,customers!$A$1:$A$1001,customers!$C$1:$C$1001,,0))</f>
        <v/>
      </c>
      <c r="H881" s="2" t="str">
        <f>_xlfn.XLOOKUP(C881,customers!$A$1:$A$1001,customers!$G$1:$G$1001,,0)</f>
        <v>United States</v>
      </c>
      <c r="I881" t="str">
        <f>INDEX(products!$A$1:$G$49,MATCH(orders!$D881,products!$A$1:$A$49,0), MATCH(orders!I$1,products!$A$1:$G$1,0))</f>
        <v>Exc</v>
      </c>
      <c r="J881" t="str">
        <f>INDEX(products!$A$1:$G$49,MATCH(orders!$D881,products!$A$1:$A$49,0), MATCH(orders!J$1,products!$A$1:$G$1,0))</f>
        <v>D</v>
      </c>
      <c r="K881" s="4">
        <f>INDEX(products!$A$1:$G$49,MATCH(orders!$D881,products!$A$1:$A$49,0), MATCH(orders!K$1,products!$A$1:$G$1,0))</f>
        <v>0.2</v>
      </c>
      <c r="L881" s="5">
        <f>INDEX(products!$A$1:$G$49,MATCH(orders!$D881,products!$A$1:$A$49,0), MATCH(orders!L$1,products!$A$1:$G$1,0))</f>
        <v>3.645</v>
      </c>
      <c r="M881" s="5">
        <f t="shared" si="39"/>
        <v>10.935</v>
      </c>
      <c r="N881" t="str">
        <f t="shared" si="40"/>
        <v>Excelsa</v>
      </c>
      <c r="O881" t="str">
        <f t="shared" si="41"/>
        <v>Dark</v>
      </c>
      <c r="P881" t="str" cm="1">
        <f t="array" ref="P881">_xlfn.XLOOKUP(Orders[[#This Row],[Customer ID]],customers!$A$1:$A$1001,customers!I$1:$I$1001,,0)</f>
        <v>No</v>
      </c>
      <c r="Q881" t="str">
        <f>_xlfn.XLOOKUP(C881,customers!$A$1:$A$1001,customers!$F$1:$F$1001,,0)</f>
        <v>Englewood</v>
      </c>
      <c r="R881" s="10">
        <f>Orders[[#This Row],[Unit Price]]-Orders[[#This Row],[Unit Profit]]</f>
        <v>3.2440500000000001</v>
      </c>
      <c r="S881" s="10">
        <f>Orders[[#This Row],[Quantity]]*Orders[[#This Row],[Unit Cost]]</f>
        <v>9.7321500000000007</v>
      </c>
      <c r="T881" s="5" cm="1">
        <f t="array" ref="T881">_xlfn.XLOOKUP(D881,Table2[[#All],[Product ID]],Table2[[#All],[Profit]],,0)</f>
        <v>0.40095000000000003</v>
      </c>
      <c r="U881" s="5">
        <f>Orders[[#This Row],[Quantity]]*Orders[[#This Row],[Unit Profit]]</f>
        <v>1.2028500000000002</v>
      </c>
    </row>
    <row r="882" spans="1:21" x14ac:dyDescent="0.3">
      <c r="A882" s="2" t="s">
        <v>5466</v>
      </c>
      <c r="B882" s="3">
        <v>43790</v>
      </c>
      <c r="C882" s="2" t="s">
        <v>5467</v>
      </c>
      <c r="D882" t="s">
        <v>6178</v>
      </c>
      <c r="E882" s="2">
        <v>2</v>
      </c>
      <c r="F882" s="2" t="str">
        <f>_xlfn.XLOOKUP(C882,customers!$A$1:$A$1001,customers!$B$1:$B$1001,,0)</f>
        <v>Constanta Hatfull</v>
      </c>
      <c r="G882" s="2" t="str">
        <f>IF(_xlfn.XLOOKUP(C882,customers!$A$1:$A$1001,customers!$C$1:$C$1001,,0)=0, "", _xlfn.XLOOKUP(C882,customers!$A$1:$A$1001,customers!$C$1:$C$1001,,0))</f>
        <v>chatfullog@ebay.com</v>
      </c>
      <c r="H882" s="2" t="str">
        <f>_xlfn.XLOOKUP(C882,customers!$A$1:$A$1001,customers!$G$1:$G$1001,,0)</f>
        <v>United States</v>
      </c>
      <c r="I882" t="str">
        <f>INDEX(products!$A$1:$G$49,MATCH(orders!$D882,products!$A$1:$A$49,0), MATCH(orders!I$1,products!$A$1:$G$1,0))</f>
        <v>Rob</v>
      </c>
      <c r="J882" t="str">
        <f>INDEX(products!$A$1:$G$49,MATCH(orders!$D882,products!$A$1:$A$49,0), MATCH(orders!J$1,products!$A$1:$G$1,0))</f>
        <v>L</v>
      </c>
      <c r="K882" s="4">
        <f>INDEX(products!$A$1:$G$49,MATCH(orders!$D882,products!$A$1:$A$49,0), MATCH(orders!K$1,products!$A$1:$G$1,0))</f>
        <v>0.2</v>
      </c>
      <c r="L882" s="5">
        <f>INDEX(products!$A$1:$G$49,MATCH(orders!$D882,products!$A$1:$A$49,0), MATCH(orders!L$1,products!$A$1:$G$1,0))</f>
        <v>3.5849999999999995</v>
      </c>
      <c r="M882" s="5">
        <f t="shared" si="39"/>
        <v>7.169999999999999</v>
      </c>
      <c r="N882" t="str">
        <f t="shared" si="40"/>
        <v>Robusta</v>
      </c>
      <c r="O882" t="str">
        <f t="shared" si="41"/>
        <v>Light</v>
      </c>
      <c r="P882" t="str" cm="1">
        <f t="array" ref="P882">_xlfn.XLOOKUP(Orders[[#This Row],[Customer ID]],customers!$A$1:$A$1001,customers!I$1:$I$1001,,0)</f>
        <v>No</v>
      </c>
      <c r="Q882" t="str">
        <f>_xlfn.XLOOKUP(C882,customers!$A$1:$A$1001,customers!$F$1:$F$1001,,0)</f>
        <v>Rockford</v>
      </c>
      <c r="R882" s="10">
        <f>Orders[[#This Row],[Unit Price]]-Orders[[#This Row],[Unit Profit]]</f>
        <v>3.3698999999999995</v>
      </c>
      <c r="S882" s="10">
        <f>Orders[[#This Row],[Quantity]]*Orders[[#This Row],[Unit Cost]]</f>
        <v>6.7397999999999989</v>
      </c>
      <c r="T882" s="5" cm="1">
        <f t="array" ref="T882">_xlfn.XLOOKUP(D882,Table2[[#All],[Product ID]],Table2[[#All],[Profit]],,0)</f>
        <v>0.21509999999999996</v>
      </c>
      <c r="U882" s="5">
        <f>Orders[[#This Row],[Quantity]]*Orders[[#This Row],[Unit Profit]]</f>
        <v>0.43019999999999992</v>
      </c>
    </row>
    <row r="883" spans="1:21" x14ac:dyDescent="0.3">
      <c r="A883" s="2" t="s">
        <v>5472</v>
      </c>
      <c r="B883" s="3">
        <v>44286</v>
      </c>
      <c r="C883" s="2" t="s">
        <v>5473</v>
      </c>
      <c r="D883" t="s">
        <v>6167</v>
      </c>
      <c r="E883" s="2">
        <v>6</v>
      </c>
      <c r="F883" s="2" t="str">
        <f>_xlfn.XLOOKUP(C883,customers!$A$1:$A$1001,customers!$B$1:$B$1001,,0)</f>
        <v>Bobbe Castagneto</v>
      </c>
      <c r="G883" s="2" t="str">
        <f>IF(_xlfn.XLOOKUP(C883,customers!$A$1:$A$1001,customers!$C$1:$C$1001,,0)=0, "", _xlfn.XLOOKUP(C883,customers!$A$1:$A$1001,customers!$C$1:$C$1001,,0))</f>
        <v/>
      </c>
      <c r="H883" s="2" t="str">
        <f>_xlfn.XLOOKUP(C883,customers!$A$1:$A$1001,customers!$G$1:$G$1001,,0)</f>
        <v>United States</v>
      </c>
      <c r="I883" t="str">
        <f>INDEX(products!$A$1:$G$49,MATCH(orders!$D883,products!$A$1:$A$49,0), MATCH(orders!I$1,products!$A$1:$G$1,0))</f>
        <v>Ara</v>
      </c>
      <c r="J883" t="str">
        <f>INDEX(products!$A$1:$G$49,MATCH(orders!$D883,products!$A$1:$A$49,0), MATCH(orders!J$1,products!$A$1:$G$1,0))</f>
        <v>L</v>
      </c>
      <c r="K883" s="4">
        <f>INDEX(products!$A$1:$G$49,MATCH(orders!$D883,products!$A$1:$A$49,0), MATCH(orders!K$1,products!$A$1:$G$1,0))</f>
        <v>0.2</v>
      </c>
      <c r="L883" s="5">
        <f>INDEX(products!$A$1:$G$49,MATCH(orders!$D883,products!$A$1:$A$49,0), MATCH(orders!L$1,products!$A$1:$G$1,0))</f>
        <v>3.8849999999999998</v>
      </c>
      <c r="M883" s="5">
        <f t="shared" si="39"/>
        <v>23.31</v>
      </c>
      <c r="N883" t="str">
        <f t="shared" si="40"/>
        <v>Arabica</v>
      </c>
      <c r="O883" t="str">
        <f t="shared" si="41"/>
        <v>Light</v>
      </c>
      <c r="P883" t="str" cm="1">
        <f t="array" ref="P883">_xlfn.XLOOKUP(Orders[[#This Row],[Customer ID]],customers!$A$1:$A$1001,customers!I$1:$I$1001,,0)</f>
        <v>Yes</v>
      </c>
      <c r="Q883" t="str">
        <f>_xlfn.XLOOKUP(C883,customers!$A$1:$A$1001,customers!$F$1:$F$1001,,0)</f>
        <v>Billings</v>
      </c>
      <c r="R883" s="10">
        <f>Orders[[#This Row],[Unit Price]]-Orders[[#This Row],[Unit Profit]]</f>
        <v>3.5353499999999998</v>
      </c>
      <c r="S883" s="10">
        <f>Orders[[#This Row],[Quantity]]*Orders[[#This Row],[Unit Cost]]</f>
        <v>21.2121</v>
      </c>
      <c r="T883" s="5" cm="1">
        <f t="array" ref="T883">_xlfn.XLOOKUP(D883,Table2[[#All],[Product ID]],Table2[[#All],[Profit]],,0)</f>
        <v>0.34964999999999996</v>
      </c>
      <c r="U883" s="5">
        <f>Orders[[#This Row],[Quantity]]*Orders[[#This Row],[Unit Profit]]</f>
        <v>2.0978999999999997</v>
      </c>
    </row>
    <row r="884" spans="1:21" x14ac:dyDescent="0.3">
      <c r="A884" s="2" t="s">
        <v>5477</v>
      </c>
      <c r="B884" s="3">
        <v>43647</v>
      </c>
      <c r="C884" s="2" t="s">
        <v>5526</v>
      </c>
      <c r="D884" t="s">
        <v>6168</v>
      </c>
      <c r="E884" s="2">
        <v>5</v>
      </c>
      <c r="F884" s="2" t="str">
        <f>_xlfn.XLOOKUP(C884,customers!$A$1:$A$1001,customers!$B$1:$B$1001,,0)</f>
        <v>Kippie Marrison</v>
      </c>
      <c r="G884" s="2" t="str">
        <f>IF(_xlfn.XLOOKUP(C884,customers!$A$1:$A$1001,customers!$C$1:$C$1001,,0)=0, "", _xlfn.XLOOKUP(C884,customers!$A$1:$A$1001,customers!$C$1:$C$1001,,0))</f>
        <v>kmarrisonoq@dropbox.com</v>
      </c>
      <c r="H884" s="2" t="str">
        <f>_xlfn.XLOOKUP(C884,customers!$A$1:$A$1001,customers!$G$1:$G$1001,,0)</f>
        <v>United States</v>
      </c>
      <c r="I884" t="str">
        <f>INDEX(products!$A$1:$G$49,MATCH(orders!$D884,products!$A$1:$A$49,0), MATCH(orders!I$1,products!$A$1:$G$1,0))</f>
        <v>Ara</v>
      </c>
      <c r="J884" t="str">
        <f>INDEX(products!$A$1:$G$49,MATCH(orders!$D884,products!$A$1:$A$49,0), MATCH(orders!J$1,products!$A$1:$G$1,0))</f>
        <v>D</v>
      </c>
      <c r="K884" s="4">
        <f>INDEX(products!$A$1:$G$49,MATCH(orders!$D884,products!$A$1:$A$49,0), MATCH(orders!K$1,products!$A$1:$G$1,0))</f>
        <v>2.5</v>
      </c>
      <c r="L884" s="5">
        <f>INDEX(products!$A$1:$G$49,MATCH(orders!$D884,products!$A$1:$A$49,0), MATCH(orders!L$1,products!$A$1:$G$1,0))</f>
        <v>22.884999999999998</v>
      </c>
      <c r="M884" s="5">
        <f t="shared" si="39"/>
        <v>114.42499999999998</v>
      </c>
      <c r="N884" t="str">
        <f t="shared" si="40"/>
        <v>Arabica</v>
      </c>
      <c r="O884" t="str">
        <f t="shared" si="41"/>
        <v>Dark</v>
      </c>
      <c r="P884" t="str" cm="1">
        <f t="array" ref="P884">_xlfn.XLOOKUP(Orders[[#This Row],[Customer ID]],customers!$A$1:$A$1001,customers!I$1:$I$1001,,0)</f>
        <v>Yes</v>
      </c>
      <c r="Q884" t="str">
        <f>_xlfn.XLOOKUP(C884,customers!$A$1:$A$1001,customers!$F$1:$F$1001,,0)</f>
        <v>Denver</v>
      </c>
      <c r="R884" s="10">
        <f>Orders[[#This Row],[Unit Price]]-Orders[[#This Row],[Unit Profit]]</f>
        <v>20.82535</v>
      </c>
      <c r="S884" s="10">
        <f>Orders[[#This Row],[Quantity]]*Orders[[#This Row],[Unit Cost]]</f>
        <v>104.12675</v>
      </c>
      <c r="T884" s="5" cm="1">
        <f t="array" ref="T884">_xlfn.XLOOKUP(D884,Table2[[#All],[Product ID]],Table2[[#All],[Profit]],,0)</f>
        <v>2.0596499999999995</v>
      </c>
      <c r="U884" s="5">
        <f>Orders[[#This Row],[Quantity]]*Orders[[#This Row],[Unit Profit]]</f>
        <v>10.298249999999998</v>
      </c>
    </row>
    <row r="885" spans="1:21" x14ac:dyDescent="0.3">
      <c r="A885" s="2" t="s">
        <v>5483</v>
      </c>
      <c r="B885" s="3">
        <v>43956</v>
      </c>
      <c r="C885" s="2" t="s">
        <v>5484</v>
      </c>
      <c r="D885" t="s">
        <v>6175</v>
      </c>
      <c r="E885" s="2">
        <v>3</v>
      </c>
      <c r="F885" s="2" t="str">
        <f>_xlfn.XLOOKUP(C885,customers!$A$1:$A$1001,customers!$B$1:$B$1001,,0)</f>
        <v>Lindon Agnolo</v>
      </c>
      <c r="G885" s="2" t="str">
        <f>IF(_xlfn.XLOOKUP(C885,customers!$A$1:$A$1001,customers!$C$1:$C$1001,,0)=0, "", _xlfn.XLOOKUP(C885,customers!$A$1:$A$1001,customers!$C$1:$C$1001,,0))</f>
        <v>lagnolooj@pinterest.com</v>
      </c>
      <c r="H885" s="2" t="str">
        <f>_xlfn.XLOOKUP(C885,customers!$A$1:$A$1001,customers!$G$1:$G$1001,,0)</f>
        <v>United States</v>
      </c>
      <c r="I885" t="str">
        <f>INDEX(products!$A$1:$G$49,MATCH(orders!$D885,products!$A$1:$A$49,0), MATCH(orders!I$1,products!$A$1:$G$1,0))</f>
        <v>Ara</v>
      </c>
      <c r="J885" t="str">
        <f>INDEX(products!$A$1:$G$49,MATCH(orders!$D885,products!$A$1:$A$49,0), MATCH(orders!J$1,products!$A$1:$G$1,0))</f>
        <v>M</v>
      </c>
      <c r="K885" s="4">
        <f>INDEX(products!$A$1:$G$49,MATCH(orders!$D885,products!$A$1:$A$49,0), MATCH(orders!K$1,products!$A$1:$G$1,0))</f>
        <v>2.5</v>
      </c>
      <c r="L885" s="5">
        <f>INDEX(products!$A$1:$G$49,MATCH(orders!$D885,products!$A$1:$A$49,0), MATCH(orders!L$1,products!$A$1:$G$1,0))</f>
        <v>25.874999999999996</v>
      </c>
      <c r="M885" s="5">
        <f t="shared" si="39"/>
        <v>77.624999999999986</v>
      </c>
      <c r="N885" t="str">
        <f t="shared" si="40"/>
        <v>Arabica</v>
      </c>
      <c r="O885" t="str">
        <f t="shared" si="41"/>
        <v>Medium</v>
      </c>
      <c r="P885" t="str" cm="1">
        <f t="array" ref="P885">_xlfn.XLOOKUP(Orders[[#This Row],[Customer ID]],customers!$A$1:$A$1001,customers!I$1:$I$1001,,0)</f>
        <v>Yes</v>
      </c>
      <c r="Q885" t="str">
        <f>_xlfn.XLOOKUP(C885,customers!$A$1:$A$1001,customers!$F$1:$F$1001,,0)</f>
        <v>Tulsa</v>
      </c>
      <c r="R885" s="10">
        <f>Orders[[#This Row],[Unit Price]]-Orders[[#This Row],[Unit Profit]]</f>
        <v>23.546249999999997</v>
      </c>
      <c r="S885" s="10">
        <f>Orders[[#This Row],[Quantity]]*Orders[[#This Row],[Unit Cost]]</f>
        <v>70.638749999999987</v>
      </c>
      <c r="T885" s="5" cm="1">
        <f t="array" ref="T885">_xlfn.XLOOKUP(D885,Table2[[#All],[Product ID]],Table2[[#All],[Profit]],,0)</f>
        <v>2.3287499999999994</v>
      </c>
      <c r="U885" s="5">
        <f>Orders[[#This Row],[Quantity]]*Orders[[#This Row],[Unit Profit]]</f>
        <v>6.9862499999999983</v>
      </c>
    </row>
    <row r="886" spans="1:21" x14ac:dyDescent="0.3">
      <c r="A886" s="2" t="s">
        <v>5489</v>
      </c>
      <c r="B886" s="3">
        <v>43941</v>
      </c>
      <c r="C886" s="2" t="s">
        <v>5490</v>
      </c>
      <c r="D886" t="s">
        <v>6172</v>
      </c>
      <c r="E886" s="2">
        <v>1</v>
      </c>
      <c r="F886" s="2" t="str">
        <f>_xlfn.XLOOKUP(C886,customers!$A$1:$A$1001,customers!$B$1:$B$1001,,0)</f>
        <v>Delainey Kiddy</v>
      </c>
      <c r="G886" s="2" t="str">
        <f>IF(_xlfn.XLOOKUP(C886,customers!$A$1:$A$1001,customers!$C$1:$C$1001,,0)=0, "", _xlfn.XLOOKUP(C886,customers!$A$1:$A$1001,customers!$C$1:$C$1001,,0))</f>
        <v>dkiddyok@fda.gov</v>
      </c>
      <c r="H886" s="2" t="str">
        <f>_xlfn.XLOOKUP(C886,customers!$A$1:$A$1001,customers!$G$1:$G$1001,,0)</f>
        <v>United States</v>
      </c>
      <c r="I886" t="str">
        <f>INDEX(products!$A$1:$G$49,MATCH(orders!$D886,products!$A$1:$A$49,0), MATCH(orders!I$1,products!$A$1:$G$1,0))</f>
        <v>Rob</v>
      </c>
      <c r="J886" t="str">
        <f>INDEX(products!$A$1:$G$49,MATCH(orders!$D886,products!$A$1:$A$49,0), MATCH(orders!J$1,products!$A$1:$G$1,0))</f>
        <v>D</v>
      </c>
      <c r="K886" s="4">
        <f>INDEX(products!$A$1:$G$49,MATCH(orders!$D886,products!$A$1:$A$49,0), MATCH(orders!K$1,products!$A$1:$G$1,0))</f>
        <v>0.5</v>
      </c>
      <c r="L886" s="5">
        <f>INDEX(products!$A$1:$G$49,MATCH(orders!$D886,products!$A$1:$A$49,0), MATCH(orders!L$1,products!$A$1:$G$1,0))</f>
        <v>5.3699999999999992</v>
      </c>
      <c r="M886" s="5">
        <f t="shared" si="39"/>
        <v>5.3699999999999992</v>
      </c>
      <c r="N886" t="str">
        <f t="shared" si="40"/>
        <v>Robusta</v>
      </c>
      <c r="O886" t="str">
        <f t="shared" si="41"/>
        <v>Dark</v>
      </c>
      <c r="P886" t="str" cm="1">
        <f t="array" ref="P886">_xlfn.XLOOKUP(Orders[[#This Row],[Customer ID]],customers!$A$1:$A$1001,customers!I$1:$I$1001,,0)</f>
        <v>Yes</v>
      </c>
      <c r="Q886" t="str">
        <f>_xlfn.XLOOKUP(C886,customers!$A$1:$A$1001,customers!$F$1:$F$1001,,0)</f>
        <v>Fresno</v>
      </c>
      <c r="R886" s="10">
        <f>Orders[[#This Row],[Unit Price]]-Orders[[#This Row],[Unit Profit]]</f>
        <v>5.0477999999999996</v>
      </c>
      <c r="S886" s="10">
        <f>Orders[[#This Row],[Quantity]]*Orders[[#This Row],[Unit Cost]]</f>
        <v>5.0477999999999996</v>
      </c>
      <c r="T886" s="5" cm="1">
        <f t="array" ref="T886">_xlfn.XLOOKUP(D886,Table2[[#All],[Product ID]],Table2[[#All],[Profit]],,0)</f>
        <v>0.32219999999999993</v>
      </c>
      <c r="U886" s="5">
        <f>Orders[[#This Row],[Quantity]]*Orders[[#This Row],[Unit Profit]]</f>
        <v>0.32219999999999993</v>
      </c>
    </row>
    <row r="887" spans="1:21" x14ac:dyDescent="0.3">
      <c r="A887" s="2" t="s">
        <v>5495</v>
      </c>
      <c r="B887" s="3">
        <v>43664</v>
      </c>
      <c r="C887" s="2" t="s">
        <v>5496</v>
      </c>
      <c r="D887" t="s">
        <v>6149</v>
      </c>
      <c r="E887" s="2">
        <v>6</v>
      </c>
      <c r="F887" s="2" t="str">
        <f>_xlfn.XLOOKUP(C887,customers!$A$1:$A$1001,customers!$B$1:$B$1001,,0)</f>
        <v>Helli Petroulis</v>
      </c>
      <c r="G887" s="2" t="str">
        <f>IF(_xlfn.XLOOKUP(C887,customers!$A$1:$A$1001,customers!$C$1:$C$1001,,0)=0, "", _xlfn.XLOOKUP(C887,customers!$A$1:$A$1001,customers!$C$1:$C$1001,,0))</f>
        <v>hpetroulisol@state.tx.us</v>
      </c>
      <c r="H887" s="2" t="str">
        <f>_xlfn.XLOOKUP(C887,customers!$A$1:$A$1001,customers!$G$1:$G$1001,,0)</f>
        <v>Ireland</v>
      </c>
      <c r="I887" t="str">
        <f>INDEX(products!$A$1:$G$49,MATCH(orders!$D887,products!$A$1:$A$49,0), MATCH(orders!I$1,products!$A$1:$G$1,0))</f>
        <v>Rob</v>
      </c>
      <c r="J887" t="str">
        <f>INDEX(products!$A$1:$G$49,MATCH(orders!$D887,products!$A$1:$A$49,0), MATCH(orders!J$1,products!$A$1:$G$1,0))</f>
        <v>D</v>
      </c>
      <c r="K887" s="4">
        <f>INDEX(products!$A$1:$G$49,MATCH(orders!$D887,products!$A$1:$A$49,0), MATCH(orders!K$1,products!$A$1:$G$1,0))</f>
        <v>2.5</v>
      </c>
      <c r="L887" s="5">
        <f>INDEX(products!$A$1:$G$49,MATCH(orders!$D887,products!$A$1:$A$49,0), MATCH(orders!L$1,products!$A$1:$G$1,0))</f>
        <v>20.584999999999997</v>
      </c>
      <c r="M887" s="5">
        <f t="shared" si="39"/>
        <v>123.50999999999999</v>
      </c>
      <c r="N887" t="str">
        <f t="shared" si="40"/>
        <v>Robusta</v>
      </c>
      <c r="O887" t="str">
        <f t="shared" si="41"/>
        <v>Dark</v>
      </c>
      <c r="P887" t="str" cm="1">
        <f t="array" ref="P887">_xlfn.XLOOKUP(Orders[[#This Row],[Customer ID]],customers!$A$1:$A$1001,customers!I$1:$I$1001,,0)</f>
        <v>No</v>
      </c>
      <c r="Q887" t="str">
        <f>_xlfn.XLOOKUP(C887,customers!$A$1:$A$1001,customers!$F$1:$F$1001,,0)</f>
        <v>Mullagh</v>
      </c>
      <c r="R887" s="10">
        <f>Orders[[#This Row],[Unit Price]]-Orders[[#This Row],[Unit Profit]]</f>
        <v>19.349899999999998</v>
      </c>
      <c r="S887" s="10">
        <f>Orders[[#This Row],[Quantity]]*Orders[[#This Row],[Unit Cost]]</f>
        <v>116.09939999999999</v>
      </c>
      <c r="T887" s="5" cm="1">
        <f t="array" ref="T887">_xlfn.XLOOKUP(D887,Table2[[#All],[Product ID]],Table2[[#All],[Profit]],,0)</f>
        <v>1.2350999999999999</v>
      </c>
      <c r="U887" s="5">
        <f>Orders[[#This Row],[Quantity]]*Orders[[#This Row],[Unit Profit]]</f>
        <v>7.4105999999999987</v>
      </c>
    </row>
    <row r="888" spans="1:21" x14ac:dyDescent="0.3">
      <c r="A888" s="2" t="s">
        <v>5501</v>
      </c>
      <c r="B888" s="3">
        <v>44518</v>
      </c>
      <c r="C888" s="2" t="s">
        <v>5502</v>
      </c>
      <c r="D888" t="s">
        <v>6160</v>
      </c>
      <c r="E888" s="2">
        <v>2</v>
      </c>
      <c r="F888" s="2" t="str">
        <f>_xlfn.XLOOKUP(C888,customers!$A$1:$A$1001,customers!$B$1:$B$1001,,0)</f>
        <v>Marty Scholl</v>
      </c>
      <c r="G888" s="2" t="str">
        <f>IF(_xlfn.XLOOKUP(C888,customers!$A$1:$A$1001,customers!$C$1:$C$1001,,0)=0, "", _xlfn.XLOOKUP(C888,customers!$A$1:$A$1001,customers!$C$1:$C$1001,,0))</f>
        <v>mschollom@taobao.com</v>
      </c>
      <c r="H888" s="2" t="str">
        <f>_xlfn.XLOOKUP(C888,customers!$A$1:$A$1001,customers!$G$1:$G$1001,,0)</f>
        <v>United States</v>
      </c>
      <c r="I888" t="str">
        <f>INDEX(products!$A$1:$G$49,MATCH(orders!$D888,products!$A$1:$A$49,0), MATCH(orders!I$1,products!$A$1:$G$1,0))</f>
        <v>Lib</v>
      </c>
      <c r="J888" t="str">
        <f>INDEX(products!$A$1:$G$49,MATCH(orders!$D888,products!$A$1:$A$49,0), MATCH(orders!J$1,products!$A$1:$G$1,0))</f>
        <v>M</v>
      </c>
      <c r="K888" s="4">
        <f>INDEX(products!$A$1:$G$49,MATCH(orders!$D888,products!$A$1:$A$49,0), MATCH(orders!K$1,products!$A$1:$G$1,0))</f>
        <v>0.5</v>
      </c>
      <c r="L888" s="5">
        <f>INDEX(products!$A$1:$G$49,MATCH(orders!$D888,products!$A$1:$A$49,0), MATCH(orders!L$1,products!$A$1:$G$1,0))</f>
        <v>8.73</v>
      </c>
      <c r="M888" s="5">
        <f t="shared" si="39"/>
        <v>17.46</v>
      </c>
      <c r="N888" t="str">
        <f t="shared" si="40"/>
        <v>Librica</v>
      </c>
      <c r="O888" t="str">
        <f t="shared" si="41"/>
        <v>Medium</v>
      </c>
      <c r="P888" t="str" cm="1">
        <f t="array" ref="P888">_xlfn.XLOOKUP(Orders[[#This Row],[Customer ID]],customers!$A$1:$A$1001,customers!I$1:$I$1001,,0)</f>
        <v>No</v>
      </c>
      <c r="Q888" t="str">
        <f>_xlfn.XLOOKUP(C888,customers!$A$1:$A$1001,customers!$F$1:$F$1001,,0)</f>
        <v>San Francisco</v>
      </c>
      <c r="R888" s="10">
        <f>Orders[[#This Row],[Unit Price]]-Orders[[#This Row],[Unit Profit]]</f>
        <v>7.5951000000000004</v>
      </c>
      <c r="S888" s="10">
        <f>Orders[[#This Row],[Quantity]]*Orders[[#This Row],[Unit Cost]]</f>
        <v>15.190200000000001</v>
      </c>
      <c r="T888" s="5" cm="1">
        <f t="array" ref="T888">_xlfn.XLOOKUP(D888,Table2[[#All],[Product ID]],Table2[[#All],[Profit]],,0)</f>
        <v>1.1349</v>
      </c>
      <c r="U888" s="5">
        <f>Orders[[#This Row],[Quantity]]*Orders[[#This Row],[Unit Profit]]</f>
        <v>2.2698</v>
      </c>
    </row>
    <row r="889" spans="1:21" x14ac:dyDescent="0.3">
      <c r="A889" s="2" t="s">
        <v>5507</v>
      </c>
      <c r="B889" s="3">
        <v>44002</v>
      </c>
      <c r="C889" s="2" t="s">
        <v>5508</v>
      </c>
      <c r="D889" t="s">
        <v>6184</v>
      </c>
      <c r="E889" s="2">
        <v>3</v>
      </c>
      <c r="F889" s="2" t="str">
        <f>_xlfn.XLOOKUP(C889,customers!$A$1:$A$1001,customers!$B$1:$B$1001,,0)</f>
        <v>Kienan Ferson</v>
      </c>
      <c r="G889" s="2" t="str">
        <f>IF(_xlfn.XLOOKUP(C889,customers!$A$1:$A$1001,customers!$C$1:$C$1001,,0)=0, "", _xlfn.XLOOKUP(C889,customers!$A$1:$A$1001,customers!$C$1:$C$1001,,0))</f>
        <v>kfersonon@g.co</v>
      </c>
      <c r="H889" s="2" t="str">
        <f>_xlfn.XLOOKUP(C889,customers!$A$1:$A$1001,customers!$G$1:$G$1001,,0)</f>
        <v>United States</v>
      </c>
      <c r="I889" t="str">
        <f>INDEX(products!$A$1:$G$49,MATCH(orders!$D889,products!$A$1:$A$49,0), MATCH(orders!I$1,products!$A$1:$G$1,0))</f>
        <v>Exc</v>
      </c>
      <c r="J889" t="str">
        <f>INDEX(products!$A$1:$G$49,MATCH(orders!$D889,products!$A$1:$A$49,0), MATCH(orders!J$1,products!$A$1:$G$1,0))</f>
        <v>L</v>
      </c>
      <c r="K889" s="4">
        <f>INDEX(products!$A$1:$G$49,MATCH(orders!$D889,products!$A$1:$A$49,0), MATCH(orders!K$1,products!$A$1:$G$1,0))</f>
        <v>0.2</v>
      </c>
      <c r="L889" s="5">
        <f>INDEX(products!$A$1:$G$49,MATCH(orders!$D889,products!$A$1:$A$49,0), MATCH(orders!L$1,products!$A$1:$G$1,0))</f>
        <v>4.4550000000000001</v>
      </c>
      <c r="M889" s="5">
        <f t="shared" si="39"/>
        <v>13.365</v>
      </c>
      <c r="N889" t="str">
        <f t="shared" si="40"/>
        <v>Excelsa</v>
      </c>
      <c r="O889" t="str">
        <f t="shared" si="41"/>
        <v>Light</v>
      </c>
      <c r="P889" t="str" cm="1">
        <f t="array" ref="P889">_xlfn.XLOOKUP(Orders[[#This Row],[Customer ID]],customers!$A$1:$A$1001,customers!I$1:$I$1001,,0)</f>
        <v>No</v>
      </c>
      <c r="Q889" t="str">
        <f>_xlfn.XLOOKUP(C889,customers!$A$1:$A$1001,customers!$F$1:$F$1001,,0)</f>
        <v>Mobile</v>
      </c>
      <c r="R889" s="10">
        <f>Orders[[#This Row],[Unit Price]]-Orders[[#This Row],[Unit Profit]]</f>
        <v>3.96495</v>
      </c>
      <c r="S889" s="10">
        <f>Orders[[#This Row],[Quantity]]*Orders[[#This Row],[Unit Cost]]</f>
        <v>11.89485</v>
      </c>
      <c r="T889" s="5" cm="1">
        <f t="array" ref="T889">_xlfn.XLOOKUP(D889,Table2[[#All],[Product ID]],Table2[[#All],[Profit]],,0)</f>
        <v>0.49004999999999999</v>
      </c>
      <c r="U889" s="5">
        <f>Orders[[#This Row],[Quantity]]*Orders[[#This Row],[Unit Profit]]</f>
        <v>1.4701499999999998</v>
      </c>
    </row>
    <row r="890" spans="1:21" x14ac:dyDescent="0.3">
      <c r="A890" s="2" t="s">
        <v>5513</v>
      </c>
      <c r="B890" s="3">
        <v>44292</v>
      </c>
      <c r="C890" s="2" t="s">
        <v>5514</v>
      </c>
      <c r="D890" t="s">
        <v>6167</v>
      </c>
      <c r="E890" s="2">
        <v>2</v>
      </c>
      <c r="F890" s="2" t="str">
        <f>_xlfn.XLOOKUP(C890,customers!$A$1:$A$1001,customers!$B$1:$B$1001,,0)</f>
        <v>Blake Kelloway</v>
      </c>
      <c r="G890" s="2" t="str">
        <f>IF(_xlfn.XLOOKUP(C890,customers!$A$1:$A$1001,customers!$C$1:$C$1001,,0)=0, "", _xlfn.XLOOKUP(C890,customers!$A$1:$A$1001,customers!$C$1:$C$1001,,0))</f>
        <v>bkellowayoo@omniture.com</v>
      </c>
      <c r="H890" s="2" t="str">
        <f>_xlfn.XLOOKUP(C890,customers!$A$1:$A$1001,customers!$G$1:$G$1001,,0)</f>
        <v>United States</v>
      </c>
      <c r="I890" t="str">
        <f>INDEX(products!$A$1:$G$49,MATCH(orders!$D890,products!$A$1:$A$49,0), MATCH(orders!I$1,products!$A$1:$G$1,0))</f>
        <v>Ara</v>
      </c>
      <c r="J890" t="str">
        <f>INDEX(products!$A$1:$G$49,MATCH(orders!$D890,products!$A$1:$A$49,0), MATCH(orders!J$1,products!$A$1:$G$1,0))</f>
        <v>L</v>
      </c>
      <c r="K890" s="4">
        <f>INDEX(products!$A$1:$G$49,MATCH(orders!$D890,products!$A$1:$A$49,0), MATCH(orders!K$1,products!$A$1:$G$1,0))</f>
        <v>0.2</v>
      </c>
      <c r="L890" s="5">
        <f>INDEX(products!$A$1:$G$49,MATCH(orders!$D890,products!$A$1:$A$49,0), MATCH(orders!L$1,products!$A$1:$G$1,0))</f>
        <v>3.8849999999999998</v>
      </c>
      <c r="M890" s="5">
        <f t="shared" si="39"/>
        <v>7.77</v>
      </c>
      <c r="N890" t="str">
        <f t="shared" si="40"/>
        <v>Arabica</v>
      </c>
      <c r="O890" t="str">
        <f t="shared" si="41"/>
        <v>Light</v>
      </c>
      <c r="P890" t="str" cm="1">
        <f t="array" ref="P890">_xlfn.XLOOKUP(Orders[[#This Row],[Customer ID]],customers!$A$1:$A$1001,customers!I$1:$I$1001,,0)</f>
        <v>Yes</v>
      </c>
      <c r="Q890" t="str">
        <f>_xlfn.XLOOKUP(C890,customers!$A$1:$A$1001,customers!$F$1:$F$1001,,0)</f>
        <v>San Francisco</v>
      </c>
      <c r="R890" s="10">
        <f>Orders[[#This Row],[Unit Price]]-Orders[[#This Row],[Unit Profit]]</f>
        <v>3.5353499999999998</v>
      </c>
      <c r="S890" s="10">
        <f>Orders[[#This Row],[Quantity]]*Orders[[#This Row],[Unit Cost]]</f>
        <v>7.0706999999999995</v>
      </c>
      <c r="T890" s="5" cm="1">
        <f t="array" ref="T890">_xlfn.XLOOKUP(D890,Table2[[#All],[Product ID]],Table2[[#All],[Profit]],,0)</f>
        <v>0.34964999999999996</v>
      </c>
      <c r="U890" s="5">
        <f>Orders[[#This Row],[Quantity]]*Orders[[#This Row],[Unit Profit]]</f>
        <v>0.69929999999999992</v>
      </c>
    </row>
    <row r="891" spans="1:21" x14ac:dyDescent="0.3">
      <c r="A891" s="2" t="s">
        <v>5519</v>
      </c>
      <c r="B891" s="3">
        <v>43633</v>
      </c>
      <c r="C891" s="2" t="s">
        <v>5520</v>
      </c>
      <c r="D891" t="s">
        <v>6163</v>
      </c>
      <c r="E891" s="2">
        <v>1</v>
      </c>
      <c r="F891" s="2" t="str">
        <f>_xlfn.XLOOKUP(C891,customers!$A$1:$A$1001,customers!$B$1:$B$1001,,0)</f>
        <v>Scarlett Oliffe</v>
      </c>
      <c r="G891" s="2" t="str">
        <f>IF(_xlfn.XLOOKUP(C891,customers!$A$1:$A$1001,customers!$C$1:$C$1001,,0)=0, "", _xlfn.XLOOKUP(C891,customers!$A$1:$A$1001,customers!$C$1:$C$1001,,0))</f>
        <v>soliffeop@yellowbook.com</v>
      </c>
      <c r="H891" s="2" t="str">
        <f>_xlfn.XLOOKUP(C891,customers!$A$1:$A$1001,customers!$G$1:$G$1001,,0)</f>
        <v>United States</v>
      </c>
      <c r="I891" t="str">
        <f>INDEX(products!$A$1:$G$49,MATCH(orders!$D891,products!$A$1:$A$49,0), MATCH(orders!I$1,products!$A$1:$G$1,0))</f>
        <v>Rob</v>
      </c>
      <c r="J891" t="str">
        <f>INDEX(products!$A$1:$G$49,MATCH(orders!$D891,products!$A$1:$A$49,0), MATCH(orders!J$1,products!$A$1:$G$1,0))</f>
        <v>D</v>
      </c>
      <c r="K891" s="4">
        <f>INDEX(products!$A$1:$G$49,MATCH(orders!$D891,products!$A$1:$A$49,0), MATCH(orders!K$1,products!$A$1:$G$1,0))</f>
        <v>0.2</v>
      </c>
      <c r="L891" s="5">
        <f>INDEX(products!$A$1:$G$49,MATCH(orders!$D891,products!$A$1:$A$49,0), MATCH(orders!L$1,products!$A$1:$G$1,0))</f>
        <v>2.6849999999999996</v>
      </c>
      <c r="M891" s="5">
        <f t="shared" si="39"/>
        <v>2.6849999999999996</v>
      </c>
      <c r="N891" t="str">
        <f t="shared" si="40"/>
        <v>Robusta</v>
      </c>
      <c r="O891" t="str">
        <f t="shared" si="41"/>
        <v>Dark</v>
      </c>
      <c r="P891" t="str" cm="1">
        <f t="array" ref="P891">_xlfn.XLOOKUP(Orders[[#This Row],[Customer ID]],customers!$A$1:$A$1001,customers!I$1:$I$1001,,0)</f>
        <v>Yes</v>
      </c>
      <c r="Q891" t="str">
        <f>_xlfn.XLOOKUP(C891,customers!$A$1:$A$1001,customers!$F$1:$F$1001,,0)</f>
        <v>Jamaica</v>
      </c>
      <c r="R891" s="10">
        <f>Orders[[#This Row],[Unit Price]]-Orders[[#This Row],[Unit Profit]]</f>
        <v>2.5238999999999998</v>
      </c>
      <c r="S891" s="10">
        <f>Orders[[#This Row],[Quantity]]*Orders[[#This Row],[Unit Cost]]</f>
        <v>2.5238999999999998</v>
      </c>
      <c r="T891" s="5" cm="1">
        <f t="array" ref="T891">_xlfn.XLOOKUP(D891,Table2[[#All],[Product ID]],Table2[[#All],[Profit]],,0)</f>
        <v>0.16109999999999997</v>
      </c>
      <c r="U891" s="5">
        <f>Orders[[#This Row],[Quantity]]*Orders[[#This Row],[Unit Profit]]</f>
        <v>0.16109999999999997</v>
      </c>
    </row>
    <row r="892" spans="1:21" x14ac:dyDescent="0.3">
      <c r="A892" s="2" t="s">
        <v>5525</v>
      </c>
      <c r="B892" s="3">
        <v>44646</v>
      </c>
      <c r="C892" s="2" t="s">
        <v>5526</v>
      </c>
      <c r="D892" t="s">
        <v>6149</v>
      </c>
      <c r="E892" s="2">
        <v>1</v>
      </c>
      <c r="F892" s="2" t="str">
        <f>_xlfn.XLOOKUP(C892,customers!$A$1:$A$1001,customers!$B$1:$B$1001,,0)</f>
        <v>Kippie Marrison</v>
      </c>
      <c r="G892" s="2" t="str">
        <f>IF(_xlfn.XLOOKUP(C892,customers!$A$1:$A$1001,customers!$C$1:$C$1001,,0)=0, "", _xlfn.XLOOKUP(C892,customers!$A$1:$A$1001,customers!$C$1:$C$1001,,0))</f>
        <v>kmarrisonoq@dropbox.com</v>
      </c>
      <c r="H892" s="2" t="str">
        <f>_xlfn.XLOOKUP(C892,customers!$A$1:$A$1001,customers!$G$1:$G$1001,,0)</f>
        <v>United States</v>
      </c>
      <c r="I892" t="str">
        <f>INDEX(products!$A$1:$G$49,MATCH(orders!$D892,products!$A$1:$A$49,0), MATCH(orders!I$1,products!$A$1:$G$1,0))</f>
        <v>Rob</v>
      </c>
      <c r="J892" t="str">
        <f>INDEX(products!$A$1:$G$49,MATCH(orders!$D892,products!$A$1:$A$49,0), MATCH(orders!J$1,products!$A$1:$G$1,0))</f>
        <v>D</v>
      </c>
      <c r="K892" s="4">
        <f>INDEX(products!$A$1:$G$49,MATCH(orders!$D892,products!$A$1:$A$49,0), MATCH(orders!K$1,products!$A$1:$G$1,0))</f>
        <v>2.5</v>
      </c>
      <c r="L892" s="5">
        <f>INDEX(products!$A$1:$G$49,MATCH(orders!$D892,products!$A$1:$A$49,0), MATCH(orders!L$1,products!$A$1:$G$1,0))</f>
        <v>20.584999999999997</v>
      </c>
      <c r="M892" s="5">
        <f t="shared" si="39"/>
        <v>20.584999999999997</v>
      </c>
      <c r="N892" t="str">
        <f t="shared" si="40"/>
        <v>Robusta</v>
      </c>
      <c r="O892" t="str">
        <f t="shared" si="41"/>
        <v>Dark</v>
      </c>
      <c r="P892" t="str" cm="1">
        <f t="array" ref="P892">_xlfn.XLOOKUP(Orders[[#This Row],[Customer ID]],customers!$A$1:$A$1001,customers!I$1:$I$1001,,0)</f>
        <v>Yes</v>
      </c>
      <c r="Q892" t="str">
        <f>_xlfn.XLOOKUP(C892,customers!$A$1:$A$1001,customers!$F$1:$F$1001,,0)</f>
        <v>Denver</v>
      </c>
      <c r="R892" s="10">
        <f>Orders[[#This Row],[Unit Price]]-Orders[[#This Row],[Unit Profit]]</f>
        <v>19.349899999999998</v>
      </c>
      <c r="S892" s="10">
        <f>Orders[[#This Row],[Quantity]]*Orders[[#This Row],[Unit Cost]]</f>
        <v>19.349899999999998</v>
      </c>
      <c r="T892" s="5" cm="1">
        <f t="array" ref="T892">_xlfn.XLOOKUP(D892,Table2[[#All],[Product ID]],Table2[[#All],[Profit]],,0)</f>
        <v>1.2350999999999999</v>
      </c>
      <c r="U892" s="5">
        <f>Orders[[#This Row],[Quantity]]*Orders[[#This Row],[Unit Profit]]</f>
        <v>1.2350999999999999</v>
      </c>
    </row>
    <row r="893" spans="1:21" x14ac:dyDescent="0.3">
      <c r="A893" s="2" t="s">
        <v>5531</v>
      </c>
      <c r="B893" s="3">
        <v>44469</v>
      </c>
      <c r="C893" s="2" t="s">
        <v>5532</v>
      </c>
      <c r="D893" t="s">
        <v>6168</v>
      </c>
      <c r="E893" s="2">
        <v>5</v>
      </c>
      <c r="F893" s="2" t="str">
        <f>_xlfn.XLOOKUP(C893,customers!$A$1:$A$1001,customers!$B$1:$B$1001,,0)</f>
        <v>Celestia Dolohunty</v>
      </c>
      <c r="G893" s="2" t="str">
        <f>IF(_xlfn.XLOOKUP(C893,customers!$A$1:$A$1001,customers!$C$1:$C$1001,,0)=0, "", _xlfn.XLOOKUP(C893,customers!$A$1:$A$1001,customers!$C$1:$C$1001,,0))</f>
        <v>cdolohuntyor@dailymail.co.uk</v>
      </c>
      <c r="H893" s="2" t="str">
        <f>_xlfn.XLOOKUP(C893,customers!$A$1:$A$1001,customers!$G$1:$G$1001,,0)</f>
        <v>United States</v>
      </c>
      <c r="I893" t="str">
        <f>INDEX(products!$A$1:$G$49,MATCH(orders!$D893,products!$A$1:$A$49,0), MATCH(orders!I$1,products!$A$1:$G$1,0))</f>
        <v>Ara</v>
      </c>
      <c r="J893" t="str">
        <f>INDEX(products!$A$1:$G$49,MATCH(orders!$D893,products!$A$1:$A$49,0), MATCH(orders!J$1,products!$A$1:$G$1,0))</f>
        <v>D</v>
      </c>
      <c r="K893" s="4">
        <f>INDEX(products!$A$1:$G$49,MATCH(orders!$D893,products!$A$1:$A$49,0), MATCH(orders!K$1,products!$A$1:$G$1,0))</f>
        <v>2.5</v>
      </c>
      <c r="L893" s="5">
        <f>INDEX(products!$A$1:$G$49,MATCH(orders!$D893,products!$A$1:$A$49,0), MATCH(orders!L$1,products!$A$1:$G$1,0))</f>
        <v>22.884999999999998</v>
      </c>
      <c r="M893" s="5">
        <f t="shared" si="39"/>
        <v>114.42499999999998</v>
      </c>
      <c r="N893" t="str">
        <f t="shared" si="40"/>
        <v>Arabica</v>
      </c>
      <c r="O893" t="str">
        <f t="shared" si="41"/>
        <v>Dark</v>
      </c>
      <c r="P893" t="str" cm="1">
        <f t="array" ref="P893">_xlfn.XLOOKUP(Orders[[#This Row],[Customer ID]],customers!$A$1:$A$1001,customers!I$1:$I$1001,,0)</f>
        <v>Yes</v>
      </c>
      <c r="Q893" t="str">
        <f>_xlfn.XLOOKUP(C893,customers!$A$1:$A$1001,customers!$F$1:$F$1001,,0)</f>
        <v>San Diego</v>
      </c>
      <c r="R893" s="10">
        <f>Orders[[#This Row],[Unit Price]]-Orders[[#This Row],[Unit Profit]]</f>
        <v>20.82535</v>
      </c>
      <c r="S893" s="10">
        <f>Orders[[#This Row],[Quantity]]*Orders[[#This Row],[Unit Cost]]</f>
        <v>104.12675</v>
      </c>
      <c r="T893" s="5" cm="1">
        <f t="array" ref="T893">_xlfn.XLOOKUP(D893,Table2[[#All],[Product ID]],Table2[[#All],[Profit]],,0)</f>
        <v>2.0596499999999995</v>
      </c>
      <c r="U893" s="5">
        <f>Orders[[#This Row],[Quantity]]*Orders[[#This Row],[Unit Profit]]</f>
        <v>10.298249999999998</v>
      </c>
    </row>
    <row r="894" spans="1:21" x14ac:dyDescent="0.3">
      <c r="A894" s="2" t="s">
        <v>5537</v>
      </c>
      <c r="B894" s="3">
        <v>43635</v>
      </c>
      <c r="C894" s="2" t="s">
        <v>5538</v>
      </c>
      <c r="D894" t="s">
        <v>6156</v>
      </c>
      <c r="E894" s="2">
        <v>5</v>
      </c>
      <c r="F894" s="2" t="str">
        <f>_xlfn.XLOOKUP(C894,customers!$A$1:$A$1001,customers!$B$1:$B$1001,,0)</f>
        <v>Patsy Vasilenko</v>
      </c>
      <c r="G894" s="2" t="str">
        <f>IF(_xlfn.XLOOKUP(C894,customers!$A$1:$A$1001,customers!$C$1:$C$1001,,0)=0, "", _xlfn.XLOOKUP(C894,customers!$A$1:$A$1001,customers!$C$1:$C$1001,,0))</f>
        <v>pvasilenkoos@addtoany.com</v>
      </c>
      <c r="H894" s="2" t="str">
        <f>_xlfn.XLOOKUP(C894,customers!$A$1:$A$1001,customers!$G$1:$G$1001,,0)</f>
        <v>United Kingdom</v>
      </c>
      <c r="I894" t="str">
        <f>INDEX(products!$A$1:$G$49,MATCH(orders!$D894,products!$A$1:$A$49,0), MATCH(orders!I$1,products!$A$1:$G$1,0))</f>
        <v>Exc</v>
      </c>
      <c r="J894" t="str">
        <f>INDEX(products!$A$1:$G$49,MATCH(orders!$D894,products!$A$1:$A$49,0), MATCH(orders!J$1,products!$A$1:$G$1,0))</f>
        <v>M</v>
      </c>
      <c r="K894" s="4">
        <f>INDEX(products!$A$1:$G$49,MATCH(orders!$D894,products!$A$1:$A$49,0), MATCH(orders!K$1,products!$A$1:$G$1,0))</f>
        <v>0.2</v>
      </c>
      <c r="L894" s="5">
        <f>INDEX(products!$A$1:$G$49,MATCH(orders!$D894,products!$A$1:$A$49,0), MATCH(orders!L$1,products!$A$1:$G$1,0))</f>
        <v>4.125</v>
      </c>
      <c r="M894" s="5">
        <f t="shared" si="39"/>
        <v>20.625</v>
      </c>
      <c r="N894" t="str">
        <f t="shared" si="40"/>
        <v>Excelsa</v>
      </c>
      <c r="O894" t="str">
        <f t="shared" si="41"/>
        <v>Medium</v>
      </c>
      <c r="P894" t="str" cm="1">
        <f t="array" ref="P894">_xlfn.XLOOKUP(Orders[[#This Row],[Customer ID]],customers!$A$1:$A$1001,customers!I$1:$I$1001,,0)</f>
        <v>No</v>
      </c>
      <c r="Q894" t="str">
        <f>_xlfn.XLOOKUP(C894,customers!$A$1:$A$1001,customers!$F$1:$F$1001,,0)</f>
        <v>Preston</v>
      </c>
      <c r="R894" s="10">
        <f>Orders[[#This Row],[Unit Price]]-Orders[[#This Row],[Unit Profit]]</f>
        <v>3.6712500000000001</v>
      </c>
      <c r="S894" s="10">
        <f>Orders[[#This Row],[Quantity]]*Orders[[#This Row],[Unit Cost]]</f>
        <v>18.356249999999999</v>
      </c>
      <c r="T894" s="5" cm="1">
        <f t="array" ref="T894">_xlfn.XLOOKUP(D894,Table2[[#All],[Product ID]],Table2[[#All],[Profit]],,0)</f>
        <v>0.45374999999999999</v>
      </c>
      <c r="U894" s="5">
        <f>Orders[[#This Row],[Quantity]]*Orders[[#This Row],[Unit Profit]]</f>
        <v>2.2687499999999998</v>
      </c>
    </row>
    <row r="895" spans="1:21" x14ac:dyDescent="0.3">
      <c r="A895" s="2" t="s">
        <v>5543</v>
      </c>
      <c r="B895" s="3">
        <v>44651</v>
      </c>
      <c r="C895" s="2" t="s">
        <v>5544</v>
      </c>
      <c r="D895" t="s">
        <v>6161</v>
      </c>
      <c r="E895" s="2">
        <v>6</v>
      </c>
      <c r="F895" s="2" t="str">
        <f>_xlfn.XLOOKUP(C895,customers!$A$1:$A$1001,customers!$B$1:$B$1001,,0)</f>
        <v>Raphaela Schankelborg</v>
      </c>
      <c r="G895" s="2" t="str">
        <f>IF(_xlfn.XLOOKUP(C895,customers!$A$1:$A$1001,customers!$C$1:$C$1001,,0)=0, "", _xlfn.XLOOKUP(C895,customers!$A$1:$A$1001,customers!$C$1:$C$1001,,0))</f>
        <v>rschankelborgot@ameblo.jp</v>
      </c>
      <c r="H895" s="2" t="str">
        <f>_xlfn.XLOOKUP(C895,customers!$A$1:$A$1001,customers!$G$1:$G$1001,,0)</f>
        <v>United States</v>
      </c>
      <c r="I895" t="str">
        <f>INDEX(products!$A$1:$G$49,MATCH(orders!$D895,products!$A$1:$A$49,0), MATCH(orders!I$1,products!$A$1:$G$1,0))</f>
        <v>Lib</v>
      </c>
      <c r="J895" t="str">
        <f>INDEX(products!$A$1:$G$49,MATCH(orders!$D895,products!$A$1:$A$49,0), MATCH(orders!J$1,products!$A$1:$G$1,0))</f>
        <v>L</v>
      </c>
      <c r="K895" s="4">
        <f>INDEX(products!$A$1:$G$49,MATCH(orders!$D895,products!$A$1:$A$49,0), MATCH(orders!K$1,products!$A$1:$G$1,0))</f>
        <v>0.5</v>
      </c>
      <c r="L895" s="5">
        <f>INDEX(products!$A$1:$G$49,MATCH(orders!$D895,products!$A$1:$A$49,0), MATCH(orders!L$1,products!$A$1:$G$1,0))</f>
        <v>9.51</v>
      </c>
      <c r="M895" s="5">
        <f t="shared" si="39"/>
        <v>57.06</v>
      </c>
      <c r="N895" t="str">
        <f t="shared" si="40"/>
        <v>Librica</v>
      </c>
      <c r="O895" t="str">
        <f t="shared" si="41"/>
        <v>Light</v>
      </c>
      <c r="P895" t="str" cm="1">
        <f t="array" ref="P895">_xlfn.XLOOKUP(Orders[[#This Row],[Customer ID]],customers!$A$1:$A$1001,customers!I$1:$I$1001,,0)</f>
        <v>Yes</v>
      </c>
      <c r="Q895" t="str">
        <f>_xlfn.XLOOKUP(C895,customers!$A$1:$A$1001,customers!$F$1:$F$1001,,0)</f>
        <v>Pittsburgh</v>
      </c>
      <c r="R895" s="10">
        <f>Orders[[#This Row],[Unit Price]]-Orders[[#This Row],[Unit Profit]]</f>
        <v>8.2736999999999998</v>
      </c>
      <c r="S895" s="10">
        <f>Orders[[#This Row],[Quantity]]*Orders[[#This Row],[Unit Cost]]</f>
        <v>49.642200000000003</v>
      </c>
      <c r="T895" s="5" cm="1">
        <f t="array" ref="T895">_xlfn.XLOOKUP(D895,Table2[[#All],[Product ID]],Table2[[#All],[Profit]],,0)</f>
        <v>1.2363</v>
      </c>
      <c r="U895" s="5">
        <f>Orders[[#This Row],[Quantity]]*Orders[[#This Row],[Unit Profit]]</f>
        <v>7.4177999999999997</v>
      </c>
    </row>
    <row r="896" spans="1:21" x14ac:dyDescent="0.3">
      <c r="A896" s="2" t="s">
        <v>5548</v>
      </c>
      <c r="B896" s="3">
        <v>44016</v>
      </c>
      <c r="C896" s="2" t="s">
        <v>5549</v>
      </c>
      <c r="D896" t="s">
        <v>6149</v>
      </c>
      <c r="E896" s="2">
        <v>4</v>
      </c>
      <c r="F896" s="2" t="str">
        <f>_xlfn.XLOOKUP(C896,customers!$A$1:$A$1001,customers!$B$1:$B$1001,,0)</f>
        <v>Sharity Wickens</v>
      </c>
      <c r="G896" s="2" t="str">
        <f>IF(_xlfn.XLOOKUP(C896,customers!$A$1:$A$1001,customers!$C$1:$C$1001,,0)=0, "", _xlfn.XLOOKUP(C896,customers!$A$1:$A$1001,customers!$C$1:$C$1001,,0))</f>
        <v/>
      </c>
      <c r="H896" s="2" t="str">
        <f>_xlfn.XLOOKUP(C896,customers!$A$1:$A$1001,customers!$G$1:$G$1001,,0)</f>
        <v>Ireland</v>
      </c>
      <c r="I896" t="str">
        <f>INDEX(products!$A$1:$G$49,MATCH(orders!$D896,products!$A$1:$A$49,0), MATCH(orders!I$1,products!$A$1:$G$1,0))</f>
        <v>Rob</v>
      </c>
      <c r="J896" t="str">
        <f>INDEX(products!$A$1:$G$49,MATCH(orders!$D896,products!$A$1:$A$49,0), MATCH(orders!J$1,products!$A$1:$G$1,0))</f>
        <v>D</v>
      </c>
      <c r="K896" s="4">
        <f>INDEX(products!$A$1:$G$49,MATCH(orders!$D896,products!$A$1:$A$49,0), MATCH(orders!K$1,products!$A$1:$G$1,0))</f>
        <v>2.5</v>
      </c>
      <c r="L896" s="5">
        <f>INDEX(products!$A$1:$G$49,MATCH(orders!$D896,products!$A$1:$A$49,0), MATCH(orders!L$1,products!$A$1:$G$1,0))</f>
        <v>20.584999999999997</v>
      </c>
      <c r="M896" s="5">
        <f t="shared" si="39"/>
        <v>82.339999999999989</v>
      </c>
      <c r="N896" t="str">
        <f t="shared" si="40"/>
        <v>Robusta</v>
      </c>
      <c r="O896" t="str">
        <f t="shared" si="41"/>
        <v>Dark</v>
      </c>
      <c r="P896" t="str" cm="1">
        <f t="array" ref="P896">_xlfn.XLOOKUP(Orders[[#This Row],[Customer ID]],customers!$A$1:$A$1001,customers!I$1:$I$1001,,0)</f>
        <v>Yes</v>
      </c>
      <c r="Q896" t="str">
        <f>_xlfn.XLOOKUP(C896,customers!$A$1:$A$1001,customers!$F$1:$F$1001,,0)</f>
        <v>Cavan</v>
      </c>
      <c r="R896" s="10">
        <f>Orders[[#This Row],[Unit Price]]-Orders[[#This Row],[Unit Profit]]</f>
        <v>19.349899999999998</v>
      </c>
      <c r="S896" s="10">
        <f>Orders[[#This Row],[Quantity]]*Orders[[#This Row],[Unit Cost]]</f>
        <v>77.399599999999992</v>
      </c>
      <c r="T896" s="5" cm="1">
        <f t="array" ref="T896">_xlfn.XLOOKUP(D896,Table2[[#All],[Product ID]],Table2[[#All],[Profit]],,0)</f>
        <v>1.2350999999999999</v>
      </c>
      <c r="U896" s="5">
        <f>Orders[[#This Row],[Quantity]]*Orders[[#This Row],[Unit Profit]]</f>
        <v>4.9403999999999995</v>
      </c>
    </row>
    <row r="897" spans="1:21" x14ac:dyDescent="0.3">
      <c r="A897" s="2" t="s">
        <v>5553</v>
      </c>
      <c r="B897" s="3">
        <v>44521</v>
      </c>
      <c r="C897" s="2" t="s">
        <v>5554</v>
      </c>
      <c r="D897" t="s">
        <v>6166</v>
      </c>
      <c r="E897" s="2">
        <v>5</v>
      </c>
      <c r="F897" s="2" t="str">
        <f>_xlfn.XLOOKUP(C897,customers!$A$1:$A$1001,customers!$B$1:$B$1001,,0)</f>
        <v>Derick Snow</v>
      </c>
      <c r="G897" s="2" t="str">
        <f>IF(_xlfn.XLOOKUP(C897,customers!$A$1:$A$1001,customers!$C$1:$C$1001,,0)=0, "", _xlfn.XLOOKUP(C897,customers!$A$1:$A$1001,customers!$C$1:$C$1001,,0))</f>
        <v/>
      </c>
      <c r="H897" s="2" t="str">
        <f>_xlfn.XLOOKUP(C897,customers!$A$1:$A$1001,customers!$G$1:$G$1001,,0)</f>
        <v>United States</v>
      </c>
      <c r="I897" t="str">
        <f>INDEX(products!$A$1:$G$49,MATCH(orders!$D897,products!$A$1:$A$49,0), MATCH(orders!I$1,products!$A$1:$G$1,0))</f>
        <v>Exc</v>
      </c>
      <c r="J897" t="str">
        <f>INDEX(products!$A$1:$G$49,MATCH(orders!$D897,products!$A$1:$A$49,0), MATCH(orders!J$1,products!$A$1:$G$1,0))</f>
        <v>M</v>
      </c>
      <c r="K897" s="4">
        <f>INDEX(products!$A$1:$G$49,MATCH(orders!$D897,products!$A$1:$A$49,0), MATCH(orders!K$1,products!$A$1:$G$1,0))</f>
        <v>2.5</v>
      </c>
      <c r="L897" s="5">
        <f>INDEX(products!$A$1:$G$49,MATCH(orders!$D897,products!$A$1:$A$49,0), MATCH(orders!L$1,products!$A$1:$G$1,0))</f>
        <v>31.624999999999996</v>
      </c>
      <c r="M897" s="5">
        <f t="shared" si="39"/>
        <v>158.12499999999997</v>
      </c>
      <c r="N897" t="str">
        <f t="shared" si="40"/>
        <v>Excelsa</v>
      </c>
      <c r="O897" t="str">
        <f t="shared" si="41"/>
        <v>Medium</v>
      </c>
      <c r="P897" t="str" cm="1">
        <f t="array" ref="P897">_xlfn.XLOOKUP(Orders[[#This Row],[Customer ID]],customers!$A$1:$A$1001,customers!I$1:$I$1001,,0)</f>
        <v>No</v>
      </c>
      <c r="Q897" t="str">
        <f>_xlfn.XLOOKUP(C897,customers!$A$1:$A$1001,customers!$F$1:$F$1001,,0)</f>
        <v>New York City</v>
      </c>
      <c r="R897" s="10">
        <f>Orders[[#This Row],[Unit Price]]-Orders[[#This Row],[Unit Profit]]</f>
        <v>28.146249999999995</v>
      </c>
      <c r="S897" s="10">
        <f>Orders[[#This Row],[Quantity]]*Orders[[#This Row],[Unit Cost]]</f>
        <v>140.73124999999999</v>
      </c>
      <c r="T897" s="5" cm="1">
        <f t="array" ref="T897">_xlfn.XLOOKUP(D897,Table2[[#All],[Product ID]],Table2[[#All],[Profit]],,0)</f>
        <v>3.4787499999999998</v>
      </c>
      <c r="U897" s="5">
        <f>Orders[[#This Row],[Quantity]]*Orders[[#This Row],[Unit Profit]]</f>
        <v>17.393749999999997</v>
      </c>
    </row>
    <row r="898" spans="1:21" x14ac:dyDescent="0.3">
      <c r="A898" s="2" t="s">
        <v>5558</v>
      </c>
      <c r="B898" s="3">
        <v>44347</v>
      </c>
      <c r="C898" s="2" t="s">
        <v>5559</v>
      </c>
      <c r="D898" t="s">
        <v>6172</v>
      </c>
      <c r="E898" s="2">
        <v>6</v>
      </c>
      <c r="F898" s="2" t="str">
        <f>_xlfn.XLOOKUP(C898,customers!$A$1:$A$1001,customers!$B$1:$B$1001,,0)</f>
        <v>Baxy Cargen</v>
      </c>
      <c r="G898" s="2" t="str">
        <f>IF(_xlfn.XLOOKUP(C898,customers!$A$1:$A$1001,customers!$C$1:$C$1001,,0)=0, "", _xlfn.XLOOKUP(C898,customers!$A$1:$A$1001,customers!$C$1:$C$1001,,0))</f>
        <v>bcargenow@geocities.jp</v>
      </c>
      <c r="H898" s="2" t="str">
        <f>_xlfn.XLOOKUP(C898,customers!$A$1:$A$1001,customers!$G$1:$G$1001,,0)</f>
        <v>United States</v>
      </c>
      <c r="I898" t="str">
        <f>INDEX(products!$A$1:$G$49,MATCH(orders!$D898,products!$A$1:$A$49,0), MATCH(orders!I$1,products!$A$1:$G$1,0))</f>
        <v>Rob</v>
      </c>
      <c r="J898" t="str">
        <f>INDEX(products!$A$1:$G$49,MATCH(orders!$D898,products!$A$1:$A$49,0), MATCH(orders!J$1,products!$A$1:$G$1,0))</f>
        <v>D</v>
      </c>
      <c r="K898" s="4">
        <f>INDEX(products!$A$1:$G$49,MATCH(orders!$D898,products!$A$1:$A$49,0), MATCH(orders!K$1,products!$A$1:$G$1,0))</f>
        <v>0.5</v>
      </c>
      <c r="L898" s="5">
        <f>INDEX(products!$A$1:$G$49,MATCH(orders!$D898,products!$A$1:$A$49,0), MATCH(orders!L$1,products!$A$1:$G$1,0))</f>
        <v>5.3699999999999992</v>
      </c>
      <c r="M898" s="5">
        <f t="shared" si="39"/>
        <v>32.22</v>
      </c>
      <c r="N898" t="str">
        <f t="shared" si="40"/>
        <v>Robusta</v>
      </c>
      <c r="O898" t="str">
        <f t="shared" si="41"/>
        <v>Dark</v>
      </c>
      <c r="P898" t="str" cm="1">
        <f t="array" ref="P898">_xlfn.XLOOKUP(Orders[[#This Row],[Customer ID]],customers!$A$1:$A$1001,customers!I$1:$I$1001,,0)</f>
        <v>Yes</v>
      </c>
      <c r="Q898" t="str">
        <f>_xlfn.XLOOKUP(C898,customers!$A$1:$A$1001,customers!$F$1:$F$1001,,0)</f>
        <v>Seattle</v>
      </c>
      <c r="R898" s="10">
        <f>Orders[[#This Row],[Unit Price]]-Orders[[#This Row],[Unit Profit]]</f>
        <v>5.0477999999999996</v>
      </c>
      <c r="S898" s="10">
        <f>Orders[[#This Row],[Quantity]]*Orders[[#This Row],[Unit Cost]]</f>
        <v>30.286799999999999</v>
      </c>
      <c r="T898" s="5" cm="1">
        <f t="array" ref="T898">_xlfn.XLOOKUP(D898,Table2[[#All],[Product ID]],Table2[[#All],[Profit]],,0)</f>
        <v>0.32219999999999993</v>
      </c>
      <c r="U898" s="5">
        <f>Orders[[#This Row],[Quantity]]*Orders[[#This Row],[Unit Profit]]</f>
        <v>1.9331999999999996</v>
      </c>
    </row>
    <row r="899" spans="1:21" x14ac:dyDescent="0.3">
      <c r="A899" s="2" t="s">
        <v>5564</v>
      </c>
      <c r="B899" s="3">
        <v>43932</v>
      </c>
      <c r="C899" s="2" t="s">
        <v>5565</v>
      </c>
      <c r="D899" t="s">
        <v>6183</v>
      </c>
      <c r="E899" s="2">
        <v>2</v>
      </c>
      <c r="F899" s="2" t="str">
        <f>_xlfn.XLOOKUP(C899,customers!$A$1:$A$1001,customers!$B$1:$B$1001,,0)</f>
        <v>Ryann Stickler</v>
      </c>
      <c r="G899" s="2" t="str">
        <f>IF(_xlfn.XLOOKUP(C899,customers!$A$1:$A$1001,customers!$C$1:$C$1001,,0)=0, "", _xlfn.XLOOKUP(C899,customers!$A$1:$A$1001,customers!$C$1:$C$1001,,0))</f>
        <v>rsticklerox@printfriendly.com</v>
      </c>
      <c r="H899" s="2" t="str">
        <f>_xlfn.XLOOKUP(C899,customers!$A$1:$A$1001,customers!$G$1:$G$1001,,0)</f>
        <v>United Kingdom</v>
      </c>
      <c r="I899" t="str">
        <f>INDEX(products!$A$1:$G$49,MATCH(orders!$D899,products!$A$1:$A$49,0), MATCH(orders!I$1,products!$A$1:$G$1,0))</f>
        <v>Exc</v>
      </c>
      <c r="J899" t="str">
        <f>INDEX(products!$A$1:$G$49,MATCH(orders!$D899,products!$A$1:$A$49,0), MATCH(orders!J$1,products!$A$1:$G$1,0))</f>
        <v>D</v>
      </c>
      <c r="K899" s="4">
        <f>INDEX(products!$A$1:$G$49,MATCH(orders!$D899,products!$A$1:$A$49,0), MATCH(orders!K$1,products!$A$1:$G$1,0))</f>
        <v>1</v>
      </c>
      <c r="L899" s="5">
        <f>INDEX(products!$A$1:$G$49,MATCH(orders!$D899,products!$A$1:$A$49,0), MATCH(orders!L$1,products!$A$1:$G$1,0))</f>
        <v>12.15</v>
      </c>
      <c r="M899" s="5">
        <f t="shared" ref="M899:M962" si="42">L899*E899</f>
        <v>24.3</v>
      </c>
      <c r="N899" t="str">
        <f t="shared" ref="N899:N962" si="43">IF(I899="Rob","Robusta", IF(I899="Exc","Excelsa", IF(I899="Ara", "Arabica", IF(I899="Lib", "Librica",""))))</f>
        <v>Excelsa</v>
      </c>
      <c r="O899" t="str">
        <f t="shared" ref="O899:O962" si="44">IF(J899="M", "Medium", IF(J899="L", "Light", IF(J899="D", "Dark","")))</f>
        <v>Dark</v>
      </c>
      <c r="P899" t="str" cm="1">
        <f t="array" ref="P899">_xlfn.XLOOKUP(Orders[[#This Row],[Customer ID]],customers!$A$1:$A$1001,customers!I$1:$I$1001,,0)</f>
        <v>No</v>
      </c>
      <c r="Q899" t="str">
        <f>_xlfn.XLOOKUP(C899,customers!$A$1:$A$1001,customers!$F$1:$F$1001,,0)</f>
        <v>Birmingham</v>
      </c>
      <c r="R899" s="10">
        <f>Orders[[#This Row],[Unit Price]]-Orders[[#This Row],[Unit Profit]]</f>
        <v>10.813500000000001</v>
      </c>
      <c r="S899" s="10">
        <f>Orders[[#This Row],[Quantity]]*Orders[[#This Row],[Unit Cost]]</f>
        <v>21.627000000000002</v>
      </c>
      <c r="T899" s="5" cm="1">
        <f t="array" ref="T899">_xlfn.XLOOKUP(D899,Table2[[#All],[Product ID]],Table2[[#All],[Profit]],,0)</f>
        <v>1.3365</v>
      </c>
      <c r="U899" s="5">
        <f>Orders[[#This Row],[Quantity]]*Orders[[#This Row],[Unit Profit]]</f>
        <v>2.673</v>
      </c>
    </row>
    <row r="900" spans="1:21" x14ac:dyDescent="0.3">
      <c r="A900" s="2" t="s">
        <v>5570</v>
      </c>
      <c r="B900" s="3">
        <v>44089</v>
      </c>
      <c r="C900" s="2" t="s">
        <v>5571</v>
      </c>
      <c r="D900" t="s">
        <v>6173</v>
      </c>
      <c r="E900" s="2">
        <v>5</v>
      </c>
      <c r="F900" s="2" t="str">
        <f>_xlfn.XLOOKUP(C900,customers!$A$1:$A$1001,customers!$B$1:$B$1001,,0)</f>
        <v>Daryn Cassius</v>
      </c>
      <c r="G900" s="2" t="str">
        <f>IF(_xlfn.XLOOKUP(C900,customers!$A$1:$A$1001,customers!$C$1:$C$1001,,0)=0, "", _xlfn.XLOOKUP(C900,customers!$A$1:$A$1001,customers!$C$1:$C$1001,,0))</f>
        <v/>
      </c>
      <c r="H900" s="2" t="str">
        <f>_xlfn.XLOOKUP(C900,customers!$A$1:$A$1001,customers!$G$1:$G$1001,,0)</f>
        <v>United States</v>
      </c>
      <c r="I900" t="str">
        <f>INDEX(products!$A$1:$G$49,MATCH(orders!$D900,products!$A$1:$A$49,0), MATCH(orders!I$1,products!$A$1:$G$1,0))</f>
        <v>Rob</v>
      </c>
      <c r="J900" t="str">
        <f>INDEX(products!$A$1:$G$49,MATCH(orders!$D900,products!$A$1:$A$49,0), MATCH(orders!J$1,products!$A$1:$G$1,0))</f>
        <v>L</v>
      </c>
      <c r="K900" s="4">
        <f>INDEX(products!$A$1:$G$49,MATCH(orders!$D900,products!$A$1:$A$49,0), MATCH(orders!K$1,products!$A$1:$G$1,0))</f>
        <v>0.5</v>
      </c>
      <c r="L900" s="5">
        <f>INDEX(products!$A$1:$G$49,MATCH(orders!$D900,products!$A$1:$A$49,0), MATCH(orders!L$1,products!$A$1:$G$1,0))</f>
        <v>7.169999999999999</v>
      </c>
      <c r="M900" s="5">
        <f t="shared" si="42"/>
        <v>35.849999999999994</v>
      </c>
      <c r="N900" t="str">
        <f t="shared" si="43"/>
        <v>Robusta</v>
      </c>
      <c r="O900" t="str">
        <f t="shared" si="44"/>
        <v>Light</v>
      </c>
      <c r="P900" t="str" cm="1">
        <f t="array" ref="P900">_xlfn.XLOOKUP(Orders[[#This Row],[Customer ID]],customers!$A$1:$A$1001,customers!I$1:$I$1001,,0)</f>
        <v>No</v>
      </c>
      <c r="Q900" t="str">
        <f>_xlfn.XLOOKUP(C900,customers!$A$1:$A$1001,customers!$F$1:$F$1001,,0)</f>
        <v>Battle Creek</v>
      </c>
      <c r="R900" s="10">
        <f>Orders[[#This Row],[Unit Price]]-Orders[[#This Row],[Unit Profit]]</f>
        <v>6.7397999999999989</v>
      </c>
      <c r="S900" s="10">
        <f>Orders[[#This Row],[Quantity]]*Orders[[#This Row],[Unit Cost]]</f>
        <v>33.698999999999998</v>
      </c>
      <c r="T900" s="5" cm="1">
        <f t="array" ref="T900">_xlfn.XLOOKUP(D900,Table2[[#All],[Product ID]],Table2[[#All],[Profit]],,0)</f>
        <v>0.43019999999999992</v>
      </c>
      <c r="U900" s="5">
        <f>Orders[[#This Row],[Quantity]]*Orders[[#This Row],[Unit Profit]]</f>
        <v>2.1509999999999998</v>
      </c>
    </row>
    <row r="901" spans="1:21" x14ac:dyDescent="0.3">
      <c r="A901" s="2" t="s">
        <v>5575</v>
      </c>
      <c r="B901" s="3">
        <v>44523</v>
      </c>
      <c r="C901" s="2" t="s">
        <v>5554</v>
      </c>
      <c r="D901" t="s">
        <v>6162</v>
      </c>
      <c r="E901" s="2">
        <v>5</v>
      </c>
      <c r="F901" s="2" t="str">
        <f>_xlfn.XLOOKUP(C901,customers!$A$1:$A$1001,customers!$B$1:$B$1001,,0)</f>
        <v>Derick Snow</v>
      </c>
      <c r="G901" s="2" t="str">
        <f>IF(_xlfn.XLOOKUP(C901,customers!$A$1:$A$1001,customers!$C$1:$C$1001,,0)=0, "", _xlfn.XLOOKUP(C901,customers!$A$1:$A$1001,customers!$C$1:$C$1001,,0))</f>
        <v/>
      </c>
      <c r="H901" s="2" t="str">
        <f>_xlfn.XLOOKUP(C901,customers!$A$1:$A$1001,customers!$G$1:$G$1001,,0)</f>
        <v>United States</v>
      </c>
      <c r="I901" t="str">
        <f>INDEX(products!$A$1:$G$49,MATCH(orders!$D901,products!$A$1:$A$49,0), MATCH(orders!I$1,products!$A$1:$G$1,0))</f>
        <v>Lib</v>
      </c>
      <c r="J901" t="str">
        <f>INDEX(products!$A$1:$G$49,MATCH(orders!$D901,products!$A$1:$A$49,0), MATCH(orders!J$1,products!$A$1:$G$1,0))</f>
        <v>M</v>
      </c>
      <c r="K901" s="4">
        <f>INDEX(products!$A$1:$G$49,MATCH(orders!$D901,products!$A$1:$A$49,0), MATCH(orders!K$1,products!$A$1:$G$1,0))</f>
        <v>1</v>
      </c>
      <c r="L901" s="5">
        <f>INDEX(products!$A$1:$G$49,MATCH(orders!$D901,products!$A$1:$A$49,0), MATCH(orders!L$1,products!$A$1:$G$1,0))</f>
        <v>14.55</v>
      </c>
      <c r="M901" s="5">
        <f t="shared" si="42"/>
        <v>72.75</v>
      </c>
      <c r="N901" t="str">
        <f t="shared" si="43"/>
        <v>Librica</v>
      </c>
      <c r="O901" t="str">
        <f t="shared" si="44"/>
        <v>Medium</v>
      </c>
      <c r="P901" t="str" cm="1">
        <f t="array" ref="P901">_xlfn.XLOOKUP(Orders[[#This Row],[Customer ID]],customers!$A$1:$A$1001,customers!I$1:$I$1001,,0)</f>
        <v>No</v>
      </c>
      <c r="Q901" t="str">
        <f>_xlfn.XLOOKUP(C901,customers!$A$1:$A$1001,customers!$F$1:$F$1001,,0)</f>
        <v>New York City</v>
      </c>
      <c r="R901" s="10">
        <f>Orders[[#This Row],[Unit Price]]-Orders[[#This Row],[Unit Profit]]</f>
        <v>12.6585</v>
      </c>
      <c r="S901" s="10">
        <f>Orders[[#This Row],[Quantity]]*Orders[[#This Row],[Unit Cost]]</f>
        <v>63.292500000000004</v>
      </c>
      <c r="T901" s="5" cm="1">
        <f t="array" ref="T901">_xlfn.XLOOKUP(D901,Table2[[#All],[Product ID]],Table2[[#All],[Profit]],,0)</f>
        <v>1.8915000000000002</v>
      </c>
      <c r="U901" s="5">
        <f>Orders[[#This Row],[Quantity]]*Orders[[#This Row],[Unit Profit]]</f>
        <v>9.4575000000000014</v>
      </c>
    </row>
    <row r="902" spans="1:21" x14ac:dyDescent="0.3">
      <c r="A902" s="2" t="s">
        <v>5580</v>
      </c>
      <c r="B902" s="3">
        <v>44584</v>
      </c>
      <c r="C902" s="2" t="s">
        <v>5581</v>
      </c>
      <c r="D902" t="s">
        <v>6170</v>
      </c>
      <c r="E902" s="2">
        <v>3</v>
      </c>
      <c r="F902" s="2" t="str">
        <f>_xlfn.XLOOKUP(C902,customers!$A$1:$A$1001,customers!$B$1:$B$1001,,0)</f>
        <v>Skelly Dolohunty</v>
      </c>
      <c r="G902" s="2" t="str">
        <f>IF(_xlfn.XLOOKUP(C902,customers!$A$1:$A$1001,customers!$C$1:$C$1001,,0)=0, "", _xlfn.XLOOKUP(C902,customers!$A$1:$A$1001,customers!$C$1:$C$1001,,0))</f>
        <v/>
      </c>
      <c r="H902" s="2" t="str">
        <f>_xlfn.XLOOKUP(C902,customers!$A$1:$A$1001,customers!$G$1:$G$1001,,0)</f>
        <v>Ireland</v>
      </c>
      <c r="I902" t="str">
        <f>INDEX(products!$A$1:$G$49,MATCH(orders!$D902,products!$A$1:$A$49,0), MATCH(orders!I$1,products!$A$1:$G$1,0))</f>
        <v>Lib</v>
      </c>
      <c r="J902" t="str">
        <f>INDEX(products!$A$1:$G$49,MATCH(orders!$D902,products!$A$1:$A$49,0), MATCH(orders!J$1,products!$A$1:$G$1,0))</f>
        <v>L</v>
      </c>
      <c r="K902" s="4">
        <f>INDEX(products!$A$1:$G$49,MATCH(orders!$D902,products!$A$1:$A$49,0), MATCH(orders!K$1,products!$A$1:$G$1,0))</f>
        <v>1</v>
      </c>
      <c r="L902" s="5">
        <f>INDEX(products!$A$1:$G$49,MATCH(orders!$D902,products!$A$1:$A$49,0), MATCH(orders!L$1,products!$A$1:$G$1,0))</f>
        <v>15.85</v>
      </c>
      <c r="M902" s="5">
        <f t="shared" si="42"/>
        <v>47.55</v>
      </c>
      <c r="N902" t="str">
        <f t="shared" si="43"/>
        <v>Librica</v>
      </c>
      <c r="O902" t="str">
        <f t="shared" si="44"/>
        <v>Light</v>
      </c>
      <c r="P902" t="str" cm="1">
        <f t="array" ref="P902">_xlfn.XLOOKUP(Orders[[#This Row],[Customer ID]],customers!$A$1:$A$1001,customers!I$1:$I$1001,,0)</f>
        <v>No</v>
      </c>
      <c r="Q902" t="str">
        <f>_xlfn.XLOOKUP(C902,customers!$A$1:$A$1001,customers!$F$1:$F$1001,,0)</f>
        <v>Ballymun</v>
      </c>
      <c r="R902" s="10">
        <f>Orders[[#This Row],[Unit Price]]-Orders[[#This Row],[Unit Profit]]</f>
        <v>13.7895</v>
      </c>
      <c r="S902" s="10">
        <f>Orders[[#This Row],[Quantity]]*Orders[[#This Row],[Unit Cost]]</f>
        <v>41.368499999999997</v>
      </c>
      <c r="T902" s="5" cm="1">
        <f t="array" ref="T902">_xlfn.XLOOKUP(D902,Table2[[#All],[Product ID]],Table2[[#All],[Profit]],,0)</f>
        <v>2.0605000000000002</v>
      </c>
      <c r="U902" s="5">
        <f>Orders[[#This Row],[Quantity]]*Orders[[#This Row],[Unit Profit]]</f>
        <v>6.1815000000000007</v>
      </c>
    </row>
    <row r="903" spans="1:21" x14ac:dyDescent="0.3">
      <c r="A903" s="2" t="s">
        <v>5585</v>
      </c>
      <c r="B903" s="3">
        <v>44223</v>
      </c>
      <c r="C903" s="2" t="s">
        <v>5586</v>
      </c>
      <c r="D903" t="s">
        <v>6178</v>
      </c>
      <c r="E903" s="2">
        <v>1</v>
      </c>
      <c r="F903" s="2" t="str">
        <f>_xlfn.XLOOKUP(C903,customers!$A$1:$A$1001,customers!$B$1:$B$1001,,0)</f>
        <v>Drake Jevon</v>
      </c>
      <c r="G903" s="2" t="str">
        <f>IF(_xlfn.XLOOKUP(C903,customers!$A$1:$A$1001,customers!$C$1:$C$1001,,0)=0, "", _xlfn.XLOOKUP(C903,customers!$A$1:$A$1001,customers!$C$1:$C$1001,,0))</f>
        <v>djevonp1@ibm.com</v>
      </c>
      <c r="H903" s="2" t="str">
        <f>_xlfn.XLOOKUP(C903,customers!$A$1:$A$1001,customers!$G$1:$G$1001,,0)</f>
        <v>United States</v>
      </c>
      <c r="I903" t="str">
        <f>INDEX(products!$A$1:$G$49,MATCH(orders!$D903,products!$A$1:$A$49,0), MATCH(orders!I$1,products!$A$1:$G$1,0))</f>
        <v>Rob</v>
      </c>
      <c r="J903" t="str">
        <f>INDEX(products!$A$1:$G$49,MATCH(orders!$D903,products!$A$1:$A$49,0), MATCH(orders!J$1,products!$A$1:$G$1,0))</f>
        <v>L</v>
      </c>
      <c r="K903" s="4">
        <f>INDEX(products!$A$1:$G$49,MATCH(orders!$D903,products!$A$1:$A$49,0), MATCH(orders!K$1,products!$A$1:$G$1,0))</f>
        <v>0.2</v>
      </c>
      <c r="L903" s="5">
        <f>INDEX(products!$A$1:$G$49,MATCH(orders!$D903,products!$A$1:$A$49,0), MATCH(orders!L$1,products!$A$1:$G$1,0))</f>
        <v>3.5849999999999995</v>
      </c>
      <c r="M903" s="5">
        <f t="shared" si="42"/>
        <v>3.5849999999999995</v>
      </c>
      <c r="N903" t="str">
        <f t="shared" si="43"/>
        <v>Robusta</v>
      </c>
      <c r="O903" t="str">
        <f t="shared" si="44"/>
        <v>Light</v>
      </c>
      <c r="P903" t="str" cm="1">
        <f t="array" ref="P903">_xlfn.XLOOKUP(Orders[[#This Row],[Customer ID]],customers!$A$1:$A$1001,customers!I$1:$I$1001,,0)</f>
        <v>Yes</v>
      </c>
      <c r="Q903" t="str">
        <f>_xlfn.XLOOKUP(C903,customers!$A$1:$A$1001,customers!$F$1:$F$1001,,0)</f>
        <v>Houston</v>
      </c>
      <c r="R903" s="10">
        <f>Orders[[#This Row],[Unit Price]]-Orders[[#This Row],[Unit Profit]]</f>
        <v>3.3698999999999995</v>
      </c>
      <c r="S903" s="10">
        <f>Orders[[#This Row],[Quantity]]*Orders[[#This Row],[Unit Cost]]</f>
        <v>3.3698999999999995</v>
      </c>
      <c r="T903" s="5" cm="1">
        <f t="array" ref="T903">_xlfn.XLOOKUP(D903,Table2[[#All],[Product ID]],Table2[[#All],[Profit]],,0)</f>
        <v>0.21509999999999996</v>
      </c>
      <c r="U903" s="5">
        <f>Orders[[#This Row],[Quantity]]*Orders[[#This Row],[Unit Profit]]</f>
        <v>0.21509999999999996</v>
      </c>
    </row>
    <row r="904" spans="1:21" x14ac:dyDescent="0.3">
      <c r="A904" s="2" t="s">
        <v>5591</v>
      </c>
      <c r="B904" s="3">
        <v>43640</v>
      </c>
      <c r="C904" s="2" t="s">
        <v>5592</v>
      </c>
      <c r="D904" t="s">
        <v>6166</v>
      </c>
      <c r="E904" s="2">
        <v>5</v>
      </c>
      <c r="F904" s="2" t="str">
        <f>_xlfn.XLOOKUP(C904,customers!$A$1:$A$1001,customers!$B$1:$B$1001,,0)</f>
        <v>Hall Ranner</v>
      </c>
      <c r="G904" s="2" t="str">
        <f>IF(_xlfn.XLOOKUP(C904,customers!$A$1:$A$1001,customers!$C$1:$C$1001,,0)=0, "", _xlfn.XLOOKUP(C904,customers!$A$1:$A$1001,customers!$C$1:$C$1001,,0))</f>
        <v>hrannerp2@omniture.com</v>
      </c>
      <c r="H904" s="2" t="str">
        <f>_xlfn.XLOOKUP(C904,customers!$A$1:$A$1001,customers!$G$1:$G$1001,,0)</f>
        <v>United States</v>
      </c>
      <c r="I904" t="str">
        <f>INDEX(products!$A$1:$G$49,MATCH(orders!$D904,products!$A$1:$A$49,0), MATCH(orders!I$1,products!$A$1:$G$1,0))</f>
        <v>Exc</v>
      </c>
      <c r="J904" t="str">
        <f>INDEX(products!$A$1:$G$49,MATCH(orders!$D904,products!$A$1:$A$49,0), MATCH(orders!J$1,products!$A$1:$G$1,0))</f>
        <v>M</v>
      </c>
      <c r="K904" s="4">
        <f>INDEX(products!$A$1:$G$49,MATCH(orders!$D904,products!$A$1:$A$49,0), MATCH(orders!K$1,products!$A$1:$G$1,0))</f>
        <v>2.5</v>
      </c>
      <c r="L904" s="5">
        <f>INDEX(products!$A$1:$G$49,MATCH(orders!$D904,products!$A$1:$A$49,0), MATCH(orders!L$1,products!$A$1:$G$1,0))</f>
        <v>31.624999999999996</v>
      </c>
      <c r="M904" s="5">
        <f t="shared" si="42"/>
        <v>158.12499999999997</v>
      </c>
      <c r="N904" t="str">
        <f t="shared" si="43"/>
        <v>Excelsa</v>
      </c>
      <c r="O904" t="str">
        <f t="shared" si="44"/>
        <v>Medium</v>
      </c>
      <c r="P904" t="str" cm="1">
        <f t="array" ref="P904">_xlfn.XLOOKUP(Orders[[#This Row],[Customer ID]],customers!$A$1:$A$1001,customers!I$1:$I$1001,,0)</f>
        <v>No</v>
      </c>
      <c r="Q904" t="str">
        <f>_xlfn.XLOOKUP(C904,customers!$A$1:$A$1001,customers!$F$1:$F$1001,,0)</f>
        <v>Cincinnati</v>
      </c>
      <c r="R904" s="10">
        <f>Orders[[#This Row],[Unit Price]]-Orders[[#This Row],[Unit Profit]]</f>
        <v>28.146249999999995</v>
      </c>
      <c r="S904" s="10">
        <f>Orders[[#This Row],[Quantity]]*Orders[[#This Row],[Unit Cost]]</f>
        <v>140.73124999999999</v>
      </c>
      <c r="T904" s="5" cm="1">
        <f t="array" ref="T904">_xlfn.XLOOKUP(D904,Table2[[#All],[Product ID]],Table2[[#All],[Profit]],,0)</f>
        <v>3.4787499999999998</v>
      </c>
      <c r="U904" s="5">
        <f>Orders[[#This Row],[Quantity]]*Orders[[#This Row],[Unit Profit]]</f>
        <v>17.393749999999997</v>
      </c>
    </row>
    <row r="905" spans="1:21" x14ac:dyDescent="0.3">
      <c r="A905" s="2" t="s">
        <v>5597</v>
      </c>
      <c r="B905" s="3">
        <v>43905</v>
      </c>
      <c r="C905" s="2" t="s">
        <v>5598</v>
      </c>
      <c r="D905" t="s">
        <v>6160</v>
      </c>
      <c r="E905" s="2">
        <v>2</v>
      </c>
      <c r="F905" s="2" t="str">
        <f>_xlfn.XLOOKUP(C905,customers!$A$1:$A$1001,customers!$B$1:$B$1001,,0)</f>
        <v>Berkly Imrie</v>
      </c>
      <c r="G905" s="2" t="str">
        <f>IF(_xlfn.XLOOKUP(C905,customers!$A$1:$A$1001,customers!$C$1:$C$1001,,0)=0, "", _xlfn.XLOOKUP(C905,customers!$A$1:$A$1001,customers!$C$1:$C$1001,,0))</f>
        <v>bimriep3@addtoany.com</v>
      </c>
      <c r="H905" s="2" t="str">
        <f>_xlfn.XLOOKUP(C905,customers!$A$1:$A$1001,customers!$G$1:$G$1001,,0)</f>
        <v>United States</v>
      </c>
      <c r="I905" t="str">
        <f>INDEX(products!$A$1:$G$49,MATCH(orders!$D905,products!$A$1:$A$49,0), MATCH(orders!I$1,products!$A$1:$G$1,0))</f>
        <v>Lib</v>
      </c>
      <c r="J905" t="str">
        <f>INDEX(products!$A$1:$G$49,MATCH(orders!$D905,products!$A$1:$A$49,0), MATCH(orders!J$1,products!$A$1:$G$1,0))</f>
        <v>M</v>
      </c>
      <c r="K905" s="4">
        <f>INDEX(products!$A$1:$G$49,MATCH(orders!$D905,products!$A$1:$A$49,0), MATCH(orders!K$1,products!$A$1:$G$1,0))</f>
        <v>0.5</v>
      </c>
      <c r="L905" s="5">
        <f>INDEX(products!$A$1:$G$49,MATCH(orders!$D905,products!$A$1:$A$49,0), MATCH(orders!L$1,products!$A$1:$G$1,0))</f>
        <v>8.73</v>
      </c>
      <c r="M905" s="5">
        <f t="shared" si="42"/>
        <v>17.46</v>
      </c>
      <c r="N905" t="str">
        <f t="shared" si="43"/>
        <v>Librica</v>
      </c>
      <c r="O905" t="str">
        <f t="shared" si="44"/>
        <v>Medium</v>
      </c>
      <c r="P905" t="str" cm="1">
        <f t="array" ref="P905">_xlfn.XLOOKUP(Orders[[#This Row],[Customer ID]],customers!$A$1:$A$1001,customers!I$1:$I$1001,,0)</f>
        <v>No</v>
      </c>
      <c r="Q905" t="str">
        <f>_xlfn.XLOOKUP(C905,customers!$A$1:$A$1001,customers!$F$1:$F$1001,,0)</f>
        <v>Fresno</v>
      </c>
      <c r="R905" s="10">
        <f>Orders[[#This Row],[Unit Price]]-Orders[[#This Row],[Unit Profit]]</f>
        <v>7.5951000000000004</v>
      </c>
      <c r="S905" s="10">
        <f>Orders[[#This Row],[Quantity]]*Orders[[#This Row],[Unit Cost]]</f>
        <v>15.190200000000001</v>
      </c>
      <c r="T905" s="5" cm="1">
        <f t="array" ref="T905">_xlfn.XLOOKUP(D905,Table2[[#All],[Product ID]],Table2[[#All],[Profit]],,0)</f>
        <v>1.1349</v>
      </c>
      <c r="U905" s="5">
        <f>Orders[[#This Row],[Quantity]]*Orders[[#This Row],[Unit Profit]]</f>
        <v>2.2698</v>
      </c>
    </row>
    <row r="906" spans="1:21" x14ac:dyDescent="0.3">
      <c r="A906" s="2" t="s">
        <v>5603</v>
      </c>
      <c r="B906" s="3">
        <v>44463</v>
      </c>
      <c r="C906" s="2" t="s">
        <v>5604</v>
      </c>
      <c r="D906" t="s">
        <v>6182</v>
      </c>
      <c r="E906" s="2">
        <v>5</v>
      </c>
      <c r="F906" s="2" t="str">
        <f>_xlfn.XLOOKUP(C906,customers!$A$1:$A$1001,customers!$B$1:$B$1001,,0)</f>
        <v>Dorey Sopper</v>
      </c>
      <c r="G906" s="2" t="str">
        <f>IF(_xlfn.XLOOKUP(C906,customers!$A$1:$A$1001,customers!$C$1:$C$1001,,0)=0, "", _xlfn.XLOOKUP(C906,customers!$A$1:$A$1001,customers!$C$1:$C$1001,,0))</f>
        <v>dsopperp4@eventbrite.com</v>
      </c>
      <c r="H906" s="2" t="str">
        <f>_xlfn.XLOOKUP(C906,customers!$A$1:$A$1001,customers!$G$1:$G$1001,,0)</f>
        <v>United States</v>
      </c>
      <c r="I906" t="str">
        <f>INDEX(products!$A$1:$G$49,MATCH(orders!$D906,products!$A$1:$A$49,0), MATCH(orders!I$1,products!$A$1:$G$1,0))</f>
        <v>Ara</v>
      </c>
      <c r="J906" t="str">
        <f>INDEX(products!$A$1:$G$49,MATCH(orders!$D906,products!$A$1:$A$49,0), MATCH(orders!J$1,products!$A$1:$G$1,0))</f>
        <v>L</v>
      </c>
      <c r="K906" s="4">
        <f>INDEX(products!$A$1:$G$49,MATCH(orders!$D906,products!$A$1:$A$49,0), MATCH(orders!K$1,products!$A$1:$G$1,0))</f>
        <v>2.5</v>
      </c>
      <c r="L906" s="5">
        <f>INDEX(products!$A$1:$G$49,MATCH(orders!$D906,products!$A$1:$A$49,0), MATCH(orders!L$1,products!$A$1:$G$1,0))</f>
        <v>29.784999999999997</v>
      </c>
      <c r="M906" s="5">
        <f t="shared" si="42"/>
        <v>148.92499999999998</v>
      </c>
      <c r="N906" t="str">
        <f t="shared" si="43"/>
        <v>Arabica</v>
      </c>
      <c r="O906" t="str">
        <f t="shared" si="44"/>
        <v>Light</v>
      </c>
      <c r="P906" t="str" cm="1">
        <f t="array" ref="P906">_xlfn.XLOOKUP(Orders[[#This Row],[Customer ID]],customers!$A$1:$A$1001,customers!I$1:$I$1001,,0)</f>
        <v>No</v>
      </c>
      <c r="Q906" t="str">
        <f>_xlfn.XLOOKUP(C906,customers!$A$1:$A$1001,customers!$F$1:$F$1001,,0)</f>
        <v>Saint Paul</v>
      </c>
      <c r="R906" s="10">
        <f>Orders[[#This Row],[Unit Price]]-Orders[[#This Row],[Unit Profit]]</f>
        <v>27.104349999999997</v>
      </c>
      <c r="S906" s="10">
        <f>Orders[[#This Row],[Quantity]]*Orders[[#This Row],[Unit Cost]]</f>
        <v>135.52175</v>
      </c>
      <c r="T906" s="5" cm="1">
        <f t="array" ref="T906">_xlfn.XLOOKUP(D906,Table2[[#All],[Product ID]],Table2[[#All],[Profit]],,0)</f>
        <v>2.6806499999999995</v>
      </c>
      <c r="U906" s="5">
        <f>Orders[[#This Row],[Quantity]]*Orders[[#This Row],[Unit Profit]]</f>
        <v>13.403249999999998</v>
      </c>
    </row>
    <row r="907" spans="1:21" x14ac:dyDescent="0.3">
      <c r="A907" s="2" t="s">
        <v>5609</v>
      </c>
      <c r="B907" s="3">
        <v>43560</v>
      </c>
      <c r="C907" s="2" t="s">
        <v>5610</v>
      </c>
      <c r="D907" t="s">
        <v>6157</v>
      </c>
      <c r="E907" s="2">
        <v>6</v>
      </c>
      <c r="F907" s="2" t="str">
        <f>_xlfn.XLOOKUP(C907,customers!$A$1:$A$1001,customers!$B$1:$B$1001,,0)</f>
        <v>Darcy Lochran</v>
      </c>
      <c r="G907" s="2" t="str">
        <f>IF(_xlfn.XLOOKUP(C907,customers!$A$1:$A$1001,customers!$C$1:$C$1001,,0)=0, "", _xlfn.XLOOKUP(C907,customers!$A$1:$A$1001,customers!$C$1:$C$1001,,0))</f>
        <v/>
      </c>
      <c r="H907" s="2" t="str">
        <f>_xlfn.XLOOKUP(C907,customers!$A$1:$A$1001,customers!$G$1:$G$1001,,0)</f>
        <v>United States</v>
      </c>
      <c r="I907" t="str">
        <f>INDEX(products!$A$1:$G$49,MATCH(orders!$D907,products!$A$1:$A$49,0), MATCH(orders!I$1,products!$A$1:$G$1,0))</f>
        <v>Ara</v>
      </c>
      <c r="J907" t="str">
        <f>INDEX(products!$A$1:$G$49,MATCH(orders!$D907,products!$A$1:$A$49,0), MATCH(orders!J$1,products!$A$1:$G$1,0))</f>
        <v>M</v>
      </c>
      <c r="K907" s="4">
        <f>INDEX(products!$A$1:$G$49,MATCH(orders!$D907,products!$A$1:$A$49,0), MATCH(orders!K$1,products!$A$1:$G$1,0))</f>
        <v>0.5</v>
      </c>
      <c r="L907" s="5">
        <f>INDEX(products!$A$1:$G$49,MATCH(orders!$D907,products!$A$1:$A$49,0), MATCH(orders!L$1,products!$A$1:$G$1,0))</f>
        <v>6.75</v>
      </c>
      <c r="M907" s="5">
        <f t="shared" si="42"/>
        <v>40.5</v>
      </c>
      <c r="N907" t="str">
        <f t="shared" si="43"/>
        <v>Arabica</v>
      </c>
      <c r="O907" t="str">
        <f t="shared" si="44"/>
        <v>Medium</v>
      </c>
      <c r="P907" t="str" cm="1">
        <f t="array" ref="P907">_xlfn.XLOOKUP(Orders[[#This Row],[Customer ID]],customers!$A$1:$A$1001,customers!I$1:$I$1001,,0)</f>
        <v>Yes</v>
      </c>
      <c r="Q907" t="str">
        <f>_xlfn.XLOOKUP(C907,customers!$A$1:$A$1001,customers!$F$1:$F$1001,,0)</f>
        <v>El Paso</v>
      </c>
      <c r="R907" s="10">
        <f>Orders[[#This Row],[Unit Price]]-Orders[[#This Row],[Unit Profit]]</f>
        <v>6.1425000000000001</v>
      </c>
      <c r="S907" s="10">
        <f>Orders[[#This Row],[Quantity]]*Orders[[#This Row],[Unit Cost]]</f>
        <v>36.855000000000004</v>
      </c>
      <c r="T907" s="5" cm="1">
        <f t="array" ref="T907">_xlfn.XLOOKUP(D907,Table2[[#All],[Product ID]],Table2[[#All],[Profit]],,0)</f>
        <v>0.60749999999999993</v>
      </c>
      <c r="U907" s="5">
        <f>Orders[[#This Row],[Quantity]]*Orders[[#This Row],[Unit Profit]]</f>
        <v>3.6449999999999996</v>
      </c>
    </row>
    <row r="908" spans="1:21" x14ac:dyDescent="0.3">
      <c r="A908" s="2" t="s">
        <v>5614</v>
      </c>
      <c r="B908" s="3">
        <v>44588</v>
      </c>
      <c r="C908" s="2" t="s">
        <v>5615</v>
      </c>
      <c r="D908" t="s">
        <v>6157</v>
      </c>
      <c r="E908" s="2">
        <v>4</v>
      </c>
      <c r="F908" s="2" t="str">
        <f>_xlfn.XLOOKUP(C908,customers!$A$1:$A$1001,customers!$B$1:$B$1001,,0)</f>
        <v>Lauritz Ledgley</v>
      </c>
      <c r="G908" s="2" t="str">
        <f>IF(_xlfn.XLOOKUP(C908,customers!$A$1:$A$1001,customers!$C$1:$C$1001,,0)=0, "", _xlfn.XLOOKUP(C908,customers!$A$1:$A$1001,customers!$C$1:$C$1001,,0))</f>
        <v>lledgleyp6@de.vu</v>
      </c>
      <c r="H908" s="2" t="str">
        <f>_xlfn.XLOOKUP(C908,customers!$A$1:$A$1001,customers!$G$1:$G$1001,,0)</f>
        <v>United States</v>
      </c>
      <c r="I908" t="str">
        <f>INDEX(products!$A$1:$G$49,MATCH(orders!$D908,products!$A$1:$A$49,0), MATCH(orders!I$1,products!$A$1:$G$1,0))</f>
        <v>Ara</v>
      </c>
      <c r="J908" t="str">
        <f>INDEX(products!$A$1:$G$49,MATCH(orders!$D908,products!$A$1:$A$49,0), MATCH(orders!J$1,products!$A$1:$G$1,0))</f>
        <v>M</v>
      </c>
      <c r="K908" s="4">
        <f>INDEX(products!$A$1:$G$49,MATCH(orders!$D908,products!$A$1:$A$49,0), MATCH(orders!K$1,products!$A$1:$G$1,0))</f>
        <v>0.5</v>
      </c>
      <c r="L908" s="5">
        <f>INDEX(products!$A$1:$G$49,MATCH(orders!$D908,products!$A$1:$A$49,0), MATCH(orders!L$1,products!$A$1:$G$1,0))</f>
        <v>6.75</v>
      </c>
      <c r="M908" s="5">
        <f t="shared" si="42"/>
        <v>27</v>
      </c>
      <c r="N908" t="str">
        <f t="shared" si="43"/>
        <v>Arabica</v>
      </c>
      <c r="O908" t="str">
        <f t="shared" si="44"/>
        <v>Medium</v>
      </c>
      <c r="P908" t="str" cm="1">
        <f t="array" ref="P908">_xlfn.XLOOKUP(Orders[[#This Row],[Customer ID]],customers!$A$1:$A$1001,customers!I$1:$I$1001,,0)</f>
        <v>Yes</v>
      </c>
      <c r="Q908" t="str">
        <f>_xlfn.XLOOKUP(C908,customers!$A$1:$A$1001,customers!$F$1:$F$1001,,0)</f>
        <v>Des Moines</v>
      </c>
      <c r="R908" s="10">
        <f>Orders[[#This Row],[Unit Price]]-Orders[[#This Row],[Unit Profit]]</f>
        <v>6.1425000000000001</v>
      </c>
      <c r="S908" s="10">
        <f>Orders[[#This Row],[Quantity]]*Orders[[#This Row],[Unit Cost]]</f>
        <v>24.57</v>
      </c>
      <c r="T908" s="5" cm="1">
        <f t="array" ref="T908">_xlfn.XLOOKUP(D908,Table2[[#All],[Product ID]],Table2[[#All],[Profit]],,0)</f>
        <v>0.60749999999999993</v>
      </c>
      <c r="U908" s="5">
        <f>Orders[[#This Row],[Quantity]]*Orders[[#This Row],[Unit Profit]]</f>
        <v>2.4299999999999997</v>
      </c>
    </row>
    <row r="909" spans="1:21" x14ac:dyDescent="0.3">
      <c r="A909" s="2" t="s">
        <v>5620</v>
      </c>
      <c r="B909" s="3">
        <v>44449</v>
      </c>
      <c r="C909" s="2" t="s">
        <v>5621</v>
      </c>
      <c r="D909" t="s">
        <v>6143</v>
      </c>
      <c r="E909" s="2">
        <v>3</v>
      </c>
      <c r="F909" s="2" t="str">
        <f>_xlfn.XLOOKUP(C909,customers!$A$1:$A$1001,customers!$B$1:$B$1001,,0)</f>
        <v>Tawnya Menary</v>
      </c>
      <c r="G909" s="2" t="str">
        <f>IF(_xlfn.XLOOKUP(C909,customers!$A$1:$A$1001,customers!$C$1:$C$1001,,0)=0, "", _xlfn.XLOOKUP(C909,customers!$A$1:$A$1001,customers!$C$1:$C$1001,,0))</f>
        <v>tmenaryp7@phoca.cz</v>
      </c>
      <c r="H909" s="2" t="str">
        <f>_xlfn.XLOOKUP(C909,customers!$A$1:$A$1001,customers!$G$1:$G$1001,,0)</f>
        <v>United States</v>
      </c>
      <c r="I909" t="str">
        <f>INDEX(products!$A$1:$G$49,MATCH(orders!$D909,products!$A$1:$A$49,0), MATCH(orders!I$1,products!$A$1:$G$1,0))</f>
        <v>Lib</v>
      </c>
      <c r="J909" t="str">
        <f>INDEX(products!$A$1:$G$49,MATCH(orders!$D909,products!$A$1:$A$49,0), MATCH(orders!J$1,products!$A$1:$G$1,0))</f>
        <v>D</v>
      </c>
      <c r="K909" s="4">
        <f>INDEX(products!$A$1:$G$49,MATCH(orders!$D909,products!$A$1:$A$49,0), MATCH(orders!K$1,products!$A$1:$G$1,0))</f>
        <v>1</v>
      </c>
      <c r="L909" s="5">
        <f>INDEX(products!$A$1:$G$49,MATCH(orders!$D909,products!$A$1:$A$49,0), MATCH(orders!L$1,products!$A$1:$G$1,0))</f>
        <v>12.95</v>
      </c>
      <c r="M909" s="5">
        <f t="shared" si="42"/>
        <v>38.849999999999994</v>
      </c>
      <c r="N909" t="str">
        <f t="shared" si="43"/>
        <v>Librica</v>
      </c>
      <c r="O909" t="str">
        <f t="shared" si="44"/>
        <v>Dark</v>
      </c>
      <c r="P909" t="str" cm="1">
        <f t="array" ref="P909">_xlfn.XLOOKUP(Orders[[#This Row],[Customer ID]],customers!$A$1:$A$1001,customers!I$1:$I$1001,,0)</f>
        <v>No</v>
      </c>
      <c r="Q909" t="str">
        <f>_xlfn.XLOOKUP(C909,customers!$A$1:$A$1001,customers!$F$1:$F$1001,,0)</f>
        <v>Portland</v>
      </c>
      <c r="R909" s="10">
        <f>Orders[[#This Row],[Unit Price]]-Orders[[#This Row],[Unit Profit]]</f>
        <v>11.266499999999999</v>
      </c>
      <c r="S909" s="10">
        <f>Orders[[#This Row],[Quantity]]*Orders[[#This Row],[Unit Cost]]</f>
        <v>33.799499999999995</v>
      </c>
      <c r="T909" s="5" cm="1">
        <f t="array" ref="T909">_xlfn.XLOOKUP(D909,Table2[[#All],[Product ID]],Table2[[#All],[Profit]],,0)</f>
        <v>1.6835</v>
      </c>
      <c r="U909" s="5">
        <f>Orders[[#This Row],[Quantity]]*Orders[[#This Row],[Unit Profit]]</f>
        <v>5.0504999999999995</v>
      </c>
    </row>
    <row r="910" spans="1:21" x14ac:dyDescent="0.3">
      <c r="A910" s="2" t="s">
        <v>5626</v>
      </c>
      <c r="B910" s="3">
        <v>43836</v>
      </c>
      <c r="C910" s="2" t="s">
        <v>5627</v>
      </c>
      <c r="D910" t="s">
        <v>6179</v>
      </c>
      <c r="E910" s="2">
        <v>5</v>
      </c>
      <c r="F910" s="2" t="str">
        <f>_xlfn.XLOOKUP(C910,customers!$A$1:$A$1001,customers!$B$1:$B$1001,,0)</f>
        <v>Gustaf Ciccotti</v>
      </c>
      <c r="G910" s="2" t="str">
        <f>IF(_xlfn.XLOOKUP(C910,customers!$A$1:$A$1001,customers!$C$1:$C$1001,,0)=0, "", _xlfn.XLOOKUP(C910,customers!$A$1:$A$1001,customers!$C$1:$C$1001,,0))</f>
        <v>gciccottip8@so-net.ne.jp</v>
      </c>
      <c r="H910" s="2" t="str">
        <f>_xlfn.XLOOKUP(C910,customers!$A$1:$A$1001,customers!$G$1:$G$1001,,0)</f>
        <v>United States</v>
      </c>
      <c r="I910" t="str">
        <f>INDEX(products!$A$1:$G$49,MATCH(orders!$D910,products!$A$1:$A$49,0), MATCH(orders!I$1,products!$A$1:$G$1,0))</f>
        <v>Rob</v>
      </c>
      <c r="J910" t="str">
        <f>INDEX(products!$A$1:$G$49,MATCH(orders!$D910,products!$A$1:$A$49,0), MATCH(orders!J$1,products!$A$1:$G$1,0))</f>
        <v>L</v>
      </c>
      <c r="K910" s="4">
        <f>INDEX(products!$A$1:$G$49,MATCH(orders!$D910,products!$A$1:$A$49,0), MATCH(orders!K$1,products!$A$1:$G$1,0))</f>
        <v>1</v>
      </c>
      <c r="L910" s="5">
        <f>INDEX(products!$A$1:$G$49,MATCH(orders!$D910,products!$A$1:$A$49,0), MATCH(orders!L$1,products!$A$1:$G$1,0))</f>
        <v>11.95</v>
      </c>
      <c r="M910" s="5">
        <f t="shared" si="42"/>
        <v>59.75</v>
      </c>
      <c r="N910" t="str">
        <f t="shared" si="43"/>
        <v>Robusta</v>
      </c>
      <c r="O910" t="str">
        <f t="shared" si="44"/>
        <v>Light</v>
      </c>
      <c r="P910" t="str" cm="1">
        <f t="array" ref="P910">_xlfn.XLOOKUP(Orders[[#This Row],[Customer ID]],customers!$A$1:$A$1001,customers!I$1:$I$1001,,0)</f>
        <v>No</v>
      </c>
      <c r="Q910" t="str">
        <f>_xlfn.XLOOKUP(C910,customers!$A$1:$A$1001,customers!$F$1:$F$1001,,0)</f>
        <v>Houston</v>
      </c>
      <c r="R910" s="10">
        <f>Orders[[#This Row],[Unit Price]]-Orders[[#This Row],[Unit Profit]]</f>
        <v>11.232999999999999</v>
      </c>
      <c r="S910" s="10">
        <f>Orders[[#This Row],[Quantity]]*Orders[[#This Row],[Unit Cost]]</f>
        <v>56.164999999999992</v>
      </c>
      <c r="T910" s="5" cm="1">
        <f t="array" ref="T910">_xlfn.XLOOKUP(D910,Table2[[#All],[Product ID]],Table2[[#All],[Profit]],,0)</f>
        <v>0.71699999999999997</v>
      </c>
      <c r="U910" s="5">
        <f>Orders[[#This Row],[Quantity]]*Orders[[#This Row],[Unit Profit]]</f>
        <v>3.585</v>
      </c>
    </row>
    <row r="911" spans="1:21" x14ac:dyDescent="0.3">
      <c r="A911" s="2" t="s">
        <v>5632</v>
      </c>
      <c r="B911" s="3">
        <v>44635</v>
      </c>
      <c r="C911" s="2" t="s">
        <v>5633</v>
      </c>
      <c r="D911" t="s">
        <v>6178</v>
      </c>
      <c r="E911" s="2">
        <v>3</v>
      </c>
      <c r="F911" s="2" t="str">
        <f>_xlfn.XLOOKUP(C911,customers!$A$1:$A$1001,customers!$B$1:$B$1001,,0)</f>
        <v>Bobbe Renner</v>
      </c>
      <c r="G911" s="2" t="str">
        <f>IF(_xlfn.XLOOKUP(C911,customers!$A$1:$A$1001,customers!$C$1:$C$1001,,0)=0, "", _xlfn.XLOOKUP(C911,customers!$A$1:$A$1001,customers!$C$1:$C$1001,,0))</f>
        <v/>
      </c>
      <c r="H911" s="2" t="str">
        <f>_xlfn.XLOOKUP(C911,customers!$A$1:$A$1001,customers!$G$1:$G$1001,,0)</f>
        <v>United States</v>
      </c>
      <c r="I911" t="str">
        <f>INDEX(products!$A$1:$G$49,MATCH(orders!$D911,products!$A$1:$A$49,0), MATCH(orders!I$1,products!$A$1:$G$1,0))</f>
        <v>Rob</v>
      </c>
      <c r="J911" t="str">
        <f>INDEX(products!$A$1:$G$49,MATCH(orders!$D911,products!$A$1:$A$49,0), MATCH(orders!J$1,products!$A$1:$G$1,0))</f>
        <v>L</v>
      </c>
      <c r="K911" s="4">
        <f>INDEX(products!$A$1:$G$49,MATCH(orders!$D911,products!$A$1:$A$49,0), MATCH(orders!K$1,products!$A$1:$G$1,0))</f>
        <v>0.2</v>
      </c>
      <c r="L911" s="5">
        <f>INDEX(products!$A$1:$G$49,MATCH(orders!$D911,products!$A$1:$A$49,0), MATCH(orders!L$1,products!$A$1:$G$1,0))</f>
        <v>3.5849999999999995</v>
      </c>
      <c r="M911" s="5">
        <f t="shared" si="42"/>
        <v>10.754999999999999</v>
      </c>
      <c r="N911" t="str">
        <f t="shared" si="43"/>
        <v>Robusta</v>
      </c>
      <c r="O911" t="str">
        <f t="shared" si="44"/>
        <v>Light</v>
      </c>
      <c r="P911" t="str" cm="1">
        <f t="array" ref="P911">_xlfn.XLOOKUP(Orders[[#This Row],[Customer ID]],customers!$A$1:$A$1001,customers!I$1:$I$1001,,0)</f>
        <v>No</v>
      </c>
      <c r="Q911" t="str">
        <f>_xlfn.XLOOKUP(C911,customers!$A$1:$A$1001,customers!$F$1:$F$1001,,0)</f>
        <v>Durham</v>
      </c>
      <c r="R911" s="10">
        <f>Orders[[#This Row],[Unit Price]]-Orders[[#This Row],[Unit Profit]]</f>
        <v>3.3698999999999995</v>
      </c>
      <c r="S911" s="10">
        <f>Orders[[#This Row],[Quantity]]*Orders[[#This Row],[Unit Cost]]</f>
        <v>10.109699999999998</v>
      </c>
      <c r="T911" s="5" cm="1">
        <f t="array" ref="T911">_xlfn.XLOOKUP(D911,Table2[[#All],[Product ID]],Table2[[#All],[Profit]],,0)</f>
        <v>0.21509999999999996</v>
      </c>
      <c r="U911" s="5">
        <f>Orders[[#This Row],[Quantity]]*Orders[[#This Row],[Unit Profit]]</f>
        <v>0.64529999999999987</v>
      </c>
    </row>
    <row r="912" spans="1:21" x14ac:dyDescent="0.3">
      <c r="A912" s="2" t="s">
        <v>5637</v>
      </c>
      <c r="B912" s="3">
        <v>44447</v>
      </c>
      <c r="C912" s="2" t="s">
        <v>5638</v>
      </c>
      <c r="D912" t="s">
        <v>6168</v>
      </c>
      <c r="E912" s="2">
        <v>4</v>
      </c>
      <c r="F912" s="2" t="str">
        <f>_xlfn.XLOOKUP(C912,customers!$A$1:$A$1001,customers!$B$1:$B$1001,,0)</f>
        <v>Wilton Jallin</v>
      </c>
      <c r="G912" s="2" t="str">
        <f>IF(_xlfn.XLOOKUP(C912,customers!$A$1:$A$1001,customers!$C$1:$C$1001,,0)=0, "", _xlfn.XLOOKUP(C912,customers!$A$1:$A$1001,customers!$C$1:$C$1001,,0))</f>
        <v>wjallinpa@pcworld.com</v>
      </c>
      <c r="H912" s="2" t="str">
        <f>_xlfn.XLOOKUP(C912,customers!$A$1:$A$1001,customers!$G$1:$G$1001,,0)</f>
        <v>United States</v>
      </c>
      <c r="I912" t="str">
        <f>INDEX(products!$A$1:$G$49,MATCH(orders!$D912,products!$A$1:$A$49,0), MATCH(orders!I$1,products!$A$1:$G$1,0))</f>
        <v>Ara</v>
      </c>
      <c r="J912" t="str">
        <f>INDEX(products!$A$1:$G$49,MATCH(orders!$D912,products!$A$1:$A$49,0), MATCH(orders!J$1,products!$A$1:$G$1,0))</f>
        <v>D</v>
      </c>
      <c r="K912" s="4">
        <f>INDEX(products!$A$1:$G$49,MATCH(orders!$D912,products!$A$1:$A$49,0), MATCH(orders!K$1,products!$A$1:$G$1,0))</f>
        <v>2.5</v>
      </c>
      <c r="L912" s="5">
        <f>INDEX(products!$A$1:$G$49,MATCH(orders!$D912,products!$A$1:$A$49,0), MATCH(orders!L$1,products!$A$1:$G$1,0))</f>
        <v>22.884999999999998</v>
      </c>
      <c r="M912" s="5">
        <f t="shared" si="42"/>
        <v>91.539999999999992</v>
      </c>
      <c r="N912" t="str">
        <f t="shared" si="43"/>
        <v>Arabica</v>
      </c>
      <c r="O912" t="str">
        <f t="shared" si="44"/>
        <v>Dark</v>
      </c>
      <c r="P912" t="str" cm="1">
        <f t="array" ref="P912">_xlfn.XLOOKUP(Orders[[#This Row],[Customer ID]],customers!$A$1:$A$1001,customers!I$1:$I$1001,,0)</f>
        <v>No</v>
      </c>
      <c r="Q912" t="str">
        <f>_xlfn.XLOOKUP(C912,customers!$A$1:$A$1001,customers!$F$1:$F$1001,,0)</f>
        <v>Boston</v>
      </c>
      <c r="R912" s="10">
        <f>Orders[[#This Row],[Unit Price]]-Orders[[#This Row],[Unit Profit]]</f>
        <v>20.82535</v>
      </c>
      <c r="S912" s="10">
        <f>Orders[[#This Row],[Quantity]]*Orders[[#This Row],[Unit Cost]]</f>
        <v>83.301400000000001</v>
      </c>
      <c r="T912" s="5" cm="1">
        <f t="array" ref="T912">_xlfn.XLOOKUP(D912,Table2[[#All],[Product ID]],Table2[[#All],[Profit]],,0)</f>
        <v>2.0596499999999995</v>
      </c>
      <c r="U912" s="5">
        <f>Orders[[#This Row],[Quantity]]*Orders[[#This Row],[Unit Profit]]</f>
        <v>8.2385999999999981</v>
      </c>
    </row>
    <row r="913" spans="1:21" x14ac:dyDescent="0.3">
      <c r="A913" s="2" t="s">
        <v>5643</v>
      </c>
      <c r="B913" s="3">
        <v>44511</v>
      </c>
      <c r="C913" s="2" t="s">
        <v>5644</v>
      </c>
      <c r="D913" t="s">
        <v>6155</v>
      </c>
      <c r="E913" s="2">
        <v>4</v>
      </c>
      <c r="F913" s="2" t="str">
        <f>_xlfn.XLOOKUP(C913,customers!$A$1:$A$1001,customers!$B$1:$B$1001,,0)</f>
        <v>Mindy Bogey</v>
      </c>
      <c r="G913" s="2" t="str">
        <f>IF(_xlfn.XLOOKUP(C913,customers!$A$1:$A$1001,customers!$C$1:$C$1001,,0)=0, "", _xlfn.XLOOKUP(C913,customers!$A$1:$A$1001,customers!$C$1:$C$1001,,0))</f>
        <v>mbogeypb@thetimes.co.uk</v>
      </c>
      <c r="H913" s="2" t="str">
        <f>_xlfn.XLOOKUP(C913,customers!$A$1:$A$1001,customers!$G$1:$G$1001,,0)</f>
        <v>United States</v>
      </c>
      <c r="I913" t="str">
        <f>INDEX(products!$A$1:$G$49,MATCH(orders!$D913,products!$A$1:$A$49,0), MATCH(orders!I$1,products!$A$1:$G$1,0))</f>
        <v>Ara</v>
      </c>
      <c r="J913" t="str">
        <f>INDEX(products!$A$1:$G$49,MATCH(orders!$D913,products!$A$1:$A$49,0), MATCH(orders!J$1,products!$A$1:$G$1,0))</f>
        <v>M</v>
      </c>
      <c r="K913" s="4">
        <f>INDEX(products!$A$1:$G$49,MATCH(orders!$D913,products!$A$1:$A$49,0), MATCH(orders!K$1,products!$A$1:$G$1,0))</f>
        <v>1</v>
      </c>
      <c r="L913" s="5">
        <f>INDEX(products!$A$1:$G$49,MATCH(orders!$D913,products!$A$1:$A$49,0), MATCH(orders!L$1,products!$A$1:$G$1,0))</f>
        <v>11.25</v>
      </c>
      <c r="M913" s="5">
        <f t="shared" si="42"/>
        <v>45</v>
      </c>
      <c r="N913" t="str">
        <f t="shared" si="43"/>
        <v>Arabica</v>
      </c>
      <c r="O913" t="str">
        <f t="shared" si="44"/>
        <v>Medium</v>
      </c>
      <c r="P913" t="str" cm="1">
        <f t="array" ref="P913">_xlfn.XLOOKUP(Orders[[#This Row],[Customer ID]],customers!$A$1:$A$1001,customers!I$1:$I$1001,,0)</f>
        <v>Yes</v>
      </c>
      <c r="Q913" t="str">
        <f>_xlfn.XLOOKUP(C913,customers!$A$1:$A$1001,customers!$F$1:$F$1001,,0)</f>
        <v>Washington</v>
      </c>
      <c r="R913" s="10">
        <f>Orders[[#This Row],[Unit Price]]-Orders[[#This Row],[Unit Profit]]</f>
        <v>10.237500000000001</v>
      </c>
      <c r="S913" s="10">
        <f>Orders[[#This Row],[Quantity]]*Orders[[#This Row],[Unit Cost]]</f>
        <v>40.950000000000003</v>
      </c>
      <c r="T913" s="5" cm="1">
        <f t="array" ref="T913">_xlfn.XLOOKUP(D913,Table2[[#All],[Product ID]],Table2[[#All],[Profit]],,0)</f>
        <v>1.0125</v>
      </c>
      <c r="U913" s="5">
        <f>Orders[[#This Row],[Quantity]]*Orders[[#This Row],[Unit Profit]]</f>
        <v>4.05</v>
      </c>
    </row>
    <row r="914" spans="1:21" x14ac:dyDescent="0.3">
      <c r="A914" s="2" t="s">
        <v>5649</v>
      </c>
      <c r="B914" s="3">
        <v>43726</v>
      </c>
      <c r="C914" s="2" t="s">
        <v>5650</v>
      </c>
      <c r="D914" t="s">
        <v>6151</v>
      </c>
      <c r="E914" s="2">
        <v>6</v>
      </c>
      <c r="F914" s="2" t="str">
        <f>_xlfn.XLOOKUP(C914,customers!$A$1:$A$1001,customers!$B$1:$B$1001,,0)</f>
        <v>Paulie Fonzone</v>
      </c>
      <c r="G914" s="2" t="str">
        <f>IF(_xlfn.XLOOKUP(C914,customers!$A$1:$A$1001,customers!$C$1:$C$1001,,0)=0, "", _xlfn.XLOOKUP(C914,customers!$A$1:$A$1001,customers!$C$1:$C$1001,,0))</f>
        <v/>
      </c>
      <c r="H914" s="2" t="str">
        <f>_xlfn.XLOOKUP(C914,customers!$A$1:$A$1001,customers!$G$1:$G$1001,,0)</f>
        <v>United States</v>
      </c>
      <c r="I914" t="str">
        <f>INDEX(products!$A$1:$G$49,MATCH(orders!$D914,products!$A$1:$A$49,0), MATCH(orders!I$1,products!$A$1:$G$1,0))</f>
        <v>Rob</v>
      </c>
      <c r="J914" t="str">
        <f>INDEX(products!$A$1:$G$49,MATCH(orders!$D914,products!$A$1:$A$49,0), MATCH(orders!J$1,products!$A$1:$G$1,0))</f>
        <v>M</v>
      </c>
      <c r="K914" s="4">
        <f>INDEX(products!$A$1:$G$49,MATCH(orders!$D914,products!$A$1:$A$49,0), MATCH(orders!K$1,products!$A$1:$G$1,0))</f>
        <v>2.5</v>
      </c>
      <c r="L914" s="5">
        <f>INDEX(products!$A$1:$G$49,MATCH(orders!$D914,products!$A$1:$A$49,0), MATCH(orders!L$1,products!$A$1:$G$1,0))</f>
        <v>22.884999999999998</v>
      </c>
      <c r="M914" s="5">
        <f t="shared" si="42"/>
        <v>137.31</v>
      </c>
      <c r="N914" t="str">
        <f t="shared" si="43"/>
        <v>Robusta</v>
      </c>
      <c r="O914" t="str">
        <f t="shared" si="44"/>
        <v>Medium</v>
      </c>
      <c r="P914" t="str" cm="1">
        <f t="array" ref="P914">_xlfn.XLOOKUP(Orders[[#This Row],[Customer ID]],customers!$A$1:$A$1001,customers!I$1:$I$1001,,0)</f>
        <v>Yes</v>
      </c>
      <c r="Q914" t="str">
        <f>_xlfn.XLOOKUP(C914,customers!$A$1:$A$1001,customers!$F$1:$F$1001,,0)</f>
        <v>Albany</v>
      </c>
      <c r="R914" s="10">
        <f>Orders[[#This Row],[Unit Price]]-Orders[[#This Row],[Unit Profit]]</f>
        <v>21.511899999999997</v>
      </c>
      <c r="S914" s="10">
        <f>Orders[[#This Row],[Quantity]]*Orders[[#This Row],[Unit Cost]]</f>
        <v>129.07139999999998</v>
      </c>
      <c r="T914" s="5" cm="1">
        <f t="array" ref="T914">_xlfn.XLOOKUP(D914,Table2[[#All],[Product ID]],Table2[[#All],[Profit]],,0)</f>
        <v>1.3730999999999998</v>
      </c>
      <c r="U914" s="5">
        <f>Orders[[#This Row],[Quantity]]*Orders[[#This Row],[Unit Profit]]</f>
        <v>8.2385999999999981</v>
      </c>
    </row>
    <row r="915" spans="1:21" x14ac:dyDescent="0.3">
      <c r="A915" s="2" t="s">
        <v>5654</v>
      </c>
      <c r="B915" s="3">
        <v>44406</v>
      </c>
      <c r="C915" s="2" t="s">
        <v>5655</v>
      </c>
      <c r="D915" t="s">
        <v>6157</v>
      </c>
      <c r="E915" s="2">
        <v>1</v>
      </c>
      <c r="F915" s="2" t="str">
        <f>_xlfn.XLOOKUP(C915,customers!$A$1:$A$1001,customers!$B$1:$B$1001,,0)</f>
        <v>Merrile Cobbledick</v>
      </c>
      <c r="G915" s="2" t="str">
        <f>IF(_xlfn.XLOOKUP(C915,customers!$A$1:$A$1001,customers!$C$1:$C$1001,,0)=0, "", _xlfn.XLOOKUP(C915,customers!$A$1:$A$1001,customers!$C$1:$C$1001,,0))</f>
        <v>mcobbledickpd@ucsd.edu</v>
      </c>
      <c r="H915" s="2" t="str">
        <f>_xlfn.XLOOKUP(C915,customers!$A$1:$A$1001,customers!$G$1:$G$1001,,0)</f>
        <v>United States</v>
      </c>
      <c r="I915" t="str">
        <f>INDEX(products!$A$1:$G$49,MATCH(orders!$D915,products!$A$1:$A$49,0), MATCH(orders!I$1,products!$A$1:$G$1,0))</f>
        <v>Ara</v>
      </c>
      <c r="J915" t="str">
        <f>INDEX(products!$A$1:$G$49,MATCH(orders!$D915,products!$A$1:$A$49,0), MATCH(orders!J$1,products!$A$1:$G$1,0))</f>
        <v>M</v>
      </c>
      <c r="K915" s="4">
        <f>INDEX(products!$A$1:$G$49,MATCH(orders!$D915,products!$A$1:$A$49,0), MATCH(orders!K$1,products!$A$1:$G$1,0))</f>
        <v>0.5</v>
      </c>
      <c r="L915" s="5">
        <f>INDEX(products!$A$1:$G$49,MATCH(orders!$D915,products!$A$1:$A$49,0), MATCH(orders!L$1,products!$A$1:$G$1,0))</f>
        <v>6.75</v>
      </c>
      <c r="M915" s="5">
        <f t="shared" si="42"/>
        <v>6.75</v>
      </c>
      <c r="N915" t="str">
        <f t="shared" si="43"/>
        <v>Arabica</v>
      </c>
      <c r="O915" t="str">
        <f t="shared" si="44"/>
        <v>Medium</v>
      </c>
      <c r="P915" t="str" cm="1">
        <f t="array" ref="P915">_xlfn.XLOOKUP(Orders[[#This Row],[Customer ID]],customers!$A$1:$A$1001,customers!I$1:$I$1001,,0)</f>
        <v>No</v>
      </c>
      <c r="Q915" t="str">
        <f>_xlfn.XLOOKUP(C915,customers!$A$1:$A$1001,customers!$F$1:$F$1001,,0)</f>
        <v>Tucson</v>
      </c>
      <c r="R915" s="10">
        <f>Orders[[#This Row],[Unit Price]]-Orders[[#This Row],[Unit Profit]]</f>
        <v>6.1425000000000001</v>
      </c>
      <c r="S915" s="10">
        <f>Orders[[#This Row],[Quantity]]*Orders[[#This Row],[Unit Cost]]</f>
        <v>6.1425000000000001</v>
      </c>
      <c r="T915" s="5" cm="1">
        <f t="array" ref="T915">_xlfn.XLOOKUP(D915,Table2[[#All],[Product ID]],Table2[[#All],[Profit]],,0)</f>
        <v>0.60749999999999993</v>
      </c>
      <c r="U915" s="5">
        <f>Orders[[#This Row],[Quantity]]*Orders[[#This Row],[Unit Profit]]</f>
        <v>0.60749999999999993</v>
      </c>
    </row>
    <row r="916" spans="1:21" x14ac:dyDescent="0.3">
      <c r="A916" s="2" t="s">
        <v>5660</v>
      </c>
      <c r="B916" s="3">
        <v>44640</v>
      </c>
      <c r="C916" s="2" t="s">
        <v>5661</v>
      </c>
      <c r="D916" t="s">
        <v>6155</v>
      </c>
      <c r="E916" s="2">
        <v>4</v>
      </c>
      <c r="F916" s="2" t="str">
        <f>_xlfn.XLOOKUP(C916,customers!$A$1:$A$1001,customers!$B$1:$B$1001,,0)</f>
        <v>Antonius Lewry</v>
      </c>
      <c r="G916" s="2" t="str">
        <f>IF(_xlfn.XLOOKUP(C916,customers!$A$1:$A$1001,customers!$C$1:$C$1001,,0)=0, "", _xlfn.XLOOKUP(C916,customers!$A$1:$A$1001,customers!$C$1:$C$1001,,0))</f>
        <v>alewrype@whitehouse.gov</v>
      </c>
      <c r="H916" s="2" t="str">
        <f>_xlfn.XLOOKUP(C916,customers!$A$1:$A$1001,customers!$G$1:$G$1001,,0)</f>
        <v>United States</v>
      </c>
      <c r="I916" t="str">
        <f>INDEX(products!$A$1:$G$49,MATCH(orders!$D916,products!$A$1:$A$49,0), MATCH(orders!I$1,products!$A$1:$G$1,0))</f>
        <v>Ara</v>
      </c>
      <c r="J916" t="str">
        <f>INDEX(products!$A$1:$G$49,MATCH(orders!$D916,products!$A$1:$A$49,0), MATCH(orders!J$1,products!$A$1:$G$1,0))</f>
        <v>M</v>
      </c>
      <c r="K916" s="4">
        <f>INDEX(products!$A$1:$G$49,MATCH(orders!$D916,products!$A$1:$A$49,0), MATCH(orders!K$1,products!$A$1:$G$1,0))</f>
        <v>1</v>
      </c>
      <c r="L916" s="5">
        <f>INDEX(products!$A$1:$G$49,MATCH(orders!$D916,products!$A$1:$A$49,0), MATCH(orders!L$1,products!$A$1:$G$1,0))</f>
        <v>11.25</v>
      </c>
      <c r="M916" s="5">
        <f t="shared" si="42"/>
        <v>45</v>
      </c>
      <c r="N916" t="str">
        <f t="shared" si="43"/>
        <v>Arabica</v>
      </c>
      <c r="O916" t="str">
        <f t="shared" si="44"/>
        <v>Medium</v>
      </c>
      <c r="P916" t="str" cm="1">
        <f t="array" ref="P916">_xlfn.XLOOKUP(Orders[[#This Row],[Customer ID]],customers!$A$1:$A$1001,customers!I$1:$I$1001,,0)</f>
        <v>No</v>
      </c>
      <c r="Q916" t="str">
        <f>_xlfn.XLOOKUP(C916,customers!$A$1:$A$1001,customers!$F$1:$F$1001,,0)</f>
        <v>Montgomery</v>
      </c>
      <c r="R916" s="10">
        <f>Orders[[#This Row],[Unit Price]]-Orders[[#This Row],[Unit Profit]]</f>
        <v>10.237500000000001</v>
      </c>
      <c r="S916" s="10">
        <f>Orders[[#This Row],[Quantity]]*Orders[[#This Row],[Unit Cost]]</f>
        <v>40.950000000000003</v>
      </c>
      <c r="T916" s="5" cm="1">
        <f t="array" ref="T916">_xlfn.XLOOKUP(D916,Table2[[#All],[Product ID]],Table2[[#All],[Profit]],,0)</f>
        <v>1.0125</v>
      </c>
      <c r="U916" s="5">
        <f>Orders[[#This Row],[Quantity]]*Orders[[#This Row],[Unit Profit]]</f>
        <v>4.05</v>
      </c>
    </row>
    <row r="917" spans="1:21" x14ac:dyDescent="0.3">
      <c r="A917" s="2" t="s">
        <v>5666</v>
      </c>
      <c r="B917" s="3">
        <v>43955</v>
      </c>
      <c r="C917" s="2" t="s">
        <v>5667</v>
      </c>
      <c r="D917" t="s">
        <v>6185</v>
      </c>
      <c r="E917" s="2">
        <v>3</v>
      </c>
      <c r="F917" s="2" t="str">
        <f>_xlfn.XLOOKUP(C917,customers!$A$1:$A$1001,customers!$B$1:$B$1001,,0)</f>
        <v>Isis Hessel</v>
      </c>
      <c r="G917" s="2" t="str">
        <f>IF(_xlfn.XLOOKUP(C917,customers!$A$1:$A$1001,customers!$C$1:$C$1001,,0)=0, "", _xlfn.XLOOKUP(C917,customers!$A$1:$A$1001,customers!$C$1:$C$1001,,0))</f>
        <v>ihesselpf@ox.ac.uk</v>
      </c>
      <c r="H917" s="2" t="str">
        <f>_xlfn.XLOOKUP(C917,customers!$A$1:$A$1001,customers!$G$1:$G$1001,,0)</f>
        <v>United States</v>
      </c>
      <c r="I917" t="str">
        <f>INDEX(products!$A$1:$G$49,MATCH(orders!$D917,products!$A$1:$A$49,0), MATCH(orders!I$1,products!$A$1:$G$1,0))</f>
        <v>Exc</v>
      </c>
      <c r="J917" t="str">
        <f>INDEX(products!$A$1:$G$49,MATCH(orders!$D917,products!$A$1:$A$49,0), MATCH(orders!J$1,products!$A$1:$G$1,0))</f>
        <v>D</v>
      </c>
      <c r="K917" s="4">
        <f>INDEX(products!$A$1:$G$49,MATCH(orders!$D917,products!$A$1:$A$49,0), MATCH(orders!K$1,products!$A$1:$G$1,0))</f>
        <v>2.5</v>
      </c>
      <c r="L917" s="5">
        <f>INDEX(products!$A$1:$G$49,MATCH(orders!$D917,products!$A$1:$A$49,0), MATCH(orders!L$1,products!$A$1:$G$1,0))</f>
        <v>27.945</v>
      </c>
      <c r="M917" s="5">
        <f t="shared" si="42"/>
        <v>83.835000000000008</v>
      </c>
      <c r="N917" t="str">
        <f t="shared" si="43"/>
        <v>Excelsa</v>
      </c>
      <c r="O917" t="str">
        <f t="shared" si="44"/>
        <v>Dark</v>
      </c>
      <c r="P917" t="str" cm="1">
        <f t="array" ref="P917">_xlfn.XLOOKUP(Orders[[#This Row],[Customer ID]],customers!$A$1:$A$1001,customers!I$1:$I$1001,,0)</f>
        <v>Yes</v>
      </c>
      <c r="Q917" t="str">
        <f>_xlfn.XLOOKUP(C917,customers!$A$1:$A$1001,customers!$F$1:$F$1001,,0)</f>
        <v>Fairbanks</v>
      </c>
      <c r="R917" s="10">
        <f>Orders[[#This Row],[Unit Price]]-Orders[[#This Row],[Unit Profit]]</f>
        <v>24.87105</v>
      </c>
      <c r="S917" s="10">
        <f>Orders[[#This Row],[Quantity]]*Orders[[#This Row],[Unit Cost]]</f>
        <v>74.613150000000005</v>
      </c>
      <c r="T917" s="5" cm="1">
        <f t="array" ref="T917">_xlfn.XLOOKUP(D917,Table2[[#All],[Product ID]],Table2[[#All],[Profit]],,0)</f>
        <v>3.07395</v>
      </c>
      <c r="U917" s="5">
        <f>Orders[[#This Row],[Quantity]]*Orders[[#This Row],[Unit Profit]]</f>
        <v>9.2218499999999999</v>
      </c>
    </row>
    <row r="918" spans="1:21" x14ac:dyDescent="0.3">
      <c r="A918" s="2" t="s">
        <v>5672</v>
      </c>
      <c r="B918" s="3">
        <v>44291</v>
      </c>
      <c r="C918" s="2" t="s">
        <v>5673</v>
      </c>
      <c r="D918" t="s">
        <v>6153</v>
      </c>
      <c r="E918" s="2">
        <v>1</v>
      </c>
      <c r="F918" s="2" t="str">
        <f>_xlfn.XLOOKUP(C918,customers!$A$1:$A$1001,customers!$B$1:$B$1001,,0)</f>
        <v>Harland Trematick</v>
      </c>
      <c r="G918" s="2" t="str">
        <f>IF(_xlfn.XLOOKUP(C918,customers!$A$1:$A$1001,customers!$C$1:$C$1001,,0)=0, "", _xlfn.XLOOKUP(C918,customers!$A$1:$A$1001,customers!$C$1:$C$1001,,0))</f>
        <v/>
      </c>
      <c r="H918" s="2" t="str">
        <f>_xlfn.XLOOKUP(C918,customers!$A$1:$A$1001,customers!$G$1:$G$1001,,0)</f>
        <v>Ireland</v>
      </c>
      <c r="I918" t="str">
        <f>INDEX(products!$A$1:$G$49,MATCH(orders!$D918,products!$A$1:$A$49,0), MATCH(orders!I$1,products!$A$1:$G$1,0))</f>
        <v>Exc</v>
      </c>
      <c r="J918" t="str">
        <f>INDEX(products!$A$1:$G$49,MATCH(orders!$D918,products!$A$1:$A$49,0), MATCH(orders!J$1,products!$A$1:$G$1,0))</f>
        <v>D</v>
      </c>
      <c r="K918" s="4">
        <f>INDEX(products!$A$1:$G$49,MATCH(orders!$D918,products!$A$1:$A$49,0), MATCH(orders!K$1,products!$A$1:$G$1,0))</f>
        <v>0.2</v>
      </c>
      <c r="L918" s="5">
        <f>INDEX(products!$A$1:$G$49,MATCH(orders!$D918,products!$A$1:$A$49,0), MATCH(orders!L$1,products!$A$1:$G$1,0))</f>
        <v>3.645</v>
      </c>
      <c r="M918" s="5">
        <f t="shared" si="42"/>
        <v>3.645</v>
      </c>
      <c r="N918" t="str">
        <f t="shared" si="43"/>
        <v>Excelsa</v>
      </c>
      <c r="O918" t="str">
        <f t="shared" si="44"/>
        <v>Dark</v>
      </c>
      <c r="P918" t="str" cm="1">
        <f t="array" ref="P918">_xlfn.XLOOKUP(Orders[[#This Row],[Customer ID]],customers!$A$1:$A$1001,customers!I$1:$I$1001,,0)</f>
        <v>Yes</v>
      </c>
      <c r="Q918" t="str">
        <f>_xlfn.XLOOKUP(C918,customers!$A$1:$A$1001,customers!$F$1:$F$1001,,0)</f>
        <v>Monasterevin</v>
      </c>
      <c r="R918" s="10">
        <f>Orders[[#This Row],[Unit Price]]-Orders[[#This Row],[Unit Profit]]</f>
        <v>3.2440500000000001</v>
      </c>
      <c r="S918" s="10">
        <f>Orders[[#This Row],[Quantity]]*Orders[[#This Row],[Unit Cost]]</f>
        <v>3.2440500000000001</v>
      </c>
      <c r="T918" s="5" cm="1">
        <f t="array" ref="T918">_xlfn.XLOOKUP(D918,Table2[[#All],[Product ID]],Table2[[#All],[Profit]],,0)</f>
        <v>0.40095000000000003</v>
      </c>
      <c r="U918" s="5">
        <f>Orders[[#This Row],[Quantity]]*Orders[[#This Row],[Unit Profit]]</f>
        <v>0.40095000000000003</v>
      </c>
    </row>
    <row r="919" spans="1:21" x14ac:dyDescent="0.3">
      <c r="A919" s="2" t="s">
        <v>5676</v>
      </c>
      <c r="B919" s="3">
        <v>44573</v>
      </c>
      <c r="C919" s="2" t="s">
        <v>5677</v>
      </c>
      <c r="D919" t="s">
        <v>6157</v>
      </c>
      <c r="E919" s="2">
        <v>1</v>
      </c>
      <c r="F919" s="2" t="str">
        <f>_xlfn.XLOOKUP(C919,customers!$A$1:$A$1001,customers!$B$1:$B$1001,,0)</f>
        <v>Chloris Sorrell</v>
      </c>
      <c r="G919" s="2" t="str">
        <f>IF(_xlfn.XLOOKUP(C919,customers!$A$1:$A$1001,customers!$C$1:$C$1001,,0)=0, "", _xlfn.XLOOKUP(C919,customers!$A$1:$A$1001,customers!$C$1:$C$1001,,0))</f>
        <v>csorrellph@amazon.com</v>
      </c>
      <c r="H919" s="2" t="str">
        <f>_xlfn.XLOOKUP(C919,customers!$A$1:$A$1001,customers!$G$1:$G$1001,,0)</f>
        <v>United Kingdom</v>
      </c>
      <c r="I919" t="str">
        <f>INDEX(products!$A$1:$G$49,MATCH(orders!$D919,products!$A$1:$A$49,0), MATCH(orders!I$1,products!$A$1:$G$1,0))</f>
        <v>Ara</v>
      </c>
      <c r="J919" t="str">
        <f>INDEX(products!$A$1:$G$49,MATCH(orders!$D919,products!$A$1:$A$49,0), MATCH(orders!J$1,products!$A$1:$G$1,0))</f>
        <v>M</v>
      </c>
      <c r="K919" s="4">
        <f>INDEX(products!$A$1:$G$49,MATCH(orders!$D919,products!$A$1:$A$49,0), MATCH(orders!K$1,products!$A$1:$G$1,0))</f>
        <v>0.5</v>
      </c>
      <c r="L919" s="5">
        <f>INDEX(products!$A$1:$G$49,MATCH(orders!$D919,products!$A$1:$A$49,0), MATCH(orders!L$1,products!$A$1:$G$1,0))</f>
        <v>6.75</v>
      </c>
      <c r="M919" s="5">
        <f t="shared" si="42"/>
        <v>6.75</v>
      </c>
      <c r="N919" t="str">
        <f t="shared" si="43"/>
        <v>Arabica</v>
      </c>
      <c r="O919" t="str">
        <f t="shared" si="44"/>
        <v>Medium</v>
      </c>
      <c r="P919" t="str" cm="1">
        <f t="array" ref="P919">_xlfn.XLOOKUP(Orders[[#This Row],[Customer ID]],customers!$A$1:$A$1001,customers!I$1:$I$1001,,0)</f>
        <v>No</v>
      </c>
      <c r="Q919" t="str">
        <f>_xlfn.XLOOKUP(C919,customers!$A$1:$A$1001,customers!$F$1:$F$1001,,0)</f>
        <v>Norton</v>
      </c>
      <c r="R919" s="10">
        <f>Orders[[#This Row],[Unit Price]]-Orders[[#This Row],[Unit Profit]]</f>
        <v>6.1425000000000001</v>
      </c>
      <c r="S919" s="10">
        <f>Orders[[#This Row],[Quantity]]*Orders[[#This Row],[Unit Cost]]</f>
        <v>6.1425000000000001</v>
      </c>
      <c r="T919" s="5" cm="1">
        <f t="array" ref="T919">_xlfn.XLOOKUP(D919,Table2[[#All],[Product ID]],Table2[[#All],[Profit]],,0)</f>
        <v>0.60749999999999993</v>
      </c>
      <c r="U919" s="5">
        <f>Orders[[#This Row],[Quantity]]*Orders[[#This Row],[Unit Profit]]</f>
        <v>0.60749999999999993</v>
      </c>
    </row>
    <row r="920" spans="1:21" x14ac:dyDescent="0.3">
      <c r="A920" s="2" t="s">
        <v>5676</v>
      </c>
      <c r="B920" s="3">
        <v>44573</v>
      </c>
      <c r="C920" s="2" t="s">
        <v>5677</v>
      </c>
      <c r="D920" t="s">
        <v>6144</v>
      </c>
      <c r="E920" s="2">
        <v>3</v>
      </c>
      <c r="F920" s="2" t="str">
        <f>_xlfn.XLOOKUP(C920,customers!$A$1:$A$1001,customers!$B$1:$B$1001,,0)</f>
        <v>Chloris Sorrell</v>
      </c>
      <c r="G920" s="2" t="str">
        <f>IF(_xlfn.XLOOKUP(C920,customers!$A$1:$A$1001,customers!$C$1:$C$1001,,0)=0, "", _xlfn.XLOOKUP(C920,customers!$A$1:$A$1001,customers!$C$1:$C$1001,,0))</f>
        <v>csorrellph@amazon.com</v>
      </c>
      <c r="H920" s="2" t="str">
        <f>_xlfn.XLOOKUP(C920,customers!$A$1:$A$1001,customers!$G$1:$G$1001,,0)</f>
        <v>United Kingdom</v>
      </c>
      <c r="I920" t="str">
        <f>INDEX(products!$A$1:$G$49,MATCH(orders!$D920,products!$A$1:$A$49,0), MATCH(orders!I$1,products!$A$1:$G$1,0))</f>
        <v>Exc</v>
      </c>
      <c r="J920" t="str">
        <f>INDEX(products!$A$1:$G$49,MATCH(orders!$D920,products!$A$1:$A$49,0), MATCH(orders!J$1,products!$A$1:$G$1,0))</f>
        <v>D</v>
      </c>
      <c r="K920" s="4">
        <f>INDEX(products!$A$1:$G$49,MATCH(orders!$D920,products!$A$1:$A$49,0), MATCH(orders!K$1,products!$A$1:$G$1,0))</f>
        <v>0.5</v>
      </c>
      <c r="L920" s="5">
        <f>INDEX(products!$A$1:$G$49,MATCH(orders!$D920,products!$A$1:$A$49,0), MATCH(orders!L$1,products!$A$1:$G$1,0))</f>
        <v>7.29</v>
      </c>
      <c r="M920" s="5">
        <f t="shared" si="42"/>
        <v>21.87</v>
      </c>
      <c r="N920" t="str">
        <f t="shared" si="43"/>
        <v>Excelsa</v>
      </c>
      <c r="O920" t="str">
        <f t="shared" si="44"/>
        <v>Dark</v>
      </c>
      <c r="P920" t="str" cm="1">
        <f t="array" ref="P920">_xlfn.XLOOKUP(Orders[[#This Row],[Customer ID]],customers!$A$1:$A$1001,customers!I$1:$I$1001,,0)</f>
        <v>No</v>
      </c>
      <c r="Q920" t="str">
        <f>_xlfn.XLOOKUP(C920,customers!$A$1:$A$1001,customers!$F$1:$F$1001,,0)</f>
        <v>Norton</v>
      </c>
      <c r="R920" s="10">
        <f>Orders[[#This Row],[Unit Price]]-Orders[[#This Row],[Unit Profit]]</f>
        <v>6.4881000000000002</v>
      </c>
      <c r="S920" s="10">
        <f>Orders[[#This Row],[Quantity]]*Orders[[#This Row],[Unit Cost]]</f>
        <v>19.464300000000001</v>
      </c>
      <c r="T920" s="5" cm="1">
        <f t="array" ref="T920">_xlfn.XLOOKUP(D920,Table2[[#All],[Product ID]],Table2[[#All],[Profit]],,0)</f>
        <v>0.80190000000000006</v>
      </c>
      <c r="U920" s="5">
        <f>Orders[[#This Row],[Quantity]]*Orders[[#This Row],[Unit Profit]]</f>
        <v>2.4057000000000004</v>
      </c>
    </row>
    <row r="921" spans="1:21" x14ac:dyDescent="0.3">
      <c r="A921" s="2" t="s">
        <v>5687</v>
      </c>
      <c r="B921" s="3">
        <v>44181</v>
      </c>
      <c r="C921" s="2" t="s">
        <v>5688</v>
      </c>
      <c r="D921" t="s">
        <v>6163</v>
      </c>
      <c r="E921" s="2">
        <v>5</v>
      </c>
      <c r="F921" s="2" t="str">
        <f>_xlfn.XLOOKUP(C921,customers!$A$1:$A$1001,customers!$B$1:$B$1001,,0)</f>
        <v>Quintina Heavyside</v>
      </c>
      <c r="G921" s="2" t="str">
        <f>IF(_xlfn.XLOOKUP(C921,customers!$A$1:$A$1001,customers!$C$1:$C$1001,,0)=0, "", _xlfn.XLOOKUP(C921,customers!$A$1:$A$1001,customers!$C$1:$C$1001,,0))</f>
        <v>qheavysidepj@unc.edu</v>
      </c>
      <c r="H921" s="2" t="str">
        <f>_xlfn.XLOOKUP(C921,customers!$A$1:$A$1001,customers!$G$1:$G$1001,,0)</f>
        <v>United States</v>
      </c>
      <c r="I921" t="str">
        <f>INDEX(products!$A$1:$G$49,MATCH(orders!$D921,products!$A$1:$A$49,0), MATCH(orders!I$1,products!$A$1:$G$1,0))</f>
        <v>Rob</v>
      </c>
      <c r="J921" t="str">
        <f>INDEX(products!$A$1:$G$49,MATCH(orders!$D921,products!$A$1:$A$49,0), MATCH(orders!J$1,products!$A$1:$G$1,0))</f>
        <v>D</v>
      </c>
      <c r="K921" s="4">
        <f>INDEX(products!$A$1:$G$49,MATCH(orders!$D921,products!$A$1:$A$49,0), MATCH(orders!K$1,products!$A$1:$G$1,0))</f>
        <v>0.2</v>
      </c>
      <c r="L921" s="5">
        <f>INDEX(products!$A$1:$G$49,MATCH(orders!$D921,products!$A$1:$A$49,0), MATCH(orders!L$1,products!$A$1:$G$1,0))</f>
        <v>2.6849999999999996</v>
      </c>
      <c r="M921" s="5">
        <f t="shared" si="42"/>
        <v>13.424999999999997</v>
      </c>
      <c r="N921" t="str">
        <f t="shared" si="43"/>
        <v>Robusta</v>
      </c>
      <c r="O921" t="str">
        <f t="shared" si="44"/>
        <v>Dark</v>
      </c>
      <c r="P921" t="str" cm="1">
        <f t="array" ref="P921">_xlfn.XLOOKUP(Orders[[#This Row],[Customer ID]],customers!$A$1:$A$1001,customers!I$1:$I$1001,,0)</f>
        <v>Yes</v>
      </c>
      <c r="Q921" t="str">
        <f>_xlfn.XLOOKUP(C921,customers!$A$1:$A$1001,customers!$F$1:$F$1001,,0)</f>
        <v>Lexington</v>
      </c>
      <c r="R921" s="10">
        <f>Orders[[#This Row],[Unit Price]]-Orders[[#This Row],[Unit Profit]]</f>
        <v>2.5238999999999998</v>
      </c>
      <c r="S921" s="10">
        <f>Orders[[#This Row],[Quantity]]*Orders[[#This Row],[Unit Cost]]</f>
        <v>12.619499999999999</v>
      </c>
      <c r="T921" s="5" cm="1">
        <f t="array" ref="T921">_xlfn.XLOOKUP(D921,Table2[[#All],[Product ID]],Table2[[#All],[Profit]],,0)</f>
        <v>0.16109999999999997</v>
      </c>
      <c r="U921" s="5">
        <f>Orders[[#This Row],[Quantity]]*Orders[[#This Row],[Unit Profit]]</f>
        <v>0.80549999999999988</v>
      </c>
    </row>
    <row r="922" spans="1:21" x14ac:dyDescent="0.3">
      <c r="A922" s="2" t="s">
        <v>5693</v>
      </c>
      <c r="B922" s="3">
        <v>44711</v>
      </c>
      <c r="C922" s="2" t="s">
        <v>5694</v>
      </c>
      <c r="D922" t="s">
        <v>6149</v>
      </c>
      <c r="E922" s="2">
        <v>6</v>
      </c>
      <c r="F922" s="2" t="str">
        <f>_xlfn.XLOOKUP(C922,customers!$A$1:$A$1001,customers!$B$1:$B$1001,,0)</f>
        <v>Hadley Reuven</v>
      </c>
      <c r="G922" s="2" t="str">
        <f>IF(_xlfn.XLOOKUP(C922,customers!$A$1:$A$1001,customers!$C$1:$C$1001,,0)=0, "", _xlfn.XLOOKUP(C922,customers!$A$1:$A$1001,customers!$C$1:$C$1001,,0))</f>
        <v>hreuvenpk@whitehouse.gov</v>
      </c>
      <c r="H922" s="2" t="str">
        <f>_xlfn.XLOOKUP(C922,customers!$A$1:$A$1001,customers!$G$1:$G$1001,,0)</f>
        <v>United States</v>
      </c>
      <c r="I922" t="str">
        <f>INDEX(products!$A$1:$G$49,MATCH(orders!$D922,products!$A$1:$A$49,0), MATCH(orders!I$1,products!$A$1:$G$1,0))</f>
        <v>Rob</v>
      </c>
      <c r="J922" t="str">
        <f>INDEX(products!$A$1:$G$49,MATCH(orders!$D922,products!$A$1:$A$49,0), MATCH(orders!J$1,products!$A$1:$G$1,0))</f>
        <v>D</v>
      </c>
      <c r="K922" s="4">
        <f>INDEX(products!$A$1:$G$49,MATCH(orders!$D922,products!$A$1:$A$49,0), MATCH(orders!K$1,products!$A$1:$G$1,0))</f>
        <v>2.5</v>
      </c>
      <c r="L922" s="5">
        <f>INDEX(products!$A$1:$G$49,MATCH(orders!$D922,products!$A$1:$A$49,0), MATCH(orders!L$1,products!$A$1:$G$1,0))</f>
        <v>20.584999999999997</v>
      </c>
      <c r="M922" s="5">
        <f t="shared" si="42"/>
        <v>123.50999999999999</v>
      </c>
      <c r="N922" t="str">
        <f t="shared" si="43"/>
        <v>Robusta</v>
      </c>
      <c r="O922" t="str">
        <f t="shared" si="44"/>
        <v>Dark</v>
      </c>
      <c r="P922" t="str" cm="1">
        <f t="array" ref="P922">_xlfn.XLOOKUP(Orders[[#This Row],[Customer ID]],customers!$A$1:$A$1001,customers!I$1:$I$1001,,0)</f>
        <v>No</v>
      </c>
      <c r="Q922" t="str">
        <f>_xlfn.XLOOKUP(C922,customers!$A$1:$A$1001,customers!$F$1:$F$1001,,0)</f>
        <v>Grand Rapids</v>
      </c>
      <c r="R922" s="10">
        <f>Orders[[#This Row],[Unit Price]]-Orders[[#This Row],[Unit Profit]]</f>
        <v>19.349899999999998</v>
      </c>
      <c r="S922" s="10">
        <f>Orders[[#This Row],[Quantity]]*Orders[[#This Row],[Unit Cost]]</f>
        <v>116.09939999999999</v>
      </c>
      <c r="T922" s="5" cm="1">
        <f t="array" ref="T922">_xlfn.XLOOKUP(D922,Table2[[#All],[Product ID]],Table2[[#All],[Profit]],,0)</f>
        <v>1.2350999999999999</v>
      </c>
      <c r="U922" s="5">
        <f>Orders[[#This Row],[Quantity]]*Orders[[#This Row],[Unit Profit]]</f>
        <v>7.4105999999999987</v>
      </c>
    </row>
    <row r="923" spans="1:21" x14ac:dyDescent="0.3">
      <c r="A923" s="2" t="s">
        <v>5699</v>
      </c>
      <c r="B923" s="3">
        <v>44509</v>
      </c>
      <c r="C923" s="2" t="s">
        <v>5700</v>
      </c>
      <c r="D923" t="s">
        <v>6150</v>
      </c>
      <c r="E923" s="2">
        <v>2</v>
      </c>
      <c r="F923" s="2" t="str">
        <f>_xlfn.XLOOKUP(C923,customers!$A$1:$A$1001,customers!$B$1:$B$1001,,0)</f>
        <v>Mitch Attwool</v>
      </c>
      <c r="G923" s="2" t="str">
        <f>IF(_xlfn.XLOOKUP(C923,customers!$A$1:$A$1001,customers!$C$1:$C$1001,,0)=0, "", _xlfn.XLOOKUP(C923,customers!$A$1:$A$1001,customers!$C$1:$C$1001,,0))</f>
        <v>mattwoolpl@nba.com</v>
      </c>
      <c r="H923" s="2" t="str">
        <f>_xlfn.XLOOKUP(C923,customers!$A$1:$A$1001,customers!$G$1:$G$1001,,0)</f>
        <v>United States</v>
      </c>
      <c r="I923" t="str">
        <f>INDEX(products!$A$1:$G$49,MATCH(orders!$D923,products!$A$1:$A$49,0), MATCH(orders!I$1,products!$A$1:$G$1,0))</f>
        <v>Lib</v>
      </c>
      <c r="J923" t="str">
        <f>INDEX(products!$A$1:$G$49,MATCH(orders!$D923,products!$A$1:$A$49,0), MATCH(orders!J$1,products!$A$1:$G$1,0))</f>
        <v>D</v>
      </c>
      <c r="K923" s="4">
        <f>INDEX(products!$A$1:$G$49,MATCH(orders!$D923,products!$A$1:$A$49,0), MATCH(orders!K$1,products!$A$1:$G$1,0))</f>
        <v>0.2</v>
      </c>
      <c r="L923" s="5">
        <f>INDEX(products!$A$1:$G$49,MATCH(orders!$D923,products!$A$1:$A$49,0), MATCH(orders!L$1,products!$A$1:$G$1,0))</f>
        <v>3.8849999999999998</v>
      </c>
      <c r="M923" s="5">
        <f t="shared" si="42"/>
        <v>7.77</v>
      </c>
      <c r="N923" t="str">
        <f t="shared" si="43"/>
        <v>Librica</v>
      </c>
      <c r="O923" t="str">
        <f t="shared" si="44"/>
        <v>Dark</v>
      </c>
      <c r="P923" t="str" cm="1">
        <f t="array" ref="P923">_xlfn.XLOOKUP(Orders[[#This Row],[Customer ID]],customers!$A$1:$A$1001,customers!I$1:$I$1001,,0)</f>
        <v>No</v>
      </c>
      <c r="Q923" t="str">
        <f>_xlfn.XLOOKUP(C923,customers!$A$1:$A$1001,customers!$F$1:$F$1001,,0)</f>
        <v>Des Moines</v>
      </c>
      <c r="R923" s="10">
        <f>Orders[[#This Row],[Unit Price]]-Orders[[#This Row],[Unit Profit]]</f>
        <v>3.37995</v>
      </c>
      <c r="S923" s="10">
        <f>Orders[[#This Row],[Quantity]]*Orders[[#This Row],[Unit Cost]]</f>
        <v>6.7599</v>
      </c>
      <c r="T923" s="5" cm="1">
        <f t="array" ref="T923">_xlfn.XLOOKUP(D923,Table2[[#All],[Product ID]],Table2[[#All],[Profit]],,0)</f>
        <v>0.50505</v>
      </c>
      <c r="U923" s="5">
        <f>Orders[[#This Row],[Quantity]]*Orders[[#This Row],[Unit Profit]]</f>
        <v>1.0101</v>
      </c>
    </row>
    <row r="924" spans="1:21" x14ac:dyDescent="0.3">
      <c r="A924" s="2" t="s">
        <v>5705</v>
      </c>
      <c r="B924" s="3">
        <v>44659</v>
      </c>
      <c r="C924" s="2" t="s">
        <v>5706</v>
      </c>
      <c r="D924" t="s">
        <v>6155</v>
      </c>
      <c r="E924" s="2">
        <v>6</v>
      </c>
      <c r="F924" s="2" t="str">
        <f>_xlfn.XLOOKUP(C924,customers!$A$1:$A$1001,customers!$B$1:$B$1001,,0)</f>
        <v>Charin Maplethorp</v>
      </c>
      <c r="G924" s="2" t="str">
        <f>IF(_xlfn.XLOOKUP(C924,customers!$A$1:$A$1001,customers!$C$1:$C$1001,,0)=0, "", _xlfn.XLOOKUP(C924,customers!$A$1:$A$1001,customers!$C$1:$C$1001,,0))</f>
        <v/>
      </c>
      <c r="H924" s="2" t="str">
        <f>_xlfn.XLOOKUP(C924,customers!$A$1:$A$1001,customers!$G$1:$G$1001,,0)</f>
        <v>United States</v>
      </c>
      <c r="I924" t="str">
        <f>INDEX(products!$A$1:$G$49,MATCH(orders!$D924,products!$A$1:$A$49,0), MATCH(orders!I$1,products!$A$1:$G$1,0))</f>
        <v>Ara</v>
      </c>
      <c r="J924" t="str">
        <f>INDEX(products!$A$1:$G$49,MATCH(orders!$D924,products!$A$1:$A$49,0), MATCH(orders!J$1,products!$A$1:$G$1,0))</f>
        <v>M</v>
      </c>
      <c r="K924" s="4">
        <f>INDEX(products!$A$1:$G$49,MATCH(orders!$D924,products!$A$1:$A$49,0), MATCH(orders!K$1,products!$A$1:$G$1,0))</f>
        <v>1</v>
      </c>
      <c r="L924" s="5">
        <f>INDEX(products!$A$1:$G$49,MATCH(orders!$D924,products!$A$1:$A$49,0), MATCH(orders!L$1,products!$A$1:$G$1,0))</f>
        <v>11.25</v>
      </c>
      <c r="M924" s="5">
        <f t="shared" si="42"/>
        <v>67.5</v>
      </c>
      <c r="N924" t="str">
        <f t="shared" si="43"/>
        <v>Arabica</v>
      </c>
      <c r="O924" t="str">
        <f t="shared" si="44"/>
        <v>Medium</v>
      </c>
      <c r="P924" t="str" cm="1">
        <f t="array" ref="P924">_xlfn.XLOOKUP(Orders[[#This Row],[Customer ID]],customers!$A$1:$A$1001,customers!I$1:$I$1001,,0)</f>
        <v>Yes</v>
      </c>
      <c r="Q924" t="str">
        <f>_xlfn.XLOOKUP(C924,customers!$A$1:$A$1001,customers!$F$1:$F$1001,,0)</f>
        <v>Wilmington</v>
      </c>
      <c r="R924" s="10">
        <f>Orders[[#This Row],[Unit Price]]-Orders[[#This Row],[Unit Profit]]</f>
        <v>10.237500000000001</v>
      </c>
      <c r="S924" s="10">
        <f>Orders[[#This Row],[Quantity]]*Orders[[#This Row],[Unit Cost]]</f>
        <v>61.425000000000004</v>
      </c>
      <c r="T924" s="5" cm="1">
        <f t="array" ref="T924">_xlfn.XLOOKUP(D924,Table2[[#All],[Product ID]],Table2[[#All],[Profit]],,0)</f>
        <v>1.0125</v>
      </c>
      <c r="U924" s="5">
        <f>Orders[[#This Row],[Quantity]]*Orders[[#This Row],[Unit Profit]]</f>
        <v>6.0749999999999993</v>
      </c>
    </row>
    <row r="925" spans="1:21" x14ac:dyDescent="0.3">
      <c r="A925" s="2" t="s">
        <v>5709</v>
      </c>
      <c r="B925" s="3">
        <v>43746</v>
      </c>
      <c r="C925" s="2" t="s">
        <v>5710</v>
      </c>
      <c r="D925" t="s">
        <v>6185</v>
      </c>
      <c r="E925" s="2">
        <v>1</v>
      </c>
      <c r="F925" s="2" t="str">
        <f>_xlfn.XLOOKUP(C925,customers!$A$1:$A$1001,customers!$B$1:$B$1001,,0)</f>
        <v>Goldie Wynes</v>
      </c>
      <c r="G925" s="2" t="str">
        <f>IF(_xlfn.XLOOKUP(C925,customers!$A$1:$A$1001,customers!$C$1:$C$1001,,0)=0, "", _xlfn.XLOOKUP(C925,customers!$A$1:$A$1001,customers!$C$1:$C$1001,,0))</f>
        <v>gwynespn@dagondesign.com</v>
      </c>
      <c r="H925" s="2" t="str">
        <f>_xlfn.XLOOKUP(C925,customers!$A$1:$A$1001,customers!$G$1:$G$1001,,0)</f>
        <v>United States</v>
      </c>
      <c r="I925" t="str">
        <f>INDEX(products!$A$1:$G$49,MATCH(orders!$D925,products!$A$1:$A$49,0), MATCH(orders!I$1,products!$A$1:$G$1,0))</f>
        <v>Exc</v>
      </c>
      <c r="J925" t="str">
        <f>INDEX(products!$A$1:$G$49,MATCH(orders!$D925,products!$A$1:$A$49,0), MATCH(orders!J$1,products!$A$1:$G$1,0))</f>
        <v>D</v>
      </c>
      <c r="K925" s="4">
        <f>INDEX(products!$A$1:$G$49,MATCH(orders!$D925,products!$A$1:$A$49,0), MATCH(orders!K$1,products!$A$1:$G$1,0))</f>
        <v>2.5</v>
      </c>
      <c r="L925" s="5">
        <f>INDEX(products!$A$1:$G$49,MATCH(orders!$D925,products!$A$1:$A$49,0), MATCH(orders!L$1,products!$A$1:$G$1,0))</f>
        <v>27.945</v>
      </c>
      <c r="M925" s="5">
        <f t="shared" si="42"/>
        <v>27.945</v>
      </c>
      <c r="N925" t="str">
        <f t="shared" si="43"/>
        <v>Excelsa</v>
      </c>
      <c r="O925" t="str">
        <f t="shared" si="44"/>
        <v>Dark</v>
      </c>
      <c r="P925" t="str" cm="1">
        <f t="array" ref="P925">_xlfn.XLOOKUP(Orders[[#This Row],[Customer ID]],customers!$A$1:$A$1001,customers!I$1:$I$1001,,0)</f>
        <v>No</v>
      </c>
      <c r="Q925" t="str">
        <f>_xlfn.XLOOKUP(C925,customers!$A$1:$A$1001,customers!$F$1:$F$1001,,0)</f>
        <v>Austin</v>
      </c>
      <c r="R925" s="10">
        <f>Orders[[#This Row],[Unit Price]]-Orders[[#This Row],[Unit Profit]]</f>
        <v>24.87105</v>
      </c>
      <c r="S925" s="10">
        <f>Orders[[#This Row],[Quantity]]*Orders[[#This Row],[Unit Cost]]</f>
        <v>24.87105</v>
      </c>
      <c r="T925" s="5" cm="1">
        <f t="array" ref="T925">_xlfn.XLOOKUP(D925,Table2[[#All],[Product ID]],Table2[[#All],[Profit]],,0)</f>
        <v>3.07395</v>
      </c>
      <c r="U925" s="5">
        <f>Orders[[#This Row],[Quantity]]*Orders[[#This Row],[Unit Profit]]</f>
        <v>3.07395</v>
      </c>
    </row>
    <row r="926" spans="1:21" x14ac:dyDescent="0.3">
      <c r="A926" s="2" t="s">
        <v>5715</v>
      </c>
      <c r="B926" s="3">
        <v>44451</v>
      </c>
      <c r="C926" s="2" t="s">
        <v>5716</v>
      </c>
      <c r="D926" t="s">
        <v>6182</v>
      </c>
      <c r="E926" s="2">
        <v>3</v>
      </c>
      <c r="F926" s="2" t="str">
        <f>_xlfn.XLOOKUP(C926,customers!$A$1:$A$1001,customers!$B$1:$B$1001,,0)</f>
        <v>Celie MacCourt</v>
      </c>
      <c r="G926" s="2" t="str">
        <f>IF(_xlfn.XLOOKUP(C926,customers!$A$1:$A$1001,customers!$C$1:$C$1001,,0)=0, "", _xlfn.XLOOKUP(C926,customers!$A$1:$A$1001,customers!$C$1:$C$1001,,0))</f>
        <v>cmaccourtpo@amazon.com</v>
      </c>
      <c r="H926" s="2" t="str">
        <f>_xlfn.XLOOKUP(C926,customers!$A$1:$A$1001,customers!$G$1:$G$1001,,0)</f>
        <v>United States</v>
      </c>
      <c r="I926" t="str">
        <f>INDEX(products!$A$1:$G$49,MATCH(orders!$D926,products!$A$1:$A$49,0), MATCH(orders!I$1,products!$A$1:$G$1,0))</f>
        <v>Ara</v>
      </c>
      <c r="J926" t="str">
        <f>INDEX(products!$A$1:$G$49,MATCH(orders!$D926,products!$A$1:$A$49,0), MATCH(orders!J$1,products!$A$1:$G$1,0))</f>
        <v>L</v>
      </c>
      <c r="K926" s="4">
        <f>INDEX(products!$A$1:$G$49,MATCH(orders!$D926,products!$A$1:$A$49,0), MATCH(orders!K$1,products!$A$1:$G$1,0))</f>
        <v>2.5</v>
      </c>
      <c r="L926" s="5">
        <f>INDEX(products!$A$1:$G$49,MATCH(orders!$D926,products!$A$1:$A$49,0), MATCH(orders!L$1,products!$A$1:$G$1,0))</f>
        <v>29.784999999999997</v>
      </c>
      <c r="M926" s="5">
        <f t="shared" si="42"/>
        <v>89.35499999999999</v>
      </c>
      <c r="N926" t="str">
        <f t="shared" si="43"/>
        <v>Arabica</v>
      </c>
      <c r="O926" t="str">
        <f t="shared" si="44"/>
        <v>Light</v>
      </c>
      <c r="P926" t="str" cm="1">
        <f t="array" ref="P926">_xlfn.XLOOKUP(Orders[[#This Row],[Customer ID]],customers!$A$1:$A$1001,customers!I$1:$I$1001,,0)</f>
        <v>No</v>
      </c>
      <c r="Q926" t="str">
        <f>_xlfn.XLOOKUP(C926,customers!$A$1:$A$1001,customers!$F$1:$F$1001,,0)</f>
        <v>Orlando</v>
      </c>
      <c r="R926" s="10">
        <f>Orders[[#This Row],[Unit Price]]-Orders[[#This Row],[Unit Profit]]</f>
        <v>27.104349999999997</v>
      </c>
      <c r="S926" s="10">
        <f>Orders[[#This Row],[Quantity]]*Orders[[#This Row],[Unit Cost]]</f>
        <v>81.31304999999999</v>
      </c>
      <c r="T926" s="5" cm="1">
        <f t="array" ref="T926">_xlfn.XLOOKUP(D926,Table2[[#All],[Product ID]],Table2[[#All],[Profit]],,0)</f>
        <v>2.6806499999999995</v>
      </c>
      <c r="U926" s="5">
        <f>Orders[[#This Row],[Quantity]]*Orders[[#This Row],[Unit Profit]]</f>
        <v>8.0419499999999982</v>
      </c>
    </row>
    <row r="927" spans="1:21" x14ac:dyDescent="0.3">
      <c r="A927" s="2" t="s">
        <v>5720</v>
      </c>
      <c r="B927" s="3">
        <v>44770</v>
      </c>
      <c r="C927" s="2" t="s">
        <v>5554</v>
      </c>
      <c r="D927" t="s">
        <v>6157</v>
      </c>
      <c r="E927" s="2">
        <v>3</v>
      </c>
      <c r="F927" s="2" t="str">
        <f>_xlfn.XLOOKUP(C927,customers!$A$1:$A$1001,customers!$B$1:$B$1001,,0)</f>
        <v>Derick Snow</v>
      </c>
      <c r="G927" s="2" t="str">
        <f>IF(_xlfn.XLOOKUP(C927,customers!$A$1:$A$1001,customers!$C$1:$C$1001,,0)=0, "", _xlfn.XLOOKUP(C927,customers!$A$1:$A$1001,customers!$C$1:$C$1001,,0))</f>
        <v/>
      </c>
      <c r="H927" s="2" t="str">
        <f>_xlfn.XLOOKUP(C927,customers!$A$1:$A$1001,customers!$G$1:$G$1001,,0)</f>
        <v>United States</v>
      </c>
      <c r="I927" t="str">
        <f>INDEX(products!$A$1:$G$49,MATCH(orders!$D927,products!$A$1:$A$49,0), MATCH(orders!I$1,products!$A$1:$G$1,0))</f>
        <v>Ara</v>
      </c>
      <c r="J927" t="str">
        <f>INDEX(products!$A$1:$G$49,MATCH(orders!$D927,products!$A$1:$A$49,0), MATCH(orders!J$1,products!$A$1:$G$1,0))</f>
        <v>M</v>
      </c>
      <c r="K927" s="4">
        <f>INDEX(products!$A$1:$G$49,MATCH(orders!$D927,products!$A$1:$A$49,0), MATCH(orders!K$1,products!$A$1:$G$1,0))</f>
        <v>0.5</v>
      </c>
      <c r="L927" s="5">
        <f>INDEX(products!$A$1:$G$49,MATCH(orders!$D927,products!$A$1:$A$49,0), MATCH(orders!L$1,products!$A$1:$G$1,0))</f>
        <v>6.75</v>
      </c>
      <c r="M927" s="5">
        <f t="shared" si="42"/>
        <v>20.25</v>
      </c>
      <c r="N927" t="str">
        <f t="shared" si="43"/>
        <v>Arabica</v>
      </c>
      <c r="O927" t="str">
        <f t="shared" si="44"/>
        <v>Medium</v>
      </c>
      <c r="P927" t="str" cm="1">
        <f t="array" ref="P927">_xlfn.XLOOKUP(Orders[[#This Row],[Customer ID]],customers!$A$1:$A$1001,customers!I$1:$I$1001,,0)</f>
        <v>No</v>
      </c>
      <c r="Q927" t="str">
        <f>_xlfn.XLOOKUP(C927,customers!$A$1:$A$1001,customers!$F$1:$F$1001,,0)</f>
        <v>New York City</v>
      </c>
      <c r="R927" s="10">
        <f>Orders[[#This Row],[Unit Price]]-Orders[[#This Row],[Unit Profit]]</f>
        <v>6.1425000000000001</v>
      </c>
      <c r="S927" s="10">
        <f>Orders[[#This Row],[Quantity]]*Orders[[#This Row],[Unit Cost]]</f>
        <v>18.427500000000002</v>
      </c>
      <c r="T927" s="5" cm="1">
        <f t="array" ref="T927">_xlfn.XLOOKUP(D927,Table2[[#All],[Product ID]],Table2[[#All],[Profit]],,0)</f>
        <v>0.60749999999999993</v>
      </c>
      <c r="U927" s="5">
        <f>Orders[[#This Row],[Quantity]]*Orders[[#This Row],[Unit Profit]]</f>
        <v>1.8224999999999998</v>
      </c>
    </row>
    <row r="928" spans="1:21" x14ac:dyDescent="0.3">
      <c r="A928" s="2" t="s">
        <v>5725</v>
      </c>
      <c r="B928" s="3">
        <v>44012</v>
      </c>
      <c r="C928" s="2" t="s">
        <v>5726</v>
      </c>
      <c r="D928" t="s">
        <v>6157</v>
      </c>
      <c r="E928" s="2">
        <v>5</v>
      </c>
      <c r="F928" s="2" t="str">
        <f>_xlfn.XLOOKUP(C928,customers!$A$1:$A$1001,customers!$B$1:$B$1001,,0)</f>
        <v>Evy Wilsone</v>
      </c>
      <c r="G928" s="2" t="str">
        <f>IF(_xlfn.XLOOKUP(C928,customers!$A$1:$A$1001,customers!$C$1:$C$1001,,0)=0, "", _xlfn.XLOOKUP(C928,customers!$A$1:$A$1001,customers!$C$1:$C$1001,,0))</f>
        <v>ewilsonepq@eepurl.com</v>
      </c>
      <c r="H928" s="2" t="str">
        <f>_xlfn.XLOOKUP(C928,customers!$A$1:$A$1001,customers!$G$1:$G$1001,,0)</f>
        <v>United States</v>
      </c>
      <c r="I928" t="str">
        <f>INDEX(products!$A$1:$G$49,MATCH(orders!$D928,products!$A$1:$A$49,0), MATCH(orders!I$1,products!$A$1:$G$1,0))</f>
        <v>Ara</v>
      </c>
      <c r="J928" t="str">
        <f>INDEX(products!$A$1:$G$49,MATCH(orders!$D928,products!$A$1:$A$49,0), MATCH(orders!J$1,products!$A$1:$G$1,0))</f>
        <v>M</v>
      </c>
      <c r="K928" s="4">
        <f>INDEX(products!$A$1:$G$49,MATCH(orders!$D928,products!$A$1:$A$49,0), MATCH(orders!K$1,products!$A$1:$G$1,0))</f>
        <v>0.5</v>
      </c>
      <c r="L928" s="5">
        <f>INDEX(products!$A$1:$G$49,MATCH(orders!$D928,products!$A$1:$A$49,0), MATCH(orders!L$1,products!$A$1:$G$1,0))</f>
        <v>6.75</v>
      </c>
      <c r="M928" s="5">
        <f t="shared" si="42"/>
        <v>33.75</v>
      </c>
      <c r="N928" t="str">
        <f t="shared" si="43"/>
        <v>Arabica</v>
      </c>
      <c r="O928" t="str">
        <f t="shared" si="44"/>
        <v>Medium</v>
      </c>
      <c r="P928" t="str" cm="1">
        <f t="array" ref="P928">_xlfn.XLOOKUP(Orders[[#This Row],[Customer ID]],customers!$A$1:$A$1001,customers!I$1:$I$1001,,0)</f>
        <v>Yes</v>
      </c>
      <c r="Q928" t="str">
        <f>_xlfn.XLOOKUP(C928,customers!$A$1:$A$1001,customers!$F$1:$F$1001,,0)</f>
        <v>Washington</v>
      </c>
      <c r="R928" s="10">
        <f>Orders[[#This Row],[Unit Price]]-Orders[[#This Row],[Unit Profit]]</f>
        <v>6.1425000000000001</v>
      </c>
      <c r="S928" s="10">
        <f>Orders[[#This Row],[Quantity]]*Orders[[#This Row],[Unit Cost]]</f>
        <v>30.712499999999999</v>
      </c>
      <c r="T928" s="5" cm="1">
        <f t="array" ref="T928">_xlfn.XLOOKUP(D928,Table2[[#All],[Product ID]],Table2[[#All],[Profit]],,0)</f>
        <v>0.60749999999999993</v>
      </c>
      <c r="U928" s="5">
        <f>Orders[[#This Row],[Quantity]]*Orders[[#This Row],[Unit Profit]]</f>
        <v>3.0374999999999996</v>
      </c>
    </row>
    <row r="929" spans="1:21" x14ac:dyDescent="0.3">
      <c r="A929" s="2" t="s">
        <v>5731</v>
      </c>
      <c r="B929" s="3">
        <v>43474</v>
      </c>
      <c r="C929" s="2" t="s">
        <v>5732</v>
      </c>
      <c r="D929" t="s">
        <v>6185</v>
      </c>
      <c r="E929" s="2">
        <v>4</v>
      </c>
      <c r="F929" s="2" t="str">
        <f>_xlfn.XLOOKUP(C929,customers!$A$1:$A$1001,customers!$B$1:$B$1001,,0)</f>
        <v>Dolores Duffie</v>
      </c>
      <c r="G929" s="2" t="str">
        <f>IF(_xlfn.XLOOKUP(C929,customers!$A$1:$A$1001,customers!$C$1:$C$1001,,0)=0, "", _xlfn.XLOOKUP(C929,customers!$A$1:$A$1001,customers!$C$1:$C$1001,,0))</f>
        <v>dduffiepr@time.com</v>
      </c>
      <c r="H929" s="2" t="str">
        <f>_xlfn.XLOOKUP(C929,customers!$A$1:$A$1001,customers!$G$1:$G$1001,,0)</f>
        <v>United States</v>
      </c>
      <c r="I929" t="str">
        <f>INDEX(products!$A$1:$G$49,MATCH(orders!$D929,products!$A$1:$A$49,0), MATCH(orders!I$1,products!$A$1:$G$1,0))</f>
        <v>Exc</v>
      </c>
      <c r="J929" t="str">
        <f>INDEX(products!$A$1:$G$49,MATCH(orders!$D929,products!$A$1:$A$49,0), MATCH(orders!J$1,products!$A$1:$G$1,0))</f>
        <v>D</v>
      </c>
      <c r="K929" s="4">
        <f>INDEX(products!$A$1:$G$49,MATCH(orders!$D929,products!$A$1:$A$49,0), MATCH(orders!K$1,products!$A$1:$G$1,0))</f>
        <v>2.5</v>
      </c>
      <c r="L929" s="5">
        <f>INDEX(products!$A$1:$G$49,MATCH(orders!$D929,products!$A$1:$A$49,0), MATCH(orders!L$1,products!$A$1:$G$1,0))</f>
        <v>27.945</v>
      </c>
      <c r="M929" s="5">
        <f t="shared" si="42"/>
        <v>111.78</v>
      </c>
      <c r="N929" t="str">
        <f t="shared" si="43"/>
        <v>Excelsa</v>
      </c>
      <c r="O929" t="str">
        <f t="shared" si="44"/>
        <v>Dark</v>
      </c>
      <c r="P929" t="str" cm="1">
        <f t="array" ref="P929">_xlfn.XLOOKUP(Orders[[#This Row],[Customer ID]],customers!$A$1:$A$1001,customers!I$1:$I$1001,,0)</f>
        <v>No</v>
      </c>
      <c r="Q929" t="str">
        <f>_xlfn.XLOOKUP(C929,customers!$A$1:$A$1001,customers!$F$1:$F$1001,,0)</f>
        <v>Portland</v>
      </c>
      <c r="R929" s="10">
        <f>Orders[[#This Row],[Unit Price]]-Orders[[#This Row],[Unit Profit]]</f>
        <v>24.87105</v>
      </c>
      <c r="S929" s="10">
        <f>Orders[[#This Row],[Quantity]]*Orders[[#This Row],[Unit Cost]]</f>
        <v>99.484200000000001</v>
      </c>
      <c r="T929" s="5" cm="1">
        <f t="array" ref="T929">_xlfn.XLOOKUP(D929,Table2[[#All],[Product ID]],Table2[[#All],[Profit]],,0)</f>
        <v>3.07395</v>
      </c>
      <c r="U929" s="5">
        <f>Orders[[#This Row],[Quantity]]*Orders[[#This Row],[Unit Profit]]</f>
        <v>12.2958</v>
      </c>
    </row>
    <row r="930" spans="1:21" x14ac:dyDescent="0.3">
      <c r="A930" s="2" t="s">
        <v>5737</v>
      </c>
      <c r="B930" s="3">
        <v>44754</v>
      </c>
      <c r="C930" s="2" t="s">
        <v>5738</v>
      </c>
      <c r="D930" t="s">
        <v>6166</v>
      </c>
      <c r="E930" s="2">
        <v>2</v>
      </c>
      <c r="F930" s="2" t="str">
        <f>_xlfn.XLOOKUP(C930,customers!$A$1:$A$1001,customers!$B$1:$B$1001,,0)</f>
        <v>Mathilda Matiasek</v>
      </c>
      <c r="G930" s="2" t="str">
        <f>IF(_xlfn.XLOOKUP(C930,customers!$A$1:$A$1001,customers!$C$1:$C$1001,,0)=0, "", _xlfn.XLOOKUP(C930,customers!$A$1:$A$1001,customers!$C$1:$C$1001,,0))</f>
        <v>mmatiasekps@ucoz.ru</v>
      </c>
      <c r="H930" s="2" t="str">
        <f>_xlfn.XLOOKUP(C930,customers!$A$1:$A$1001,customers!$G$1:$G$1001,,0)</f>
        <v>United States</v>
      </c>
      <c r="I930" t="str">
        <f>INDEX(products!$A$1:$G$49,MATCH(orders!$D930,products!$A$1:$A$49,0), MATCH(orders!I$1,products!$A$1:$G$1,0))</f>
        <v>Exc</v>
      </c>
      <c r="J930" t="str">
        <f>INDEX(products!$A$1:$G$49,MATCH(orders!$D930,products!$A$1:$A$49,0), MATCH(orders!J$1,products!$A$1:$G$1,0))</f>
        <v>M</v>
      </c>
      <c r="K930" s="4">
        <f>INDEX(products!$A$1:$G$49,MATCH(orders!$D930,products!$A$1:$A$49,0), MATCH(orders!K$1,products!$A$1:$G$1,0))</f>
        <v>2.5</v>
      </c>
      <c r="L930" s="5">
        <f>INDEX(products!$A$1:$G$49,MATCH(orders!$D930,products!$A$1:$A$49,0), MATCH(orders!L$1,products!$A$1:$G$1,0))</f>
        <v>31.624999999999996</v>
      </c>
      <c r="M930" s="5">
        <f t="shared" si="42"/>
        <v>63.249999999999993</v>
      </c>
      <c r="N930" t="str">
        <f t="shared" si="43"/>
        <v>Excelsa</v>
      </c>
      <c r="O930" t="str">
        <f t="shared" si="44"/>
        <v>Medium</v>
      </c>
      <c r="P930" t="str" cm="1">
        <f t="array" ref="P930">_xlfn.XLOOKUP(Orders[[#This Row],[Customer ID]],customers!$A$1:$A$1001,customers!I$1:$I$1001,,0)</f>
        <v>Yes</v>
      </c>
      <c r="Q930" t="str">
        <f>_xlfn.XLOOKUP(C930,customers!$A$1:$A$1001,customers!$F$1:$F$1001,,0)</f>
        <v>New York City</v>
      </c>
      <c r="R930" s="10">
        <f>Orders[[#This Row],[Unit Price]]-Orders[[#This Row],[Unit Profit]]</f>
        <v>28.146249999999995</v>
      </c>
      <c r="S930" s="10">
        <f>Orders[[#This Row],[Quantity]]*Orders[[#This Row],[Unit Cost]]</f>
        <v>56.29249999999999</v>
      </c>
      <c r="T930" s="5" cm="1">
        <f t="array" ref="T930">_xlfn.XLOOKUP(D930,Table2[[#All],[Product ID]],Table2[[#All],[Profit]],,0)</f>
        <v>3.4787499999999998</v>
      </c>
      <c r="U930" s="5">
        <f>Orders[[#This Row],[Quantity]]*Orders[[#This Row],[Unit Profit]]</f>
        <v>6.9574999999999996</v>
      </c>
    </row>
    <row r="931" spans="1:21" x14ac:dyDescent="0.3">
      <c r="A931" s="2" t="s">
        <v>5742</v>
      </c>
      <c r="B931" s="3">
        <v>44165</v>
      </c>
      <c r="C931" s="2" t="s">
        <v>5743</v>
      </c>
      <c r="D931" t="s">
        <v>6184</v>
      </c>
      <c r="E931" s="2">
        <v>2</v>
      </c>
      <c r="F931" s="2" t="str">
        <f>_xlfn.XLOOKUP(C931,customers!$A$1:$A$1001,customers!$B$1:$B$1001,,0)</f>
        <v>Jarred Camillo</v>
      </c>
      <c r="G931" s="2" t="str">
        <f>IF(_xlfn.XLOOKUP(C931,customers!$A$1:$A$1001,customers!$C$1:$C$1001,,0)=0, "", _xlfn.XLOOKUP(C931,customers!$A$1:$A$1001,customers!$C$1:$C$1001,,0))</f>
        <v>jcamillopt@shinystat.com</v>
      </c>
      <c r="H931" s="2" t="str">
        <f>_xlfn.XLOOKUP(C931,customers!$A$1:$A$1001,customers!$G$1:$G$1001,,0)</f>
        <v>United States</v>
      </c>
      <c r="I931" t="str">
        <f>INDEX(products!$A$1:$G$49,MATCH(orders!$D931,products!$A$1:$A$49,0), MATCH(orders!I$1,products!$A$1:$G$1,0))</f>
        <v>Exc</v>
      </c>
      <c r="J931" t="str">
        <f>INDEX(products!$A$1:$G$49,MATCH(orders!$D931,products!$A$1:$A$49,0), MATCH(orders!J$1,products!$A$1:$G$1,0))</f>
        <v>L</v>
      </c>
      <c r="K931" s="4">
        <f>INDEX(products!$A$1:$G$49,MATCH(orders!$D931,products!$A$1:$A$49,0), MATCH(orders!K$1,products!$A$1:$G$1,0))</f>
        <v>0.2</v>
      </c>
      <c r="L931" s="5">
        <f>INDEX(products!$A$1:$G$49,MATCH(orders!$D931,products!$A$1:$A$49,0), MATCH(orders!L$1,products!$A$1:$G$1,0))</f>
        <v>4.4550000000000001</v>
      </c>
      <c r="M931" s="5">
        <f t="shared" si="42"/>
        <v>8.91</v>
      </c>
      <c r="N931" t="str">
        <f t="shared" si="43"/>
        <v>Excelsa</v>
      </c>
      <c r="O931" t="str">
        <f t="shared" si="44"/>
        <v>Light</v>
      </c>
      <c r="P931" t="str" cm="1">
        <f t="array" ref="P931">_xlfn.XLOOKUP(Orders[[#This Row],[Customer ID]],customers!$A$1:$A$1001,customers!I$1:$I$1001,,0)</f>
        <v>Yes</v>
      </c>
      <c r="Q931" t="str">
        <f>_xlfn.XLOOKUP(C931,customers!$A$1:$A$1001,customers!$F$1:$F$1001,,0)</f>
        <v>Washington</v>
      </c>
      <c r="R931" s="10">
        <f>Orders[[#This Row],[Unit Price]]-Orders[[#This Row],[Unit Profit]]</f>
        <v>3.96495</v>
      </c>
      <c r="S931" s="10">
        <f>Orders[[#This Row],[Quantity]]*Orders[[#This Row],[Unit Cost]]</f>
        <v>7.9298999999999999</v>
      </c>
      <c r="T931" s="5" cm="1">
        <f t="array" ref="T931">_xlfn.XLOOKUP(D931,Table2[[#All],[Product ID]],Table2[[#All],[Profit]],,0)</f>
        <v>0.49004999999999999</v>
      </c>
      <c r="U931" s="5">
        <f>Orders[[#This Row],[Quantity]]*Orders[[#This Row],[Unit Profit]]</f>
        <v>0.98009999999999997</v>
      </c>
    </row>
    <row r="932" spans="1:21" x14ac:dyDescent="0.3">
      <c r="A932" s="2" t="s">
        <v>5748</v>
      </c>
      <c r="B932" s="3">
        <v>43546</v>
      </c>
      <c r="C932" s="2" t="s">
        <v>5749</v>
      </c>
      <c r="D932" t="s">
        <v>6183</v>
      </c>
      <c r="E932" s="2">
        <v>1</v>
      </c>
      <c r="F932" s="2" t="str">
        <f>_xlfn.XLOOKUP(C932,customers!$A$1:$A$1001,customers!$B$1:$B$1001,,0)</f>
        <v>Kameko Philbrick</v>
      </c>
      <c r="G932" s="2" t="str">
        <f>IF(_xlfn.XLOOKUP(C932,customers!$A$1:$A$1001,customers!$C$1:$C$1001,,0)=0, "", _xlfn.XLOOKUP(C932,customers!$A$1:$A$1001,customers!$C$1:$C$1001,,0))</f>
        <v>kphilbrickpu@cdc.gov</v>
      </c>
      <c r="H932" s="2" t="str">
        <f>_xlfn.XLOOKUP(C932,customers!$A$1:$A$1001,customers!$G$1:$G$1001,,0)</f>
        <v>United States</v>
      </c>
      <c r="I932" t="str">
        <f>INDEX(products!$A$1:$G$49,MATCH(orders!$D932,products!$A$1:$A$49,0), MATCH(orders!I$1,products!$A$1:$G$1,0))</f>
        <v>Exc</v>
      </c>
      <c r="J932" t="str">
        <f>INDEX(products!$A$1:$G$49,MATCH(orders!$D932,products!$A$1:$A$49,0), MATCH(orders!J$1,products!$A$1:$G$1,0))</f>
        <v>D</v>
      </c>
      <c r="K932" s="4">
        <f>INDEX(products!$A$1:$G$49,MATCH(orders!$D932,products!$A$1:$A$49,0), MATCH(orders!K$1,products!$A$1:$G$1,0))</f>
        <v>1</v>
      </c>
      <c r="L932" s="5">
        <f>INDEX(products!$A$1:$G$49,MATCH(orders!$D932,products!$A$1:$A$49,0), MATCH(orders!L$1,products!$A$1:$G$1,0))</f>
        <v>12.15</v>
      </c>
      <c r="M932" s="5">
        <f t="shared" si="42"/>
        <v>12.15</v>
      </c>
      <c r="N932" t="str">
        <f t="shared" si="43"/>
        <v>Excelsa</v>
      </c>
      <c r="O932" t="str">
        <f t="shared" si="44"/>
        <v>Dark</v>
      </c>
      <c r="P932" t="str" cm="1">
        <f t="array" ref="P932">_xlfn.XLOOKUP(Orders[[#This Row],[Customer ID]],customers!$A$1:$A$1001,customers!I$1:$I$1001,,0)</f>
        <v>Yes</v>
      </c>
      <c r="Q932" t="str">
        <f>_xlfn.XLOOKUP(C932,customers!$A$1:$A$1001,customers!$F$1:$F$1001,,0)</f>
        <v>Washington</v>
      </c>
      <c r="R932" s="10">
        <f>Orders[[#This Row],[Unit Price]]-Orders[[#This Row],[Unit Profit]]</f>
        <v>10.813500000000001</v>
      </c>
      <c r="S932" s="10">
        <f>Orders[[#This Row],[Quantity]]*Orders[[#This Row],[Unit Cost]]</f>
        <v>10.813500000000001</v>
      </c>
      <c r="T932" s="5" cm="1">
        <f t="array" ref="T932">_xlfn.XLOOKUP(D932,Table2[[#All],[Product ID]],Table2[[#All],[Profit]],,0)</f>
        <v>1.3365</v>
      </c>
      <c r="U932" s="5">
        <f>Orders[[#This Row],[Quantity]]*Orders[[#This Row],[Unit Profit]]</f>
        <v>1.3365</v>
      </c>
    </row>
    <row r="933" spans="1:21" x14ac:dyDescent="0.3">
      <c r="A933" s="2" t="s">
        <v>5753</v>
      </c>
      <c r="B933" s="3">
        <v>44607</v>
      </c>
      <c r="C933" s="2" t="s">
        <v>5754</v>
      </c>
      <c r="D933" t="s">
        <v>6158</v>
      </c>
      <c r="E933" s="2">
        <v>4</v>
      </c>
      <c r="F933" s="2" t="str">
        <f>_xlfn.XLOOKUP(C933,customers!$A$1:$A$1001,customers!$B$1:$B$1001,,0)</f>
        <v>Mallory Shrimpling</v>
      </c>
      <c r="G933" s="2" t="str">
        <f>IF(_xlfn.XLOOKUP(C933,customers!$A$1:$A$1001,customers!$C$1:$C$1001,,0)=0, "", _xlfn.XLOOKUP(C933,customers!$A$1:$A$1001,customers!$C$1:$C$1001,,0))</f>
        <v/>
      </c>
      <c r="H933" s="2" t="str">
        <f>_xlfn.XLOOKUP(C933,customers!$A$1:$A$1001,customers!$G$1:$G$1001,,0)</f>
        <v>United States</v>
      </c>
      <c r="I933" t="str">
        <f>INDEX(products!$A$1:$G$49,MATCH(orders!$D933,products!$A$1:$A$49,0), MATCH(orders!I$1,products!$A$1:$G$1,0))</f>
        <v>Ara</v>
      </c>
      <c r="J933" t="str">
        <f>INDEX(products!$A$1:$G$49,MATCH(orders!$D933,products!$A$1:$A$49,0), MATCH(orders!J$1,products!$A$1:$G$1,0))</f>
        <v>D</v>
      </c>
      <c r="K933" s="4">
        <f>INDEX(products!$A$1:$G$49,MATCH(orders!$D933,products!$A$1:$A$49,0), MATCH(orders!K$1,products!$A$1:$G$1,0))</f>
        <v>0.5</v>
      </c>
      <c r="L933" s="5">
        <f>INDEX(products!$A$1:$G$49,MATCH(orders!$D933,products!$A$1:$A$49,0), MATCH(orders!L$1,products!$A$1:$G$1,0))</f>
        <v>5.97</v>
      </c>
      <c r="M933" s="5">
        <f t="shared" si="42"/>
        <v>23.88</v>
      </c>
      <c r="N933" t="str">
        <f t="shared" si="43"/>
        <v>Arabica</v>
      </c>
      <c r="O933" t="str">
        <f t="shared" si="44"/>
        <v>Dark</v>
      </c>
      <c r="P933" t="str" cm="1">
        <f t="array" ref="P933">_xlfn.XLOOKUP(Orders[[#This Row],[Customer ID]],customers!$A$1:$A$1001,customers!I$1:$I$1001,,0)</f>
        <v>Yes</v>
      </c>
      <c r="Q933" t="str">
        <f>_xlfn.XLOOKUP(C933,customers!$A$1:$A$1001,customers!$F$1:$F$1001,,0)</f>
        <v>Allentown</v>
      </c>
      <c r="R933" s="10">
        <f>Orders[[#This Row],[Unit Price]]-Orders[[#This Row],[Unit Profit]]</f>
        <v>5.4326999999999996</v>
      </c>
      <c r="S933" s="10">
        <f>Orders[[#This Row],[Quantity]]*Orders[[#This Row],[Unit Cost]]</f>
        <v>21.730799999999999</v>
      </c>
      <c r="T933" s="5" cm="1">
        <f t="array" ref="T933">_xlfn.XLOOKUP(D933,Table2[[#All],[Product ID]],Table2[[#All],[Profit]],,0)</f>
        <v>0.5373</v>
      </c>
      <c r="U933" s="5">
        <f>Orders[[#This Row],[Quantity]]*Orders[[#This Row],[Unit Profit]]</f>
        <v>2.1492</v>
      </c>
    </row>
    <row r="934" spans="1:21" x14ac:dyDescent="0.3">
      <c r="A934" s="2" t="s">
        <v>5757</v>
      </c>
      <c r="B934" s="3">
        <v>44117</v>
      </c>
      <c r="C934" s="2" t="s">
        <v>5758</v>
      </c>
      <c r="D934" t="s">
        <v>6141</v>
      </c>
      <c r="E934" s="2">
        <v>4</v>
      </c>
      <c r="F934" s="2" t="str">
        <f>_xlfn.XLOOKUP(C934,customers!$A$1:$A$1001,customers!$B$1:$B$1001,,0)</f>
        <v>Barnett Sillis</v>
      </c>
      <c r="G934" s="2" t="str">
        <f>IF(_xlfn.XLOOKUP(C934,customers!$A$1:$A$1001,customers!$C$1:$C$1001,,0)=0, "", _xlfn.XLOOKUP(C934,customers!$A$1:$A$1001,customers!$C$1:$C$1001,,0))</f>
        <v>bsillispw@istockphoto.com</v>
      </c>
      <c r="H934" s="2" t="str">
        <f>_xlfn.XLOOKUP(C934,customers!$A$1:$A$1001,customers!$G$1:$G$1001,,0)</f>
        <v>United States</v>
      </c>
      <c r="I934" t="str">
        <f>INDEX(products!$A$1:$G$49,MATCH(orders!$D934,products!$A$1:$A$49,0), MATCH(orders!I$1,products!$A$1:$G$1,0))</f>
        <v>Exc</v>
      </c>
      <c r="J934" t="str">
        <f>INDEX(products!$A$1:$G$49,MATCH(orders!$D934,products!$A$1:$A$49,0), MATCH(orders!J$1,products!$A$1:$G$1,0))</f>
        <v>M</v>
      </c>
      <c r="K934" s="4">
        <f>INDEX(products!$A$1:$G$49,MATCH(orders!$D934,products!$A$1:$A$49,0), MATCH(orders!K$1,products!$A$1:$G$1,0))</f>
        <v>1</v>
      </c>
      <c r="L934" s="5">
        <f>INDEX(products!$A$1:$G$49,MATCH(orders!$D934,products!$A$1:$A$49,0), MATCH(orders!L$1,products!$A$1:$G$1,0))</f>
        <v>13.75</v>
      </c>
      <c r="M934" s="5">
        <f t="shared" si="42"/>
        <v>55</v>
      </c>
      <c r="N934" t="str">
        <f t="shared" si="43"/>
        <v>Excelsa</v>
      </c>
      <c r="O934" t="str">
        <f t="shared" si="44"/>
        <v>Medium</v>
      </c>
      <c r="P934" t="str" cm="1">
        <f t="array" ref="P934">_xlfn.XLOOKUP(Orders[[#This Row],[Customer ID]],customers!$A$1:$A$1001,customers!I$1:$I$1001,,0)</f>
        <v>No</v>
      </c>
      <c r="Q934" t="str">
        <f>_xlfn.XLOOKUP(C934,customers!$A$1:$A$1001,customers!$F$1:$F$1001,,0)</f>
        <v>Miami</v>
      </c>
      <c r="R934" s="10">
        <f>Orders[[#This Row],[Unit Price]]-Orders[[#This Row],[Unit Profit]]</f>
        <v>12.237500000000001</v>
      </c>
      <c r="S934" s="10">
        <f>Orders[[#This Row],[Quantity]]*Orders[[#This Row],[Unit Cost]]</f>
        <v>48.95</v>
      </c>
      <c r="T934" s="5" cm="1">
        <f t="array" ref="T934">_xlfn.XLOOKUP(D934,Table2[[#All],[Product ID]],Table2[[#All],[Profit]],,0)</f>
        <v>1.5125</v>
      </c>
      <c r="U934" s="5">
        <f>Orders[[#This Row],[Quantity]]*Orders[[#This Row],[Unit Profit]]</f>
        <v>6.05</v>
      </c>
    </row>
    <row r="935" spans="1:21" x14ac:dyDescent="0.3">
      <c r="A935" s="2" t="s">
        <v>5763</v>
      </c>
      <c r="B935" s="3">
        <v>44557</v>
      </c>
      <c r="C935" s="2" t="s">
        <v>5764</v>
      </c>
      <c r="D935" t="s">
        <v>6177</v>
      </c>
      <c r="E935" s="2">
        <v>3</v>
      </c>
      <c r="F935" s="2" t="str">
        <f>_xlfn.XLOOKUP(C935,customers!$A$1:$A$1001,customers!$B$1:$B$1001,,0)</f>
        <v>Brenn Dundredge</v>
      </c>
      <c r="G935" s="2" t="str">
        <f>IF(_xlfn.XLOOKUP(C935,customers!$A$1:$A$1001,customers!$C$1:$C$1001,,0)=0, "", _xlfn.XLOOKUP(C935,customers!$A$1:$A$1001,customers!$C$1:$C$1001,,0))</f>
        <v/>
      </c>
      <c r="H935" s="2" t="str">
        <f>_xlfn.XLOOKUP(C935,customers!$A$1:$A$1001,customers!$G$1:$G$1001,,0)</f>
        <v>United States</v>
      </c>
      <c r="I935" t="str">
        <f>INDEX(products!$A$1:$G$49,MATCH(orders!$D935,products!$A$1:$A$49,0), MATCH(orders!I$1,products!$A$1:$G$1,0))</f>
        <v>Rob</v>
      </c>
      <c r="J935" t="str">
        <f>INDEX(products!$A$1:$G$49,MATCH(orders!$D935,products!$A$1:$A$49,0), MATCH(orders!J$1,products!$A$1:$G$1,0))</f>
        <v>D</v>
      </c>
      <c r="K935" s="4">
        <f>INDEX(products!$A$1:$G$49,MATCH(orders!$D935,products!$A$1:$A$49,0), MATCH(orders!K$1,products!$A$1:$G$1,0))</f>
        <v>1</v>
      </c>
      <c r="L935" s="5">
        <f>INDEX(products!$A$1:$G$49,MATCH(orders!$D935,products!$A$1:$A$49,0), MATCH(orders!L$1,products!$A$1:$G$1,0))</f>
        <v>8.9499999999999993</v>
      </c>
      <c r="M935" s="5">
        <f t="shared" si="42"/>
        <v>26.849999999999998</v>
      </c>
      <c r="N935" t="str">
        <f t="shared" si="43"/>
        <v>Robusta</v>
      </c>
      <c r="O935" t="str">
        <f t="shared" si="44"/>
        <v>Dark</v>
      </c>
      <c r="P935" t="str" cm="1">
        <f t="array" ref="P935">_xlfn.XLOOKUP(Orders[[#This Row],[Customer ID]],customers!$A$1:$A$1001,customers!I$1:$I$1001,,0)</f>
        <v>Yes</v>
      </c>
      <c r="Q935" t="str">
        <f>_xlfn.XLOOKUP(C935,customers!$A$1:$A$1001,customers!$F$1:$F$1001,,0)</f>
        <v>Oklahoma City</v>
      </c>
      <c r="R935" s="10">
        <f>Orders[[#This Row],[Unit Price]]-Orders[[#This Row],[Unit Profit]]</f>
        <v>8.4130000000000003</v>
      </c>
      <c r="S935" s="10">
        <f>Orders[[#This Row],[Quantity]]*Orders[[#This Row],[Unit Cost]]</f>
        <v>25.239000000000001</v>
      </c>
      <c r="T935" s="5" cm="1">
        <f t="array" ref="T935">_xlfn.XLOOKUP(D935,Table2[[#All],[Product ID]],Table2[[#All],[Profit]],,0)</f>
        <v>0.53699999999999992</v>
      </c>
      <c r="U935" s="5">
        <f>Orders[[#This Row],[Quantity]]*Orders[[#This Row],[Unit Profit]]</f>
        <v>1.6109999999999998</v>
      </c>
    </row>
    <row r="936" spans="1:21" x14ac:dyDescent="0.3">
      <c r="A936" s="2" t="s">
        <v>5768</v>
      </c>
      <c r="B936" s="3">
        <v>44409</v>
      </c>
      <c r="C936" s="2" t="s">
        <v>5769</v>
      </c>
      <c r="D936" t="s">
        <v>6151</v>
      </c>
      <c r="E936" s="2">
        <v>5</v>
      </c>
      <c r="F936" s="2" t="str">
        <f>_xlfn.XLOOKUP(C936,customers!$A$1:$A$1001,customers!$B$1:$B$1001,,0)</f>
        <v>Read Cutts</v>
      </c>
      <c r="G936" s="2" t="str">
        <f>IF(_xlfn.XLOOKUP(C936,customers!$A$1:$A$1001,customers!$C$1:$C$1001,,0)=0, "", _xlfn.XLOOKUP(C936,customers!$A$1:$A$1001,customers!$C$1:$C$1001,,0))</f>
        <v>rcuttspy@techcrunch.com</v>
      </c>
      <c r="H936" s="2" t="str">
        <f>_xlfn.XLOOKUP(C936,customers!$A$1:$A$1001,customers!$G$1:$G$1001,,0)</f>
        <v>United States</v>
      </c>
      <c r="I936" t="str">
        <f>INDEX(products!$A$1:$G$49,MATCH(orders!$D936,products!$A$1:$A$49,0), MATCH(orders!I$1,products!$A$1:$G$1,0))</f>
        <v>Rob</v>
      </c>
      <c r="J936" t="str">
        <f>INDEX(products!$A$1:$G$49,MATCH(orders!$D936,products!$A$1:$A$49,0), MATCH(orders!J$1,products!$A$1:$G$1,0))</f>
        <v>M</v>
      </c>
      <c r="K936" s="4">
        <f>INDEX(products!$A$1:$G$49,MATCH(orders!$D936,products!$A$1:$A$49,0), MATCH(orders!K$1,products!$A$1:$G$1,0))</f>
        <v>2.5</v>
      </c>
      <c r="L936" s="5">
        <f>INDEX(products!$A$1:$G$49,MATCH(orders!$D936,products!$A$1:$A$49,0), MATCH(orders!L$1,products!$A$1:$G$1,0))</f>
        <v>22.884999999999998</v>
      </c>
      <c r="M936" s="5">
        <f t="shared" si="42"/>
        <v>114.42499999999998</v>
      </c>
      <c r="N936" t="str">
        <f t="shared" si="43"/>
        <v>Robusta</v>
      </c>
      <c r="O936" t="str">
        <f t="shared" si="44"/>
        <v>Medium</v>
      </c>
      <c r="P936" t="str" cm="1">
        <f t="array" ref="P936">_xlfn.XLOOKUP(Orders[[#This Row],[Customer ID]],customers!$A$1:$A$1001,customers!I$1:$I$1001,,0)</f>
        <v>No</v>
      </c>
      <c r="Q936" t="str">
        <f>_xlfn.XLOOKUP(C936,customers!$A$1:$A$1001,customers!$F$1:$F$1001,,0)</f>
        <v>Rockford</v>
      </c>
      <c r="R936" s="10">
        <f>Orders[[#This Row],[Unit Price]]-Orders[[#This Row],[Unit Profit]]</f>
        <v>21.511899999999997</v>
      </c>
      <c r="S936" s="10">
        <f>Orders[[#This Row],[Quantity]]*Orders[[#This Row],[Unit Cost]]</f>
        <v>107.55949999999999</v>
      </c>
      <c r="T936" s="5" cm="1">
        <f t="array" ref="T936">_xlfn.XLOOKUP(D936,Table2[[#All],[Product ID]],Table2[[#All],[Profit]],,0)</f>
        <v>1.3730999999999998</v>
      </c>
      <c r="U936" s="5">
        <f>Orders[[#This Row],[Quantity]]*Orders[[#This Row],[Unit Profit]]</f>
        <v>6.865499999999999</v>
      </c>
    </row>
    <row r="937" spans="1:21" x14ac:dyDescent="0.3">
      <c r="A937" s="2" t="s">
        <v>5774</v>
      </c>
      <c r="B937" s="3">
        <v>44153</v>
      </c>
      <c r="C937" s="2" t="s">
        <v>5775</v>
      </c>
      <c r="D937" t="s">
        <v>6175</v>
      </c>
      <c r="E937" s="2">
        <v>6</v>
      </c>
      <c r="F937" s="2" t="str">
        <f>_xlfn.XLOOKUP(C937,customers!$A$1:$A$1001,customers!$B$1:$B$1001,,0)</f>
        <v>Michale Delves</v>
      </c>
      <c r="G937" s="2" t="str">
        <f>IF(_xlfn.XLOOKUP(C937,customers!$A$1:$A$1001,customers!$C$1:$C$1001,,0)=0, "", _xlfn.XLOOKUP(C937,customers!$A$1:$A$1001,customers!$C$1:$C$1001,,0))</f>
        <v>mdelvespz@nature.com</v>
      </c>
      <c r="H937" s="2" t="str">
        <f>_xlfn.XLOOKUP(C937,customers!$A$1:$A$1001,customers!$G$1:$G$1001,,0)</f>
        <v>United States</v>
      </c>
      <c r="I937" t="str">
        <f>INDEX(products!$A$1:$G$49,MATCH(orders!$D937,products!$A$1:$A$49,0), MATCH(orders!I$1,products!$A$1:$G$1,0))</f>
        <v>Ara</v>
      </c>
      <c r="J937" t="str">
        <f>INDEX(products!$A$1:$G$49,MATCH(orders!$D937,products!$A$1:$A$49,0), MATCH(orders!J$1,products!$A$1:$G$1,0))</f>
        <v>M</v>
      </c>
      <c r="K937" s="4">
        <f>INDEX(products!$A$1:$G$49,MATCH(orders!$D937,products!$A$1:$A$49,0), MATCH(orders!K$1,products!$A$1:$G$1,0))</f>
        <v>2.5</v>
      </c>
      <c r="L937" s="5">
        <f>INDEX(products!$A$1:$G$49,MATCH(orders!$D937,products!$A$1:$A$49,0), MATCH(orders!L$1,products!$A$1:$G$1,0))</f>
        <v>25.874999999999996</v>
      </c>
      <c r="M937" s="5">
        <f t="shared" si="42"/>
        <v>155.24999999999997</v>
      </c>
      <c r="N937" t="str">
        <f t="shared" si="43"/>
        <v>Arabica</v>
      </c>
      <c r="O937" t="str">
        <f t="shared" si="44"/>
        <v>Medium</v>
      </c>
      <c r="P937" t="str" cm="1">
        <f t="array" ref="P937">_xlfn.XLOOKUP(Orders[[#This Row],[Customer ID]],customers!$A$1:$A$1001,customers!I$1:$I$1001,,0)</f>
        <v>Yes</v>
      </c>
      <c r="Q937" t="str">
        <f>_xlfn.XLOOKUP(C937,customers!$A$1:$A$1001,customers!$F$1:$F$1001,,0)</f>
        <v>Montgomery</v>
      </c>
      <c r="R937" s="10">
        <f>Orders[[#This Row],[Unit Price]]-Orders[[#This Row],[Unit Profit]]</f>
        <v>23.546249999999997</v>
      </c>
      <c r="S937" s="10">
        <f>Orders[[#This Row],[Quantity]]*Orders[[#This Row],[Unit Cost]]</f>
        <v>141.27749999999997</v>
      </c>
      <c r="T937" s="5" cm="1">
        <f t="array" ref="T937">_xlfn.XLOOKUP(D937,Table2[[#All],[Product ID]],Table2[[#All],[Profit]],,0)</f>
        <v>2.3287499999999994</v>
      </c>
      <c r="U937" s="5">
        <f>Orders[[#This Row],[Quantity]]*Orders[[#This Row],[Unit Profit]]</f>
        <v>13.972499999999997</v>
      </c>
    </row>
    <row r="938" spans="1:21" x14ac:dyDescent="0.3">
      <c r="A938" s="2" t="s">
        <v>5780</v>
      </c>
      <c r="B938" s="3">
        <v>44493</v>
      </c>
      <c r="C938" s="2" t="s">
        <v>5781</v>
      </c>
      <c r="D938" t="s">
        <v>6169</v>
      </c>
      <c r="E938" s="2">
        <v>3</v>
      </c>
      <c r="F938" s="2" t="str">
        <f>_xlfn.XLOOKUP(C938,customers!$A$1:$A$1001,customers!$B$1:$B$1001,,0)</f>
        <v>Devland Gritton</v>
      </c>
      <c r="G938" s="2" t="str">
        <f>IF(_xlfn.XLOOKUP(C938,customers!$A$1:$A$1001,customers!$C$1:$C$1001,,0)=0, "", _xlfn.XLOOKUP(C938,customers!$A$1:$A$1001,customers!$C$1:$C$1001,,0))</f>
        <v>dgrittonq0@nydailynews.com</v>
      </c>
      <c r="H938" s="2" t="str">
        <f>_xlfn.XLOOKUP(C938,customers!$A$1:$A$1001,customers!$G$1:$G$1001,,0)</f>
        <v>United States</v>
      </c>
      <c r="I938" t="str">
        <f>INDEX(products!$A$1:$G$49,MATCH(orders!$D938,products!$A$1:$A$49,0), MATCH(orders!I$1,products!$A$1:$G$1,0))</f>
        <v>Lib</v>
      </c>
      <c r="J938" t="str">
        <f>INDEX(products!$A$1:$G$49,MATCH(orders!$D938,products!$A$1:$A$49,0), MATCH(orders!J$1,products!$A$1:$G$1,0))</f>
        <v>D</v>
      </c>
      <c r="K938" s="4">
        <f>INDEX(products!$A$1:$G$49,MATCH(orders!$D938,products!$A$1:$A$49,0), MATCH(orders!K$1,products!$A$1:$G$1,0))</f>
        <v>0.5</v>
      </c>
      <c r="L938" s="5">
        <f>INDEX(products!$A$1:$G$49,MATCH(orders!$D938,products!$A$1:$A$49,0), MATCH(orders!L$1,products!$A$1:$G$1,0))</f>
        <v>7.77</v>
      </c>
      <c r="M938" s="5">
        <f t="shared" si="42"/>
        <v>23.31</v>
      </c>
      <c r="N938" t="str">
        <f t="shared" si="43"/>
        <v>Librica</v>
      </c>
      <c r="O938" t="str">
        <f t="shared" si="44"/>
        <v>Dark</v>
      </c>
      <c r="P938" t="str" cm="1">
        <f t="array" ref="P938">_xlfn.XLOOKUP(Orders[[#This Row],[Customer ID]],customers!$A$1:$A$1001,customers!I$1:$I$1001,,0)</f>
        <v>Yes</v>
      </c>
      <c r="Q938" t="str">
        <f>_xlfn.XLOOKUP(C938,customers!$A$1:$A$1001,customers!$F$1:$F$1001,,0)</f>
        <v>Pasadena</v>
      </c>
      <c r="R938" s="10">
        <f>Orders[[#This Row],[Unit Price]]-Orders[[#This Row],[Unit Profit]]</f>
        <v>6.7599</v>
      </c>
      <c r="S938" s="10">
        <f>Orders[[#This Row],[Quantity]]*Orders[[#This Row],[Unit Cost]]</f>
        <v>20.279699999999998</v>
      </c>
      <c r="T938" s="5" cm="1">
        <f t="array" ref="T938">_xlfn.XLOOKUP(D938,Table2[[#All],[Product ID]],Table2[[#All],[Profit]],,0)</f>
        <v>1.0101</v>
      </c>
      <c r="U938" s="5">
        <f>Orders[[#This Row],[Quantity]]*Orders[[#This Row],[Unit Profit]]</f>
        <v>3.0303</v>
      </c>
    </row>
    <row r="939" spans="1:21" x14ac:dyDescent="0.3">
      <c r="A939" s="2" t="s">
        <v>5780</v>
      </c>
      <c r="B939" s="3">
        <v>44493</v>
      </c>
      <c r="C939" s="2" t="s">
        <v>5781</v>
      </c>
      <c r="D939" t="s">
        <v>6151</v>
      </c>
      <c r="E939" s="2">
        <v>4</v>
      </c>
      <c r="F939" s="2" t="str">
        <f>_xlfn.XLOOKUP(C939,customers!$A$1:$A$1001,customers!$B$1:$B$1001,,0)</f>
        <v>Devland Gritton</v>
      </c>
      <c r="G939" s="2" t="str">
        <f>IF(_xlfn.XLOOKUP(C939,customers!$A$1:$A$1001,customers!$C$1:$C$1001,,0)=0, "", _xlfn.XLOOKUP(C939,customers!$A$1:$A$1001,customers!$C$1:$C$1001,,0))</f>
        <v>dgrittonq0@nydailynews.com</v>
      </c>
      <c r="H939" s="2" t="str">
        <f>_xlfn.XLOOKUP(C939,customers!$A$1:$A$1001,customers!$G$1:$G$1001,,0)</f>
        <v>United States</v>
      </c>
      <c r="I939" t="str">
        <f>INDEX(products!$A$1:$G$49,MATCH(orders!$D939,products!$A$1:$A$49,0), MATCH(orders!I$1,products!$A$1:$G$1,0))</f>
        <v>Rob</v>
      </c>
      <c r="J939" t="str">
        <f>INDEX(products!$A$1:$G$49,MATCH(orders!$D939,products!$A$1:$A$49,0), MATCH(orders!J$1,products!$A$1:$G$1,0))</f>
        <v>M</v>
      </c>
      <c r="K939" s="4">
        <f>INDEX(products!$A$1:$G$49,MATCH(orders!$D939,products!$A$1:$A$49,0), MATCH(orders!K$1,products!$A$1:$G$1,0))</f>
        <v>2.5</v>
      </c>
      <c r="L939" s="5">
        <f>INDEX(products!$A$1:$G$49,MATCH(orders!$D939,products!$A$1:$A$49,0), MATCH(orders!L$1,products!$A$1:$G$1,0))</f>
        <v>22.884999999999998</v>
      </c>
      <c r="M939" s="5">
        <f t="shared" si="42"/>
        <v>91.539999999999992</v>
      </c>
      <c r="N939" t="str">
        <f t="shared" si="43"/>
        <v>Robusta</v>
      </c>
      <c r="O939" t="str">
        <f t="shared" si="44"/>
        <v>Medium</v>
      </c>
      <c r="P939" t="str" cm="1">
        <f t="array" ref="P939">_xlfn.XLOOKUP(Orders[[#This Row],[Customer ID]],customers!$A$1:$A$1001,customers!I$1:$I$1001,,0)</f>
        <v>Yes</v>
      </c>
      <c r="Q939" t="str">
        <f>_xlfn.XLOOKUP(C939,customers!$A$1:$A$1001,customers!$F$1:$F$1001,,0)</f>
        <v>Pasadena</v>
      </c>
      <c r="R939" s="10">
        <f>Orders[[#This Row],[Unit Price]]-Orders[[#This Row],[Unit Profit]]</f>
        <v>21.511899999999997</v>
      </c>
      <c r="S939" s="10">
        <f>Orders[[#This Row],[Quantity]]*Orders[[#This Row],[Unit Cost]]</f>
        <v>86.047599999999989</v>
      </c>
      <c r="T939" s="5" cm="1">
        <f t="array" ref="T939">_xlfn.XLOOKUP(D939,Table2[[#All],[Product ID]],Table2[[#All],[Profit]],,0)</f>
        <v>1.3730999999999998</v>
      </c>
      <c r="U939" s="5">
        <f>Orders[[#This Row],[Quantity]]*Orders[[#This Row],[Unit Profit]]</f>
        <v>5.4923999999999991</v>
      </c>
    </row>
    <row r="940" spans="1:21" x14ac:dyDescent="0.3">
      <c r="A940" s="2" t="s">
        <v>5791</v>
      </c>
      <c r="B940" s="3">
        <v>43829</v>
      </c>
      <c r="C940" s="2" t="s">
        <v>5792</v>
      </c>
      <c r="D940" t="s">
        <v>6171</v>
      </c>
      <c r="E940" s="2">
        <v>5</v>
      </c>
      <c r="F940" s="2" t="str">
        <f>_xlfn.XLOOKUP(C940,customers!$A$1:$A$1001,customers!$B$1:$B$1001,,0)</f>
        <v>Dell Gut</v>
      </c>
      <c r="G940" s="2" t="str">
        <f>IF(_xlfn.XLOOKUP(C940,customers!$A$1:$A$1001,customers!$C$1:$C$1001,,0)=0, "", _xlfn.XLOOKUP(C940,customers!$A$1:$A$1001,customers!$C$1:$C$1001,,0))</f>
        <v>dgutq2@umich.edu</v>
      </c>
      <c r="H940" s="2" t="str">
        <f>_xlfn.XLOOKUP(C940,customers!$A$1:$A$1001,customers!$G$1:$G$1001,,0)</f>
        <v>United States</v>
      </c>
      <c r="I940" t="str">
        <f>INDEX(products!$A$1:$G$49,MATCH(orders!$D940,products!$A$1:$A$49,0), MATCH(orders!I$1,products!$A$1:$G$1,0))</f>
        <v>Exc</v>
      </c>
      <c r="J940" t="str">
        <f>INDEX(products!$A$1:$G$49,MATCH(orders!$D940,products!$A$1:$A$49,0), MATCH(orders!J$1,products!$A$1:$G$1,0))</f>
        <v>L</v>
      </c>
      <c r="K940" s="4">
        <f>INDEX(products!$A$1:$G$49,MATCH(orders!$D940,products!$A$1:$A$49,0), MATCH(orders!K$1,products!$A$1:$G$1,0))</f>
        <v>1</v>
      </c>
      <c r="L940" s="5">
        <f>INDEX(products!$A$1:$G$49,MATCH(orders!$D940,products!$A$1:$A$49,0), MATCH(orders!L$1,products!$A$1:$G$1,0))</f>
        <v>14.85</v>
      </c>
      <c r="M940" s="5">
        <f t="shared" si="42"/>
        <v>74.25</v>
      </c>
      <c r="N940" t="str">
        <f t="shared" si="43"/>
        <v>Excelsa</v>
      </c>
      <c r="O940" t="str">
        <f t="shared" si="44"/>
        <v>Light</v>
      </c>
      <c r="P940" t="str" cm="1">
        <f t="array" ref="P940">_xlfn.XLOOKUP(Orders[[#This Row],[Customer ID]],customers!$A$1:$A$1001,customers!I$1:$I$1001,,0)</f>
        <v>Yes</v>
      </c>
      <c r="Q940" t="str">
        <f>_xlfn.XLOOKUP(C940,customers!$A$1:$A$1001,customers!$F$1:$F$1001,,0)</f>
        <v>Houston</v>
      </c>
      <c r="R940" s="10">
        <f>Orders[[#This Row],[Unit Price]]-Orders[[#This Row],[Unit Profit]]</f>
        <v>13.2165</v>
      </c>
      <c r="S940" s="10">
        <f>Orders[[#This Row],[Quantity]]*Orders[[#This Row],[Unit Cost]]</f>
        <v>66.082499999999996</v>
      </c>
      <c r="T940" s="5" cm="1">
        <f t="array" ref="T940">_xlfn.XLOOKUP(D940,Table2[[#All],[Product ID]],Table2[[#All],[Profit]],,0)</f>
        <v>1.6335</v>
      </c>
      <c r="U940" s="5">
        <f>Orders[[#This Row],[Quantity]]*Orders[[#This Row],[Unit Profit]]</f>
        <v>8.1675000000000004</v>
      </c>
    </row>
    <row r="941" spans="1:21" x14ac:dyDescent="0.3">
      <c r="A941" s="2" t="s">
        <v>5797</v>
      </c>
      <c r="B941" s="3">
        <v>44229</v>
      </c>
      <c r="C941" s="2" t="s">
        <v>5798</v>
      </c>
      <c r="D941" t="s">
        <v>6145</v>
      </c>
      <c r="E941" s="2">
        <v>6</v>
      </c>
      <c r="F941" s="2" t="str">
        <f>_xlfn.XLOOKUP(C941,customers!$A$1:$A$1001,customers!$B$1:$B$1001,,0)</f>
        <v>Willy Pummery</v>
      </c>
      <c r="G941" s="2" t="str">
        <f>IF(_xlfn.XLOOKUP(C941,customers!$A$1:$A$1001,customers!$C$1:$C$1001,,0)=0, "", _xlfn.XLOOKUP(C941,customers!$A$1:$A$1001,customers!$C$1:$C$1001,,0))</f>
        <v>wpummeryq3@topsy.com</v>
      </c>
      <c r="H941" s="2" t="str">
        <f>_xlfn.XLOOKUP(C941,customers!$A$1:$A$1001,customers!$G$1:$G$1001,,0)</f>
        <v>United States</v>
      </c>
      <c r="I941" t="str">
        <f>INDEX(products!$A$1:$G$49,MATCH(orders!$D941,products!$A$1:$A$49,0), MATCH(orders!I$1,products!$A$1:$G$1,0))</f>
        <v>Lib</v>
      </c>
      <c r="J941" t="str">
        <f>INDEX(products!$A$1:$G$49,MATCH(orders!$D941,products!$A$1:$A$49,0), MATCH(orders!J$1,products!$A$1:$G$1,0))</f>
        <v>L</v>
      </c>
      <c r="K941" s="4">
        <f>INDEX(products!$A$1:$G$49,MATCH(orders!$D941,products!$A$1:$A$49,0), MATCH(orders!K$1,products!$A$1:$G$1,0))</f>
        <v>0.2</v>
      </c>
      <c r="L941" s="5">
        <f>INDEX(products!$A$1:$G$49,MATCH(orders!$D941,products!$A$1:$A$49,0), MATCH(orders!L$1,products!$A$1:$G$1,0))</f>
        <v>4.7549999999999999</v>
      </c>
      <c r="M941" s="5">
        <f t="shared" si="42"/>
        <v>28.53</v>
      </c>
      <c r="N941" t="str">
        <f t="shared" si="43"/>
        <v>Librica</v>
      </c>
      <c r="O941" t="str">
        <f t="shared" si="44"/>
        <v>Light</v>
      </c>
      <c r="P941" t="str" cm="1">
        <f t="array" ref="P941">_xlfn.XLOOKUP(Orders[[#This Row],[Customer ID]],customers!$A$1:$A$1001,customers!I$1:$I$1001,,0)</f>
        <v>No</v>
      </c>
      <c r="Q941" t="str">
        <f>_xlfn.XLOOKUP(C941,customers!$A$1:$A$1001,customers!$F$1:$F$1001,,0)</f>
        <v>Muskegon</v>
      </c>
      <c r="R941" s="10">
        <f>Orders[[#This Row],[Unit Price]]-Orders[[#This Row],[Unit Profit]]</f>
        <v>4.1368499999999999</v>
      </c>
      <c r="S941" s="10">
        <f>Orders[[#This Row],[Quantity]]*Orders[[#This Row],[Unit Cost]]</f>
        <v>24.821100000000001</v>
      </c>
      <c r="T941" s="5" cm="1">
        <f t="array" ref="T941">_xlfn.XLOOKUP(D941,Table2[[#All],[Product ID]],Table2[[#All],[Profit]],,0)</f>
        <v>0.61814999999999998</v>
      </c>
      <c r="U941" s="5">
        <f>Orders[[#This Row],[Quantity]]*Orders[[#This Row],[Unit Profit]]</f>
        <v>3.7088999999999999</v>
      </c>
    </row>
    <row r="942" spans="1:21" x14ac:dyDescent="0.3">
      <c r="A942" s="2" t="s">
        <v>5803</v>
      </c>
      <c r="B942" s="3">
        <v>44332</v>
      </c>
      <c r="C942" s="2" t="s">
        <v>5804</v>
      </c>
      <c r="D942" t="s">
        <v>6173</v>
      </c>
      <c r="E942" s="2">
        <v>2</v>
      </c>
      <c r="F942" s="2" t="str">
        <f>_xlfn.XLOOKUP(C942,customers!$A$1:$A$1001,customers!$B$1:$B$1001,,0)</f>
        <v>Geoffrey Siuda</v>
      </c>
      <c r="G942" s="2" t="str">
        <f>IF(_xlfn.XLOOKUP(C942,customers!$A$1:$A$1001,customers!$C$1:$C$1001,,0)=0, "", _xlfn.XLOOKUP(C942,customers!$A$1:$A$1001,customers!$C$1:$C$1001,,0))</f>
        <v>gsiudaq4@nytimes.com</v>
      </c>
      <c r="H942" s="2" t="str">
        <f>_xlfn.XLOOKUP(C942,customers!$A$1:$A$1001,customers!$G$1:$G$1001,,0)</f>
        <v>United States</v>
      </c>
      <c r="I942" t="str">
        <f>INDEX(products!$A$1:$G$49,MATCH(orders!$D942,products!$A$1:$A$49,0), MATCH(orders!I$1,products!$A$1:$G$1,0))</f>
        <v>Rob</v>
      </c>
      <c r="J942" t="str">
        <f>INDEX(products!$A$1:$G$49,MATCH(orders!$D942,products!$A$1:$A$49,0), MATCH(orders!J$1,products!$A$1:$G$1,0))</f>
        <v>L</v>
      </c>
      <c r="K942" s="4">
        <f>INDEX(products!$A$1:$G$49,MATCH(orders!$D942,products!$A$1:$A$49,0), MATCH(orders!K$1,products!$A$1:$G$1,0))</f>
        <v>0.5</v>
      </c>
      <c r="L942" s="5">
        <f>INDEX(products!$A$1:$G$49,MATCH(orders!$D942,products!$A$1:$A$49,0), MATCH(orders!L$1,products!$A$1:$G$1,0))</f>
        <v>7.169999999999999</v>
      </c>
      <c r="M942" s="5">
        <f t="shared" si="42"/>
        <v>14.339999999999998</v>
      </c>
      <c r="N942" t="str">
        <f t="shared" si="43"/>
        <v>Robusta</v>
      </c>
      <c r="O942" t="str">
        <f t="shared" si="44"/>
        <v>Light</v>
      </c>
      <c r="P942" t="str" cm="1">
        <f t="array" ref="P942">_xlfn.XLOOKUP(Orders[[#This Row],[Customer ID]],customers!$A$1:$A$1001,customers!I$1:$I$1001,,0)</f>
        <v>Yes</v>
      </c>
      <c r="Q942" t="str">
        <f>_xlfn.XLOOKUP(C942,customers!$A$1:$A$1001,customers!$F$1:$F$1001,,0)</f>
        <v>Washington</v>
      </c>
      <c r="R942" s="10">
        <f>Orders[[#This Row],[Unit Price]]-Orders[[#This Row],[Unit Profit]]</f>
        <v>6.7397999999999989</v>
      </c>
      <c r="S942" s="10">
        <f>Orders[[#This Row],[Quantity]]*Orders[[#This Row],[Unit Cost]]</f>
        <v>13.479599999999998</v>
      </c>
      <c r="T942" s="5" cm="1">
        <f t="array" ref="T942">_xlfn.XLOOKUP(D942,Table2[[#All],[Product ID]],Table2[[#All],[Profit]],,0)</f>
        <v>0.43019999999999992</v>
      </c>
      <c r="U942" s="5">
        <f>Orders[[#This Row],[Quantity]]*Orders[[#This Row],[Unit Profit]]</f>
        <v>0.86039999999999983</v>
      </c>
    </row>
    <row r="943" spans="1:21" x14ac:dyDescent="0.3">
      <c r="A943" s="2" t="s">
        <v>5809</v>
      </c>
      <c r="B943" s="3">
        <v>44674</v>
      </c>
      <c r="C943" s="2" t="s">
        <v>5810</v>
      </c>
      <c r="D943" t="s">
        <v>6180</v>
      </c>
      <c r="E943" s="2">
        <v>2</v>
      </c>
      <c r="F943" s="2" t="str">
        <f>_xlfn.XLOOKUP(C943,customers!$A$1:$A$1001,customers!$B$1:$B$1001,,0)</f>
        <v>Henderson Crowne</v>
      </c>
      <c r="G943" s="2" t="str">
        <f>IF(_xlfn.XLOOKUP(C943,customers!$A$1:$A$1001,customers!$C$1:$C$1001,,0)=0, "", _xlfn.XLOOKUP(C943,customers!$A$1:$A$1001,customers!$C$1:$C$1001,,0))</f>
        <v>hcrowneq5@wufoo.com</v>
      </c>
      <c r="H943" s="2" t="str">
        <f>_xlfn.XLOOKUP(C943,customers!$A$1:$A$1001,customers!$G$1:$G$1001,,0)</f>
        <v>Ireland</v>
      </c>
      <c r="I943" t="str">
        <f>INDEX(products!$A$1:$G$49,MATCH(orders!$D943,products!$A$1:$A$49,0), MATCH(orders!I$1,products!$A$1:$G$1,0))</f>
        <v>Ara</v>
      </c>
      <c r="J943" t="str">
        <f>INDEX(products!$A$1:$G$49,MATCH(orders!$D943,products!$A$1:$A$49,0), MATCH(orders!J$1,products!$A$1:$G$1,0))</f>
        <v>L</v>
      </c>
      <c r="K943" s="4">
        <f>INDEX(products!$A$1:$G$49,MATCH(orders!$D943,products!$A$1:$A$49,0), MATCH(orders!K$1,products!$A$1:$G$1,0))</f>
        <v>0.5</v>
      </c>
      <c r="L943" s="5">
        <f>INDEX(products!$A$1:$G$49,MATCH(orders!$D943,products!$A$1:$A$49,0), MATCH(orders!L$1,products!$A$1:$G$1,0))</f>
        <v>7.77</v>
      </c>
      <c r="M943" s="5">
        <f t="shared" si="42"/>
        <v>15.54</v>
      </c>
      <c r="N943" t="str">
        <f t="shared" si="43"/>
        <v>Arabica</v>
      </c>
      <c r="O943" t="str">
        <f t="shared" si="44"/>
        <v>Light</v>
      </c>
      <c r="P943" t="str" cm="1">
        <f t="array" ref="P943">_xlfn.XLOOKUP(Orders[[#This Row],[Customer ID]],customers!$A$1:$A$1001,customers!I$1:$I$1001,,0)</f>
        <v>Yes</v>
      </c>
      <c r="Q943" t="str">
        <f>_xlfn.XLOOKUP(C943,customers!$A$1:$A$1001,customers!$F$1:$F$1001,,0)</f>
        <v>Sallins</v>
      </c>
      <c r="R943" s="10">
        <f>Orders[[#This Row],[Unit Price]]-Orders[[#This Row],[Unit Profit]]</f>
        <v>7.0706999999999995</v>
      </c>
      <c r="S943" s="10">
        <f>Orders[[#This Row],[Quantity]]*Orders[[#This Row],[Unit Cost]]</f>
        <v>14.141399999999999</v>
      </c>
      <c r="T943" s="5" cm="1">
        <f t="array" ref="T943">_xlfn.XLOOKUP(D943,Table2[[#All],[Product ID]],Table2[[#All],[Profit]],,0)</f>
        <v>0.69929999999999992</v>
      </c>
      <c r="U943" s="5">
        <f>Orders[[#This Row],[Quantity]]*Orders[[#This Row],[Unit Profit]]</f>
        <v>1.3985999999999998</v>
      </c>
    </row>
    <row r="944" spans="1:21" x14ac:dyDescent="0.3">
      <c r="A944" s="2" t="s">
        <v>5816</v>
      </c>
      <c r="B944" s="3">
        <v>44464</v>
      </c>
      <c r="C944" s="2" t="s">
        <v>5817</v>
      </c>
      <c r="D944" t="s">
        <v>6179</v>
      </c>
      <c r="E944" s="2">
        <v>3</v>
      </c>
      <c r="F944" s="2" t="str">
        <f>_xlfn.XLOOKUP(C944,customers!$A$1:$A$1001,customers!$B$1:$B$1001,,0)</f>
        <v>Vernor Pawsey</v>
      </c>
      <c r="G944" s="2" t="str">
        <f>IF(_xlfn.XLOOKUP(C944,customers!$A$1:$A$1001,customers!$C$1:$C$1001,,0)=0, "", _xlfn.XLOOKUP(C944,customers!$A$1:$A$1001,customers!$C$1:$C$1001,,0))</f>
        <v>vpawseyq6@tiny.cc</v>
      </c>
      <c r="H944" s="2" t="str">
        <f>_xlfn.XLOOKUP(C944,customers!$A$1:$A$1001,customers!$G$1:$G$1001,,0)</f>
        <v>United States</v>
      </c>
      <c r="I944" t="str">
        <f>INDEX(products!$A$1:$G$49,MATCH(orders!$D944,products!$A$1:$A$49,0), MATCH(orders!I$1,products!$A$1:$G$1,0))</f>
        <v>Rob</v>
      </c>
      <c r="J944" t="str">
        <f>INDEX(products!$A$1:$G$49,MATCH(orders!$D944,products!$A$1:$A$49,0), MATCH(orders!J$1,products!$A$1:$G$1,0))</f>
        <v>L</v>
      </c>
      <c r="K944" s="4">
        <f>INDEX(products!$A$1:$G$49,MATCH(orders!$D944,products!$A$1:$A$49,0), MATCH(orders!K$1,products!$A$1:$G$1,0))</f>
        <v>1</v>
      </c>
      <c r="L944" s="5">
        <f>INDEX(products!$A$1:$G$49,MATCH(orders!$D944,products!$A$1:$A$49,0), MATCH(orders!L$1,products!$A$1:$G$1,0))</f>
        <v>11.95</v>
      </c>
      <c r="M944" s="5">
        <f t="shared" si="42"/>
        <v>35.849999999999994</v>
      </c>
      <c r="N944" t="str">
        <f t="shared" si="43"/>
        <v>Robusta</v>
      </c>
      <c r="O944" t="str">
        <f t="shared" si="44"/>
        <v>Light</v>
      </c>
      <c r="P944" t="str" cm="1">
        <f t="array" ref="P944">_xlfn.XLOOKUP(Orders[[#This Row],[Customer ID]],customers!$A$1:$A$1001,customers!I$1:$I$1001,,0)</f>
        <v>No</v>
      </c>
      <c r="Q944" t="str">
        <f>_xlfn.XLOOKUP(C944,customers!$A$1:$A$1001,customers!$F$1:$F$1001,,0)</f>
        <v>Macon</v>
      </c>
      <c r="R944" s="10">
        <f>Orders[[#This Row],[Unit Price]]-Orders[[#This Row],[Unit Profit]]</f>
        <v>11.232999999999999</v>
      </c>
      <c r="S944" s="10">
        <f>Orders[[#This Row],[Quantity]]*Orders[[#This Row],[Unit Cost]]</f>
        <v>33.698999999999998</v>
      </c>
      <c r="T944" s="5" cm="1">
        <f t="array" ref="T944">_xlfn.XLOOKUP(D944,Table2[[#All],[Product ID]],Table2[[#All],[Profit]],,0)</f>
        <v>0.71699999999999997</v>
      </c>
      <c r="U944" s="5">
        <f>Orders[[#This Row],[Quantity]]*Orders[[#This Row],[Unit Profit]]</f>
        <v>2.1509999999999998</v>
      </c>
    </row>
    <row r="945" spans="1:21" x14ac:dyDescent="0.3">
      <c r="A945" s="2" t="s">
        <v>5822</v>
      </c>
      <c r="B945" s="3">
        <v>44719</v>
      </c>
      <c r="C945" s="2" t="s">
        <v>5823</v>
      </c>
      <c r="D945" t="s">
        <v>6180</v>
      </c>
      <c r="E945" s="2">
        <v>6</v>
      </c>
      <c r="F945" s="2" t="str">
        <f>_xlfn.XLOOKUP(C945,customers!$A$1:$A$1001,customers!$B$1:$B$1001,,0)</f>
        <v>Augustin Waterhouse</v>
      </c>
      <c r="G945" s="2" t="str">
        <f>IF(_xlfn.XLOOKUP(C945,customers!$A$1:$A$1001,customers!$C$1:$C$1001,,0)=0, "", _xlfn.XLOOKUP(C945,customers!$A$1:$A$1001,customers!$C$1:$C$1001,,0))</f>
        <v>awaterhouseq7@istockphoto.com</v>
      </c>
      <c r="H945" s="2" t="str">
        <f>_xlfn.XLOOKUP(C945,customers!$A$1:$A$1001,customers!$G$1:$G$1001,,0)</f>
        <v>United States</v>
      </c>
      <c r="I945" t="str">
        <f>INDEX(products!$A$1:$G$49,MATCH(orders!$D945,products!$A$1:$A$49,0), MATCH(orders!I$1,products!$A$1:$G$1,0))</f>
        <v>Ara</v>
      </c>
      <c r="J945" t="str">
        <f>INDEX(products!$A$1:$G$49,MATCH(orders!$D945,products!$A$1:$A$49,0), MATCH(orders!J$1,products!$A$1:$G$1,0))</f>
        <v>L</v>
      </c>
      <c r="K945" s="4">
        <f>INDEX(products!$A$1:$G$49,MATCH(orders!$D945,products!$A$1:$A$49,0), MATCH(orders!K$1,products!$A$1:$G$1,0))</f>
        <v>0.5</v>
      </c>
      <c r="L945" s="5">
        <f>INDEX(products!$A$1:$G$49,MATCH(orders!$D945,products!$A$1:$A$49,0), MATCH(orders!L$1,products!$A$1:$G$1,0))</f>
        <v>7.77</v>
      </c>
      <c r="M945" s="5">
        <f t="shared" si="42"/>
        <v>46.62</v>
      </c>
      <c r="N945" t="str">
        <f t="shared" si="43"/>
        <v>Arabica</v>
      </c>
      <c r="O945" t="str">
        <f t="shared" si="44"/>
        <v>Light</v>
      </c>
      <c r="P945" t="str" cm="1">
        <f t="array" ref="P945">_xlfn.XLOOKUP(Orders[[#This Row],[Customer ID]],customers!$A$1:$A$1001,customers!I$1:$I$1001,,0)</f>
        <v>No</v>
      </c>
      <c r="Q945" t="str">
        <f>_xlfn.XLOOKUP(C945,customers!$A$1:$A$1001,customers!$F$1:$F$1001,,0)</f>
        <v>Shreveport</v>
      </c>
      <c r="R945" s="10">
        <f>Orders[[#This Row],[Unit Price]]-Orders[[#This Row],[Unit Profit]]</f>
        <v>7.0706999999999995</v>
      </c>
      <c r="S945" s="10">
        <f>Orders[[#This Row],[Quantity]]*Orders[[#This Row],[Unit Cost]]</f>
        <v>42.424199999999999</v>
      </c>
      <c r="T945" s="5" cm="1">
        <f t="array" ref="T945">_xlfn.XLOOKUP(D945,Table2[[#All],[Product ID]],Table2[[#All],[Profit]],,0)</f>
        <v>0.69929999999999992</v>
      </c>
      <c r="U945" s="5">
        <f>Orders[[#This Row],[Quantity]]*Orders[[#This Row],[Unit Profit]]</f>
        <v>4.1957999999999993</v>
      </c>
    </row>
    <row r="946" spans="1:21" x14ac:dyDescent="0.3">
      <c r="A946" s="2" t="s">
        <v>5828</v>
      </c>
      <c r="B946" s="3">
        <v>44054</v>
      </c>
      <c r="C946" s="2" t="s">
        <v>5829</v>
      </c>
      <c r="D946" t="s">
        <v>6173</v>
      </c>
      <c r="E946" s="2">
        <v>5</v>
      </c>
      <c r="F946" s="2" t="str">
        <f>_xlfn.XLOOKUP(C946,customers!$A$1:$A$1001,customers!$B$1:$B$1001,,0)</f>
        <v>Fanchon Haughian</v>
      </c>
      <c r="G946" s="2" t="str">
        <f>IF(_xlfn.XLOOKUP(C946,customers!$A$1:$A$1001,customers!$C$1:$C$1001,,0)=0, "", _xlfn.XLOOKUP(C946,customers!$A$1:$A$1001,customers!$C$1:$C$1001,,0))</f>
        <v>fhaughianq8@1688.com</v>
      </c>
      <c r="H946" s="2" t="str">
        <f>_xlfn.XLOOKUP(C946,customers!$A$1:$A$1001,customers!$G$1:$G$1001,,0)</f>
        <v>United States</v>
      </c>
      <c r="I946" t="str">
        <f>INDEX(products!$A$1:$G$49,MATCH(orders!$D946,products!$A$1:$A$49,0), MATCH(orders!I$1,products!$A$1:$G$1,0))</f>
        <v>Rob</v>
      </c>
      <c r="J946" t="str">
        <f>INDEX(products!$A$1:$G$49,MATCH(orders!$D946,products!$A$1:$A$49,0), MATCH(orders!J$1,products!$A$1:$G$1,0))</f>
        <v>L</v>
      </c>
      <c r="K946" s="4">
        <f>INDEX(products!$A$1:$G$49,MATCH(orders!$D946,products!$A$1:$A$49,0), MATCH(orders!K$1,products!$A$1:$G$1,0))</f>
        <v>0.5</v>
      </c>
      <c r="L946" s="5">
        <f>INDEX(products!$A$1:$G$49,MATCH(orders!$D946,products!$A$1:$A$49,0), MATCH(orders!L$1,products!$A$1:$G$1,0))</f>
        <v>7.169999999999999</v>
      </c>
      <c r="M946" s="5">
        <f t="shared" si="42"/>
        <v>35.849999999999994</v>
      </c>
      <c r="N946" t="str">
        <f t="shared" si="43"/>
        <v>Robusta</v>
      </c>
      <c r="O946" t="str">
        <f t="shared" si="44"/>
        <v>Light</v>
      </c>
      <c r="P946" t="str" cm="1">
        <f t="array" ref="P946">_xlfn.XLOOKUP(Orders[[#This Row],[Customer ID]],customers!$A$1:$A$1001,customers!I$1:$I$1001,,0)</f>
        <v>No</v>
      </c>
      <c r="Q946" t="str">
        <f>_xlfn.XLOOKUP(C946,customers!$A$1:$A$1001,customers!$F$1:$F$1001,,0)</f>
        <v>Tacoma</v>
      </c>
      <c r="R946" s="10">
        <f>Orders[[#This Row],[Unit Price]]-Orders[[#This Row],[Unit Profit]]</f>
        <v>6.7397999999999989</v>
      </c>
      <c r="S946" s="10">
        <f>Orders[[#This Row],[Quantity]]*Orders[[#This Row],[Unit Cost]]</f>
        <v>33.698999999999998</v>
      </c>
      <c r="T946" s="5" cm="1">
        <f t="array" ref="T946">_xlfn.XLOOKUP(D946,Table2[[#All],[Product ID]],Table2[[#All],[Profit]],,0)</f>
        <v>0.43019999999999992</v>
      </c>
      <c r="U946" s="5">
        <f>Orders[[#This Row],[Quantity]]*Orders[[#This Row],[Unit Profit]]</f>
        <v>2.1509999999999998</v>
      </c>
    </row>
    <row r="947" spans="1:21" x14ac:dyDescent="0.3">
      <c r="A947" s="2" t="s">
        <v>5834</v>
      </c>
      <c r="B947" s="3">
        <v>43524</v>
      </c>
      <c r="C947" s="2" t="s">
        <v>5835</v>
      </c>
      <c r="D947" t="s">
        <v>6165</v>
      </c>
      <c r="E947" s="2">
        <v>4</v>
      </c>
      <c r="F947" s="2" t="str">
        <f>_xlfn.XLOOKUP(C947,customers!$A$1:$A$1001,customers!$B$1:$B$1001,,0)</f>
        <v>Jaimie Hatz</v>
      </c>
      <c r="G947" s="2" t="str">
        <f>IF(_xlfn.XLOOKUP(C947,customers!$A$1:$A$1001,customers!$C$1:$C$1001,,0)=0, "", _xlfn.XLOOKUP(C947,customers!$A$1:$A$1001,customers!$C$1:$C$1001,,0))</f>
        <v/>
      </c>
      <c r="H947" s="2" t="str">
        <f>_xlfn.XLOOKUP(C947,customers!$A$1:$A$1001,customers!$G$1:$G$1001,,0)</f>
        <v>United States</v>
      </c>
      <c r="I947" t="str">
        <f>INDEX(products!$A$1:$G$49,MATCH(orders!$D947,products!$A$1:$A$49,0), MATCH(orders!I$1,products!$A$1:$G$1,0))</f>
        <v>Lib</v>
      </c>
      <c r="J947" t="str">
        <f>INDEX(products!$A$1:$G$49,MATCH(orders!$D947,products!$A$1:$A$49,0), MATCH(orders!J$1,products!$A$1:$G$1,0))</f>
        <v>D</v>
      </c>
      <c r="K947" s="4">
        <f>INDEX(products!$A$1:$G$49,MATCH(orders!$D947,products!$A$1:$A$49,0), MATCH(orders!K$1,products!$A$1:$G$1,0))</f>
        <v>2.5</v>
      </c>
      <c r="L947" s="5">
        <f>INDEX(products!$A$1:$G$49,MATCH(orders!$D947,products!$A$1:$A$49,0), MATCH(orders!L$1,products!$A$1:$G$1,0))</f>
        <v>29.784999999999997</v>
      </c>
      <c r="M947" s="5">
        <f t="shared" si="42"/>
        <v>119.13999999999999</v>
      </c>
      <c r="N947" t="str">
        <f t="shared" si="43"/>
        <v>Librica</v>
      </c>
      <c r="O947" t="str">
        <f t="shared" si="44"/>
        <v>Dark</v>
      </c>
      <c r="P947" t="str" cm="1">
        <f t="array" ref="P947">_xlfn.XLOOKUP(Orders[[#This Row],[Customer ID]],customers!$A$1:$A$1001,customers!I$1:$I$1001,,0)</f>
        <v>No</v>
      </c>
      <c r="Q947" t="str">
        <f>_xlfn.XLOOKUP(C947,customers!$A$1:$A$1001,customers!$F$1:$F$1001,,0)</f>
        <v>El Paso</v>
      </c>
      <c r="R947" s="10">
        <f>Orders[[#This Row],[Unit Price]]-Orders[[#This Row],[Unit Profit]]</f>
        <v>25.912949999999995</v>
      </c>
      <c r="S947" s="10">
        <f>Orders[[#This Row],[Quantity]]*Orders[[#This Row],[Unit Cost]]</f>
        <v>103.65179999999998</v>
      </c>
      <c r="T947" s="5" cm="1">
        <f t="array" ref="T947">_xlfn.XLOOKUP(D947,Table2[[#All],[Product ID]],Table2[[#All],[Profit]],,0)</f>
        <v>3.8720499999999998</v>
      </c>
      <c r="U947" s="5">
        <f>Orders[[#This Row],[Quantity]]*Orders[[#This Row],[Unit Profit]]</f>
        <v>15.488199999999999</v>
      </c>
    </row>
    <row r="948" spans="1:21" x14ac:dyDescent="0.3">
      <c r="A948" s="2" t="s">
        <v>5839</v>
      </c>
      <c r="B948" s="3">
        <v>43719</v>
      </c>
      <c r="C948" s="2" t="s">
        <v>5840</v>
      </c>
      <c r="D948" t="s">
        <v>6169</v>
      </c>
      <c r="E948" s="2">
        <v>3</v>
      </c>
      <c r="F948" s="2" t="str">
        <f>_xlfn.XLOOKUP(C948,customers!$A$1:$A$1001,customers!$B$1:$B$1001,,0)</f>
        <v>Edeline Edney</v>
      </c>
      <c r="G948" s="2" t="str">
        <f>IF(_xlfn.XLOOKUP(C948,customers!$A$1:$A$1001,customers!$C$1:$C$1001,,0)=0, "", _xlfn.XLOOKUP(C948,customers!$A$1:$A$1001,customers!$C$1:$C$1001,,0))</f>
        <v/>
      </c>
      <c r="H948" s="2" t="str">
        <f>_xlfn.XLOOKUP(C948,customers!$A$1:$A$1001,customers!$G$1:$G$1001,,0)</f>
        <v>United States</v>
      </c>
      <c r="I948" t="str">
        <f>INDEX(products!$A$1:$G$49,MATCH(orders!$D948,products!$A$1:$A$49,0), MATCH(orders!I$1,products!$A$1:$G$1,0))</f>
        <v>Lib</v>
      </c>
      <c r="J948" t="str">
        <f>INDEX(products!$A$1:$G$49,MATCH(orders!$D948,products!$A$1:$A$49,0), MATCH(orders!J$1,products!$A$1:$G$1,0))</f>
        <v>D</v>
      </c>
      <c r="K948" s="4">
        <f>INDEX(products!$A$1:$G$49,MATCH(orders!$D948,products!$A$1:$A$49,0), MATCH(orders!K$1,products!$A$1:$G$1,0))</f>
        <v>0.5</v>
      </c>
      <c r="L948" s="5">
        <f>INDEX(products!$A$1:$G$49,MATCH(orders!$D948,products!$A$1:$A$49,0), MATCH(orders!L$1,products!$A$1:$G$1,0))</f>
        <v>7.77</v>
      </c>
      <c r="M948" s="5">
        <f t="shared" si="42"/>
        <v>23.31</v>
      </c>
      <c r="N948" t="str">
        <f t="shared" si="43"/>
        <v>Librica</v>
      </c>
      <c r="O948" t="str">
        <f t="shared" si="44"/>
        <v>Dark</v>
      </c>
      <c r="P948" t="str" cm="1">
        <f t="array" ref="P948">_xlfn.XLOOKUP(Orders[[#This Row],[Customer ID]],customers!$A$1:$A$1001,customers!I$1:$I$1001,,0)</f>
        <v>No</v>
      </c>
      <c r="Q948" t="str">
        <f>_xlfn.XLOOKUP(C948,customers!$A$1:$A$1001,customers!$F$1:$F$1001,,0)</f>
        <v>Birmingham</v>
      </c>
      <c r="R948" s="10">
        <f>Orders[[#This Row],[Unit Price]]-Orders[[#This Row],[Unit Profit]]</f>
        <v>6.7599</v>
      </c>
      <c r="S948" s="10">
        <f>Orders[[#This Row],[Quantity]]*Orders[[#This Row],[Unit Cost]]</f>
        <v>20.279699999999998</v>
      </c>
      <c r="T948" s="5" cm="1">
        <f t="array" ref="T948">_xlfn.XLOOKUP(D948,Table2[[#All],[Product ID]],Table2[[#All],[Profit]],,0)</f>
        <v>1.0101</v>
      </c>
      <c r="U948" s="5">
        <f>Orders[[#This Row],[Quantity]]*Orders[[#This Row],[Unit Profit]]</f>
        <v>3.0303</v>
      </c>
    </row>
    <row r="949" spans="1:21" x14ac:dyDescent="0.3">
      <c r="A949" s="2" t="s">
        <v>5844</v>
      </c>
      <c r="B949" s="3">
        <v>44294</v>
      </c>
      <c r="C949" s="2" t="s">
        <v>5845</v>
      </c>
      <c r="D949" t="s">
        <v>6155</v>
      </c>
      <c r="E949" s="2">
        <v>1</v>
      </c>
      <c r="F949" s="2" t="str">
        <f>_xlfn.XLOOKUP(C949,customers!$A$1:$A$1001,customers!$B$1:$B$1001,,0)</f>
        <v>Rickie Faltin</v>
      </c>
      <c r="G949" s="2" t="str">
        <f>IF(_xlfn.XLOOKUP(C949,customers!$A$1:$A$1001,customers!$C$1:$C$1001,,0)=0, "", _xlfn.XLOOKUP(C949,customers!$A$1:$A$1001,customers!$C$1:$C$1001,,0))</f>
        <v>rfaltinqb@topsy.com</v>
      </c>
      <c r="H949" s="2" t="str">
        <f>_xlfn.XLOOKUP(C949,customers!$A$1:$A$1001,customers!$G$1:$G$1001,,0)</f>
        <v>Ireland</v>
      </c>
      <c r="I949" t="str">
        <f>INDEX(products!$A$1:$G$49,MATCH(orders!$D949,products!$A$1:$A$49,0), MATCH(orders!I$1,products!$A$1:$G$1,0))</f>
        <v>Ara</v>
      </c>
      <c r="J949" t="str">
        <f>INDEX(products!$A$1:$G$49,MATCH(orders!$D949,products!$A$1:$A$49,0), MATCH(orders!J$1,products!$A$1:$G$1,0))</f>
        <v>M</v>
      </c>
      <c r="K949" s="4">
        <f>INDEX(products!$A$1:$G$49,MATCH(orders!$D949,products!$A$1:$A$49,0), MATCH(orders!K$1,products!$A$1:$G$1,0))</f>
        <v>1</v>
      </c>
      <c r="L949" s="5">
        <f>INDEX(products!$A$1:$G$49,MATCH(orders!$D949,products!$A$1:$A$49,0), MATCH(orders!L$1,products!$A$1:$G$1,0))</f>
        <v>11.25</v>
      </c>
      <c r="M949" s="5">
        <f t="shared" si="42"/>
        <v>11.25</v>
      </c>
      <c r="N949" t="str">
        <f t="shared" si="43"/>
        <v>Arabica</v>
      </c>
      <c r="O949" t="str">
        <f t="shared" si="44"/>
        <v>Medium</v>
      </c>
      <c r="P949" t="str" cm="1">
        <f t="array" ref="P949">_xlfn.XLOOKUP(Orders[[#This Row],[Customer ID]],customers!$A$1:$A$1001,customers!I$1:$I$1001,,0)</f>
        <v>No</v>
      </c>
      <c r="Q949" t="str">
        <f>_xlfn.XLOOKUP(C949,customers!$A$1:$A$1001,customers!$F$1:$F$1001,,0)</f>
        <v>Portumna</v>
      </c>
      <c r="R949" s="10">
        <f>Orders[[#This Row],[Unit Price]]-Orders[[#This Row],[Unit Profit]]</f>
        <v>10.237500000000001</v>
      </c>
      <c r="S949" s="10">
        <f>Orders[[#This Row],[Quantity]]*Orders[[#This Row],[Unit Cost]]</f>
        <v>10.237500000000001</v>
      </c>
      <c r="T949" s="5" cm="1">
        <f t="array" ref="T949">_xlfn.XLOOKUP(D949,Table2[[#All],[Product ID]],Table2[[#All],[Profit]],,0)</f>
        <v>1.0125</v>
      </c>
      <c r="U949" s="5">
        <f>Orders[[#This Row],[Quantity]]*Orders[[#This Row],[Unit Profit]]</f>
        <v>1.0125</v>
      </c>
    </row>
    <row r="950" spans="1:21" x14ac:dyDescent="0.3">
      <c r="A950" s="2" t="s">
        <v>5849</v>
      </c>
      <c r="B950" s="3">
        <v>44445</v>
      </c>
      <c r="C950" s="2" t="s">
        <v>5850</v>
      </c>
      <c r="D950" t="s">
        <v>6185</v>
      </c>
      <c r="E950" s="2">
        <v>3</v>
      </c>
      <c r="F950" s="2" t="str">
        <f>_xlfn.XLOOKUP(C950,customers!$A$1:$A$1001,customers!$B$1:$B$1001,,0)</f>
        <v>Gnni Cheeke</v>
      </c>
      <c r="G950" s="2" t="str">
        <f>IF(_xlfn.XLOOKUP(C950,customers!$A$1:$A$1001,customers!$C$1:$C$1001,,0)=0, "", _xlfn.XLOOKUP(C950,customers!$A$1:$A$1001,customers!$C$1:$C$1001,,0))</f>
        <v>gcheekeqc@sitemeter.com</v>
      </c>
      <c r="H950" s="2" t="str">
        <f>_xlfn.XLOOKUP(C950,customers!$A$1:$A$1001,customers!$G$1:$G$1001,,0)</f>
        <v>United Kingdom</v>
      </c>
      <c r="I950" t="str">
        <f>INDEX(products!$A$1:$G$49,MATCH(orders!$D950,products!$A$1:$A$49,0), MATCH(orders!I$1,products!$A$1:$G$1,0))</f>
        <v>Exc</v>
      </c>
      <c r="J950" t="str">
        <f>INDEX(products!$A$1:$G$49,MATCH(orders!$D950,products!$A$1:$A$49,0), MATCH(orders!J$1,products!$A$1:$G$1,0))</f>
        <v>D</v>
      </c>
      <c r="K950" s="4">
        <f>INDEX(products!$A$1:$G$49,MATCH(orders!$D950,products!$A$1:$A$49,0), MATCH(orders!K$1,products!$A$1:$G$1,0))</f>
        <v>2.5</v>
      </c>
      <c r="L950" s="5">
        <f>INDEX(products!$A$1:$G$49,MATCH(orders!$D950,products!$A$1:$A$49,0), MATCH(orders!L$1,products!$A$1:$G$1,0))</f>
        <v>27.945</v>
      </c>
      <c r="M950" s="5">
        <f t="shared" si="42"/>
        <v>83.835000000000008</v>
      </c>
      <c r="N950" t="str">
        <f t="shared" si="43"/>
        <v>Excelsa</v>
      </c>
      <c r="O950" t="str">
        <f t="shared" si="44"/>
        <v>Dark</v>
      </c>
      <c r="P950" t="str" cm="1">
        <f t="array" ref="P950">_xlfn.XLOOKUP(Orders[[#This Row],[Customer ID]],customers!$A$1:$A$1001,customers!I$1:$I$1001,,0)</f>
        <v>Yes</v>
      </c>
      <c r="Q950" t="str">
        <f>_xlfn.XLOOKUP(C950,customers!$A$1:$A$1001,customers!$F$1:$F$1001,,0)</f>
        <v>London</v>
      </c>
      <c r="R950" s="10">
        <f>Orders[[#This Row],[Unit Price]]-Orders[[#This Row],[Unit Profit]]</f>
        <v>24.87105</v>
      </c>
      <c r="S950" s="10">
        <f>Orders[[#This Row],[Quantity]]*Orders[[#This Row],[Unit Cost]]</f>
        <v>74.613150000000005</v>
      </c>
      <c r="T950" s="5" cm="1">
        <f t="array" ref="T950">_xlfn.XLOOKUP(D950,Table2[[#All],[Product ID]],Table2[[#All],[Profit]],,0)</f>
        <v>3.07395</v>
      </c>
      <c r="U950" s="5">
        <f>Orders[[#This Row],[Quantity]]*Orders[[#This Row],[Unit Profit]]</f>
        <v>9.2218499999999999</v>
      </c>
    </row>
    <row r="951" spans="1:21" x14ac:dyDescent="0.3">
      <c r="A951" s="2" t="s">
        <v>5855</v>
      </c>
      <c r="B951" s="3">
        <v>44449</v>
      </c>
      <c r="C951" s="2" t="s">
        <v>5856</v>
      </c>
      <c r="D951" t="s">
        <v>6142</v>
      </c>
      <c r="E951" s="2">
        <v>4</v>
      </c>
      <c r="F951" s="2" t="str">
        <f>_xlfn.XLOOKUP(C951,customers!$A$1:$A$1001,customers!$B$1:$B$1001,,0)</f>
        <v>Gwenni Ratt</v>
      </c>
      <c r="G951" s="2" t="str">
        <f>IF(_xlfn.XLOOKUP(C951,customers!$A$1:$A$1001,customers!$C$1:$C$1001,,0)=0, "", _xlfn.XLOOKUP(C951,customers!$A$1:$A$1001,customers!$C$1:$C$1001,,0))</f>
        <v>grattqd@phpbb.com</v>
      </c>
      <c r="H951" s="2" t="str">
        <f>_xlfn.XLOOKUP(C951,customers!$A$1:$A$1001,customers!$G$1:$G$1001,,0)</f>
        <v>Ireland</v>
      </c>
      <c r="I951" t="str">
        <f>INDEX(products!$A$1:$G$49,MATCH(orders!$D951,products!$A$1:$A$49,0), MATCH(orders!I$1,products!$A$1:$G$1,0))</f>
        <v>Rob</v>
      </c>
      <c r="J951" t="str">
        <f>INDEX(products!$A$1:$G$49,MATCH(orders!$D951,products!$A$1:$A$49,0), MATCH(orders!J$1,products!$A$1:$G$1,0))</f>
        <v>L</v>
      </c>
      <c r="K951" s="4">
        <f>INDEX(products!$A$1:$G$49,MATCH(orders!$D951,products!$A$1:$A$49,0), MATCH(orders!K$1,products!$A$1:$G$1,0))</f>
        <v>2.5</v>
      </c>
      <c r="L951" s="5">
        <f>INDEX(products!$A$1:$G$49,MATCH(orders!$D951,products!$A$1:$A$49,0), MATCH(orders!L$1,products!$A$1:$G$1,0))</f>
        <v>27.484999999999996</v>
      </c>
      <c r="M951" s="5">
        <f t="shared" si="42"/>
        <v>109.93999999999998</v>
      </c>
      <c r="N951" t="str">
        <f t="shared" si="43"/>
        <v>Robusta</v>
      </c>
      <c r="O951" t="str">
        <f t="shared" si="44"/>
        <v>Light</v>
      </c>
      <c r="P951" t="str" cm="1">
        <f t="array" ref="P951">_xlfn.XLOOKUP(Orders[[#This Row],[Customer ID]],customers!$A$1:$A$1001,customers!I$1:$I$1001,,0)</f>
        <v>No</v>
      </c>
      <c r="Q951" t="str">
        <f>_xlfn.XLOOKUP(C951,customers!$A$1:$A$1001,customers!$F$1:$F$1001,,0)</f>
        <v>Castlemartyr</v>
      </c>
      <c r="R951" s="10">
        <f>Orders[[#This Row],[Unit Price]]-Orders[[#This Row],[Unit Profit]]</f>
        <v>25.835899999999995</v>
      </c>
      <c r="S951" s="10">
        <f>Orders[[#This Row],[Quantity]]*Orders[[#This Row],[Unit Cost]]</f>
        <v>103.34359999999998</v>
      </c>
      <c r="T951" s="5" cm="1">
        <f t="array" ref="T951">_xlfn.XLOOKUP(D951,Table2[[#All],[Product ID]],Table2[[#All],[Profit]],,0)</f>
        <v>1.6490999999999998</v>
      </c>
      <c r="U951" s="5">
        <f>Orders[[#This Row],[Quantity]]*Orders[[#This Row],[Unit Profit]]</f>
        <v>6.5963999999999992</v>
      </c>
    </row>
    <row r="952" spans="1:21" x14ac:dyDescent="0.3">
      <c r="A952" s="2" t="s">
        <v>5861</v>
      </c>
      <c r="B952" s="3">
        <v>44703</v>
      </c>
      <c r="C952" s="2" t="s">
        <v>5862</v>
      </c>
      <c r="D952" t="s">
        <v>6178</v>
      </c>
      <c r="E952" s="2">
        <v>4</v>
      </c>
      <c r="F952" s="2" t="str">
        <f>_xlfn.XLOOKUP(C952,customers!$A$1:$A$1001,customers!$B$1:$B$1001,,0)</f>
        <v>Johnath Fairebrother</v>
      </c>
      <c r="G952" s="2" t="str">
        <f>IF(_xlfn.XLOOKUP(C952,customers!$A$1:$A$1001,customers!$C$1:$C$1001,,0)=0, "", _xlfn.XLOOKUP(C952,customers!$A$1:$A$1001,customers!$C$1:$C$1001,,0))</f>
        <v/>
      </c>
      <c r="H952" s="2" t="str">
        <f>_xlfn.XLOOKUP(C952,customers!$A$1:$A$1001,customers!$G$1:$G$1001,,0)</f>
        <v>United States</v>
      </c>
      <c r="I952" t="str">
        <f>INDEX(products!$A$1:$G$49,MATCH(orders!$D952,products!$A$1:$A$49,0), MATCH(orders!I$1,products!$A$1:$G$1,0))</f>
        <v>Rob</v>
      </c>
      <c r="J952" t="str">
        <f>INDEX(products!$A$1:$G$49,MATCH(orders!$D952,products!$A$1:$A$49,0), MATCH(orders!J$1,products!$A$1:$G$1,0))</f>
        <v>L</v>
      </c>
      <c r="K952" s="4">
        <f>INDEX(products!$A$1:$G$49,MATCH(orders!$D952,products!$A$1:$A$49,0), MATCH(orders!K$1,products!$A$1:$G$1,0))</f>
        <v>0.2</v>
      </c>
      <c r="L952" s="5">
        <f>INDEX(products!$A$1:$G$49,MATCH(orders!$D952,products!$A$1:$A$49,0), MATCH(orders!L$1,products!$A$1:$G$1,0))</f>
        <v>3.5849999999999995</v>
      </c>
      <c r="M952" s="5">
        <f t="shared" si="42"/>
        <v>14.339999999999998</v>
      </c>
      <c r="N952" t="str">
        <f t="shared" si="43"/>
        <v>Robusta</v>
      </c>
      <c r="O952" t="str">
        <f t="shared" si="44"/>
        <v>Light</v>
      </c>
      <c r="P952" t="str" cm="1">
        <f t="array" ref="P952">_xlfn.XLOOKUP(Orders[[#This Row],[Customer ID]],customers!$A$1:$A$1001,customers!I$1:$I$1001,,0)</f>
        <v>Yes</v>
      </c>
      <c r="Q952" t="str">
        <f>_xlfn.XLOOKUP(C952,customers!$A$1:$A$1001,customers!$F$1:$F$1001,,0)</f>
        <v>Wilmington</v>
      </c>
      <c r="R952" s="10">
        <f>Orders[[#This Row],[Unit Price]]-Orders[[#This Row],[Unit Profit]]</f>
        <v>3.3698999999999995</v>
      </c>
      <c r="S952" s="10">
        <f>Orders[[#This Row],[Quantity]]*Orders[[#This Row],[Unit Cost]]</f>
        <v>13.479599999999998</v>
      </c>
      <c r="T952" s="5" cm="1">
        <f t="array" ref="T952">_xlfn.XLOOKUP(D952,Table2[[#All],[Product ID]],Table2[[#All],[Profit]],,0)</f>
        <v>0.21509999999999996</v>
      </c>
      <c r="U952" s="5">
        <f>Orders[[#This Row],[Quantity]]*Orders[[#This Row],[Unit Profit]]</f>
        <v>0.86039999999999983</v>
      </c>
    </row>
    <row r="953" spans="1:21" x14ac:dyDescent="0.3">
      <c r="A953" s="2" t="s">
        <v>5866</v>
      </c>
      <c r="B953" s="3">
        <v>44092</v>
      </c>
      <c r="C953" s="2" t="s">
        <v>5867</v>
      </c>
      <c r="D953" t="s">
        <v>6178</v>
      </c>
      <c r="E953" s="2">
        <v>6</v>
      </c>
      <c r="F953" s="2" t="str">
        <f>_xlfn.XLOOKUP(C953,customers!$A$1:$A$1001,customers!$B$1:$B$1001,,0)</f>
        <v>Ingamar Eberlein</v>
      </c>
      <c r="G953" s="2" t="str">
        <f>IF(_xlfn.XLOOKUP(C953,customers!$A$1:$A$1001,customers!$C$1:$C$1001,,0)=0, "", _xlfn.XLOOKUP(C953,customers!$A$1:$A$1001,customers!$C$1:$C$1001,,0))</f>
        <v>ieberleinqf@hc360.com</v>
      </c>
      <c r="H953" s="2" t="str">
        <f>_xlfn.XLOOKUP(C953,customers!$A$1:$A$1001,customers!$G$1:$G$1001,,0)</f>
        <v>United States</v>
      </c>
      <c r="I953" t="str">
        <f>INDEX(products!$A$1:$G$49,MATCH(orders!$D953,products!$A$1:$A$49,0), MATCH(orders!I$1,products!$A$1:$G$1,0))</f>
        <v>Rob</v>
      </c>
      <c r="J953" t="str">
        <f>INDEX(products!$A$1:$G$49,MATCH(orders!$D953,products!$A$1:$A$49,0), MATCH(orders!J$1,products!$A$1:$G$1,0))</f>
        <v>L</v>
      </c>
      <c r="K953" s="4">
        <f>INDEX(products!$A$1:$G$49,MATCH(orders!$D953,products!$A$1:$A$49,0), MATCH(orders!K$1,products!$A$1:$G$1,0))</f>
        <v>0.2</v>
      </c>
      <c r="L953" s="5">
        <f>INDEX(products!$A$1:$G$49,MATCH(orders!$D953,products!$A$1:$A$49,0), MATCH(orders!L$1,products!$A$1:$G$1,0))</f>
        <v>3.5849999999999995</v>
      </c>
      <c r="M953" s="5">
        <f t="shared" si="42"/>
        <v>21.509999999999998</v>
      </c>
      <c r="N953" t="str">
        <f t="shared" si="43"/>
        <v>Robusta</v>
      </c>
      <c r="O953" t="str">
        <f t="shared" si="44"/>
        <v>Light</v>
      </c>
      <c r="P953" t="str" cm="1">
        <f t="array" ref="P953">_xlfn.XLOOKUP(Orders[[#This Row],[Customer ID]],customers!$A$1:$A$1001,customers!I$1:$I$1001,,0)</f>
        <v>No</v>
      </c>
      <c r="Q953" t="str">
        <f>_xlfn.XLOOKUP(C953,customers!$A$1:$A$1001,customers!$F$1:$F$1001,,0)</f>
        <v>Harrisburg</v>
      </c>
      <c r="R953" s="10">
        <f>Orders[[#This Row],[Unit Price]]-Orders[[#This Row],[Unit Profit]]</f>
        <v>3.3698999999999995</v>
      </c>
      <c r="S953" s="10">
        <f>Orders[[#This Row],[Quantity]]*Orders[[#This Row],[Unit Cost]]</f>
        <v>20.219399999999997</v>
      </c>
      <c r="T953" s="5" cm="1">
        <f t="array" ref="T953">_xlfn.XLOOKUP(D953,Table2[[#All],[Product ID]],Table2[[#All],[Profit]],,0)</f>
        <v>0.21509999999999996</v>
      </c>
      <c r="U953" s="5">
        <f>Orders[[#This Row],[Quantity]]*Orders[[#This Row],[Unit Profit]]</f>
        <v>1.2905999999999997</v>
      </c>
    </row>
    <row r="954" spans="1:21" x14ac:dyDescent="0.3">
      <c r="A954" s="2" t="s">
        <v>5872</v>
      </c>
      <c r="B954" s="3">
        <v>44439</v>
      </c>
      <c r="C954" s="2" t="s">
        <v>5873</v>
      </c>
      <c r="D954" t="s">
        <v>6155</v>
      </c>
      <c r="E954" s="2">
        <v>2</v>
      </c>
      <c r="F954" s="2" t="str">
        <f>_xlfn.XLOOKUP(C954,customers!$A$1:$A$1001,customers!$B$1:$B$1001,,0)</f>
        <v>Jilly Dreng</v>
      </c>
      <c r="G954" s="2" t="str">
        <f>IF(_xlfn.XLOOKUP(C954,customers!$A$1:$A$1001,customers!$C$1:$C$1001,,0)=0, "", _xlfn.XLOOKUP(C954,customers!$A$1:$A$1001,customers!$C$1:$C$1001,,0))</f>
        <v>jdrengqg@uiuc.edu</v>
      </c>
      <c r="H954" s="2" t="str">
        <f>_xlfn.XLOOKUP(C954,customers!$A$1:$A$1001,customers!$G$1:$G$1001,,0)</f>
        <v>Ireland</v>
      </c>
      <c r="I954" t="str">
        <f>INDEX(products!$A$1:$G$49,MATCH(orders!$D954,products!$A$1:$A$49,0), MATCH(orders!I$1,products!$A$1:$G$1,0))</f>
        <v>Ara</v>
      </c>
      <c r="J954" t="str">
        <f>INDEX(products!$A$1:$G$49,MATCH(orders!$D954,products!$A$1:$A$49,0), MATCH(orders!J$1,products!$A$1:$G$1,0))</f>
        <v>M</v>
      </c>
      <c r="K954" s="4">
        <f>INDEX(products!$A$1:$G$49,MATCH(orders!$D954,products!$A$1:$A$49,0), MATCH(orders!K$1,products!$A$1:$G$1,0))</f>
        <v>1</v>
      </c>
      <c r="L954" s="5">
        <f>INDEX(products!$A$1:$G$49,MATCH(orders!$D954,products!$A$1:$A$49,0), MATCH(orders!L$1,products!$A$1:$G$1,0))</f>
        <v>11.25</v>
      </c>
      <c r="M954" s="5">
        <f t="shared" si="42"/>
        <v>22.5</v>
      </c>
      <c r="N954" t="str">
        <f t="shared" si="43"/>
        <v>Arabica</v>
      </c>
      <c r="O954" t="str">
        <f t="shared" si="44"/>
        <v>Medium</v>
      </c>
      <c r="P954" t="str" cm="1">
        <f t="array" ref="P954">_xlfn.XLOOKUP(Orders[[#This Row],[Customer ID]],customers!$A$1:$A$1001,customers!I$1:$I$1001,,0)</f>
        <v>Yes</v>
      </c>
      <c r="Q954" t="str">
        <f>_xlfn.XLOOKUP(C954,customers!$A$1:$A$1001,customers!$F$1:$F$1001,,0)</f>
        <v>Sallins</v>
      </c>
      <c r="R954" s="10">
        <f>Orders[[#This Row],[Unit Price]]-Orders[[#This Row],[Unit Profit]]</f>
        <v>10.237500000000001</v>
      </c>
      <c r="S954" s="10">
        <f>Orders[[#This Row],[Quantity]]*Orders[[#This Row],[Unit Cost]]</f>
        <v>20.475000000000001</v>
      </c>
      <c r="T954" s="5" cm="1">
        <f t="array" ref="T954">_xlfn.XLOOKUP(D954,Table2[[#All],[Product ID]],Table2[[#All],[Profit]],,0)</f>
        <v>1.0125</v>
      </c>
      <c r="U954" s="5">
        <f>Orders[[#This Row],[Quantity]]*Orders[[#This Row],[Unit Profit]]</f>
        <v>2.0249999999999999</v>
      </c>
    </row>
    <row r="955" spans="1:21" x14ac:dyDescent="0.3">
      <c r="A955" s="2" t="s">
        <v>5878</v>
      </c>
      <c r="B955" s="3">
        <v>44582</v>
      </c>
      <c r="C955" s="2" t="s">
        <v>5764</v>
      </c>
      <c r="D955" t="s">
        <v>6167</v>
      </c>
      <c r="E955" s="2">
        <v>1</v>
      </c>
      <c r="F955" s="2" t="str">
        <f>_xlfn.XLOOKUP(C955,customers!$A$1:$A$1001,customers!$B$1:$B$1001,,0)</f>
        <v>Brenn Dundredge</v>
      </c>
      <c r="G955" s="2" t="str">
        <f>IF(_xlfn.XLOOKUP(C955,customers!$A$1:$A$1001,customers!$C$1:$C$1001,,0)=0, "", _xlfn.XLOOKUP(C955,customers!$A$1:$A$1001,customers!$C$1:$C$1001,,0))</f>
        <v/>
      </c>
      <c r="H955" s="2" t="str">
        <f>_xlfn.XLOOKUP(C955,customers!$A$1:$A$1001,customers!$G$1:$G$1001,,0)</f>
        <v>United States</v>
      </c>
      <c r="I955" t="str">
        <f>INDEX(products!$A$1:$G$49,MATCH(orders!$D955,products!$A$1:$A$49,0), MATCH(orders!I$1,products!$A$1:$G$1,0))</f>
        <v>Ara</v>
      </c>
      <c r="J955" t="str">
        <f>INDEX(products!$A$1:$G$49,MATCH(orders!$D955,products!$A$1:$A$49,0), MATCH(orders!J$1,products!$A$1:$G$1,0))</f>
        <v>L</v>
      </c>
      <c r="K955" s="4">
        <f>INDEX(products!$A$1:$G$49,MATCH(orders!$D955,products!$A$1:$A$49,0), MATCH(orders!K$1,products!$A$1:$G$1,0))</f>
        <v>0.2</v>
      </c>
      <c r="L955" s="5">
        <f>INDEX(products!$A$1:$G$49,MATCH(orders!$D955,products!$A$1:$A$49,0), MATCH(orders!L$1,products!$A$1:$G$1,0))</f>
        <v>3.8849999999999998</v>
      </c>
      <c r="M955" s="5">
        <f t="shared" si="42"/>
        <v>3.8849999999999998</v>
      </c>
      <c r="N955" t="str">
        <f t="shared" si="43"/>
        <v>Arabica</v>
      </c>
      <c r="O955" t="str">
        <f t="shared" si="44"/>
        <v>Light</v>
      </c>
      <c r="P955" t="str" cm="1">
        <f t="array" ref="P955">_xlfn.XLOOKUP(Orders[[#This Row],[Customer ID]],customers!$A$1:$A$1001,customers!I$1:$I$1001,,0)</f>
        <v>Yes</v>
      </c>
      <c r="Q955" t="str">
        <f>_xlfn.XLOOKUP(C955,customers!$A$1:$A$1001,customers!$F$1:$F$1001,,0)</f>
        <v>Oklahoma City</v>
      </c>
      <c r="R955" s="10">
        <f>Orders[[#This Row],[Unit Price]]-Orders[[#This Row],[Unit Profit]]</f>
        <v>3.5353499999999998</v>
      </c>
      <c r="S955" s="10">
        <f>Orders[[#This Row],[Quantity]]*Orders[[#This Row],[Unit Cost]]</f>
        <v>3.5353499999999998</v>
      </c>
      <c r="T955" s="5" cm="1">
        <f t="array" ref="T955">_xlfn.XLOOKUP(D955,Table2[[#All],[Product ID]],Table2[[#All],[Profit]],,0)</f>
        <v>0.34964999999999996</v>
      </c>
      <c r="U955" s="5">
        <f>Orders[[#This Row],[Quantity]]*Orders[[#This Row],[Unit Profit]]</f>
        <v>0.34964999999999996</v>
      </c>
    </row>
    <row r="956" spans="1:21" x14ac:dyDescent="0.3">
      <c r="A956" s="2" t="s">
        <v>5884</v>
      </c>
      <c r="B956" s="3">
        <v>44722</v>
      </c>
      <c r="C956" s="2" t="s">
        <v>5764</v>
      </c>
      <c r="D956" t="s">
        <v>6185</v>
      </c>
      <c r="E956" s="2">
        <v>1</v>
      </c>
      <c r="F956" s="2" t="str">
        <f>_xlfn.XLOOKUP(C956,customers!$A$1:$A$1001,customers!$B$1:$B$1001,,0)</f>
        <v>Brenn Dundredge</v>
      </c>
      <c r="G956" s="2" t="str">
        <f>IF(_xlfn.XLOOKUP(C956,customers!$A$1:$A$1001,customers!$C$1:$C$1001,,0)=0, "", _xlfn.XLOOKUP(C956,customers!$A$1:$A$1001,customers!$C$1:$C$1001,,0))</f>
        <v/>
      </c>
      <c r="H956" s="2" t="str">
        <f>_xlfn.XLOOKUP(C956,customers!$A$1:$A$1001,customers!$G$1:$G$1001,,0)</f>
        <v>United States</v>
      </c>
      <c r="I956" t="str">
        <f>INDEX(products!$A$1:$G$49,MATCH(orders!$D956,products!$A$1:$A$49,0), MATCH(orders!I$1,products!$A$1:$G$1,0))</f>
        <v>Exc</v>
      </c>
      <c r="J956" t="str">
        <f>INDEX(products!$A$1:$G$49,MATCH(orders!$D956,products!$A$1:$A$49,0), MATCH(orders!J$1,products!$A$1:$G$1,0))</f>
        <v>D</v>
      </c>
      <c r="K956" s="4">
        <f>INDEX(products!$A$1:$G$49,MATCH(orders!$D956,products!$A$1:$A$49,0), MATCH(orders!K$1,products!$A$1:$G$1,0))</f>
        <v>2.5</v>
      </c>
      <c r="L956" s="5">
        <f>INDEX(products!$A$1:$G$49,MATCH(orders!$D956,products!$A$1:$A$49,0), MATCH(orders!L$1,products!$A$1:$G$1,0))</f>
        <v>27.945</v>
      </c>
      <c r="M956" s="5">
        <f t="shared" si="42"/>
        <v>27.945</v>
      </c>
      <c r="N956" t="str">
        <f t="shared" si="43"/>
        <v>Excelsa</v>
      </c>
      <c r="O956" t="str">
        <f t="shared" si="44"/>
        <v>Dark</v>
      </c>
      <c r="P956" t="str" cm="1">
        <f t="array" ref="P956">_xlfn.XLOOKUP(Orders[[#This Row],[Customer ID]],customers!$A$1:$A$1001,customers!I$1:$I$1001,,0)</f>
        <v>Yes</v>
      </c>
      <c r="Q956" t="str">
        <f>_xlfn.XLOOKUP(C956,customers!$A$1:$A$1001,customers!$F$1:$F$1001,,0)</f>
        <v>Oklahoma City</v>
      </c>
      <c r="R956" s="10">
        <f>Orders[[#This Row],[Unit Price]]-Orders[[#This Row],[Unit Profit]]</f>
        <v>24.87105</v>
      </c>
      <c r="S956" s="10">
        <f>Orders[[#This Row],[Quantity]]*Orders[[#This Row],[Unit Cost]]</f>
        <v>24.87105</v>
      </c>
      <c r="T956" s="5" cm="1">
        <f t="array" ref="T956">_xlfn.XLOOKUP(D956,Table2[[#All],[Product ID]],Table2[[#All],[Profit]],,0)</f>
        <v>3.07395</v>
      </c>
      <c r="U956" s="5">
        <f>Orders[[#This Row],[Quantity]]*Orders[[#This Row],[Unit Profit]]</f>
        <v>3.07395</v>
      </c>
    </row>
    <row r="957" spans="1:21" x14ac:dyDescent="0.3">
      <c r="A957" s="2" t="s">
        <v>5890</v>
      </c>
      <c r="B957" s="3">
        <v>43582</v>
      </c>
      <c r="C957" s="2" t="s">
        <v>5764</v>
      </c>
      <c r="D957" t="s">
        <v>6148</v>
      </c>
      <c r="E957" s="2">
        <v>5</v>
      </c>
      <c r="F957" s="2" t="str">
        <f>_xlfn.XLOOKUP(C957,customers!$A$1:$A$1001,customers!$B$1:$B$1001,,0)</f>
        <v>Brenn Dundredge</v>
      </c>
      <c r="G957" s="2" t="str">
        <f>IF(_xlfn.XLOOKUP(C957,customers!$A$1:$A$1001,customers!$C$1:$C$1001,,0)=0, "", _xlfn.XLOOKUP(C957,customers!$A$1:$A$1001,customers!$C$1:$C$1001,,0))</f>
        <v/>
      </c>
      <c r="H957" s="2" t="str">
        <f>_xlfn.XLOOKUP(C957,customers!$A$1:$A$1001,customers!$G$1:$G$1001,,0)</f>
        <v>United States</v>
      </c>
      <c r="I957" t="str">
        <f>INDEX(products!$A$1:$G$49,MATCH(orders!$D957,products!$A$1:$A$49,0), MATCH(orders!I$1,products!$A$1:$G$1,0))</f>
        <v>Exc</v>
      </c>
      <c r="J957" t="str">
        <f>INDEX(products!$A$1:$G$49,MATCH(orders!$D957,products!$A$1:$A$49,0), MATCH(orders!J$1,products!$A$1:$G$1,0))</f>
        <v>L</v>
      </c>
      <c r="K957" s="4">
        <f>INDEX(products!$A$1:$G$49,MATCH(orders!$D957,products!$A$1:$A$49,0), MATCH(orders!K$1,products!$A$1:$G$1,0))</f>
        <v>2.5</v>
      </c>
      <c r="L957" s="5">
        <f>INDEX(products!$A$1:$G$49,MATCH(orders!$D957,products!$A$1:$A$49,0), MATCH(orders!L$1,products!$A$1:$G$1,0))</f>
        <v>34.154999999999994</v>
      </c>
      <c r="M957" s="5">
        <f t="shared" si="42"/>
        <v>170.77499999999998</v>
      </c>
      <c r="N957" t="str">
        <f t="shared" si="43"/>
        <v>Excelsa</v>
      </c>
      <c r="O957" t="str">
        <f t="shared" si="44"/>
        <v>Light</v>
      </c>
      <c r="P957" t="str" cm="1">
        <f t="array" ref="P957">_xlfn.XLOOKUP(Orders[[#This Row],[Customer ID]],customers!$A$1:$A$1001,customers!I$1:$I$1001,,0)</f>
        <v>Yes</v>
      </c>
      <c r="Q957" t="str">
        <f>_xlfn.XLOOKUP(C957,customers!$A$1:$A$1001,customers!$F$1:$F$1001,,0)</f>
        <v>Oklahoma City</v>
      </c>
      <c r="R957" s="10">
        <f>Orders[[#This Row],[Unit Price]]-Orders[[#This Row],[Unit Profit]]</f>
        <v>30.397949999999994</v>
      </c>
      <c r="S957" s="10">
        <f>Orders[[#This Row],[Quantity]]*Orders[[#This Row],[Unit Cost]]</f>
        <v>151.98974999999996</v>
      </c>
      <c r="T957" s="5" cm="1">
        <f t="array" ref="T957">_xlfn.XLOOKUP(D957,Table2[[#All],[Product ID]],Table2[[#All],[Profit]],,0)</f>
        <v>3.7570499999999996</v>
      </c>
      <c r="U957" s="5">
        <f>Orders[[#This Row],[Quantity]]*Orders[[#This Row],[Unit Profit]]</f>
        <v>18.785249999999998</v>
      </c>
    </row>
    <row r="958" spans="1:21" x14ac:dyDescent="0.3">
      <c r="A958" s="2" t="s">
        <v>5890</v>
      </c>
      <c r="B958" s="3">
        <v>43582</v>
      </c>
      <c r="C958" s="2" t="s">
        <v>5764</v>
      </c>
      <c r="D958" t="s">
        <v>6142</v>
      </c>
      <c r="E958" s="2">
        <v>2</v>
      </c>
      <c r="F958" s="2" t="str">
        <f>_xlfn.XLOOKUP(C958,customers!$A$1:$A$1001,customers!$B$1:$B$1001,,0)</f>
        <v>Brenn Dundredge</v>
      </c>
      <c r="G958" s="2" t="str">
        <f>IF(_xlfn.XLOOKUP(C958,customers!$A$1:$A$1001,customers!$C$1:$C$1001,,0)=0, "", _xlfn.XLOOKUP(C958,customers!$A$1:$A$1001,customers!$C$1:$C$1001,,0))</f>
        <v/>
      </c>
      <c r="H958" s="2" t="str">
        <f>_xlfn.XLOOKUP(C958,customers!$A$1:$A$1001,customers!$G$1:$G$1001,,0)</f>
        <v>United States</v>
      </c>
      <c r="I958" t="str">
        <f>INDEX(products!$A$1:$G$49,MATCH(orders!$D958,products!$A$1:$A$49,0), MATCH(orders!I$1,products!$A$1:$G$1,0))</f>
        <v>Rob</v>
      </c>
      <c r="J958" t="str">
        <f>INDEX(products!$A$1:$G$49,MATCH(orders!$D958,products!$A$1:$A$49,0), MATCH(orders!J$1,products!$A$1:$G$1,0))</f>
        <v>L</v>
      </c>
      <c r="K958" s="4">
        <f>INDEX(products!$A$1:$G$49,MATCH(orders!$D958,products!$A$1:$A$49,0), MATCH(orders!K$1,products!$A$1:$G$1,0))</f>
        <v>2.5</v>
      </c>
      <c r="L958" s="5">
        <f>INDEX(products!$A$1:$G$49,MATCH(orders!$D958,products!$A$1:$A$49,0), MATCH(orders!L$1,products!$A$1:$G$1,0))</f>
        <v>27.484999999999996</v>
      </c>
      <c r="M958" s="5">
        <f t="shared" si="42"/>
        <v>54.969999999999992</v>
      </c>
      <c r="N958" t="str">
        <f t="shared" si="43"/>
        <v>Robusta</v>
      </c>
      <c r="O958" t="str">
        <f t="shared" si="44"/>
        <v>Light</v>
      </c>
      <c r="P958" t="str" cm="1">
        <f t="array" ref="P958">_xlfn.XLOOKUP(Orders[[#This Row],[Customer ID]],customers!$A$1:$A$1001,customers!I$1:$I$1001,,0)</f>
        <v>Yes</v>
      </c>
      <c r="Q958" t="str">
        <f>_xlfn.XLOOKUP(C958,customers!$A$1:$A$1001,customers!$F$1:$F$1001,,0)</f>
        <v>Oklahoma City</v>
      </c>
      <c r="R958" s="10">
        <f>Orders[[#This Row],[Unit Price]]-Orders[[#This Row],[Unit Profit]]</f>
        <v>25.835899999999995</v>
      </c>
      <c r="S958" s="10">
        <f>Orders[[#This Row],[Quantity]]*Orders[[#This Row],[Unit Cost]]</f>
        <v>51.67179999999999</v>
      </c>
      <c r="T958" s="5" cm="1">
        <f t="array" ref="T958">_xlfn.XLOOKUP(D958,Table2[[#All],[Product ID]],Table2[[#All],[Profit]],,0)</f>
        <v>1.6490999999999998</v>
      </c>
      <c r="U958" s="5">
        <f>Orders[[#This Row],[Quantity]]*Orders[[#This Row],[Unit Profit]]</f>
        <v>3.2981999999999996</v>
      </c>
    </row>
    <row r="959" spans="1:21" x14ac:dyDescent="0.3">
      <c r="A959" s="2" t="s">
        <v>5890</v>
      </c>
      <c r="B959" s="3">
        <v>43582</v>
      </c>
      <c r="C959" s="2" t="s">
        <v>5764</v>
      </c>
      <c r="D959" t="s">
        <v>6171</v>
      </c>
      <c r="E959" s="2">
        <v>1</v>
      </c>
      <c r="F959" s="2" t="str">
        <f>_xlfn.XLOOKUP(C959,customers!$A$1:$A$1001,customers!$B$1:$B$1001,,0)</f>
        <v>Brenn Dundredge</v>
      </c>
      <c r="G959" s="2" t="str">
        <f>IF(_xlfn.XLOOKUP(C959,customers!$A$1:$A$1001,customers!$C$1:$C$1001,,0)=0, "", _xlfn.XLOOKUP(C959,customers!$A$1:$A$1001,customers!$C$1:$C$1001,,0))</f>
        <v/>
      </c>
      <c r="H959" s="2" t="str">
        <f>_xlfn.XLOOKUP(C959,customers!$A$1:$A$1001,customers!$G$1:$G$1001,,0)</f>
        <v>United States</v>
      </c>
      <c r="I959" t="str">
        <f>INDEX(products!$A$1:$G$49,MATCH(orders!$D959,products!$A$1:$A$49,0), MATCH(orders!I$1,products!$A$1:$G$1,0))</f>
        <v>Exc</v>
      </c>
      <c r="J959" t="str">
        <f>INDEX(products!$A$1:$G$49,MATCH(orders!$D959,products!$A$1:$A$49,0), MATCH(orders!J$1,products!$A$1:$G$1,0))</f>
        <v>L</v>
      </c>
      <c r="K959" s="4">
        <f>INDEX(products!$A$1:$G$49,MATCH(orders!$D959,products!$A$1:$A$49,0), MATCH(orders!K$1,products!$A$1:$G$1,0))</f>
        <v>1</v>
      </c>
      <c r="L959" s="5">
        <f>INDEX(products!$A$1:$G$49,MATCH(orders!$D959,products!$A$1:$A$49,0), MATCH(orders!L$1,products!$A$1:$G$1,0))</f>
        <v>14.85</v>
      </c>
      <c r="M959" s="5">
        <f t="shared" si="42"/>
        <v>14.85</v>
      </c>
      <c r="N959" t="str">
        <f t="shared" si="43"/>
        <v>Excelsa</v>
      </c>
      <c r="O959" t="str">
        <f t="shared" si="44"/>
        <v>Light</v>
      </c>
      <c r="P959" t="str" cm="1">
        <f t="array" ref="P959">_xlfn.XLOOKUP(Orders[[#This Row],[Customer ID]],customers!$A$1:$A$1001,customers!I$1:$I$1001,,0)</f>
        <v>Yes</v>
      </c>
      <c r="Q959" t="str">
        <f>_xlfn.XLOOKUP(C959,customers!$A$1:$A$1001,customers!$F$1:$F$1001,,0)</f>
        <v>Oklahoma City</v>
      </c>
      <c r="R959" s="10">
        <f>Orders[[#This Row],[Unit Price]]-Orders[[#This Row],[Unit Profit]]</f>
        <v>13.2165</v>
      </c>
      <c r="S959" s="10">
        <f>Orders[[#This Row],[Quantity]]*Orders[[#This Row],[Unit Cost]]</f>
        <v>13.2165</v>
      </c>
      <c r="T959" s="5" cm="1">
        <f t="array" ref="T959">_xlfn.XLOOKUP(D959,Table2[[#All],[Product ID]],Table2[[#All],[Profit]],,0)</f>
        <v>1.6335</v>
      </c>
      <c r="U959" s="5">
        <f>Orders[[#This Row],[Quantity]]*Orders[[#This Row],[Unit Profit]]</f>
        <v>1.6335</v>
      </c>
    </row>
    <row r="960" spans="1:21" x14ac:dyDescent="0.3">
      <c r="A960" s="2" t="s">
        <v>5890</v>
      </c>
      <c r="B960" s="3">
        <v>43582</v>
      </c>
      <c r="C960" s="2" t="s">
        <v>5764</v>
      </c>
      <c r="D960" t="s">
        <v>6167</v>
      </c>
      <c r="E960" s="2">
        <v>2</v>
      </c>
      <c r="F960" s="2" t="str">
        <f>_xlfn.XLOOKUP(C960,customers!$A$1:$A$1001,customers!$B$1:$B$1001,,0)</f>
        <v>Brenn Dundredge</v>
      </c>
      <c r="G960" s="2" t="str">
        <f>IF(_xlfn.XLOOKUP(C960,customers!$A$1:$A$1001,customers!$C$1:$C$1001,,0)=0, "", _xlfn.XLOOKUP(C960,customers!$A$1:$A$1001,customers!$C$1:$C$1001,,0))</f>
        <v/>
      </c>
      <c r="H960" s="2" t="str">
        <f>_xlfn.XLOOKUP(C960,customers!$A$1:$A$1001,customers!$G$1:$G$1001,,0)</f>
        <v>United States</v>
      </c>
      <c r="I960" t="str">
        <f>INDEX(products!$A$1:$G$49,MATCH(orders!$D960,products!$A$1:$A$49,0), MATCH(orders!I$1,products!$A$1:$G$1,0))</f>
        <v>Ara</v>
      </c>
      <c r="J960" t="str">
        <f>INDEX(products!$A$1:$G$49,MATCH(orders!$D960,products!$A$1:$A$49,0), MATCH(orders!J$1,products!$A$1:$G$1,0))</f>
        <v>L</v>
      </c>
      <c r="K960" s="4">
        <f>INDEX(products!$A$1:$G$49,MATCH(orders!$D960,products!$A$1:$A$49,0), MATCH(orders!K$1,products!$A$1:$G$1,0))</f>
        <v>0.2</v>
      </c>
      <c r="L960" s="5">
        <f>INDEX(products!$A$1:$G$49,MATCH(orders!$D960,products!$A$1:$A$49,0), MATCH(orders!L$1,products!$A$1:$G$1,0))</f>
        <v>3.8849999999999998</v>
      </c>
      <c r="M960" s="5">
        <f t="shared" si="42"/>
        <v>7.77</v>
      </c>
      <c r="N960" t="str">
        <f t="shared" si="43"/>
        <v>Arabica</v>
      </c>
      <c r="O960" t="str">
        <f t="shared" si="44"/>
        <v>Light</v>
      </c>
      <c r="P960" t="str" cm="1">
        <f t="array" ref="P960">_xlfn.XLOOKUP(Orders[[#This Row],[Customer ID]],customers!$A$1:$A$1001,customers!I$1:$I$1001,,0)</f>
        <v>Yes</v>
      </c>
      <c r="Q960" t="str">
        <f>_xlfn.XLOOKUP(C960,customers!$A$1:$A$1001,customers!$F$1:$F$1001,,0)</f>
        <v>Oklahoma City</v>
      </c>
      <c r="R960" s="10">
        <f>Orders[[#This Row],[Unit Price]]-Orders[[#This Row],[Unit Profit]]</f>
        <v>3.5353499999999998</v>
      </c>
      <c r="S960" s="10">
        <f>Orders[[#This Row],[Quantity]]*Orders[[#This Row],[Unit Cost]]</f>
        <v>7.0706999999999995</v>
      </c>
      <c r="T960" s="5" cm="1">
        <f t="array" ref="T960">_xlfn.XLOOKUP(D960,Table2[[#All],[Product ID]],Table2[[#All],[Profit]],,0)</f>
        <v>0.34964999999999996</v>
      </c>
      <c r="U960" s="5">
        <f>Orders[[#This Row],[Quantity]]*Orders[[#This Row],[Unit Profit]]</f>
        <v>0.69929999999999992</v>
      </c>
    </row>
    <row r="961" spans="1:21" x14ac:dyDescent="0.3">
      <c r="A961" s="2" t="s">
        <v>5910</v>
      </c>
      <c r="B961" s="3">
        <v>44598</v>
      </c>
      <c r="C961" s="2" t="s">
        <v>5911</v>
      </c>
      <c r="D961" t="s">
        <v>6145</v>
      </c>
      <c r="E961" s="2">
        <v>5</v>
      </c>
      <c r="F961" s="2" t="str">
        <f>_xlfn.XLOOKUP(C961,customers!$A$1:$A$1001,customers!$B$1:$B$1001,,0)</f>
        <v>Rhodie Strathern</v>
      </c>
      <c r="G961" s="2" t="str">
        <f>IF(_xlfn.XLOOKUP(C961,customers!$A$1:$A$1001,customers!$C$1:$C$1001,,0)=0, "", _xlfn.XLOOKUP(C961,customers!$A$1:$A$1001,customers!$C$1:$C$1001,,0))</f>
        <v>rstrathernqn@devhub.com</v>
      </c>
      <c r="H961" s="2" t="str">
        <f>_xlfn.XLOOKUP(C961,customers!$A$1:$A$1001,customers!$G$1:$G$1001,,0)</f>
        <v>United States</v>
      </c>
      <c r="I961" t="str">
        <f>INDEX(products!$A$1:$G$49,MATCH(orders!$D961,products!$A$1:$A$49,0), MATCH(orders!I$1,products!$A$1:$G$1,0))</f>
        <v>Lib</v>
      </c>
      <c r="J961" t="str">
        <f>INDEX(products!$A$1:$G$49,MATCH(orders!$D961,products!$A$1:$A$49,0), MATCH(orders!J$1,products!$A$1:$G$1,0))</f>
        <v>L</v>
      </c>
      <c r="K961" s="4">
        <f>INDEX(products!$A$1:$G$49,MATCH(orders!$D961,products!$A$1:$A$49,0), MATCH(orders!K$1,products!$A$1:$G$1,0))</f>
        <v>0.2</v>
      </c>
      <c r="L961" s="5">
        <f>INDEX(products!$A$1:$G$49,MATCH(orders!$D961,products!$A$1:$A$49,0), MATCH(orders!L$1,products!$A$1:$G$1,0))</f>
        <v>4.7549999999999999</v>
      </c>
      <c r="M961" s="5">
        <f t="shared" si="42"/>
        <v>23.774999999999999</v>
      </c>
      <c r="N961" t="str">
        <f t="shared" si="43"/>
        <v>Librica</v>
      </c>
      <c r="O961" t="str">
        <f t="shared" si="44"/>
        <v>Light</v>
      </c>
      <c r="P961" t="str" cm="1">
        <f t="array" ref="P961">_xlfn.XLOOKUP(Orders[[#This Row],[Customer ID]],customers!$A$1:$A$1001,customers!I$1:$I$1001,,0)</f>
        <v>Yes</v>
      </c>
      <c r="Q961" t="str">
        <f>_xlfn.XLOOKUP(C961,customers!$A$1:$A$1001,customers!$F$1:$F$1001,,0)</f>
        <v>Little Rock</v>
      </c>
      <c r="R961" s="10">
        <f>Orders[[#This Row],[Unit Price]]-Orders[[#This Row],[Unit Profit]]</f>
        <v>4.1368499999999999</v>
      </c>
      <c r="S961" s="10">
        <f>Orders[[#This Row],[Quantity]]*Orders[[#This Row],[Unit Cost]]</f>
        <v>20.684249999999999</v>
      </c>
      <c r="T961" s="5" cm="1">
        <f t="array" ref="T961">_xlfn.XLOOKUP(D961,Table2[[#All],[Product ID]],Table2[[#All],[Profit]],,0)</f>
        <v>0.61814999999999998</v>
      </c>
      <c r="U961" s="5">
        <f>Orders[[#This Row],[Quantity]]*Orders[[#This Row],[Unit Profit]]</f>
        <v>3.0907499999999999</v>
      </c>
    </row>
    <row r="962" spans="1:21" x14ac:dyDescent="0.3">
      <c r="A962" s="2" t="s">
        <v>5915</v>
      </c>
      <c r="B962" s="3">
        <v>44591</v>
      </c>
      <c r="C962" s="2" t="s">
        <v>5916</v>
      </c>
      <c r="D962" t="s">
        <v>6170</v>
      </c>
      <c r="E962" s="2">
        <v>5</v>
      </c>
      <c r="F962" s="2" t="str">
        <f>_xlfn.XLOOKUP(C962,customers!$A$1:$A$1001,customers!$B$1:$B$1001,,0)</f>
        <v>Chad Miguel</v>
      </c>
      <c r="G962" s="2" t="str">
        <f>IF(_xlfn.XLOOKUP(C962,customers!$A$1:$A$1001,customers!$C$1:$C$1001,,0)=0, "", _xlfn.XLOOKUP(C962,customers!$A$1:$A$1001,customers!$C$1:$C$1001,,0))</f>
        <v>cmiguelqo@exblog.jp</v>
      </c>
      <c r="H962" s="2" t="str">
        <f>_xlfn.XLOOKUP(C962,customers!$A$1:$A$1001,customers!$G$1:$G$1001,,0)</f>
        <v>United States</v>
      </c>
      <c r="I962" t="str">
        <f>INDEX(products!$A$1:$G$49,MATCH(orders!$D962,products!$A$1:$A$49,0), MATCH(orders!I$1,products!$A$1:$G$1,0))</f>
        <v>Lib</v>
      </c>
      <c r="J962" t="str">
        <f>INDEX(products!$A$1:$G$49,MATCH(orders!$D962,products!$A$1:$A$49,0), MATCH(orders!J$1,products!$A$1:$G$1,0))</f>
        <v>L</v>
      </c>
      <c r="K962" s="4">
        <f>INDEX(products!$A$1:$G$49,MATCH(orders!$D962,products!$A$1:$A$49,0), MATCH(orders!K$1,products!$A$1:$G$1,0))</f>
        <v>1</v>
      </c>
      <c r="L962" s="5">
        <f>INDEX(products!$A$1:$G$49,MATCH(orders!$D962,products!$A$1:$A$49,0), MATCH(orders!L$1,products!$A$1:$G$1,0))</f>
        <v>15.85</v>
      </c>
      <c r="M962" s="5">
        <f t="shared" si="42"/>
        <v>79.25</v>
      </c>
      <c r="N962" t="str">
        <f t="shared" si="43"/>
        <v>Librica</v>
      </c>
      <c r="O962" t="str">
        <f t="shared" si="44"/>
        <v>Light</v>
      </c>
      <c r="P962" t="str" cm="1">
        <f t="array" ref="P962">_xlfn.XLOOKUP(Orders[[#This Row],[Customer ID]],customers!$A$1:$A$1001,customers!I$1:$I$1001,,0)</f>
        <v>Yes</v>
      </c>
      <c r="Q962" t="str">
        <f>_xlfn.XLOOKUP(C962,customers!$A$1:$A$1001,customers!$F$1:$F$1001,,0)</f>
        <v>Hagerstown</v>
      </c>
      <c r="R962" s="10">
        <f>Orders[[#This Row],[Unit Price]]-Orders[[#This Row],[Unit Profit]]</f>
        <v>13.7895</v>
      </c>
      <c r="S962" s="10">
        <f>Orders[[#This Row],[Quantity]]*Orders[[#This Row],[Unit Cost]]</f>
        <v>68.947500000000005</v>
      </c>
      <c r="T962" s="5" cm="1">
        <f t="array" ref="T962">_xlfn.XLOOKUP(D962,Table2[[#All],[Product ID]],Table2[[#All],[Profit]],,0)</f>
        <v>2.0605000000000002</v>
      </c>
      <c r="U962" s="5">
        <f>Orders[[#This Row],[Quantity]]*Orders[[#This Row],[Unit Profit]]</f>
        <v>10.302500000000002</v>
      </c>
    </row>
    <row r="963" spans="1:21" x14ac:dyDescent="0.3">
      <c r="A963" s="2" t="s">
        <v>5921</v>
      </c>
      <c r="B963" s="3">
        <v>44158</v>
      </c>
      <c r="C963" s="2" t="s">
        <v>5922</v>
      </c>
      <c r="D963" t="s">
        <v>6168</v>
      </c>
      <c r="E963" s="2">
        <v>2</v>
      </c>
      <c r="F963" s="2" t="str">
        <f>_xlfn.XLOOKUP(C963,customers!$A$1:$A$1001,customers!$B$1:$B$1001,,0)</f>
        <v>Florinda Matusovsky</v>
      </c>
      <c r="G963" s="2" t="str">
        <f>IF(_xlfn.XLOOKUP(C963,customers!$A$1:$A$1001,customers!$C$1:$C$1001,,0)=0, "", _xlfn.XLOOKUP(C963,customers!$A$1:$A$1001,customers!$C$1:$C$1001,,0))</f>
        <v/>
      </c>
      <c r="H963" s="2" t="str">
        <f>_xlfn.XLOOKUP(C963,customers!$A$1:$A$1001,customers!$G$1:$G$1001,,0)</f>
        <v>United States</v>
      </c>
      <c r="I963" t="str">
        <f>INDEX(products!$A$1:$G$49,MATCH(orders!$D963,products!$A$1:$A$49,0), MATCH(orders!I$1,products!$A$1:$G$1,0))</f>
        <v>Ara</v>
      </c>
      <c r="J963" t="str">
        <f>INDEX(products!$A$1:$G$49,MATCH(orders!$D963,products!$A$1:$A$49,0), MATCH(orders!J$1,products!$A$1:$G$1,0))</f>
        <v>D</v>
      </c>
      <c r="K963" s="4">
        <f>INDEX(products!$A$1:$G$49,MATCH(orders!$D963,products!$A$1:$A$49,0), MATCH(orders!K$1,products!$A$1:$G$1,0))</f>
        <v>2.5</v>
      </c>
      <c r="L963" s="5">
        <f>INDEX(products!$A$1:$G$49,MATCH(orders!$D963,products!$A$1:$A$49,0), MATCH(orders!L$1,products!$A$1:$G$1,0))</f>
        <v>22.884999999999998</v>
      </c>
      <c r="M963" s="5">
        <f t="shared" ref="M963:M1001" si="45">L963*E963</f>
        <v>45.769999999999996</v>
      </c>
      <c r="N963" t="str">
        <f t="shared" ref="N963:N1001" si="46">IF(I963="Rob","Robusta", IF(I963="Exc","Excelsa", IF(I963="Ara", "Arabica", IF(I963="Lib", "Librica",""))))</f>
        <v>Arabica</v>
      </c>
      <c r="O963" t="str">
        <f t="shared" ref="O963:O1001" si="47">IF(J963="M", "Medium", IF(J963="L", "Light", IF(J963="D", "Dark","")))</f>
        <v>Dark</v>
      </c>
      <c r="P963" t="str" cm="1">
        <f t="array" ref="P963">_xlfn.XLOOKUP(Orders[[#This Row],[Customer ID]],customers!$A$1:$A$1001,customers!I$1:$I$1001,,0)</f>
        <v>Yes</v>
      </c>
      <c r="Q963" t="str">
        <f>_xlfn.XLOOKUP(C963,customers!$A$1:$A$1001,customers!$F$1:$F$1001,,0)</f>
        <v>Albany</v>
      </c>
      <c r="R963" s="10">
        <f>Orders[[#This Row],[Unit Price]]-Orders[[#This Row],[Unit Profit]]</f>
        <v>20.82535</v>
      </c>
      <c r="S963" s="10">
        <f>Orders[[#This Row],[Quantity]]*Orders[[#This Row],[Unit Cost]]</f>
        <v>41.650700000000001</v>
      </c>
      <c r="T963" s="5" cm="1">
        <f t="array" ref="T963">_xlfn.XLOOKUP(D963,Table2[[#All],[Product ID]],Table2[[#All],[Profit]],,0)</f>
        <v>2.0596499999999995</v>
      </c>
      <c r="U963" s="5">
        <f>Orders[[#This Row],[Quantity]]*Orders[[#This Row],[Unit Profit]]</f>
        <v>4.1192999999999991</v>
      </c>
    </row>
    <row r="964" spans="1:21" x14ac:dyDescent="0.3">
      <c r="A964" s="2" t="s">
        <v>5926</v>
      </c>
      <c r="B964" s="3">
        <v>44664</v>
      </c>
      <c r="C964" s="2" t="s">
        <v>5927</v>
      </c>
      <c r="D964" t="s">
        <v>6177</v>
      </c>
      <c r="E964" s="2">
        <v>1</v>
      </c>
      <c r="F964" s="2" t="str">
        <f>_xlfn.XLOOKUP(C964,customers!$A$1:$A$1001,customers!$B$1:$B$1001,,0)</f>
        <v>Morly Rocks</v>
      </c>
      <c r="G964" s="2" t="str">
        <f>IF(_xlfn.XLOOKUP(C964,customers!$A$1:$A$1001,customers!$C$1:$C$1001,,0)=0, "", _xlfn.XLOOKUP(C964,customers!$A$1:$A$1001,customers!$C$1:$C$1001,,0))</f>
        <v>mrocksqq@exblog.jp</v>
      </c>
      <c r="H964" s="2" t="str">
        <f>_xlfn.XLOOKUP(C964,customers!$A$1:$A$1001,customers!$G$1:$G$1001,,0)</f>
        <v>Ireland</v>
      </c>
      <c r="I964" t="str">
        <f>INDEX(products!$A$1:$G$49,MATCH(orders!$D964,products!$A$1:$A$49,0), MATCH(orders!I$1,products!$A$1:$G$1,0))</f>
        <v>Rob</v>
      </c>
      <c r="J964" t="str">
        <f>INDEX(products!$A$1:$G$49,MATCH(orders!$D964,products!$A$1:$A$49,0), MATCH(orders!J$1,products!$A$1:$G$1,0))</f>
        <v>D</v>
      </c>
      <c r="K964" s="4">
        <f>INDEX(products!$A$1:$G$49,MATCH(orders!$D964,products!$A$1:$A$49,0), MATCH(orders!K$1,products!$A$1:$G$1,0))</f>
        <v>1</v>
      </c>
      <c r="L964" s="5">
        <f>INDEX(products!$A$1:$G$49,MATCH(orders!$D964,products!$A$1:$A$49,0), MATCH(orders!L$1,products!$A$1:$G$1,0))</f>
        <v>8.9499999999999993</v>
      </c>
      <c r="M964" s="5">
        <f t="shared" si="45"/>
        <v>8.9499999999999993</v>
      </c>
      <c r="N964" t="str">
        <f t="shared" si="46"/>
        <v>Robusta</v>
      </c>
      <c r="O964" t="str">
        <f t="shared" si="47"/>
        <v>Dark</v>
      </c>
      <c r="P964" t="str" cm="1">
        <f t="array" ref="P964">_xlfn.XLOOKUP(Orders[[#This Row],[Customer ID]],customers!$A$1:$A$1001,customers!I$1:$I$1001,,0)</f>
        <v>Yes</v>
      </c>
      <c r="Q964" t="str">
        <f>_xlfn.XLOOKUP(C964,customers!$A$1:$A$1001,customers!$F$1:$F$1001,,0)</f>
        <v>Crossmolina</v>
      </c>
      <c r="R964" s="10">
        <f>Orders[[#This Row],[Unit Price]]-Orders[[#This Row],[Unit Profit]]</f>
        <v>8.4130000000000003</v>
      </c>
      <c r="S964" s="10">
        <f>Orders[[#This Row],[Quantity]]*Orders[[#This Row],[Unit Cost]]</f>
        <v>8.4130000000000003</v>
      </c>
      <c r="T964" s="5" cm="1">
        <f t="array" ref="T964">_xlfn.XLOOKUP(D964,Table2[[#All],[Product ID]],Table2[[#All],[Profit]],,0)</f>
        <v>0.53699999999999992</v>
      </c>
      <c r="U964" s="5">
        <f>Orders[[#This Row],[Quantity]]*Orders[[#This Row],[Unit Profit]]</f>
        <v>0.53699999999999992</v>
      </c>
    </row>
    <row r="965" spans="1:21" x14ac:dyDescent="0.3">
      <c r="A965" s="2" t="s">
        <v>5932</v>
      </c>
      <c r="B965" s="3">
        <v>44203</v>
      </c>
      <c r="C965" s="2" t="s">
        <v>5933</v>
      </c>
      <c r="D965" t="s">
        <v>6146</v>
      </c>
      <c r="E965" s="2">
        <v>4</v>
      </c>
      <c r="F965" s="2" t="str">
        <f>_xlfn.XLOOKUP(C965,customers!$A$1:$A$1001,customers!$B$1:$B$1001,,0)</f>
        <v>Yuri Burrells</v>
      </c>
      <c r="G965" s="2" t="str">
        <f>IF(_xlfn.XLOOKUP(C965,customers!$A$1:$A$1001,customers!$C$1:$C$1001,,0)=0, "", _xlfn.XLOOKUP(C965,customers!$A$1:$A$1001,customers!$C$1:$C$1001,,0))</f>
        <v>yburrellsqr@vinaora.com</v>
      </c>
      <c r="H965" s="2" t="str">
        <f>_xlfn.XLOOKUP(C965,customers!$A$1:$A$1001,customers!$G$1:$G$1001,,0)</f>
        <v>United States</v>
      </c>
      <c r="I965" t="str">
        <f>INDEX(products!$A$1:$G$49,MATCH(orders!$D965,products!$A$1:$A$49,0), MATCH(orders!I$1,products!$A$1:$G$1,0))</f>
        <v>Rob</v>
      </c>
      <c r="J965" t="str">
        <f>INDEX(products!$A$1:$G$49,MATCH(orders!$D965,products!$A$1:$A$49,0), MATCH(orders!J$1,products!$A$1:$G$1,0))</f>
        <v>M</v>
      </c>
      <c r="K965" s="4">
        <f>INDEX(products!$A$1:$G$49,MATCH(orders!$D965,products!$A$1:$A$49,0), MATCH(orders!K$1,products!$A$1:$G$1,0))</f>
        <v>0.5</v>
      </c>
      <c r="L965" s="5">
        <f>INDEX(products!$A$1:$G$49,MATCH(orders!$D965,products!$A$1:$A$49,0), MATCH(orders!L$1,products!$A$1:$G$1,0))</f>
        <v>5.97</v>
      </c>
      <c r="M965" s="5">
        <f t="shared" si="45"/>
        <v>23.88</v>
      </c>
      <c r="N965" t="str">
        <f t="shared" si="46"/>
        <v>Robusta</v>
      </c>
      <c r="O965" t="str">
        <f t="shared" si="47"/>
        <v>Medium</v>
      </c>
      <c r="P965" t="str" cm="1">
        <f t="array" ref="P965">_xlfn.XLOOKUP(Orders[[#This Row],[Customer ID]],customers!$A$1:$A$1001,customers!I$1:$I$1001,,0)</f>
        <v>Yes</v>
      </c>
      <c r="Q965" t="str">
        <f>_xlfn.XLOOKUP(C965,customers!$A$1:$A$1001,customers!$F$1:$F$1001,,0)</f>
        <v>Lexington</v>
      </c>
      <c r="R965" s="10">
        <f>Orders[[#This Row],[Unit Price]]-Orders[[#This Row],[Unit Profit]]</f>
        <v>5.6117999999999997</v>
      </c>
      <c r="S965" s="10">
        <f>Orders[[#This Row],[Quantity]]*Orders[[#This Row],[Unit Cost]]</f>
        <v>22.447199999999999</v>
      </c>
      <c r="T965" s="5" cm="1">
        <f t="array" ref="T965">_xlfn.XLOOKUP(D965,Table2[[#All],[Product ID]],Table2[[#All],[Profit]],,0)</f>
        <v>0.35819999999999996</v>
      </c>
      <c r="U965" s="5">
        <f>Orders[[#This Row],[Quantity]]*Orders[[#This Row],[Unit Profit]]</f>
        <v>1.4327999999999999</v>
      </c>
    </row>
    <row r="966" spans="1:21" x14ac:dyDescent="0.3">
      <c r="A966" s="2" t="s">
        <v>5938</v>
      </c>
      <c r="B966" s="3">
        <v>43865</v>
      </c>
      <c r="C966" s="2" t="s">
        <v>5939</v>
      </c>
      <c r="D966" t="s">
        <v>6184</v>
      </c>
      <c r="E966" s="2">
        <v>5</v>
      </c>
      <c r="F966" s="2" t="str">
        <f>_xlfn.XLOOKUP(C966,customers!$A$1:$A$1001,customers!$B$1:$B$1001,,0)</f>
        <v>Cleopatra Goodrum</v>
      </c>
      <c r="G966" s="2" t="str">
        <f>IF(_xlfn.XLOOKUP(C966,customers!$A$1:$A$1001,customers!$C$1:$C$1001,,0)=0, "", _xlfn.XLOOKUP(C966,customers!$A$1:$A$1001,customers!$C$1:$C$1001,,0))</f>
        <v>cgoodrumqs@goodreads.com</v>
      </c>
      <c r="H966" s="2" t="str">
        <f>_xlfn.XLOOKUP(C966,customers!$A$1:$A$1001,customers!$G$1:$G$1001,,0)</f>
        <v>United States</v>
      </c>
      <c r="I966" t="str">
        <f>INDEX(products!$A$1:$G$49,MATCH(orders!$D966,products!$A$1:$A$49,0), MATCH(orders!I$1,products!$A$1:$G$1,0))</f>
        <v>Exc</v>
      </c>
      <c r="J966" t="str">
        <f>INDEX(products!$A$1:$G$49,MATCH(orders!$D966,products!$A$1:$A$49,0), MATCH(orders!J$1,products!$A$1:$G$1,0))</f>
        <v>L</v>
      </c>
      <c r="K966" s="4">
        <f>INDEX(products!$A$1:$G$49,MATCH(orders!$D966,products!$A$1:$A$49,0), MATCH(orders!K$1,products!$A$1:$G$1,0))</f>
        <v>0.2</v>
      </c>
      <c r="L966" s="5">
        <f>INDEX(products!$A$1:$G$49,MATCH(orders!$D966,products!$A$1:$A$49,0), MATCH(orders!L$1,products!$A$1:$G$1,0))</f>
        <v>4.4550000000000001</v>
      </c>
      <c r="M966" s="5">
        <f t="shared" si="45"/>
        <v>22.274999999999999</v>
      </c>
      <c r="N966" t="str">
        <f t="shared" si="46"/>
        <v>Excelsa</v>
      </c>
      <c r="O966" t="str">
        <f t="shared" si="47"/>
        <v>Light</v>
      </c>
      <c r="P966" t="str" cm="1">
        <f t="array" ref="P966">_xlfn.XLOOKUP(Orders[[#This Row],[Customer ID]],customers!$A$1:$A$1001,customers!I$1:$I$1001,,0)</f>
        <v>No</v>
      </c>
      <c r="Q966" t="str">
        <f>_xlfn.XLOOKUP(C966,customers!$A$1:$A$1001,customers!$F$1:$F$1001,,0)</f>
        <v>San Diego</v>
      </c>
      <c r="R966" s="10">
        <f>Orders[[#This Row],[Unit Price]]-Orders[[#This Row],[Unit Profit]]</f>
        <v>3.96495</v>
      </c>
      <c r="S966" s="10">
        <f>Orders[[#This Row],[Quantity]]*Orders[[#This Row],[Unit Cost]]</f>
        <v>19.824750000000002</v>
      </c>
      <c r="T966" s="5" cm="1">
        <f t="array" ref="T966">_xlfn.XLOOKUP(D966,Table2[[#All],[Product ID]],Table2[[#All],[Profit]],,0)</f>
        <v>0.49004999999999999</v>
      </c>
      <c r="U966" s="5">
        <f>Orders[[#This Row],[Quantity]]*Orders[[#This Row],[Unit Profit]]</f>
        <v>2.45025</v>
      </c>
    </row>
    <row r="967" spans="1:21" x14ac:dyDescent="0.3">
      <c r="A967" s="2" t="s">
        <v>5944</v>
      </c>
      <c r="B967" s="3">
        <v>43724</v>
      </c>
      <c r="C967" s="2" t="s">
        <v>5945</v>
      </c>
      <c r="D967" t="s">
        <v>6138</v>
      </c>
      <c r="E967" s="2">
        <v>3</v>
      </c>
      <c r="F967" s="2" t="str">
        <f>_xlfn.XLOOKUP(C967,customers!$A$1:$A$1001,customers!$B$1:$B$1001,,0)</f>
        <v>Joey Jefferys</v>
      </c>
      <c r="G967" s="2" t="str">
        <f>IF(_xlfn.XLOOKUP(C967,customers!$A$1:$A$1001,customers!$C$1:$C$1001,,0)=0, "", _xlfn.XLOOKUP(C967,customers!$A$1:$A$1001,customers!$C$1:$C$1001,,0))</f>
        <v>jjefferysqt@blog.com</v>
      </c>
      <c r="H967" s="2" t="str">
        <f>_xlfn.XLOOKUP(C967,customers!$A$1:$A$1001,customers!$G$1:$G$1001,,0)</f>
        <v>United States</v>
      </c>
      <c r="I967" t="str">
        <f>INDEX(products!$A$1:$G$49,MATCH(orders!$D967,products!$A$1:$A$49,0), MATCH(orders!I$1,products!$A$1:$G$1,0))</f>
        <v>Rob</v>
      </c>
      <c r="J967" t="str">
        <f>INDEX(products!$A$1:$G$49,MATCH(orders!$D967,products!$A$1:$A$49,0), MATCH(orders!J$1,products!$A$1:$G$1,0))</f>
        <v>M</v>
      </c>
      <c r="K967" s="4">
        <f>INDEX(products!$A$1:$G$49,MATCH(orders!$D967,products!$A$1:$A$49,0), MATCH(orders!K$1,products!$A$1:$G$1,0))</f>
        <v>1</v>
      </c>
      <c r="L967" s="5">
        <f>INDEX(products!$A$1:$G$49,MATCH(orders!$D967,products!$A$1:$A$49,0), MATCH(orders!L$1,products!$A$1:$G$1,0))</f>
        <v>9.9499999999999993</v>
      </c>
      <c r="M967" s="5">
        <f t="shared" si="45"/>
        <v>29.849999999999998</v>
      </c>
      <c r="N967" t="str">
        <f t="shared" si="46"/>
        <v>Robusta</v>
      </c>
      <c r="O967" t="str">
        <f t="shared" si="47"/>
        <v>Medium</v>
      </c>
      <c r="P967" t="str" cm="1">
        <f t="array" ref="P967">_xlfn.XLOOKUP(Orders[[#This Row],[Customer ID]],customers!$A$1:$A$1001,customers!I$1:$I$1001,,0)</f>
        <v>Yes</v>
      </c>
      <c r="Q967" t="str">
        <f>_xlfn.XLOOKUP(C967,customers!$A$1:$A$1001,customers!$F$1:$F$1001,,0)</f>
        <v>Los Angeles</v>
      </c>
      <c r="R967" s="10">
        <f>Orders[[#This Row],[Unit Price]]-Orders[[#This Row],[Unit Profit]]</f>
        <v>9.3529999999999998</v>
      </c>
      <c r="S967" s="10">
        <f>Orders[[#This Row],[Quantity]]*Orders[[#This Row],[Unit Cost]]</f>
        <v>28.058999999999997</v>
      </c>
      <c r="T967" s="5" cm="1">
        <f t="array" ref="T967">_xlfn.XLOOKUP(D967,Table2[[#All],[Product ID]],Table2[[#All],[Profit]],,0)</f>
        <v>0.59699999999999998</v>
      </c>
      <c r="U967" s="5">
        <f>Orders[[#This Row],[Quantity]]*Orders[[#This Row],[Unit Profit]]</f>
        <v>1.7909999999999999</v>
      </c>
    </row>
    <row r="968" spans="1:21" x14ac:dyDescent="0.3">
      <c r="A968" s="2" t="s">
        <v>5949</v>
      </c>
      <c r="B968" s="3">
        <v>43491</v>
      </c>
      <c r="C968" s="2" t="s">
        <v>5950</v>
      </c>
      <c r="D968" t="s">
        <v>6176</v>
      </c>
      <c r="E968" s="2">
        <v>6</v>
      </c>
      <c r="F968" s="2" t="str">
        <f>_xlfn.XLOOKUP(C968,customers!$A$1:$A$1001,customers!$B$1:$B$1001,,0)</f>
        <v>Bearnard Wardell</v>
      </c>
      <c r="G968" s="2" t="str">
        <f>IF(_xlfn.XLOOKUP(C968,customers!$A$1:$A$1001,customers!$C$1:$C$1001,,0)=0, "", _xlfn.XLOOKUP(C968,customers!$A$1:$A$1001,customers!$C$1:$C$1001,,0))</f>
        <v>bwardellqu@adobe.com</v>
      </c>
      <c r="H968" s="2" t="str">
        <f>_xlfn.XLOOKUP(C968,customers!$A$1:$A$1001,customers!$G$1:$G$1001,,0)</f>
        <v>United States</v>
      </c>
      <c r="I968" t="str">
        <f>INDEX(products!$A$1:$G$49,MATCH(orders!$D968,products!$A$1:$A$49,0), MATCH(orders!I$1,products!$A$1:$G$1,0))</f>
        <v>Exc</v>
      </c>
      <c r="J968" t="str">
        <f>INDEX(products!$A$1:$G$49,MATCH(orders!$D968,products!$A$1:$A$49,0), MATCH(orders!J$1,products!$A$1:$G$1,0))</f>
        <v>L</v>
      </c>
      <c r="K968" s="4">
        <f>INDEX(products!$A$1:$G$49,MATCH(orders!$D968,products!$A$1:$A$49,0), MATCH(orders!K$1,products!$A$1:$G$1,0))</f>
        <v>0.5</v>
      </c>
      <c r="L968" s="5">
        <f>INDEX(products!$A$1:$G$49,MATCH(orders!$D968,products!$A$1:$A$49,0), MATCH(orders!L$1,products!$A$1:$G$1,0))</f>
        <v>8.91</v>
      </c>
      <c r="M968" s="5">
        <f t="shared" si="45"/>
        <v>53.46</v>
      </c>
      <c r="N968" t="str">
        <f t="shared" si="46"/>
        <v>Excelsa</v>
      </c>
      <c r="O968" t="str">
        <f t="shared" si="47"/>
        <v>Light</v>
      </c>
      <c r="P968" t="str" cm="1">
        <f t="array" ref="P968">_xlfn.XLOOKUP(Orders[[#This Row],[Customer ID]],customers!$A$1:$A$1001,customers!I$1:$I$1001,,0)</f>
        <v>Yes</v>
      </c>
      <c r="Q968" t="str">
        <f>_xlfn.XLOOKUP(C968,customers!$A$1:$A$1001,customers!$F$1:$F$1001,,0)</f>
        <v>Brooklyn</v>
      </c>
      <c r="R968" s="10">
        <f>Orders[[#This Row],[Unit Price]]-Orders[[#This Row],[Unit Profit]]</f>
        <v>7.9298999999999999</v>
      </c>
      <c r="S968" s="10">
        <f>Orders[[#This Row],[Quantity]]*Orders[[#This Row],[Unit Cost]]</f>
        <v>47.5794</v>
      </c>
      <c r="T968" s="5" cm="1">
        <f t="array" ref="T968">_xlfn.XLOOKUP(D968,Table2[[#All],[Product ID]],Table2[[#All],[Profit]],,0)</f>
        <v>0.98009999999999997</v>
      </c>
      <c r="U968" s="5">
        <f>Orders[[#This Row],[Quantity]]*Orders[[#This Row],[Unit Profit]]</f>
        <v>5.8805999999999994</v>
      </c>
    </row>
    <row r="969" spans="1:21" x14ac:dyDescent="0.3">
      <c r="A969" s="2" t="s">
        <v>5955</v>
      </c>
      <c r="B969" s="3">
        <v>44246</v>
      </c>
      <c r="C969" s="2" t="s">
        <v>5956</v>
      </c>
      <c r="D969" t="s">
        <v>6163</v>
      </c>
      <c r="E969" s="2">
        <v>1</v>
      </c>
      <c r="F969" s="2" t="str">
        <f>_xlfn.XLOOKUP(C969,customers!$A$1:$A$1001,customers!$B$1:$B$1001,,0)</f>
        <v>Zeke Walisiak</v>
      </c>
      <c r="G969" s="2" t="str">
        <f>IF(_xlfn.XLOOKUP(C969,customers!$A$1:$A$1001,customers!$C$1:$C$1001,,0)=0, "", _xlfn.XLOOKUP(C969,customers!$A$1:$A$1001,customers!$C$1:$C$1001,,0))</f>
        <v>zwalisiakqv@ucsd.edu</v>
      </c>
      <c r="H969" s="2" t="str">
        <f>_xlfn.XLOOKUP(C969,customers!$A$1:$A$1001,customers!$G$1:$G$1001,,0)</f>
        <v>Ireland</v>
      </c>
      <c r="I969" t="str">
        <f>INDEX(products!$A$1:$G$49,MATCH(orders!$D969,products!$A$1:$A$49,0), MATCH(orders!I$1,products!$A$1:$G$1,0))</f>
        <v>Rob</v>
      </c>
      <c r="J969" t="str">
        <f>INDEX(products!$A$1:$G$49,MATCH(orders!$D969,products!$A$1:$A$49,0), MATCH(orders!J$1,products!$A$1:$G$1,0))</f>
        <v>D</v>
      </c>
      <c r="K969" s="4">
        <f>INDEX(products!$A$1:$G$49,MATCH(orders!$D969,products!$A$1:$A$49,0), MATCH(orders!K$1,products!$A$1:$G$1,0))</f>
        <v>0.2</v>
      </c>
      <c r="L969" s="5">
        <f>INDEX(products!$A$1:$G$49,MATCH(orders!$D969,products!$A$1:$A$49,0), MATCH(orders!L$1,products!$A$1:$G$1,0))</f>
        <v>2.6849999999999996</v>
      </c>
      <c r="M969" s="5">
        <f t="shared" si="45"/>
        <v>2.6849999999999996</v>
      </c>
      <c r="N969" t="str">
        <f t="shared" si="46"/>
        <v>Robusta</v>
      </c>
      <c r="O969" t="str">
        <f t="shared" si="47"/>
        <v>Dark</v>
      </c>
      <c r="P969" t="str" cm="1">
        <f t="array" ref="P969">_xlfn.XLOOKUP(Orders[[#This Row],[Customer ID]],customers!$A$1:$A$1001,customers!I$1:$I$1001,,0)</f>
        <v>Yes</v>
      </c>
      <c r="Q969" t="str">
        <f>_xlfn.XLOOKUP(C969,customers!$A$1:$A$1001,customers!$F$1:$F$1001,,0)</f>
        <v>Booterstown</v>
      </c>
      <c r="R969" s="10">
        <f>Orders[[#This Row],[Unit Price]]-Orders[[#This Row],[Unit Profit]]</f>
        <v>2.5238999999999998</v>
      </c>
      <c r="S969" s="10">
        <f>Orders[[#This Row],[Quantity]]*Orders[[#This Row],[Unit Cost]]</f>
        <v>2.5238999999999998</v>
      </c>
      <c r="T969" s="5" cm="1">
        <f t="array" ref="T969">_xlfn.XLOOKUP(D969,Table2[[#All],[Product ID]],Table2[[#All],[Profit]],,0)</f>
        <v>0.16109999999999997</v>
      </c>
      <c r="U969" s="5">
        <f>Orders[[#This Row],[Quantity]]*Orders[[#This Row],[Unit Profit]]</f>
        <v>0.16109999999999997</v>
      </c>
    </row>
    <row r="970" spans="1:21" x14ac:dyDescent="0.3">
      <c r="A970" s="2" t="s">
        <v>5961</v>
      </c>
      <c r="B970" s="3">
        <v>44642</v>
      </c>
      <c r="C970" s="2" t="s">
        <v>5962</v>
      </c>
      <c r="D970" t="s">
        <v>6174</v>
      </c>
      <c r="E970" s="2">
        <v>2</v>
      </c>
      <c r="F970" s="2" t="str">
        <f>_xlfn.XLOOKUP(C970,customers!$A$1:$A$1001,customers!$B$1:$B$1001,,0)</f>
        <v>Wiley Leopold</v>
      </c>
      <c r="G970" s="2" t="str">
        <f>IF(_xlfn.XLOOKUP(C970,customers!$A$1:$A$1001,customers!$C$1:$C$1001,,0)=0, "", _xlfn.XLOOKUP(C970,customers!$A$1:$A$1001,customers!$C$1:$C$1001,,0))</f>
        <v>wleopoldqw@blogspot.com</v>
      </c>
      <c r="H970" s="2" t="str">
        <f>_xlfn.XLOOKUP(C970,customers!$A$1:$A$1001,customers!$G$1:$G$1001,,0)</f>
        <v>United States</v>
      </c>
      <c r="I970" t="str">
        <f>INDEX(products!$A$1:$G$49,MATCH(orders!$D970,products!$A$1:$A$49,0), MATCH(orders!I$1,products!$A$1:$G$1,0))</f>
        <v>Rob</v>
      </c>
      <c r="J970" t="str">
        <f>INDEX(products!$A$1:$G$49,MATCH(orders!$D970,products!$A$1:$A$49,0), MATCH(orders!J$1,products!$A$1:$G$1,0))</f>
        <v>M</v>
      </c>
      <c r="K970" s="4">
        <f>INDEX(products!$A$1:$G$49,MATCH(orders!$D970,products!$A$1:$A$49,0), MATCH(orders!K$1,products!$A$1:$G$1,0))</f>
        <v>0.2</v>
      </c>
      <c r="L970" s="5">
        <f>INDEX(products!$A$1:$G$49,MATCH(orders!$D970,products!$A$1:$A$49,0), MATCH(orders!L$1,products!$A$1:$G$1,0))</f>
        <v>2.9849999999999999</v>
      </c>
      <c r="M970" s="5">
        <f t="shared" si="45"/>
        <v>5.97</v>
      </c>
      <c r="N970" t="str">
        <f t="shared" si="46"/>
        <v>Robusta</v>
      </c>
      <c r="O970" t="str">
        <f t="shared" si="47"/>
        <v>Medium</v>
      </c>
      <c r="P970" t="str" cm="1">
        <f t="array" ref="P970">_xlfn.XLOOKUP(Orders[[#This Row],[Customer ID]],customers!$A$1:$A$1001,customers!I$1:$I$1001,,0)</f>
        <v>No</v>
      </c>
      <c r="Q970" t="str">
        <f>_xlfn.XLOOKUP(C970,customers!$A$1:$A$1001,customers!$F$1:$F$1001,,0)</f>
        <v>Gainesville</v>
      </c>
      <c r="R970" s="10">
        <f>Orders[[#This Row],[Unit Price]]-Orders[[#This Row],[Unit Profit]]</f>
        <v>2.8058999999999998</v>
      </c>
      <c r="S970" s="10">
        <f>Orders[[#This Row],[Quantity]]*Orders[[#This Row],[Unit Cost]]</f>
        <v>5.6117999999999997</v>
      </c>
      <c r="T970" s="5" cm="1">
        <f t="array" ref="T970">_xlfn.XLOOKUP(D970,Table2[[#All],[Product ID]],Table2[[#All],[Profit]],,0)</f>
        <v>0.17909999999999998</v>
      </c>
      <c r="U970" s="5">
        <f>Orders[[#This Row],[Quantity]]*Orders[[#This Row],[Unit Profit]]</f>
        <v>0.35819999999999996</v>
      </c>
    </row>
    <row r="971" spans="1:21" x14ac:dyDescent="0.3">
      <c r="A971" s="2" t="s">
        <v>5967</v>
      </c>
      <c r="B971" s="3">
        <v>43649</v>
      </c>
      <c r="C971" s="2" t="s">
        <v>5968</v>
      </c>
      <c r="D971" t="s">
        <v>6143</v>
      </c>
      <c r="E971" s="2">
        <v>1</v>
      </c>
      <c r="F971" s="2" t="str">
        <f>_xlfn.XLOOKUP(C971,customers!$A$1:$A$1001,customers!$B$1:$B$1001,,0)</f>
        <v>Chiarra Shalders</v>
      </c>
      <c r="G971" s="2" t="str">
        <f>IF(_xlfn.XLOOKUP(C971,customers!$A$1:$A$1001,customers!$C$1:$C$1001,,0)=0, "", _xlfn.XLOOKUP(C971,customers!$A$1:$A$1001,customers!$C$1:$C$1001,,0))</f>
        <v>cshaldersqx@cisco.com</v>
      </c>
      <c r="H971" s="2" t="str">
        <f>_xlfn.XLOOKUP(C971,customers!$A$1:$A$1001,customers!$G$1:$G$1001,,0)</f>
        <v>United States</v>
      </c>
      <c r="I971" t="str">
        <f>INDEX(products!$A$1:$G$49,MATCH(orders!$D971,products!$A$1:$A$49,0), MATCH(orders!I$1,products!$A$1:$G$1,0))</f>
        <v>Lib</v>
      </c>
      <c r="J971" t="str">
        <f>INDEX(products!$A$1:$G$49,MATCH(orders!$D971,products!$A$1:$A$49,0), MATCH(orders!J$1,products!$A$1:$G$1,0))</f>
        <v>D</v>
      </c>
      <c r="K971" s="4">
        <f>INDEX(products!$A$1:$G$49,MATCH(orders!$D971,products!$A$1:$A$49,0), MATCH(orders!K$1,products!$A$1:$G$1,0))</f>
        <v>1</v>
      </c>
      <c r="L971" s="5">
        <f>INDEX(products!$A$1:$G$49,MATCH(orders!$D971,products!$A$1:$A$49,0), MATCH(orders!L$1,products!$A$1:$G$1,0))</f>
        <v>12.95</v>
      </c>
      <c r="M971" s="5">
        <f t="shared" si="45"/>
        <v>12.95</v>
      </c>
      <c r="N971" t="str">
        <f t="shared" si="46"/>
        <v>Librica</v>
      </c>
      <c r="O971" t="str">
        <f t="shared" si="47"/>
        <v>Dark</v>
      </c>
      <c r="P971" t="str" cm="1">
        <f t="array" ref="P971">_xlfn.XLOOKUP(Orders[[#This Row],[Customer ID]],customers!$A$1:$A$1001,customers!I$1:$I$1001,,0)</f>
        <v>Yes</v>
      </c>
      <c r="Q971" t="str">
        <f>_xlfn.XLOOKUP(C971,customers!$A$1:$A$1001,customers!$F$1:$F$1001,,0)</f>
        <v>Clearwater</v>
      </c>
      <c r="R971" s="10">
        <f>Orders[[#This Row],[Unit Price]]-Orders[[#This Row],[Unit Profit]]</f>
        <v>11.266499999999999</v>
      </c>
      <c r="S971" s="10">
        <f>Orders[[#This Row],[Quantity]]*Orders[[#This Row],[Unit Cost]]</f>
        <v>11.266499999999999</v>
      </c>
      <c r="T971" s="5" cm="1">
        <f t="array" ref="T971">_xlfn.XLOOKUP(D971,Table2[[#All],[Product ID]],Table2[[#All],[Profit]],,0)</f>
        <v>1.6835</v>
      </c>
      <c r="U971" s="5">
        <f>Orders[[#This Row],[Quantity]]*Orders[[#This Row],[Unit Profit]]</f>
        <v>1.6835</v>
      </c>
    </row>
    <row r="972" spans="1:21" x14ac:dyDescent="0.3">
      <c r="A972" s="2" t="s">
        <v>5973</v>
      </c>
      <c r="B972" s="3">
        <v>43729</v>
      </c>
      <c r="C972" s="2" t="s">
        <v>5974</v>
      </c>
      <c r="D972" t="s">
        <v>6139</v>
      </c>
      <c r="E972" s="2">
        <v>1</v>
      </c>
      <c r="F972" s="2" t="str">
        <f>_xlfn.XLOOKUP(C972,customers!$A$1:$A$1001,customers!$B$1:$B$1001,,0)</f>
        <v>Sharl Southerill</v>
      </c>
      <c r="G972" s="2" t="str">
        <f>IF(_xlfn.XLOOKUP(C972,customers!$A$1:$A$1001,customers!$C$1:$C$1001,,0)=0, "", _xlfn.XLOOKUP(C972,customers!$A$1:$A$1001,customers!$C$1:$C$1001,,0))</f>
        <v/>
      </c>
      <c r="H972" s="2" t="str">
        <f>_xlfn.XLOOKUP(C972,customers!$A$1:$A$1001,customers!$G$1:$G$1001,,0)</f>
        <v>United States</v>
      </c>
      <c r="I972" t="str">
        <f>INDEX(products!$A$1:$G$49,MATCH(orders!$D972,products!$A$1:$A$49,0), MATCH(orders!I$1,products!$A$1:$G$1,0))</f>
        <v>Exc</v>
      </c>
      <c r="J972" t="str">
        <f>INDEX(products!$A$1:$G$49,MATCH(orders!$D972,products!$A$1:$A$49,0), MATCH(orders!J$1,products!$A$1:$G$1,0))</f>
        <v>M</v>
      </c>
      <c r="K972" s="4">
        <f>INDEX(products!$A$1:$G$49,MATCH(orders!$D972,products!$A$1:$A$49,0), MATCH(orders!K$1,products!$A$1:$G$1,0))</f>
        <v>0.5</v>
      </c>
      <c r="L972" s="5">
        <f>INDEX(products!$A$1:$G$49,MATCH(orders!$D972,products!$A$1:$A$49,0), MATCH(orders!L$1,products!$A$1:$G$1,0))</f>
        <v>8.25</v>
      </c>
      <c r="M972" s="5">
        <f t="shared" si="45"/>
        <v>8.25</v>
      </c>
      <c r="N972" t="str">
        <f t="shared" si="46"/>
        <v>Excelsa</v>
      </c>
      <c r="O972" t="str">
        <f t="shared" si="47"/>
        <v>Medium</v>
      </c>
      <c r="P972" t="str" cm="1">
        <f t="array" ref="P972">_xlfn.XLOOKUP(Orders[[#This Row],[Customer ID]],customers!$A$1:$A$1001,customers!I$1:$I$1001,,0)</f>
        <v>No</v>
      </c>
      <c r="Q972" t="str">
        <f>_xlfn.XLOOKUP(C972,customers!$A$1:$A$1001,customers!$F$1:$F$1001,,0)</f>
        <v>Amarillo</v>
      </c>
      <c r="R972" s="10">
        <f>Orders[[#This Row],[Unit Price]]-Orders[[#This Row],[Unit Profit]]</f>
        <v>7.3425000000000002</v>
      </c>
      <c r="S972" s="10">
        <f>Orders[[#This Row],[Quantity]]*Orders[[#This Row],[Unit Cost]]</f>
        <v>7.3425000000000002</v>
      </c>
      <c r="T972" s="5" cm="1">
        <f t="array" ref="T972">_xlfn.XLOOKUP(D972,Table2[[#All],[Product ID]],Table2[[#All],[Profit]],,0)</f>
        <v>0.90749999999999997</v>
      </c>
      <c r="U972" s="5">
        <f>Orders[[#This Row],[Quantity]]*Orders[[#This Row],[Unit Profit]]</f>
        <v>0.90749999999999997</v>
      </c>
    </row>
    <row r="973" spans="1:21" x14ac:dyDescent="0.3">
      <c r="A973" s="2" t="s">
        <v>5978</v>
      </c>
      <c r="B973" s="3">
        <v>43703</v>
      </c>
      <c r="C973" s="2" t="s">
        <v>5979</v>
      </c>
      <c r="D973" t="s">
        <v>6182</v>
      </c>
      <c r="E973" s="2">
        <v>5</v>
      </c>
      <c r="F973" s="2" t="str">
        <f>_xlfn.XLOOKUP(C973,customers!$A$1:$A$1001,customers!$B$1:$B$1001,,0)</f>
        <v>Noni Furber</v>
      </c>
      <c r="G973" s="2" t="str">
        <f>IF(_xlfn.XLOOKUP(C973,customers!$A$1:$A$1001,customers!$C$1:$C$1001,,0)=0, "", _xlfn.XLOOKUP(C973,customers!$A$1:$A$1001,customers!$C$1:$C$1001,,0))</f>
        <v>nfurberqz@jugem.jp</v>
      </c>
      <c r="H973" s="2" t="str">
        <f>_xlfn.XLOOKUP(C973,customers!$A$1:$A$1001,customers!$G$1:$G$1001,,0)</f>
        <v>United States</v>
      </c>
      <c r="I973" t="str">
        <f>INDEX(products!$A$1:$G$49,MATCH(orders!$D973,products!$A$1:$A$49,0), MATCH(orders!I$1,products!$A$1:$G$1,0))</f>
        <v>Ara</v>
      </c>
      <c r="J973" t="str">
        <f>INDEX(products!$A$1:$G$49,MATCH(orders!$D973,products!$A$1:$A$49,0), MATCH(orders!J$1,products!$A$1:$G$1,0))</f>
        <v>L</v>
      </c>
      <c r="K973" s="4">
        <f>INDEX(products!$A$1:$G$49,MATCH(orders!$D973,products!$A$1:$A$49,0), MATCH(orders!K$1,products!$A$1:$G$1,0))</f>
        <v>2.5</v>
      </c>
      <c r="L973" s="5">
        <f>INDEX(products!$A$1:$G$49,MATCH(orders!$D973,products!$A$1:$A$49,0), MATCH(orders!L$1,products!$A$1:$G$1,0))</f>
        <v>29.784999999999997</v>
      </c>
      <c r="M973" s="5">
        <f t="shared" si="45"/>
        <v>148.92499999999998</v>
      </c>
      <c r="N973" t="str">
        <f t="shared" si="46"/>
        <v>Arabica</v>
      </c>
      <c r="O973" t="str">
        <f t="shared" si="47"/>
        <v>Light</v>
      </c>
      <c r="P973" t="str" cm="1">
        <f t="array" ref="P973">_xlfn.XLOOKUP(Orders[[#This Row],[Customer ID]],customers!$A$1:$A$1001,customers!I$1:$I$1001,,0)</f>
        <v>No</v>
      </c>
      <c r="Q973" t="str">
        <f>_xlfn.XLOOKUP(C973,customers!$A$1:$A$1001,customers!$F$1:$F$1001,,0)</f>
        <v>Fort Worth</v>
      </c>
      <c r="R973" s="10">
        <f>Orders[[#This Row],[Unit Price]]-Orders[[#This Row],[Unit Profit]]</f>
        <v>27.104349999999997</v>
      </c>
      <c r="S973" s="10">
        <f>Orders[[#This Row],[Quantity]]*Orders[[#This Row],[Unit Cost]]</f>
        <v>135.52175</v>
      </c>
      <c r="T973" s="5" cm="1">
        <f t="array" ref="T973">_xlfn.XLOOKUP(D973,Table2[[#All],[Product ID]],Table2[[#All],[Profit]],,0)</f>
        <v>2.6806499999999995</v>
      </c>
      <c r="U973" s="5">
        <f>Orders[[#This Row],[Quantity]]*Orders[[#This Row],[Unit Profit]]</f>
        <v>13.403249999999998</v>
      </c>
    </row>
    <row r="974" spans="1:21" x14ac:dyDescent="0.3">
      <c r="A974" s="2" t="s">
        <v>5984</v>
      </c>
      <c r="B974" s="3">
        <v>44411</v>
      </c>
      <c r="C974" s="2" t="s">
        <v>5985</v>
      </c>
      <c r="D974" t="s">
        <v>6182</v>
      </c>
      <c r="E974" s="2">
        <v>3</v>
      </c>
      <c r="F974" s="2" t="str">
        <f>_xlfn.XLOOKUP(C974,customers!$A$1:$A$1001,customers!$B$1:$B$1001,,0)</f>
        <v>Dinah Crutcher</v>
      </c>
      <c r="G974" s="2" t="str">
        <f>IF(_xlfn.XLOOKUP(C974,customers!$A$1:$A$1001,customers!$C$1:$C$1001,,0)=0, "", _xlfn.XLOOKUP(C974,customers!$A$1:$A$1001,customers!$C$1:$C$1001,,0))</f>
        <v/>
      </c>
      <c r="H974" s="2" t="str">
        <f>_xlfn.XLOOKUP(C974,customers!$A$1:$A$1001,customers!$G$1:$G$1001,,0)</f>
        <v>Ireland</v>
      </c>
      <c r="I974" t="str">
        <f>INDEX(products!$A$1:$G$49,MATCH(orders!$D974,products!$A$1:$A$49,0), MATCH(orders!I$1,products!$A$1:$G$1,0))</f>
        <v>Ara</v>
      </c>
      <c r="J974" t="str">
        <f>INDEX(products!$A$1:$G$49,MATCH(orders!$D974,products!$A$1:$A$49,0), MATCH(orders!J$1,products!$A$1:$G$1,0))</f>
        <v>L</v>
      </c>
      <c r="K974" s="4">
        <f>INDEX(products!$A$1:$G$49,MATCH(orders!$D974,products!$A$1:$A$49,0), MATCH(orders!K$1,products!$A$1:$G$1,0))</f>
        <v>2.5</v>
      </c>
      <c r="L974" s="5">
        <f>INDEX(products!$A$1:$G$49,MATCH(orders!$D974,products!$A$1:$A$49,0), MATCH(orders!L$1,products!$A$1:$G$1,0))</f>
        <v>29.784999999999997</v>
      </c>
      <c r="M974" s="5">
        <f t="shared" si="45"/>
        <v>89.35499999999999</v>
      </c>
      <c r="N974" t="str">
        <f t="shared" si="46"/>
        <v>Arabica</v>
      </c>
      <c r="O974" t="str">
        <f t="shared" si="47"/>
        <v>Light</v>
      </c>
      <c r="P974" t="str" cm="1">
        <f t="array" ref="P974">_xlfn.XLOOKUP(Orders[[#This Row],[Customer ID]],customers!$A$1:$A$1001,customers!I$1:$I$1001,,0)</f>
        <v>Yes</v>
      </c>
      <c r="Q974" t="str">
        <f>_xlfn.XLOOKUP(C974,customers!$A$1:$A$1001,customers!$F$1:$F$1001,,0)</f>
        <v>Lusk</v>
      </c>
      <c r="R974" s="10">
        <f>Orders[[#This Row],[Unit Price]]-Orders[[#This Row],[Unit Profit]]</f>
        <v>27.104349999999997</v>
      </c>
      <c r="S974" s="10">
        <f>Orders[[#This Row],[Quantity]]*Orders[[#This Row],[Unit Cost]]</f>
        <v>81.31304999999999</v>
      </c>
      <c r="T974" s="5" cm="1">
        <f t="array" ref="T974">_xlfn.XLOOKUP(D974,Table2[[#All],[Product ID]],Table2[[#All],[Profit]],,0)</f>
        <v>2.6806499999999995</v>
      </c>
      <c r="U974" s="5">
        <f>Orders[[#This Row],[Quantity]]*Orders[[#This Row],[Unit Profit]]</f>
        <v>8.0419499999999982</v>
      </c>
    </row>
    <row r="975" spans="1:21" x14ac:dyDescent="0.3">
      <c r="A975" s="2" t="s">
        <v>5989</v>
      </c>
      <c r="B975" s="3">
        <v>44493</v>
      </c>
      <c r="C975" s="2" t="s">
        <v>5990</v>
      </c>
      <c r="D975" t="s">
        <v>6162</v>
      </c>
      <c r="E975" s="2">
        <v>6</v>
      </c>
      <c r="F975" s="2" t="str">
        <f>_xlfn.XLOOKUP(C975,customers!$A$1:$A$1001,customers!$B$1:$B$1001,,0)</f>
        <v>Charlean Keave</v>
      </c>
      <c r="G975" s="2" t="str">
        <f>IF(_xlfn.XLOOKUP(C975,customers!$A$1:$A$1001,customers!$C$1:$C$1001,,0)=0, "", _xlfn.XLOOKUP(C975,customers!$A$1:$A$1001,customers!$C$1:$C$1001,,0))</f>
        <v>ckeaver1@ucoz.com</v>
      </c>
      <c r="H975" s="2" t="str">
        <f>_xlfn.XLOOKUP(C975,customers!$A$1:$A$1001,customers!$G$1:$G$1001,,0)</f>
        <v>United States</v>
      </c>
      <c r="I975" t="str">
        <f>INDEX(products!$A$1:$G$49,MATCH(orders!$D975,products!$A$1:$A$49,0), MATCH(orders!I$1,products!$A$1:$G$1,0))</f>
        <v>Lib</v>
      </c>
      <c r="J975" t="str">
        <f>INDEX(products!$A$1:$G$49,MATCH(orders!$D975,products!$A$1:$A$49,0), MATCH(orders!J$1,products!$A$1:$G$1,0))</f>
        <v>M</v>
      </c>
      <c r="K975" s="4">
        <f>INDEX(products!$A$1:$G$49,MATCH(orders!$D975,products!$A$1:$A$49,0), MATCH(orders!K$1,products!$A$1:$G$1,0))</f>
        <v>1</v>
      </c>
      <c r="L975" s="5">
        <f>INDEX(products!$A$1:$G$49,MATCH(orders!$D975,products!$A$1:$A$49,0), MATCH(orders!L$1,products!$A$1:$G$1,0))</f>
        <v>14.55</v>
      </c>
      <c r="M975" s="5">
        <f t="shared" si="45"/>
        <v>87.300000000000011</v>
      </c>
      <c r="N975" t="str">
        <f t="shared" si="46"/>
        <v>Librica</v>
      </c>
      <c r="O975" t="str">
        <f t="shared" si="47"/>
        <v>Medium</v>
      </c>
      <c r="P975" t="str" cm="1">
        <f t="array" ref="P975">_xlfn.XLOOKUP(Orders[[#This Row],[Customer ID]],customers!$A$1:$A$1001,customers!I$1:$I$1001,,0)</f>
        <v>No</v>
      </c>
      <c r="Q975" t="str">
        <f>_xlfn.XLOOKUP(C975,customers!$A$1:$A$1001,customers!$F$1:$F$1001,,0)</f>
        <v>Pensacola</v>
      </c>
      <c r="R975" s="10">
        <f>Orders[[#This Row],[Unit Price]]-Orders[[#This Row],[Unit Profit]]</f>
        <v>12.6585</v>
      </c>
      <c r="S975" s="10">
        <f>Orders[[#This Row],[Quantity]]*Orders[[#This Row],[Unit Cost]]</f>
        <v>75.950999999999993</v>
      </c>
      <c r="T975" s="5" cm="1">
        <f t="array" ref="T975">_xlfn.XLOOKUP(D975,Table2[[#All],[Product ID]],Table2[[#All],[Profit]],,0)</f>
        <v>1.8915000000000002</v>
      </c>
      <c r="U975" s="5">
        <f>Orders[[#This Row],[Quantity]]*Orders[[#This Row],[Unit Profit]]</f>
        <v>11.349</v>
      </c>
    </row>
    <row r="976" spans="1:21" x14ac:dyDescent="0.3">
      <c r="A976" s="2" t="s">
        <v>5995</v>
      </c>
      <c r="B976" s="3">
        <v>43556</v>
      </c>
      <c r="C976" s="2" t="s">
        <v>5996</v>
      </c>
      <c r="D976" t="s">
        <v>6172</v>
      </c>
      <c r="E976" s="2">
        <v>1</v>
      </c>
      <c r="F976" s="2" t="str">
        <f>_xlfn.XLOOKUP(C976,customers!$A$1:$A$1001,customers!$B$1:$B$1001,,0)</f>
        <v>Sada Roseborough</v>
      </c>
      <c r="G976" s="2" t="str">
        <f>IF(_xlfn.XLOOKUP(C976,customers!$A$1:$A$1001,customers!$C$1:$C$1001,,0)=0, "", _xlfn.XLOOKUP(C976,customers!$A$1:$A$1001,customers!$C$1:$C$1001,,0))</f>
        <v>sroseboroughr2@virginia.edu</v>
      </c>
      <c r="H976" s="2" t="str">
        <f>_xlfn.XLOOKUP(C976,customers!$A$1:$A$1001,customers!$G$1:$G$1001,,0)</f>
        <v>United States</v>
      </c>
      <c r="I976" t="str">
        <f>INDEX(products!$A$1:$G$49,MATCH(orders!$D976,products!$A$1:$A$49,0), MATCH(orders!I$1,products!$A$1:$G$1,0))</f>
        <v>Rob</v>
      </c>
      <c r="J976" t="str">
        <f>INDEX(products!$A$1:$G$49,MATCH(orders!$D976,products!$A$1:$A$49,0), MATCH(orders!J$1,products!$A$1:$G$1,0))</f>
        <v>D</v>
      </c>
      <c r="K976" s="4">
        <f>INDEX(products!$A$1:$G$49,MATCH(orders!$D976,products!$A$1:$A$49,0), MATCH(orders!K$1,products!$A$1:$G$1,0))</f>
        <v>0.5</v>
      </c>
      <c r="L976" s="5">
        <f>INDEX(products!$A$1:$G$49,MATCH(orders!$D976,products!$A$1:$A$49,0), MATCH(orders!L$1,products!$A$1:$G$1,0))</f>
        <v>5.3699999999999992</v>
      </c>
      <c r="M976" s="5">
        <f t="shared" si="45"/>
        <v>5.3699999999999992</v>
      </c>
      <c r="N976" t="str">
        <f t="shared" si="46"/>
        <v>Robusta</v>
      </c>
      <c r="O976" t="str">
        <f t="shared" si="47"/>
        <v>Dark</v>
      </c>
      <c r="P976" t="str" cm="1">
        <f t="array" ref="P976">_xlfn.XLOOKUP(Orders[[#This Row],[Customer ID]],customers!$A$1:$A$1001,customers!I$1:$I$1001,,0)</f>
        <v>Yes</v>
      </c>
      <c r="Q976" t="str">
        <f>_xlfn.XLOOKUP(C976,customers!$A$1:$A$1001,customers!$F$1:$F$1001,,0)</f>
        <v>Tacoma</v>
      </c>
      <c r="R976" s="10">
        <f>Orders[[#This Row],[Unit Price]]-Orders[[#This Row],[Unit Profit]]</f>
        <v>5.0477999999999996</v>
      </c>
      <c r="S976" s="10">
        <f>Orders[[#This Row],[Quantity]]*Orders[[#This Row],[Unit Cost]]</f>
        <v>5.0477999999999996</v>
      </c>
      <c r="T976" s="5" cm="1">
        <f t="array" ref="T976">_xlfn.XLOOKUP(D976,Table2[[#All],[Product ID]],Table2[[#All],[Profit]],,0)</f>
        <v>0.32219999999999993</v>
      </c>
      <c r="U976" s="5">
        <f>Orders[[#This Row],[Quantity]]*Orders[[#This Row],[Unit Profit]]</f>
        <v>0.32219999999999993</v>
      </c>
    </row>
    <row r="977" spans="1:21" x14ac:dyDescent="0.3">
      <c r="A977" s="2" t="s">
        <v>6001</v>
      </c>
      <c r="B977" s="3">
        <v>44538</v>
      </c>
      <c r="C977" s="2" t="s">
        <v>6002</v>
      </c>
      <c r="D977" t="s">
        <v>6154</v>
      </c>
      <c r="E977" s="2">
        <v>3</v>
      </c>
      <c r="F977" s="2" t="str">
        <f>_xlfn.XLOOKUP(C977,customers!$A$1:$A$1001,customers!$B$1:$B$1001,,0)</f>
        <v>Clayton Kingwell</v>
      </c>
      <c r="G977" s="2" t="str">
        <f>IF(_xlfn.XLOOKUP(C977,customers!$A$1:$A$1001,customers!$C$1:$C$1001,,0)=0, "", _xlfn.XLOOKUP(C977,customers!$A$1:$A$1001,customers!$C$1:$C$1001,,0))</f>
        <v>ckingwellr3@squarespace.com</v>
      </c>
      <c r="H977" s="2" t="str">
        <f>_xlfn.XLOOKUP(C977,customers!$A$1:$A$1001,customers!$G$1:$G$1001,,0)</f>
        <v>Ireland</v>
      </c>
      <c r="I977" t="str">
        <f>INDEX(products!$A$1:$G$49,MATCH(orders!$D977,products!$A$1:$A$49,0), MATCH(orders!I$1,products!$A$1:$G$1,0))</f>
        <v>Ara</v>
      </c>
      <c r="J977" t="str">
        <f>INDEX(products!$A$1:$G$49,MATCH(orders!$D977,products!$A$1:$A$49,0), MATCH(orders!J$1,products!$A$1:$G$1,0))</f>
        <v>D</v>
      </c>
      <c r="K977" s="4">
        <f>INDEX(products!$A$1:$G$49,MATCH(orders!$D977,products!$A$1:$A$49,0), MATCH(orders!K$1,products!$A$1:$G$1,0))</f>
        <v>0.2</v>
      </c>
      <c r="L977" s="5">
        <f>INDEX(products!$A$1:$G$49,MATCH(orders!$D977,products!$A$1:$A$49,0), MATCH(orders!L$1,products!$A$1:$G$1,0))</f>
        <v>2.9849999999999999</v>
      </c>
      <c r="M977" s="5">
        <f t="shared" si="45"/>
        <v>8.9550000000000001</v>
      </c>
      <c r="N977" t="str">
        <f t="shared" si="46"/>
        <v>Arabica</v>
      </c>
      <c r="O977" t="str">
        <f t="shared" si="47"/>
        <v>Dark</v>
      </c>
      <c r="P977" t="str" cm="1">
        <f t="array" ref="P977">_xlfn.XLOOKUP(Orders[[#This Row],[Customer ID]],customers!$A$1:$A$1001,customers!I$1:$I$1001,,0)</f>
        <v>Yes</v>
      </c>
      <c r="Q977" t="str">
        <f>_xlfn.XLOOKUP(C977,customers!$A$1:$A$1001,customers!$F$1:$F$1001,,0)</f>
        <v>Rathnew</v>
      </c>
      <c r="R977" s="10">
        <f>Orders[[#This Row],[Unit Price]]-Orders[[#This Row],[Unit Profit]]</f>
        <v>2.7163499999999998</v>
      </c>
      <c r="S977" s="10">
        <f>Orders[[#This Row],[Quantity]]*Orders[[#This Row],[Unit Cost]]</f>
        <v>8.149049999999999</v>
      </c>
      <c r="T977" s="5" cm="1">
        <f t="array" ref="T977">_xlfn.XLOOKUP(D977,Table2[[#All],[Product ID]],Table2[[#All],[Profit]],,0)</f>
        <v>0.26865</v>
      </c>
      <c r="U977" s="5">
        <f>Orders[[#This Row],[Quantity]]*Orders[[#This Row],[Unit Profit]]</f>
        <v>0.80594999999999994</v>
      </c>
    </row>
    <row r="978" spans="1:21" x14ac:dyDescent="0.3">
      <c r="A978" s="2" t="s">
        <v>6007</v>
      </c>
      <c r="B978" s="3">
        <v>43643</v>
      </c>
      <c r="C978" s="2" t="s">
        <v>6008</v>
      </c>
      <c r="D978" t="s">
        <v>6142</v>
      </c>
      <c r="E978" s="2">
        <v>5</v>
      </c>
      <c r="F978" s="2" t="str">
        <f>_xlfn.XLOOKUP(C978,customers!$A$1:$A$1001,customers!$B$1:$B$1001,,0)</f>
        <v>Kacy Canto</v>
      </c>
      <c r="G978" s="2" t="str">
        <f>IF(_xlfn.XLOOKUP(C978,customers!$A$1:$A$1001,customers!$C$1:$C$1001,,0)=0, "", _xlfn.XLOOKUP(C978,customers!$A$1:$A$1001,customers!$C$1:$C$1001,,0))</f>
        <v>kcantor4@gmpg.org</v>
      </c>
      <c r="H978" s="2" t="str">
        <f>_xlfn.XLOOKUP(C978,customers!$A$1:$A$1001,customers!$G$1:$G$1001,,0)</f>
        <v>United States</v>
      </c>
      <c r="I978" t="str">
        <f>INDEX(products!$A$1:$G$49,MATCH(orders!$D978,products!$A$1:$A$49,0), MATCH(orders!I$1,products!$A$1:$G$1,0))</f>
        <v>Rob</v>
      </c>
      <c r="J978" t="str">
        <f>INDEX(products!$A$1:$G$49,MATCH(orders!$D978,products!$A$1:$A$49,0), MATCH(orders!J$1,products!$A$1:$G$1,0))</f>
        <v>L</v>
      </c>
      <c r="K978" s="4">
        <f>INDEX(products!$A$1:$G$49,MATCH(orders!$D978,products!$A$1:$A$49,0), MATCH(orders!K$1,products!$A$1:$G$1,0))</f>
        <v>2.5</v>
      </c>
      <c r="L978" s="5">
        <f>INDEX(products!$A$1:$G$49,MATCH(orders!$D978,products!$A$1:$A$49,0), MATCH(orders!L$1,products!$A$1:$G$1,0))</f>
        <v>27.484999999999996</v>
      </c>
      <c r="M978" s="5">
        <f t="shared" si="45"/>
        <v>137.42499999999998</v>
      </c>
      <c r="N978" t="str">
        <f t="shared" si="46"/>
        <v>Robusta</v>
      </c>
      <c r="O978" t="str">
        <f t="shared" si="47"/>
        <v>Light</v>
      </c>
      <c r="P978" t="str" cm="1">
        <f t="array" ref="P978">_xlfn.XLOOKUP(Orders[[#This Row],[Customer ID]],customers!$A$1:$A$1001,customers!I$1:$I$1001,,0)</f>
        <v>Yes</v>
      </c>
      <c r="Q978" t="str">
        <f>_xlfn.XLOOKUP(C978,customers!$A$1:$A$1001,customers!$F$1:$F$1001,,0)</f>
        <v>Fort Wayne</v>
      </c>
      <c r="R978" s="10">
        <f>Orders[[#This Row],[Unit Price]]-Orders[[#This Row],[Unit Profit]]</f>
        <v>25.835899999999995</v>
      </c>
      <c r="S978" s="10">
        <f>Orders[[#This Row],[Quantity]]*Orders[[#This Row],[Unit Cost]]</f>
        <v>129.17949999999996</v>
      </c>
      <c r="T978" s="5" cm="1">
        <f t="array" ref="T978">_xlfn.XLOOKUP(D978,Table2[[#All],[Product ID]],Table2[[#All],[Profit]],,0)</f>
        <v>1.6490999999999998</v>
      </c>
      <c r="U978" s="5">
        <f>Orders[[#This Row],[Quantity]]*Orders[[#This Row],[Unit Profit]]</f>
        <v>8.2454999999999998</v>
      </c>
    </row>
    <row r="979" spans="1:21" x14ac:dyDescent="0.3">
      <c r="A979" s="2" t="s">
        <v>6013</v>
      </c>
      <c r="B979" s="3">
        <v>44026</v>
      </c>
      <c r="C979" s="2" t="s">
        <v>6014</v>
      </c>
      <c r="D979" t="s">
        <v>6179</v>
      </c>
      <c r="E979" s="2">
        <v>5</v>
      </c>
      <c r="F979" s="2" t="str">
        <f>_xlfn.XLOOKUP(C979,customers!$A$1:$A$1001,customers!$B$1:$B$1001,,0)</f>
        <v>Mab Blakemore</v>
      </c>
      <c r="G979" s="2" t="str">
        <f>IF(_xlfn.XLOOKUP(C979,customers!$A$1:$A$1001,customers!$C$1:$C$1001,,0)=0, "", _xlfn.XLOOKUP(C979,customers!$A$1:$A$1001,customers!$C$1:$C$1001,,0))</f>
        <v>mblakemorer5@nsw.gov.au</v>
      </c>
      <c r="H979" s="2" t="str">
        <f>_xlfn.XLOOKUP(C979,customers!$A$1:$A$1001,customers!$G$1:$G$1001,,0)</f>
        <v>United States</v>
      </c>
      <c r="I979" t="str">
        <f>INDEX(products!$A$1:$G$49,MATCH(orders!$D979,products!$A$1:$A$49,0), MATCH(orders!I$1,products!$A$1:$G$1,0))</f>
        <v>Rob</v>
      </c>
      <c r="J979" t="str">
        <f>INDEX(products!$A$1:$G$49,MATCH(orders!$D979,products!$A$1:$A$49,0), MATCH(orders!J$1,products!$A$1:$G$1,0))</f>
        <v>L</v>
      </c>
      <c r="K979" s="4">
        <f>INDEX(products!$A$1:$G$49,MATCH(orders!$D979,products!$A$1:$A$49,0), MATCH(orders!K$1,products!$A$1:$G$1,0))</f>
        <v>1</v>
      </c>
      <c r="L979" s="5">
        <f>INDEX(products!$A$1:$G$49,MATCH(orders!$D979,products!$A$1:$A$49,0), MATCH(orders!L$1,products!$A$1:$G$1,0))</f>
        <v>11.95</v>
      </c>
      <c r="M979" s="5">
        <f t="shared" si="45"/>
        <v>59.75</v>
      </c>
      <c r="N979" t="str">
        <f t="shared" si="46"/>
        <v>Robusta</v>
      </c>
      <c r="O979" t="str">
        <f t="shared" si="47"/>
        <v>Light</v>
      </c>
      <c r="P979" t="str" cm="1">
        <f t="array" ref="P979">_xlfn.XLOOKUP(Orders[[#This Row],[Customer ID]],customers!$A$1:$A$1001,customers!I$1:$I$1001,,0)</f>
        <v>No</v>
      </c>
      <c r="Q979" t="str">
        <f>_xlfn.XLOOKUP(C979,customers!$A$1:$A$1001,customers!$F$1:$F$1001,,0)</f>
        <v>Amarillo</v>
      </c>
      <c r="R979" s="10">
        <f>Orders[[#This Row],[Unit Price]]-Orders[[#This Row],[Unit Profit]]</f>
        <v>11.232999999999999</v>
      </c>
      <c r="S979" s="10">
        <f>Orders[[#This Row],[Quantity]]*Orders[[#This Row],[Unit Cost]]</f>
        <v>56.164999999999992</v>
      </c>
      <c r="T979" s="5" cm="1">
        <f t="array" ref="T979">_xlfn.XLOOKUP(D979,Table2[[#All],[Product ID]],Table2[[#All],[Profit]],,0)</f>
        <v>0.71699999999999997</v>
      </c>
      <c r="U979" s="5">
        <f>Orders[[#This Row],[Quantity]]*Orders[[#This Row],[Unit Profit]]</f>
        <v>3.585</v>
      </c>
    </row>
    <row r="980" spans="1:21" x14ac:dyDescent="0.3">
      <c r="A980" s="2" t="s">
        <v>6019</v>
      </c>
      <c r="B980" s="3">
        <v>43913</v>
      </c>
      <c r="C980" s="2" t="s">
        <v>5990</v>
      </c>
      <c r="D980" t="s">
        <v>6180</v>
      </c>
      <c r="E980" s="2">
        <v>3</v>
      </c>
      <c r="F980" s="2" t="str">
        <f>_xlfn.XLOOKUP(C980,customers!$A$1:$A$1001,customers!$B$1:$B$1001,,0)</f>
        <v>Charlean Keave</v>
      </c>
      <c r="G980" s="2" t="str">
        <f>IF(_xlfn.XLOOKUP(C980,customers!$A$1:$A$1001,customers!$C$1:$C$1001,,0)=0, "", _xlfn.XLOOKUP(C980,customers!$A$1:$A$1001,customers!$C$1:$C$1001,,0))</f>
        <v>ckeaver1@ucoz.com</v>
      </c>
      <c r="H980" s="2" t="str">
        <f>_xlfn.XLOOKUP(C980,customers!$A$1:$A$1001,customers!$G$1:$G$1001,,0)</f>
        <v>United States</v>
      </c>
      <c r="I980" t="str">
        <f>INDEX(products!$A$1:$G$49,MATCH(orders!$D980,products!$A$1:$A$49,0), MATCH(orders!I$1,products!$A$1:$G$1,0))</f>
        <v>Ara</v>
      </c>
      <c r="J980" t="str">
        <f>INDEX(products!$A$1:$G$49,MATCH(orders!$D980,products!$A$1:$A$49,0), MATCH(orders!J$1,products!$A$1:$G$1,0))</f>
        <v>L</v>
      </c>
      <c r="K980" s="4">
        <f>INDEX(products!$A$1:$G$49,MATCH(orders!$D980,products!$A$1:$A$49,0), MATCH(orders!K$1,products!$A$1:$G$1,0))</f>
        <v>0.5</v>
      </c>
      <c r="L980" s="5">
        <f>INDEX(products!$A$1:$G$49,MATCH(orders!$D980,products!$A$1:$A$49,0), MATCH(orders!L$1,products!$A$1:$G$1,0))</f>
        <v>7.77</v>
      </c>
      <c r="M980" s="5">
        <f t="shared" si="45"/>
        <v>23.31</v>
      </c>
      <c r="N980" t="str">
        <f t="shared" si="46"/>
        <v>Arabica</v>
      </c>
      <c r="O980" t="str">
        <f t="shared" si="47"/>
        <v>Light</v>
      </c>
      <c r="P980" t="str" cm="1">
        <f t="array" ref="P980">_xlfn.XLOOKUP(Orders[[#This Row],[Customer ID]],customers!$A$1:$A$1001,customers!I$1:$I$1001,,0)</f>
        <v>No</v>
      </c>
      <c r="Q980" t="str">
        <f>_xlfn.XLOOKUP(C980,customers!$A$1:$A$1001,customers!$F$1:$F$1001,,0)</f>
        <v>Pensacola</v>
      </c>
      <c r="R980" s="10">
        <f>Orders[[#This Row],[Unit Price]]-Orders[[#This Row],[Unit Profit]]</f>
        <v>7.0706999999999995</v>
      </c>
      <c r="S980" s="10">
        <f>Orders[[#This Row],[Quantity]]*Orders[[#This Row],[Unit Cost]]</f>
        <v>21.2121</v>
      </c>
      <c r="T980" s="5" cm="1">
        <f t="array" ref="T980">_xlfn.XLOOKUP(D980,Table2[[#All],[Product ID]],Table2[[#All],[Profit]],,0)</f>
        <v>0.69929999999999992</v>
      </c>
      <c r="U980" s="5">
        <f>Orders[[#This Row],[Quantity]]*Orders[[#This Row],[Unit Profit]]</f>
        <v>2.0978999999999997</v>
      </c>
    </row>
    <row r="981" spans="1:21" x14ac:dyDescent="0.3">
      <c r="A981" s="2" t="s">
        <v>6025</v>
      </c>
      <c r="B981" s="3">
        <v>43856</v>
      </c>
      <c r="C981" s="2" t="s">
        <v>6026</v>
      </c>
      <c r="D981" t="s">
        <v>6172</v>
      </c>
      <c r="E981" s="2">
        <v>2</v>
      </c>
      <c r="F981" s="2" t="str">
        <f>_xlfn.XLOOKUP(C981,customers!$A$1:$A$1001,customers!$B$1:$B$1001,,0)</f>
        <v>Javier Causnett</v>
      </c>
      <c r="G981" s="2" t="str">
        <f>IF(_xlfn.XLOOKUP(C981,customers!$A$1:$A$1001,customers!$C$1:$C$1001,,0)=0, "", _xlfn.XLOOKUP(C981,customers!$A$1:$A$1001,customers!$C$1:$C$1001,,0))</f>
        <v/>
      </c>
      <c r="H981" s="2" t="str">
        <f>_xlfn.XLOOKUP(C981,customers!$A$1:$A$1001,customers!$G$1:$G$1001,,0)</f>
        <v>United States</v>
      </c>
      <c r="I981" t="str">
        <f>INDEX(products!$A$1:$G$49,MATCH(orders!$D981,products!$A$1:$A$49,0), MATCH(orders!I$1,products!$A$1:$G$1,0))</f>
        <v>Rob</v>
      </c>
      <c r="J981" t="str">
        <f>INDEX(products!$A$1:$G$49,MATCH(orders!$D981,products!$A$1:$A$49,0), MATCH(orders!J$1,products!$A$1:$G$1,0))</f>
        <v>D</v>
      </c>
      <c r="K981" s="4">
        <f>INDEX(products!$A$1:$G$49,MATCH(orders!$D981,products!$A$1:$A$49,0), MATCH(orders!K$1,products!$A$1:$G$1,0))</f>
        <v>0.5</v>
      </c>
      <c r="L981" s="5">
        <f>INDEX(products!$A$1:$G$49,MATCH(orders!$D981,products!$A$1:$A$49,0), MATCH(orders!L$1,products!$A$1:$G$1,0))</f>
        <v>5.3699999999999992</v>
      </c>
      <c r="M981" s="5">
        <f t="shared" si="45"/>
        <v>10.739999999999998</v>
      </c>
      <c r="N981" t="str">
        <f t="shared" si="46"/>
        <v>Robusta</v>
      </c>
      <c r="O981" t="str">
        <f t="shared" si="47"/>
        <v>Dark</v>
      </c>
      <c r="P981" t="str" cm="1">
        <f t="array" ref="P981">_xlfn.XLOOKUP(Orders[[#This Row],[Customer ID]],customers!$A$1:$A$1001,customers!I$1:$I$1001,,0)</f>
        <v>No</v>
      </c>
      <c r="Q981" t="str">
        <f>_xlfn.XLOOKUP(C981,customers!$A$1:$A$1001,customers!$F$1:$F$1001,,0)</f>
        <v>Silver Spring</v>
      </c>
      <c r="R981" s="10">
        <f>Orders[[#This Row],[Unit Price]]-Orders[[#This Row],[Unit Profit]]</f>
        <v>5.0477999999999996</v>
      </c>
      <c r="S981" s="10">
        <f>Orders[[#This Row],[Quantity]]*Orders[[#This Row],[Unit Cost]]</f>
        <v>10.095599999999999</v>
      </c>
      <c r="T981" s="5" cm="1">
        <f t="array" ref="T981">_xlfn.XLOOKUP(D981,Table2[[#All],[Product ID]],Table2[[#All],[Profit]],,0)</f>
        <v>0.32219999999999993</v>
      </c>
      <c r="U981" s="5">
        <f>Orders[[#This Row],[Quantity]]*Orders[[#This Row],[Unit Profit]]</f>
        <v>0.64439999999999986</v>
      </c>
    </row>
    <row r="982" spans="1:21" x14ac:dyDescent="0.3">
      <c r="A982" s="2" t="s">
        <v>6030</v>
      </c>
      <c r="B982" s="3">
        <v>43982</v>
      </c>
      <c r="C982" s="2" t="s">
        <v>6031</v>
      </c>
      <c r="D982" t="s">
        <v>6185</v>
      </c>
      <c r="E982" s="2">
        <v>6</v>
      </c>
      <c r="F982" s="2" t="str">
        <f>_xlfn.XLOOKUP(C982,customers!$A$1:$A$1001,customers!$B$1:$B$1001,,0)</f>
        <v>Demetris Micheli</v>
      </c>
      <c r="G982" s="2" t="str">
        <f>IF(_xlfn.XLOOKUP(C982,customers!$A$1:$A$1001,customers!$C$1:$C$1001,,0)=0, "", _xlfn.XLOOKUP(C982,customers!$A$1:$A$1001,customers!$C$1:$C$1001,,0))</f>
        <v/>
      </c>
      <c r="H982" s="2" t="str">
        <f>_xlfn.XLOOKUP(C982,customers!$A$1:$A$1001,customers!$G$1:$G$1001,,0)</f>
        <v>United States</v>
      </c>
      <c r="I982" t="str">
        <f>INDEX(products!$A$1:$G$49,MATCH(orders!$D982,products!$A$1:$A$49,0), MATCH(orders!I$1,products!$A$1:$G$1,0))</f>
        <v>Exc</v>
      </c>
      <c r="J982" t="str">
        <f>INDEX(products!$A$1:$G$49,MATCH(orders!$D982,products!$A$1:$A$49,0), MATCH(orders!J$1,products!$A$1:$G$1,0))</f>
        <v>D</v>
      </c>
      <c r="K982" s="4">
        <f>INDEX(products!$A$1:$G$49,MATCH(orders!$D982,products!$A$1:$A$49,0), MATCH(orders!K$1,products!$A$1:$G$1,0))</f>
        <v>2.5</v>
      </c>
      <c r="L982" s="5">
        <f>INDEX(products!$A$1:$G$49,MATCH(orders!$D982,products!$A$1:$A$49,0), MATCH(orders!L$1,products!$A$1:$G$1,0))</f>
        <v>27.945</v>
      </c>
      <c r="M982" s="5">
        <f t="shared" si="45"/>
        <v>167.67000000000002</v>
      </c>
      <c r="N982" t="str">
        <f t="shared" si="46"/>
        <v>Excelsa</v>
      </c>
      <c r="O982" t="str">
        <f t="shared" si="47"/>
        <v>Dark</v>
      </c>
      <c r="P982" t="str" cm="1">
        <f t="array" ref="P982">_xlfn.XLOOKUP(Orders[[#This Row],[Customer ID]],customers!$A$1:$A$1001,customers!I$1:$I$1001,,0)</f>
        <v>Yes</v>
      </c>
      <c r="Q982" t="str">
        <f>_xlfn.XLOOKUP(C982,customers!$A$1:$A$1001,customers!$F$1:$F$1001,,0)</f>
        <v>Madison</v>
      </c>
      <c r="R982" s="10">
        <f>Orders[[#This Row],[Unit Price]]-Orders[[#This Row],[Unit Profit]]</f>
        <v>24.87105</v>
      </c>
      <c r="S982" s="10">
        <f>Orders[[#This Row],[Quantity]]*Orders[[#This Row],[Unit Cost]]</f>
        <v>149.22630000000001</v>
      </c>
      <c r="T982" s="5" cm="1">
        <f t="array" ref="T982">_xlfn.XLOOKUP(D982,Table2[[#All],[Product ID]],Table2[[#All],[Profit]],,0)</f>
        <v>3.07395</v>
      </c>
      <c r="U982" s="5">
        <f>Orders[[#This Row],[Quantity]]*Orders[[#This Row],[Unit Profit]]</f>
        <v>18.4437</v>
      </c>
    </row>
    <row r="983" spans="1:21" x14ac:dyDescent="0.3">
      <c r="A983" s="2" t="s">
        <v>6035</v>
      </c>
      <c r="B983" s="3">
        <v>44397</v>
      </c>
      <c r="C983" s="2" t="s">
        <v>6036</v>
      </c>
      <c r="D983" t="s">
        <v>6153</v>
      </c>
      <c r="E983" s="2">
        <v>6</v>
      </c>
      <c r="F983" s="2" t="str">
        <f>_xlfn.XLOOKUP(C983,customers!$A$1:$A$1001,customers!$B$1:$B$1001,,0)</f>
        <v>Chloette Bernardot</v>
      </c>
      <c r="G983" s="2" t="str">
        <f>IF(_xlfn.XLOOKUP(C983,customers!$A$1:$A$1001,customers!$C$1:$C$1001,,0)=0, "", _xlfn.XLOOKUP(C983,customers!$A$1:$A$1001,customers!$C$1:$C$1001,,0))</f>
        <v>cbernardotr9@wix.com</v>
      </c>
      <c r="H983" s="2" t="str">
        <f>_xlfn.XLOOKUP(C983,customers!$A$1:$A$1001,customers!$G$1:$G$1001,,0)</f>
        <v>United States</v>
      </c>
      <c r="I983" t="str">
        <f>INDEX(products!$A$1:$G$49,MATCH(orders!$D983,products!$A$1:$A$49,0), MATCH(orders!I$1,products!$A$1:$G$1,0))</f>
        <v>Exc</v>
      </c>
      <c r="J983" t="str">
        <f>INDEX(products!$A$1:$G$49,MATCH(orders!$D983,products!$A$1:$A$49,0), MATCH(orders!J$1,products!$A$1:$G$1,0))</f>
        <v>D</v>
      </c>
      <c r="K983" s="4">
        <f>INDEX(products!$A$1:$G$49,MATCH(orders!$D983,products!$A$1:$A$49,0), MATCH(orders!K$1,products!$A$1:$G$1,0))</f>
        <v>0.2</v>
      </c>
      <c r="L983" s="5">
        <f>INDEX(products!$A$1:$G$49,MATCH(orders!$D983,products!$A$1:$A$49,0), MATCH(orders!L$1,products!$A$1:$G$1,0))</f>
        <v>3.645</v>
      </c>
      <c r="M983" s="5">
        <f t="shared" si="45"/>
        <v>21.87</v>
      </c>
      <c r="N983" t="str">
        <f t="shared" si="46"/>
        <v>Excelsa</v>
      </c>
      <c r="O983" t="str">
        <f t="shared" si="47"/>
        <v>Dark</v>
      </c>
      <c r="P983" t="str" cm="1">
        <f t="array" ref="P983">_xlfn.XLOOKUP(Orders[[#This Row],[Customer ID]],customers!$A$1:$A$1001,customers!I$1:$I$1001,,0)</f>
        <v>Yes</v>
      </c>
      <c r="Q983" t="str">
        <f>_xlfn.XLOOKUP(C983,customers!$A$1:$A$1001,customers!$F$1:$F$1001,,0)</f>
        <v>Conroe</v>
      </c>
      <c r="R983" s="10">
        <f>Orders[[#This Row],[Unit Price]]-Orders[[#This Row],[Unit Profit]]</f>
        <v>3.2440500000000001</v>
      </c>
      <c r="S983" s="10">
        <f>Orders[[#This Row],[Quantity]]*Orders[[#This Row],[Unit Cost]]</f>
        <v>19.464300000000001</v>
      </c>
      <c r="T983" s="5" cm="1">
        <f t="array" ref="T983">_xlfn.XLOOKUP(D983,Table2[[#All],[Product ID]],Table2[[#All],[Profit]],,0)</f>
        <v>0.40095000000000003</v>
      </c>
      <c r="U983" s="5">
        <f>Orders[[#This Row],[Quantity]]*Orders[[#This Row],[Unit Profit]]</f>
        <v>2.4057000000000004</v>
      </c>
    </row>
    <row r="984" spans="1:21" x14ac:dyDescent="0.3">
      <c r="A984" s="2" t="s">
        <v>6041</v>
      </c>
      <c r="B984" s="3">
        <v>44785</v>
      </c>
      <c r="C984" s="2" t="s">
        <v>6042</v>
      </c>
      <c r="D984" t="s">
        <v>6179</v>
      </c>
      <c r="E984" s="2">
        <v>2</v>
      </c>
      <c r="F984" s="2" t="str">
        <f>_xlfn.XLOOKUP(C984,customers!$A$1:$A$1001,customers!$B$1:$B$1001,,0)</f>
        <v>Kim Kemery</v>
      </c>
      <c r="G984" s="2" t="str">
        <f>IF(_xlfn.XLOOKUP(C984,customers!$A$1:$A$1001,customers!$C$1:$C$1001,,0)=0, "", _xlfn.XLOOKUP(C984,customers!$A$1:$A$1001,customers!$C$1:$C$1001,,0))</f>
        <v>kkemeryra@t.co</v>
      </c>
      <c r="H984" s="2" t="str">
        <f>_xlfn.XLOOKUP(C984,customers!$A$1:$A$1001,customers!$G$1:$G$1001,,0)</f>
        <v>United States</v>
      </c>
      <c r="I984" t="str">
        <f>INDEX(products!$A$1:$G$49,MATCH(orders!$D984,products!$A$1:$A$49,0), MATCH(orders!I$1,products!$A$1:$G$1,0))</f>
        <v>Rob</v>
      </c>
      <c r="J984" t="str">
        <f>INDEX(products!$A$1:$G$49,MATCH(orders!$D984,products!$A$1:$A$49,0), MATCH(orders!J$1,products!$A$1:$G$1,0))</f>
        <v>L</v>
      </c>
      <c r="K984" s="4">
        <f>INDEX(products!$A$1:$G$49,MATCH(orders!$D984,products!$A$1:$A$49,0), MATCH(orders!K$1,products!$A$1:$G$1,0))</f>
        <v>1</v>
      </c>
      <c r="L984" s="5">
        <f>INDEX(products!$A$1:$G$49,MATCH(orders!$D984,products!$A$1:$A$49,0), MATCH(orders!L$1,products!$A$1:$G$1,0))</f>
        <v>11.95</v>
      </c>
      <c r="M984" s="5">
        <f t="shared" si="45"/>
        <v>23.9</v>
      </c>
      <c r="N984" t="str">
        <f t="shared" si="46"/>
        <v>Robusta</v>
      </c>
      <c r="O984" t="str">
        <f t="shared" si="47"/>
        <v>Light</v>
      </c>
      <c r="P984" t="str" cm="1">
        <f t="array" ref="P984">_xlfn.XLOOKUP(Orders[[#This Row],[Customer ID]],customers!$A$1:$A$1001,customers!I$1:$I$1001,,0)</f>
        <v>Yes</v>
      </c>
      <c r="Q984" t="str">
        <f>_xlfn.XLOOKUP(C984,customers!$A$1:$A$1001,customers!$F$1:$F$1001,,0)</f>
        <v>Denton</v>
      </c>
      <c r="R984" s="10">
        <f>Orders[[#This Row],[Unit Price]]-Orders[[#This Row],[Unit Profit]]</f>
        <v>11.232999999999999</v>
      </c>
      <c r="S984" s="10">
        <f>Orders[[#This Row],[Quantity]]*Orders[[#This Row],[Unit Cost]]</f>
        <v>22.465999999999998</v>
      </c>
      <c r="T984" s="5" cm="1">
        <f t="array" ref="T984">_xlfn.XLOOKUP(D984,Table2[[#All],[Product ID]],Table2[[#All],[Profit]],,0)</f>
        <v>0.71699999999999997</v>
      </c>
      <c r="U984" s="5">
        <f>Orders[[#This Row],[Quantity]]*Orders[[#This Row],[Unit Profit]]</f>
        <v>1.4339999999999999</v>
      </c>
    </row>
    <row r="985" spans="1:21" x14ac:dyDescent="0.3">
      <c r="A985" s="2" t="s">
        <v>6047</v>
      </c>
      <c r="B985" s="3">
        <v>43831</v>
      </c>
      <c r="C985" s="2" t="s">
        <v>6048</v>
      </c>
      <c r="D985" t="s">
        <v>6152</v>
      </c>
      <c r="E985" s="2">
        <v>2</v>
      </c>
      <c r="F985" s="2" t="str">
        <f>_xlfn.XLOOKUP(C985,customers!$A$1:$A$1001,customers!$B$1:$B$1001,,0)</f>
        <v>Fanchette Parlot</v>
      </c>
      <c r="G985" s="2" t="str">
        <f>IF(_xlfn.XLOOKUP(C985,customers!$A$1:$A$1001,customers!$C$1:$C$1001,,0)=0, "", _xlfn.XLOOKUP(C985,customers!$A$1:$A$1001,customers!$C$1:$C$1001,,0))</f>
        <v>fparlotrb@forbes.com</v>
      </c>
      <c r="H985" s="2" t="str">
        <f>_xlfn.XLOOKUP(C985,customers!$A$1:$A$1001,customers!$G$1:$G$1001,,0)</f>
        <v>United States</v>
      </c>
      <c r="I985" t="str">
        <f>INDEX(products!$A$1:$G$49,MATCH(orders!$D985,products!$A$1:$A$49,0), MATCH(orders!I$1,products!$A$1:$G$1,0))</f>
        <v>Ara</v>
      </c>
      <c r="J985" t="str">
        <f>INDEX(products!$A$1:$G$49,MATCH(orders!$D985,products!$A$1:$A$49,0), MATCH(orders!J$1,products!$A$1:$G$1,0))</f>
        <v>M</v>
      </c>
      <c r="K985" s="4">
        <f>INDEX(products!$A$1:$G$49,MATCH(orders!$D985,products!$A$1:$A$49,0), MATCH(orders!K$1,products!$A$1:$G$1,0))</f>
        <v>0.2</v>
      </c>
      <c r="L985" s="5">
        <f>INDEX(products!$A$1:$G$49,MATCH(orders!$D985,products!$A$1:$A$49,0), MATCH(orders!L$1,products!$A$1:$G$1,0))</f>
        <v>3.375</v>
      </c>
      <c r="M985" s="5">
        <f t="shared" si="45"/>
        <v>6.75</v>
      </c>
      <c r="N985" t="str">
        <f t="shared" si="46"/>
        <v>Arabica</v>
      </c>
      <c r="O985" t="str">
        <f t="shared" si="47"/>
        <v>Medium</v>
      </c>
      <c r="P985" t="str" cm="1">
        <f t="array" ref="P985">_xlfn.XLOOKUP(Orders[[#This Row],[Customer ID]],customers!$A$1:$A$1001,customers!I$1:$I$1001,,0)</f>
        <v>Yes</v>
      </c>
      <c r="Q985" t="str">
        <f>_xlfn.XLOOKUP(C985,customers!$A$1:$A$1001,customers!$F$1:$F$1001,,0)</f>
        <v>Columbus</v>
      </c>
      <c r="R985" s="10">
        <f>Orders[[#This Row],[Unit Price]]-Orders[[#This Row],[Unit Profit]]</f>
        <v>3.07125</v>
      </c>
      <c r="S985" s="10">
        <f>Orders[[#This Row],[Quantity]]*Orders[[#This Row],[Unit Cost]]</f>
        <v>6.1425000000000001</v>
      </c>
      <c r="T985" s="5" cm="1">
        <f t="array" ref="T985">_xlfn.XLOOKUP(D985,Table2[[#All],[Product ID]],Table2[[#All],[Profit]],,0)</f>
        <v>0.30374999999999996</v>
      </c>
      <c r="U985" s="5">
        <f>Orders[[#This Row],[Quantity]]*Orders[[#This Row],[Unit Profit]]</f>
        <v>0.60749999999999993</v>
      </c>
    </row>
    <row r="986" spans="1:21" x14ac:dyDescent="0.3">
      <c r="A986" s="2" t="s">
        <v>6053</v>
      </c>
      <c r="B986" s="3">
        <v>44214</v>
      </c>
      <c r="C986" s="2" t="s">
        <v>6054</v>
      </c>
      <c r="D986" t="s">
        <v>6166</v>
      </c>
      <c r="E986" s="2">
        <v>1</v>
      </c>
      <c r="F986" s="2" t="str">
        <f>_xlfn.XLOOKUP(C986,customers!$A$1:$A$1001,customers!$B$1:$B$1001,,0)</f>
        <v>Ramon Cheak</v>
      </c>
      <c r="G986" s="2" t="str">
        <f>IF(_xlfn.XLOOKUP(C986,customers!$A$1:$A$1001,customers!$C$1:$C$1001,,0)=0, "", _xlfn.XLOOKUP(C986,customers!$A$1:$A$1001,customers!$C$1:$C$1001,,0))</f>
        <v>rcheakrc@tripadvisor.com</v>
      </c>
      <c r="H986" s="2" t="str">
        <f>_xlfn.XLOOKUP(C986,customers!$A$1:$A$1001,customers!$G$1:$G$1001,,0)</f>
        <v>Ireland</v>
      </c>
      <c r="I986" t="str">
        <f>INDEX(products!$A$1:$G$49,MATCH(orders!$D986,products!$A$1:$A$49,0), MATCH(orders!I$1,products!$A$1:$G$1,0))</f>
        <v>Exc</v>
      </c>
      <c r="J986" t="str">
        <f>INDEX(products!$A$1:$G$49,MATCH(orders!$D986,products!$A$1:$A$49,0), MATCH(orders!J$1,products!$A$1:$G$1,0))</f>
        <v>M</v>
      </c>
      <c r="K986" s="4">
        <f>INDEX(products!$A$1:$G$49,MATCH(orders!$D986,products!$A$1:$A$49,0), MATCH(orders!K$1,products!$A$1:$G$1,0))</f>
        <v>2.5</v>
      </c>
      <c r="L986" s="5">
        <f>INDEX(products!$A$1:$G$49,MATCH(orders!$D986,products!$A$1:$A$49,0), MATCH(orders!L$1,products!$A$1:$G$1,0))</f>
        <v>31.624999999999996</v>
      </c>
      <c r="M986" s="5">
        <f t="shared" si="45"/>
        <v>31.624999999999996</v>
      </c>
      <c r="N986" t="str">
        <f t="shared" si="46"/>
        <v>Excelsa</v>
      </c>
      <c r="O986" t="str">
        <f t="shared" si="47"/>
        <v>Medium</v>
      </c>
      <c r="P986" t="str" cm="1">
        <f t="array" ref="P986">_xlfn.XLOOKUP(Orders[[#This Row],[Customer ID]],customers!$A$1:$A$1001,customers!I$1:$I$1001,,0)</f>
        <v>Yes</v>
      </c>
      <c r="Q986" t="str">
        <f>_xlfn.XLOOKUP(C986,customers!$A$1:$A$1001,customers!$F$1:$F$1001,,0)</f>
        <v>Bundoran</v>
      </c>
      <c r="R986" s="10">
        <f>Orders[[#This Row],[Unit Price]]-Orders[[#This Row],[Unit Profit]]</f>
        <v>28.146249999999995</v>
      </c>
      <c r="S986" s="10">
        <f>Orders[[#This Row],[Quantity]]*Orders[[#This Row],[Unit Cost]]</f>
        <v>28.146249999999995</v>
      </c>
      <c r="T986" s="5" cm="1">
        <f t="array" ref="T986">_xlfn.XLOOKUP(D986,Table2[[#All],[Product ID]],Table2[[#All],[Profit]],,0)</f>
        <v>3.4787499999999998</v>
      </c>
      <c r="U986" s="5">
        <f>Orders[[#This Row],[Quantity]]*Orders[[#This Row],[Unit Profit]]</f>
        <v>3.4787499999999998</v>
      </c>
    </row>
    <row r="987" spans="1:21" x14ac:dyDescent="0.3">
      <c r="A987" s="2" t="s">
        <v>6058</v>
      </c>
      <c r="B987" s="3">
        <v>44561</v>
      </c>
      <c r="C987" s="2" t="s">
        <v>6059</v>
      </c>
      <c r="D987" t="s">
        <v>6179</v>
      </c>
      <c r="E987" s="2">
        <v>4</v>
      </c>
      <c r="F987" s="2" t="str">
        <f>_xlfn.XLOOKUP(C987,customers!$A$1:$A$1001,customers!$B$1:$B$1001,,0)</f>
        <v>Koressa O'Geneay</v>
      </c>
      <c r="G987" s="2" t="str">
        <f>IF(_xlfn.XLOOKUP(C987,customers!$A$1:$A$1001,customers!$C$1:$C$1001,,0)=0, "", _xlfn.XLOOKUP(C987,customers!$A$1:$A$1001,customers!$C$1:$C$1001,,0))</f>
        <v>kogeneayrd@utexas.edu</v>
      </c>
      <c r="H987" s="2" t="str">
        <f>_xlfn.XLOOKUP(C987,customers!$A$1:$A$1001,customers!$G$1:$G$1001,,0)</f>
        <v>United States</v>
      </c>
      <c r="I987" t="str">
        <f>INDEX(products!$A$1:$G$49,MATCH(orders!$D987,products!$A$1:$A$49,0), MATCH(orders!I$1,products!$A$1:$G$1,0))</f>
        <v>Rob</v>
      </c>
      <c r="J987" t="str">
        <f>INDEX(products!$A$1:$G$49,MATCH(orders!$D987,products!$A$1:$A$49,0), MATCH(orders!J$1,products!$A$1:$G$1,0))</f>
        <v>L</v>
      </c>
      <c r="K987" s="4">
        <f>INDEX(products!$A$1:$G$49,MATCH(orders!$D987,products!$A$1:$A$49,0), MATCH(orders!K$1,products!$A$1:$G$1,0))</f>
        <v>1</v>
      </c>
      <c r="L987" s="5">
        <f>INDEX(products!$A$1:$G$49,MATCH(orders!$D987,products!$A$1:$A$49,0), MATCH(orders!L$1,products!$A$1:$G$1,0))</f>
        <v>11.95</v>
      </c>
      <c r="M987" s="5">
        <f t="shared" si="45"/>
        <v>47.8</v>
      </c>
      <c r="N987" t="str">
        <f t="shared" si="46"/>
        <v>Robusta</v>
      </c>
      <c r="O987" t="str">
        <f t="shared" si="47"/>
        <v>Light</v>
      </c>
      <c r="P987" t="str" cm="1">
        <f t="array" ref="P987">_xlfn.XLOOKUP(Orders[[#This Row],[Customer ID]],customers!$A$1:$A$1001,customers!I$1:$I$1001,,0)</f>
        <v>No</v>
      </c>
      <c r="Q987" t="str">
        <f>_xlfn.XLOOKUP(C987,customers!$A$1:$A$1001,customers!$F$1:$F$1001,,0)</f>
        <v>Aurora</v>
      </c>
      <c r="R987" s="10">
        <f>Orders[[#This Row],[Unit Price]]-Orders[[#This Row],[Unit Profit]]</f>
        <v>11.232999999999999</v>
      </c>
      <c r="S987" s="10">
        <f>Orders[[#This Row],[Quantity]]*Orders[[#This Row],[Unit Cost]]</f>
        <v>44.931999999999995</v>
      </c>
      <c r="T987" s="5" cm="1">
        <f t="array" ref="T987">_xlfn.XLOOKUP(D987,Table2[[#All],[Product ID]],Table2[[#All],[Profit]],,0)</f>
        <v>0.71699999999999997</v>
      </c>
      <c r="U987" s="5">
        <f>Orders[[#This Row],[Quantity]]*Orders[[#This Row],[Unit Profit]]</f>
        <v>2.8679999999999999</v>
      </c>
    </row>
    <row r="988" spans="1:21" x14ac:dyDescent="0.3">
      <c r="A988" s="2" t="s">
        <v>6064</v>
      </c>
      <c r="B988" s="3">
        <v>43955</v>
      </c>
      <c r="C988" s="2" t="s">
        <v>6065</v>
      </c>
      <c r="D988" t="s">
        <v>6181</v>
      </c>
      <c r="E988" s="2">
        <v>1</v>
      </c>
      <c r="F988" s="2" t="str">
        <f>_xlfn.XLOOKUP(C988,customers!$A$1:$A$1001,customers!$B$1:$B$1001,,0)</f>
        <v>Claudell Ayre</v>
      </c>
      <c r="G988" s="2" t="str">
        <f>IF(_xlfn.XLOOKUP(C988,customers!$A$1:$A$1001,customers!$C$1:$C$1001,,0)=0, "", _xlfn.XLOOKUP(C988,customers!$A$1:$A$1001,customers!$C$1:$C$1001,,0))</f>
        <v>cayrere@symantec.com</v>
      </c>
      <c r="H988" s="2" t="str">
        <f>_xlfn.XLOOKUP(C988,customers!$A$1:$A$1001,customers!$G$1:$G$1001,,0)</f>
        <v>United States</v>
      </c>
      <c r="I988" t="str">
        <f>INDEX(products!$A$1:$G$49,MATCH(orders!$D988,products!$A$1:$A$49,0), MATCH(orders!I$1,products!$A$1:$G$1,0))</f>
        <v>Lib</v>
      </c>
      <c r="J988" t="str">
        <f>INDEX(products!$A$1:$G$49,MATCH(orders!$D988,products!$A$1:$A$49,0), MATCH(orders!J$1,products!$A$1:$G$1,0))</f>
        <v>M</v>
      </c>
      <c r="K988" s="4">
        <f>INDEX(products!$A$1:$G$49,MATCH(orders!$D988,products!$A$1:$A$49,0), MATCH(orders!K$1,products!$A$1:$G$1,0))</f>
        <v>2.5</v>
      </c>
      <c r="L988" s="5">
        <f>INDEX(products!$A$1:$G$49,MATCH(orders!$D988,products!$A$1:$A$49,0), MATCH(orders!L$1,products!$A$1:$G$1,0))</f>
        <v>33.464999999999996</v>
      </c>
      <c r="M988" s="5">
        <f t="shared" si="45"/>
        <v>33.464999999999996</v>
      </c>
      <c r="N988" t="str">
        <f t="shared" si="46"/>
        <v>Librica</v>
      </c>
      <c r="O988" t="str">
        <f t="shared" si="47"/>
        <v>Medium</v>
      </c>
      <c r="P988" t="str" cm="1">
        <f t="array" ref="P988">_xlfn.XLOOKUP(Orders[[#This Row],[Customer ID]],customers!$A$1:$A$1001,customers!I$1:$I$1001,,0)</f>
        <v>No</v>
      </c>
      <c r="Q988" t="str">
        <f>_xlfn.XLOOKUP(C988,customers!$A$1:$A$1001,customers!$F$1:$F$1001,,0)</f>
        <v>Daytona Beach</v>
      </c>
      <c r="R988" s="10">
        <f>Orders[[#This Row],[Unit Price]]-Orders[[#This Row],[Unit Profit]]</f>
        <v>29.114549999999998</v>
      </c>
      <c r="S988" s="10">
        <f>Orders[[#This Row],[Quantity]]*Orders[[#This Row],[Unit Cost]]</f>
        <v>29.114549999999998</v>
      </c>
      <c r="T988" s="5" cm="1">
        <f t="array" ref="T988">_xlfn.XLOOKUP(D988,Table2[[#All],[Product ID]],Table2[[#All],[Profit]],,0)</f>
        <v>4.3504499999999995</v>
      </c>
      <c r="U988" s="5">
        <f>Orders[[#This Row],[Quantity]]*Orders[[#This Row],[Unit Profit]]</f>
        <v>4.3504499999999995</v>
      </c>
    </row>
    <row r="989" spans="1:21" x14ac:dyDescent="0.3">
      <c r="A989" s="2" t="s">
        <v>6070</v>
      </c>
      <c r="B989" s="3">
        <v>44247</v>
      </c>
      <c r="C989" s="2" t="s">
        <v>6071</v>
      </c>
      <c r="D989" t="s">
        <v>6158</v>
      </c>
      <c r="E989" s="2">
        <v>5</v>
      </c>
      <c r="F989" s="2" t="str">
        <f>_xlfn.XLOOKUP(C989,customers!$A$1:$A$1001,customers!$B$1:$B$1001,,0)</f>
        <v>Lorianne Kyneton</v>
      </c>
      <c r="G989" s="2" t="str">
        <f>IF(_xlfn.XLOOKUP(C989,customers!$A$1:$A$1001,customers!$C$1:$C$1001,,0)=0, "", _xlfn.XLOOKUP(C989,customers!$A$1:$A$1001,customers!$C$1:$C$1001,,0))</f>
        <v>lkynetonrf@macromedia.com</v>
      </c>
      <c r="H989" s="2" t="str">
        <f>_xlfn.XLOOKUP(C989,customers!$A$1:$A$1001,customers!$G$1:$G$1001,,0)</f>
        <v>United Kingdom</v>
      </c>
      <c r="I989" t="str">
        <f>INDEX(products!$A$1:$G$49,MATCH(orders!$D989,products!$A$1:$A$49,0), MATCH(orders!I$1,products!$A$1:$G$1,0))</f>
        <v>Ara</v>
      </c>
      <c r="J989" t="str">
        <f>INDEX(products!$A$1:$G$49,MATCH(orders!$D989,products!$A$1:$A$49,0), MATCH(orders!J$1,products!$A$1:$G$1,0))</f>
        <v>D</v>
      </c>
      <c r="K989" s="4">
        <f>INDEX(products!$A$1:$G$49,MATCH(orders!$D989,products!$A$1:$A$49,0), MATCH(orders!K$1,products!$A$1:$G$1,0))</f>
        <v>0.5</v>
      </c>
      <c r="L989" s="5">
        <f>INDEX(products!$A$1:$G$49,MATCH(orders!$D989,products!$A$1:$A$49,0), MATCH(orders!L$1,products!$A$1:$G$1,0))</f>
        <v>5.97</v>
      </c>
      <c r="M989" s="5">
        <f t="shared" si="45"/>
        <v>29.849999999999998</v>
      </c>
      <c r="N989" t="str">
        <f t="shared" si="46"/>
        <v>Arabica</v>
      </c>
      <c r="O989" t="str">
        <f t="shared" si="47"/>
        <v>Dark</v>
      </c>
      <c r="P989" t="str" cm="1">
        <f t="array" ref="P989">_xlfn.XLOOKUP(Orders[[#This Row],[Customer ID]],customers!$A$1:$A$1001,customers!I$1:$I$1001,,0)</f>
        <v>Yes</v>
      </c>
      <c r="Q989" t="str">
        <f>_xlfn.XLOOKUP(C989,customers!$A$1:$A$1001,customers!$F$1:$F$1001,,0)</f>
        <v>Seaton</v>
      </c>
      <c r="R989" s="10">
        <f>Orders[[#This Row],[Unit Price]]-Orders[[#This Row],[Unit Profit]]</f>
        <v>5.4326999999999996</v>
      </c>
      <c r="S989" s="10">
        <f>Orders[[#This Row],[Quantity]]*Orders[[#This Row],[Unit Cost]]</f>
        <v>27.163499999999999</v>
      </c>
      <c r="T989" s="5" cm="1">
        <f t="array" ref="T989">_xlfn.XLOOKUP(D989,Table2[[#All],[Product ID]],Table2[[#All],[Profit]],,0)</f>
        <v>0.5373</v>
      </c>
      <c r="U989" s="5">
        <f>Orders[[#This Row],[Quantity]]*Orders[[#This Row],[Unit Profit]]</f>
        <v>2.6865000000000001</v>
      </c>
    </row>
    <row r="990" spans="1:21" x14ac:dyDescent="0.3">
      <c r="A990" s="2" t="s">
        <v>6076</v>
      </c>
      <c r="B990" s="3">
        <v>43897</v>
      </c>
      <c r="C990" s="2" t="s">
        <v>6077</v>
      </c>
      <c r="D990" t="s">
        <v>6138</v>
      </c>
      <c r="E990" s="2">
        <v>3</v>
      </c>
      <c r="F990" s="2" t="str">
        <f>_xlfn.XLOOKUP(C990,customers!$A$1:$A$1001,customers!$B$1:$B$1001,,0)</f>
        <v>Adele McFayden</v>
      </c>
      <c r="G990" s="2" t="str">
        <f>IF(_xlfn.XLOOKUP(C990,customers!$A$1:$A$1001,customers!$C$1:$C$1001,,0)=0, "", _xlfn.XLOOKUP(C990,customers!$A$1:$A$1001,customers!$C$1:$C$1001,,0))</f>
        <v/>
      </c>
      <c r="H990" s="2" t="str">
        <f>_xlfn.XLOOKUP(C990,customers!$A$1:$A$1001,customers!$G$1:$G$1001,,0)</f>
        <v>United Kingdom</v>
      </c>
      <c r="I990" t="str">
        <f>INDEX(products!$A$1:$G$49,MATCH(orders!$D990,products!$A$1:$A$49,0), MATCH(orders!I$1,products!$A$1:$G$1,0))</f>
        <v>Rob</v>
      </c>
      <c r="J990" t="str">
        <f>INDEX(products!$A$1:$G$49,MATCH(orders!$D990,products!$A$1:$A$49,0), MATCH(orders!J$1,products!$A$1:$G$1,0))</f>
        <v>M</v>
      </c>
      <c r="K990" s="4">
        <f>INDEX(products!$A$1:$G$49,MATCH(orders!$D990,products!$A$1:$A$49,0), MATCH(orders!K$1,products!$A$1:$G$1,0))</f>
        <v>1</v>
      </c>
      <c r="L990" s="5">
        <f>INDEX(products!$A$1:$G$49,MATCH(orders!$D990,products!$A$1:$A$49,0), MATCH(orders!L$1,products!$A$1:$G$1,0))</f>
        <v>9.9499999999999993</v>
      </c>
      <c r="M990" s="5">
        <f t="shared" si="45"/>
        <v>29.849999999999998</v>
      </c>
      <c r="N990" t="str">
        <f t="shared" si="46"/>
        <v>Robusta</v>
      </c>
      <c r="O990" t="str">
        <f t="shared" si="47"/>
        <v>Medium</v>
      </c>
      <c r="P990" t="str" cm="1">
        <f t="array" ref="P990">_xlfn.XLOOKUP(Orders[[#This Row],[Customer ID]],customers!$A$1:$A$1001,customers!I$1:$I$1001,,0)</f>
        <v>Yes</v>
      </c>
      <c r="Q990" t="str">
        <f>_xlfn.XLOOKUP(C990,customers!$A$1:$A$1001,customers!$F$1:$F$1001,,0)</f>
        <v>Wirral</v>
      </c>
      <c r="R990" s="10">
        <f>Orders[[#This Row],[Unit Price]]-Orders[[#This Row],[Unit Profit]]</f>
        <v>9.3529999999999998</v>
      </c>
      <c r="S990" s="10">
        <f>Orders[[#This Row],[Quantity]]*Orders[[#This Row],[Unit Cost]]</f>
        <v>28.058999999999997</v>
      </c>
      <c r="T990" s="5" cm="1">
        <f t="array" ref="T990">_xlfn.XLOOKUP(D990,Table2[[#All],[Product ID]],Table2[[#All],[Profit]],,0)</f>
        <v>0.59699999999999998</v>
      </c>
      <c r="U990" s="5">
        <f>Orders[[#This Row],[Quantity]]*Orders[[#This Row],[Unit Profit]]</f>
        <v>1.7909999999999999</v>
      </c>
    </row>
    <row r="991" spans="1:21" x14ac:dyDescent="0.3">
      <c r="A991" s="2" t="s">
        <v>6081</v>
      </c>
      <c r="B991" s="3">
        <v>43560</v>
      </c>
      <c r="C991" s="2" t="s">
        <v>6082</v>
      </c>
      <c r="D991" t="s">
        <v>6175</v>
      </c>
      <c r="E991" s="2">
        <v>6</v>
      </c>
      <c r="F991" s="2" t="str">
        <f>_xlfn.XLOOKUP(C991,customers!$A$1:$A$1001,customers!$B$1:$B$1001,,0)</f>
        <v>Herta Layne</v>
      </c>
      <c r="G991" s="2" t="str">
        <f>IF(_xlfn.XLOOKUP(C991,customers!$A$1:$A$1001,customers!$C$1:$C$1001,,0)=0, "", _xlfn.XLOOKUP(C991,customers!$A$1:$A$1001,customers!$C$1:$C$1001,,0))</f>
        <v/>
      </c>
      <c r="H991" s="2" t="str">
        <f>_xlfn.XLOOKUP(C991,customers!$A$1:$A$1001,customers!$G$1:$G$1001,,0)</f>
        <v>United States</v>
      </c>
      <c r="I991" t="str">
        <f>INDEX(products!$A$1:$G$49,MATCH(orders!$D991,products!$A$1:$A$49,0), MATCH(orders!I$1,products!$A$1:$G$1,0))</f>
        <v>Ara</v>
      </c>
      <c r="J991" t="str">
        <f>INDEX(products!$A$1:$G$49,MATCH(orders!$D991,products!$A$1:$A$49,0), MATCH(orders!J$1,products!$A$1:$G$1,0))</f>
        <v>M</v>
      </c>
      <c r="K991" s="4">
        <f>INDEX(products!$A$1:$G$49,MATCH(orders!$D991,products!$A$1:$A$49,0), MATCH(orders!K$1,products!$A$1:$G$1,0))</f>
        <v>2.5</v>
      </c>
      <c r="L991" s="5">
        <f>INDEX(products!$A$1:$G$49,MATCH(orders!$D991,products!$A$1:$A$49,0), MATCH(orders!L$1,products!$A$1:$G$1,0))</f>
        <v>25.874999999999996</v>
      </c>
      <c r="M991" s="5">
        <f t="shared" si="45"/>
        <v>155.24999999999997</v>
      </c>
      <c r="N991" t="str">
        <f t="shared" si="46"/>
        <v>Arabica</v>
      </c>
      <c r="O991" t="str">
        <f t="shared" si="47"/>
        <v>Medium</v>
      </c>
      <c r="P991" t="str" cm="1">
        <f t="array" ref="P991">_xlfn.XLOOKUP(Orders[[#This Row],[Customer ID]],customers!$A$1:$A$1001,customers!I$1:$I$1001,,0)</f>
        <v>Yes</v>
      </c>
      <c r="Q991" t="str">
        <f>_xlfn.XLOOKUP(C991,customers!$A$1:$A$1001,customers!$F$1:$F$1001,,0)</f>
        <v>Saint Louis</v>
      </c>
      <c r="R991" s="10">
        <f>Orders[[#This Row],[Unit Price]]-Orders[[#This Row],[Unit Profit]]</f>
        <v>23.546249999999997</v>
      </c>
      <c r="S991" s="10">
        <f>Orders[[#This Row],[Quantity]]*Orders[[#This Row],[Unit Cost]]</f>
        <v>141.27749999999997</v>
      </c>
      <c r="T991" s="5" cm="1">
        <f t="array" ref="T991">_xlfn.XLOOKUP(D991,Table2[[#All],[Product ID]],Table2[[#All],[Profit]],,0)</f>
        <v>2.3287499999999994</v>
      </c>
      <c r="U991" s="5">
        <f>Orders[[#This Row],[Quantity]]*Orders[[#This Row],[Unit Profit]]</f>
        <v>13.972499999999997</v>
      </c>
    </row>
    <row r="992" spans="1:21" x14ac:dyDescent="0.3">
      <c r="A992" s="2" t="s">
        <v>6086</v>
      </c>
      <c r="B992" s="3">
        <v>44718</v>
      </c>
      <c r="C992" s="2" t="s">
        <v>6118</v>
      </c>
      <c r="D992" t="s">
        <v>6153</v>
      </c>
      <c r="E992" s="2">
        <v>5</v>
      </c>
      <c r="F992" s="2" t="str">
        <f>_xlfn.XLOOKUP(C992,customers!$A$1:$A$1001,customers!$B$1:$B$1001,,0)</f>
        <v>Marguerite Graves</v>
      </c>
      <c r="G992" s="2" t="str">
        <f>IF(_xlfn.XLOOKUP(C992,customers!$A$1:$A$1001,customers!$C$1:$C$1001,,0)=0, "", _xlfn.XLOOKUP(C992,customers!$A$1:$A$1001,customers!$C$1:$C$1001,,0))</f>
        <v/>
      </c>
      <c r="H992" s="2" t="str">
        <f>_xlfn.XLOOKUP(C992,customers!$A$1:$A$1001,customers!$G$1:$G$1001,,0)</f>
        <v>United States</v>
      </c>
      <c r="I992" t="str">
        <f>INDEX(products!$A$1:$G$49,MATCH(orders!$D992,products!$A$1:$A$49,0), MATCH(orders!I$1,products!$A$1:$G$1,0))</f>
        <v>Exc</v>
      </c>
      <c r="J992" t="str">
        <f>INDEX(products!$A$1:$G$49,MATCH(orders!$D992,products!$A$1:$A$49,0), MATCH(orders!J$1,products!$A$1:$G$1,0))</f>
        <v>D</v>
      </c>
      <c r="K992" s="4">
        <f>INDEX(products!$A$1:$G$49,MATCH(orders!$D992,products!$A$1:$A$49,0), MATCH(orders!K$1,products!$A$1:$G$1,0))</f>
        <v>0.2</v>
      </c>
      <c r="L992" s="5">
        <f>INDEX(products!$A$1:$G$49,MATCH(orders!$D992,products!$A$1:$A$49,0), MATCH(orders!L$1,products!$A$1:$G$1,0))</f>
        <v>3.645</v>
      </c>
      <c r="M992" s="5">
        <f t="shared" si="45"/>
        <v>18.225000000000001</v>
      </c>
      <c r="N992" t="str">
        <f t="shared" si="46"/>
        <v>Excelsa</v>
      </c>
      <c r="O992" t="str">
        <f t="shared" si="47"/>
        <v>Dark</v>
      </c>
      <c r="P992" t="str" cm="1">
        <f t="array" ref="P992">_xlfn.XLOOKUP(Orders[[#This Row],[Customer ID]],customers!$A$1:$A$1001,customers!I$1:$I$1001,,0)</f>
        <v>No</v>
      </c>
      <c r="Q992" t="str">
        <f>_xlfn.XLOOKUP(C992,customers!$A$1:$A$1001,customers!$F$1:$F$1001,,0)</f>
        <v>Fort Smith</v>
      </c>
      <c r="R992" s="10">
        <f>Orders[[#This Row],[Unit Price]]-Orders[[#This Row],[Unit Profit]]</f>
        <v>3.2440500000000001</v>
      </c>
      <c r="S992" s="10">
        <f>Orders[[#This Row],[Quantity]]*Orders[[#This Row],[Unit Cost]]</f>
        <v>16.22025</v>
      </c>
      <c r="T992" s="5" cm="1">
        <f t="array" ref="T992">_xlfn.XLOOKUP(D992,Table2[[#All],[Product ID]],Table2[[#All],[Profit]],,0)</f>
        <v>0.40095000000000003</v>
      </c>
      <c r="U992" s="5">
        <f>Orders[[#This Row],[Quantity]]*Orders[[#This Row],[Unit Profit]]</f>
        <v>2.00475</v>
      </c>
    </row>
    <row r="993" spans="1:21" x14ac:dyDescent="0.3">
      <c r="A993" s="2" t="s">
        <v>6086</v>
      </c>
      <c r="B993" s="3">
        <v>44718</v>
      </c>
      <c r="C993" s="2" t="s">
        <v>6118</v>
      </c>
      <c r="D993" t="s">
        <v>6169</v>
      </c>
      <c r="E993" s="2">
        <v>2</v>
      </c>
      <c r="F993" s="2" t="str">
        <f>_xlfn.XLOOKUP(C993,customers!$A$1:$A$1001,customers!$B$1:$B$1001,,0)</f>
        <v>Marguerite Graves</v>
      </c>
      <c r="G993" s="2" t="str">
        <f>IF(_xlfn.XLOOKUP(C993,customers!$A$1:$A$1001,customers!$C$1:$C$1001,,0)=0, "", _xlfn.XLOOKUP(C993,customers!$A$1:$A$1001,customers!$C$1:$C$1001,,0))</f>
        <v/>
      </c>
      <c r="H993" s="2" t="str">
        <f>_xlfn.XLOOKUP(C993,customers!$A$1:$A$1001,customers!$G$1:$G$1001,,0)</f>
        <v>United States</v>
      </c>
      <c r="I993" t="str">
        <f>INDEX(products!$A$1:$G$49,MATCH(orders!$D993,products!$A$1:$A$49,0), MATCH(orders!I$1,products!$A$1:$G$1,0))</f>
        <v>Lib</v>
      </c>
      <c r="J993" t="str">
        <f>INDEX(products!$A$1:$G$49,MATCH(orders!$D993,products!$A$1:$A$49,0), MATCH(orders!J$1,products!$A$1:$G$1,0))</f>
        <v>D</v>
      </c>
      <c r="K993" s="4">
        <f>INDEX(products!$A$1:$G$49,MATCH(orders!$D993,products!$A$1:$A$49,0), MATCH(orders!K$1,products!$A$1:$G$1,0))</f>
        <v>0.5</v>
      </c>
      <c r="L993" s="5">
        <f>INDEX(products!$A$1:$G$49,MATCH(orders!$D993,products!$A$1:$A$49,0), MATCH(orders!L$1,products!$A$1:$G$1,0))</f>
        <v>7.77</v>
      </c>
      <c r="M993" s="5">
        <f t="shared" si="45"/>
        <v>15.54</v>
      </c>
      <c r="N993" t="str">
        <f t="shared" si="46"/>
        <v>Librica</v>
      </c>
      <c r="O993" t="str">
        <f t="shared" si="47"/>
        <v>Dark</v>
      </c>
      <c r="P993" t="str" cm="1">
        <f t="array" ref="P993">_xlfn.XLOOKUP(Orders[[#This Row],[Customer ID]],customers!$A$1:$A$1001,customers!I$1:$I$1001,,0)</f>
        <v>No</v>
      </c>
      <c r="Q993" t="str">
        <f>_xlfn.XLOOKUP(C993,customers!$A$1:$A$1001,customers!$F$1:$F$1001,,0)</f>
        <v>Fort Smith</v>
      </c>
      <c r="R993" s="10">
        <f>Orders[[#This Row],[Unit Price]]-Orders[[#This Row],[Unit Profit]]</f>
        <v>6.7599</v>
      </c>
      <c r="S993" s="10">
        <f>Orders[[#This Row],[Quantity]]*Orders[[#This Row],[Unit Cost]]</f>
        <v>13.5198</v>
      </c>
      <c r="T993" s="5" cm="1">
        <f t="array" ref="T993">_xlfn.XLOOKUP(D993,Table2[[#All],[Product ID]],Table2[[#All],[Profit]],,0)</f>
        <v>1.0101</v>
      </c>
      <c r="U993" s="5">
        <f>Orders[[#This Row],[Quantity]]*Orders[[#This Row],[Unit Profit]]</f>
        <v>2.0202</v>
      </c>
    </row>
    <row r="994" spans="1:21" x14ac:dyDescent="0.3">
      <c r="A994" s="2" t="s">
        <v>6096</v>
      </c>
      <c r="B994" s="3">
        <v>44276</v>
      </c>
      <c r="C994" s="2" t="s">
        <v>6097</v>
      </c>
      <c r="D994" t="s">
        <v>6164</v>
      </c>
      <c r="E994" s="2">
        <v>3</v>
      </c>
      <c r="F994" s="2" t="str">
        <f>_xlfn.XLOOKUP(C994,customers!$A$1:$A$1001,customers!$B$1:$B$1001,,0)</f>
        <v>Desdemona Eye</v>
      </c>
      <c r="G994" s="2" t="str">
        <f>IF(_xlfn.XLOOKUP(C994,customers!$A$1:$A$1001,customers!$C$1:$C$1001,,0)=0, "", _xlfn.XLOOKUP(C994,customers!$A$1:$A$1001,customers!$C$1:$C$1001,,0))</f>
        <v/>
      </c>
      <c r="H994" s="2" t="str">
        <f>_xlfn.XLOOKUP(C994,customers!$A$1:$A$1001,customers!$G$1:$G$1001,,0)</f>
        <v>Ireland</v>
      </c>
      <c r="I994" t="str">
        <f>INDEX(products!$A$1:$G$49,MATCH(orders!$D994,products!$A$1:$A$49,0), MATCH(orders!I$1,products!$A$1:$G$1,0))</f>
        <v>Lib</v>
      </c>
      <c r="J994" t="str">
        <f>INDEX(products!$A$1:$G$49,MATCH(orders!$D994,products!$A$1:$A$49,0), MATCH(orders!J$1,products!$A$1:$G$1,0))</f>
        <v>L</v>
      </c>
      <c r="K994" s="4">
        <f>INDEX(products!$A$1:$G$49,MATCH(orders!$D994,products!$A$1:$A$49,0), MATCH(orders!K$1,products!$A$1:$G$1,0))</f>
        <v>2.5</v>
      </c>
      <c r="L994" s="5">
        <f>INDEX(products!$A$1:$G$49,MATCH(orders!$D994,products!$A$1:$A$49,0), MATCH(orders!L$1,products!$A$1:$G$1,0))</f>
        <v>36.454999999999998</v>
      </c>
      <c r="M994" s="5">
        <f t="shared" si="45"/>
        <v>109.36499999999999</v>
      </c>
      <c r="N994" t="str">
        <f t="shared" si="46"/>
        <v>Librica</v>
      </c>
      <c r="O994" t="str">
        <f t="shared" si="47"/>
        <v>Light</v>
      </c>
      <c r="P994" t="str" cm="1">
        <f t="array" ref="P994">_xlfn.XLOOKUP(Orders[[#This Row],[Customer ID]],customers!$A$1:$A$1001,customers!I$1:$I$1001,,0)</f>
        <v>No</v>
      </c>
      <c r="Q994" t="str">
        <f>_xlfn.XLOOKUP(C994,customers!$A$1:$A$1001,customers!$F$1:$F$1001,,0)</f>
        <v>Bagenalstown</v>
      </c>
      <c r="R994" s="10">
        <f>Orders[[#This Row],[Unit Price]]-Orders[[#This Row],[Unit Profit]]</f>
        <v>31.71585</v>
      </c>
      <c r="S994" s="10">
        <f>Orders[[#This Row],[Quantity]]*Orders[[#This Row],[Unit Cost]]</f>
        <v>95.147549999999995</v>
      </c>
      <c r="T994" s="5" cm="1">
        <f t="array" ref="T994">_xlfn.XLOOKUP(D994,Table2[[#All],[Product ID]],Table2[[#All],[Profit]],,0)</f>
        <v>4.7391499999999995</v>
      </c>
      <c r="U994" s="5">
        <f>Orders[[#This Row],[Quantity]]*Orders[[#This Row],[Unit Profit]]</f>
        <v>14.217449999999999</v>
      </c>
    </row>
    <row r="995" spans="1:21" x14ac:dyDescent="0.3">
      <c r="A995" s="2" t="s">
        <v>6101</v>
      </c>
      <c r="B995" s="3">
        <v>44549</v>
      </c>
      <c r="C995" s="2" t="s">
        <v>6102</v>
      </c>
      <c r="D995" t="s">
        <v>6140</v>
      </c>
      <c r="E995" s="2">
        <v>6</v>
      </c>
      <c r="F995" s="2" t="str">
        <f>_xlfn.XLOOKUP(C995,customers!$A$1:$A$1001,customers!$B$1:$B$1001,,0)</f>
        <v>Margarette Sterland</v>
      </c>
      <c r="G995" s="2" t="str">
        <f>IF(_xlfn.XLOOKUP(C995,customers!$A$1:$A$1001,customers!$C$1:$C$1001,,0)=0, "", _xlfn.XLOOKUP(C995,customers!$A$1:$A$1001,customers!$C$1:$C$1001,,0))</f>
        <v/>
      </c>
      <c r="H995" s="2" t="str">
        <f>_xlfn.XLOOKUP(C995,customers!$A$1:$A$1001,customers!$G$1:$G$1001,,0)</f>
        <v>United States</v>
      </c>
      <c r="I995" t="str">
        <f>INDEX(products!$A$1:$G$49,MATCH(orders!$D995,products!$A$1:$A$49,0), MATCH(orders!I$1,products!$A$1:$G$1,0))</f>
        <v>Ara</v>
      </c>
      <c r="J995" t="str">
        <f>INDEX(products!$A$1:$G$49,MATCH(orders!$D995,products!$A$1:$A$49,0), MATCH(orders!J$1,products!$A$1:$G$1,0))</f>
        <v>L</v>
      </c>
      <c r="K995" s="4">
        <f>INDEX(products!$A$1:$G$49,MATCH(orders!$D995,products!$A$1:$A$49,0), MATCH(orders!K$1,products!$A$1:$G$1,0))</f>
        <v>1</v>
      </c>
      <c r="L995" s="5">
        <f>INDEX(products!$A$1:$G$49,MATCH(orders!$D995,products!$A$1:$A$49,0), MATCH(orders!L$1,products!$A$1:$G$1,0))</f>
        <v>12.95</v>
      </c>
      <c r="M995" s="5">
        <f t="shared" si="45"/>
        <v>77.699999999999989</v>
      </c>
      <c r="N995" t="str">
        <f t="shared" si="46"/>
        <v>Arabica</v>
      </c>
      <c r="O995" t="str">
        <f t="shared" si="47"/>
        <v>Light</v>
      </c>
      <c r="P995" t="str" cm="1">
        <f t="array" ref="P995">_xlfn.XLOOKUP(Orders[[#This Row],[Customer ID]],customers!$A$1:$A$1001,customers!I$1:$I$1001,,0)</f>
        <v>No</v>
      </c>
      <c r="Q995" t="str">
        <f>_xlfn.XLOOKUP(C995,customers!$A$1:$A$1001,customers!$F$1:$F$1001,,0)</f>
        <v>Philadelphia</v>
      </c>
      <c r="R995" s="10">
        <f>Orders[[#This Row],[Unit Price]]-Orders[[#This Row],[Unit Profit]]</f>
        <v>11.7845</v>
      </c>
      <c r="S995" s="10">
        <f>Orders[[#This Row],[Quantity]]*Orders[[#This Row],[Unit Cost]]</f>
        <v>70.706999999999994</v>
      </c>
      <c r="T995" s="5" cm="1">
        <f t="array" ref="T995">_xlfn.XLOOKUP(D995,Table2[[#All],[Product ID]],Table2[[#All],[Profit]],,0)</f>
        <v>1.1655</v>
      </c>
      <c r="U995" s="5">
        <f>Orders[[#This Row],[Quantity]]*Orders[[#This Row],[Unit Profit]]</f>
        <v>6.9930000000000003</v>
      </c>
    </row>
    <row r="996" spans="1:21" x14ac:dyDescent="0.3">
      <c r="A996" s="2" t="s">
        <v>6106</v>
      </c>
      <c r="B996" s="3">
        <v>44244</v>
      </c>
      <c r="C996" s="2" t="s">
        <v>6107</v>
      </c>
      <c r="D996" t="s">
        <v>6154</v>
      </c>
      <c r="E996" s="2">
        <v>3</v>
      </c>
      <c r="F996" s="2" t="str">
        <f>_xlfn.XLOOKUP(C996,customers!$A$1:$A$1001,customers!$B$1:$B$1001,,0)</f>
        <v>Catharine Scoines</v>
      </c>
      <c r="G996" s="2" t="str">
        <f>IF(_xlfn.XLOOKUP(C996,customers!$A$1:$A$1001,customers!$C$1:$C$1001,,0)=0, "", _xlfn.XLOOKUP(C996,customers!$A$1:$A$1001,customers!$C$1:$C$1001,,0))</f>
        <v/>
      </c>
      <c r="H996" s="2" t="str">
        <f>_xlfn.XLOOKUP(C996,customers!$A$1:$A$1001,customers!$G$1:$G$1001,,0)</f>
        <v>Ireland</v>
      </c>
      <c r="I996" t="str">
        <f>INDEX(products!$A$1:$G$49,MATCH(orders!$D996,products!$A$1:$A$49,0), MATCH(orders!I$1,products!$A$1:$G$1,0))</f>
        <v>Ara</v>
      </c>
      <c r="J996" t="str">
        <f>INDEX(products!$A$1:$G$49,MATCH(orders!$D996,products!$A$1:$A$49,0), MATCH(orders!J$1,products!$A$1:$G$1,0))</f>
        <v>D</v>
      </c>
      <c r="K996" s="4">
        <f>INDEX(products!$A$1:$G$49,MATCH(orders!$D996,products!$A$1:$A$49,0), MATCH(orders!K$1,products!$A$1:$G$1,0))</f>
        <v>0.2</v>
      </c>
      <c r="L996" s="5">
        <f>INDEX(products!$A$1:$G$49,MATCH(orders!$D996,products!$A$1:$A$49,0), MATCH(orders!L$1,products!$A$1:$G$1,0))</f>
        <v>2.9849999999999999</v>
      </c>
      <c r="M996" s="5">
        <f t="shared" si="45"/>
        <v>8.9550000000000001</v>
      </c>
      <c r="N996" t="str">
        <f t="shared" si="46"/>
        <v>Arabica</v>
      </c>
      <c r="O996" t="str">
        <f t="shared" si="47"/>
        <v>Dark</v>
      </c>
      <c r="P996" t="str" cm="1">
        <f t="array" ref="P996">_xlfn.XLOOKUP(Orders[[#This Row],[Customer ID]],customers!$A$1:$A$1001,customers!I$1:$I$1001,,0)</f>
        <v>No</v>
      </c>
      <c r="Q996" t="str">
        <f>_xlfn.XLOOKUP(C996,customers!$A$1:$A$1001,customers!$F$1:$F$1001,,0)</f>
        <v>Watergrasshill</v>
      </c>
      <c r="R996" s="10">
        <f>Orders[[#This Row],[Unit Price]]-Orders[[#This Row],[Unit Profit]]</f>
        <v>2.7163499999999998</v>
      </c>
      <c r="S996" s="10">
        <f>Orders[[#This Row],[Quantity]]*Orders[[#This Row],[Unit Cost]]</f>
        <v>8.149049999999999</v>
      </c>
      <c r="T996" s="5" cm="1">
        <f t="array" ref="T996">_xlfn.XLOOKUP(D996,Table2[[#All],[Product ID]],Table2[[#All],[Profit]],,0)</f>
        <v>0.26865</v>
      </c>
      <c r="U996" s="5">
        <f>Orders[[#This Row],[Quantity]]*Orders[[#This Row],[Unit Profit]]</f>
        <v>0.80594999999999994</v>
      </c>
    </row>
    <row r="997" spans="1:21" x14ac:dyDescent="0.3">
      <c r="A997" s="2" t="s">
        <v>6111</v>
      </c>
      <c r="B997" s="3">
        <v>43836</v>
      </c>
      <c r="C997" s="2" t="s">
        <v>6112</v>
      </c>
      <c r="D997" t="s">
        <v>6142</v>
      </c>
      <c r="E997" s="2">
        <v>1</v>
      </c>
      <c r="F997" s="2" t="str">
        <f>_xlfn.XLOOKUP(C997,customers!$A$1:$A$1001,customers!$B$1:$B$1001,,0)</f>
        <v>Jennica Tewelson</v>
      </c>
      <c r="G997" s="2" t="str">
        <f>IF(_xlfn.XLOOKUP(C997,customers!$A$1:$A$1001,customers!$C$1:$C$1001,,0)=0, "", _xlfn.XLOOKUP(C997,customers!$A$1:$A$1001,customers!$C$1:$C$1001,,0))</f>
        <v>jtewelsonrn@samsung.com</v>
      </c>
      <c r="H997" s="2" t="str">
        <f>_xlfn.XLOOKUP(C997,customers!$A$1:$A$1001,customers!$G$1:$G$1001,,0)</f>
        <v>United States</v>
      </c>
      <c r="I997" t="str">
        <f>INDEX(products!$A$1:$G$49,MATCH(orders!$D997,products!$A$1:$A$49,0), MATCH(orders!I$1,products!$A$1:$G$1,0))</f>
        <v>Rob</v>
      </c>
      <c r="J997" t="str">
        <f>INDEX(products!$A$1:$G$49,MATCH(orders!$D997,products!$A$1:$A$49,0), MATCH(orders!J$1,products!$A$1:$G$1,0))</f>
        <v>L</v>
      </c>
      <c r="K997" s="4">
        <f>INDEX(products!$A$1:$G$49,MATCH(orders!$D997,products!$A$1:$A$49,0), MATCH(orders!K$1,products!$A$1:$G$1,0))</f>
        <v>2.5</v>
      </c>
      <c r="L997" s="5">
        <f>INDEX(products!$A$1:$G$49,MATCH(orders!$D997,products!$A$1:$A$49,0), MATCH(orders!L$1,products!$A$1:$G$1,0))</f>
        <v>27.484999999999996</v>
      </c>
      <c r="M997" s="5">
        <f t="shared" si="45"/>
        <v>27.484999999999996</v>
      </c>
      <c r="N997" t="str">
        <f t="shared" si="46"/>
        <v>Robusta</v>
      </c>
      <c r="O997" t="str">
        <f t="shared" si="47"/>
        <v>Light</v>
      </c>
      <c r="P997" t="str" cm="1">
        <f t="array" ref="P997">_xlfn.XLOOKUP(Orders[[#This Row],[Customer ID]],customers!$A$1:$A$1001,customers!I$1:$I$1001,,0)</f>
        <v>No</v>
      </c>
      <c r="Q997" t="str">
        <f>_xlfn.XLOOKUP(C997,customers!$A$1:$A$1001,customers!$F$1:$F$1001,,0)</f>
        <v>Dallas</v>
      </c>
      <c r="R997" s="10">
        <f>Orders[[#This Row],[Unit Price]]-Orders[[#This Row],[Unit Profit]]</f>
        <v>25.835899999999995</v>
      </c>
      <c r="S997" s="10">
        <f>Orders[[#This Row],[Quantity]]*Orders[[#This Row],[Unit Cost]]</f>
        <v>25.835899999999995</v>
      </c>
      <c r="T997" s="5" cm="1">
        <f t="array" ref="T997">_xlfn.XLOOKUP(D997,Table2[[#All],[Product ID]],Table2[[#All],[Profit]],,0)</f>
        <v>1.6490999999999998</v>
      </c>
      <c r="U997" s="5">
        <f>Orders[[#This Row],[Quantity]]*Orders[[#This Row],[Unit Profit]]</f>
        <v>1.6490999999999998</v>
      </c>
    </row>
    <row r="998" spans="1:21" x14ac:dyDescent="0.3">
      <c r="A998" s="2" t="s">
        <v>6117</v>
      </c>
      <c r="B998" s="3">
        <v>44685</v>
      </c>
      <c r="C998" s="2" t="s">
        <v>6118</v>
      </c>
      <c r="D998" t="s">
        <v>6146</v>
      </c>
      <c r="E998" s="2">
        <v>5</v>
      </c>
      <c r="F998" s="2" t="str">
        <f>_xlfn.XLOOKUP(C998,customers!$A$1:$A$1001,customers!$B$1:$B$1001,,0)</f>
        <v>Marguerite Graves</v>
      </c>
      <c r="G998" s="2" t="str">
        <f>IF(_xlfn.XLOOKUP(C998,customers!$A$1:$A$1001,customers!$C$1:$C$1001,,0)=0, "", _xlfn.XLOOKUP(C998,customers!$A$1:$A$1001,customers!$C$1:$C$1001,,0))</f>
        <v/>
      </c>
      <c r="H998" s="2" t="str">
        <f>_xlfn.XLOOKUP(C998,customers!$A$1:$A$1001,customers!$G$1:$G$1001,,0)</f>
        <v>United States</v>
      </c>
      <c r="I998" t="str">
        <f>INDEX(products!$A$1:$G$49,MATCH(orders!$D998,products!$A$1:$A$49,0), MATCH(orders!I$1,products!$A$1:$G$1,0))</f>
        <v>Rob</v>
      </c>
      <c r="J998" t="str">
        <f>INDEX(products!$A$1:$G$49,MATCH(orders!$D998,products!$A$1:$A$49,0), MATCH(orders!J$1,products!$A$1:$G$1,0))</f>
        <v>M</v>
      </c>
      <c r="K998" s="4">
        <f>INDEX(products!$A$1:$G$49,MATCH(orders!$D998,products!$A$1:$A$49,0), MATCH(orders!K$1,products!$A$1:$G$1,0))</f>
        <v>0.5</v>
      </c>
      <c r="L998" s="5">
        <f>INDEX(products!$A$1:$G$49,MATCH(orders!$D998,products!$A$1:$A$49,0), MATCH(orders!L$1,products!$A$1:$G$1,0))</f>
        <v>5.97</v>
      </c>
      <c r="M998" s="5">
        <f t="shared" si="45"/>
        <v>29.849999999999998</v>
      </c>
      <c r="N998" t="str">
        <f t="shared" si="46"/>
        <v>Robusta</v>
      </c>
      <c r="O998" t="str">
        <f t="shared" si="47"/>
        <v>Medium</v>
      </c>
      <c r="P998" t="str" cm="1">
        <f t="array" ref="P998">_xlfn.XLOOKUP(Orders[[#This Row],[Customer ID]],customers!$A$1:$A$1001,customers!I$1:$I$1001,,0)</f>
        <v>No</v>
      </c>
      <c r="Q998" t="str">
        <f>_xlfn.XLOOKUP(C998,customers!$A$1:$A$1001,customers!$F$1:$F$1001,,0)</f>
        <v>Fort Smith</v>
      </c>
      <c r="R998" s="10">
        <f>Orders[[#This Row],[Unit Price]]-Orders[[#This Row],[Unit Profit]]</f>
        <v>5.6117999999999997</v>
      </c>
      <c r="S998" s="10">
        <f>Orders[[#This Row],[Quantity]]*Orders[[#This Row],[Unit Cost]]</f>
        <v>28.058999999999997</v>
      </c>
      <c r="T998" s="5" cm="1">
        <f t="array" ref="T998">_xlfn.XLOOKUP(D998,Table2[[#All],[Product ID]],Table2[[#All],[Profit]],,0)</f>
        <v>0.35819999999999996</v>
      </c>
      <c r="U998" s="5">
        <f>Orders[[#This Row],[Quantity]]*Orders[[#This Row],[Unit Profit]]</f>
        <v>1.7909999999999999</v>
      </c>
    </row>
    <row r="999" spans="1:21" x14ac:dyDescent="0.3">
      <c r="A999" s="2" t="s">
        <v>6122</v>
      </c>
      <c r="B999" s="3">
        <v>43749</v>
      </c>
      <c r="C999" s="2" t="s">
        <v>6118</v>
      </c>
      <c r="D999" t="s">
        <v>6157</v>
      </c>
      <c r="E999" s="2">
        <v>4</v>
      </c>
      <c r="F999" s="2" t="str">
        <f>_xlfn.XLOOKUP(C999,customers!$A$1:$A$1001,customers!$B$1:$B$1001,,0)</f>
        <v>Marguerite Graves</v>
      </c>
      <c r="G999" s="2" t="str">
        <f>IF(_xlfn.XLOOKUP(C999,customers!$A$1:$A$1001,customers!$C$1:$C$1001,,0)=0, "", _xlfn.XLOOKUP(C999,customers!$A$1:$A$1001,customers!$C$1:$C$1001,,0))</f>
        <v/>
      </c>
      <c r="H999" s="2" t="str">
        <f>_xlfn.XLOOKUP(C999,customers!$A$1:$A$1001,customers!$G$1:$G$1001,,0)</f>
        <v>United States</v>
      </c>
      <c r="I999" t="str">
        <f>INDEX(products!$A$1:$G$49,MATCH(orders!$D999,products!$A$1:$A$49,0), MATCH(orders!I$1,products!$A$1:$G$1,0))</f>
        <v>Ara</v>
      </c>
      <c r="J999" t="str">
        <f>INDEX(products!$A$1:$G$49,MATCH(orders!$D999,products!$A$1:$A$49,0), MATCH(orders!J$1,products!$A$1:$G$1,0))</f>
        <v>M</v>
      </c>
      <c r="K999" s="4">
        <f>INDEX(products!$A$1:$G$49,MATCH(orders!$D999,products!$A$1:$A$49,0), MATCH(orders!K$1,products!$A$1:$G$1,0))</f>
        <v>0.5</v>
      </c>
      <c r="L999" s="5">
        <f>INDEX(products!$A$1:$G$49,MATCH(orders!$D999,products!$A$1:$A$49,0), MATCH(orders!L$1,products!$A$1:$G$1,0))</f>
        <v>6.75</v>
      </c>
      <c r="M999" s="5">
        <f t="shared" si="45"/>
        <v>27</v>
      </c>
      <c r="N999" t="str">
        <f t="shared" si="46"/>
        <v>Arabica</v>
      </c>
      <c r="O999" t="str">
        <f t="shared" si="47"/>
        <v>Medium</v>
      </c>
      <c r="P999" t="str" cm="1">
        <f t="array" ref="P999">_xlfn.XLOOKUP(Orders[[#This Row],[Customer ID]],customers!$A$1:$A$1001,customers!I$1:$I$1001,,0)</f>
        <v>No</v>
      </c>
      <c r="Q999" t="str">
        <f>_xlfn.XLOOKUP(C999,customers!$A$1:$A$1001,customers!$F$1:$F$1001,,0)</f>
        <v>Fort Smith</v>
      </c>
      <c r="R999" s="10">
        <f>Orders[[#This Row],[Unit Price]]-Orders[[#This Row],[Unit Profit]]</f>
        <v>6.1425000000000001</v>
      </c>
      <c r="S999" s="10">
        <f>Orders[[#This Row],[Quantity]]*Orders[[#This Row],[Unit Cost]]</f>
        <v>24.57</v>
      </c>
      <c r="T999" s="5" cm="1">
        <f t="array" ref="T999">_xlfn.XLOOKUP(D999,Table2[[#All],[Product ID]],Table2[[#All],[Profit]],,0)</f>
        <v>0.60749999999999993</v>
      </c>
      <c r="U999" s="5">
        <f>Orders[[#This Row],[Quantity]]*Orders[[#This Row],[Unit Profit]]</f>
        <v>2.4299999999999997</v>
      </c>
    </row>
    <row r="1000" spans="1:21" x14ac:dyDescent="0.3">
      <c r="A1000" s="2" t="s">
        <v>6127</v>
      </c>
      <c r="B1000" s="3">
        <v>44411</v>
      </c>
      <c r="C1000" s="2" t="s">
        <v>6128</v>
      </c>
      <c r="D1000" t="s">
        <v>6147</v>
      </c>
      <c r="E1000" s="2">
        <v>1</v>
      </c>
      <c r="F1000" s="2" t="str">
        <f>_xlfn.XLOOKUP(C1000,customers!$A$1:$A$1001,customers!$B$1:$B$1001,,0)</f>
        <v>Nicolina Jenny</v>
      </c>
      <c r="G1000" s="2" t="str">
        <f>IF(_xlfn.XLOOKUP(C1000,customers!$A$1:$A$1001,customers!$C$1:$C$1001,,0)=0, "", _xlfn.XLOOKUP(C1000,customers!$A$1:$A$1001,customers!$C$1:$C$1001,,0))</f>
        <v>njennyrq@bigcartel.com</v>
      </c>
      <c r="H1000" s="2" t="str">
        <f>_xlfn.XLOOKUP(C1000,customers!$A$1:$A$1001,customers!$G$1:$G$1001,,0)</f>
        <v>United States</v>
      </c>
      <c r="I1000" t="str">
        <f>INDEX(products!$A$1:$G$49,MATCH(orders!$D1000,products!$A$1:$A$49,0), MATCH(orders!I$1,products!$A$1:$G$1,0))</f>
        <v>Ara</v>
      </c>
      <c r="J1000" t="str">
        <f>INDEX(products!$A$1:$G$49,MATCH(orders!$D1000,products!$A$1:$A$49,0), MATCH(orders!J$1,products!$A$1:$G$1,0))</f>
        <v>D</v>
      </c>
      <c r="K1000" s="4">
        <f>INDEX(products!$A$1:$G$49,MATCH(orders!$D1000,products!$A$1:$A$49,0), MATCH(orders!K$1,products!$A$1:$G$1,0))</f>
        <v>1</v>
      </c>
      <c r="L1000" s="5">
        <f>INDEX(products!$A$1:$G$49,MATCH(orders!$D1000,products!$A$1:$A$49,0), MATCH(orders!L$1,products!$A$1:$G$1,0))</f>
        <v>9.9499999999999993</v>
      </c>
      <c r="M1000" s="5">
        <f t="shared" si="45"/>
        <v>9.9499999999999993</v>
      </c>
      <c r="N1000" t="str">
        <f t="shared" si="46"/>
        <v>Arabica</v>
      </c>
      <c r="O1000" t="str">
        <f t="shared" si="47"/>
        <v>Dark</v>
      </c>
      <c r="P1000" t="str" cm="1">
        <f t="array" ref="P1000">_xlfn.XLOOKUP(Orders[[#This Row],[Customer ID]],customers!$A$1:$A$1001,customers!I$1:$I$1001,,0)</f>
        <v>No</v>
      </c>
      <c r="Q1000" t="str">
        <f>_xlfn.XLOOKUP(C1000,customers!$A$1:$A$1001,customers!$F$1:$F$1001,,0)</f>
        <v>Whittier</v>
      </c>
      <c r="R1000" s="10">
        <f>Orders[[#This Row],[Unit Price]]-Orders[[#This Row],[Unit Profit]]</f>
        <v>9.0544999999999991</v>
      </c>
      <c r="S1000" s="10">
        <f>Orders[[#This Row],[Quantity]]*Orders[[#This Row],[Unit Cost]]</f>
        <v>9.0544999999999991</v>
      </c>
      <c r="T1000" s="5" cm="1">
        <f t="array" ref="T1000">_xlfn.XLOOKUP(D1000,Table2[[#All],[Product ID]],Table2[[#All],[Profit]],,0)</f>
        <v>0.89549999999999985</v>
      </c>
      <c r="U1000" s="5">
        <f>Orders[[#This Row],[Quantity]]*Orders[[#This Row],[Unit Profit]]</f>
        <v>0.89549999999999985</v>
      </c>
    </row>
    <row r="1001" spans="1:21" x14ac:dyDescent="0.3">
      <c r="A1001" s="2" t="s">
        <v>6133</v>
      </c>
      <c r="B1001" s="3">
        <v>44119</v>
      </c>
      <c r="C1001" s="2" t="s">
        <v>6134</v>
      </c>
      <c r="D1001" t="s">
        <v>6156</v>
      </c>
      <c r="E1001" s="2">
        <v>3</v>
      </c>
      <c r="F1001" s="2" t="str">
        <f>_xlfn.XLOOKUP(C1001,customers!$A$1:$A$1001,customers!$B$1:$B$1001,,0)</f>
        <v>Vidovic Antonelli</v>
      </c>
      <c r="G1001" s="2" t="str">
        <f>IF(_xlfn.XLOOKUP(C1001,customers!$A$1:$A$1001,customers!$C$1:$C$1001,,0)=0, "", _xlfn.XLOOKUP(C1001,customers!$A$1:$A$1001,customers!$C$1:$C$1001,,0))</f>
        <v/>
      </c>
      <c r="H1001" s="2" t="str">
        <f>_xlfn.XLOOKUP(C1001,customers!$A$1:$A$1001,customers!$G$1:$G$1001,,0)</f>
        <v>United Kingdom</v>
      </c>
      <c r="I1001" t="str">
        <f>INDEX(products!$A$1:$G$49,MATCH(orders!$D1001,products!$A$1:$A$49,0), MATCH(orders!I$1,products!$A$1:$G$1,0))</f>
        <v>Exc</v>
      </c>
      <c r="J1001" t="str">
        <f>INDEX(products!$A$1:$G$49,MATCH(orders!$D1001,products!$A$1:$A$49,0), MATCH(orders!J$1,products!$A$1:$G$1,0))</f>
        <v>M</v>
      </c>
      <c r="K1001" s="4">
        <f>INDEX(products!$A$1:$G$49,MATCH(orders!$D1001,products!$A$1:$A$49,0), MATCH(orders!K$1,products!$A$1:$G$1,0))</f>
        <v>0.2</v>
      </c>
      <c r="L1001" s="5">
        <f>INDEX(products!$A$1:$G$49,MATCH(orders!$D1001,products!$A$1:$A$49,0), MATCH(orders!L$1,products!$A$1:$G$1,0))</f>
        <v>4.125</v>
      </c>
      <c r="M1001" s="5">
        <f t="shared" si="45"/>
        <v>12.375</v>
      </c>
      <c r="N1001" t="str">
        <f t="shared" si="46"/>
        <v>Excelsa</v>
      </c>
      <c r="O1001" t="str">
        <f t="shared" si="47"/>
        <v>Medium</v>
      </c>
      <c r="P1001" t="str" cm="1">
        <f t="array" ref="P1001">_xlfn.XLOOKUP(Orders[[#This Row],[Customer ID]],customers!$A$1:$A$1001,customers!I$1:$I$1001,,0)</f>
        <v>Yes</v>
      </c>
      <c r="Q1001" t="str">
        <f>_xlfn.XLOOKUP(C1001,customers!$A$1:$A$1001,customers!$F$1:$F$1001,,0)</f>
        <v>London</v>
      </c>
      <c r="R1001" s="10">
        <f>Orders[[#This Row],[Unit Price]]-Orders[[#This Row],[Unit Profit]]</f>
        <v>3.6712500000000001</v>
      </c>
      <c r="S1001" s="10">
        <f>Orders[[#This Row],[Quantity]]*Orders[[#This Row],[Unit Cost]]</f>
        <v>11.01375</v>
      </c>
      <c r="T1001" s="5" cm="1">
        <f t="array" ref="T1001">_xlfn.XLOOKUP(D1001,Table2[[#All],[Product ID]],Table2[[#All],[Profit]],,0)</f>
        <v>0.45374999999999999</v>
      </c>
      <c r="U1001" s="5">
        <f>Orders[[#This Row],[Quantity]]*Orders[[#This Row],[Unit Profit]]</f>
        <v>1.3612500000000001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E2BF1-8815-4FC6-A281-0BA737A8105A}">
  <dimension ref="A1:I1001"/>
  <sheetViews>
    <sheetView workbookViewId="0"/>
  </sheetViews>
  <sheetFormatPr defaultRowHeight="14.4" x14ac:dyDescent="0.3"/>
  <cols>
    <col min="1" max="1" width="16.33203125" bestFit="1" customWidth="1"/>
    <col min="2" max="2" width="23.6640625" bestFit="1" customWidth="1"/>
    <col min="3" max="3" width="39.44140625" bestFit="1" customWidth="1"/>
    <col min="4" max="4" width="18.33203125" bestFit="1" customWidth="1"/>
    <col min="5" max="5" width="27" bestFit="1" customWidth="1"/>
    <col min="6" max="6" width="20.6640625" bestFit="1" customWidth="1"/>
    <col min="7" max="7" width="15.44140625" bestFit="1" customWidth="1"/>
    <col min="9" max="9" width="11.6640625" bestFit="1" customWidth="1"/>
  </cols>
  <sheetData>
    <row r="1" spans="1:9" x14ac:dyDescent="0.3">
      <c r="A1" s="2" t="s">
        <v>3</v>
      </c>
      <c r="B1" s="2" t="s">
        <v>4</v>
      </c>
      <c r="C1" s="2" t="s">
        <v>2</v>
      </c>
      <c r="D1" s="2" t="s">
        <v>317</v>
      </c>
      <c r="E1" s="2" t="s">
        <v>5</v>
      </c>
      <c r="F1" s="2" t="s">
        <v>6</v>
      </c>
      <c r="G1" s="2" t="s">
        <v>7</v>
      </c>
      <c r="H1" s="2" t="s">
        <v>8</v>
      </c>
      <c r="I1" s="2" t="s">
        <v>6189</v>
      </c>
    </row>
    <row r="2" spans="1:9" x14ac:dyDescent="0.3">
      <c r="A2" s="2" t="s">
        <v>491</v>
      </c>
      <c r="B2" s="2" t="s">
        <v>492</v>
      </c>
      <c r="C2" s="2" t="s">
        <v>493</v>
      </c>
      <c r="D2" s="2" t="s">
        <v>494</v>
      </c>
      <c r="E2" s="2" t="s">
        <v>495</v>
      </c>
      <c r="F2" s="2" t="s">
        <v>266</v>
      </c>
      <c r="G2" s="2" t="s">
        <v>19</v>
      </c>
      <c r="H2" s="2">
        <v>7505</v>
      </c>
      <c r="I2" t="s">
        <v>6190</v>
      </c>
    </row>
    <row r="3" spans="1:9" x14ac:dyDescent="0.3">
      <c r="A3" s="2" t="s">
        <v>496</v>
      </c>
      <c r="B3" s="2" t="s">
        <v>497</v>
      </c>
      <c r="C3" s="2" t="s">
        <v>498</v>
      </c>
      <c r="D3" s="2" t="s">
        <v>499</v>
      </c>
      <c r="E3" s="2" t="s">
        <v>500</v>
      </c>
      <c r="F3" s="2" t="s">
        <v>329</v>
      </c>
      <c r="G3" s="2" t="s">
        <v>318</v>
      </c>
      <c r="H3" s="2" t="s">
        <v>330</v>
      </c>
      <c r="I3" t="s">
        <v>6191</v>
      </c>
    </row>
    <row r="4" spans="1:9" x14ac:dyDescent="0.3">
      <c r="A4" s="2" t="s">
        <v>502</v>
      </c>
      <c r="B4" s="2" t="s">
        <v>503</v>
      </c>
      <c r="C4" s="2" t="s">
        <v>504</v>
      </c>
      <c r="D4" s="2" t="s">
        <v>505</v>
      </c>
      <c r="E4" s="2" t="s">
        <v>506</v>
      </c>
      <c r="F4" s="2" t="s">
        <v>125</v>
      </c>
      <c r="G4" s="2" t="s">
        <v>19</v>
      </c>
      <c r="H4" s="2">
        <v>78205</v>
      </c>
      <c r="I4" t="s">
        <v>6190</v>
      </c>
    </row>
    <row r="5" spans="1:9" x14ac:dyDescent="0.3">
      <c r="A5" s="2" t="s">
        <v>507</v>
      </c>
      <c r="B5" s="2" t="s">
        <v>508</v>
      </c>
      <c r="C5" s="2" t="s">
        <v>509</v>
      </c>
      <c r="D5" s="2" t="s">
        <v>510</v>
      </c>
      <c r="E5" s="2" t="s">
        <v>511</v>
      </c>
      <c r="F5" s="2" t="s">
        <v>83</v>
      </c>
      <c r="G5" s="2" t="s">
        <v>19</v>
      </c>
      <c r="H5" s="2">
        <v>62711</v>
      </c>
      <c r="I5" t="s">
        <v>6190</v>
      </c>
    </row>
    <row r="6" spans="1:9" x14ac:dyDescent="0.3">
      <c r="A6" s="2" t="s">
        <v>513</v>
      </c>
      <c r="B6" s="2" t="s">
        <v>514</v>
      </c>
      <c r="C6" s="2"/>
      <c r="D6" s="2" t="s">
        <v>515</v>
      </c>
      <c r="E6" s="2" t="s">
        <v>516</v>
      </c>
      <c r="F6" s="2" t="s">
        <v>517</v>
      </c>
      <c r="G6" s="2" t="s">
        <v>318</v>
      </c>
      <c r="H6" s="2" t="s">
        <v>518</v>
      </c>
      <c r="I6" t="s">
        <v>6191</v>
      </c>
    </row>
    <row r="7" spans="1:9" x14ac:dyDescent="0.3">
      <c r="A7" s="2" t="s">
        <v>520</v>
      </c>
      <c r="B7" s="2" t="s">
        <v>521</v>
      </c>
      <c r="C7" s="2"/>
      <c r="D7" s="2" t="s">
        <v>522</v>
      </c>
      <c r="E7" s="2" t="s">
        <v>523</v>
      </c>
      <c r="F7" s="2" t="s">
        <v>110</v>
      </c>
      <c r="G7" s="2" t="s">
        <v>19</v>
      </c>
      <c r="H7" s="2">
        <v>18505</v>
      </c>
      <c r="I7" t="s">
        <v>6191</v>
      </c>
    </row>
    <row r="8" spans="1:9" x14ac:dyDescent="0.3">
      <c r="A8" s="2" t="s">
        <v>525</v>
      </c>
      <c r="B8" s="2" t="s">
        <v>526</v>
      </c>
      <c r="C8" s="2" t="s">
        <v>527</v>
      </c>
      <c r="D8" s="2" t="s">
        <v>528</v>
      </c>
      <c r="E8" s="2" t="s">
        <v>529</v>
      </c>
      <c r="F8" s="2" t="s">
        <v>203</v>
      </c>
      <c r="G8" s="2" t="s">
        <v>19</v>
      </c>
      <c r="H8" s="2">
        <v>45440</v>
      </c>
      <c r="I8" t="s">
        <v>6190</v>
      </c>
    </row>
    <row r="9" spans="1:9" x14ac:dyDescent="0.3">
      <c r="A9" s="2" t="s">
        <v>531</v>
      </c>
      <c r="B9" s="2" t="s">
        <v>532</v>
      </c>
      <c r="C9" s="2"/>
      <c r="D9" s="2" t="s">
        <v>533</v>
      </c>
      <c r="E9" s="2" t="s">
        <v>534</v>
      </c>
      <c r="F9" s="2" t="s">
        <v>386</v>
      </c>
      <c r="G9" s="2" t="s">
        <v>318</v>
      </c>
      <c r="H9" s="2" t="s">
        <v>322</v>
      </c>
      <c r="I9" t="s">
        <v>6190</v>
      </c>
    </row>
    <row r="10" spans="1:9" x14ac:dyDescent="0.3">
      <c r="A10" s="2" t="s">
        <v>536</v>
      </c>
      <c r="B10" s="2" t="s">
        <v>537</v>
      </c>
      <c r="C10" s="2" t="s">
        <v>538</v>
      </c>
      <c r="D10" s="2" t="s">
        <v>539</v>
      </c>
      <c r="E10" s="2" t="s">
        <v>540</v>
      </c>
      <c r="F10" s="2" t="s">
        <v>27</v>
      </c>
      <c r="G10" s="2" t="s">
        <v>19</v>
      </c>
      <c r="H10" s="2">
        <v>90045</v>
      </c>
      <c r="I10" t="s">
        <v>6191</v>
      </c>
    </row>
    <row r="11" spans="1:9" x14ac:dyDescent="0.3">
      <c r="A11" s="2" t="s">
        <v>542</v>
      </c>
      <c r="B11" s="2" t="s">
        <v>543</v>
      </c>
      <c r="C11" s="2" t="s">
        <v>544</v>
      </c>
      <c r="D11" s="2" t="s">
        <v>545</v>
      </c>
      <c r="E11" s="2" t="s">
        <v>546</v>
      </c>
      <c r="F11" s="2" t="s">
        <v>27</v>
      </c>
      <c r="G11" s="2" t="s">
        <v>19</v>
      </c>
      <c r="H11" s="2">
        <v>90065</v>
      </c>
      <c r="I11" t="s">
        <v>6191</v>
      </c>
    </row>
    <row r="12" spans="1:9" x14ac:dyDescent="0.3">
      <c r="A12" s="2" t="s">
        <v>548</v>
      </c>
      <c r="B12" s="2" t="s">
        <v>549</v>
      </c>
      <c r="C12" s="2" t="s">
        <v>550</v>
      </c>
      <c r="D12" s="2" t="s">
        <v>551</v>
      </c>
      <c r="E12" s="2" t="s">
        <v>552</v>
      </c>
      <c r="F12" s="2" t="s">
        <v>98</v>
      </c>
      <c r="G12" s="2" t="s">
        <v>19</v>
      </c>
      <c r="H12" s="2">
        <v>95160</v>
      </c>
      <c r="I12" t="s">
        <v>6191</v>
      </c>
    </row>
    <row r="13" spans="1:9" x14ac:dyDescent="0.3">
      <c r="A13" s="2" t="s">
        <v>554</v>
      </c>
      <c r="B13" s="2" t="s">
        <v>555</v>
      </c>
      <c r="C13" s="2" t="s">
        <v>556</v>
      </c>
      <c r="D13" s="2" t="s">
        <v>557</v>
      </c>
      <c r="E13" s="2" t="s">
        <v>558</v>
      </c>
      <c r="F13" s="2" t="s">
        <v>98</v>
      </c>
      <c r="G13" s="2" t="s">
        <v>19</v>
      </c>
      <c r="H13" s="2">
        <v>95194</v>
      </c>
      <c r="I13" t="s">
        <v>6190</v>
      </c>
    </row>
    <row r="14" spans="1:9" x14ac:dyDescent="0.3">
      <c r="A14" s="2" t="s">
        <v>560</v>
      </c>
      <c r="B14" s="2" t="s">
        <v>561</v>
      </c>
      <c r="C14" s="2" t="s">
        <v>562</v>
      </c>
      <c r="D14" s="2" t="s">
        <v>563</v>
      </c>
      <c r="E14" s="2" t="s">
        <v>564</v>
      </c>
      <c r="F14" s="2" t="s">
        <v>38</v>
      </c>
      <c r="G14" s="2" t="s">
        <v>19</v>
      </c>
      <c r="H14" s="2">
        <v>23285</v>
      </c>
      <c r="I14" t="s">
        <v>6191</v>
      </c>
    </row>
    <row r="15" spans="1:9" x14ac:dyDescent="0.3">
      <c r="A15" s="2" t="s">
        <v>566</v>
      </c>
      <c r="B15" s="2" t="s">
        <v>567</v>
      </c>
      <c r="C15" s="2" t="s">
        <v>568</v>
      </c>
      <c r="D15" s="2"/>
      <c r="E15" s="2" t="s">
        <v>569</v>
      </c>
      <c r="F15" s="2" t="s">
        <v>269</v>
      </c>
      <c r="G15" s="2" t="s">
        <v>19</v>
      </c>
      <c r="H15" s="2">
        <v>41905</v>
      </c>
      <c r="I15" t="s">
        <v>6191</v>
      </c>
    </row>
    <row r="16" spans="1:9" x14ac:dyDescent="0.3">
      <c r="A16" s="2" t="s">
        <v>571</v>
      </c>
      <c r="B16" s="2" t="s">
        <v>572</v>
      </c>
      <c r="C16" s="2" t="s">
        <v>573</v>
      </c>
      <c r="D16" s="2" t="s">
        <v>574</v>
      </c>
      <c r="E16" s="2" t="s">
        <v>575</v>
      </c>
      <c r="F16" s="2" t="s">
        <v>104</v>
      </c>
      <c r="G16" s="2" t="s">
        <v>19</v>
      </c>
      <c r="H16" s="2">
        <v>63131</v>
      </c>
      <c r="I16" t="s">
        <v>6190</v>
      </c>
    </row>
    <row r="17" spans="1:9" x14ac:dyDescent="0.3">
      <c r="A17" s="2" t="s">
        <v>577</v>
      </c>
      <c r="B17" s="2" t="s">
        <v>578</v>
      </c>
      <c r="C17" s="2" t="s">
        <v>579</v>
      </c>
      <c r="D17" s="2"/>
      <c r="E17" s="2" t="s">
        <v>580</v>
      </c>
      <c r="F17" s="2" t="s">
        <v>46</v>
      </c>
      <c r="G17" s="2" t="s">
        <v>19</v>
      </c>
      <c r="H17" s="2">
        <v>19172</v>
      </c>
      <c r="I17" t="s">
        <v>6191</v>
      </c>
    </row>
    <row r="18" spans="1:9" x14ac:dyDescent="0.3">
      <c r="A18" s="2" t="s">
        <v>582</v>
      </c>
      <c r="B18" s="2" t="s">
        <v>583</v>
      </c>
      <c r="C18" s="2" t="s">
        <v>584</v>
      </c>
      <c r="D18" s="2" t="s">
        <v>585</v>
      </c>
      <c r="E18" s="2" t="s">
        <v>586</v>
      </c>
      <c r="F18" s="2" t="s">
        <v>189</v>
      </c>
      <c r="G18" s="2" t="s">
        <v>19</v>
      </c>
      <c r="H18" s="2">
        <v>97271</v>
      </c>
      <c r="I18" t="s">
        <v>6191</v>
      </c>
    </row>
    <row r="19" spans="1:9" x14ac:dyDescent="0.3">
      <c r="A19" s="2" t="s">
        <v>588</v>
      </c>
      <c r="B19" s="2" t="s">
        <v>589</v>
      </c>
      <c r="C19" s="2" t="s">
        <v>590</v>
      </c>
      <c r="D19" s="2" t="s">
        <v>591</v>
      </c>
      <c r="E19" s="2" t="s">
        <v>592</v>
      </c>
      <c r="F19" s="2" t="s">
        <v>63</v>
      </c>
      <c r="G19" s="2" t="s">
        <v>19</v>
      </c>
      <c r="H19" s="2">
        <v>77240</v>
      </c>
      <c r="I19" t="s">
        <v>6191</v>
      </c>
    </row>
    <row r="20" spans="1:9" x14ac:dyDescent="0.3">
      <c r="A20" s="2" t="s">
        <v>594</v>
      </c>
      <c r="B20" s="2" t="s">
        <v>595</v>
      </c>
      <c r="C20" s="2" t="s">
        <v>596</v>
      </c>
      <c r="D20" s="2"/>
      <c r="E20" s="2" t="s">
        <v>597</v>
      </c>
      <c r="F20" s="2" t="s">
        <v>474</v>
      </c>
      <c r="G20" s="2" t="s">
        <v>318</v>
      </c>
      <c r="H20" s="2" t="s">
        <v>416</v>
      </c>
      <c r="I20" t="s">
        <v>6190</v>
      </c>
    </row>
    <row r="21" spans="1:9" x14ac:dyDescent="0.3">
      <c r="A21" s="2" t="s">
        <v>599</v>
      </c>
      <c r="B21" s="2" t="s">
        <v>600</v>
      </c>
      <c r="C21" s="2" t="s">
        <v>601</v>
      </c>
      <c r="D21" s="2" t="s">
        <v>602</v>
      </c>
      <c r="E21" s="2" t="s">
        <v>603</v>
      </c>
      <c r="F21" s="2" t="s">
        <v>57</v>
      </c>
      <c r="G21" s="2" t="s">
        <v>19</v>
      </c>
      <c r="H21" s="2">
        <v>10060</v>
      </c>
      <c r="I21" t="s">
        <v>6190</v>
      </c>
    </row>
    <row r="22" spans="1:9" x14ac:dyDescent="0.3">
      <c r="A22" s="2" t="s">
        <v>604</v>
      </c>
      <c r="B22" s="2" t="s">
        <v>605</v>
      </c>
      <c r="C22" s="2"/>
      <c r="D22" s="2" t="s">
        <v>606</v>
      </c>
      <c r="E22" s="2" t="s">
        <v>607</v>
      </c>
      <c r="F22" s="2" t="s">
        <v>435</v>
      </c>
      <c r="G22" s="2" t="s">
        <v>318</v>
      </c>
      <c r="H22" s="2" t="s">
        <v>334</v>
      </c>
      <c r="I22" t="s">
        <v>6190</v>
      </c>
    </row>
    <row r="23" spans="1:9" x14ac:dyDescent="0.3">
      <c r="A23" s="2" t="s">
        <v>609</v>
      </c>
      <c r="B23" s="2" t="s">
        <v>610</v>
      </c>
      <c r="C23" s="2" t="s">
        <v>611</v>
      </c>
      <c r="D23" s="2" t="s">
        <v>612</v>
      </c>
      <c r="E23" s="2" t="s">
        <v>613</v>
      </c>
      <c r="F23" s="2" t="s">
        <v>183</v>
      </c>
      <c r="G23" s="2" t="s">
        <v>19</v>
      </c>
      <c r="H23" s="2">
        <v>49560</v>
      </c>
      <c r="I23" t="s">
        <v>6191</v>
      </c>
    </row>
    <row r="24" spans="1:9" x14ac:dyDescent="0.3">
      <c r="A24" s="2" t="s">
        <v>615</v>
      </c>
      <c r="B24" s="2" t="s">
        <v>616</v>
      </c>
      <c r="C24" s="2" t="s">
        <v>617</v>
      </c>
      <c r="D24" s="2" t="s">
        <v>618</v>
      </c>
      <c r="E24" s="2" t="s">
        <v>619</v>
      </c>
      <c r="F24" s="2" t="s">
        <v>211</v>
      </c>
      <c r="G24" s="2" t="s">
        <v>19</v>
      </c>
      <c r="H24" s="2">
        <v>33982</v>
      </c>
      <c r="I24" t="s">
        <v>6190</v>
      </c>
    </row>
    <row r="25" spans="1:9" x14ac:dyDescent="0.3">
      <c r="A25" s="2" t="s">
        <v>621</v>
      </c>
      <c r="B25" s="2" t="s">
        <v>622</v>
      </c>
      <c r="C25" s="2" t="s">
        <v>623</v>
      </c>
      <c r="D25" s="2" t="s">
        <v>624</v>
      </c>
      <c r="E25" s="2" t="s">
        <v>625</v>
      </c>
      <c r="F25" s="2" t="s">
        <v>91</v>
      </c>
      <c r="G25" s="2" t="s">
        <v>19</v>
      </c>
      <c r="H25" s="2">
        <v>98682</v>
      </c>
      <c r="I25" t="s">
        <v>6190</v>
      </c>
    </row>
    <row r="26" spans="1:9" x14ac:dyDescent="0.3">
      <c r="A26" s="2" t="s">
        <v>627</v>
      </c>
      <c r="B26" s="2" t="s">
        <v>628</v>
      </c>
      <c r="C26" s="2" t="s">
        <v>629</v>
      </c>
      <c r="D26" s="2" t="s">
        <v>630</v>
      </c>
      <c r="E26" s="2" t="s">
        <v>631</v>
      </c>
      <c r="F26" s="2" t="s">
        <v>157</v>
      </c>
      <c r="G26" s="2" t="s">
        <v>19</v>
      </c>
      <c r="H26" s="2">
        <v>80150</v>
      </c>
      <c r="I26" t="s">
        <v>6191</v>
      </c>
    </row>
    <row r="27" spans="1:9" x14ac:dyDescent="0.3">
      <c r="A27" s="2" t="s">
        <v>633</v>
      </c>
      <c r="B27" s="2" t="s">
        <v>634</v>
      </c>
      <c r="C27" s="2"/>
      <c r="D27" s="2" t="s">
        <v>635</v>
      </c>
      <c r="E27" s="2" t="s">
        <v>636</v>
      </c>
      <c r="F27" s="2" t="s">
        <v>211</v>
      </c>
      <c r="G27" s="2" t="s">
        <v>19</v>
      </c>
      <c r="H27" s="2">
        <v>33982</v>
      </c>
      <c r="I27" t="s">
        <v>6190</v>
      </c>
    </row>
    <row r="28" spans="1:9" x14ac:dyDescent="0.3">
      <c r="A28" s="2" t="s">
        <v>638</v>
      </c>
      <c r="B28" s="2" t="s">
        <v>639</v>
      </c>
      <c r="C28" s="2" t="s">
        <v>640</v>
      </c>
      <c r="D28" s="2" t="s">
        <v>641</v>
      </c>
      <c r="E28" s="2" t="s">
        <v>642</v>
      </c>
      <c r="F28" s="2" t="s">
        <v>40</v>
      </c>
      <c r="G28" s="2" t="s">
        <v>19</v>
      </c>
      <c r="H28" s="2">
        <v>94975</v>
      </c>
      <c r="I28" t="s">
        <v>6190</v>
      </c>
    </row>
    <row r="29" spans="1:9" x14ac:dyDescent="0.3">
      <c r="A29" s="2" t="s">
        <v>644</v>
      </c>
      <c r="B29" s="2" t="s">
        <v>645</v>
      </c>
      <c r="C29" s="2" t="s">
        <v>646</v>
      </c>
      <c r="D29" s="2" t="s">
        <v>647</v>
      </c>
      <c r="E29" s="2" t="s">
        <v>648</v>
      </c>
      <c r="F29" s="2" t="s">
        <v>433</v>
      </c>
      <c r="G29" s="2" t="s">
        <v>318</v>
      </c>
      <c r="H29" s="2" t="s">
        <v>434</v>
      </c>
      <c r="I29" t="s">
        <v>6191</v>
      </c>
    </row>
    <row r="30" spans="1:9" x14ac:dyDescent="0.3">
      <c r="A30" s="2" t="s">
        <v>650</v>
      </c>
      <c r="B30" s="2" t="s">
        <v>651</v>
      </c>
      <c r="C30" s="2" t="s">
        <v>652</v>
      </c>
      <c r="D30" s="2" t="s">
        <v>653</v>
      </c>
      <c r="E30" s="2" t="s">
        <v>654</v>
      </c>
      <c r="F30" s="2" t="s">
        <v>347</v>
      </c>
      <c r="G30" s="2" t="s">
        <v>318</v>
      </c>
      <c r="H30" s="2" t="s">
        <v>348</v>
      </c>
      <c r="I30" t="s">
        <v>6191</v>
      </c>
    </row>
    <row r="31" spans="1:9" x14ac:dyDescent="0.3">
      <c r="A31" s="2" t="s">
        <v>656</v>
      </c>
      <c r="B31" s="2" t="s">
        <v>657</v>
      </c>
      <c r="C31" s="2" t="s">
        <v>658</v>
      </c>
      <c r="D31" s="2" t="s">
        <v>659</v>
      </c>
      <c r="E31" s="2" t="s">
        <v>660</v>
      </c>
      <c r="F31" s="2" t="s">
        <v>423</v>
      </c>
      <c r="G31" s="2" t="s">
        <v>318</v>
      </c>
      <c r="H31" s="2" t="s">
        <v>402</v>
      </c>
      <c r="I31" t="s">
        <v>6190</v>
      </c>
    </row>
    <row r="32" spans="1:9" x14ac:dyDescent="0.3">
      <c r="A32" s="2" t="s">
        <v>662</v>
      </c>
      <c r="B32" s="2" t="s">
        <v>663</v>
      </c>
      <c r="C32" s="2"/>
      <c r="D32" s="2" t="s">
        <v>664</v>
      </c>
      <c r="E32" s="2" t="s">
        <v>665</v>
      </c>
      <c r="F32" s="2" t="s">
        <v>133</v>
      </c>
      <c r="G32" s="2" t="s">
        <v>19</v>
      </c>
      <c r="H32" s="2">
        <v>80044</v>
      </c>
      <c r="I32" t="s">
        <v>6191</v>
      </c>
    </row>
    <row r="33" spans="1:9" x14ac:dyDescent="0.3">
      <c r="A33" s="2" t="s">
        <v>666</v>
      </c>
      <c r="B33" s="2" t="s">
        <v>667</v>
      </c>
      <c r="C33" s="2" t="s">
        <v>668</v>
      </c>
      <c r="D33" s="2" t="s">
        <v>669</v>
      </c>
      <c r="E33" s="2" t="s">
        <v>670</v>
      </c>
      <c r="F33" s="2" t="s">
        <v>132</v>
      </c>
      <c r="G33" s="2" t="s">
        <v>19</v>
      </c>
      <c r="H33" s="2">
        <v>11407</v>
      </c>
      <c r="I33" t="s">
        <v>6191</v>
      </c>
    </row>
    <row r="34" spans="1:9" x14ac:dyDescent="0.3">
      <c r="A34" s="2" t="s">
        <v>671</v>
      </c>
      <c r="B34" s="2" t="s">
        <v>672</v>
      </c>
      <c r="C34" s="2" t="s">
        <v>673</v>
      </c>
      <c r="D34" s="2" t="s">
        <v>674</v>
      </c>
      <c r="E34" s="2" t="s">
        <v>675</v>
      </c>
      <c r="F34" s="2" t="s">
        <v>349</v>
      </c>
      <c r="G34" s="2" t="s">
        <v>318</v>
      </c>
      <c r="H34" s="2" t="s">
        <v>350</v>
      </c>
      <c r="I34" t="s">
        <v>6190</v>
      </c>
    </row>
    <row r="35" spans="1:9" x14ac:dyDescent="0.3">
      <c r="A35" s="2" t="s">
        <v>677</v>
      </c>
      <c r="B35" s="2" t="s">
        <v>678</v>
      </c>
      <c r="C35" s="2" t="s">
        <v>679</v>
      </c>
      <c r="D35" s="2"/>
      <c r="E35" s="2" t="s">
        <v>680</v>
      </c>
      <c r="F35" s="2" t="s">
        <v>141</v>
      </c>
      <c r="G35" s="2" t="s">
        <v>19</v>
      </c>
      <c r="H35" s="2">
        <v>58207</v>
      </c>
      <c r="I35" t="s">
        <v>6191</v>
      </c>
    </row>
    <row r="36" spans="1:9" x14ac:dyDescent="0.3">
      <c r="A36" s="2" t="s">
        <v>682</v>
      </c>
      <c r="B36" s="2" t="s">
        <v>683</v>
      </c>
      <c r="C36" s="2" t="s">
        <v>684</v>
      </c>
      <c r="D36" s="2" t="s">
        <v>685</v>
      </c>
      <c r="E36" s="2" t="s">
        <v>686</v>
      </c>
      <c r="F36" s="2" t="s">
        <v>81</v>
      </c>
      <c r="G36" s="2" t="s">
        <v>28</v>
      </c>
      <c r="H36" s="2" t="s">
        <v>258</v>
      </c>
      <c r="I36" t="s">
        <v>6190</v>
      </c>
    </row>
    <row r="37" spans="1:9" x14ac:dyDescent="0.3">
      <c r="A37" s="2" t="s">
        <v>688</v>
      </c>
      <c r="B37" s="2" t="s">
        <v>689</v>
      </c>
      <c r="C37" s="2" t="s">
        <v>690</v>
      </c>
      <c r="D37" s="2" t="s">
        <v>691</v>
      </c>
      <c r="E37" s="2" t="s">
        <v>692</v>
      </c>
      <c r="F37" s="2" t="s">
        <v>48</v>
      </c>
      <c r="G37" s="2" t="s">
        <v>19</v>
      </c>
      <c r="H37" s="2">
        <v>25362</v>
      </c>
      <c r="I37" t="s">
        <v>6191</v>
      </c>
    </row>
    <row r="38" spans="1:9" x14ac:dyDescent="0.3">
      <c r="A38" s="2" t="s">
        <v>694</v>
      </c>
      <c r="B38" s="2" t="s">
        <v>695</v>
      </c>
      <c r="C38" s="2" t="s">
        <v>696</v>
      </c>
      <c r="D38" s="2" t="s">
        <v>697</v>
      </c>
      <c r="E38" s="2" t="s">
        <v>698</v>
      </c>
      <c r="F38" s="2" t="s">
        <v>88</v>
      </c>
      <c r="G38" s="2" t="s">
        <v>19</v>
      </c>
      <c r="H38" s="2">
        <v>72204</v>
      </c>
      <c r="I38" t="s">
        <v>6191</v>
      </c>
    </row>
    <row r="39" spans="1:9" x14ac:dyDescent="0.3">
      <c r="A39" s="2" t="s">
        <v>700</v>
      </c>
      <c r="B39" s="2" t="s">
        <v>701</v>
      </c>
      <c r="C39" s="2" t="s">
        <v>702</v>
      </c>
      <c r="D39" s="2" t="s">
        <v>703</v>
      </c>
      <c r="E39" s="2" t="s">
        <v>704</v>
      </c>
      <c r="F39" s="2" t="s">
        <v>42</v>
      </c>
      <c r="G39" s="2" t="s">
        <v>19</v>
      </c>
      <c r="H39" s="2">
        <v>80291</v>
      </c>
      <c r="I39" t="s">
        <v>6191</v>
      </c>
    </row>
    <row r="40" spans="1:9" x14ac:dyDescent="0.3">
      <c r="A40" s="2" t="s">
        <v>706</v>
      </c>
      <c r="B40" s="2" t="s">
        <v>707</v>
      </c>
      <c r="C40" s="2" t="s">
        <v>708</v>
      </c>
      <c r="D40" s="2" t="s">
        <v>709</v>
      </c>
      <c r="E40" s="2" t="s">
        <v>710</v>
      </c>
      <c r="F40" s="2" t="s">
        <v>33</v>
      </c>
      <c r="G40" s="2" t="s">
        <v>19</v>
      </c>
      <c r="H40" s="2">
        <v>55458</v>
      </c>
      <c r="I40" t="s">
        <v>6191</v>
      </c>
    </row>
    <row r="41" spans="1:9" x14ac:dyDescent="0.3">
      <c r="A41" s="2" t="s">
        <v>712</v>
      </c>
      <c r="B41" s="2" t="s">
        <v>713</v>
      </c>
      <c r="C41" s="2"/>
      <c r="D41" s="2"/>
      <c r="E41" s="2" t="s">
        <v>714</v>
      </c>
      <c r="F41" s="2" t="s">
        <v>126</v>
      </c>
      <c r="G41" s="2" t="s">
        <v>19</v>
      </c>
      <c r="H41" s="2">
        <v>85715</v>
      </c>
      <c r="I41" t="s">
        <v>6190</v>
      </c>
    </row>
    <row r="42" spans="1:9" x14ac:dyDescent="0.3">
      <c r="A42" s="2" t="s">
        <v>716</v>
      </c>
      <c r="B42" s="2" t="s">
        <v>717</v>
      </c>
      <c r="C42" s="2"/>
      <c r="D42" s="2" t="s">
        <v>718</v>
      </c>
      <c r="E42" s="2" t="s">
        <v>719</v>
      </c>
      <c r="F42" s="2" t="s">
        <v>69</v>
      </c>
      <c r="G42" s="2" t="s">
        <v>19</v>
      </c>
      <c r="H42" s="2">
        <v>70116</v>
      </c>
      <c r="I42" t="s">
        <v>6191</v>
      </c>
    </row>
    <row r="43" spans="1:9" x14ac:dyDescent="0.3">
      <c r="A43" s="2" t="s">
        <v>721</v>
      </c>
      <c r="B43" s="2" t="s">
        <v>722</v>
      </c>
      <c r="C43" s="2" t="s">
        <v>723</v>
      </c>
      <c r="D43" s="2" t="s">
        <v>724</v>
      </c>
      <c r="E43" s="2" t="s">
        <v>725</v>
      </c>
      <c r="F43" s="2" t="s">
        <v>71</v>
      </c>
      <c r="G43" s="2" t="s">
        <v>19</v>
      </c>
      <c r="H43" s="2">
        <v>6183</v>
      </c>
      <c r="I43" t="s">
        <v>6190</v>
      </c>
    </row>
    <row r="44" spans="1:9" x14ac:dyDescent="0.3">
      <c r="A44" s="2" t="s">
        <v>727</v>
      </c>
      <c r="B44" s="2" t="s">
        <v>728</v>
      </c>
      <c r="C44" s="2" t="s">
        <v>729</v>
      </c>
      <c r="D44" s="2" t="s">
        <v>730</v>
      </c>
      <c r="E44" s="2" t="s">
        <v>731</v>
      </c>
      <c r="F44" s="2" t="s">
        <v>732</v>
      </c>
      <c r="G44" s="2" t="s">
        <v>19</v>
      </c>
      <c r="H44" s="2">
        <v>84409</v>
      </c>
      <c r="I44" t="s">
        <v>6190</v>
      </c>
    </row>
    <row r="45" spans="1:9" x14ac:dyDescent="0.3">
      <c r="A45" s="2" t="s">
        <v>734</v>
      </c>
      <c r="B45" s="2" t="s">
        <v>735</v>
      </c>
      <c r="C45" s="2"/>
      <c r="D45" s="2" t="s">
        <v>736</v>
      </c>
      <c r="E45" s="2" t="s">
        <v>737</v>
      </c>
      <c r="F45" s="2" t="s">
        <v>241</v>
      </c>
      <c r="G45" s="2" t="s">
        <v>19</v>
      </c>
      <c r="H45" s="2">
        <v>2216</v>
      </c>
      <c r="I45" t="s">
        <v>6191</v>
      </c>
    </row>
    <row r="46" spans="1:9" x14ac:dyDescent="0.3">
      <c r="A46" s="2" t="s">
        <v>739</v>
      </c>
      <c r="B46" s="2" t="s">
        <v>740</v>
      </c>
      <c r="C46" s="2" t="s">
        <v>741</v>
      </c>
      <c r="D46" s="2" t="s">
        <v>742</v>
      </c>
      <c r="E46" s="2" t="s">
        <v>743</v>
      </c>
      <c r="F46" s="2" t="s">
        <v>219</v>
      </c>
      <c r="G46" s="2" t="s">
        <v>19</v>
      </c>
      <c r="H46" s="2">
        <v>14604</v>
      </c>
      <c r="I46" t="s">
        <v>6190</v>
      </c>
    </row>
    <row r="47" spans="1:9" x14ac:dyDescent="0.3">
      <c r="A47" s="2" t="s">
        <v>745</v>
      </c>
      <c r="B47" s="2" t="s">
        <v>746</v>
      </c>
      <c r="C47" s="2" t="s">
        <v>747</v>
      </c>
      <c r="D47" s="2" t="s">
        <v>748</v>
      </c>
      <c r="E47" s="2" t="s">
        <v>749</v>
      </c>
      <c r="F47" s="2" t="s">
        <v>94</v>
      </c>
      <c r="G47" s="2" t="s">
        <v>19</v>
      </c>
      <c r="H47" s="2">
        <v>10469</v>
      </c>
      <c r="I47" t="s">
        <v>6191</v>
      </c>
    </row>
    <row r="48" spans="1:9" x14ac:dyDescent="0.3">
      <c r="A48" s="2" t="s">
        <v>751</v>
      </c>
      <c r="B48" s="2" t="s">
        <v>752</v>
      </c>
      <c r="C48" s="2"/>
      <c r="D48" s="2" t="s">
        <v>753</v>
      </c>
      <c r="E48" s="2" t="s">
        <v>754</v>
      </c>
      <c r="F48" s="2" t="s">
        <v>144</v>
      </c>
      <c r="G48" s="2" t="s">
        <v>19</v>
      </c>
      <c r="H48" s="2">
        <v>35205</v>
      </c>
      <c r="I48" t="s">
        <v>6190</v>
      </c>
    </row>
    <row r="49" spans="1:9" x14ac:dyDescent="0.3">
      <c r="A49" s="2" t="s">
        <v>756</v>
      </c>
      <c r="B49" s="2" t="s">
        <v>757</v>
      </c>
      <c r="C49" s="2" t="s">
        <v>758</v>
      </c>
      <c r="D49" s="2" t="s">
        <v>759</v>
      </c>
      <c r="E49" s="2" t="s">
        <v>760</v>
      </c>
      <c r="F49" s="2" t="s">
        <v>272</v>
      </c>
      <c r="G49" s="2" t="s">
        <v>19</v>
      </c>
      <c r="H49" s="2">
        <v>92415</v>
      </c>
      <c r="I49" t="s">
        <v>6190</v>
      </c>
    </row>
    <row r="50" spans="1:9" x14ac:dyDescent="0.3">
      <c r="A50" s="2" t="s">
        <v>762</v>
      </c>
      <c r="B50" s="2" t="s">
        <v>763</v>
      </c>
      <c r="C50" s="2" t="s">
        <v>764</v>
      </c>
      <c r="D50" s="2"/>
      <c r="E50" s="2" t="s">
        <v>765</v>
      </c>
      <c r="F50" s="2" t="s">
        <v>128</v>
      </c>
      <c r="G50" s="2" t="s">
        <v>19</v>
      </c>
      <c r="H50" s="2">
        <v>23514</v>
      </c>
      <c r="I50" t="s">
        <v>6191</v>
      </c>
    </row>
    <row r="51" spans="1:9" x14ac:dyDescent="0.3">
      <c r="A51" s="2" t="s">
        <v>767</v>
      </c>
      <c r="B51" s="2" t="s">
        <v>768</v>
      </c>
      <c r="C51" s="2" t="s">
        <v>769</v>
      </c>
      <c r="D51" s="2" t="s">
        <v>770</v>
      </c>
      <c r="E51" s="2" t="s">
        <v>771</v>
      </c>
      <c r="F51" s="2" t="s">
        <v>47</v>
      </c>
      <c r="G51" s="2" t="s">
        <v>19</v>
      </c>
      <c r="H51" s="2">
        <v>20409</v>
      </c>
      <c r="I51" t="s">
        <v>6191</v>
      </c>
    </row>
    <row r="52" spans="1:9" x14ac:dyDescent="0.3">
      <c r="A52" s="2" t="s">
        <v>773</v>
      </c>
      <c r="B52" s="2" t="s">
        <v>774</v>
      </c>
      <c r="C52" s="2" t="s">
        <v>775</v>
      </c>
      <c r="D52" s="2" t="s">
        <v>776</v>
      </c>
      <c r="E52" s="2" t="s">
        <v>777</v>
      </c>
      <c r="F52" s="2" t="s">
        <v>271</v>
      </c>
      <c r="G52" s="2" t="s">
        <v>19</v>
      </c>
      <c r="H52" s="2">
        <v>33355</v>
      </c>
      <c r="I52" t="s">
        <v>6191</v>
      </c>
    </row>
    <row r="53" spans="1:9" x14ac:dyDescent="0.3">
      <c r="A53" s="2" t="s">
        <v>779</v>
      </c>
      <c r="B53" s="2" t="s">
        <v>780</v>
      </c>
      <c r="C53" s="2" t="s">
        <v>781</v>
      </c>
      <c r="D53" s="2" t="s">
        <v>782</v>
      </c>
      <c r="E53" s="2" t="s">
        <v>783</v>
      </c>
      <c r="F53" s="2" t="s">
        <v>329</v>
      </c>
      <c r="G53" s="2" t="s">
        <v>318</v>
      </c>
      <c r="H53" s="2" t="s">
        <v>330</v>
      </c>
      <c r="I53" t="s">
        <v>6190</v>
      </c>
    </row>
    <row r="54" spans="1:9" x14ac:dyDescent="0.3">
      <c r="A54" s="2" t="s">
        <v>785</v>
      </c>
      <c r="B54" s="2" t="s">
        <v>786</v>
      </c>
      <c r="C54" s="2" t="s">
        <v>787</v>
      </c>
      <c r="D54" s="2"/>
      <c r="E54" s="2" t="s">
        <v>788</v>
      </c>
      <c r="F54" s="2" t="s">
        <v>248</v>
      </c>
      <c r="G54" s="2" t="s">
        <v>28</v>
      </c>
      <c r="H54" s="2" t="s">
        <v>249</v>
      </c>
      <c r="I54" t="s">
        <v>6191</v>
      </c>
    </row>
    <row r="55" spans="1:9" x14ac:dyDescent="0.3">
      <c r="A55" s="2" t="s">
        <v>789</v>
      </c>
      <c r="B55" s="2" t="s">
        <v>790</v>
      </c>
      <c r="C55" s="2" t="s">
        <v>791</v>
      </c>
      <c r="D55" s="2" t="s">
        <v>792</v>
      </c>
      <c r="E55" s="2" t="s">
        <v>793</v>
      </c>
      <c r="F55" s="2" t="s">
        <v>138</v>
      </c>
      <c r="G55" s="2" t="s">
        <v>19</v>
      </c>
      <c r="H55" s="2">
        <v>84605</v>
      </c>
      <c r="I55" t="s">
        <v>6191</v>
      </c>
    </row>
    <row r="56" spans="1:9" x14ac:dyDescent="0.3">
      <c r="A56" s="2" t="s">
        <v>795</v>
      </c>
      <c r="B56" s="2" t="s">
        <v>796</v>
      </c>
      <c r="C56" s="2" t="s">
        <v>797</v>
      </c>
      <c r="D56" s="2" t="s">
        <v>798</v>
      </c>
      <c r="E56" s="2" t="s">
        <v>799</v>
      </c>
      <c r="F56" s="2" t="s">
        <v>260</v>
      </c>
      <c r="G56" s="2" t="s">
        <v>19</v>
      </c>
      <c r="H56" s="2">
        <v>43666</v>
      </c>
      <c r="I56" t="s">
        <v>6191</v>
      </c>
    </row>
    <row r="57" spans="1:9" x14ac:dyDescent="0.3">
      <c r="A57" s="2" t="s">
        <v>801</v>
      </c>
      <c r="B57" s="2" t="s">
        <v>802</v>
      </c>
      <c r="C57" s="2"/>
      <c r="D57" s="2" t="s">
        <v>803</v>
      </c>
      <c r="E57" s="2" t="s">
        <v>804</v>
      </c>
      <c r="F57" s="2" t="s">
        <v>135</v>
      </c>
      <c r="G57" s="2" t="s">
        <v>19</v>
      </c>
      <c r="H57" s="2">
        <v>8650</v>
      </c>
      <c r="I57" t="s">
        <v>6191</v>
      </c>
    </row>
    <row r="58" spans="1:9" x14ac:dyDescent="0.3">
      <c r="A58" s="2" t="s">
        <v>806</v>
      </c>
      <c r="B58" s="2" t="s">
        <v>807</v>
      </c>
      <c r="C58" s="2" t="s">
        <v>808</v>
      </c>
      <c r="D58" s="2" t="s">
        <v>809</v>
      </c>
      <c r="E58" s="2" t="s">
        <v>810</v>
      </c>
      <c r="F58" s="2" t="s">
        <v>137</v>
      </c>
      <c r="G58" s="2" t="s">
        <v>19</v>
      </c>
      <c r="H58" s="2">
        <v>33686</v>
      </c>
      <c r="I58" t="s">
        <v>6190</v>
      </c>
    </row>
    <row r="59" spans="1:9" x14ac:dyDescent="0.3">
      <c r="A59" s="2" t="s">
        <v>812</v>
      </c>
      <c r="B59" s="2" t="s">
        <v>813</v>
      </c>
      <c r="C59" s="2" t="s">
        <v>814</v>
      </c>
      <c r="D59" s="2" t="s">
        <v>815</v>
      </c>
      <c r="E59" s="2" t="s">
        <v>816</v>
      </c>
      <c r="F59" s="2" t="s">
        <v>250</v>
      </c>
      <c r="G59" s="2" t="s">
        <v>19</v>
      </c>
      <c r="H59" s="2">
        <v>32590</v>
      </c>
      <c r="I59" t="s">
        <v>6191</v>
      </c>
    </row>
    <row r="60" spans="1:9" x14ac:dyDescent="0.3">
      <c r="A60" s="2" t="s">
        <v>818</v>
      </c>
      <c r="B60" s="2" t="s">
        <v>819</v>
      </c>
      <c r="C60" s="2"/>
      <c r="D60" s="2" t="s">
        <v>820</v>
      </c>
      <c r="E60" s="2" t="s">
        <v>821</v>
      </c>
      <c r="F60" s="2" t="s">
        <v>234</v>
      </c>
      <c r="G60" s="2" t="s">
        <v>19</v>
      </c>
      <c r="H60" s="2">
        <v>33543</v>
      </c>
      <c r="I60" t="s">
        <v>6190</v>
      </c>
    </row>
    <row r="61" spans="1:9" x14ac:dyDescent="0.3">
      <c r="A61" s="2" t="s">
        <v>823</v>
      </c>
      <c r="B61" s="2" t="s">
        <v>824</v>
      </c>
      <c r="C61" s="2" t="s">
        <v>825</v>
      </c>
      <c r="D61" s="2"/>
      <c r="E61" s="2" t="s">
        <v>826</v>
      </c>
      <c r="F61" s="2" t="s">
        <v>173</v>
      </c>
      <c r="G61" s="2" t="s">
        <v>19</v>
      </c>
      <c r="H61" s="2">
        <v>55123</v>
      </c>
      <c r="I61" t="s">
        <v>6190</v>
      </c>
    </row>
    <row r="62" spans="1:9" x14ac:dyDescent="0.3">
      <c r="A62" s="2" t="s">
        <v>828</v>
      </c>
      <c r="B62" s="2" t="s">
        <v>829</v>
      </c>
      <c r="C62" s="2" t="s">
        <v>830</v>
      </c>
      <c r="D62" s="2" t="s">
        <v>831</v>
      </c>
      <c r="E62" s="2" t="s">
        <v>832</v>
      </c>
      <c r="F62" s="2" t="s">
        <v>66</v>
      </c>
      <c r="G62" s="2" t="s">
        <v>19</v>
      </c>
      <c r="H62" s="2">
        <v>46862</v>
      </c>
      <c r="I62" t="s">
        <v>6191</v>
      </c>
    </row>
    <row r="63" spans="1:9" x14ac:dyDescent="0.3">
      <c r="A63" s="2" t="s">
        <v>834</v>
      </c>
      <c r="B63" s="2" t="s">
        <v>835</v>
      </c>
      <c r="C63" s="2"/>
      <c r="D63" s="2" t="s">
        <v>836</v>
      </c>
      <c r="E63" s="2" t="s">
        <v>837</v>
      </c>
      <c r="F63" s="2" t="s">
        <v>151</v>
      </c>
      <c r="G63" s="2" t="s">
        <v>28</v>
      </c>
      <c r="H63" s="2" t="s">
        <v>152</v>
      </c>
      <c r="I63" t="s">
        <v>6190</v>
      </c>
    </row>
    <row r="64" spans="1:9" x14ac:dyDescent="0.3">
      <c r="A64" s="2" t="s">
        <v>839</v>
      </c>
      <c r="B64" s="2" t="s">
        <v>840</v>
      </c>
      <c r="C64" s="2"/>
      <c r="D64" s="2" t="s">
        <v>841</v>
      </c>
      <c r="E64" s="2" t="s">
        <v>842</v>
      </c>
      <c r="F64" s="2" t="s">
        <v>267</v>
      </c>
      <c r="G64" s="2" t="s">
        <v>19</v>
      </c>
      <c r="H64" s="2">
        <v>34114</v>
      </c>
      <c r="I64" t="s">
        <v>6190</v>
      </c>
    </row>
    <row r="65" spans="1:9" x14ac:dyDescent="0.3">
      <c r="A65" s="2" t="s">
        <v>844</v>
      </c>
      <c r="B65" s="2" t="s">
        <v>845</v>
      </c>
      <c r="C65" s="2" t="s">
        <v>846</v>
      </c>
      <c r="D65" s="2" t="s">
        <v>847</v>
      </c>
      <c r="E65" s="2" t="s">
        <v>848</v>
      </c>
      <c r="F65" s="2" t="s">
        <v>56</v>
      </c>
      <c r="G65" s="2" t="s">
        <v>19</v>
      </c>
      <c r="H65" s="2">
        <v>60681</v>
      </c>
      <c r="I65" t="s">
        <v>6191</v>
      </c>
    </row>
    <row r="66" spans="1:9" x14ac:dyDescent="0.3">
      <c r="A66" s="2" t="s">
        <v>850</v>
      </c>
      <c r="B66" s="2" t="s">
        <v>851</v>
      </c>
      <c r="C66" s="2"/>
      <c r="D66" s="2" t="s">
        <v>852</v>
      </c>
      <c r="E66" s="2" t="s">
        <v>853</v>
      </c>
      <c r="F66" s="2" t="s">
        <v>199</v>
      </c>
      <c r="G66" s="2" t="s">
        <v>19</v>
      </c>
      <c r="H66" s="2">
        <v>7104</v>
      </c>
      <c r="I66" t="s">
        <v>6190</v>
      </c>
    </row>
    <row r="67" spans="1:9" x14ac:dyDescent="0.3">
      <c r="A67" s="2" t="s">
        <v>855</v>
      </c>
      <c r="B67" s="2" t="s">
        <v>856</v>
      </c>
      <c r="C67" s="2" t="s">
        <v>857</v>
      </c>
      <c r="D67" s="2" t="s">
        <v>858</v>
      </c>
      <c r="E67" s="2" t="s">
        <v>859</v>
      </c>
      <c r="F67" s="2" t="s">
        <v>364</v>
      </c>
      <c r="G67" s="2" t="s">
        <v>19</v>
      </c>
      <c r="H67" s="2">
        <v>22184</v>
      </c>
      <c r="I67" t="s">
        <v>6190</v>
      </c>
    </row>
    <row r="68" spans="1:9" x14ac:dyDescent="0.3">
      <c r="A68" s="2" t="s">
        <v>861</v>
      </c>
      <c r="B68" s="2" t="s">
        <v>862</v>
      </c>
      <c r="C68" s="2" t="s">
        <v>863</v>
      </c>
      <c r="D68" s="2" t="s">
        <v>864</v>
      </c>
      <c r="E68" s="2" t="s">
        <v>865</v>
      </c>
      <c r="F68" s="2" t="s">
        <v>106</v>
      </c>
      <c r="G68" s="2" t="s">
        <v>19</v>
      </c>
      <c r="H68" s="2">
        <v>76178</v>
      </c>
      <c r="I68" t="s">
        <v>6190</v>
      </c>
    </row>
    <row r="69" spans="1:9" x14ac:dyDescent="0.3">
      <c r="A69" s="2" t="s">
        <v>867</v>
      </c>
      <c r="B69" s="2" t="s">
        <v>868</v>
      </c>
      <c r="C69" s="2" t="s">
        <v>869</v>
      </c>
      <c r="D69" s="2" t="s">
        <v>870</v>
      </c>
      <c r="E69" s="2" t="s">
        <v>871</v>
      </c>
      <c r="F69" s="2" t="s">
        <v>118</v>
      </c>
      <c r="G69" s="2" t="s">
        <v>19</v>
      </c>
      <c r="H69" s="2">
        <v>91505</v>
      </c>
      <c r="I69" t="s">
        <v>6191</v>
      </c>
    </row>
    <row r="70" spans="1:9" x14ac:dyDescent="0.3">
      <c r="A70" s="2" t="s">
        <v>873</v>
      </c>
      <c r="B70" s="2" t="s">
        <v>874</v>
      </c>
      <c r="C70" s="2" t="s">
        <v>875</v>
      </c>
      <c r="D70" s="2" t="s">
        <v>876</v>
      </c>
      <c r="E70" s="2" t="s">
        <v>877</v>
      </c>
      <c r="F70" s="2" t="s">
        <v>268</v>
      </c>
      <c r="G70" s="2" t="s">
        <v>19</v>
      </c>
      <c r="H70" s="2">
        <v>37665</v>
      </c>
      <c r="I70" t="s">
        <v>6191</v>
      </c>
    </row>
    <row r="71" spans="1:9" x14ac:dyDescent="0.3">
      <c r="A71" s="2" t="s">
        <v>879</v>
      </c>
      <c r="B71" s="2" t="s">
        <v>880</v>
      </c>
      <c r="C71" s="2" t="s">
        <v>881</v>
      </c>
      <c r="D71" s="2" t="s">
        <v>882</v>
      </c>
      <c r="E71" s="2" t="s">
        <v>883</v>
      </c>
      <c r="F71" s="2" t="s">
        <v>284</v>
      </c>
      <c r="G71" s="2" t="s">
        <v>28</v>
      </c>
      <c r="H71" s="2" t="s">
        <v>884</v>
      </c>
      <c r="I71" t="s">
        <v>6190</v>
      </c>
    </row>
    <row r="72" spans="1:9" x14ac:dyDescent="0.3">
      <c r="A72" s="2" t="s">
        <v>886</v>
      </c>
      <c r="B72" s="2" t="s">
        <v>887</v>
      </c>
      <c r="C72" s="2" t="s">
        <v>888</v>
      </c>
      <c r="D72" s="2" t="s">
        <v>889</v>
      </c>
      <c r="E72" s="2" t="s">
        <v>890</v>
      </c>
      <c r="F72" s="2" t="s">
        <v>39</v>
      </c>
      <c r="G72" s="2" t="s">
        <v>19</v>
      </c>
      <c r="H72" s="2">
        <v>43231</v>
      </c>
      <c r="I72" t="s">
        <v>6191</v>
      </c>
    </row>
    <row r="73" spans="1:9" x14ac:dyDescent="0.3">
      <c r="A73" s="2" t="s">
        <v>892</v>
      </c>
      <c r="B73" s="2" t="s">
        <v>893</v>
      </c>
      <c r="C73" s="2" t="s">
        <v>894</v>
      </c>
      <c r="D73" s="2" t="s">
        <v>895</v>
      </c>
      <c r="E73" s="2" t="s">
        <v>896</v>
      </c>
      <c r="F73" s="2" t="s">
        <v>408</v>
      </c>
      <c r="G73" s="2" t="s">
        <v>318</v>
      </c>
      <c r="H73" s="2" t="s">
        <v>343</v>
      </c>
      <c r="I73" t="s">
        <v>6191</v>
      </c>
    </row>
    <row r="74" spans="1:9" x14ac:dyDescent="0.3">
      <c r="A74" s="2" t="s">
        <v>898</v>
      </c>
      <c r="B74" s="2" t="s">
        <v>899</v>
      </c>
      <c r="C74" s="2"/>
      <c r="D74" s="2" t="s">
        <v>900</v>
      </c>
      <c r="E74" s="2" t="s">
        <v>901</v>
      </c>
      <c r="F74" s="2" t="s">
        <v>69</v>
      </c>
      <c r="G74" s="2" t="s">
        <v>19</v>
      </c>
      <c r="H74" s="2">
        <v>70183</v>
      </c>
      <c r="I74" t="s">
        <v>6191</v>
      </c>
    </row>
    <row r="75" spans="1:9" x14ac:dyDescent="0.3">
      <c r="A75" s="2" t="s">
        <v>903</v>
      </c>
      <c r="B75" s="2" t="s">
        <v>904</v>
      </c>
      <c r="C75" s="2"/>
      <c r="D75" s="2" t="s">
        <v>905</v>
      </c>
      <c r="E75" s="2" t="s">
        <v>906</v>
      </c>
      <c r="F75" s="2" t="s">
        <v>35</v>
      </c>
      <c r="G75" s="2" t="s">
        <v>19</v>
      </c>
      <c r="H75" s="2">
        <v>28230</v>
      </c>
      <c r="I75" t="s">
        <v>6190</v>
      </c>
    </row>
    <row r="76" spans="1:9" x14ac:dyDescent="0.3">
      <c r="A76" s="2" t="s">
        <v>908</v>
      </c>
      <c r="B76" s="2" t="s">
        <v>909</v>
      </c>
      <c r="C76" s="2" t="s">
        <v>910</v>
      </c>
      <c r="D76" s="2" t="s">
        <v>911</v>
      </c>
      <c r="E76" s="2" t="s">
        <v>912</v>
      </c>
      <c r="F76" s="2" t="s">
        <v>83</v>
      </c>
      <c r="G76" s="2" t="s">
        <v>19</v>
      </c>
      <c r="H76" s="2">
        <v>1114</v>
      </c>
      <c r="I76" t="s">
        <v>6190</v>
      </c>
    </row>
    <row r="77" spans="1:9" x14ac:dyDescent="0.3">
      <c r="A77" s="2" t="s">
        <v>914</v>
      </c>
      <c r="B77" s="2" t="s">
        <v>915</v>
      </c>
      <c r="C77" s="2" t="s">
        <v>916</v>
      </c>
      <c r="D77" s="2" t="s">
        <v>917</v>
      </c>
      <c r="E77" s="2" t="s">
        <v>918</v>
      </c>
      <c r="F77" s="2" t="s">
        <v>327</v>
      </c>
      <c r="G77" s="2" t="s">
        <v>318</v>
      </c>
      <c r="H77" s="2" t="s">
        <v>321</v>
      </c>
      <c r="I77" t="s">
        <v>6190</v>
      </c>
    </row>
    <row r="78" spans="1:9" x14ac:dyDescent="0.3">
      <c r="A78" s="2" t="s">
        <v>920</v>
      </c>
      <c r="B78" s="2" t="s">
        <v>921</v>
      </c>
      <c r="C78" s="2"/>
      <c r="D78" s="2" t="s">
        <v>922</v>
      </c>
      <c r="E78" s="2" t="s">
        <v>923</v>
      </c>
      <c r="F78" s="2" t="s">
        <v>482</v>
      </c>
      <c r="G78" s="2" t="s">
        <v>318</v>
      </c>
      <c r="H78" s="2" t="s">
        <v>359</v>
      </c>
      <c r="I78" t="s">
        <v>6190</v>
      </c>
    </row>
    <row r="79" spans="1:9" x14ac:dyDescent="0.3">
      <c r="A79" s="2" t="s">
        <v>925</v>
      </c>
      <c r="B79" s="2" t="s">
        <v>926</v>
      </c>
      <c r="C79" s="2" t="s">
        <v>927</v>
      </c>
      <c r="D79" s="2" t="s">
        <v>928</v>
      </c>
      <c r="E79" s="2" t="s">
        <v>929</v>
      </c>
      <c r="F79" s="2" t="s">
        <v>212</v>
      </c>
      <c r="G79" s="2" t="s">
        <v>19</v>
      </c>
      <c r="H79" s="2">
        <v>79705</v>
      </c>
      <c r="I79" t="s">
        <v>6191</v>
      </c>
    </row>
    <row r="80" spans="1:9" x14ac:dyDescent="0.3">
      <c r="A80" s="2" t="s">
        <v>931</v>
      </c>
      <c r="B80" s="2" t="s">
        <v>932</v>
      </c>
      <c r="C80" s="2" t="s">
        <v>933</v>
      </c>
      <c r="D80" s="2" t="s">
        <v>934</v>
      </c>
      <c r="E80" s="2" t="s">
        <v>935</v>
      </c>
      <c r="F80" s="2" t="s">
        <v>52</v>
      </c>
      <c r="G80" s="2" t="s">
        <v>19</v>
      </c>
      <c r="H80" s="2">
        <v>75323</v>
      </c>
      <c r="I80" t="s">
        <v>6190</v>
      </c>
    </row>
    <row r="81" spans="1:9" x14ac:dyDescent="0.3">
      <c r="A81" s="2" t="s">
        <v>937</v>
      </c>
      <c r="B81" s="2" t="s">
        <v>938</v>
      </c>
      <c r="C81" s="2" t="s">
        <v>939</v>
      </c>
      <c r="D81" s="2" t="s">
        <v>940</v>
      </c>
      <c r="E81" s="2" t="s">
        <v>941</v>
      </c>
      <c r="F81" s="2" t="s">
        <v>288</v>
      </c>
      <c r="G81" s="2" t="s">
        <v>19</v>
      </c>
      <c r="H81" s="2">
        <v>20189</v>
      </c>
      <c r="I81" t="s">
        <v>6191</v>
      </c>
    </row>
    <row r="82" spans="1:9" x14ac:dyDescent="0.3">
      <c r="A82" s="2" t="s">
        <v>943</v>
      </c>
      <c r="B82" s="2" t="s">
        <v>944</v>
      </c>
      <c r="C82" s="2" t="s">
        <v>945</v>
      </c>
      <c r="D82" s="2" t="s">
        <v>946</v>
      </c>
      <c r="E82" s="2" t="s">
        <v>947</v>
      </c>
      <c r="F82" s="2" t="s">
        <v>149</v>
      </c>
      <c r="G82" s="2" t="s">
        <v>19</v>
      </c>
      <c r="H82" s="2">
        <v>94627</v>
      </c>
      <c r="I82" t="s">
        <v>6190</v>
      </c>
    </row>
    <row r="83" spans="1:9" x14ac:dyDescent="0.3">
      <c r="A83" s="2" t="s">
        <v>949</v>
      </c>
      <c r="B83" s="2" t="s">
        <v>950</v>
      </c>
      <c r="C83" s="2" t="s">
        <v>951</v>
      </c>
      <c r="D83" s="2" t="s">
        <v>952</v>
      </c>
      <c r="E83" s="2" t="s">
        <v>953</v>
      </c>
      <c r="F83" s="2" t="s">
        <v>78</v>
      </c>
      <c r="G83" s="2" t="s">
        <v>19</v>
      </c>
      <c r="H83" s="2">
        <v>80930</v>
      </c>
      <c r="I83" t="s">
        <v>6190</v>
      </c>
    </row>
    <row r="84" spans="1:9" x14ac:dyDescent="0.3">
      <c r="A84" s="2" t="s">
        <v>955</v>
      </c>
      <c r="B84" s="2" t="s">
        <v>956</v>
      </c>
      <c r="C84" s="2" t="s">
        <v>957</v>
      </c>
      <c r="D84" s="2" t="s">
        <v>958</v>
      </c>
      <c r="E84" s="2" t="s">
        <v>959</v>
      </c>
      <c r="F84" s="2" t="s">
        <v>456</v>
      </c>
      <c r="G84" s="2" t="s">
        <v>318</v>
      </c>
      <c r="H84" s="2" t="s">
        <v>457</v>
      </c>
      <c r="I84" t="s">
        <v>6190</v>
      </c>
    </row>
    <row r="85" spans="1:9" x14ac:dyDescent="0.3">
      <c r="A85" s="2" t="s">
        <v>961</v>
      </c>
      <c r="B85" s="2" t="s">
        <v>962</v>
      </c>
      <c r="C85" s="2"/>
      <c r="D85" s="2" t="s">
        <v>963</v>
      </c>
      <c r="E85" s="2" t="s">
        <v>964</v>
      </c>
      <c r="F85" s="2" t="s">
        <v>120</v>
      </c>
      <c r="G85" s="2" t="s">
        <v>19</v>
      </c>
      <c r="H85" s="2">
        <v>14205</v>
      </c>
      <c r="I85" t="s">
        <v>6190</v>
      </c>
    </row>
    <row r="86" spans="1:9" x14ac:dyDescent="0.3">
      <c r="A86" s="2" t="s">
        <v>966</v>
      </c>
      <c r="B86" s="2" t="s">
        <v>967</v>
      </c>
      <c r="C86" s="2" t="s">
        <v>968</v>
      </c>
      <c r="D86" s="2" t="s">
        <v>969</v>
      </c>
      <c r="E86" s="2" t="s">
        <v>970</v>
      </c>
      <c r="F86" s="2" t="s">
        <v>30</v>
      </c>
      <c r="G86" s="2" t="s">
        <v>19</v>
      </c>
      <c r="H86" s="2">
        <v>93715</v>
      </c>
      <c r="I86" t="s">
        <v>6191</v>
      </c>
    </row>
    <row r="87" spans="1:9" x14ac:dyDescent="0.3">
      <c r="A87" s="2" t="s">
        <v>972</v>
      </c>
      <c r="B87" s="2" t="s">
        <v>973</v>
      </c>
      <c r="C87" s="2" t="s">
        <v>974</v>
      </c>
      <c r="D87" s="2"/>
      <c r="E87" s="2" t="s">
        <v>975</v>
      </c>
      <c r="F87" s="2" t="s">
        <v>106</v>
      </c>
      <c r="G87" s="2" t="s">
        <v>19</v>
      </c>
      <c r="H87" s="2">
        <v>76121</v>
      </c>
      <c r="I87" t="s">
        <v>6191</v>
      </c>
    </row>
    <row r="88" spans="1:9" x14ac:dyDescent="0.3">
      <c r="A88" s="2" t="s">
        <v>976</v>
      </c>
      <c r="B88" s="2" t="s">
        <v>977</v>
      </c>
      <c r="C88" s="2" t="s">
        <v>978</v>
      </c>
      <c r="D88" s="2"/>
      <c r="E88" s="2" t="s">
        <v>979</v>
      </c>
      <c r="F88" s="2" t="s">
        <v>77</v>
      </c>
      <c r="G88" s="2" t="s">
        <v>19</v>
      </c>
      <c r="H88" s="2">
        <v>73179</v>
      </c>
      <c r="I88" t="s">
        <v>6190</v>
      </c>
    </row>
    <row r="89" spans="1:9" x14ac:dyDescent="0.3">
      <c r="A89" s="2" t="s">
        <v>981</v>
      </c>
      <c r="B89" s="2" t="s">
        <v>982</v>
      </c>
      <c r="C89" s="2" t="s">
        <v>983</v>
      </c>
      <c r="D89" s="2"/>
      <c r="E89" s="2" t="s">
        <v>984</v>
      </c>
      <c r="F89" s="2" t="s">
        <v>289</v>
      </c>
      <c r="G89" s="2" t="s">
        <v>19</v>
      </c>
      <c r="H89" s="2">
        <v>77705</v>
      </c>
      <c r="I89" t="s">
        <v>6191</v>
      </c>
    </row>
    <row r="90" spans="1:9" x14ac:dyDescent="0.3">
      <c r="A90" s="2" t="s">
        <v>986</v>
      </c>
      <c r="B90" s="2" t="s">
        <v>987</v>
      </c>
      <c r="C90" s="2" t="s">
        <v>988</v>
      </c>
      <c r="D90" s="2"/>
      <c r="E90" s="2" t="s">
        <v>989</v>
      </c>
      <c r="F90" s="2" t="s">
        <v>122</v>
      </c>
      <c r="G90" s="2" t="s">
        <v>19</v>
      </c>
      <c r="H90" s="2">
        <v>89519</v>
      </c>
      <c r="I90" t="s">
        <v>6191</v>
      </c>
    </row>
    <row r="91" spans="1:9" x14ac:dyDescent="0.3">
      <c r="A91" s="2" t="s">
        <v>991</v>
      </c>
      <c r="B91" s="2" t="s">
        <v>992</v>
      </c>
      <c r="C91" s="2" t="s">
        <v>993</v>
      </c>
      <c r="D91" s="2" t="s">
        <v>994</v>
      </c>
      <c r="E91" s="2" t="s">
        <v>995</v>
      </c>
      <c r="F91" s="2" t="s">
        <v>116</v>
      </c>
      <c r="G91" s="2" t="s">
        <v>19</v>
      </c>
      <c r="H91" s="2">
        <v>64136</v>
      </c>
      <c r="I91" t="s">
        <v>6191</v>
      </c>
    </row>
    <row r="92" spans="1:9" x14ac:dyDescent="0.3">
      <c r="A92" s="2" t="s">
        <v>997</v>
      </c>
      <c r="B92" s="2" t="s">
        <v>998</v>
      </c>
      <c r="C92" s="2"/>
      <c r="D92" s="2" t="s">
        <v>999</v>
      </c>
      <c r="E92" s="2" t="s">
        <v>1000</v>
      </c>
      <c r="F92" s="2" t="s">
        <v>329</v>
      </c>
      <c r="G92" s="2" t="s">
        <v>318</v>
      </c>
      <c r="H92" s="2" t="s">
        <v>330</v>
      </c>
      <c r="I92" t="s">
        <v>6190</v>
      </c>
    </row>
    <row r="93" spans="1:9" x14ac:dyDescent="0.3">
      <c r="A93" s="2" t="s">
        <v>1002</v>
      </c>
      <c r="B93" s="2" t="s">
        <v>1003</v>
      </c>
      <c r="C93" s="2" t="s">
        <v>1004</v>
      </c>
      <c r="D93" s="2" t="s">
        <v>1005</v>
      </c>
      <c r="E93" s="2" t="s">
        <v>1006</v>
      </c>
      <c r="F93" s="2" t="s">
        <v>153</v>
      </c>
      <c r="G93" s="2" t="s">
        <v>19</v>
      </c>
      <c r="H93" s="2">
        <v>92878</v>
      </c>
      <c r="I93" t="s">
        <v>6191</v>
      </c>
    </row>
    <row r="94" spans="1:9" x14ac:dyDescent="0.3">
      <c r="A94" s="2" t="s">
        <v>1008</v>
      </c>
      <c r="B94" s="2" t="s">
        <v>1009</v>
      </c>
      <c r="C94" s="2"/>
      <c r="D94" s="2" t="s">
        <v>1010</v>
      </c>
      <c r="E94" s="2" t="s">
        <v>1011</v>
      </c>
      <c r="F94" s="2" t="s">
        <v>123</v>
      </c>
      <c r="G94" s="2" t="s">
        <v>19</v>
      </c>
      <c r="H94" s="2">
        <v>78759</v>
      </c>
      <c r="I94" t="s">
        <v>6190</v>
      </c>
    </row>
    <row r="95" spans="1:9" x14ac:dyDescent="0.3">
      <c r="A95" s="2" t="s">
        <v>1013</v>
      </c>
      <c r="B95" s="2" t="s">
        <v>1014</v>
      </c>
      <c r="C95" s="2" t="s">
        <v>1015</v>
      </c>
      <c r="D95" s="2" t="s">
        <v>1016</v>
      </c>
      <c r="E95" s="2" t="s">
        <v>1017</v>
      </c>
      <c r="F95" s="2" t="s">
        <v>113</v>
      </c>
      <c r="G95" s="2" t="s">
        <v>28</v>
      </c>
      <c r="H95" s="2" t="s">
        <v>114</v>
      </c>
      <c r="I95" t="s">
        <v>6190</v>
      </c>
    </row>
    <row r="96" spans="1:9" x14ac:dyDescent="0.3">
      <c r="A96" s="2" t="s">
        <v>1019</v>
      </c>
      <c r="B96" s="2" t="s">
        <v>1020</v>
      </c>
      <c r="C96" s="2"/>
      <c r="D96" s="2"/>
      <c r="E96" s="2" t="s">
        <v>1021</v>
      </c>
      <c r="F96" s="2" t="s">
        <v>387</v>
      </c>
      <c r="G96" s="2" t="s">
        <v>318</v>
      </c>
      <c r="H96" s="2" t="s">
        <v>388</v>
      </c>
      <c r="I96" t="s">
        <v>6190</v>
      </c>
    </row>
    <row r="97" spans="1:9" x14ac:dyDescent="0.3">
      <c r="A97" s="2" t="s">
        <v>1023</v>
      </c>
      <c r="B97" s="2" t="s">
        <v>1024</v>
      </c>
      <c r="C97" s="2" t="s">
        <v>1025</v>
      </c>
      <c r="D97" s="2"/>
      <c r="E97" s="2" t="s">
        <v>1026</v>
      </c>
      <c r="F97" s="2" t="s">
        <v>30</v>
      </c>
      <c r="G97" s="2" t="s">
        <v>19</v>
      </c>
      <c r="H97" s="2">
        <v>93762</v>
      </c>
      <c r="I97" t="s">
        <v>6191</v>
      </c>
    </row>
    <row r="98" spans="1:9" x14ac:dyDescent="0.3">
      <c r="A98" s="2" t="s">
        <v>1028</v>
      </c>
      <c r="B98" s="2" t="s">
        <v>1029</v>
      </c>
      <c r="C98" s="2" t="s">
        <v>1030</v>
      </c>
      <c r="D98" s="2"/>
      <c r="E98" s="2" t="s">
        <v>1031</v>
      </c>
      <c r="F98" s="2" t="s">
        <v>104</v>
      </c>
      <c r="G98" s="2" t="s">
        <v>19</v>
      </c>
      <c r="H98" s="2">
        <v>63150</v>
      </c>
      <c r="I98" t="s">
        <v>6191</v>
      </c>
    </row>
    <row r="99" spans="1:9" x14ac:dyDescent="0.3">
      <c r="A99" s="2" t="s">
        <v>1033</v>
      </c>
      <c r="B99" s="2" t="s">
        <v>1034</v>
      </c>
      <c r="C99" s="2" t="s">
        <v>1035</v>
      </c>
      <c r="D99" s="2" t="s">
        <v>1036</v>
      </c>
      <c r="E99" s="2" t="s">
        <v>1037</v>
      </c>
      <c r="F99" s="2" t="s">
        <v>30</v>
      </c>
      <c r="G99" s="2" t="s">
        <v>19</v>
      </c>
      <c r="H99" s="2">
        <v>93726</v>
      </c>
      <c r="I99" t="s">
        <v>6191</v>
      </c>
    </row>
    <row r="100" spans="1:9" x14ac:dyDescent="0.3">
      <c r="A100" s="2" t="s">
        <v>1039</v>
      </c>
      <c r="B100" s="2" t="s">
        <v>1040</v>
      </c>
      <c r="C100" s="2"/>
      <c r="D100" s="2" t="s">
        <v>1041</v>
      </c>
      <c r="E100" s="2" t="s">
        <v>1042</v>
      </c>
      <c r="F100" s="2" t="s">
        <v>384</v>
      </c>
      <c r="G100" s="2" t="s">
        <v>318</v>
      </c>
      <c r="H100" s="2" t="s">
        <v>369</v>
      </c>
      <c r="I100" t="s">
        <v>6191</v>
      </c>
    </row>
    <row r="101" spans="1:9" x14ac:dyDescent="0.3">
      <c r="A101" s="2" t="s">
        <v>1044</v>
      </c>
      <c r="B101" s="2" t="s">
        <v>1045</v>
      </c>
      <c r="C101" s="2"/>
      <c r="D101" s="2" t="s">
        <v>1046</v>
      </c>
      <c r="E101" s="2" t="s">
        <v>1047</v>
      </c>
      <c r="F101" s="2" t="s">
        <v>39</v>
      </c>
      <c r="G101" s="2" t="s">
        <v>19</v>
      </c>
      <c r="H101" s="2">
        <v>43210</v>
      </c>
      <c r="I101" t="s">
        <v>6190</v>
      </c>
    </row>
    <row r="102" spans="1:9" x14ac:dyDescent="0.3">
      <c r="A102" s="2" t="s">
        <v>1049</v>
      </c>
      <c r="B102" s="2" t="s">
        <v>1050</v>
      </c>
      <c r="C102" s="2"/>
      <c r="D102" s="2" t="s">
        <v>1051</v>
      </c>
      <c r="E102" s="2" t="s">
        <v>1052</v>
      </c>
      <c r="F102" s="2" t="s">
        <v>291</v>
      </c>
      <c r="G102" s="2" t="s">
        <v>19</v>
      </c>
      <c r="H102" s="2">
        <v>95205</v>
      </c>
      <c r="I102" t="s">
        <v>6190</v>
      </c>
    </row>
    <row r="103" spans="1:9" x14ac:dyDescent="0.3">
      <c r="A103" s="2" t="s">
        <v>1054</v>
      </c>
      <c r="B103" s="2" t="s">
        <v>1055</v>
      </c>
      <c r="C103" s="2" t="s">
        <v>1056</v>
      </c>
      <c r="D103" s="2" t="s">
        <v>1057</v>
      </c>
      <c r="E103" s="2" t="s">
        <v>1058</v>
      </c>
      <c r="F103" s="2" t="s">
        <v>437</v>
      </c>
      <c r="G103" s="2" t="s">
        <v>318</v>
      </c>
      <c r="H103" s="2" t="s">
        <v>438</v>
      </c>
      <c r="I103" t="s">
        <v>6190</v>
      </c>
    </row>
    <row r="104" spans="1:9" x14ac:dyDescent="0.3">
      <c r="A104" s="2" t="s">
        <v>1060</v>
      </c>
      <c r="B104" s="2" t="s">
        <v>1061</v>
      </c>
      <c r="C104" s="2" t="s">
        <v>1062</v>
      </c>
      <c r="D104" s="2" t="s">
        <v>1063</v>
      </c>
      <c r="E104" s="2" t="s">
        <v>1064</v>
      </c>
      <c r="F104" s="2" t="s">
        <v>417</v>
      </c>
      <c r="G104" s="2" t="s">
        <v>318</v>
      </c>
      <c r="H104" s="2" t="s">
        <v>369</v>
      </c>
      <c r="I104" t="s">
        <v>6190</v>
      </c>
    </row>
    <row r="105" spans="1:9" x14ac:dyDescent="0.3">
      <c r="A105" s="2" t="s">
        <v>1066</v>
      </c>
      <c r="B105" s="2" t="s">
        <v>1067</v>
      </c>
      <c r="C105" s="2" t="s">
        <v>1068</v>
      </c>
      <c r="D105" s="2" t="s">
        <v>1069</v>
      </c>
      <c r="E105" s="2" t="s">
        <v>1070</v>
      </c>
      <c r="F105" s="2" t="s">
        <v>219</v>
      </c>
      <c r="G105" s="2" t="s">
        <v>19</v>
      </c>
      <c r="H105" s="2">
        <v>14652</v>
      </c>
      <c r="I105" t="s">
        <v>6191</v>
      </c>
    </row>
    <row r="106" spans="1:9" x14ac:dyDescent="0.3">
      <c r="A106" s="2" t="s">
        <v>1072</v>
      </c>
      <c r="B106" s="2" t="s">
        <v>1073</v>
      </c>
      <c r="C106" s="2" t="s">
        <v>1074</v>
      </c>
      <c r="D106" s="2" t="s">
        <v>1075</v>
      </c>
      <c r="E106" s="2" t="s">
        <v>1076</v>
      </c>
      <c r="F106" s="2" t="s">
        <v>142</v>
      </c>
      <c r="G106" s="2" t="s">
        <v>19</v>
      </c>
      <c r="H106" s="2">
        <v>35487</v>
      </c>
      <c r="I106" t="s">
        <v>6191</v>
      </c>
    </row>
    <row r="107" spans="1:9" x14ac:dyDescent="0.3">
      <c r="A107" s="2" t="s">
        <v>1078</v>
      </c>
      <c r="B107" s="2" t="s">
        <v>1079</v>
      </c>
      <c r="C107" s="2" t="s">
        <v>1080</v>
      </c>
      <c r="D107" s="2" t="s">
        <v>1081</v>
      </c>
      <c r="E107" s="2" t="s">
        <v>1082</v>
      </c>
      <c r="F107" s="2" t="s">
        <v>63</v>
      </c>
      <c r="G107" s="2" t="s">
        <v>19</v>
      </c>
      <c r="H107" s="2">
        <v>77260</v>
      </c>
      <c r="I107" t="s">
        <v>6190</v>
      </c>
    </row>
    <row r="108" spans="1:9" x14ac:dyDescent="0.3">
      <c r="A108" s="2" t="s">
        <v>1084</v>
      </c>
      <c r="B108" s="2" t="s">
        <v>1085</v>
      </c>
      <c r="C108" s="2" t="s">
        <v>1086</v>
      </c>
      <c r="D108" s="2" t="s">
        <v>1087</v>
      </c>
      <c r="E108" s="2" t="s">
        <v>1088</v>
      </c>
      <c r="F108" s="2" t="s">
        <v>50</v>
      </c>
      <c r="G108" s="2" t="s">
        <v>19</v>
      </c>
      <c r="H108" s="2">
        <v>88514</v>
      </c>
      <c r="I108" t="s">
        <v>6191</v>
      </c>
    </row>
    <row r="109" spans="1:9" x14ac:dyDescent="0.3">
      <c r="A109" s="2" t="s">
        <v>1090</v>
      </c>
      <c r="B109" s="2" t="s">
        <v>1091</v>
      </c>
      <c r="C109" s="2" t="s">
        <v>1092</v>
      </c>
      <c r="D109" s="2" t="s">
        <v>1093</v>
      </c>
      <c r="E109" s="2" t="s">
        <v>1094</v>
      </c>
      <c r="F109" s="2" t="s">
        <v>78</v>
      </c>
      <c r="G109" s="2" t="s">
        <v>19</v>
      </c>
      <c r="H109" s="2">
        <v>80935</v>
      </c>
      <c r="I109" t="s">
        <v>6190</v>
      </c>
    </row>
    <row r="110" spans="1:9" x14ac:dyDescent="0.3">
      <c r="A110" s="2" t="s">
        <v>1096</v>
      </c>
      <c r="B110" s="2" t="s">
        <v>1097</v>
      </c>
      <c r="C110" s="2"/>
      <c r="D110" s="2" t="s">
        <v>1098</v>
      </c>
      <c r="E110" s="2" t="s">
        <v>1099</v>
      </c>
      <c r="F110" s="2" t="s">
        <v>66</v>
      </c>
      <c r="G110" s="2" t="s">
        <v>19</v>
      </c>
      <c r="H110" s="2">
        <v>46862</v>
      </c>
      <c r="I110" t="s">
        <v>6191</v>
      </c>
    </row>
    <row r="111" spans="1:9" x14ac:dyDescent="0.3">
      <c r="A111" s="2" t="s">
        <v>1101</v>
      </c>
      <c r="B111" s="2" t="s">
        <v>1102</v>
      </c>
      <c r="C111" s="2" t="s">
        <v>1103</v>
      </c>
      <c r="D111" s="2" t="s">
        <v>1104</v>
      </c>
      <c r="E111" s="2" t="s">
        <v>1105</v>
      </c>
      <c r="F111" s="2" t="s">
        <v>235</v>
      </c>
      <c r="G111" s="2" t="s">
        <v>19</v>
      </c>
      <c r="H111" s="2">
        <v>11054</v>
      </c>
      <c r="I111" t="s">
        <v>6190</v>
      </c>
    </row>
    <row r="112" spans="1:9" x14ac:dyDescent="0.3">
      <c r="A112" s="2" t="s">
        <v>1107</v>
      </c>
      <c r="B112" s="2" t="s">
        <v>1108</v>
      </c>
      <c r="C112" s="2" t="s">
        <v>1109</v>
      </c>
      <c r="D112" s="2" t="s">
        <v>1110</v>
      </c>
      <c r="E112" s="2" t="s">
        <v>1111</v>
      </c>
      <c r="F112" s="2" t="s">
        <v>83</v>
      </c>
      <c r="G112" s="2" t="s">
        <v>19</v>
      </c>
      <c r="H112" s="2">
        <v>1105</v>
      </c>
      <c r="I112" t="s">
        <v>6190</v>
      </c>
    </row>
    <row r="113" spans="1:9" x14ac:dyDescent="0.3">
      <c r="A113" s="2" t="s">
        <v>1113</v>
      </c>
      <c r="B113" s="2" t="s">
        <v>1114</v>
      </c>
      <c r="C113" s="2" t="s">
        <v>1115</v>
      </c>
      <c r="D113" s="2"/>
      <c r="E113" s="2" t="s">
        <v>1116</v>
      </c>
      <c r="F113" s="2" t="s">
        <v>250</v>
      </c>
      <c r="G113" s="2" t="s">
        <v>19</v>
      </c>
      <c r="H113" s="2">
        <v>32575</v>
      </c>
      <c r="I113" t="s">
        <v>6191</v>
      </c>
    </row>
    <row r="114" spans="1:9" x14ac:dyDescent="0.3">
      <c r="A114" s="2" t="s">
        <v>1118</v>
      </c>
      <c r="B114" s="2" t="s">
        <v>1119</v>
      </c>
      <c r="C114" s="2" t="s">
        <v>1120</v>
      </c>
      <c r="D114" s="2" t="s">
        <v>1121</v>
      </c>
      <c r="E114" s="2" t="s">
        <v>1122</v>
      </c>
      <c r="F114" s="2" t="s">
        <v>38</v>
      </c>
      <c r="G114" s="2" t="s">
        <v>19</v>
      </c>
      <c r="H114" s="2">
        <v>23242</v>
      </c>
      <c r="I114" t="s">
        <v>6191</v>
      </c>
    </row>
    <row r="115" spans="1:9" x14ac:dyDescent="0.3">
      <c r="A115" s="2" t="s">
        <v>1124</v>
      </c>
      <c r="B115" s="2" t="s">
        <v>1125</v>
      </c>
      <c r="C115" s="2" t="s">
        <v>1126</v>
      </c>
      <c r="D115" s="2" t="s">
        <v>1127</v>
      </c>
      <c r="E115" s="2" t="s">
        <v>1128</v>
      </c>
      <c r="F115" s="2" t="s">
        <v>432</v>
      </c>
      <c r="G115" s="2" t="s">
        <v>318</v>
      </c>
      <c r="H115" s="2" t="s">
        <v>420</v>
      </c>
      <c r="I115" t="s">
        <v>6191</v>
      </c>
    </row>
    <row r="116" spans="1:9" x14ac:dyDescent="0.3">
      <c r="A116" s="2" t="s">
        <v>1130</v>
      </c>
      <c r="B116" s="2" t="s">
        <v>1131</v>
      </c>
      <c r="C116" s="2"/>
      <c r="D116" s="2" t="s">
        <v>1132</v>
      </c>
      <c r="E116" s="2" t="s">
        <v>1133</v>
      </c>
      <c r="F116" s="2" t="s">
        <v>26</v>
      </c>
      <c r="G116" s="2" t="s">
        <v>19</v>
      </c>
      <c r="H116" s="2">
        <v>25705</v>
      </c>
      <c r="I116" t="s">
        <v>6191</v>
      </c>
    </row>
    <row r="117" spans="1:9" x14ac:dyDescent="0.3">
      <c r="A117" s="2" t="s">
        <v>1135</v>
      </c>
      <c r="B117" s="2" t="s">
        <v>1136</v>
      </c>
      <c r="C117" s="2" t="s">
        <v>1137</v>
      </c>
      <c r="D117" s="2" t="s">
        <v>1138</v>
      </c>
      <c r="E117" s="2" t="s">
        <v>1139</v>
      </c>
      <c r="F117" s="2" t="s">
        <v>144</v>
      </c>
      <c r="G117" s="2" t="s">
        <v>28</v>
      </c>
      <c r="H117" s="2" t="s">
        <v>145</v>
      </c>
      <c r="I117" t="s">
        <v>6191</v>
      </c>
    </row>
    <row r="118" spans="1:9" x14ac:dyDescent="0.3">
      <c r="A118" s="2" t="s">
        <v>1141</v>
      </c>
      <c r="B118" s="2" t="s">
        <v>1142</v>
      </c>
      <c r="C118" s="2" t="s">
        <v>1143</v>
      </c>
      <c r="D118" s="2" t="s">
        <v>1144</v>
      </c>
      <c r="E118" s="2" t="s">
        <v>1145</v>
      </c>
      <c r="F118" s="2" t="s">
        <v>411</v>
      </c>
      <c r="G118" s="2" t="s">
        <v>318</v>
      </c>
      <c r="H118" s="2" t="s">
        <v>412</v>
      </c>
      <c r="I118" t="s">
        <v>6190</v>
      </c>
    </row>
    <row r="119" spans="1:9" x14ac:dyDescent="0.3">
      <c r="A119" s="2" t="s">
        <v>1147</v>
      </c>
      <c r="B119" s="2" t="s">
        <v>1148</v>
      </c>
      <c r="C119" s="2" t="s">
        <v>1149</v>
      </c>
      <c r="D119" s="2" t="s">
        <v>1150</v>
      </c>
      <c r="E119" s="2" t="s">
        <v>1151</v>
      </c>
      <c r="F119" s="2" t="s">
        <v>203</v>
      </c>
      <c r="G119" s="2" t="s">
        <v>19</v>
      </c>
      <c r="H119" s="2">
        <v>45432</v>
      </c>
      <c r="I119" t="s">
        <v>6191</v>
      </c>
    </row>
    <row r="120" spans="1:9" x14ac:dyDescent="0.3">
      <c r="A120" s="2" t="s">
        <v>1153</v>
      </c>
      <c r="B120" s="2" t="s">
        <v>1154</v>
      </c>
      <c r="C120" s="2" t="s">
        <v>1155</v>
      </c>
      <c r="D120" s="2" t="s">
        <v>1156</v>
      </c>
      <c r="E120" s="2" t="s">
        <v>1157</v>
      </c>
      <c r="F120" s="2" t="s">
        <v>72</v>
      </c>
      <c r="G120" s="2" t="s">
        <v>19</v>
      </c>
      <c r="H120" s="2">
        <v>99507</v>
      </c>
      <c r="I120" t="s">
        <v>6190</v>
      </c>
    </row>
    <row r="121" spans="1:9" x14ac:dyDescent="0.3">
      <c r="A121" s="2" t="s">
        <v>1159</v>
      </c>
      <c r="B121" s="2" t="s">
        <v>1160</v>
      </c>
      <c r="C121" s="2" t="s">
        <v>1161</v>
      </c>
      <c r="D121" s="2" t="s">
        <v>1162</v>
      </c>
      <c r="E121" s="2" t="s">
        <v>1163</v>
      </c>
      <c r="F121" s="2" t="s">
        <v>130</v>
      </c>
      <c r="G121" s="2" t="s">
        <v>19</v>
      </c>
      <c r="H121" s="2">
        <v>37215</v>
      </c>
      <c r="I121" t="s">
        <v>6191</v>
      </c>
    </row>
    <row r="122" spans="1:9" x14ac:dyDescent="0.3">
      <c r="A122" s="2" t="s">
        <v>1164</v>
      </c>
      <c r="B122" s="2" t="s">
        <v>1165</v>
      </c>
      <c r="C122" s="2" t="s">
        <v>1166</v>
      </c>
      <c r="D122" s="2" t="s">
        <v>1167</v>
      </c>
      <c r="E122" s="2" t="s">
        <v>1168</v>
      </c>
      <c r="F122" s="2" t="s">
        <v>27</v>
      </c>
      <c r="G122" s="2" t="s">
        <v>19</v>
      </c>
      <c r="H122" s="2">
        <v>90040</v>
      </c>
      <c r="I122" t="s">
        <v>6190</v>
      </c>
    </row>
    <row r="123" spans="1:9" x14ac:dyDescent="0.3">
      <c r="A123" s="2" t="s">
        <v>1169</v>
      </c>
      <c r="B123" s="2" t="s">
        <v>1170</v>
      </c>
      <c r="C123" s="2" t="s">
        <v>1171</v>
      </c>
      <c r="D123" s="2" t="s">
        <v>1172</v>
      </c>
      <c r="E123" s="2" t="s">
        <v>1173</v>
      </c>
      <c r="F123" s="2" t="s">
        <v>35</v>
      </c>
      <c r="G123" s="2" t="s">
        <v>19</v>
      </c>
      <c r="H123" s="2">
        <v>28289</v>
      </c>
      <c r="I123" t="s">
        <v>6191</v>
      </c>
    </row>
    <row r="124" spans="1:9" x14ac:dyDescent="0.3">
      <c r="A124" s="2" t="s">
        <v>1175</v>
      </c>
      <c r="B124" s="2" t="s">
        <v>1176</v>
      </c>
      <c r="C124" s="2" t="s">
        <v>1177</v>
      </c>
      <c r="D124" s="2" t="s">
        <v>1178</v>
      </c>
      <c r="E124" s="2" t="s">
        <v>1179</v>
      </c>
      <c r="F124" s="2" t="s">
        <v>42</v>
      </c>
      <c r="G124" s="2" t="s">
        <v>19</v>
      </c>
      <c r="H124" s="2">
        <v>80217</v>
      </c>
      <c r="I124" t="s">
        <v>6190</v>
      </c>
    </row>
    <row r="125" spans="1:9" x14ac:dyDescent="0.3">
      <c r="A125" s="2" t="s">
        <v>1181</v>
      </c>
      <c r="B125" s="2" t="s">
        <v>1182</v>
      </c>
      <c r="C125" s="2" t="s">
        <v>1183</v>
      </c>
      <c r="D125" s="2" t="s">
        <v>1184</v>
      </c>
      <c r="E125" s="2" t="s">
        <v>1185</v>
      </c>
      <c r="F125" s="2" t="s">
        <v>165</v>
      </c>
      <c r="G125" s="2" t="s">
        <v>19</v>
      </c>
      <c r="H125" s="2">
        <v>6912</v>
      </c>
      <c r="I125" t="s">
        <v>6191</v>
      </c>
    </row>
    <row r="126" spans="1:9" x14ac:dyDescent="0.3">
      <c r="A126" s="2" t="s">
        <v>1187</v>
      </c>
      <c r="B126" s="2" t="s">
        <v>1188</v>
      </c>
      <c r="C126" s="2" t="s">
        <v>1189</v>
      </c>
      <c r="D126" s="2" t="s">
        <v>1190</v>
      </c>
      <c r="E126" s="2" t="s">
        <v>1191</v>
      </c>
      <c r="F126" s="2" t="s">
        <v>311</v>
      </c>
      <c r="G126" s="2" t="s">
        <v>19</v>
      </c>
      <c r="H126" s="2">
        <v>23605</v>
      </c>
      <c r="I126" t="s">
        <v>6190</v>
      </c>
    </row>
    <row r="127" spans="1:9" x14ac:dyDescent="0.3">
      <c r="A127" s="2" t="s">
        <v>1193</v>
      </c>
      <c r="B127" s="2" t="s">
        <v>1194</v>
      </c>
      <c r="C127" s="2" t="s">
        <v>1195</v>
      </c>
      <c r="D127" s="2" t="s">
        <v>1196</v>
      </c>
      <c r="E127" s="2" t="s">
        <v>1197</v>
      </c>
      <c r="F127" s="2" t="s">
        <v>447</v>
      </c>
      <c r="G127" s="2" t="s">
        <v>318</v>
      </c>
      <c r="H127" s="2" t="s">
        <v>410</v>
      </c>
      <c r="I127" t="s">
        <v>6190</v>
      </c>
    </row>
    <row r="128" spans="1:9" x14ac:dyDescent="0.3">
      <c r="A128" s="2" t="s">
        <v>1199</v>
      </c>
      <c r="B128" s="2" t="s">
        <v>1200</v>
      </c>
      <c r="C128" s="2" t="s">
        <v>1201</v>
      </c>
      <c r="D128" s="2" t="s">
        <v>1202</v>
      </c>
      <c r="E128" s="2" t="s">
        <v>1203</v>
      </c>
      <c r="F128" s="2" t="s">
        <v>72</v>
      </c>
      <c r="G128" s="2" t="s">
        <v>19</v>
      </c>
      <c r="H128" s="2">
        <v>99599</v>
      </c>
      <c r="I128" t="s">
        <v>6191</v>
      </c>
    </row>
    <row r="129" spans="1:9" x14ac:dyDescent="0.3">
      <c r="A129" s="2" t="s">
        <v>1205</v>
      </c>
      <c r="B129" s="2" t="s">
        <v>1206</v>
      </c>
      <c r="C129" s="2" t="s">
        <v>1207</v>
      </c>
      <c r="D129" s="2" t="s">
        <v>1208</v>
      </c>
      <c r="E129" s="2" t="s">
        <v>1209</v>
      </c>
      <c r="F129" s="2" t="s">
        <v>289</v>
      </c>
      <c r="G129" s="2" t="s">
        <v>318</v>
      </c>
      <c r="H129" s="2" t="s">
        <v>444</v>
      </c>
      <c r="I129" t="s">
        <v>6191</v>
      </c>
    </row>
    <row r="130" spans="1:9" x14ac:dyDescent="0.3">
      <c r="A130" s="2" t="s">
        <v>1211</v>
      </c>
      <c r="B130" s="2" t="s">
        <v>1212</v>
      </c>
      <c r="C130" s="2" t="s">
        <v>1213</v>
      </c>
      <c r="D130" s="2" t="s">
        <v>1214</v>
      </c>
      <c r="E130" s="2" t="s">
        <v>1215</v>
      </c>
      <c r="F130" s="2" t="s">
        <v>97</v>
      </c>
      <c r="G130" s="2" t="s">
        <v>19</v>
      </c>
      <c r="H130" s="2">
        <v>58122</v>
      </c>
      <c r="I130" t="s">
        <v>6191</v>
      </c>
    </row>
    <row r="131" spans="1:9" x14ac:dyDescent="0.3">
      <c r="A131" s="2" t="s">
        <v>1217</v>
      </c>
      <c r="B131" s="2" t="s">
        <v>1218</v>
      </c>
      <c r="C131" s="2" t="s">
        <v>1219</v>
      </c>
      <c r="D131" s="2" t="s">
        <v>1220</v>
      </c>
      <c r="E131" s="2" t="s">
        <v>1221</v>
      </c>
      <c r="F131" s="2" t="s">
        <v>95</v>
      </c>
      <c r="G131" s="2" t="s">
        <v>19</v>
      </c>
      <c r="H131" s="2">
        <v>47737</v>
      </c>
      <c r="I131" t="s">
        <v>6190</v>
      </c>
    </row>
    <row r="132" spans="1:9" x14ac:dyDescent="0.3">
      <c r="A132" s="2" t="s">
        <v>1223</v>
      </c>
      <c r="B132" s="2" t="s">
        <v>1224</v>
      </c>
      <c r="C132" s="2"/>
      <c r="D132" s="2" t="s">
        <v>1225</v>
      </c>
      <c r="E132" s="2" t="s">
        <v>1226</v>
      </c>
      <c r="F132" s="2" t="s">
        <v>432</v>
      </c>
      <c r="G132" s="2" t="s">
        <v>318</v>
      </c>
      <c r="H132" s="2" t="s">
        <v>420</v>
      </c>
      <c r="I132" t="s">
        <v>6190</v>
      </c>
    </row>
    <row r="133" spans="1:9" x14ac:dyDescent="0.3">
      <c r="A133" s="2" t="s">
        <v>1228</v>
      </c>
      <c r="B133" s="2" t="s">
        <v>1229</v>
      </c>
      <c r="C133" s="2" t="s">
        <v>1230</v>
      </c>
      <c r="D133" s="2" t="s">
        <v>1231</v>
      </c>
      <c r="E133" s="2" t="s">
        <v>1232</v>
      </c>
      <c r="F133" s="2" t="s">
        <v>35</v>
      </c>
      <c r="G133" s="2" t="s">
        <v>19</v>
      </c>
      <c r="H133" s="2">
        <v>28210</v>
      </c>
      <c r="I133" t="s">
        <v>6190</v>
      </c>
    </row>
    <row r="134" spans="1:9" x14ac:dyDescent="0.3">
      <c r="A134" s="2" t="s">
        <v>1234</v>
      </c>
      <c r="B134" s="2" t="s">
        <v>1235</v>
      </c>
      <c r="C134" s="2" t="s">
        <v>1236</v>
      </c>
      <c r="D134" s="2" t="s">
        <v>1237</v>
      </c>
      <c r="E134" s="2" t="s">
        <v>1238</v>
      </c>
      <c r="F134" s="2" t="s">
        <v>223</v>
      </c>
      <c r="G134" s="2" t="s">
        <v>19</v>
      </c>
      <c r="H134" s="2">
        <v>35815</v>
      </c>
      <c r="I134" t="s">
        <v>6190</v>
      </c>
    </row>
    <row r="135" spans="1:9" x14ac:dyDescent="0.3">
      <c r="A135" s="2" t="s">
        <v>1240</v>
      </c>
      <c r="B135" s="2" t="s">
        <v>1241</v>
      </c>
      <c r="C135" s="2" t="s">
        <v>1242</v>
      </c>
      <c r="D135" s="2" t="s">
        <v>1243</v>
      </c>
      <c r="E135" s="2" t="s">
        <v>1244</v>
      </c>
      <c r="F135" s="2" t="s">
        <v>178</v>
      </c>
      <c r="G135" s="2" t="s">
        <v>19</v>
      </c>
      <c r="H135" s="2">
        <v>92725</v>
      </c>
      <c r="I135" t="s">
        <v>6191</v>
      </c>
    </row>
    <row r="136" spans="1:9" x14ac:dyDescent="0.3">
      <c r="A136" s="2" t="s">
        <v>1246</v>
      </c>
      <c r="B136" s="2" t="s">
        <v>1247</v>
      </c>
      <c r="C136" s="2"/>
      <c r="D136" s="2"/>
      <c r="E136" s="2" t="s">
        <v>1248</v>
      </c>
      <c r="F136" s="2" t="s">
        <v>47</v>
      </c>
      <c r="G136" s="2" t="s">
        <v>19</v>
      </c>
      <c r="H136" s="2">
        <v>20520</v>
      </c>
      <c r="I136" t="s">
        <v>6190</v>
      </c>
    </row>
    <row r="137" spans="1:9" x14ac:dyDescent="0.3">
      <c r="A137" s="2" t="s">
        <v>1250</v>
      </c>
      <c r="B137" s="2" t="s">
        <v>1251</v>
      </c>
      <c r="C137" s="2" t="s">
        <v>1252</v>
      </c>
      <c r="D137" s="2" t="s">
        <v>1253</v>
      </c>
      <c r="E137" s="2" t="s">
        <v>1254</v>
      </c>
      <c r="F137" s="2" t="s">
        <v>476</v>
      </c>
      <c r="G137" s="2" t="s">
        <v>318</v>
      </c>
      <c r="H137" s="2" t="s">
        <v>477</v>
      </c>
      <c r="I137" t="s">
        <v>6191</v>
      </c>
    </row>
    <row r="138" spans="1:9" x14ac:dyDescent="0.3">
      <c r="A138" s="2" t="s">
        <v>1256</v>
      </c>
      <c r="B138" s="2" t="s">
        <v>1257</v>
      </c>
      <c r="C138" s="2" t="s">
        <v>1258</v>
      </c>
      <c r="D138" s="2" t="s">
        <v>1259</v>
      </c>
      <c r="E138" s="2" t="s">
        <v>1260</v>
      </c>
      <c r="F138" s="2" t="s">
        <v>104</v>
      </c>
      <c r="G138" s="2" t="s">
        <v>19</v>
      </c>
      <c r="H138" s="2">
        <v>63131</v>
      </c>
      <c r="I138" t="s">
        <v>6191</v>
      </c>
    </row>
    <row r="139" spans="1:9" x14ac:dyDescent="0.3">
      <c r="A139" s="2" t="s">
        <v>1262</v>
      </c>
      <c r="B139" s="2" t="s">
        <v>1263</v>
      </c>
      <c r="C139" s="2"/>
      <c r="D139" s="2" t="s">
        <v>1264</v>
      </c>
      <c r="E139" s="2" t="s">
        <v>1265</v>
      </c>
      <c r="F139" s="2" t="s">
        <v>349</v>
      </c>
      <c r="G139" s="2" t="s">
        <v>318</v>
      </c>
      <c r="H139" s="2" t="s">
        <v>350</v>
      </c>
      <c r="I139" t="s">
        <v>6191</v>
      </c>
    </row>
    <row r="140" spans="1:9" x14ac:dyDescent="0.3">
      <c r="A140" s="2" t="s">
        <v>1267</v>
      </c>
      <c r="B140" s="2" t="s">
        <v>1268</v>
      </c>
      <c r="C140" s="2"/>
      <c r="D140" s="2" t="s">
        <v>1269</v>
      </c>
      <c r="E140" s="2" t="s">
        <v>1270</v>
      </c>
      <c r="F140" s="2" t="s">
        <v>73</v>
      </c>
      <c r="G140" s="2" t="s">
        <v>19</v>
      </c>
      <c r="H140" s="2">
        <v>96805</v>
      </c>
      <c r="I140" t="s">
        <v>6191</v>
      </c>
    </row>
    <row r="141" spans="1:9" x14ac:dyDescent="0.3">
      <c r="A141" s="2" t="s">
        <v>1272</v>
      </c>
      <c r="B141" s="2" t="s">
        <v>1273</v>
      </c>
      <c r="C141" s="2"/>
      <c r="D141" s="2" t="s">
        <v>1274</v>
      </c>
      <c r="E141" s="2" t="s">
        <v>1275</v>
      </c>
      <c r="F141" s="2" t="s">
        <v>153</v>
      </c>
      <c r="G141" s="2" t="s">
        <v>19</v>
      </c>
      <c r="H141" s="2">
        <v>92878</v>
      </c>
      <c r="I141" t="s">
        <v>6190</v>
      </c>
    </row>
    <row r="142" spans="1:9" x14ac:dyDescent="0.3">
      <c r="A142" s="2" t="s">
        <v>1277</v>
      </c>
      <c r="B142" s="2" t="s">
        <v>1278</v>
      </c>
      <c r="C142" s="2" t="s">
        <v>1279</v>
      </c>
      <c r="D142" s="2" t="s">
        <v>1280</v>
      </c>
      <c r="E142" s="2" t="s">
        <v>1281</v>
      </c>
      <c r="F142" s="2" t="s">
        <v>1282</v>
      </c>
      <c r="G142" s="2" t="s">
        <v>318</v>
      </c>
      <c r="H142" s="2" t="s">
        <v>444</v>
      </c>
      <c r="I142" t="s">
        <v>6190</v>
      </c>
    </row>
    <row r="143" spans="1:9" x14ac:dyDescent="0.3">
      <c r="A143" s="2" t="s">
        <v>1284</v>
      </c>
      <c r="B143" s="2" t="s">
        <v>1285</v>
      </c>
      <c r="C143" s="2" t="s">
        <v>1286</v>
      </c>
      <c r="D143" s="2" t="s">
        <v>1287</v>
      </c>
      <c r="E143" s="2" t="s">
        <v>1288</v>
      </c>
      <c r="F143" s="2" t="s">
        <v>47</v>
      </c>
      <c r="G143" s="2" t="s">
        <v>19</v>
      </c>
      <c r="H143" s="2">
        <v>20520</v>
      </c>
      <c r="I143" t="s">
        <v>6190</v>
      </c>
    </row>
    <row r="144" spans="1:9" x14ac:dyDescent="0.3">
      <c r="A144" s="2" t="s">
        <v>1290</v>
      </c>
      <c r="B144" s="2" t="s">
        <v>1291</v>
      </c>
      <c r="C144" s="2"/>
      <c r="D144" s="2"/>
      <c r="E144" s="2" t="s">
        <v>1292</v>
      </c>
      <c r="F144" s="2" t="s">
        <v>320</v>
      </c>
      <c r="G144" s="2" t="s">
        <v>318</v>
      </c>
      <c r="H144" s="2" t="s">
        <v>321</v>
      </c>
      <c r="I144" t="s">
        <v>6190</v>
      </c>
    </row>
    <row r="145" spans="1:9" x14ac:dyDescent="0.3">
      <c r="A145" s="2" t="s">
        <v>1294</v>
      </c>
      <c r="B145" s="2" t="s">
        <v>1295</v>
      </c>
      <c r="C145" s="2" t="s">
        <v>1296</v>
      </c>
      <c r="D145" s="2" t="s">
        <v>1297</v>
      </c>
      <c r="E145" s="2" t="s">
        <v>1298</v>
      </c>
      <c r="F145" s="2" t="s">
        <v>63</v>
      </c>
      <c r="G145" s="2" t="s">
        <v>19</v>
      </c>
      <c r="H145" s="2">
        <v>77281</v>
      </c>
      <c r="I145" t="s">
        <v>6191</v>
      </c>
    </row>
    <row r="146" spans="1:9" x14ac:dyDescent="0.3">
      <c r="A146" s="2" t="s">
        <v>1300</v>
      </c>
      <c r="B146" s="2" t="s">
        <v>1301</v>
      </c>
      <c r="C146" s="2" t="s">
        <v>1302</v>
      </c>
      <c r="D146" s="2" t="s">
        <v>1303</v>
      </c>
      <c r="E146" s="2" t="s">
        <v>1304</v>
      </c>
      <c r="F146" s="2" t="s">
        <v>161</v>
      </c>
      <c r="G146" s="2" t="s">
        <v>19</v>
      </c>
      <c r="H146" s="2">
        <v>92668</v>
      </c>
      <c r="I146" t="s">
        <v>6190</v>
      </c>
    </row>
    <row r="147" spans="1:9" x14ac:dyDescent="0.3">
      <c r="A147" s="2" t="s">
        <v>1306</v>
      </c>
      <c r="B147" s="2" t="s">
        <v>1307</v>
      </c>
      <c r="C147" s="2" t="s">
        <v>1308</v>
      </c>
      <c r="D147" s="2" t="s">
        <v>1309</v>
      </c>
      <c r="E147" s="2" t="s">
        <v>1310</v>
      </c>
      <c r="F147" s="2" t="s">
        <v>50</v>
      </c>
      <c r="G147" s="2" t="s">
        <v>19</v>
      </c>
      <c r="H147" s="2">
        <v>88553</v>
      </c>
      <c r="I147" t="s">
        <v>6191</v>
      </c>
    </row>
    <row r="148" spans="1:9" x14ac:dyDescent="0.3">
      <c r="A148" s="2" t="s">
        <v>1312</v>
      </c>
      <c r="B148" s="2" t="s">
        <v>1313</v>
      </c>
      <c r="C148" s="2" t="s">
        <v>1314</v>
      </c>
      <c r="D148" s="2" t="s">
        <v>1315</v>
      </c>
      <c r="E148" s="2" t="s">
        <v>1316</v>
      </c>
      <c r="F148" s="2" t="s">
        <v>352</v>
      </c>
      <c r="G148" s="2" t="s">
        <v>19</v>
      </c>
      <c r="H148" s="2">
        <v>89714</v>
      </c>
      <c r="I148" t="s">
        <v>6191</v>
      </c>
    </row>
    <row r="149" spans="1:9" x14ac:dyDescent="0.3">
      <c r="A149" s="2" t="s">
        <v>1317</v>
      </c>
      <c r="B149" s="2" t="s">
        <v>1318</v>
      </c>
      <c r="C149" s="2" t="s">
        <v>1319</v>
      </c>
      <c r="D149" s="2" t="s">
        <v>1320</v>
      </c>
      <c r="E149" s="2" t="s">
        <v>1321</v>
      </c>
      <c r="F149" s="2" t="s">
        <v>106</v>
      </c>
      <c r="G149" s="2" t="s">
        <v>19</v>
      </c>
      <c r="H149" s="2">
        <v>76105</v>
      </c>
      <c r="I149" t="s">
        <v>6190</v>
      </c>
    </row>
    <row r="150" spans="1:9" x14ac:dyDescent="0.3">
      <c r="A150" s="2" t="s">
        <v>1323</v>
      </c>
      <c r="B150" s="2" t="s">
        <v>1324</v>
      </c>
      <c r="C150" s="2" t="s">
        <v>1325</v>
      </c>
      <c r="D150" s="2" t="s">
        <v>1326</v>
      </c>
      <c r="E150" s="2" t="s">
        <v>1327</v>
      </c>
      <c r="F150" s="2" t="s">
        <v>138</v>
      </c>
      <c r="G150" s="2" t="s">
        <v>19</v>
      </c>
      <c r="H150" s="2">
        <v>84605</v>
      </c>
      <c r="I150" t="s">
        <v>6190</v>
      </c>
    </row>
    <row r="151" spans="1:9" x14ac:dyDescent="0.3">
      <c r="A151" s="2" t="s">
        <v>1329</v>
      </c>
      <c r="B151" s="2" t="s">
        <v>1330</v>
      </c>
      <c r="C151" s="2"/>
      <c r="D151" s="2" t="s">
        <v>1331</v>
      </c>
      <c r="E151" s="2" t="s">
        <v>1332</v>
      </c>
      <c r="F151" s="2" t="s">
        <v>197</v>
      </c>
      <c r="G151" s="2" t="s">
        <v>19</v>
      </c>
      <c r="H151" s="2">
        <v>33487</v>
      </c>
      <c r="I151" t="s">
        <v>6190</v>
      </c>
    </row>
    <row r="152" spans="1:9" x14ac:dyDescent="0.3">
      <c r="A152" s="2" t="s">
        <v>1334</v>
      </c>
      <c r="B152" s="2" t="s">
        <v>1335</v>
      </c>
      <c r="C152" s="2" t="s">
        <v>1336</v>
      </c>
      <c r="D152" s="2" t="s">
        <v>1337</v>
      </c>
      <c r="E152" s="2" t="s">
        <v>1338</v>
      </c>
      <c r="F152" s="2" t="s">
        <v>24</v>
      </c>
      <c r="G152" s="2" t="s">
        <v>19</v>
      </c>
      <c r="H152" s="2">
        <v>24040</v>
      </c>
      <c r="I152" t="s">
        <v>6190</v>
      </c>
    </row>
    <row r="153" spans="1:9" x14ac:dyDescent="0.3">
      <c r="A153" s="2" t="s">
        <v>1340</v>
      </c>
      <c r="B153" s="2" t="s">
        <v>1341</v>
      </c>
      <c r="C153" s="2"/>
      <c r="D153" s="2" t="s">
        <v>1342</v>
      </c>
      <c r="E153" s="2" t="s">
        <v>1343</v>
      </c>
      <c r="F153" s="2" t="s">
        <v>169</v>
      </c>
      <c r="G153" s="2" t="s">
        <v>19</v>
      </c>
      <c r="H153" s="2">
        <v>50369</v>
      </c>
      <c r="I153" t="s">
        <v>6190</v>
      </c>
    </row>
    <row r="154" spans="1:9" x14ac:dyDescent="0.3">
      <c r="A154" s="2" t="s">
        <v>1345</v>
      </c>
      <c r="B154" s="2" t="s">
        <v>1346</v>
      </c>
      <c r="C154" s="2" t="s">
        <v>1347</v>
      </c>
      <c r="D154" s="2" t="s">
        <v>1348</v>
      </c>
      <c r="E154" s="2" t="s">
        <v>1349</v>
      </c>
      <c r="F154" s="2" t="s">
        <v>73</v>
      </c>
      <c r="G154" s="2" t="s">
        <v>19</v>
      </c>
      <c r="H154" s="2">
        <v>96805</v>
      </c>
      <c r="I154" t="s">
        <v>6190</v>
      </c>
    </row>
    <row r="155" spans="1:9" x14ac:dyDescent="0.3">
      <c r="A155" s="2" t="s">
        <v>1351</v>
      </c>
      <c r="B155" s="2" t="s">
        <v>1352</v>
      </c>
      <c r="C155" s="2"/>
      <c r="D155" s="2" t="s">
        <v>1353</v>
      </c>
      <c r="E155" s="2" t="s">
        <v>1354</v>
      </c>
      <c r="F155" s="2" t="s">
        <v>271</v>
      </c>
      <c r="G155" s="2" t="s">
        <v>19</v>
      </c>
      <c r="H155" s="2">
        <v>33345</v>
      </c>
      <c r="I155" t="s">
        <v>6191</v>
      </c>
    </row>
    <row r="156" spans="1:9" x14ac:dyDescent="0.3">
      <c r="A156" s="2" t="s">
        <v>1356</v>
      </c>
      <c r="B156" s="2" t="s">
        <v>1357</v>
      </c>
      <c r="C156" s="2" t="s">
        <v>1358</v>
      </c>
      <c r="D156" s="2" t="s">
        <v>1359</v>
      </c>
      <c r="E156" s="2" t="s">
        <v>1360</v>
      </c>
      <c r="F156" s="2" t="s">
        <v>46</v>
      </c>
      <c r="G156" s="2" t="s">
        <v>19</v>
      </c>
      <c r="H156" s="2">
        <v>19172</v>
      </c>
      <c r="I156" t="s">
        <v>6191</v>
      </c>
    </row>
    <row r="157" spans="1:9" x14ac:dyDescent="0.3">
      <c r="A157" s="2" t="s">
        <v>1362</v>
      </c>
      <c r="B157" s="2" t="s">
        <v>1363</v>
      </c>
      <c r="C157" s="2" t="s">
        <v>1364</v>
      </c>
      <c r="D157" s="2" t="s">
        <v>1365</v>
      </c>
      <c r="E157" s="2" t="s">
        <v>1366</v>
      </c>
      <c r="F157" s="2" t="s">
        <v>124</v>
      </c>
      <c r="G157" s="2" t="s">
        <v>19</v>
      </c>
      <c r="H157" s="2">
        <v>6854</v>
      </c>
      <c r="I157" t="s">
        <v>6190</v>
      </c>
    </row>
    <row r="158" spans="1:9" x14ac:dyDescent="0.3">
      <c r="A158" s="2" t="s">
        <v>1368</v>
      </c>
      <c r="B158" s="2" t="s">
        <v>1369</v>
      </c>
      <c r="C158" s="2" t="s">
        <v>1370</v>
      </c>
      <c r="D158" s="2" t="s">
        <v>1371</v>
      </c>
      <c r="E158" s="2" t="s">
        <v>1372</v>
      </c>
      <c r="F158" s="2" t="s">
        <v>59</v>
      </c>
      <c r="G158" s="2" t="s">
        <v>19</v>
      </c>
      <c r="H158" s="2">
        <v>76011</v>
      </c>
      <c r="I158" t="s">
        <v>6190</v>
      </c>
    </row>
    <row r="159" spans="1:9" x14ac:dyDescent="0.3">
      <c r="A159" s="2" t="s">
        <v>1374</v>
      </c>
      <c r="B159" s="2" t="s">
        <v>1375</v>
      </c>
      <c r="C159" s="2" t="s">
        <v>1376</v>
      </c>
      <c r="D159" s="2" t="s">
        <v>1377</v>
      </c>
      <c r="E159" s="2" t="s">
        <v>1378</v>
      </c>
      <c r="F159" s="2" t="s">
        <v>360</v>
      </c>
      <c r="G159" s="2" t="s">
        <v>318</v>
      </c>
      <c r="H159" s="2" t="s">
        <v>361</v>
      </c>
      <c r="I159" t="s">
        <v>6191</v>
      </c>
    </row>
    <row r="160" spans="1:9" x14ac:dyDescent="0.3">
      <c r="A160" s="2" t="s">
        <v>1380</v>
      </c>
      <c r="B160" s="2" t="s">
        <v>1381</v>
      </c>
      <c r="C160" s="2"/>
      <c r="D160" s="2" t="s">
        <v>1382</v>
      </c>
      <c r="E160" s="2" t="s">
        <v>1383</v>
      </c>
      <c r="F160" s="2" t="s">
        <v>65</v>
      </c>
      <c r="G160" s="2" t="s">
        <v>19</v>
      </c>
      <c r="H160" s="2">
        <v>37416</v>
      </c>
      <c r="I160" t="s">
        <v>6190</v>
      </c>
    </row>
    <row r="161" spans="1:9" x14ac:dyDescent="0.3">
      <c r="A161" s="2" t="s">
        <v>1385</v>
      </c>
      <c r="B161" s="2" t="s">
        <v>1386</v>
      </c>
      <c r="C161" s="2"/>
      <c r="D161" s="2" t="s">
        <v>1387</v>
      </c>
      <c r="E161" s="2" t="s">
        <v>1388</v>
      </c>
      <c r="F161" s="2" t="s">
        <v>189</v>
      </c>
      <c r="G161" s="2" t="s">
        <v>19</v>
      </c>
      <c r="H161" s="2">
        <v>97296</v>
      </c>
      <c r="I161" t="s">
        <v>6191</v>
      </c>
    </row>
    <row r="162" spans="1:9" x14ac:dyDescent="0.3">
      <c r="A162" s="2" t="s">
        <v>1390</v>
      </c>
      <c r="B162" s="2" t="s">
        <v>1391</v>
      </c>
      <c r="C162" s="2" t="s">
        <v>1392</v>
      </c>
      <c r="D162" s="2" t="s">
        <v>1393</v>
      </c>
      <c r="E162" s="2" t="s">
        <v>1394</v>
      </c>
      <c r="F162" s="2" t="s">
        <v>77</v>
      </c>
      <c r="G162" s="2" t="s">
        <v>19</v>
      </c>
      <c r="H162" s="2">
        <v>73135</v>
      </c>
      <c r="I162" t="s">
        <v>6191</v>
      </c>
    </row>
    <row r="163" spans="1:9" x14ac:dyDescent="0.3">
      <c r="A163" s="2" t="s">
        <v>1396</v>
      </c>
      <c r="B163" s="2" t="s">
        <v>1397</v>
      </c>
      <c r="C163" s="2" t="s">
        <v>1398</v>
      </c>
      <c r="D163" s="2" t="s">
        <v>1399</v>
      </c>
      <c r="E163" s="2" t="s">
        <v>1400</v>
      </c>
      <c r="F163" s="2" t="s">
        <v>47</v>
      </c>
      <c r="G163" s="2" t="s">
        <v>19</v>
      </c>
      <c r="H163" s="2">
        <v>20520</v>
      </c>
      <c r="I163" t="s">
        <v>6191</v>
      </c>
    </row>
    <row r="164" spans="1:9" x14ac:dyDescent="0.3">
      <c r="A164" s="2" t="s">
        <v>1402</v>
      </c>
      <c r="B164" s="2" t="s">
        <v>1403</v>
      </c>
      <c r="C164" s="2" t="s">
        <v>1404</v>
      </c>
      <c r="D164" s="2" t="s">
        <v>1405</v>
      </c>
      <c r="E164" s="2" t="s">
        <v>1406</v>
      </c>
      <c r="F164" s="2" t="s">
        <v>82</v>
      </c>
      <c r="G164" s="2" t="s">
        <v>19</v>
      </c>
      <c r="H164" s="2">
        <v>27415</v>
      </c>
      <c r="I164" t="s">
        <v>6190</v>
      </c>
    </row>
    <row r="165" spans="1:9" x14ac:dyDescent="0.3">
      <c r="A165" s="2" t="s">
        <v>1408</v>
      </c>
      <c r="B165" s="2" t="s">
        <v>1409</v>
      </c>
      <c r="C165" s="2" t="s">
        <v>1410</v>
      </c>
      <c r="D165" s="2" t="s">
        <v>1411</v>
      </c>
      <c r="E165" s="2" t="s">
        <v>1412</v>
      </c>
      <c r="F165" s="2" t="s">
        <v>164</v>
      </c>
      <c r="G165" s="2" t="s">
        <v>19</v>
      </c>
      <c r="H165" s="2">
        <v>22313</v>
      </c>
      <c r="I165" t="s">
        <v>6191</v>
      </c>
    </row>
    <row r="166" spans="1:9" x14ac:dyDescent="0.3">
      <c r="A166" s="2" t="s">
        <v>1414</v>
      </c>
      <c r="B166" s="2" t="s">
        <v>1415</v>
      </c>
      <c r="C166" s="2" t="s">
        <v>1416</v>
      </c>
      <c r="D166" s="2" t="s">
        <v>1417</v>
      </c>
      <c r="E166" s="2" t="s">
        <v>1418</v>
      </c>
      <c r="F166" s="2" t="s">
        <v>1419</v>
      </c>
      <c r="G166" s="2" t="s">
        <v>318</v>
      </c>
      <c r="H166" s="2" t="s">
        <v>370</v>
      </c>
      <c r="I166" t="s">
        <v>6191</v>
      </c>
    </row>
    <row r="167" spans="1:9" x14ac:dyDescent="0.3">
      <c r="A167" s="2" t="s">
        <v>1421</v>
      </c>
      <c r="B167" s="2" t="s">
        <v>1422</v>
      </c>
      <c r="C167" s="2"/>
      <c r="D167" s="2" t="s">
        <v>1423</v>
      </c>
      <c r="E167" s="2" t="s">
        <v>1424</v>
      </c>
      <c r="F167" s="2" t="s">
        <v>163</v>
      </c>
      <c r="G167" s="2" t="s">
        <v>19</v>
      </c>
      <c r="H167" s="2">
        <v>53405</v>
      </c>
      <c r="I167" t="s">
        <v>6190</v>
      </c>
    </row>
    <row r="168" spans="1:9" x14ac:dyDescent="0.3">
      <c r="A168" s="2" t="s">
        <v>1426</v>
      </c>
      <c r="B168" s="2" t="s">
        <v>1427</v>
      </c>
      <c r="C168" s="2"/>
      <c r="D168" s="2" t="s">
        <v>1428</v>
      </c>
      <c r="E168" s="2" t="s">
        <v>1429</v>
      </c>
      <c r="F168" s="2" t="s">
        <v>209</v>
      </c>
      <c r="G168" s="2" t="s">
        <v>19</v>
      </c>
      <c r="H168" s="2">
        <v>34629</v>
      </c>
      <c r="I168" t="s">
        <v>6190</v>
      </c>
    </row>
    <row r="169" spans="1:9" x14ac:dyDescent="0.3">
      <c r="A169" s="2" t="s">
        <v>1431</v>
      </c>
      <c r="B169" s="2" t="s">
        <v>1432</v>
      </c>
      <c r="C169" s="2" t="s">
        <v>1433</v>
      </c>
      <c r="D169" s="2" t="s">
        <v>1434</v>
      </c>
      <c r="E169" s="2" t="s">
        <v>1435</v>
      </c>
      <c r="F169" s="2" t="s">
        <v>163</v>
      </c>
      <c r="G169" s="2" t="s">
        <v>19</v>
      </c>
      <c r="H169" s="2">
        <v>53405</v>
      </c>
      <c r="I169" t="s">
        <v>6190</v>
      </c>
    </row>
    <row r="170" spans="1:9" x14ac:dyDescent="0.3">
      <c r="A170" s="2" t="s">
        <v>1437</v>
      </c>
      <c r="B170" s="2" t="s">
        <v>1438</v>
      </c>
      <c r="C170" s="2"/>
      <c r="D170" s="2" t="s">
        <v>1439</v>
      </c>
      <c r="E170" s="2" t="s">
        <v>1440</v>
      </c>
      <c r="F170" s="2" t="s">
        <v>1419</v>
      </c>
      <c r="G170" s="2" t="s">
        <v>318</v>
      </c>
      <c r="H170" s="2" t="s">
        <v>370</v>
      </c>
      <c r="I170" t="s">
        <v>6191</v>
      </c>
    </row>
    <row r="171" spans="1:9" x14ac:dyDescent="0.3">
      <c r="A171" s="2" t="s">
        <v>1442</v>
      </c>
      <c r="B171" s="2" t="s">
        <v>1443</v>
      </c>
      <c r="C171" s="2" t="s">
        <v>1444</v>
      </c>
      <c r="D171" s="2" t="s">
        <v>1445</v>
      </c>
      <c r="E171" s="2" t="s">
        <v>1446</v>
      </c>
      <c r="F171" s="2" t="s">
        <v>1447</v>
      </c>
      <c r="G171" s="2" t="s">
        <v>318</v>
      </c>
      <c r="H171" s="2" t="s">
        <v>460</v>
      </c>
      <c r="I171" t="s">
        <v>6191</v>
      </c>
    </row>
    <row r="172" spans="1:9" x14ac:dyDescent="0.3">
      <c r="A172" s="2" t="s">
        <v>1449</v>
      </c>
      <c r="B172" s="2" t="s">
        <v>1450</v>
      </c>
      <c r="C172" s="2" t="s">
        <v>1451</v>
      </c>
      <c r="D172" s="2"/>
      <c r="E172" s="2" t="s">
        <v>1452</v>
      </c>
      <c r="F172" s="2" t="s">
        <v>102</v>
      </c>
      <c r="G172" s="2" t="s">
        <v>28</v>
      </c>
      <c r="H172" s="2" t="s">
        <v>103</v>
      </c>
      <c r="I172" t="s">
        <v>6191</v>
      </c>
    </row>
    <row r="173" spans="1:9" x14ac:dyDescent="0.3">
      <c r="A173" s="2" t="s">
        <v>1454</v>
      </c>
      <c r="B173" s="2" t="s">
        <v>1455</v>
      </c>
      <c r="C173" s="2" t="s">
        <v>1456</v>
      </c>
      <c r="D173" s="2" t="s">
        <v>1457</v>
      </c>
      <c r="E173" s="2" t="s">
        <v>1458</v>
      </c>
      <c r="F173" s="2" t="s">
        <v>137</v>
      </c>
      <c r="G173" s="2" t="s">
        <v>19</v>
      </c>
      <c r="H173" s="2">
        <v>33686</v>
      </c>
      <c r="I173" t="s">
        <v>6190</v>
      </c>
    </row>
    <row r="174" spans="1:9" x14ac:dyDescent="0.3">
      <c r="A174" s="2" t="s">
        <v>1460</v>
      </c>
      <c r="B174" s="2" t="s">
        <v>1461</v>
      </c>
      <c r="C174" s="2" t="s">
        <v>1462</v>
      </c>
      <c r="D174" s="2"/>
      <c r="E174" s="2" t="s">
        <v>1463</v>
      </c>
      <c r="F174" s="2" t="s">
        <v>440</v>
      </c>
      <c r="G174" s="2" t="s">
        <v>318</v>
      </c>
      <c r="H174" s="2" t="s">
        <v>369</v>
      </c>
      <c r="I174" t="s">
        <v>6191</v>
      </c>
    </row>
    <row r="175" spans="1:9" x14ac:dyDescent="0.3">
      <c r="A175" s="2" t="s">
        <v>1465</v>
      </c>
      <c r="B175" s="2" t="s">
        <v>1466</v>
      </c>
      <c r="C175" s="2" t="s">
        <v>1467</v>
      </c>
      <c r="D175" s="2" t="s">
        <v>1468</v>
      </c>
      <c r="E175" s="2" t="s">
        <v>1469</v>
      </c>
      <c r="F175" s="2" t="s">
        <v>187</v>
      </c>
      <c r="G175" s="2" t="s">
        <v>19</v>
      </c>
      <c r="H175" s="2">
        <v>36195</v>
      </c>
      <c r="I175" t="s">
        <v>6191</v>
      </c>
    </row>
    <row r="176" spans="1:9" x14ac:dyDescent="0.3">
      <c r="A176" s="2" t="s">
        <v>1471</v>
      </c>
      <c r="B176" s="2" t="s">
        <v>1472</v>
      </c>
      <c r="C176" s="2"/>
      <c r="D176" s="2" t="s">
        <v>1473</v>
      </c>
      <c r="E176" s="2" t="s">
        <v>1474</v>
      </c>
      <c r="F176" s="2" t="s">
        <v>351</v>
      </c>
      <c r="G176" s="2" t="s">
        <v>19</v>
      </c>
      <c r="H176" s="2">
        <v>89436</v>
      </c>
      <c r="I176" t="s">
        <v>6190</v>
      </c>
    </row>
    <row r="177" spans="1:9" x14ac:dyDescent="0.3">
      <c r="A177" s="2" t="s">
        <v>1476</v>
      </c>
      <c r="B177" s="2" t="s">
        <v>1477</v>
      </c>
      <c r="C177" s="2" t="s">
        <v>1478</v>
      </c>
      <c r="D177" s="2" t="s">
        <v>1479</v>
      </c>
      <c r="E177" s="2" t="s">
        <v>1480</v>
      </c>
      <c r="F177" s="2" t="s">
        <v>167</v>
      </c>
      <c r="G177" s="2" t="s">
        <v>19</v>
      </c>
      <c r="H177" s="2">
        <v>31205</v>
      </c>
      <c r="I177" t="s">
        <v>6190</v>
      </c>
    </row>
    <row r="178" spans="1:9" x14ac:dyDescent="0.3">
      <c r="A178" s="2" t="s">
        <v>1482</v>
      </c>
      <c r="B178" s="2" t="s">
        <v>1483</v>
      </c>
      <c r="C178" s="2" t="s">
        <v>1484</v>
      </c>
      <c r="D178" s="2" t="s">
        <v>1485</v>
      </c>
      <c r="E178" s="2" t="s">
        <v>1486</v>
      </c>
      <c r="F178" s="2" t="s">
        <v>146</v>
      </c>
      <c r="G178" s="2" t="s">
        <v>19</v>
      </c>
      <c r="H178" s="2">
        <v>90605</v>
      </c>
      <c r="I178" t="s">
        <v>6190</v>
      </c>
    </row>
    <row r="179" spans="1:9" x14ac:dyDescent="0.3">
      <c r="A179" s="2" t="s">
        <v>1488</v>
      </c>
      <c r="B179" s="2" t="s">
        <v>1489</v>
      </c>
      <c r="C179" s="2" t="s">
        <v>1490</v>
      </c>
      <c r="D179" s="2"/>
      <c r="E179" s="2" t="s">
        <v>1491</v>
      </c>
      <c r="F179" s="2" t="s">
        <v>193</v>
      </c>
      <c r="G179" s="2" t="s">
        <v>19</v>
      </c>
      <c r="H179" s="2">
        <v>37605</v>
      </c>
      <c r="I179" t="s">
        <v>6190</v>
      </c>
    </row>
    <row r="180" spans="1:9" x14ac:dyDescent="0.3">
      <c r="A180" s="2" t="s">
        <v>1493</v>
      </c>
      <c r="B180" s="2" t="s">
        <v>1494</v>
      </c>
      <c r="C180" s="2" t="s">
        <v>1495</v>
      </c>
      <c r="D180" s="2" t="s">
        <v>1496</v>
      </c>
      <c r="E180" s="2" t="s">
        <v>1497</v>
      </c>
      <c r="F180" s="2" t="s">
        <v>219</v>
      </c>
      <c r="G180" s="2" t="s">
        <v>19</v>
      </c>
      <c r="H180" s="2">
        <v>14614</v>
      </c>
      <c r="I180" t="s">
        <v>6191</v>
      </c>
    </row>
    <row r="181" spans="1:9" x14ac:dyDescent="0.3">
      <c r="A181" s="2" t="s">
        <v>1499</v>
      </c>
      <c r="B181" s="2" t="s">
        <v>1500</v>
      </c>
      <c r="C181" s="2"/>
      <c r="D181" s="2" t="s">
        <v>1501</v>
      </c>
      <c r="E181" s="2" t="s">
        <v>1502</v>
      </c>
      <c r="F181" s="2" t="s">
        <v>362</v>
      </c>
      <c r="G181" s="2" t="s">
        <v>318</v>
      </c>
      <c r="H181" s="2" t="s">
        <v>363</v>
      </c>
      <c r="I181" t="s">
        <v>6191</v>
      </c>
    </row>
    <row r="182" spans="1:9" x14ac:dyDescent="0.3">
      <c r="A182" s="2" t="s">
        <v>1504</v>
      </c>
      <c r="B182" s="2" t="s">
        <v>1505</v>
      </c>
      <c r="C182" s="2" t="s">
        <v>1506</v>
      </c>
      <c r="D182" s="2" t="s">
        <v>1507</v>
      </c>
      <c r="E182" s="2" t="s">
        <v>1508</v>
      </c>
      <c r="F182" s="2" t="s">
        <v>139</v>
      </c>
      <c r="G182" s="2" t="s">
        <v>19</v>
      </c>
      <c r="H182" s="2">
        <v>11254</v>
      </c>
      <c r="I182" t="s">
        <v>6191</v>
      </c>
    </row>
    <row r="183" spans="1:9" x14ac:dyDescent="0.3">
      <c r="A183" s="2" t="s">
        <v>1509</v>
      </c>
      <c r="B183" s="2" t="s">
        <v>1510</v>
      </c>
      <c r="C183" s="2" t="s">
        <v>1511</v>
      </c>
      <c r="D183" s="2" t="s">
        <v>1512</v>
      </c>
      <c r="E183" s="2" t="s">
        <v>1513</v>
      </c>
      <c r="F183" s="2" t="s">
        <v>83</v>
      </c>
      <c r="G183" s="2" t="s">
        <v>19</v>
      </c>
      <c r="H183" s="2">
        <v>1114</v>
      </c>
      <c r="I183" t="s">
        <v>6191</v>
      </c>
    </row>
    <row r="184" spans="1:9" x14ac:dyDescent="0.3">
      <c r="A184" s="2" t="s">
        <v>1515</v>
      </c>
      <c r="B184" s="2" t="s">
        <v>1516</v>
      </c>
      <c r="C184" s="2" t="s">
        <v>1517</v>
      </c>
      <c r="D184" s="2" t="s">
        <v>1518</v>
      </c>
      <c r="E184" s="2" t="s">
        <v>1519</v>
      </c>
      <c r="F184" s="2" t="s">
        <v>232</v>
      </c>
      <c r="G184" s="2" t="s">
        <v>19</v>
      </c>
      <c r="H184" s="2">
        <v>22908</v>
      </c>
      <c r="I184" t="s">
        <v>6191</v>
      </c>
    </row>
    <row r="185" spans="1:9" x14ac:dyDescent="0.3">
      <c r="A185" s="2" t="s">
        <v>1521</v>
      </c>
      <c r="B185" s="2" t="s">
        <v>1522</v>
      </c>
      <c r="C185" s="2" t="s">
        <v>1523</v>
      </c>
      <c r="D185" s="2" t="s">
        <v>1524</v>
      </c>
      <c r="E185" s="2" t="s">
        <v>1525</v>
      </c>
      <c r="F185" s="2" t="s">
        <v>115</v>
      </c>
      <c r="G185" s="2" t="s">
        <v>19</v>
      </c>
      <c r="H185" s="2">
        <v>75044</v>
      </c>
      <c r="I185" t="s">
        <v>6191</v>
      </c>
    </row>
    <row r="186" spans="1:9" x14ac:dyDescent="0.3">
      <c r="A186" s="2" t="s">
        <v>1527</v>
      </c>
      <c r="B186" s="2" t="s">
        <v>1528</v>
      </c>
      <c r="C186" s="2" t="s">
        <v>1529</v>
      </c>
      <c r="D186" s="2" t="s">
        <v>1530</v>
      </c>
      <c r="E186" s="2" t="s">
        <v>1531</v>
      </c>
      <c r="F186" s="2" t="s">
        <v>33</v>
      </c>
      <c r="G186" s="2" t="s">
        <v>19</v>
      </c>
      <c r="H186" s="2">
        <v>55448</v>
      </c>
      <c r="I186" t="s">
        <v>6191</v>
      </c>
    </row>
    <row r="187" spans="1:9" x14ac:dyDescent="0.3">
      <c r="A187" s="2" t="s">
        <v>1533</v>
      </c>
      <c r="B187" s="2" t="s">
        <v>1534</v>
      </c>
      <c r="C187" s="2" t="s">
        <v>1535</v>
      </c>
      <c r="D187" s="2" t="s">
        <v>1536</v>
      </c>
      <c r="E187" s="2" t="s">
        <v>1537</v>
      </c>
      <c r="F187" s="2" t="s">
        <v>174</v>
      </c>
      <c r="G187" s="2" t="s">
        <v>19</v>
      </c>
      <c r="H187" s="2">
        <v>48919</v>
      </c>
      <c r="I187" t="s">
        <v>6190</v>
      </c>
    </row>
    <row r="188" spans="1:9" x14ac:dyDescent="0.3">
      <c r="A188" s="2" t="s">
        <v>1539</v>
      </c>
      <c r="B188" s="2" t="s">
        <v>1540</v>
      </c>
      <c r="C188" s="2" t="s">
        <v>1541</v>
      </c>
      <c r="D188" s="2" t="s">
        <v>1542</v>
      </c>
      <c r="E188" s="2" t="s">
        <v>1543</v>
      </c>
      <c r="F188" s="2" t="s">
        <v>141</v>
      </c>
      <c r="G188" s="2" t="s">
        <v>19</v>
      </c>
      <c r="H188" s="2">
        <v>58207</v>
      </c>
      <c r="I188" t="s">
        <v>6191</v>
      </c>
    </row>
    <row r="189" spans="1:9" x14ac:dyDescent="0.3">
      <c r="A189" s="2" t="s">
        <v>1545</v>
      </c>
      <c r="B189" s="2" t="s">
        <v>1546</v>
      </c>
      <c r="C189" s="2" t="s">
        <v>1547</v>
      </c>
      <c r="D189" s="2"/>
      <c r="E189" s="2" t="s">
        <v>1548</v>
      </c>
      <c r="F189" s="2" t="s">
        <v>72</v>
      </c>
      <c r="G189" s="2" t="s">
        <v>19</v>
      </c>
      <c r="H189" s="2">
        <v>99522</v>
      </c>
      <c r="I189" t="s">
        <v>6190</v>
      </c>
    </row>
    <row r="190" spans="1:9" x14ac:dyDescent="0.3">
      <c r="A190" s="2" t="s">
        <v>1550</v>
      </c>
      <c r="B190" s="2" t="s">
        <v>1551</v>
      </c>
      <c r="C190" s="2" t="s">
        <v>1552</v>
      </c>
      <c r="D190" s="2" t="s">
        <v>1553</v>
      </c>
      <c r="E190" s="2" t="s">
        <v>1554</v>
      </c>
      <c r="F190" s="2" t="s">
        <v>77</v>
      </c>
      <c r="G190" s="2" t="s">
        <v>19</v>
      </c>
      <c r="H190" s="2">
        <v>73129</v>
      </c>
      <c r="I190" t="s">
        <v>6190</v>
      </c>
    </row>
    <row r="191" spans="1:9" x14ac:dyDescent="0.3">
      <c r="A191" s="2" t="s">
        <v>1556</v>
      </c>
      <c r="B191" s="2" t="s">
        <v>1557</v>
      </c>
      <c r="C191" s="2" t="s">
        <v>1558</v>
      </c>
      <c r="D191" s="2" t="s">
        <v>1559</v>
      </c>
      <c r="E191" s="2" t="s">
        <v>1560</v>
      </c>
      <c r="F191" s="2" t="s">
        <v>90</v>
      </c>
      <c r="G191" s="2" t="s">
        <v>19</v>
      </c>
      <c r="H191" s="2">
        <v>74103</v>
      </c>
      <c r="I191" t="s">
        <v>6190</v>
      </c>
    </row>
    <row r="192" spans="1:9" x14ac:dyDescent="0.3">
      <c r="A192" s="2" t="s">
        <v>1562</v>
      </c>
      <c r="B192" s="2" t="s">
        <v>1563</v>
      </c>
      <c r="C192" s="2" t="s">
        <v>1564</v>
      </c>
      <c r="D192" s="2" t="s">
        <v>1565</v>
      </c>
      <c r="E192" s="2" t="s">
        <v>1566</v>
      </c>
      <c r="F192" s="2" t="s">
        <v>41</v>
      </c>
      <c r="G192" s="2" t="s">
        <v>19</v>
      </c>
      <c r="H192" s="2">
        <v>48211</v>
      </c>
      <c r="I192" t="s">
        <v>6190</v>
      </c>
    </row>
    <row r="193" spans="1:9" x14ac:dyDescent="0.3">
      <c r="A193" s="2" t="s">
        <v>1568</v>
      </c>
      <c r="B193" s="2" t="s">
        <v>1569</v>
      </c>
      <c r="C193" s="2" t="s">
        <v>1570</v>
      </c>
      <c r="D193" s="2" t="s">
        <v>1571</v>
      </c>
      <c r="E193" s="2" t="s">
        <v>1572</v>
      </c>
      <c r="F193" s="2" t="s">
        <v>47</v>
      </c>
      <c r="G193" s="2" t="s">
        <v>19</v>
      </c>
      <c r="H193" s="2">
        <v>20436</v>
      </c>
      <c r="I193" t="s">
        <v>6190</v>
      </c>
    </row>
    <row r="194" spans="1:9" x14ac:dyDescent="0.3">
      <c r="A194" s="2" t="s">
        <v>1574</v>
      </c>
      <c r="B194" s="2" t="s">
        <v>1575</v>
      </c>
      <c r="C194" s="2" t="s">
        <v>1576</v>
      </c>
      <c r="D194" s="2" t="s">
        <v>1577</v>
      </c>
      <c r="E194" s="2" t="s">
        <v>1578</v>
      </c>
      <c r="F194" s="2" t="s">
        <v>323</v>
      </c>
      <c r="G194" s="2" t="s">
        <v>318</v>
      </c>
      <c r="H194" s="2" t="s">
        <v>324</v>
      </c>
      <c r="I194" t="s">
        <v>6190</v>
      </c>
    </row>
    <row r="195" spans="1:9" x14ac:dyDescent="0.3">
      <c r="A195" s="2" t="s">
        <v>1580</v>
      </c>
      <c r="B195" s="2" t="s">
        <v>1581</v>
      </c>
      <c r="C195" s="2"/>
      <c r="D195" s="2" t="s">
        <v>1582</v>
      </c>
      <c r="E195" s="2" t="s">
        <v>1583</v>
      </c>
      <c r="F195" s="2" t="s">
        <v>188</v>
      </c>
      <c r="G195" s="2" t="s">
        <v>19</v>
      </c>
      <c r="H195" s="2">
        <v>85215</v>
      </c>
      <c r="I195" t="s">
        <v>6191</v>
      </c>
    </row>
    <row r="196" spans="1:9" x14ac:dyDescent="0.3">
      <c r="A196" s="2" t="s">
        <v>1585</v>
      </c>
      <c r="B196" s="2" t="s">
        <v>1586</v>
      </c>
      <c r="C196" s="2" t="s">
        <v>1587</v>
      </c>
      <c r="D196" s="2" t="s">
        <v>1588</v>
      </c>
      <c r="E196" s="2" t="s">
        <v>1589</v>
      </c>
      <c r="F196" s="2" t="s">
        <v>181</v>
      </c>
      <c r="G196" s="2" t="s">
        <v>19</v>
      </c>
      <c r="H196" s="2">
        <v>44485</v>
      </c>
      <c r="I196" t="s">
        <v>6191</v>
      </c>
    </row>
    <row r="197" spans="1:9" x14ac:dyDescent="0.3">
      <c r="A197" s="2" t="s">
        <v>1591</v>
      </c>
      <c r="B197" s="2" t="s">
        <v>1592</v>
      </c>
      <c r="C197" s="2" t="s">
        <v>1593</v>
      </c>
      <c r="D197" s="2" t="s">
        <v>1594</v>
      </c>
      <c r="E197" s="2" t="s">
        <v>1595</v>
      </c>
      <c r="F197" s="2" t="s">
        <v>23</v>
      </c>
      <c r="G197" s="2" t="s">
        <v>19</v>
      </c>
      <c r="H197" s="2">
        <v>38150</v>
      </c>
      <c r="I197" t="s">
        <v>6191</v>
      </c>
    </row>
    <row r="198" spans="1:9" x14ac:dyDescent="0.3">
      <c r="A198" s="2" t="s">
        <v>1597</v>
      </c>
      <c r="B198" s="2" t="s">
        <v>1598</v>
      </c>
      <c r="C198" s="2" t="s">
        <v>1599</v>
      </c>
      <c r="D198" s="2"/>
      <c r="E198" s="2" t="s">
        <v>1600</v>
      </c>
      <c r="F198" s="2" t="s">
        <v>47</v>
      </c>
      <c r="G198" s="2" t="s">
        <v>19</v>
      </c>
      <c r="H198" s="2">
        <v>20535</v>
      </c>
      <c r="I198" t="s">
        <v>6191</v>
      </c>
    </row>
    <row r="199" spans="1:9" x14ac:dyDescent="0.3">
      <c r="A199" s="2" t="s">
        <v>1601</v>
      </c>
      <c r="B199" s="2" t="s">
        <v>1602</v>
      </c>
      <c r="C199" s="2" t="s">
        <v>1603</v>
      </c>
      <c r="D199" s="2" t="s">
        <v>1604</v>
      </c>
      <c r="E199" s="2" t="s">
        <v>1605</v>
      </c>
      <c r="F199" s="2" t="s">
        <v>475</v>
      </c>
      <c r="G199" s="2" t="s">
        <v>318</v>
      </c>
      <c r="H199" s="2" t="s">
        <v>425</v>
      </c>
      <c r="I199" t="s">
        <v>6190</v>
      </c>
    </row>
    <row r="200" spans="1:9" x14ac:dyDescent="0.3">
      <c r="A200" s="2" t="s">
        <v>1606</v>
      </c>
      <c r="B200" s="2" t="s">
        <v>1607</v>
      </c>
      <c r="C200" s="2" t="s">
        <v>1608</v>
      </c>
      <c r="D200" s="2" t="s">
        <v>1609</v>
      </c>
      <c r="E200" s="2" t="s">
        <v>1610</v>
      </c>
      <c r="F200" s="2" t="s">
        <v>121</v>
      </c>
      <c r="G200" s="2" t="s">
        <v>19</v>
      </c>
      <c r="H200" s="2">
        <v>33064</v>
      </c>
      <c r="I200" t="s">
        <v>6191</v>
      </c>
    </row>
    <row r="201" spans="1:9" x14ac:dyDescent="0.3">
      <c r="A201" s="2" t="s">
        <v>1611</v>
      </c>
      <c r="B201" s="2" t="s">
        <v>1612</v>
      </c>
      <c r="C201" s="2" t="s">
        <v>1613</v>
      </c>
      <c r="D201" s="2" t="s">
        <v>1614</v>
      </c>
      <c r="E201" s="2" t="s">
        <v>1615</v>
      </c>
      <c r="F201" s="2" t="s">
        <v>56</v>
      </c>
      <c r="G201" s="2" t="s">
        <v>19</v>
      </c>
      <c r="H201" s="2">
        <v>60604</v>
      </c>
      <c r="I201" t="s">
        <v>6191</v>
      </c>
    </row>
    <row r="202" spans="1:9" x14ac:dyDescent="0.3">
      <c r="A202" s="2" t="s">
        <v>1616</v>
      </c>
      <c r="B202" s="2" t="s">
        <v>1617</v>
      </c>
      <c r="C202" s="2" t="s">
        <v>1618</v>
      </c>
      <c r="D202" s="2" t="s">
        <v>1619</v>
      </c>
      <c r="E202" s="2" t="s">
        <v>1620</v>
      </c>
      <c r="F202" s="2" t="s">
        <v>299</v>
      </c>
      <c r="G202" s="2" t="s">
        <v>28</v>
      </c>
      <c r="H202" s="2" t="s">
        <v>300</v>
      </c>
      <c r="I202" t="s">
        <v>6191</v>
      </c>
    </row>
    <row r="203" spans="1:9" x14ac:dyDescent="0.3">
      <c r="A203" s="2" t="s">
        <v>1622</v>
      </c>
      <c r="B203" s="2" t="s">
        <v>1623</v>
      </c>
      <c r="C203" s="2"/>
      <c r="D203" s="2" t="s">
        <v>1624</v>
      </c>
      <c r="E203" s="2" t="s">
        <v>1625</v>
      </c>
      <c r="F203" s="2" t="s">
        <v>732</v>
      </c>
      <c r="G203" s="2" t="s">
        <v>19</v>
      </c>
      <c r="H203" s="2">
        <v>84409</v>
      </c>
      <c r="I203" t="s">
        <v>6191</v>
      </c>
    </row>
    <row r="204" spans="1:9" x14ac:dyDescent="0.3">
      <c r="A204" s="2" t="s">
        <v>1627</v>
      </c>
      <c r="B204" s="2" t="s">
        <v>1628</v>
      </c>
      <c r="C204" s="2" t="s">
        <v>1629</v>
      </c>
      <c r="D204" s="2" t="s">
        <v>1630</v>
      </c>
      <c r="E204" s="2" t="s">
        <v>1631</v>
      </c>
      <c r="F204" s="2" t="s">
        <v>198</v>
      </c>
      <c r="G204" s="2" t="s">
        <v>19</v>
      </c>
      <c r="H204" s="2">
        <v>12205</v>
      </c>
      <c r="I204" t="s">
        <v>6190</v>
      </c>
    </row>
    <row r="205" spans="1:9" x14ac:dyDescent="0.3">
      <c r="A205" s="2" t="s">
        <v>1633</v>
      </c>
      <c r="B205" s="2" t="s">
        <v>1634</v>
      </c>
      <c r="C205" s="2" t="s">
        <v>1635</v>
      </c>
      <c r="D205" s="2" t="s">
        <v>1636</v>
      </c>
      <c r="E205" s="2" t="s">
        <v>1637</v>
      </c>
      <c r="F205" s="2" t="s">
        <v>295</v>
      </c>
      <c r="G205" s="2" t="s">
        <v>19</v>
      </c>
      <c r="H205" s="2">
        <v>29305</v>
      </c>
      <c r="I205" t="s">
        <v>6191</v>
      </c>
    </row>
    <row r="206" spans="1:9" x14ac:dyDescent="0.3">
      <c r="A206" s="2" t="s">
        <v>1639</v>
      </c>
      <c r="B206" s="2" t="s">
        <v>1640</v>
      </c>
      <c r="C206" s="2"/>
      <c r="D206" s="2" t="s">
        <v>1641</v>
      </c>
      <c r="E206" s="2" t="s">
        <v>1642</v>
      </c>
      <c r="F206" s="2" t="s">
        <v>302</v>
      </c>
      <c r="G206" s="2" t="s">
        <v>19</v>
      </c>
      <c r="H206" s="2">
        <v>10310</v>
      </c>
      <c r="I206" t="s">
        <v>6191</v>
      </c>
    </row>
    <row r="207" spans="1:9" x14ac:dyDescent="0.3">
      <c r="A207" s="2" t="s">
        <v>1644</v>
      </c>
      <c r="B207" s="2" t="s">
        <v>1645</v>
      </c>
      <c r="C207" s="2"/>
      <c r="D207" s="2" t="s">
        <v>1646</v>
      </c>
      <c r="E207" s="2" t="s">
        <v>1647</v>
      </c>
      <c r="F207" s="2" t="s">
        <v>47</v>
      </c>
      <c r="G207" s="2" t="s">
        <v>19</v>
      </c>
      <c r="H207" s="2">
        <v>20337</v>
      </c>
      <c r="I207" t="s">
        <v>6190</v>
      </c>
    </row>
    <row r="208" spans="1:9" x14ac:dyDescent="0.3">
      <c r="A208" s="2" t="s">
        <v>1649</v>
      </c>
      <c r="B208" s="2" t="s">
        <v>1650</v>
      </c>
      <c r="C208" s="2" t="s">
        <v>1651</v>
      </c>
      <c r="D208" s="2"/>
      <c r="E208" s="2" t="s">
        <v>1652</v>
      </c>
      <c r="F208" s="2" t="s">
        <v>35</v>
      </c>
      <c r="G208" s="2" t="s">
        <v>19</v>
      </c>
      <c r="H208" s="2">
        <v>28225</v>
      </c>
      <c r="I208" t="s">
        <v>6191</v>
      </c>
    </row>
    <row r="209" spans="1:9" x14ac:dyDescent="0.3">
      <c r="A209" s="2" t="s">
        <v>1654</v>
      </c>
      <c r="B209" s="2" t="s">
        <v>1655</v>
      </c>
      <c r="C209" s="2" t="s">
        <v>1656</v>
      </c>
      <c r="D209" s="2" t="s">
        <v>1657</v>
      </c>
      <c r="E209" s="2" t="s">
        <v>1658</v>
      </c>
      <c r="F209" s="2" t="s">
        <v>297</v>
      </c>
      <c r="G209" s="2" t="s">
        <v>19</v>
      </c>
      <c r="H209" s="2">
        <v>79491</v>
      </c>
      <c r="I209" t="s">
        <v>6190</v>
      </c>
    </row>
    <row r="210" spans="1:9" x14ac:dyDescent="0.3">
      <c r="A210" s="2" t="s">
        <v>1660</v>
      </c>
      <c r="B210" s="2" t="s">
        <v>1661</v>
      </c>
      <c r="C210" s="2" t="s">
        <v>1662</v>
      </c>
      <c r="D210" s="2" t="s">
        <v>1663</v>
      </c>
      <c r="E210" s="2" t="s">
        <v>1664</v>
      </c>
      <c r="F210" s="2" t="s">
        <v>451</v>
      </c>
      <c r="G210" s="2" t="s">
        <v>318</v>
      </c>
      <c r="H210" s="2" t="s">
        <v>452</v>
      </c>
      <c r="I210" t="s">
        <v>6190</v>
      </c>
    </row>
    <row r="211" spans="1:9" x14ac:dyDescent="0.3">
      <c r="A211" s="2" t="s">
        <v>1666</v>
      </c>
      <c r="B211" s="2" t="s">
        <v>1667</v>
      </c>
      <c r="C211" s="2" t="s">
        <v>1668</v>
      </c>
      <c r="D211" s="2" t="s">
        <v>1669</v>
      </c>
      <c r="E211" s="2" t="s">
        <v>1670</v>
      </c>
      <c r="F211" s="2" t="s">
        <v>264</v>
      </c>
      <c r="G211" s="2" t="s">
        <v>28</v>
      </c>
      <c r="H211" s="2" t="s">
        <v>265</v>
      </c>
      <c r="I211" t="s">
        <v>6191</v>
      </c>
    </row>
    <row r="212" spans="1:9" x14ac:dyDescent="0.3">
      <c r="A212" s="2" t="s">
        <v>1672</v>
      </c>
      <c r="B212" s="2" t="s">
        <v>1673</v>
      </c>
      <c r="C212" s="2" t="s">
        <v>1674</v>
      </c>
      <c r="D212" s="2" t="s">
        <v>1675</v>
      </c>
      <c r="E212" s="2" t="s">
        <v>1676</v>
      </c>
      <c r="F212" s="2" t="s">
        <v>232</v>
      </c>
      <c r="G212" s="2" t="s">
        <v>19</v>
      </c>
      <c r="H212" s="2">
        <v>22908</v>
      </c>
      <c r="I212" t="s">
        <v>6190</v>
      </c>
    </row>
    <row r="213" spans="1:9" x14ac:dyDescent="0.3">
      <c r="A213" s="2" t="s">
        <v>1678</v>
      </c>
      <c r="B213" s="2" t="s">
        <v>1679</v>
      </c>
      <c r="C213" s="2" t="s">
        <v>1680</v>
      </c>
      <c r="D213" s="2"/>
      <c r="E213" s="2" t="s">
        <v>1681</v>
      </c>
      <c r="F213" s="2" t="s">
        <v>57</v>
      </c>
      <c r="G213" s="2" t="s">
        <v>19</v>
      </c>
      <c r="H213" s="2">
        <v>10105</v>
      </c>
      <c r="I213" t="s">
        <v>6191</v>
      </c>
    </row>
    <row r="214" spans="1:9" x14ac:dyDescent="0.3">
      <c r="A214" s="2" t="s">
        <v>1683</v>
      </c>
      <c r="B214" s="2" t="s">
        <v>1684</v>
      </c>
      <c r="C214" s="2" t="s">
        <v>1685</v>
      </c>
      <c r="D214" s="2" t="s">
        <v>1686</v>
      </c>
      <c r="E214" s="2" t="s">
        <v>1687</v>
      </c>
      <c r="F214" s="2" t="s">
        <v>24</v>
      </c>
      <c r="G214" s="2" t="s">
        <v>19</v>
      </c>
      <c r="H214" s="2">
        <v>24009</v>
      </c>
      <c r="I214" t="s">
        <v>6190</v>
      </c>
    </row>
    <row r="215" spans="1:9" x14ac:dyDescent="0.3">
      <c r="A215" s="2" t="s">
        <v>1689</v>
      </c>
      <c r="B215" s="2" t="s">
        <v>1690</v>
      </c>
      <c r="C215" s="2" t="s">
        <v>1691</v>
      </c>
      <c r="D215" s="2" t="s">
        <v>1692</v>
      </c>
      <c r="E215" s="2" t="s">
        <v>1693</v>
      </c>
      <c r="F215" s="2" t="s">
        <v>57</v>
      </c>
      <c r="G215" s="2" t="s">
        <v>19</v>
      </c>
      <c r="H215" s="2">
        <v>10009</v>
      </c>
      <c r="I215" t="s">
        <v>6191</v>
      </c>
    </row>
    <row r="216" spans="1:9" x14ac:dyDescent="0.3">
      <c r="A216" s="2" t="s">
        <v>1695</v>
      </c>
      <c r="B216" s="2" t="s">
        <v>1696</v>
      </c>
      <c r="C216" s="2" t="s">
        <v>1697</v>
      </c>
      <c r="D216" s="2" t="s">
        <v>1698</v>
      </c>
      <c r="E216" s="2" t="s">
        <v>1699</v>
      </c>
      <c r="F216" s="2" t="s">
        <v>1700</v>
      </c>
      <c r="G216" s="2" t="s">
        <v>318</v>
      </c>
      <c r="H216" s="2" t="s">
        <v>348</v>
      </c>
      <c r="I216" t="s">
        <v>6191</v>
      </c>
    </row>
    <row r="217" spans="1:9" x14ac:dyDescent="0.3">
      <c r="A217" s="2" t="s">
        <v>1702</v>
      </c>
      <c r="B217" s="2" t="s">
        <v>1703</v>
      </c>
      <c r="C217" s="2" t="s">
        <v>1704</v>
      </c>
      <c r="D217" s="2" t="s">
        <v>1705</v>
      </c>
      <c r="E217" s="2" t="s">
        <v>1706</v>
      </c>
      <c r="F217" s="2" t="s">
        <v>216</v>
      </c>
      <c r="G217" s="2" t="s">
        <v>19</v>
      </c>
      <c r="H217" s="2">
        <v>84120</v>
      </c>
      <c r="I217" t="s">
        <v>6191</v>
      </c>
    </row>
    <row r="218" spans="1:9" x14ac:dyDescent="0.3">
      <c r="A218" s="2" t="s">
        <v>1708</v>
      </c>
      <c r="B218" s="2" t="s">
        <v>1709</v>
      </c>
      <c r="C218" s="2" t="s">
        <v>1710</v>
      </c>
      <c r="D218" s="2" t="s">
        <v>1711</v>
      </c>
      <c r="E218" s="2" t="s">
        <v>1712</v>
      </c>
      <c r="F218" s="2" t="s">
        <v>260</v>
      </c>
      <c r="G218" s="2" t="s">
        <v>19</v>
      </c>
      <c r="H218" s="2">
        <v>43635</v>
      </c>
      <c r="I218" t="s">
        <v>6190</v>
      </c>
    </row>
    <row r="219" spans="1:9" x14ac:dyDescent="0.3">
      <c r="A219" s="2" t="s">
        <v>1714</v>
      </c>
      <c r="B219" s="2" t="s">
        <v>1715</v>
      </c>
      <c r="C219" s="2" t="s">
        <v>1716</v>
      </c>
      <c r="D219" s="2" t="s">
        <v>1717</v>
      </c>
      <c r="E219" s="2" t="s">
        <v>1718</v>
      </c>
      <c r="F219" s="2" t="s">
        <v>87</v>
      </c>
      <c r="G219" s="2" t="s">
        <v>19</v>
      </c>
      <c r="H219" s="2">
        <v>91131</v>
      </c>
      <c r="I219" t="s">
        <v>6191</v>
      </c>
    </row>
    <row r="220" spans="1:9" x14ac:dyDescent="0.3">
      <c r="A220" s="2" t="s">
        <v>1720</v>
      </c>
      <c r="B220" s="2" t="s">
        <v>1721</v>
      </c>
      <c r="C220" s="2" t="s">
        <v>1722</v>
      </c>
      <c r="D220" s="2" t="s">
        <v>1723</v>
      </c>
      <c r="E220" s="2" t="s">
        <v>1724</v>
      </c>
      <c r="F220" s="2" t="s">
        <v>342</v>
      </c>
      <c r="G220" s="2" t="s">
        <v>318</v>
      </c>
      <c r="H220" s="2" t="s">
        <v>343</v>
      </c>
      <c r="I220" t="s">
        <v>6190</v>
      </c>
    </row>
    <row r="221" spans="1:9" x14ac:dyDescent="0.3">
      <c r="A221" s="2" t="s">
        <v>1726</v>
      </c>
      <c r="B221" s="2" t="s">
        <v>1727</v>
      </c>
      <c r="C221" s="2" t="s">
        <v>1728</v>
      </c>
      <c r="D221" s="2" t="s">
        <v>1729</v>
      </c>
      <c r="E221" s="2" t="s">
        <v>1730</v>
      </c>
      <c r="F221" s="2" t="s">
        <v>37</v>
      </c>
      <c r="G221" s="2" t="s">
        <v>19</v>
      </c>
      <c r="H221" s="2">
        <v>64082</v>
      </c>
      <c r="I221" t="s">
        <v>6191</v>
      </c>
    </row>
    <row r="222" spans="1:9" x14ac:dyDescent="0.3">
      <c r="A222" s="2" t="s">
        <v>1731</v>
      </c>
      <c r="B222" s="2" t="s">
        <v>1732</v>
      </c>
      <c r="C222" s="2" t="s">
        <v>1733</v>
      </c>
      <c r="D222" s="2" t="s">
        <v>1734</v>
      </c>
      <c r="E222" s="2" t="s">
        <v>1735</v>
      </c>
      <c r="F222" s="2" t="s">
        <v>106</v>
      </c>
      <c r="G222" s="2" t="s">
        <v>19</v>
      </c>
      <c r="H222" s="2">
        <v>76121</v>
      </c>
      <c r="I222" t="s">
        <v>6191</v>
      </c>
    </row>
    <row r="223" spans="1:9" x14ac:dyDescent="0.3">
      <c r="A223" s="2" t="s">
        <v>1737</v>
      </c>
      <c r="B223" s="2" t="s">
        <v>1738</v>
      </c>
      <c r="C223" s="2" t="s">
        <v>1739</v>
      </c>
      <c r="D223" s="2" t="s">
        <v>1740</v>
      </c>
      <c r="E223" s="2" t="s">
        <v>1741</v>
      </c>
      <c r="F223" s="2" t="s">
        <v>422</v>
      </c>
      <c r="G223" s="2" t="s">
        <v>19</v>
      </c>
      <c r="H223" s="2">
        <v>92619</v>
      </c>
      <c r="I223" t="s">
        <v>6190</v>
      </c>
    </row>
    <row r="224" spans="1:9" x14ac:dyDescent="0.3">
      <c r="A224" s="2" t="s">
        <v>1743</v>
      </c>
      <c r="B224" s="2" t="s">
        <v>1744</v>
      </c>
      <c r="C224" s="2" t="s">
        <v>1745</v>
      </c>
      <c r="D224" s="2" t="s">
        <v>1746</v>
      </c>
      <c r="E224" s="2" t="s">
        <v>1747</v>
      </c>
      <c r="F224" s="2" t="s">
        <v>218</v>
      </c>
      <c r="G224" s="2" t="s">
        <v>19</v>
      </c>
      <c r="H224" s="2">
        <v>11854</v>
      </c>
      <c r="I224" t="s">
        <v>6191</v>
      </c>
    </row>
    <row r="225" spans="1:9" x14ac:dyDescent="0.3">
      <c r="A225" s="2" t="s">
        <v>1749</v>
      </c>
      <c r="B225" s="2" t="s">
        <v>1750</v>
      </c>
      <c r="C225" s="2"/>
      <c r="D225" s="2" t="s">
        <v>1751</v>
      </c>
      <c r="E225" s="2" t="s">
        <v>1752</v>
      </c>
      <c r="F225" s="2" t="s">
        <v>47</v>
      </c>
      <c r="G225" s="2" t="s">
        <v>19</v>
      </c>
      <c r="H225" s="2">
        <v>20546</v>
      </c>
      <c r="I225" t="s">
        <v>6190</v>
      </c>
    </row>
    <row r="226" spans="1:9" x14ac:dyDescent="0.3">
      <c r="A226" s="2" t="s">
        <v>1754</v>
      </c>
      <c r="B226" s="2" t="s">
        <v>1755</v>
      </c>
      <c r="C226" s="2" t="s">
        <v>1756</v>
      </c>
      <c r="D226" s="2" t="s">
        <v>1757</v>
      </c>
      <c r="E226" s="2" t="s">
        <v>1758</v>
      </c>
      <c r="F226" s="2" t="s">
        <v>57</v>
      </c>
      <c r="G226" s="2" t="s">
        <v>19</v>
      </c>
      <c r="H226" s="2">
        <v>10060</v>
      </c>
      <c r="I226" t="s">
        <v>6190</v>
      </c>
    </row>
    <row r="227" spans="1:9" x14ac:dyDescent="0.3">
      <c r="A227" s="2" t="s">
        <v>1760</v>
      </c>
      <c r="B227" s="2" t="s">
        <v>1761</v>
      </c>
      <c r="C227" s="2" t="s">
        <v>1762</v>
      </c>
      <c r="D227" s="2" t="s">
        <v>1763</v>
      </c>
      <c r="E227" s="2" t="s">
        <v>1764</v>
      </c>
      <c r="F227" s="2" t="s">
        <v>408</v>
      </c>
      <c r="G227" s="2" t="s">
        <v>318</v>
      </c>
      <c r="H227" s="2" t="s">
        <v>343</v>
      </c>
      <c r="I227" t="s">
        <v>6191</v>
      </c>
    </row>
    <row r="228" spans="1:9" x14ac:dyDescent="0.3">
      <c r="A228" s="2" t="s">
        <v>1766</v>
      </c>
      <c r="B228" s="2" t="s">
        <v>1767</v>
      </c>
      <c r="C228" s="2" t="s">
        <v>1768</v>
      </c>
      <c r="D228" s="2" t="s">
        <v>1769</v>
      </c>
      <c r="E228" s="2" t="s">
        <v>1770</v>
      </c>
      <c r="F228" s="2" t="s">
        <v>67</v>
      </c>
      <c r="G228" s="2" t="s">
        <v>19</v>
      </c>
      <c r="H228" s="2">
        <v>66276</v>
      </c>
      <c r="I228" t="s">
        <v>6191</v>
      </c>
    </row>
    <row r="229" spans="1:9" x14ac:dyDescent="0.3">
      <c r="A229" s="2" t="s">
        <v>1772</v>
      </c>
      <c r="B229" s="2" t="s">
        <v>1773</v>
      </c>
      <c r="C229" s="2" t="s">
        <v>1774</v>
      </c>
      <c r="D229" s="2" t="s">
        <v>1775</v>
      </c>
      <c r="E229" s="2" t="s">
        <v>1776</v>
      </c>
      <c r="F229" s="2" t="s">
        <v>246</v>
      </c>
      <c r="G229" s="2" t="s">
        <v>28</v>
      </c>
      <c r="H229" s="2" t="s">
        <v>247</v>
      </c>
      <c r="I229" t="s">
        <v>6190</v>
      </c>
    </row>
    <row r="230" spans="1:9" x14ac:dyDescent="0.3">
      <c r="A230" s="2" t="s">
        <v>1778</v>
      </c>
      <c r="B230" s="2" t="s">
        <v>1779</v>
      </c>
      <c r="C230" s="2" t="s">
        <v>1780</v>
      </c>
      <c r="D230" s="2" t="s">
        <v>1781</v>
      </c>
      <c r="E230" s="2" t="s">
        <v>1782</v>
      </c>
      <c r="F230" s="2" t="s">
        <v>131</v>
      </c>
      <c r="G230" s="2" t="s">
        <v>19</v>
      </c>
      <c r="H230" s="2">
        <v>94291</v>
      </c>
      <c r="I230" t="s">
        <v>6191</v>
      </c>
    </row>
    <row r="231" spans="1:9" x14ac:dyDescent="0.3">
      <c r="A231" s="2" t="s">
        <v>1784</v>
      </c>
      <c r="B231" s="2" t="s">
        <v>1785</v>
      </c>
      <c r="C231" s="2" t="s">
        <v>1786</v>
      </c>
      <c r="D231" s="2" t="s">
        <v>1787</v>
      </c>
      <c r="E231" s="2" t="s">
        <v>1788</v>
      </c>
      <c r="F231" s="2" t="s">
        <v>202</v>
      </c>
      <c r="G231" s="2" t="s">
        <v>19</v>
      </c>
      <c r="H231" s="2">
        <v>18706</v>
      </c>
      <c r="I231" t="s">
        <v>6191</v>
      </c>
    </row>
    <row r="232" spans="1:9" x14ac:dyDescent="0.3">
      <c r="A232" s="2" t="s">
        <v>1790</v>
      </c>
      <c r="B232" s="2" t="s">
        <v>1791</v>
      </c>
      <c r="C232" s="2" t="s">
        <v>1792</v>
      </c>
      <c r="D232" s="2" t="s">
        <v>1793</v>
      </c>
      <c r="E232" s="2" t="s">
        <v>1794</v>
      </c>
      <c r="F232" s="2" t="s">
        <v>82</v>
      </c>
      <c r="G232" s="2" t="s">
        <v>19</v>
      </c>
      <c r="H232" s="2">
        <v>27499</v>
      </c>
      <c r="I232" t="s">
        <v>6191</v>
      </c>
    </row>
    <row r="233" spans="1:9" x14ac:dyDescent="0.3">
      <c r="A233" s="2" t="s">
        <v>1796</v>
      </c>
      <c r="B233" s="2" t="s">
        <v>1797</v>
      </c>
      <c r="C233" s="2"/>
      <c r="D233" s="2" t="s">
        <v>1798</v>
      </c>
      <c r="E233" s="2" t="s">
        <v>1799</v>
      </c>
      <c r="F233" s="2" t="s">
        <v>199</v>
      </c>
      <c r="G233" s="2" t="s">
        <v>19</v>
      </c>
      <c r="H233" s="2">
        <v>19725</v>
      </c>
      <c r="I233" t="s">
        <v>6190</v>
      </c>
    </row>
    <row r="234" spans="1:9" x14ac:dyDescent="0.3">
      <c r="A234" s="2" t="s">
        <v>1801</v>
      </c>
      <c r="B234" s="2" t="s">
        <v>1802</v>
      </c>
      <c r="C234" s="2" t="s">
        <v>1803</v>
      </c>
      <c r="D234" s="2" t="s">
        <v>1804</v>
      </c>
      <c r="E234" s="2" t="s">
        <v>1805</v>
      </c>
      <c r="F234" s="2" t="s">
        <v>248</v>
      </c>
      <c r="G234" s="2" t="s">
        <v>28</v>
      </c>
      <c r="H234" s="2" t="s">
        <v>249</v>
      </c>
      <c r="I234" t="s">
        <v>6191</v>
      </c>
    </row>
    <row r="235" spans="1:9" x14ac:dyDescent="0.3">
      <c r="A235" s="2" t="s">
        <v>1807</v>
      </c>
      <c r="B235" s="2" t="s">
        <v>1808</v>
      </c>
      <c r="C235" s="2" t="s">
        <v>1809</v>
      </c>
      <c r="D235" s="2" t="s">
        <v>1810</v>
      </c>
      <c r="E235" s="2" t="s">
        <v>1811</v>
      </c>
      <c r="F235" s="2" t="s">
        <v>73</v>
      </c>
      <c r="G235" s="2" t="s">
        <v>19</v>
      </c>
      <c r="H235" s="2">
        <v>96825</v>
      </c>
      <c r="I235" t="s">
        <v>6191</v>
      </c>
    </row>
    <row r="236" spans="1:9" x14ac:dyDescent="0.3">
      <c r="A236" s="2" t="s">
        <v>1813</v>
      </c>
      <c r="B236" s="2" t="s">
        <v>1814</v>
      </c>
      <c r="C236" s="2" t="s">
        <v>1815</v>
      </c>
      <c r="D236" s="2" t="s">
        <v>1816</v>
      </c>
      <c r="E236" s="2" t="s">
        <v>1817</v>
      </c>
      <c r="F236" s="2" t="s">
        <v>57</v>
      </c>
      <c r="G236" s="2" t="s">
        <v>19</v>
      </c>
      <c r="H236" s="2">
        <v>10150</v>
      </c>
      <c r="I236" t="s">
        <v>6191</v>
      </c>
    </row>
    <row r="237" spans="1:9" x14ac:dyDescent="0.3">
      <c r="A237" s="2" t="s">
        <v>1819</v>
      </c>
      <c r="B237" s="2" t="s">
        <v>1820</v>
      </c>
      <c r="C237" s="2"/>
      <c r="D237" s="2"/>
      <c r="E237" s="2" t="s">
        <v>1821</v>
      </c>
      <c r="F237" s="2" t="s">
        <v>472</v>
      </c>
      <c r="G237" s="2" t="s">
        <v>318</v>
      </c>
      <c r="H237" s="2" t="s">
        <v>473</v>
      </c>
      <c r="I237" t="s">
        <v>6191</v>
      </c>
    </row>
    <row r="238" spans="1:9" x14ac:dyDescent="0.3">
      <c r="A238" s="2" t="s">
        <v>1823</v>
      </c>
      <c r="B238" s="2" t="s">
        <v>1824</v>
      </c>
      <c r="C238" s="2" t="s">
        <v>1825</v>
      </c>
      <c r="D238" s="2" t="s">
        <v>1826</v>
      </c>
      <c r="E238" s="2" t="s">
        <v>1827</v>
      </c>
      <c r="F238" s="2" t="s">
        <v>463</v>
      </c>
      <c r="G238" s="2" t="s">
        <v>318</v>
      </c>
      <c r="H238" s="2" t="s">
        <v>389</v>
      </c>
      <c r="I238" t="s">
        <v>6191</v>
      </c>
    </row>
    <row r="239" spans="1:9" x14ac:dyDescent="0.3">
      <c r="A239" s="2" t="s">
        <v>1829</v>
      </c>
      <c r="B239" s="2" t="s">
        <v>1830</v>
      </c>
      <c r="C239" s="2"/>
      <c r="D239" s="2" t="s">
        <v>1831</v>
      </c>
      <c r="E239" s="2" t="s">
        <v>1832</v>
      </c>
      <c r="F239" s="2" t="s">
        <v>51</v>
      </c>
      <c r="G239" s="2" t="s">
        <v>19</v>
      </c>
      <c r="H239" s="2">
        <v>45218</v>
      </c>
      <c r="I239" t="s">
        <v>6190</v>
      </c>
    </row>
    <row r="240" spans="1:9" x14ac:dyDescent="0.3">
      <c r="A240" s="2" t="s">
        <v>1834</v>
      </c>
      <c r="B240" s="2" t="s">
        <v>1835</v>
      </c>
      <c r="C240" s="2" t="s">
        <v>1836</v>
      </c>
      <c r="D240" s="2" t="s">
        <v>1837</v>
      </c>
      <c r="E240" s="2" t="s">
        <v>1838</v>
      </c>
      <c r="F240" s="2" t="s">
        <v>212</v>
      </c>
      <c r="G240" s="2" t="s">
        <v>19</v>
      </c>
      <c r="H240" s="2">
        <v>48670</v>
      </c>
      <c r="I240" t="s">
        <v>6190</v>
      </c>
    </row>
    <row r="241" spans="1:9" x14ac:dyDescent="0.3">
      <c r="A241" s="2" t="s">
        <v>1840</v>
      </c>
      <c r="B241" s="2" t="s">
        <v>1841</v>
      </c>
      <c r="C241" s="2" t="s">
        <v>1842</v>
      </c>
      <c r="D241" s="2" t="s">
        <v>1843</v>
      </c>
      <c r="E241" s="2" t="s">
        <v>1844</v>
      </c>
      <c r="F241" s="2" t="s">
        <v>154</v>
      </c>
      <c r="G241" s="2" t="s">
        <v>19</v>
      </c>
      <c r="H241" s="2">
        <v>82007</v>
      </c>
      <c r="I241" t="s">
        <v>6191</v>
      </c>
    </row>
    <row r="242" spans="1:9" x14ac:dyDescent="0.3">
      <c r="A242" s="2" t="s">
        <v>1846</v>
      </c>
      <c r="B242" s="2" t="s">
        <v>1847</v>
      </c>
      <c r="C242" s="2"/>
      <c r="D242" s="2"/>
      <c r="E242" s="2" t="s">
        <v>1848</v>
      </c>
      <c r="F242" s="2" t="s">
        <v>84</v>
      </c>
      <c r="G242" s="2" t="s">
        <v>19</v>
      </c>
      <c r="H242" s="2">
        <v>31119</v>
      </c>
      <c r="I242" t="s">
        <v>6190</v>
      </c>
    </row>
    <row r="243" spans="1:9" x14ac:dyDescent="0.3">
      <c r="A243" s="2" t="s">
        <v>1850</v>
      </c>
      <c r="B243" s="2" t="s">
        <v>1851</v>
      </c>
      <c r="C243" s="2"/>
      <c r="D243" s="2" t="s">
        <v>1852</v>
      </c>
      <c r="E243" s="2" t="s">
        <v>1853</v>
      </c>
      <c r="F243" s="2" t="s">
        <v>64</v>
      </c>
      <c r="G243" s="2" t="s">
        <v>19</v>
      </c>
      <c r="H243" s="2">
        <v>30096</v>
      </c>
      <c r="I243" t="s">
        <v>6191</v>
      </c>
    </row>
    <row r="244" spans="1:9" x14ac:dyDescent="0.3">
      <c r="A244" s="2" t="s">
        <v>1855</v>
      </c>
      <c r="B244" s="2" t="s">
        <v>1856</v>
      </c>
      <c r="C244" s="2" t="s">
        <v>1857</v>
      </c>
      <c r="D244" s="2" t="s">
        <v>1858</v>
      </c>
      <c r="E244" s="2" t="s">
        <v>1859</v>
      </c>
      <c r="F244" s="2" t="s">
        <v>131</v>
      </c>
      <c r="G244" s="2" t="s">
        <v>19</v>
      </c>
      <c r="H244" s="2">
        <v>94250</v>
      </c>
      <c r="I244" t="s">
        <v>6190</v>
      </c>
    </row>
    <row r="245" spans="1:9" x14ac:dyDescent="0.3">
      <c r="A245" s="2" t="s">
        <v>1861</v>
      </c>
      <c r="B245" s="2" t="s">
        <v>1862</v>
      </c>
      <c r="C245" s="2" t="s">
        <v>1863</v>
      </c>
      <c r="D245" s="2" t="s">
        <v>1864</v>
      </c>
      <c r="E245" s="2" t="s">
        <v>1865</v>
      </c>
      <c r="F245" s="2" t="s">
        <v>137</v>
      </c>
      <c r="G245" s="2" t="s">
        <v>19</v>
      </c>
      <c r="H245" s="2">
        <v>33661</v>
      </c>
      <c r="I245" t="s">
        <v>6190</v>
      </c>
    </row>
    <row r="246" spans="1:9" x14ac:dyDescent="0.3">
      <c r="A246" s="2" t="s">
        <v>1867</v>
      </c>
      <c r="B246" s="2" t="s">
        <v>1868</v>
      </c>
      <c r="C246" s="2" t="s">
        <v>1869</v>
      </c>
      <c r="D246" s="2" t="s">
        <v>1870</v>
      </c>
      <c r="E246" s="2" t="s">
        <v>1871</v>
      </c>
      <c r="F246" s="2" t="s">
        <v>73</v>
      </c>
      <c r="G246" s="2" t="s">
        <v>19</v>
      </c>
      <c r="H246" s="2">
        <v>96805</v>
      </c>
      <c r="I246" t="s">
        <v>6191</v>
      </c>
    </row>
    <row r="247" spans="1:9" x14ac:dyDescent="0.3">
      <c r="A247" s="2" t="s">
        <v>1873</v>
      </c>
      <c r="B247" s="2" t="s">
        <v>1874</v>
      </c>
      <c r="C247" s="2" t="s">
        <v>1875</v>
      </c>
      <c r="D247" s="2" t="s">
        <v>1876</v>
      </c>
      <c r="E247" s="2" t="s">
        <v>1877</v>
      </c>
      <c r="F247" s="2" t="s">
        <v>32</v>
      </c>
      <c r="G247" s="2" t="s">
        <v>19</v>
      </c>
      <c r="H247" s="2">
        <v>70820</v>
      </c>
      <c r="I247" t="s">
        <v>6190</v>
      </c>
    </row>
    <row r="248" spans="1:9" x14ac:dyDescent="0.3">
      <c r="A248" s="2" t="s">
        <v>1879</v>
      </c>
      <c r="B248" s="2" t="s">
        <v>1880</v>
      </c>
      <c r="C248" s="2" t="s">
        <v>1881</v>
      </c>
      <c r="D248" s="2" t="s">
        <v>1882</v>
      </c>
      <c r="E248" s="2" t="s">
        <v>1883</v>
      </c>
      <c r="F248" s="2" t="s">
        <v>229</v>
      </c>
      <c r="G248" s="2" t="s">
        <v>28</v>
      </c>
      <c r="H248" s="2" t="s">
        <v>230</v>
      </c>
      <c r="I248" t="s">
        <v>6191</v>
      </c>
    </row>
    <row r="249" spans="1:9" x14ac:dyDescent="0.3">
      <c r="A249" s="2" t="s">
        <v>1885</v>
      </c>
      <c r="B249" s="2" t="s">
        <v>1886</v>
      </c>
      <c r="C249" s="2"/>
      <c r="D249" s="2" t="s">
        <v>1887</v>
      </c>
      <c r="E249" s="2" t="s">
        <v>1888</v>
      </c>
      <c r="F249" s="2" t="s">
        <v>393</v>
      </c>
      <c r="G249" s="2" t="s">
        <v>318</v>
      </c>
      <c r="H249" s="2" t="s">
        <v>394</v>
      </c>
      <c r="I249" t="s">
        <v>6190</v>
      </c>
    </row>
    <row r="250" spans="1:9" x14ac:dyDescent="0.3">
      <c r="A250" s="2" t="s">
        <v>1890</v>
      </c>
      <c r="B250" s="2" t="s">
        <v>1891</v>
      </c>
      <c r="C250" s="2" t="s">
        <v>1892</v>
      </c>
      <c r="D250" s="2" t="s">
        <v>1893</v>
      </c>
      <c r="E250" s="2" t="s">
        <v>1894</v>
      </c>
      <c r="F250" s="2" t="s">
        <v>33</v>
      </c>
      <c r="G250" s="2" t="s">
        <v>19</v>
      </c>
      <c r="H250" s="2">
        <v>55458</v>
      </c>
      <c r="I250" t="s">
        <v>6190</v>
      </c>
    </row>
    <row r="251" spans="1:9" x14ac:dyDescent="0.3">
      <c r="A251" s="2" t="s">
        <v>1896</v>
      </c>
      <c r="B251" s="2" t="s">
        <v>1897</v>
      </c>
      <c r="C251" s="2"/>
      <c r="D251" s="2" t="s">
        <v>1898</v>
      </c>
      <c r="E251" s="2" t="s">
        <v>1899</v>
      </c>
      <c r="F251" s="2" t="s">
        <v>150</v>
      </c>
      <c r="G251" s="2" t="s">
        <v>19</v>
      </c>
      <c r="H251" s="2">
        <v>94159</v>
      </c>
      <c r="I251" t="s">
        <v>6191</v>
      </c>
    </row>
    <row r="252" spans="1:9" x14ac:dyDescent="0.3">
      <c r="A252" s="2" t="s">
        <v>1901</v>
      </c>
      <c r="B252" s="2" t="s">
        <v>1902</v>
      </c>
      <c r="C252" s="2" t="s">
        <v>1903</v>
      </c>
      <c r="D252" s="2" t="s">
        <v>1904</v>
      </c>
      <c r="E252" s="2" t="s">
        <v>1905</v>
      </c>
      <c r="F252" s="2" t="s">
        <v>35</v>
      </c>
      <c r="G252" s="2" t="s">
        <v>19</v>
      </c>
      <c r="H252" s="2">
        <v>28225</v>
      </c>
      <c r="I252" t="s">
        <v>6190</v>
      </c>
    </row>
    <row r="253" spans="1:9" x14ac:dyDescent="0.3">
      <c r="A253" s="2" t="s">
        <v>1907</v>
      </c>
      <c r="B253" s="2" t="s">
        <v>1908</v>
      </c>
      <c r="C253" s="2" t="s">
        <v>1909</v>
      </c>
      <c r="D253" s="2" t="s">
        <v>1910</v>
      </c>
      <c r="E253" s="2" t="s">
        <v>1911</v>
      </c>
      <c r="F253" s="2" t="s">
        <v>184</v>
      </c>
      <c r="G253" s="2" t="s">
        <v>19</v>
      </c>
      <c r="H253" s="2">
        <v>85099</v>
      </c>
      <c r="I253" t="s">
        <v>6190</v>
      </c>
    </row>
    <row r="254" spans="1:9" x14ac:dyDescent="0.3">
      <c r="A254" s="2" t="s">
        <v>1913</v>
      </c>
      <c r="B254" s="2" t="s">
        <v>1914</v>
      </c>
      <c r="C254" s="2"/>
      <c r="D254" s="2" t="s">
        <v>1915</v>
      </c>
      <c r="E254" s="2" t="s">
        <v>1916</v>
      </c>
      <c r="F254" s="2" t="s">
        <v>132</v>
      </c>
      <c r="G254" s="2" t="s">
        <v>19</v>
      </c>
      <c r="H254" s="2">
        <v>11407</v>
      </c>
      <c r="I254" t="s">
        <v>6191</v>
      </c>
    </row>
    <row r="255" spans="1:9" x14ac:dyDescent="0.3">
      <c r="A255" s="2" t="s">
        <v>1918</v>
      </c>
      <c r="B255" s="2" t="s">
        <v>1919</v>
      </c>
      <c r="C255" s="2" t="s">
        <v>1920</v>
      </c>
      <c r="D255" s="2" t="s">
        <v>1921</v>
      </c>
      <c r="E255" s="2" t="s">
        <v>1922</v>
      </c>
      <c r="F255" s="2" t="s">
        <v>194</v>
      </c>
      <c r="G255" s="2" t="s">
        <v>19</v>
      </c>
      <c r="H255" s="2">
        <v>61825</v>
      </c>
      <c r="I255" t="s">
        <v>6191</v>
      </c>
    </row>
    <row r="256" spans="1:9" x14ac:dyDescent="0.3">
      <c r="A256" s="2" t="s">
        <v>1924</v>
      </c>
      <c r="B256" s="2" t="s">
        <v>1925</v>
      </c>
      <c r="C256" s="2" t="s">
        <v>1926</v>
      </c>
      <c r="D256" s="2"/>
      <c r="E256" s="2" t="s">
        <v>1927</v>
      </c>
      <c r="F256" s="2" t="s">
        <v>238</v>
      </c>
      <c r="G256" s="2" t="s">
        <v>28</v>
      </c>
      <c r="H256" s="2" t="s">
        <v>239</v>
      </c>
      <c r="I256" t="s">
        <v>6191</v>
      </c>
    </row>
    <row r="257" spans="1:9" x14ac:dyDescent="0.3">
      <c r="A257" s="2" t="s">
        <v>1929</v>
      </c>
      <c r="B257" s="2" t="s">
        <v>1930</v>
      </c>
      <c r="C257" s="2" t="s">
        <v>1931</v>
      </c>
      <c r="D257" s="2" t="s">
        <v>1932</v>
      </c>
      <c r="E257" s="2" t="s">
        <v>1933</v>
      </c>
      <c r="F257" s="2" t="s">
        <v>126</v>
      </c>
      <c r="G257" s="2" t="s">
        <v>19</v>
      </c>
      <c r="H257" s="2">
        <v>85715</v>
      </c>
      <c r="I257" t="s">
        <v>6191</v>
      </c>
    </row>
    <row r="258" spans="1:9" x14ac:dyDescent="0.3">
      <c r="A258" s="2" t="s">
        <v>1935</v>
      </c>
      <c r="B258" s="2" t="s">
        <v>1936</v>
      </c>
      <c r="C258" s="2" t="s">
        <v>1937</v>
      </c>
      <c r="D258" s="2" t="s">
        <v>1938</v>
      </c>
      <c r="E258" s="2" t="s">
        <v>1939</v>
      </c>
      <c r="F258" s="2" t="s">
        <v>45</v>
      </c>
      <c r="G258" s="2" t="s">
        <v>19</v>
      </c>
      <c r="H258" s="2">
        <v>53205</v>
      </c>
      <c r="I258" t="s">
        <v>6190</v>
      </c>
    </row>
    <row r="259" spans="1:9" x14ac:dyDescent="0.3">
      <c r="A259" s="2" t="s">
        <v>1941</v>
      </c>
      <c r="B259" s="2" t="s">
        <v>1942</v>
      </c>
      <c r="C259" s="2" t="s">
        <v>1943</v>
      </c>
      <c r="D259" s="2" t="s">
        <v>1944</v>
      </c>
      <c r="E259" s="2" t="s">
        <v>1945</v>
      </c>
      <c r="F259" s="2" t="s">
        <v>121</v>
      </c>
      <c r="G259" s="2" t="s">
        <v>19</v>
      </c>
      <c r="H259" s="2">
        <v>33064</v>
      </c>
      <c r="I259" t="s">
        <v>6190</v>
      </c>
    </row>
    <row r="260" spans="1:9" x14ac:dyDescent="0.3">
      <c r="A260" s="2" t="s">
        <v>1947</v>
      </c>
      <c r="B260" s="2" t="s">
        <v>1948</v>
      </c>
      <c r="C260" s="2" t="s">
        <v>1949</v>
      </c>
      <c r="D260" s="2" t="s">
        <v>1950</v>
      </c>
      <c r="E260" s="2" t="s">
        <v>1951</v>
      </c>
      <c r="F260" s="2" t="s">
        <v>146</v>
      </c>
      <c r="G260" s="2" t="s">
        <v>19</v>
      </c>
      <c r="H260" s="2">
        <v>90610</v>
      </c>
      <c r="I260" t="s">
        <v>6191</v>
      </c>
    </row>
    <row r="261" spans="1:9" x14ac:dyDescent="0.3">
      <c r="A261" s="2" t="s">
        <v>1953</v>
      </c>
      <c r="B261" s="2" t="s">
        <v>1954</v>
      </c>
      <c r="C261" s="2" t="s">
        <v>1955</v>
      </c>
      <c r="D261" s="2" t="s">
        <v>1956</v>
      </c>
      <c r="E261" s="2" t="s">
        <v>1957</v>
      </c>
      <c r="F261" s="2" t="s">
        <v>176</v>
      </c>
      <c r="G261" s="2" t="s">
        <v>28</v>
      </c>
      <c r="H261" s="2" t="s">
        <v>177</v>
      </c>
      <c r="I261" t="s">
        <v>6191</v>
      </c>
    </row>
    <row r="262" spans="1:9" x14ac:dyDescent="0.3">
      <c r="A262" s="2" t="s">
        <v>1959</v>
      </c>
      <c r="B262" s="2" t="s">
        <v>1960</v>
      </c>
      <c r="C262" s="2" t="s">
        <v>1961</v>
      </c>
      <c r="D262" s="2"/>
      <c r="E262" s="2" t="s">
        <v>1962</v>
      </c>
      <c r="F262" s="2" t="s">
        <v>104</v>
      </c>
      <c r="G262" s="2" t="s">
        <v>19</v>
      </c>
      <c r="H262" s="2">
        <v>63180</v>
      </c>
      <c r="I262" t="s">
        <v>6190</v>
      </c>
    </row>
    <row r="263" spans="1:9" x14ac:dyDescent="0.3">
      <c r="A263" s="2" t="s">
        <v>1964</v>
      </c>
      <c r="B263" s="2" t="s">
        <v>1965</v>
      </c>
      <c r="C263" s="2" t="s">
        <v>1966</v>
      </c>
      <c r="D263" s="2" t="s">
        <v>1967</v>
      </c>
      <c r="E263" s="2" t="s">
        <v>1968</v>
      </c>
      <c r="F263" s="2" t="s">
        <v>179</v>
      </c>
      <c r="G263" s="2" t="s">
        <v>19</v>
      </c>
      <c r="H263" s="2">
        <v>16522</v>
      </c>
      <c r="I263" t="s">
        <v>6190</v>
      </c>
    </row>
    <row r="264" spans="1:9" x14ac:dyDescent="0.3">
      <c r="A264" s="2" t="s">
        <v>1970</v>
      </c>
      <c r="B264" s="2" t="s">
        <v>1971</v>
      </c>
      <c r="C264" s="2" t="s">
        <v>1972</v>
      </c>
      <c r="D264" s="2" t="s">
        <v>1973</v>
      </c>
      <c r="E264" s="2" t="s">
        <v>1974</v>
      </c>
      <c r="F264" s="2" t="s">
        <v>134</v>
      </c>
      <c r="G264" s="2" t="s">
        <v>19</v>
      </c>
      <c r="H264" s="2">
        <v>98464</v>
      </c>
      <c r="I264" t="s">
        <v>6191</v>
      </c>
    </row>
    <row r="265" spans="1:9" x14ac:dyDescent="0.3">
      <c r="A265" s="2" t="s">
        <v>1976</v>
      </c>
      <c r="B265" s="2" t="s">
        <v>1977</v>
      </c>
      <c r="C265" s="2"/>
      <c r="D265" s="2" t="s">
        <v>1978</v>
      </c>
      <c r="E265" s="2" t="s">
        <v>1979</v>
      </c>
      <c r="F265" s="2" t="s">
        <v>38</v>
      </c>
      <c r="G265" s="2" t="s">
        <v>19</v>
      </c>
      <c r="H265" s="2">
        <v>23277</v>
      </c>
      <c r="I265" t="s">
        <v>6191</v>
      </c>
    </row>
    <row r="266" spans="1:9" x14ac:dyDescent="0.3">
      <c r="A266" s="2" t="s">
        <v>1981</v>
      </c>
      <c r="B266" s="2" t="s">
        <v>1982</v>
      </c>
      <c r="C266" s="2"/>
      <c r="D266" s="2" t="s">
        <v>1983</v>
      </c>
      <c r="E266" s="2" t="s">
        <v>1984</v>
      </c>
      <c r="F266" s="2" t="s">
        <v>1985</v>
      </c>
      <c r="G266" s="2" t="s">
        <v>318</v>
      </c>
      <c r="H266" s="2" t="s">
        <v>444</v>
      </c>
      <c r="I266" t="s">
        <v>6190</v>
      </c>
    </row>
    <row r="267" spans="1:9" x14ac:dyDescent="0.3">
      <c r="A267" s="2" t="s">
        <v>1987</v>
      </c>
      <c r="B267" s="2" t="s">
        <v>1988</v>
      </c>
      <c r="C267" s="2" t="s">
        <v>1989</v>
      </c>
      <c r="D267" s="2" t="s">
        <v>1990</v>
      </c>
      <c r="E267" s="2" t="s">
        <v>1991</v>
      </c>
      <c r="F267" s="2" t="s">
        <v>88</v>
      </c>
      <c r="G267" s="2" t="s">
        <v>19</v>
      </c>
      <c r="H267" s="2">
        <v>72204</v>
      </c>
      <c r="I267" t="s">
        <v>6190</v>
      </c>
    </row>
    <row r="268" spans="1:9" x14ac:dyDescent="0.3">
      <c r="A268" s="2" t="s">
        <v>1993</v>
      </c>
      <c r="B268" s="2" t="s">
        <v>1994</v>
      </c>
      <c r="C268" s="2" t="s">
        <v>1995</v>
      </c>
      <c r="D268" s="2" t="s">
        <v>1996</v>
      </c>
      <c r="E268" s="2" t="s">
        <v>1997</v>
      </c>
      <c r="F268" s="2" t="s">
        <v>280</v>
      </c>
      <c r="G268" s="2" t="s">
        <v>28</v>
      </c>
      <c r="H268" s="2" t="s">
        <v>310</v>
      </c>
      <c r="I268" t="s">
        <v>6191</v>
      </c>
    </row>
    <row r="269" spans="1:9" x14ac:dyDescent="0.3">
      <c r="A269" s="2" t="s">
        <v>1999</v>
      </c>
      <c r="B269" s="2" t="s">
        <v>2000</v>
      </c>
      <c r="C269" s="2" t="s">
        <v>2001</v>
      </c>
      <c r="D269" s="2" t="s">
        <v>2002</v>
      </c>
      <c r="E269" s="2" t="s">
        <v>2003</v>
      </c>
      <c r="F269" s="2" t="s">
        <v>351</v>
      </c>
      <c r="G269" s="2" t="s">
        <v>19</v>
      </c>
      <c r="H269" s="2">
        <v>89436</v>
      </c>
      <c r="I269" t="s">
        <v>6190</v>
      </c>
    </row>
    <row r="270" spans="1:9" x14ac:dyDescent="0.3">
      <c r="A270" s="2" t="s">
        <v>2005</v>
      </c>
      <c r="B270" s="2" t="s">
        <v>2006</v>
      </c>
      <c r="C270" s="2"/>
      <c r="D270" s="2" t="s">
        <v>2007</v>
      </c>
      <c r="E270" s="2" t="s">
        <v>2008</v>
      </c>
      <c r="F270" s="2" t="s">
        <v>242</v>
      </c>
      <c r="G270" s="2" t="s">
        <v>19</v>
      </c>
      <c r="H270" s="2">
        <v>77806</v>
      </c>
      <c r="I270" t="s">
        <v>6190</v>
      </c>
    </row>
    <row r="271" spans="1:9" x14ac:dyDescent="0.3">
      <c r="A271" s="2" t="s">
        <v>2010</v>
      </c>
      <c r="B271" s="2" t="s">
        <v>2011</v>
      </c>
      <c r="C271" s="2" t="s">
        <v>2012</v>
      </c>
      <c r="D271" s="2" t="s">
        <v>2013</v>
      </c>
      <c r="E271" s="2" t="s">
        <v>2014</v>
      </c>
      <c r="F271" s="2" t="s">
        <v>190</v>
      </c>
      <c r="G271" s="2" t="s">
        <v>19</v>
      </c>
      <c r="H271" s="2">
        <v>76210</v>
      </c>
      <c r="I271" t="s">
        <v>6191</v>
      </c>
    </row>
    <row r="272" spans="1:9" x14ac:dyDescent="0.3">
      <c r="A272" s="2" t="s">
        <v>2016</v>
      </c>
      <c r="B272" s="2" t="s">
        <v>2017</v>
      </c>
      <c r="C272" s="2"/>
      <c r="D272" s="2"/>
      <c r="E272" s="2" t="s">
        <v>2018</v>
      </c>
      <c r="F272" s="2" t="s">
        <v>441</v>
      </c>
      <c r="G272" s="2" t="s">
        <v>318</v>
      </c>
      <c r="H272" s="2" t="s">
        <v>442</v>
      </c>
      <c r="I272" t="s">
        <v>6190</v>
      </c>
    </row>
    <row r="273" spans="1:9" x14ac:dyDescent="0.3">
      <c r="A273" s="2" t="s">
        <v>2020</v>
      </c>
      <c r="B273" s="2" t="s">
        <v>2021</v>
      </c>
      <c r="C273" s="2" t="s">
        <v>2022</v>
      </c>
      <c r="D273" s="2" t="s">
        <v>2023</v>
      </c>
      <c r="E273" s="2" t="s">
        <v>2024</v>
      </c>
      <c r="F273" s="2" t="s">
        <v>335</v>
      </c>
      <c r="G273" s="2" t="s">
        <v>19</v>
      </c>
      <c r="H273" s="2">
        <v>27635</v>
      </c>
      <c r="I273" t="s">
        <v>6190</v>
      </c>
    </row>
    <row r="274" spans="1:9" x14ac:dyDescent="0.3">
      <c r="A274" s="2" t="s">
        <v>2026</v>
      </c>
      <c r="B274" s="2" t="s">
        <v>2027</v>
      </c>
      <c r="C274" s="2" t="s">
        <v>2028</v>
      </c>
      <c r="D274" s="2" t="s">
        <v>2029</v>
      </c>
      <c r="E274" s="2" t="s">
        <v>2030</v>
      </c>
      <c r="F274" s="2" t="s">
        <v>2031</v>
      </c>
      <c r="G274" s="2" t="s">
        <v>318</v>
      </c>
      <c r="H274" s="2" t="s">
        <v>454</v>
      </c>
      <c r="I274" t="s">
        <v>6190</v>
      </c>
    </row>
    <row r="275" spans="1:9" x14ac:dyDescent="0.3">
      <c r="A275" s="2" t="s">
        <v>2033</v>
      </c>
      <c r="B275" s="2" t="s">
        <v>2034</v>
      </c>
      <c r="C275" s="2" t="s">
        <v>2035</v>
      </c>
      <c r="D275" s="2" t="s">
        <v>2036</v>
      </c>
      <c r="E275" s="2" t="s">
        <v>2037</v>
      </c>
      <c r="F275" s="2" t="s">
        <v>57</v>
      </c>
      <c r="G275" s="2" t="s">
        <v>19</v>
      </c>
      <c r="H275" s="2">
        <v>10105</v>
      </c>
      <c r="I275" t="s">
        <v>6191</v>
      </c>
    </row>
    <row r="276" spans="1:9" x14ac:dyDescent="0.3">
      <c r="A276" s="2" t="s">
        <v>2039</v>
      </c>
      <c r="B276" s="2" t="s">
        <v>2040</v>
      </c>
      <c r="C276" s="2" t="s">
        <v>2041</v>
      </c>
      <c r="D276" s="2" t="s">
        <v>2042</v>
      </c>
      <c r="E276" s="2" t="s">
        <v>2043</v>
      </c>
      <c r="F276" s="2" t="s">
        <v>165</v>
      </c>
      <c r="G276" s="2" t="s">
        <v>19</v>
      </c>
      <c r="H276" s="2">
        <v>6905</v>
      </c>
      <c r="I276" t="s">
        <v>6191</v>
      </c>
    </row>
    <row r="277" spans="1:9" x14ac:dyDescent="0.3">
      <c r="A277" s="2" t="s">
        <v>2045</v>
      </c>
      <c r="B277" s="2" t="s">
        <v>2046</v>
      </c>
      <c r="C277" s="2" t="s">
        <v>2047</v>
      </c>
      <c r="D277" s="2" t="s">
        <v>2048</v>
      </c>
      <c r="E277" s="2" t="s">
        <v>2049</v>
      </c>
      <c r="F277" s="2" t="s">
        <v>260</v>
      </c>
      <c r="G277" s="2" t="s">
        <v>19</v>
      </c>
      <c r="H277" s="2">
        <v>43666</v>
      </c>
      <c r="I277" t="s">
        <v>6191</v>
      </c>
    </row>
    <row r="278" spans="1:9" x14ac:dyDescent="0.3">
      <c r="A278" s="2" t="s">
        <v>2051</v>
      </c>
      <c r="B278" s="2" t="s">
        <v>2052</v>
      </c>
      <c r="C278" s="2" t="s">
        <v>2053</v>
      </c>
      <c r="D278" s="2" t="s">
        <v>2054</v>
      </c>
      <c r="E278" s="2" t="s">
        <v>2055</v>
      </c>
      <c r="F278" s="2" t="s">
        <v>325</v>
      </c>
      <c r="G278" s="2" t="s">
        <v>318</v>
      </c>
      <c r="H278" s="2" t="s">
        <v>326</v>
      </c>
      <c r="I278" t="s">
        <v>6190</v>
      </c>
    </row>
    <row r="279" spans="1:9" x14ac:dyDescent="0.3">
      <c r="A279" s="2" t="s">
        <v>2057</v>
      </c>
      <c r="B279" s="2" t="s">
        <v>2058</v>
      </c>
      <c r="C279" s="2" t="s">
        <v>2059</v>
      </c>
      <c r="D279" s="2" t="s">
        <v>2060</v>
      </c>
      <c r="E279" s="2" t="s">
        <v>2061</v>
      </c>
      <c r="F279" s="2" t="s">
        <v>60</v>
      </c>
      <c r="G279" s="2" t="s">
        <v>19</v>
      </c>
      <c r="H279" s="2">
        <v>65211</v>
      </c>
      <c r="I279" t="s">
        <v>6191</v>
      </c>
    </row>
    <row r="280" spans="1:9" x14ac:dyDescent="0.3">
      <c r="A280" s="2" t="s">
        <v>2063</v>
      </c>
      <c r="B280" s="2" t="s">
        <v>2064</v>
      </c>
      <c r="C280" s="2" t="s">
        <v>2065</v>
      </c>
      <c r="D280" s="2" t="s">
        <v>2066</v>
      </c>
      <c r="E280" s="2" t="s">
        <v>2067</v>
      </c>
      <c r="F280" s="2" t="s">
        <v>66</v>
      </c>
      <c r="G280" s="2" t="s">
        <v>19</v>
      </c>
      <c r="H280" s="2">
        <v>46852</v>
      </c>
      <c r="I280" t="s">
        <v>6190</v>
      </c>
    </row>
    <row r="281" spans="1:9" x14ac:dyDescent="0.3">
      <c r="A281" s="2" t="s">
        <v>2069</v>
      </c>
      <c r="B281" s="2" t="s">
        <v>2070</v>
      </c>
      <c r="C281" s="2" t="s">
        <v>2071</v>
      </c>
      <c r="D281" s="2" t="s">
        <v>2072</v>
      </c>
      <c r="E281" s="2" t="s">
        <v>2073</v>
      </c>
      <c r="F281" s="2" t="s">
        <v>104</v>
      </c>
      <c r="G281" s="2" t="s">
        <v>19</v>
      </c>
      <c r="H281" s="2">
        <v>63143</v>
      </c>
      <c r="I281" t="s">
        <v>6190</v>
      </c>
    </row>
    <row r="282" spans="1:9" x14ac:dyDescent="0.3">
      <c r="A282" s="2" t="s">
        <v>2075</v>
      </c>
      <c r="B282" s="2" t="s">
        <v>2076</v>
      </c>
      <c r="C282" s="2"/>
      <c r="D282" s="2" t="s">
        <v>2077</v>
      </c>
      <c r="E282" s="2" t="s">
        <v>2078</v>
      </c>
      <c r="F282" s="2" t="s">
        <v>189</v>
      </c>
      <c r="G282" s="2" t="s">
        <v>19</v>
      </c>
      <c r="H282" s="2">
        <v>97211</v>
      </c>
      <c r="I282" t="s">
        <v>6190</v>
      </c>
    </row>
    <row r="283" spans="1:9" x14ac:dyDescent="0.3">
      <c r="A283" s="2" t="s">
        <v>2080</v>
      </c>
      <c r="B283" s="2" t="s">
        <v>2081</v>
      </c>
      <c r="C283" s="2" t="s">
        <v>2082</v>
      </c>
      <c r="D283" s="2" t="s">
        <v>2083</v>
      </c>
      <c r="E283" s="2" t="s">
        <v>2084</v>
      </c>
      <c r="F283" s="2" t="s">
        <v>112</v>
      </c>
      <c r="G283" s="2" t="s">
        <v>19</v>
      </c>
      <c r="H283" s="2">
        <v>80305</v>
      </c>
      <c r="I283" t="s">
        <v>6190</v>
      </c>
    </row>
    <row r="284" spans="1:9" x14ac:dyDescent="0.3">
      <c r="A284" s="2" t="s">
        <v>2086</v>
      </c>
      <c r="B284" s="2" t="s">
        <v>2087</v>
      </c>
      <c r="C284" s="2" t="s">
        <v>2088</v>
      </c>
      <c r="D284" s="2" t="s">
        <v>2089</v>
      </c>
      <c r="E284" s="2" t="s">
        <v>2090</v>
      </c>
      <c r="F284" s="2" t="s">
        <v>220</v>
      </c>
      <c r="G284" s="2" t="s">
        <v>28</v>
      </c>
      <c r="H284" s="2" t="s">
        <v>336</v>
      </c>
      <c r="I284" t="s">
        <v>6191</v>
      </c>
    </row>
    <row r="285" spans="1:9" x14ac:dyDescent="0.3">
      <c r="A285" s="2" t="s">
        <v>2092</v>
      </c>
      <c r="B285" s="2" t="s">
        <v>2093</v>
      </c>
      <c r="C285" s="2" t="s">
        <v>2094</v>
      </c>
      <c r="D285" s="2" t="s">
        <v>2095</v>
      </c>
      <c r="E285" s="2" t="s">
        <v>2096</v>
      </c>
      <c r="F285" s="2" t="s">
        <v>176</v>
      </c>
      <c r="G285" s="2" t="s">
        <v>28</v>
      </c>
      <c r="H285" s="2" t="s">
        <v>177</v>
      </c>
      <c r="I285" t="s">
        <v>6190</v>
      </c>
    </row>
    <row r="286" spans="1:9" x14ac:dyDescent="0.3">
      <c r="A286" s="2" t="s">
        <v>2098</v>
      </c>
      <c r="B286" s="2" t="s">
        <v>2099</v>
      </c>
      <c r="C286" s="2"/>
      <c r="D286" s="2" t="s">
        <v>2100</v>
      </c>
      <c r="E286" s="2" t="s">
        <v>2101</v>
      </c>
      <c r="F286" s="2" t="s">
        <v>44</v>
      </c>
      <c r="G286" s="2" t="s">
        <v>19</v>
      </c>
      <c r="H286" s="2">
        <v>40298</v>
      </c>
      <c r="I286" t="s">
        <v>6191</v>
      </c>
    </row>
    <row r="287" spans="1:9" x14ac:dyDescent="0.3">
      <c r="A287" s="2" t="s">
        <v>2103</v>
      </c>
      <c r="B287" s="2" t="s">
        <v>2104</v>
      </c>
      <c r="C287" s="2"/>
      <c r="D287" s="2" t="s">
        <v>2105</v>
      </c>
      <c r="E287" s="2" t="s">
        <v>2106</v>
      </c>
      <c r="F287" s="2" t="s">
        <v>120</v>
      </c>
      <c r="G287" s="2" t="s">
        <v>19</v>
      </c>
      <c r="H287" s="2">
        <v>14276</v>
      </c>
      <c r="I287" t="s">
        <v>6191</v>
      </c>
    </row>
    <row r="288" spans="1:9" x14ac:dyDescent="0.3">
      <c r="A288" s="2" t="s">
        <v>2108</v>
      </c>
      <c r="B288" s="2" t="s">
        <v>2109</v>
      </c>
      <c r="C288" s="2" t="s">
        <v>2110</v>
      </c>
      <c r="D288" s="2"/>
      <c r="E288" s="2" t="s">
        <v>2111</v>
      </c>
      <c r="F288" s="2" t="s">
        <v>303</v>
      </c>
      <c r="G288" s="2" t="s">
        <v>19</v>
      </c>
      <c r="H288" s="2">
        <v>44710</v>
      </c>
      <c r="I288" t="s">
        <v>6190</v>
      </c>
    </row>
    <row r="289" spans="1:9" x14ac:dyDescent="0.3">
      <c r="A289" s="2" t="s">
        <v>2113</v>
      </c>
      <c r="B289" s="2" t="s">
        <v>2114</v>
      </c>
      <c r="C289" s="2" t="s">
        <v>2115</v>
      </c>
      <c r="D289" s="2" t="s">
        <v>2116</v>
      </c>
      <c r="E289" s="2" t="s">
        <v>2117</v>
      </c>
      <c r="F289" s="2" t="s">
        <v>241</v>
      </c>
      <c r="G289" s="2" t="s">
        <v>19</v>
      </c>
      <c r="H289" s="2">
        <v>2114</v>
      </c>
      <c r="I289" t="s">
        <v>6191</v>
      </c>
    </row>
    <row r="290" spans="1:9" x14ac:dyDescent="0.3">
      <c r="A290" s="2" t="s">
        <v>2119</v>
      </c>
      <c r="B290" s="2" t="s">
        <v>2120</v>
      </c>
      <c r="C290" s="2"/>
      <c r="D290" s="2" t="s">
        <v>2121</v>
      </c>
      <c r="E290" s="2" t="s">
        <v>2122</v>
      </c>
      <c r="F290" s="2" t="s">
        <v>403</v>
      </c>
      <c r="G290" s="2" t="s">
        <v>318</v>
      </c>
      <c r="H290" s="2" t="s">
        <v>404</v>
      </c>
      <c r="I290" t="s">
        <v>6190</v>
      </c>
    </row>
    <row r="291" spans="1:9" x14ac:dyDescent="0.3">
      <c r="A291" s="2" t="s">
        <v>2124</v>
      </c>
      <c r="B291" s="2" t="s">
        <v>2125</v>
      </c>
      <c r="C291" s="2"/>
      <c r="D291" s="2"/>
      <c r="E291" s="2" t="s">
        <v>2126</v>
      </c>
      <c r="F291" s="2" t="s">
        <v>222</v>
      </c>
      <c r="G291" s="2" t="s">
        <v>19</v>
      </c>
      <c r="H291" s="2">
        <v>24515</v>
      </c>
      <c r="I291" t="s">
        <v>6190</v>
      </c>
    </row>
    <row r="292" spans="1:9" x14ac:dyDescent="0.3">
      <c r="A292" s="2" t="s">
        <v>2128</v>
      </c>
      <c r="B292" s="2" t="s">
        <v>2129</v>
      </c>
      <c r="C292" s="2" t="s">
        <v>2130</v>
      </c>
      <c r="D292" s="2" t="s">
        <v>2131</v>
      </c>
      <c r="E292" s="2" t="s">
        <v>2132</v>
      </c>
      <c r="F292" s="2" t="s">
        <v>27</v>
      </c>
      <c r="G292" s="2" t="s">
        <v>19</v>
      </c>
      <c r="H292" s="2">
        <v>90071</v>
      </c>
      <c r="I292" t="s">
        <v>6191</v>
      </c>
    </row>
    <row r="293" spans="1:9" x14ac:dyDescent="0.3">
      <c r="A293" s="2" t="s">
        <v>2134</v>
      </c>
      <c r="B293" s="2" t="s">
        <v>2135</v>
      </c>
      <c r="C293" s="2"/>
      <c r="D293" s="2"/>
      <c r="E293" s="2" t="s">
        <v>2136</v>
      </c>
      <c r="F293" s="2" t="s">
        <v>447</v>
      </c>
      <c r="G293" s="2" t="s">
        <v>318</v>
      </c>
      <c r="H293" s="2" t="s">
        <v>410</v>
      </c>
      <c r="I293" t="s">
        <v>6191</v>
      </c>
    </row>
    <row r="294" spans="1:9" x14ac:dyDescent="0.3">
      <c r="A294" s="2" t="s">
        <v>2138</v>
      </c>
      <c r="B294" s="2" t="s">
        <v>2139</v>
      </c>
      <c r="C294" s="2" t="s">
        <v>2140</v>
      </c>
      <c r="D294" s="2"/>
      <c r="E294" s="2" t="s">
        <v>2141</v>
      </c>
      <c r="F294" s="2" t="s">
        <v>144</v>
      </c>
      <c r="G294" s="2" t="s">
        <v>19</v>
      </c>
      <c r="H294" s="2">
        <v>35236</v>
      </c>
      <c r="I294" t="s">
        <v>6191</v>
      </c>
    </row>
    <row r="295" spans="1:9" x14ac:dyDescent="0.3">
      <c r="A295" s="2" t="s">
        <v>2143</v>
      </c>
      <c r="B295" s="2" t="s">
        <v>2144</v>
      </c>
      <c r="C295" s="2" t="s">
        <v>2145</v>
      </c>
      <c r="D295" s="2" t="s">
        <v>2146</v>
      </c>
      <c r="E295" s="2" t="s">
        <v>2147</v>
      </c>
      <c r="F295" s="2" t="s">
        <v>164</v>
      </c>
      <c r="G295" s="2" t="s">
        <v>19</v>
      </c>
      <c r="H295" s="2">
        <v>22309</v>
      </c>
      <c r="I295" t="s">
        <v>6191</v>
      </c>
    </row>
    <row r="296" spans="1:9" x14ac:dyDescent="0.3">
      <c r="A296" s="2" t="s">
        <v>2149</v>
      </c>
      <c r="B296" s="2" t="s">
        <v>2150</v>
      </c>
      <c r="C296" s="2"/>
      <c r="D296" s="2" t="s">
        <v>2151</v>
      </c>
      <c r="E296" s="2" t="s">
        <v>2152</v>
      </c>
      <c r="F296" s="2" t="s">
        <v>170</v>
      </c>
      <c r="G296" s="2" t="s">
        <v>19</v>
      </c>
      <c r="H296" s="2">
        <v>6816</v>
      </c>
      <c r="I296" t="s">
        <v>6191</v>
      </c>
    </row>
    <row r="297" spans="1:9" x14ac:dyDescent="0.3">
      <c r="A297" s="2" t="s">
        <v>2154</v>
      </c>
      <c r="B297" s="2" t="s">
        <v>2155</v>
      </c>
      <c r="C297" s="2"/>
      <c r="D297" s="2"/>
      <c r="E297" s="2" t="s">
        <v>2156</v>
      </c>
      <c r="F297" s="2" t="s">
        <v>198</v>
      </c>
      <c r="G297" s="2" t="s">
        <v>19</v>
      </c>
      <c r="H297" s="2">
        <v>12205</v>
      </c>
      <c r="I297" t="s">
        <v>6191</v>
      </c>
    </row>
    <row r="298" spans="1:9" x14ac:dyDescent="0.3">
      <c r="A298" s="2" t="s">
        <v>2158</v>
      </c>
      <c r="B298" s="2" t="s">
        <v>2159</v>
      </c>
      <c r="C298" s="2" t="s">
        <v>2160</v>
      </c>
      <c r="D298" s="2" t="s">
        <v>2161</v>
      </c>
      <c r="E298" s="2" t="s">
        <v>2162</v>
      </c>
      <c r="F298" s="2" t="s">
        <v>267</v>
      </c>
      <c r="G298" s="2" t="s">
        <v>19</v>
      </c>
      <c r="H298" s="2">
        <v>34108</v>
      </c>
      <c r="I298" t="s">
        <v>6190</v>
      </c>
    </row>
    <row r="299" spans="1:9" x14ac:dyDescent="0.3">
      <c r="A299" s="2" t="s">
        <v>2164</v>
      </c>
      <c r="B299" s="2" t="s">
        <v>2165</v>
      </c>
      <c r="C299" s="2" t="s">
        <v>2166</v>
      </c>
      <c r="D299" s="2" t="s">
        <v>2167</v>
      </c>
      <c r="E299" s="2" t="s">
        <v>2168</v>
      </c>
      <c r="F299" s="2" t="s">
        <v>195</v>
      </c>
      <c r="G299" s="2" t="s">
        <v>19</v>
      </c>
      <c r="H299" s="2">
        <v>33141</v>
      </c>
      <c r="I299" t="s">
        <v>6190</v>
      </c>
    </row>
    <row r="300" spans="1:9" x14ac:dyDescent="0.3">
      <c r="A300" s="2" t="s">
        <v>2170</v>
      </c>
      <c r="B300" s="2" t="s">
        <v>2171</v>
      </c>
      <c r="C300" s="2" t="s">
        <v>2172</v>
      </c>
      <c r="D300" s="2" t="s">
        <v>2173</v>
      </c>
      <c r="E300" s="2" t="s">
        <v>2174</v>
      </c>
      <c r="F300" s="2" t="s">
        <v>84</v>
      </c>
      <c r="G300" s="2" t="s">
        <v>19</v>
      </c>
      <c r="H300" s="2">
        <v>30358</v>
      </c>
      <c r="I300" t="s">
        <v>6190</v>
      </c>
    </row>
    <row r="301" spans="1:9" x14ac:dyDescent="0.3">
      <c r="A301" s="2" t="s">
        <v>2176</v>
      </c>
      <c r="B301" s="2" t="s">
        <v>2177</v>
      </c>
      <c r="C301" s="2" t="s">
        <v>2178</v>
      </c>
      <c r="D301" s="2" t="s">
        <v>2179</v>
      </c>
      <c r="E301" s="2" t="s">
        <v>2180</v>
      </c>
      <c r="F301" s="2" t="s">
        <v>228</v>
      </c>
      <c r="G301" s="2" t="s">
        <v>19</v>
      </c>
      <c r="H301" s="2">
        <v>78405</v>
      </c>
      <c r="I301" t="s">
        <v>6190</v>
      </c>
    </row>
    <row r="302" spans="1:9" x14ac:dyDescent="0.3">
      <c r="A302" s="2" t="s">
        <v>2182</v>
      </c>
      <c r="B302" s="2" t="s">
        <v>2183</v>
      </c>
      <c r="C302" s="2" t="s">
        <v>2184</v>
      </c>
      <c r="D302" s="2" t="s">
        <v>2185</v>
      </c>
      <c r="E302" s="2" t="s">
        <v>2186</v>
      </c>
      <c r="F302" s="2" t="s">
        <v>73</v>
      </c>
      <c r="G302" s="2" t="s">
        <v>19</v>
      </c>
      <c r="H302" s="2">
        <v>96835</v>
      </c>
      <c r="I302" t="s">
        <v>6190</v>
      </c>
    </row>
    <row r="303" spans="1:9" x14ac:dyDescent="0.3">
      <c r="A303" s="2" t="s">
        <v>2188</v>
      </c>
      <c r="B303" s="2" t="s">
        <v>2189</v>
      </c>
      <c r="C303" s="2" t="s">
        <v>2190</v>
      </c>
      <c r="D303" s="2" t="s">
        <v>2191</v>
      </c>
      <c r="E303" s="2" t="s">
        <v>2192</v>
      </c>
      <c r="F303" s="2" t="s">
        <v>123</v>
      </c>
      <c r="G303" s="2" t="s">
        <v>19</v>
      </c>
      <c r="H303" s="2">
        <v>78737</v>
      </c>
      <c r="I303" t="s">
        <v>6190</v>
      </c>
    </row>
    <row r="304" spans="1:9" x14ac:dyDescent="0.3">
      <c r="A304" s="2" t="s">
        <v>2194</v>
      </c>
      <c r="B304" s="2" t="s">
        <v>2195</v>
      </c>
      <c r="C304" s="2" t="s">
        <v>2196</v>
      </c>
      <c r="D304" s="2" t="s">
        <v>2197</v>
      </c>
      <c r="E304" s="2" t="s">
        <v>2198</v>
      </c>
      <c r="F304" s="2" t="s">
        <v>20</v>
      </c>
      <c r="G304" s="2" t="s">
        <v>19</v>
      </c>
      <c r="H304" s="2">
        <v>21290</v>
      </c>
      <c r="I304" t="s">
        <v>6191</v>
      </c>
    </row>
    <row r="305" spans="1:9" x14ac:dyDescent="0.3">
      <c r="A305" s="2" t="s">
        <v>2200</v>
      </c>
      <c r="B305" s="2" t="s">
        <v>2201</v>
      </c>
      <c r="C305" s="2" t="s">
        <v>2202</v>
      </c>
      <c r="D305" s="2"/>
      <c r="E305" s="2" t="s">
        <v>2203</v>
      </c>
      <c r="F305" s="2" t="s">
        <v>43</v>
      </c>
      <c r="G305" s="2" t="s">
        <v>19</v>
      </c>
      <c r="H305" s="2">
        <v>40596</v>
      </c>
      <c r="I305" t="s">
        <v>6190</v>
      </c>
    </row>
    <row r="306" spans="1:9" x14ac:dyDescent="0.3">
      <c r="A306" s="2" t="s">
        <v>2205</v>
      </c>
      <c r="B306" s="2" t="s">
        <v>2206</v>
      </c>
      <c r="C306" s="2" t="s">
        <v>2207</v>
      </c>
      <c r="D306" s="2"/>
      <c r="E306" s="2" t="s">
        <v>2208</v>
      </c>
      <c r="F306" s="2" t="s">
        <v>316</v>
      </c>
      <c r="G306" s="2" t="s">
        <v>19</v>
      </c>
      <c r="H306" s="2">
        <v>60435</v>
      </c>
      <c r="I306" t="s">
        <v>6190</v>
      </c>
    </row>
    <row r="307" spans="1:9" x14ac:dyDescent="0.3">
      <c r="A307" s="2" t="s">
        <v>2210</v>
      </c>
      <c r="B307" s="2" t="s">
        <v>2211</v>
      </c>
      <c r="C307" s="2" t="s">
        <v>2212</v>
      </c>
      <c r="D307" s="2" t="s">
        <v>2213</v>
      </c>
      <c r="E307" s="2" t="s">
        <v>2214</v>
      </c>
      <c r="F307" s="2" t="s">
        <v>273</v>
      </c>
      <c r="G307" s="2" t="s">
        <v>28</v>
      </c>
      <c r="H307" s="2" t="s">
        <v>274</v>
      </c>
      <c r="I307" t="s">
        <v>6191</v>
      </c>
    </row>
    <row r="308" spans="1:9" x14ac:dyDescent="0.3">
      <c r="A308" s="2" t="s">
        <v>2216</v>
      </c>
      <c r="B308" s="2" t="s">
        <v>2217</v>
      </c>
      <c r="C308" s="2" t="s">
        <v>2218</v>
      </c>
      <c r="D308" s="2" t="s">
        <v>2219</v>
      </c>
      <c r="E308" s="2" t="s">
        <v>2220</v>
      </c>
      <c r="F308" s="2" t="s">
        <v>236</v>
      </c>
      <c r="G308" s="2" t="s">
        <v>19</v>
      </c>
      <c r="H308" s="2">
        <v>68505</v>
      </c>
      <c r="I308" t="s">
        <v>6191</v>
      </c>
    </row>
    <row r="309" spans="1:9" x14ac:dyDescent="0.3">
      <c r="A309" s="2" t="s">
        <v>2222</v>
      </c>
      <c r="B309" s="2" t="s">
        <v>2223</v>
      </c>
      <c r="C309" s="2" t="s">
        <v>2224</v>
      </c>
      <c r="D309" s="2" t="s">
        <v>2225</v>
      </c>
      <c r="E309" s="2" t="s">
        <v>2226</v>
      </c>
      <c r="F309" s="2" t="s">
        <v>51</v>
      </c>
      <c r="G309" s="2" t="s">
        <v>19</v>
      </c>
      <c r="H309" s="2">
        <v>45254</v>
      </c>
      <c r="I309" t="s">
        <v>6190</v>
      </c>
    </row>
    <row r="310" spans="1:9" x14ac:dyDescent="0.3">
      <c r="A310" s="2" t="s">
        <v>2228</v>
      </c>
      <c r="B310" s="2" t="s">
        <v>2229</v>
      </c>
      <c r="C310" s="2" t="s">
        <v>2230</v>
      </c>
      <c r="D310" s="2"/>
      <c r="E310" s="2" t="s">
        <v>2231</v>
      </c>
      <c r="F310" s="2" t="s">
        <v>176</v>
      </c>
      <c r="G310" s="2" t="s">
        <v>28</v>
      </c>
      <c r="H310" s="2" t="s">
        <v>177</v>
      </c>
      <c r="I310" t="s">
        <v>6191</v>
      </c>
    </row>
    <row r="311" spans="1:9" x14ac:dyDescent="0.3">
      <c r="A311" s="2" t="s">
        <v>2233</v>
      </c>
      <c r="B311" s="2" t="s">
        <v>2234</v>
      </c>
      <c r="C311" s="2" t="s">
        <v>2235</v>
      </c>
      <c r="D311" s="2" t="s">
        <v>2236</v>
      </c>
      <c r="E311" s="2" t="s">
        <v>2237</v>
      </c>
      <c r="F311" s="2" t="s">
        <v>379</v>
      </c>
      <c r="G311" s="2" t="s">
        <v>19</v>
      </c>
      <c r="H311" s="2">
        <v>6127</v>
      </c>
      <c r="I311" t="s">
        <v>6190</v>
      </c>
    </row>
    <row r="312" spans="1:9" x14ac:dyDescent="0.3">
      <c r="A312" s="2" t="s">
        <v>2239</v>
      </c>
      <c r="B312" s="2" t="s">
        <v>2240</v>
      </c>
      <c r="C312" s="2" t="s">
        <v>2241</v>
      </c>
      <c r="D312" s="2" t="s">
        <v>2242</v>
      </c>
      <c r="E312" s="2" t="s">
        <v>2243</v>
      </c>
      <c r="F312" s="2" t="s">
        <v>327</v>
      </c>
      <c r="G312" s="2" t="s">
        <v>318</v>
      </c>
      <c r="H312" s="2" t="s">
        <v>321</v>
      </c>
      <c r="I312" t="s">
        <v>6191</v>
      </c>
    </row>
    <row r="313" spans="1:9" x14ac:dyDescent="0.3">
      <c r="A313" s="2" t="s">
        <v>2245</v>
      </c>
      <c r="B313" s="2" t="s">
        <v>2246</v>
      </c>
      <c r="C313" s="2" t="s">
        <v>2247</v>
      </c>
      <c r="D313" s="2" t="s">
        <v>2248</v>
      </c>
      <c r="E313" s="2" t="s">
        <v>2249</v>
      </c>
      <c r="F313" s="2" t="s">
        <v>35</v>
      </c>
      <c r="G313" s="2" t="s">
        <v>19</v>
      </c>
      <c r="H313" s="2">
        <v>28299</v>
      </c>
      <c r="I313" t="s">
        <v>6190</v>
      </c>
    </row>
    <row r="314" spans="1:9" x14ac:dyDescent="0.3">
      <c r="A314" s="2" t="s">
        <v>2251</v>
      </c>
      <c r="B314" s="2" t="s">
        <v>2252</v>
      </c>
      <c r="C314" s="2" t="s">
        <v>2253</v>
      </c>
      <c r="D314" s="2" t="s">
        <v>2254</v>
      </c>
      <c r="E314" s="2" t="s">
        <v>2255</v>
      </c>
      <c r="F314" s="2" t="s">
        <v>164</v>
      </c>
      <c r="G314" s="2" t="s">
        <v>19</v>
      </c>
      <c r="H314" s="2">
        <v>71307</v>
      </c>
      <c r="I314" t="s">
        <v>6190</v>
      </c>
    </row>
    <row r="315" spans="1:9" x14ac:dyDescent="0.3">
      <c r="A315" s="2" t="s">
        <v>2257</v>
      </c>
      <c r="B315" s="2" t="s">
        <v>2258</v>
      </c>
      <c r="C315" s="2" t="s">
        <v>2259</v>
      </c>
      <c r="D315" s="2" t="s">
        <v>2260</v>
      </c>
      <c r="E315" s="2" t="s">
        <v>2261</v>
      </c>
      <c r="F315" s="2" t="s">
        <v>365</v>
      </c>
      <c r="G315" s="2" t="s">
        <v>28</v>
      </c>
      <c r="H315" s="2" t="s">
        <v>366</v>
      </c>
      <c r="I315" t="s">
        <v>6190</v>
      </c>
    </row>
    <row r="316" spans="1:9" x14ac:dyDescent="0.3">
      <c r="A316" s="2" t="s">
        <v>2263</v>
      </c>
      <c r="B316" s="2" t="s">
        <v>2264</v>
      </c>
      <c r="C316" s="2"/>
      <c r="D316" s="2" t="s">
        <v>2265</v>
      </c>
      <c r="E316" s="2" t="s">
        <v>2266</v>
      </c>
      <c r="F316" s="2" t="s">
        <v>107</v>
      </c>
      <c r="G316" s="2" t="s">
        <v>19</v>
      </c>
      <c r="H316" s="2">
        <v>89115</v>
      </c>
      <c r="I316" t="s">
        <v>6191</v>
      </c>
    </row>
    <row r="317" spans="1:9" x14ac:dyDescent="0.3">
      <c r="A317" s="2" t="s">
        <v>2268</v>
      </c>
      <c r="B317" s="2" t="s">
        <v>2269</v>
      </c>
      <c r="C317" s="2" t="s">
        <v>2270</v>
      </c>
      <c r="D317" s="2" t="s">
        <v>2271</v>
      </c>
      <c r="E317" s="2" t="s">
        <v>2272</v>
      </c>
      <c r="F317" s="2" t="s">
        <v>169</v>
      </c>
      <c r="G317" s="2" t="s">
        <v>19</v>
      </c>
      <c r="H317" s="2">
        <v>50369</v>
      </c>
      <c r="I317" t="s">
        <v>6190</v>
      </c>
    </row>
    <row r="318" spans="1:9" x14ac:dyDescent="0.3">
      <c r="A318" s="2" t="s">
        <v>2274</v>
      </c>
      <c r="B318" s="2" t="s">
        <v>2275</v>
      </c>
      <c r="C318" s="2" t="s">
        <v>2276</v>
      </c>
      <c r="D318" s="2" t="s">
        <v>2277</v>
      </c>
      <c r="E318" s="2" t="s">
        <v>2278</v>
      </c>
      <c r="F318" s="2" t="s">
        <v>1282</v>
      </c>
      <c r="G318" s="2" t="s">
        <v>318</v>
      </c>
      <c r="H318" s="2" t="s">
        <v>444</v>
      </c>
      <c r="I318" t="s">
        <v>6191</v>
      </c>
    </row>
    <row r="319" spans="1:9" x14ac:dyDescent="0.3">
      <c r="A319" s="2" t="s">
        <v>2280</v>
      </c>
      <c r="B319" s="2" t="s">
        <v>2281</v>
      </c>
      <c r="C319" s="2" t="s">
        <v>2282</v>
      </c>
      <c r="D319" s="2" t="s">
        <v>2283</v>
      </c>
      <c r="E319" s="2" t="s">
        <v>2284</v>
      </c>
      <c r="F319" s="2" t="s">
        <v>75</v>
      </c>
      <c r="G319" s="2" t="s">
        <v>19</v>
      </c>
      <c r="H319" s="2">
        <v>44315</v>
      </c>
      <c r="I319" t="s">
        <v>6191</v>
      </c>
    </row>
    <row r="320" spans="1:9" x14ac:dyDescent="0.3">
      <c r="A320" s="2" t="s">
        <v>2286</v>
      </c>
      <c r="B320" s="2" t="s">
        <v>2287</v>
      </c>
      <c r="C320" s="2" t="s">
        <v>2288</v>
      </c>
      <c r="D320" s="2" t="s">
        <v>2289</v>
      </c>
      <c r="E320" s="2" t="s">
        <v>2290</v>
      </c>
      <c r="F320" s="2" t="s">
        <v>29</v>
      </c>
      <c r="G320" s="2" t="s">
        <v>19</v>
      </c>
      <c r="H320" s="2">
        <v>33405</v>
      </c>
      <c r="I320" t="s">
        <v>6190</v>
      </c>
    </row>
    <row r="321" spans="1:9" x14ac:dyDescent="0.3">
      <c r="A321" s="2" t="s">
        <v>2292</v>
      </c>
      <c r="B321" s="2" t="s">
        <v>2293</v>
      </c>
      <c r="C321" s="2" t="s">
        <v>2294</v>
      </c>
      <c r="D321" s="2"/>
      <c r="E321" s="2" t="s">
        <v>2295</v>
      </c>
      <c r="F321" s="2" t="s">
        <v>30</v>
      </c>
      <c r="G321" s="2" t="s">
        <v>19</v>
      </c>
      <c r="H321" s="2">
        <v>93715</v>
      </c>
      <c r="I321" t="s">
        <v>6190</v>
      </c>
    </row>
    <row r="322" spans="1:9" x14ac:dyDescent="0.3">
      <c r="A322" s="2" t="s">
        <v>2296</v>
      </c>
      <c r="B322" s="2" t="s">
        <v>2297</v>
      </c>
      <c r="C322" s="2" t="s">
        <v>2298</v>
      </c>
      <c r="D322" s="2" t="s">
        <v>2299</v>
      </c>
      <c r="E322" s="2" t="s">
        <v>2300</v>
      </c>
      <c r="F322" s="2" t="s">
        <v>213</v>
      </c>
      <c r="G322" s="2" t="s">
        <v>19</v>
      </c>
      <c r="H322" s="2">
        <v>52245</v>
      </c>
      <c r="I322" t="s">
        <v>6190</v>
      </c>
    </row>
    <row r="323" spans="1:9" x14ac:dyDescent="0.3">
      <c r="A323" s="2" t="s">
        <v>2302</v>
      </c>
      <c r="B323" s="2" t="s">
        <v>2303</v>
      </c>
      <c r="C323" s="2" t="s">
        <v>2304</v>
      </c>
      <c r="D323" s="2" t="s">
        <v>2305</v>
      </c>
      <c r="E323" s="2" t="s">
        <v>2306</v>
      </c>
      <c r="F323" s="2" t="s">
        <v>390</v>
      </c>
      <c r="G323" s="2" t="s">
        <v>318</v>
      </c>
      <c r="H323" s="2" t="s">
        <v>348</v>
      </c>
      <c r="I323" t="s">
        <v>6190</v>
      </c>
    </row>
    <row r="324" spans="1:9" x14ac:dyDescent="0.3">
      <c r="A324" s="2" t="s">
        <v>2308</v>
      </c>
      <c r="B324" s="2" t="s">
        <v>2309</v>
      </c>
      <c r="C324" s="2" t="s">
        <v>2310</v>
      </c>
      <c r="D324" s="2" t="s">
        <v>2311</v>
      </c>
      <c r="E324" s="2" t="s">
        <v>2312</v>
      </c>
      <c r="F324" s="2" t="s">
        <v>455</v>
      </c>
      <c r="G324" s="2" t="s">
        <v>318</v>
      </c>
      <c r="H324" s="2" t="s">
        <v>348</v>
      </c>
      <c r="I324" t="s">
        <v>6191</v>
      </c>
    </row>
    <row r="325" spans="1:9" x14ac:dyDescent="0.3">
      <c r="A325" s="2" t="s">
        <v>2314</v>
      </c>
      <c r="B325" s="2" t="s">
        <v>2315</v>
      </c>
      <c r="C325" s="2" t="s">
        <v>2316</v>
      </c>
      <c r="D325" s="2" t="s">
        <v>2317</v>
      </c>
      <c r="E325" s="2" t="s">
        <v>2318</v>
      </c>
      <c r="F325" s="2" t="s">
        <v>49</v>
      </c>
      <c r="G325" s="2" t="s">
        <v>19</v>
      </c>
      <c r="H325" s="2">
        <v>37924</v>
      </c>
      <c r="I325" t="s">
        <v>6190</v>
      </c>
    </row>
    <row r="326" spans="1:9" x14ac:dyDescent="0.3">
      <c r="A326" s="2" t="s">
        <v>2320</v>
      </c>
      <c r="B326" s="2" t="s">
        <v>2321</v>
      </c>
      <c r="C326" s="2"/>
      <c r="D326" s="2" t="s">
        <v>2322</v>
      </c>
      <c r="E326" s="2" t="s">
        <v>2323</v>
      </c>
      <c r="F326" s="2" t="s">
        <v>67</v>
      </c>
      <c r="G326" s="2" t="s">
        <v>19</v>
      </c>
      <c r="H326" s="2">
        <v>66276</v>
      </c>
      <c r="I326" t="s">
        <v>6191</v>
      </c>
    </row>
    <row r="327" spans="1:9" x14ac:dyDescent="0.3">
      <c r="A327" s="2" t="s">
        <v>2325</v>
      </c>
      <c r="B327" s="2" t="s">
        <v>2326</v>
      </c>
      <c r="C327" s="2" t="s">
        <v>2327</v>
      </c>
      <c r="D327" s="2" t="s">
        <v>2328</v>
      </c>
      <c r="E327" s="2" t="s">
        <v>2329</v>
      </c>
      <c r="F327" s="2" t="s">
        <v>150</v>
      </c>
      <c r="G327" s="2" t="s">
        <v>19</v>
      </c>
      <c r="H327" s="2">
        <v>94132</v>
      </c>
      <c r="I327" t="s">
        <v>6190</v>
      </c>
    </row>
    <row r="328" spans="1:9" x14ac:dyDescent="0.3">
      <c r="A328" s="2" t="s">
        <v>2331</v>
      </c>
      <c r="B328" s="2" t="s">
        <v>2332</v>
      </c>
      <c r="C328" s="2"/>
      <c r="D328" s="2" t="s">
        <v>2333</v>
      </c>
      <c r="E328" s="2" t="s">
        <v>2334</v>
      </c>
      <c r="F328" s="2" t="s">
        <v>144</v>
      </c>
      <c r="G328" s="2" t="s">
        <v>19</v>
      </c>
      <c r="H328" s="2">
        <v>35244</v>
      </c>
      <c r="I328" t="s">
        <v>6191</v>
      </c>
    </row>
    <row r="329" spans="1:9" x14ac:dyDescent="0.3">
      <c r="A329" s="2" t="s">
        <v>2336</v>
      </c>
      <c r="B329" s="2" t="s">
        <v>2337</v>
      </c>
      <c r="C329" s="2" t="s">
        <v>2338</v>
      </c>
      <c r="D329" s="2" t="s">
        <v>2339</v>
      </c>
      <c r="E329" s="2" t="s">
        <v>2340</v>
      </c>
      <c r="F329" s="2" t="s">
        <v>139</v>
      </c>
      <c r="G329" s="2" t="s">
        <v>19</v>
      </c>
      <c r="H329" s="2">
        <v>11215</v>
      </c>
      <c r="I329" t="s">
        <v>6190</v>
      </c>
    </row>
    <row r="330" spans="1:9" x14ac:dyDescent="0.3">
      <c r="A330" s="2" t="s">
        <v>2342</v>
      </c>
      <c r="B330" s="2" t="s">
        <v>2343</v>
      </c>
      <c r="C330" s="2"/>
      <c r="D330" s="2" t="s">
        <v>2344</v>
      </c>
      <c r="E330" s="2" t="s">
        <v>2345</v>
      </c>
      <c r="F330" s="2" t="s">
        <v>50</v>
      </c>
      <c r="G330" s="2" t="s">
        <v>19</v>
      </c>
      <c r="H330" s="2">
        <v>79934</v>
      </c>
      <c r="I330" t="s">
        <v>6190</v>
      </c>
    </row>
    <row r="331" spans="1:9" x14ac:dyDescent="0.3">
      <c r="A331" s="2" t="s">
        <v>2347</v>
      </c>
      <c r="B331" s="2" t="s">
        <v>2348</v>
      </c>
      <c r="C331" s="2" t="s">
        <v>2349</v>
      </c>
      <c r="D331" s="2"/>
      <c r="E331" s="2" t="s">
        <v>2350</v>
      </c>
      <c r="F331" s="2" t="s">
        <v>131</v>
      </c>
      <c r="G331" s="2" t="s">
        <v>19</v>
      </c>
      <c r="H331" s="2">
        <v>94250</v>
      </c>
      <c r="I331" t="s">
        <v>6190</v>
      </c>
    </row>
    <row r="332" spans="1:9" x14ac:dyDescent="0.3">
      <c r="A332" s="2" t="s">
        <v>2352</v>
      </c>
      <c r="B332" s="2" t="s">
        <v>2353</v>
      </c>
      <c r="C332" s="2" t="s">
        <v>2354</v>
      </c>
      <c r="D332" s="2" t="s">
        <v>2355</v>
      </c>
      <c r="E332" s="2" t="s">
        <v>2356</v>
      </c>
      <c r="F332" s="2" t="s">
        <v>47</v>
      </c>
      <c r="G332" s="2" t="s">
        <v>19</v>
      </c>
      <c r="H332" s="2">
        <v>20220</v>
      </c>
      <c r="I332" t="s">
        <v>6191</v>
      </c>
    </row>
    <row r="333" spans="1:9" x14ac:dyDescent="0.3">
      <c r="A333" s="2" t="s">
        <v>2358</v>
      </c>
      <c r="B333" s="2" t="s">
        <v>2359</v>
      </c>
      <c r="C333" s="2" t="s">
        <v>2360</v>
      </c>
      <c r="D333" s="2" t="s">
        <v>2361</v>
      </c>
      <c r="E333" s="2" t="s">
        <v>2362</v>
      </c>
      <c r="F333" s="2" t="s">
        <v>117</v>
      </c>
      <c r="G333" s="2" t="s">
        <v>19</v>
      </c>
      <c r="H333" s="2">
        <v>33436</v>
      </c>
      <c r="I333" t="s">
        <v>6190</v>
      </c>
    </row>
    <row r="334" spans="1:9" x14ac:dyDescent="0.3">
      <c r="A334" s="2" t="s">
        <v>2364</v>
      </c>
      <c r="B334" s="2" t="s">
        <v>2365</v>
      </c>
      <c r="C334" s="2" t="s">
        <v>2366</v>
      </c>
      <c r="D334" s="2" t="s">
        <v>2367</v>
      </c>
      <c r="E334" s="2" t="s">
        <v>2368</v>
      </c>
      <c r="F334" s="2" t="s">
        <v>27</v>
      </c>
      <c r="G334" s="2" t="s">
        <v>19</v>
      </c>
      <c r="H334" s="2">
        <v>90094</v>
      </c>
      <c r="I334" t="s">
        <v>6190</v>
      </c>
    </row>
    <row r="335" spans="1:9" x14ac:dyDescent="0.3">
      <c r="A335" s="2" t="s">
        <v>2370</v>
      </c>
      <c r="B335" s="2" t="s">
        <v>2371</v>
      </c>
      <c r="C335" s="2" t="s">
        <v>2372</v>
      </c>
      <c r="D335" s="2" t="s">
        <v>2373</v>
      </c>
      <c r="E335" s="2" t="s">
        <v>2374</v>
      </c>
      <c r="F335" s="2" t="s">
        <v>20</v>
      </c>
      <c r="G335" s="2" t="s">
        <v>19</v>
      </c>
      <c r="H335" s="2">
        <v>21275</v>
      </c>
      <c r="I335" t="s">
        <v>6190</v>
      </c>
    </row>
    <row r="336" spans="1:9" x14ac:dyDescent="0.3">
      <c r="A336" s="2" t="s">
        <v>2376</v>
      </c>
      <c r="B336" s="2" t="s">
        <v>2377</v>
      </c>
      <c r="C336" s="2"/>
      <c r="D336" s="2"/>
      <c r="E336" s="2" t="s">
        <v>2378</v>
      </c>
      <c r="F336" s="2" t="s">
        <v>216</v>
      </c>
      <c r="G336" s="2" t="s">
        <v>19</v>
      </c>
      <c r="H336" s="2">
        <v>84125</v>
      </c>
      <c r="I336" t="s">
        <v>6191</v>
      </c>
    </row>
    <row r="337" spans="1:9" x14ac:dyDescent="0.3">
      <c r="A337" s="2" t="s">
        <v>2380</v>
      </c>
      <c r="B337" s="2" t="s">
        <v>2381</v>
      </c>
      <c r="C337" s="2" t="s">
        <v>2382</v>
      </c>
      <c r="D337" s="2" t="s">
        <v>2383</v>
      </c>
      <c r="E337" s="2" t="s">
        <v>2384</v>
      </c>
      <c r="F337" s="2" t="s">
        <v>115</v>
      </c>
      <c r="G337" s="2" t="s">
        <v>19</v>
      </c>
      <c r="H337" s="2">
        <v>75049</v>
      </c>
      <c r="I337" t="s">
        <v>6190</v>
      </c>
    </row>
    <row r="338" spans="1:9" x14ac:dyDescent="0.3">
      <c r="A338" s="2" t="s">
        <v>2386</v>
      </c>
      <c r="B338" s="2" t="s">
        <v>2387</v>
      </c>
      <c r="C338" s="2" t="s">
        <v>2388</v>
      </c>
      <c r="D338" s="2" t="s">
        <v>2389</v>
      </c>
      <c r="E338" s="2" t="s">
        <v>2390</v>
      </c>
      <c r="F338" s="2" t="s">
        <v>253</v>
      </c>
      <c r="G338" s="2" t="s">
        <v>28</v>
      </c>
      <c r="H338" s="2" t="s">
        <v>254</v>
      </c>
      <c r="I338" t="s">
        <v>6191</v>
      </c>
    </row>
    <row r="339" spans="1:9" x14ac:dyDescent="0.3">
      <c r="A339" s="2" t="s">
        <v>2392</v>
      </c>
      <c r="B339" s="2" t="s">
        <v>2393</v>
      </c>
      <c r="C339" s="2"/>
      <c r="D339" s="2" t="s">
        <v>2394</v>
      </c>
      <c r="E339" s="2" t="s">
        <v>2395</v>
      </c>
      <c r="F339" s="2" t="s">
        <v>39</v>
      </c>
      <c r="G339" s="2" t="s">
        <v>19</v>
      </c>
      <c r="H339" s="2">
        <v>43240</v>
      </c>
      <c r="I339" t="s">
        <v>6191</v>
      </c>
    </row>
    <row r="340" spans="1:9" x14ac:dyDescent="0.3">
      <c r="A340" s="2" t="s">
        <v>2397</v>
      </c>
      <c r="B340" s="2" t="s">
        <v>2398</v>
      </c>
      <c r="C340" s="2" t="s">
        <v>2399</v>
      </c>
      <c r="D340" s="2" t="s">
        <v>2400</v>
      </c>
      <c r="E340" s="2" t="s">
        <v>2401</v>
      </c>
      <c r="F340" s="2" t="s">
        <v>57</v>
      </c>
      <c r="G340" s="2" t="s">
        <v>19</v>
      </c>
      <c r="H340" s="2">
        <v>10184</v>
      </c>
      <c r="I340" t="s">
        <v>6191</v>
      </c>
    </row>
    <row r="341" spans="1:9" x14ac:dyDescent="0.3">
      <c r="A341" s="2" t="s">
        <v>2403</v>
      </c>
      <c r="B341" s="2" t="s">
        <v>2404</v>
      </c>
      <c r="C341" s="2" t="s">
        <v>2405</v>
      </c>
      <c r="D341" s="2" t="s">
        <v>2406</v>
      </c>
      <c r="E341" s="2" t="s">
        <v>2407</v>
      </c>
      <c r="F341" s="2" t="s">
        <v>241</v>
      </c>
      <c r="G341" s="2" t="s">
        <v>19</v>
      </c>
      <c r="H341" s="2">
        <v>2216</v>
      </c>
      <c r="I341" t="s">
        <v>6190</v>
      </c>
    </row>
    <row r="342" spans="1:9" x14ac:dyDescent="0.3">
      <c r="A342" s="2" t="s">
        <v>2409</v>
      </c>
      <c r="B342" s="2" t="s">
        <v>2410</v>
      </c>
      <c r="C342" s="2" t="s">
        <v>2411</v>
      </c>
      <c r="D342" s="2" t="s">
        <v>2412</v>
      </c>
      <c r="E342" s="2" t="s">
        <v>2413</v>
      </c>
      <c r="F342" s="2" t="s">
        <v>150</v>
      </c>
      <c r="G342" s="2" t="s">
        <v>19</v>
      </c>
      <c r="H342" s="2">
        <v>94132</v>
      </c>
      <c r="I342" t="s">
        <v>6190</v>
      </c>
    </row>
    <row r="343" spans="1:9" x14ac:dyDescent="0.3">
      <c r="A343" s="2" t="s">
        <v>2415</v>
      </c>
      <c r="B343" s="2" t="s">
        <v>2416</v>
      </c>
      <c r="C343" s="2" t="s">
        <v>2417</v>
      </c>
      <c r="D343" s="2" t="s">
        <v>2418</v>
      </c>
      <c r="E343" s="2" t="s">
        <v>2419</v>
      </c>
      <c r="F343" s="2" t="s">
        <v>36</v>
      </c>
      <c r="G343" s="2" t="s">
        <v>19</v>
      </c>
      <c r="H343" s="2">
        <v>46295</v>
      </c>
      <c r="I343" t="s">
        <v>6191</v>
      </c>
    </row>
    <row r="344" spans="1:9" x14ac:dyDescent="0.3">
      <c r="A344" s="2" t="s">
        <v>2420</v>
      </c>
      <c r="B344" s="2" t="s">
        <v>2421</v>
      </c>
      <c r="C344" s="2" t="s">
        <v>2422</v>
      </c>
      <c r="D344" s="2"/>
      <c r="E344" s="2" t="s">
        <v>2423</v>
      </c>
      <c r="F344" s="2" t="s">
        <v>22</v>
      </c>
      <c r="G344" s="2" t="s">
        <v>19</v>
      </c>
      <c r="H344" s="2">
        <v>32209</v>
      </c>
      <c r="I344" t="s">
        <v>6191</v>
      </c>
    </row>
    <row r="345" spans="1:9" x14ac:dyDescent="0.3">
      <c r="A345" s="2" t="s">
        <v>2425</v>
      </c>
      <c r="B345" s="2" t="s">
        <v>2426</v>
      </c>
      <c r="C345" s="2" t="s">
        <v>2427</v>
      </c>
      <c r="D345" s="2"/>
      <c r="E345" s="2" t="s">
        <v>2428</v>
      </c>
      <c r="F345" s="2" t="s">
        <v>105</v>
      </c>
      <c r="G345" s="2" t="s">
        <v>19</v>
      </c>
      <c r="H345" s="2">
        <v>98148</v>
      </c>
      <c r="I345" t="s">
        <v>6191</v>
      </c>
    </row>
    <row r="346" spans="1:9" x14ac:dyDescent="0.3">
      <c r="A346" s="2" t="s">
        <v>2430</v>
      </c>
      <c r="B346" s="2" t="s">
        <v>2431</v>
      </c>
      <c r="C346" s="2"/>
      <c r="D346" s="2" t="s">
        <v>2432</v>
      </c>
      <c r="E346" s="2" t="s">
        <v>2433</v>
      </c>
      <c r="F346" s="2" t="s">
        <v>428</v>
      </c>
      <c r="G346" s="2" t="s">
        <v>318</v>
      </c>
      <c r="H346" s="2" t="s">
        <v>429</v>
      </c>
      <c r="I346" t="s">
        <v>6190</v>
      </c>
    </row>
    <row r="347" spans="1:9" x14ac:dyDescent="0.3">
      <c r="A347" s="2" t="s">
        <v>2435</v>
      </c>
      <c r="B347" s="2" t="s">
        <v>2436</v>
      </c>
      <c r="C347" s="2" t="s">
        <v>2437</v>
      </c>
      <c r="D347" s="2" t="s">
        <v>2438</v>
      </c>
      <c r="E347" s="2" t="s">
        <v>2439</v>
      </c>
      <c r="F347" s="2" t="s">
        <v>187</v>
      </c>
      <c r="G347" s="2" t="s">
        <v>19</v>
      </c>
      <c r="H347" s="2">
        <v>36109</v>
      </c>
      <c r="I347" t="s">
        <v>6191</v>
      </c>
    </row>
    <row r="348" spans="1:9" x14ac:dyDescent="0.3">
      <c r="A348" s="2" t="s">
        <v>2441</v>
      </c>
      <c r="B348" s="2" t="s">
        <v>2442</v>
      </c>
      <c r="C348" s="2" t="s">
        <v>2443</v>
      </c>
      <c r="D348" s="2" t="s">
        <v>2444</v>
      </c>
      <c r="E348" s="2" t="s">
        <v>2445</v>
      </c>
      <c r="F348" s="2" t="s">
        <v>52</v>
      </c>
      <c r="G348" s="2" t="s">
        <v>19</v>
      </c>
      <c r="H348" s="2">
        <v>75372</v>
      </c>
      <c r="I348" t="s">
        <v>6190</v>
      </c>
    </row>
    <row r="349" spans="1:9" x14ac:dyDescent="0.3">
      <c r="A349" s="2" t="s">
        <v>2447</v>
      </c>
      <c r="B349" s="2" t="s">
        <v>2448</v>
      </c>
      <c r="C349" s="2" t="s">
        <v>2449</v>
      </c>
      <c r="D349" s="2" t="s">
        <v>2450</v>
      </c>
      <c r="E349" s="2" t="s">
        <v>2451</v>
      </c>
      <c r="F349" s="2" t="s">
        <v>148</v>
      </c>
      <c r="G349" s="2" t="s">
        <v>19</v>
      </c>
      <c r="H349" s="2">
        <v>66622</v>
      </c>
      <c r="I349" t="s">
        <v>6191</v>
      </c>
    </row>
    <row r="350" spans="1:9" x14ac:dyDescent="0.3">
      <c r="A350" s="2" t="s">
        <v>2453</v>
      </c>
      <c r="B350" s="2" t="s">
        <v>2454</v>
      </c>
      <c r="C350" s="2" t="s">
        <v>2455</v>
      </c>
      <c r="D350" s="2" t="s">
        <v>2456</v>
      </c>
      <c r="E350" s="2" t="s">
        <v>2457</v>
      </c>
      <c r="F350" s="2" t="s">
        <v>185</v>
      </c>
      <c r="G350" s="2" t="s">
        <v>19</v>
      </c>
      <c r="H350" s="2">
        <v>75799</v>
      </c>
      <c r="I350" t="s">
        <v>6191</v>
      </c>
    </row>
    <row r="351" spans="1:9" x14ac:dyDescent="0.3">
      <c r="A351" s="2" t="s">
        <v>2459</v>
      </c>
      <c r="B351" s="2" t="s">
        <v>2460</v>
      </c>
      <c r="C351" s="2" t="s">
        <v>2461</v>
      </c>
      <c r="D351" s="2" t="s">
        <v>2462</v>
      </c>
      <c r="E351" s="2" t="s">
        <v>2463</v>
      </c>
      <c r="F351" s="2" t="s">
        <v>27</v>
      </c>
      <c r="G351" s="2" t="s">
        <v>19</v>
      </c>
      <c r="H351" s="2">
        <v>90065</v>
      </c>
      <c r="I351" t="s">
        <v>6191</v>
      </c>
    </row>
    <row r="352" spans="1:9" x14ac:dyDescent="0.3">
      <c r="A352" s="2" t="s">
        <v>2465</v>
      </c>
      <c r="B352" s="2" t="s">
        <v>2466</v>
      </c>
      <c r="C352" s="2" t="s">
        <v>2467</v>
      </c>
      <c r="D352" s="2" t="s">
        <v>2468</v>
      </c>
      <c r="E352" s="2" t="s">
        <v>2469</v>
      </c>
      <c r="F352" s="2" t="s">
        <v>175</v>
      </c>
      <c r="G352" s="2" t="s">
        <v>19</v>
      </c>
      <c r="H352" s="2">
        <v>71137</v>
      </c>
      <c r="I352" t="s">
        <v>6191</v>
      </c>
    </row>
    <row r="353" spans="1:9" x14ac:dyDescent="0.3">
      <c r="A353" s="2" t="s">
        <v>2471</v>
      </c>
      <c r="B353" s="2" t="s">
        <v>2472</v>
      </c>
      <c r="C353" s="2" t="s">
        <v>2473</v>
      </c>
      <c r="D353" s="2" t="s">
        <v>2474</v>
      </c>
      <c r="E353" s="2" t="s">
        <v>2475</v>
      </c>
      <c r="F353" s="2" t="s">
        <v>196</v>
      </c>
      <c r="G353" s="2" t="s">
        <v>19</v>
      </c>
      <c r="H353" s="2">
        <v>83722</v>
      </c>
      <c r="I353" t="s">
        <v>6191</v>
      </c>
    </row>
    <row r="354" spans="1:9" x14ac:dyDescent="0.3">
      <c r="A354" s="2" t="s">
        <v>2477</v>
      </c>
      <c r="B354" s="2" t="s">
        <v>2478</v>
      </c>
      <c r="C354" s="2" t="s">
        <v>2479</v>
      </c>
      <c r="D354" s="2" t="s">
        <v>2480</v>
      </c>
      <c r="E354" s="2" t="s">
        <v>2481</v>
      </c>
      <c r="F354" s="2" t="s">
        <v>272</v>
      </c>
      <c r="G354" s="2" t="s">
        <v>19</v>
      </c>
      <c r="H354" s="2">
        <v>92415</v>
      </c>
      <c r="I354" t="s">
        <v>6191</v>
      </c>
    </row>
    <row r="355" spans="1:9" x14ac:dyDescent="0.3">
      <c r="A355" s="2" t="s">
        <v>2483</v>
      </c>
      <c r="B355" s="2" t="s">
        <v>2484</v>
      </c>
      <c r="C355" s="2"/>
      <c r="D355" s="2" t="s">
        <v>2485</v>
      </c>
      <c r="E355" s="2" t="s">
        <v>2486</v>
      </c>
      <c r="F355" s="2" t="s">
        <v>187</v>
      </c>
      <c r="G355" s="2" t="s">
        <v>19</v>
      </c>
      <c r="H355" s="2">
        <v>36177</v>
      </c>
      <c r="I355" t="s">
        <v>6190</v>
      </c>
    </row>
    <row r="356" spans="1:9" x14ac:dyDescent="0.3">
      <c r="A356" s="2" t="s">
        <v>2488</v>
      </c>
      <c r="B356" s="2" t="s">
        <v>2489</v>
      </c>
      <c r="C356" s="2" t="s">
        <v>2490</v>
      </c>
      <c r="D356" s="2"/>
      <c r="E356" s="2" t="s">
        <v>2491</v>
      </c>
      <c r="F356" s="2" t="s">
        <v>270</v>
      </c>
      <c r="G356" s="2" t="s">
        <v>19</v>
      </c>
      <c r="H356" s="2">
        <v>34981</v>
      </c>
      <c r="I356" t="s">
        <v>6191</v>
      </c>
    </row>
    <row r="357" spans="1:9" x14ac:dyDescent="0.3">
      <c r="A357" s="2" t="s">
        <v>2493</v>
      </c>
      <c r="B357" s="2" t="s">
        <v>2494</v>
      </c>
      <c r="C357" s="2" t="s">
        <v>2495</v>
      </c>
      <c r="D357" s="2" t="s">
        <v>2496</v>
      </c>
      <c r="E357" s="2" t="s">
        <v>2497</v>
      </c>
      <c r="F357" s="2" t="s">
        <v>82</v>
      </c>
      <c r="G357" s="2" t="s">
        <v>19</v>
      </c>
      <c r="H357" s="2">
        <v>27415</v>
      </c>
      <c r="I357" t="s">
        <v>6190</v>
      </c>
    </row>
    <row r="358" spans="1:9" x14ac:dyDescent="0.3">
      <c r="A358" s="2" t="s">
        <v>2499</v>
      </c>
      <c r="B358" s="2" t="s">
        <v>2500</v>
      </c>
      <c r="C358" s="2" t="s">
        <v>2501</v>
      </c>
      <c r="D358" s="2" t="s">
        <v>2502</v>
      </c>
      <c r="E358" s="2" t="s">
        <v>2503</v>
      </c>
      <c r="F358" s="2" t="s">
        <v>131</v>
      </c>
      <c r="G358" s="2" t="s">
        <v>19</v>
      </c>
      <c r="H358" s="2">
        <v>94237</v>
      </c>
      <c r="I358" t="s">
        <v>6190</v>
      </c>
    </row>
    <row r="359" spans="1:9" x14ac:dyDescent="0.3">
      <c r="A359" s="2" t="s">
        <v>2505</v>
      </c>
      <c r="B359" s="2" t="s">
        <v>2506</v>
      </c>
      <c r="C359" s="2"/>
      <c r="D359" s="2" t="s">
        <v>2507</v>
      </c>
      <c r="E359" s="2" t="s">
        <v>2508</v>
      </c>
      <c r="F359" s="2" t="s">
        <v>296</v>
      </c>
      <c r="G359" s="2" t="s">
        <v>19</v>
      </c>
      <c r="H359" s="2">
        <v>78682</v>
      </c>
      <c r="I359" t="s">
        <v>6191</v>
      </c>
    </row>
    <row r="360" spans="1:9" x14ac:dyDescent="0.3">
      <c r="A360" s="2" t="s">
        <v>2510</v>
      </c>
      <c r="B360" s="2" t="s">
        <v>2511</v>
      </c>
      <c r="C360" s="2" t="s">
        <v>2512</v>
      </c>
      <c r="D360" s="2" t="s">
        <v>2513</v>
      </c>
      <c r="E360" s="2" t="s">
        <v>2514</v>
      </c>
      <c r="F360" s="2" t="s">
        <v>143</v>
      </c>
      <c r="G360" s="2" t="s">
        <v>19</v>
      </c>
      <c r="H360" s="2">
        <v>22096</v>
      </c>
      <c r="I360" t="s">
        <v>6191</v>
      </c>
    </row>
    <row r="361" spans="1:9" x14ac:dyDescent="0.3">
      <c r="A361" s="2" t="s">
        <v>2516</v>
      </c>
      <c r="B361" s="2" t="s">
        <v>2517</v>
      </c>
      <c r="C361" s="2" t="s">
        <v>2518</v>
      </c>
      <c r="D361" s="2" t="s">
        <v>2519</v>
      </c>
      <c r="E361" s="2" t="s">
        <v>2520</v>
      </c>
      <c r="F361" s="2" t="s">
        <v>286</v>
      </c>
      <c r="G361" s="2" t="s">
        <v>28</v>
      </c>
      <c r="H361" s="2" t="s">
        <v>287</v>
      </c>
      <c r="I361" t="s">
        <v>6191</v>
      </c>
    </row>
    <row r="362" spans="1:9" x14ac:dyDescent="0.3">
      <c r="A362" s="2" t="s">
        <v>2522</v>
      </c>
      <c r="B362" s="2" t="s">
        <v>2523</v>
      </c>
      <c r="C362" s="2" t="s">
        <v>2524</v>
      </c>
      <c r="D362" s="2" t="s">
        <v>2525</v>
      </c>
      <c r="E362" s="2" t="s">
        <v>2526</v>
      </c>
      <c r="F362" s="2" t="s">
        <v>60</v>
      </c>
      <c r="G362" s="2" t="s">
        <v>19</v>
      </c>
      <c r="H362" s="2">
        <v>29220</v>
      </c>
      <c r="I362" t="s">
        <v>6191</v>
      </c>
    </row>
    <row r="363" spans="1:9" x14ac:dyDescent="0.3">
      <c r="A363" s="2" t="s">
        <v>2527</v>
      </c>
      <c r="B363" s="2" t="s">
        <v>2528</v>
      </c>
      <c r="C363" s="2" t="s">
        <v>2529</v>
      </c>
      <c r="D363" s="2" t="s">
        <v>2530</v>
      </c>
      <c r="E363" s="2" t="s">
        <v>2531</v>
      </c>
      <c r="F363" s="2" t="s">
        <v>130</v>
      </c>
      <c r="G363" s="2" t="s">
        <v>19</v>
      </c>
      <c r="H363" s="2">
        <v>37215</v>
      </c>
      <c r="I363" t="s">
        <v>6190</v>
      </c>
    </row>
    <row r="364" spans="1:9" x14ac:dyDescent="0.3">
      <c r="A364" s="2" t="s">
        <v>2533</v>
      </c>
      <c r="B364" s="2" t="s">
        <v>2534</v>
      </c>
      <c r="C364" s="2" t="s">
        <v>2535</v>
      </c>
      <c r="D364" s="2" t="s">
        <v>2536</v>
      </c>
      <c r="E364" s="2" t="s">
        <v>2537</v>
      </c>
      <c r="F364" s="2" t="s">
        <v>184</v>
      </c>
      <c r="G364" s="2" t="s">
        <v>19</v>
      </c>
      <c r="H364" s="2">
        <v>85025</v>
      </c>
      <c r="I364" t="s">
        <v>6190</v>
      </c>
    </row>
    <row r="365" spans="1:9" x14ac:dyDescent="0.3">
      <c r="A365" s="2" t="s">
        <v>2539</v>
      </c>
      <c r="B365" s="2" t="s">
        <v>2540</v>
      </c>
      <c r="C365" s="2" t="s">
        <v>2541</v>
      </c>
      <c r="D365" s="2"/>
      <c r="E365" s="2" t="s">
        <v>2542</v>
      </c>
      <c r="F365" s="2" t="s">
        <v>92</v>
      </c>
      <c r="G365" s="2" t="s">
        <v>19</v>
      </c>
      <c r="H365" s="2">
        <v>33233</v>
      </c>
      <c r="I365" t="s">
        <v>6191</v>
      </c>
    </row>
    <row r="366" spans="1:9" x14ac:dyDescent="0.3">
      <c r="A366" s="2" t="s">
        <v>2544</v>
      </c>
      <c r="B366" s="2" t="s">
        <v>2545</v>
      </c>
      <c r="C366" s="2" t="s">
        <v>2546</v>
      </c>
      <c r="D366" s="2" t="s">
        <v>2547</v>
      </c>
      <c r="E366" s="2" t="s">
        <v>2548</v>
      </c>
      <c r="F366" s="2" t="s">
        <v>30</v>
      </c>
      <c r="G366" s="2" t="s">
        <v>19</v>
      </c>
      <c r="H366" s="2">
        <v>93762</v>
      </c>
      <c r="I366" t="s">
        <v>6190</v>
      </c>
    </row>
    <row r="367" spans="1:9" x14ac:dyDescent="0.3">
      <c r="A367" s="2" t="s">
        <v>2550</v>
      </c>
      <c r="B367" s="2" t="s">
        <v>2551</v>
      </c>
      <c r="C367" s="2" t="s">
        <v>2552</v>
      </c>
      <c r="D367" s="2"/>
      <c r="E367" s="2" t="s">
        <v>2553</v>
      </c>
      <c r="F367" s="2" t="s">
        <v>282</v>
      </c>
      <c r="G367" s="2" t="s">
        <v>19</v>
      </c>
      <c r="H367" s="2">
        <v>92825</v>
      </c>
      <c r="I367" t="s">
        <v>6191</v>
      </c>
    </row>
    <row r="368" spans="1:9" x14ac:dyDescent="0.3">
      <c r="A368" s="2" t="s">
        <v>2555</v>
      </c>
      <c r="B368" s="2" t="s">
        <v>2556</v>
      </c>
      <c r="C368" s="2"/>
      <c r="D368" s="2" t="s">
        <v>2557</v>
      </c>
      <c r="E368" s="2" t="s">
        <v>2558</v>
      </c>
      <c r="F368" s="2" t="s">
        <v>311</v>
      </c>
      <c r="G368" s="2" t="s">
        <v>19</v>
      </c>
      <c r="H368" s="2">
        <v>23605</v>
      </c>
      <c r="I368" t="s">
        <v>6191</v>
      </c>
    </row>
    <row r="369" spans="1:9" x14ac:dyDescent="0.3">
      <c r="A369" s="2" t="s">
        <v>2560</v>
      </c>
      <c r="B369" s="2" t="s">
        <v>2561</v>
      </c>
      <c r="C369" s="2"/>
      <c r="D369" s="2"/>
      <c r="E369" s="2" t="s">
        <v>2562</v>
      </c>
      <c r="F369" s="2" t="s">
        <v>295</v>
      </c>
      <c r="G369" s="2" t="s">
        <v>19</v>
      </c>
      <c r="H369" s="2">
        <v>29305</v>
      </c>
      <c r="I369" t="s">
        <v>6190</v>
      </c>
    </row>
    <row r="370" spans="1:9" x14ac:dyDescent="0.3">
      <c r="A370" s="2" t="s">
        <v>2564</v>
      </c>
      <c r="B370" s="2" t="s">
        <v>2565</v>
      </c>
      <c r="C370" s="2" t="s">
        <v>2566</v>
      </c>
      <c r="D370" s="2" t="s">
        <v>2567</v>
      </c>
      <c r="E370" s="2" t="s">
        <v>2568</v>
      </c>
      <c r="F370" s="2" t="s">
        <v>302</v>
      </c>
      <c r="G370" s="2" t="s">
        <v>19</v>
      </c>
      <c r="H370" s="2">
        <v>10305</v>
      </c>
      <c r="I370" t="s">
        <v>6191</v>
      </c>
    </row>
    <row r="371" spans="1:9" x14ac:dyDescent="0.3">
      <c r="A371" s="2" t="s">
        <v>2570</v>
      </c>
      <c r="B371" s="2" t="s">
        <v>2571</v>
      </c>
      <c r="C371" s="2"/>
      <c r="D371" s="2"/>
      <c r="E371" s="2" t="s">
        <v>2572</v>
      </c>
      <c r="F371" s="2" t="s">
        <v>107</v>
      </c>
      <c r="G371" s="2" t="s">
        <v>19</v>
      </c>
      <c r="H371" s="2">
        <v>89115</v>
      </c>
      <c r="I371" t="s">
        <v>6190</v>
      </c>
    </row>
    <row r="372" spans="1:9" x14ac:dyDescent="0.3">
      <c r="A372" s="2" t="s">
        <v>2574</v>
      </c>
      <c r="B372" s="2" t="s">
        <v>2575</v>
      </c>
      <c r="C372" s="2" t="s">
        <v>2576</v>
      </c>
      <c r="D372" s="2" t="s">
        <v>2577</v>
      </c>
      <c r="E372" s="2" t="s">
        <v>2578</v>
      </c>
      <c r="F372" s="2" t="s">
        <v>216</v>
      </c>
      <c r="G372" s="2" t="s">
        <v>19</v>
      </c>
      <c r="H372" s="2">
        <v>84105</v>
      </c>
      <c r="I372" t="s">
        <v>6190</v>
      </c>
    </row>
    <row r="373" spans="1:9" x14ac:dyDescent="0.3">
      <c r="A373" s="2" t="s">
        <v>2580</v>
      </c>
      <c r="B373" s="2" t="s">
        <v>2581</v>
      </c>
      <c r="C373" s="2" t="s">
        <v>2582</v>
      </c>
      <c r="D373" s="2" t="s">
        <v>2583</v>
      </c>
      <c r="E373" s="2" t="s">
        <v>2584</v>
      </c>
      <c r="F373" s="2" t="s">
        <v>105</v>
      </c>
      <c r="G373" s="2" t="s">
        <v>19</v>
      </c>
      <c r="H373" s="2">
        <v>98109</v>
      </c>
      <c r="I373" t="s">
        <v>6190</v>
      </c>
    </row>
    <row r="374" spans="1:9" x14ac:dyDescent="0.3">
      <c r="A374" s="2" t="s">
        <v>2586</v>
      </c>
      <c r="B374" s="2" t="s">
        <v>2587</v>
      </c>
      <c r="C374" s="2" t="s">
        <v>2588</v>
      </c>
      <c r="D374" s="2" t="s">
        <v>2589</v>
      </c>
      <c r="E374" s="2" t="s">
        <v>2590</v>
      </c>
      <c r="F374" s="2" t="s">
        <v>166</v>
      </c>
      <c r="G374" s="2" t="s">
        <v>19</v>
      </c>
      <c r="H374" s="2">
        <v>79764</v>
      </c>
      <c r="I374" t="s">
        <v>6191</v>
      </c>
    </row>
    <row r="375" spans="1:9" x14ac:dyDescent="0.3">
      <c r="A375" s="2" t="s">
        <v>2592</v>
      </c>
      <c r="B375" s="2" t="s">
        <v>2593</v>
      </c>
      <c r="C375" s="2"/>
      <c r="D375" s="2" t="s">
        <v>2594</v>
      </c>
      <c r="E375" s="2" t="s">
        <v>2595</v>
      </c>
      <c r="F375" s="2" t="s">
        <v>2596</v>
      </c>
      <c r="G375" s="2" t="s">
        <v>318</v>
      </c>
      <c r="H375" s="2" t="s">
        <v>427</v>
      </c>
      <c r="I375" t="s">
        <v>6190</v>
      </c>
    </row>
    <row r="376" spans="1:9" x14ac:dyDescent="0.3">
      <c r="A376" s="2" t="s">
        <v>2598</v>
      </c>
      <c r="B376" s="2" t="s">
        <v>2599</v>
      </c>
      <c r="C376" s="2" t="s">
        <v>2600</v>
      </c>
      <c r="D376" s="2" t="s">
        <v>2601</v>
      </c>
      <c r="E376" s="2" t="s">
        <v>2602</v>
      </c>
      <c r="F376" s="2" t="s">
        <v>162</v>
      </c>
      <c r="G376" s="2" t="s">
        <v>19</v>
      </c>
      <c r="H376" s="2">
        <v>75037</v>
      </c>
      <c r="I376" t="s">
        <v>6190</v>
      </c>
    </row>
    <row r="377" spans="1:9" x14ac:dyDescent="0.3">
      <c r="A377" s="2" t="s">
        <v>2604</v>
      </c>
      <c r="B377" s="2" t="s">
        <v>2605</v>
      </c>
      <c r="C377" s="2" t="s">
        <v>2606</v>
      </c>
      <c r="D377" s="2" t="s">
        <v>2607</v>
      </c>
      <c r="E377" s="2" t="s">
        <v>2608</v>
      </c>
      <c r="F377" s="2" t="s">
        <v>203</v>
      </c>
      <c r="G377" s="2" t="s">
        <v>19</v>
      </c>
      <c r="H377" s="2">
        <v>45426</v>
      </c>
      <c r="I377" t="s">
        <v>6190</v>
      </c>
    </row>
    <row r="378" spans="1:9" x14ac:dyDescent="0.3">
      <c r="A378" s="2" t="s">
        <v>2610</v>
      </c>
      <c r="B378" s="2" t="s">
        <v>2611</v>
      </c>
      <c r="C378" s="2" t="s">
        <v>2612</v>
      </c>
      <c r="D378" s="2" t="s">
        <v>2613</v>
      </c>
      <c r="E378" s="2" t="s">
        <v>2614</v>
      </c>
      <c r="F378" s="2" t="s">
        <v>183</v>
      </c>
      <c r="G378" s="2" t="s">
        <v>19</v>
      </c>
      <c r="H378" s="2">
        <v>49560</v>
      </c>
      <c r="I378" t="s">
        <v>6190</v>
      </c>
    </row>
    <row r="379" spans="1:9" x14ac:dyDescent="0.3">
      <c r="A379" s="2" t="s">
        <v>2616</v>
      </c>
      <c r="B379" s="2" t="s">
        <v>2617</v>
      </c>
      <c r="C379" s="2" t="s">
        <v>2618</v>
      </c>
      <c r="D379" s="2" t="s">
        <v>2619</v>
      </c>
      <c r="E379" s="2" t="s">
        <v>2620</v>
      </c>
      <c r="F379" s="2" t="s">
        <v>1700</v>
      </c>
      <c r="G379" s="2" t="s">
        <v>318</v>
      </c>
      <c r="H379" s="2" t="s">
        <v>348</v>
      </c>
      <c r="I379" t="s">
        <v>6191</v>
      </c>
    </row>
    <row r="380" spans="1:9" x14ac:dyDescent="0.3">
      <c r="A380" s="2" t="s">
        <v>2622</v>
      </c>
      <c r="B380" s="2" t="s">
        <v>2623</v>
      </c>
      <c r="C380" s="2" t="s">
        <v>2624</v>
      </c>
      <c r="D380" s="2" t="s">
        <v>2625</v>
      </c>
      <c r="E380" s="2" t="s">
        <v>2626</v>
      </c>
      <c r="F380" s="2" t="s">
        <v>468</v>
      </c>
      <c r="G380" s="2" t="s">
        <v>318</v>
      </c>
      <c r="H380" s="2" t="s">
        <v>438</v>
      </c>
      <c r="I380" t="s">
        <v>6190</v>
      </c>
    </row>
    <row r="381" spans="1:9" x14ac:dyDescent="0.3">
      <c r="A381" s="2" t="s">
        <v>2628</v>
      </c>
      <c r="B381" s="2" t="s">
        <v>2629</v>
      </c>
      <c r="C381" s="2" t="s">
        <v>2630</v>
      </c>
      <c r="D381" s="2"/>
      <c r="E381" s="2" t="s">
        <v>2631</v>
      </c>
      <c r="F381" s="2" t="s">
        <v>70</v>
      </c>
      <c r="G381" s="2" t="s">
        <v>28</v>
      </c>
      <c r="H381" s="2" t="s">
        <v>111</v>
      </c>
      <c r="I381" t="s">
        <v>6190</v>
      </c>
    </row>
    <row r="382" spans="1:9" x14ac:dyDescent="0.3">
      <c r="A382" s="2" t="s">
        <v>2633</v>
      </c>
      <c r="B382" s="2" t="s">
        <v>2634</v>
      </c>
      <c r="C382" s="2" t="s">
        <v>2635</v>
      </c>
      <c r="D382" s="2" t="s">
        <v>2636</v>
      </c>
      <c r="E382" s="2" t="s">
        <v>2637</v>
      </c>
      <c r="F382" s="2" t="s">
        <v>83</v>
      </c>
      <c r="G382" s="2" t="s">
        <v>19</v>
      </c>
      <c r="H382" s="2">
        <v>62756</v>
      </c>
      <c r="I382" t="s">
        <v>6191</v>
      </c>
    </row>
    <row r="383" spans="1:9" x14ac:dyDescent="0.3">
      <c r="A383" s="2" t="s">
        <v>2639</v>
      </c>
      <c r="B383" s="2" t="s">
        <v>2640</v>
      </c>
      <c r="C383" s="2" t="s">
        <v>2641</v>
      </c>
      <c r="D383" s="2" t="s">
        <v>2642</v>
      </c>
      <c r="E383" s="2" t="s">
        <v>2643</v>
      </c>
      <c r="F383" s="2" t="s">
        <v>27</v>
      </c>
      <c r="G383" s="2" t="s">
        <v>19</v>
      </c>
      <c r="H383" s="2">
        <v>90010</v>
      </c>
      <c r="I383" t="s">
        <v>6190</v>
      </c>
    </row>
    <row r="384" spans="1:9" x14ac:dyDescent="0.3">
      <c r="A384" s="2" t="s">
        <v>2645</v>
      </c>
      <c r="B384" s="2" t="s">
        <v>2646</v>
      </c>
      <c r="C384" s="2" t="s">
        <v>2647</v>
      </c>
      <c r="D384" s="2" t="s">
        <v>2648</v>
      </c>
      <c r="E384" s="2" t="s">
        <v>2649</v>
      </c>
      <c r="F384" s="2" t="s">
        <v>20</v>
      </c>
      <c r="G384" s="2" t="s">
        <v>19</v>
      </c>
      <c r="H384" s="2">
        <v>21239</v>
      </c>
      <c r="I384" t="s">
        <v>6191</v>
      </c>
    </row>
    <row r="385" spans="1:9" x14ac:dyDescent="0.3">
      <c r="A385" s="2" t="s">
        <v>2651</v>
      </c>
      <c r="B385" s="2" t="s">
        <v>2652</v>
      </c>
      <c r="C385" s="2"/>
      <c r="D385" s="2" t="s">
        <v>2653</v>
      </c>
      <c r="E385" s="2" t="s">
        <v>2654</v>
      </c>
      <c r="F385" s="2" t="s">
        <v>172</v>
      </c>
      <c r="G385" s="2" t="s">
        <v>19</v>
      </c>
      <c r="H385" s="2">
        <v>17126</v>
      </c>
      <c r="I385" t="s">
        <v>6190</v>
      </c>
    </row>
    <row r="386" spans="1:9" x14ac:dyDescent="0.3">
      <c r="A386" s="2" t="s">
        <v>2656</v>
      </c>
      <c r="B386" s="2" t="s">
        <v>2657</v>
      </c>
      <c r="C386" s="2"/>
      <c r="D386" s="2" t="s">
        <v>2658</v>
      </c>
      <c r="E386" s="2" t="s">
        <v>2659</v>
      </c>
      <c r="F386" s="2" t="s">
        <v>52</v>
      </c>
      <c r="G386" s="2" t="s">
        <v>19</v>
      </c>
      <c r="H386" s="2">
        <v>75216</v>
      </c>
      <c r="I386" t="s">
        <v>6191</v>
      </c>
    </row>
    <row r="387" spans="1:9" x14ac:dyDescent="0.3">
      <c r="A387" s="2" t="s">
        <v>2661</v>
      </c>
      <c r="B387" s="2" t="s">
        <v>2662</v>
      </c>
      <c r="C387" s="2" t="s">
        <v>2663</v>
      </c>
      <c r="D387" s="2" t="s">
        <v>2664</v>
      </c>
      <c r="E387" s="2" t="s">
        <v>2665</v>
      </c>
      <c r="F387" s="2" t="s">
        <v>116</v>
      </c>
      <c r="G387" s="2" t="s">
        <v>19</v>
      </c>
      <c r="H387" s="2">
        <v>64125</v>
      </c>
      <c r="I387" t="s">
        <v>6190</v>
      </c>
    </row>
    <row r="388" spans="1:9" x14ac:dyDescent="0.3">
      <c r="A388" s="2" t="s">
        <v>2667</v>
      </c>
      <c r="B388" s="2" t="s">
        <v>2668</v>
      </c>
      <c r="C388" s="2"/>
      <c r="D388" s="2" t="s">
        <v>2669</v>
      </c>
      <c r="E388" s="2" t="s">
        <v>2670</v>
      </c>
      <c r="F388" s="2" t="s">
        <v>83</v>
      </c>
      <c r="G388" s="2" t="s">
        <v>19</v>
      </c>
      <c r="H388" s="2">
        <v>62723</v>
      </c>
      <c r="I388" t="s">
        <v>6190</v>
      </c>
    </row>
    <row r="389" spans="1:9" x14ac:dyDescent="0.3">
      <c r="A389" s="2" t="s">
        <v>2672</v>
      </c>
      <c r="B389" s="2" t="s">
        <v>2673</v>
      </c>
      <c r="C389" s="2" t="s">
        <v>2674</v>
      </c>
      <c r="D389" s="2" t="s">
        <v>2675</v>
      </c>
      <c r="E389" s="2" t="s">
        <v>2676</v>
      </c>
      <c r="F389" s="2" t="s">
        <v>18</v>
      </c>
      <c r="G389" s="2" t="s">
        <v>19</v>
      </c>
      <c r="H389" s="2">
        <v>6510</v>
      </c>
      <c r="I389" t="s">
        <v>6190</v>
      </c>
    </row>
    <row r="390" spans="1:9" x14ac:dyDescent="0.3">
      <c r="A390" s="2" t="s">
        <v>2678</v>
      </c>
      <c r="B390" s="2" t="s">
        <v>2679</v>
      </c>
      <c r="C390" s="2" t="s">
        <v>2680</v>
      </c>
      <c r="D390" s="2" t="s">
        <v>2681</v>
      </c>
      <c r="E390" s="2" t="s">
        <v>2682</v>
      </c>
      <c r="F390" s="2" t="s">
        <v>259</v>
      </c>
      <c r="G390" s="2" t="s">
        <v>19</v>
      </c>
      <c r="H390" s="2">
        <v>30045</v>
      </c>
      <c r="I390" t="s">
        <v>6190</v>
      </c>
    </row>
    <row r="391" spans="1:9" x14ac:dyDescent="0.3">
      <c r="A391" s="2" t="s">
        <v>2684</v>
      </c>
      <c r="B391" s="2" t="s">
        <v>2685</v>
      </c>
      <c r="C391" s="2" t="s">
        <v>2686</v>
      </c>
      <c r="D391" s="2" t="s">
        <v>2687</v>
      </c>
      <c r="E391" s="2" t="s">
        <v>2688</v>
      </c>
      <c r="F391" s="2" t="s">
        <v>171</v>
      </c>
      <c r="G391" s="2" t="s">
        <v>19</v>
      </c>
      <c r="H391" s="2">
        <v>28805</v>
      </c>
      <c r="I391" t="s">
        <v>6190</v>
      </c>
    </row>
    <row r="392" spans="1:9" x14ac:dyDescent="0.3">
      <c r="A392" s="2" t="s">
        <v>2690</v>
      </c>
      <c r="B392" s="2" t="s">
        <v>2691</v>
      </c>
      <c r="C392" s="2" t="s">
        <v>2692</v>
      </c>
      <c r="D392" s="2"/>
      <c r="E392" s="2" t="s">
        <v>2693</v>
      </c>
      <c r="F392" s="2" t="s">
        <v>173</v>
      </c>
      <c r="G392" s="2" t="s">
        <v>19</v>
      </c>
      <c r="H392" s="2">
        <v>55123</v>
      </c>
      <c r="I392" t="s">
        <v>6190</v>
      </c>
    </row>
    <row r="393" spans="1:9" x14ac:dyDescent="0.3">
      <c r="A393" s="2" t="s">
        <v>2695</v>
      </c>
      <c r="B393" s="2" t="s">
        <v>2696</v>
      </c>
      <c r="C393" s="2" t="s">
        <v>2697</v>
      </c>
      <c r="D393" s="2"/>
      <c r="E393" s="2" t="s">
        <v>2698</v>
      </c>
      <c r="F393" s="2" t="s">
        <v>33</v>
      </c>
      <c r="G393" s="2" t="s">
        <v>19</v>
      </c>
      <c r="H393" s="2">
        <v>55458</v>
      </c>
      <c r="I393" t="s">
        <v>6191</v>
      </c>
    </row>
    <row r="394" spans="1:9" x14ac:dyDescent="0.3">
      <c r="A394" s="2" t="s">
        <v>2700</v>
      </c>
      <c r="B394" s="2" t="s">
        <v>2701</v>
      </c>
      <c r="C394" s="2" t="s">
        <v>2702</v>
      </c>
      <c r="D394" s="2" t="s">
        <v>2703</v>
      </c>
      <c r="E394" s="2" t="s">
        <v>2704</v>
      </c>
      <c r="F394" s="2" t="s">
        <v>178</v>
      </c>
      <c r="G394" s="2" t="s">
        <v>19</v>
      </c>
      <c r="H394" s="2">
        <v>92725</v>
      </c>
      <c r="I394" t="s">
        <v>6191</v>
      </c>
    </row>
    <row r="395" spans="1:9" x14ac:dyDescent="0.3">
      <c r="A395" s="2" t="s">
        <v>2705</v>
      </c>
      <c r="B395" s="2" t="s">
        <v>2706</v>
      </c>
      <c r="C395" s="2" t="s">
        <v>2707</v>
      </c>
      <c r="D395" s="2" t="s">
        <v>2708</v>
      </c>
      <c r="E395" s="2" t="s">
        <v>2709</v>
      </c>
      <c r="F395" s="2" t="s">
        <v>261</v>
      </c>
      <c r="G395" s="2" t="s">
        <v>19</v>
      </c>
      <c r="H395" s="2">
        <v>21747</v>
      </c>
      <c r="I395" t="s">
        <v>6190</v>
      </c>
    </row>
    <row r="396" spans="1:9" x14ac:dyDescent="0.3">
      <c r="A396" s="2" t="s">
        <v>2711</v>
      </c>
      <c r="B396" s="2" t="s">
        <v>2712</v>
      </c>
      <c r="C396" s="2" t="s">
        <v>2713</v>
      </c>
      <c r="D396" s="2" t="s">
        <v>2714</v>
      </c>
      <c r="E396" s="2" t="s">
        <v>2715</v>
      </c>
      <c r="F396" s="2" t="s">
        <v>33</v>
      </c>
      <c r="G396" s="2" t="s">
        <v>19</v>
      </c>
      <c r="H396" s="2">
        <v>55458</v>
      </c>
      <c r="I396" t="s">
        <v>6191</v>
      </c>
    </row>
    <row r="397" spans="1:9" x14ac:dyDescent="0.3">
      <c r="A397" s="2" t="s">
        <v>2717</v>
      </c>
      <c r="B397" s="2" t="s">
        <v>2718</v>
      </c>
      <c r="C397" s="2" t="s">
        <v>2719</v>
      </c>
      <c r="D397" s="2"/>
      <c r="E397" s="2" t="s">
        <v>2720</v>
      </c>
      <c r="F397" s="2" t="s">
        <v>47</v>
      </c>
      <c r="G397" s="2" t="s">
        <v>19</v>
      </c>
      <c r="H397" s="2">
        <v>20420</v>
      </c>
      <c r="I397" t="s">
        <v>6190</v>
      </c>
    </row>
    <row r="398" spans="1:9" x14ac:dyDescent="0.3">
      <c r="A398" s="2" t="s">
        <v>2722</v>
      </c>
      <c r="B398" s="2" t="s">
        <v>2723</v>
      </c>
      <c r="C398" s="2" t="s">
        <v>2724</v>
      </c>
      <c r="D398" s="2" t="s">
        <v>2725</v>
      </c>
      <c r="E398" s="2" t="s">
        <v>2726</v>
      </c>
      <c r="F398" s="2" t="s">
        <v>272</v>
      </c>
      <c r="G398" s="2" t="s">
        <v>19</v>
      </c>
      <c r="H398" s="2">
        <v>92415</v>
      </c>
      <c r="I398" t="s">
        <v>6191</v>
      </c>
    </row>
    <row r="399" spans="1:9" x14ac:dyDescent="0.3">
      <c r="A399" s="2" t="s">
        <v>2728</v>
      </c>
      <c r="B399" s="2" t="s">
        <v>2729</v>
      </c>
      <c r="C399" s="2" t="s">
        <v>2730</v>
      </c>
      <c r="D399" s="2" t="s">
        <v>2731</v>
      </c>
      <c r="E399" s="2" t="s">
        <v>2732</v>
      </c>
      <c r="F399" s="2" t="s">
        <v>219</v>
      </c>
      <c r="G399" s="2" t="s">
        <v>19</v>
      </c>
      <c r="H399" s="2">
        <v>14609</v>
      </c>
      <c r="I399" t="s">
        <v>6190</v>
      </c>
    </row>
    <row r="400" spans="1:9" x14ac:dyDescent="0.3">
      <c r="A400" s="2" t="s">
        <v>2734</v>
      </c>
      <c r="B400" s="2" t="s">
        <v>2735</v>
      </c>
      <c r="C400" s="2" t="s">
        <v>2736</v>
      </c>
      <c r="D400" s="2" t="s">
        <v>2737</v>
      </c>
      <c r="E400" s="2" t="s">
        <v>2738</v>
      </c>
      <c r="F400" s="2" t="s">
        <v>91</v>
      </c>
      <c r="G400" s="2" t="s">
        <v>19</v>
      </c>
      <c r="H400" s="2">
        <v>98664</v>
      </c>
      <c r="I400" t="s">
        <v>6190</v>
      </c>
    </row>
    <row r="401" spans="1:9" x14ac:dyDescent="0.3">
      <c r="A401" s="2" t="s">
        <v>2740</v>
      </c>
      <c r="B401" s="2" t="s">
        <v>2741</v>
      </c>
      <c r="C401" s="2" t="s">
        <v>2742</v>
      </c>
      <c r="D401" s="2" t="s">
        <v>2743</v>
      </c>
      <c r="E401" s="2" t="s">
        <v>2744</v>
      </c>
      <c r="F401" s="2" t="s">
        <v>305</v>
      </c>
      <c r="G401" s="2" t="s">
        <v>28</v>
      </c>
      <c r="H401" s="2" t="s">
        <v>306</v>
      </c>
      <c r="I401" t="s">
        <v>6191</v>
      </c>
    </row>
    <row r="402" spans="1:9" x14ac:dyDescent="0.3">
      <c r="A402" s="2" t="s">
        <v>2746</v>
      </c>
      <c r="B402" s="2" t="s">
        <v>2747</v>
      </c>
      <c r="C402" s="2" t="s">
        <v>2748</v>
      </c>
      <c r="D402" s="2" t="s">
        <v>2749</v>
      </c>
      <c r="E402" s="2" t="s">
        <v>2750</v>
      </c>
      <c r="F402" s="2" t="s">
        <v>47</v>
      </c>
      <c r="G402" s="2" t="s">
        <v>19</v>
      </c>
      <c r="H402" s="2">
        <v>20057</v>
      </c>
      <c r="I402" t="s">
        <v>6191</v>
      </c>
    </row>
    <row r="403" spans="1:9" x14ac:dyDescent="0.3">
      <c r="A403" s="2" t="s">
        <v>2752</v>
      </c>
      <c r="B403" s="2" t="s">
        <v>2753</v>
      </c>
      <c r="C403" s="2" t="s">
        <v>2754</v>
      </c>
      <c r="D403" s="2" t="s">
        <v>2755</v>
      </c>
      <c r="E403" s="2" t="s">
        <v>2756</v>
      </c>
      <c r="F403" s="2" t="s">
        <v>49</v>
      </c>
      <c r="G403" s="2" t="s">
        <v>19</v>
      </c>
      <c r="H403" s="2">
        <v>37924</v>
      </c>
      <c r="I403" t="s">
        <v>6190</v>
      </c>
    </row>
    <row r="404" spans="1:9" x14ac:dyDescent="0.3">
      <c r="A404" s="2" t="s">
        <v>2758</v>
      </c>
      <c r="B404" s="2" t="s">
        <v>2759</v>
      </c>
      <c r="C404" s="2" t="s">
        <v>2760</v>
      </c>
      <c r="D404" s="2" t="s">
        <v>2761</v>
      </c>
      <c r="E404" s="2" t="s">
        <v>2762</v>
      </c>
      <c r="F404" s="2" t="s">
        <v>48</v>
      </c>
      <c r="G404" s="2" t="s">
        <v>19</v>
      </c>
      <c r="H404" s="2">
        <v>25336</v>
      </c>
      <c r="I404" t="s">
        <v>6190</v>
      </c>
    </row>
    <row r="405" spans="1:9" x14ac:dyDescent="0.3">
      <c r="A405" s="2" t="s">
        <v>2764</v>
      </c>
      <c r="B405" s="2" t="s">
        <v>2765</v>
      </c>
      <c r="C405" s="2" t="s">
        <v>2766</v>
      </c>
      <c r="D405" s="2" t="s">
        <v>2767</v>
      </c>
      <c r="E405" s="2" t="s">
        <v>2768</v>
      </c>
      <c r="F405" s="2" t="s">
        <v>52</v>
      </c>
      <c r="G405" s="2" t="s">
        <v>19</v>
      </c>
      <c r="H405" s="2">
        <v>75372</v>
      </c>
      <c r="I405" t="s">
        <v>6191</v>
      </c>
    </row>
    <row r="406" spans="1:9" x14ac:dyDescent="0.3">
      <c r="A406" s="2" t="s">
        <v>2770</v>
      </c>
      <c r="B406" s="2" t="s">
        <v>2771</v>
      </c>
      <c r="C406" s="2" t="s">
        <v>2772</v>
      </c>
      <c r="D406" s="2" t="s">
        <v>2773</v>
      </c>
      <c r="E406" s="2" t="s">
        <v>2774</v>
      </c>
      <c r="F406" s="2" t="s">
        <v>469</v>
      </c>
      <c r="G406" s="2" t="s">
        <v>318</v>
      </c>
      <c r="H406" s="2" t="s">
        <v>470</v>
      </c>
      <c r="I406" t="s">
        <v>6191</v>
      </c>
    </row>
    <row r="407" spans="1:9" x14ac:dyDescent="0.3">
      <c r="A407" s="2" t="s">
        <v>2776</v>
      </c>
      <c r="B407" s="2" t="s">
        <v>2777</v>
      </c>
      <c r="C407" s="2" t="s">
        <v>2778</v>
      </c>
      <c r="D407" s="2" t="s">
        <v>2779</v>
      </c>
      <c r="E407" s="2" t="s">
        <v>2780</v>
      </c>
      <c r="F407" s="2" t="s">
        <v>237</v>
      </c>
      <c r="G407" s="2" t="s">
        <v>19</v>
      </c>
      <c r="H407" s="2">
        <v>95973</v>
      </c>
      <c r="I407" t="s">
        <v>6190</v>
      </c>
    </row>
    <row r="408" spans="1:9" x14ac:dyDescent="0.3">
      <c r="A408" s="2" t="s">
        <v>2782</v>
      </c>
      <c r="B408" s="2" t="s">
        <v>2783</v>
      </c>
      <c r="C408" s="2" t="s">
        <v>2784</v>
      </c>
      <c r="D408" s="2" t="s">
        <v>2785</v>
      </c>
      <c r="E408" s="2" t="s">
        <v>2786</v>
      </c>
      <c r="F408" s="2" t="s">
        <v>88</v>
      </c>
      <c r="G408" s="2" t="s">
        <v>19</v>
      </c>
      <c r="H408" s="2">
        <v>72215</v>
      </c>
      <c r="I408" t="s">
        <v>6190</v>
      </c>
    </row>
    <row r="409" spans="1:9" x14ac:dyDescent="0.3">
      <c r="A409" s="2" t="s">
        <v>2788</v>
      </c>
      <c r="B409" s="2" t="s">
        <v>2789</v>
      </c>
      <c r="C409" s="2"/>
      <c r="D409" s="2" t="s">
        <v>2790</v>
      </c>
      <c r="E409" s="2" t="s">
        <v>2791</v>
      </c>
      <c r="F409" s="2" t="s">
        <v>373</v>
      </c>
      <c r="G409" s="2" t="s">
        <v>318</v>
      </c>
      <c r="H409" s="2" t="s">
        <v>374</v>
      </c>
      <c r="I409" t="s">
        <v>6191</v>
      </c>
    </row>
    <row r="410" spans="1:9" x14ac:dyDescent="0.3">
      <c r="A410" s="2" t="s">
        <v>2793</v>
      </c>
      <c r="B410" s="2" t="s">
        <v>2794</v>
      </c>
      <c r="C410" s="2" t="s">
        <v>2795</v>
      </c>
      <c r="D410" s="2" t="s">
        <v>2796</v>
      </c>
      <c r="E410" s="2" t="s">
        <v>2797</v>
      </c>
      <c r="F410" s="2" t="s">
        <v>304</v>
      </c>
      <c r="G410" s="2" t="s">
        <v>19</v>
      </c>
      <c r="H410" s="2">
        <v>8922</v>
      </c>
      <c r="I410" t="s">
        <v>6190</v>
      </c>
    </row>
    <row r="411" spans="1:9" x14ac:dyDescent="0.3">
      <c r="A411" s="2" t="s">
        <v>2799</v>
      </c>
      <c r="B411" s="2" t="s">
        <v>2800</v>
      </c>
      <c r="C411" s="2"/>
      <c r="D411" s="2" t="s">
        <v>2801</v>
      </c>
      <c r="E411" s="2" t="s">
        <v>2802</v>
      </c>
      <c r="F411" s="2" t="s">
        <v>486</v>
      </c>
      <c r="G411" s="2" t="s">
        <v>318</v>
      </c>
      <c r="H411" s="2" t="s">
        <v>487</v>
      </c>
      <c r="I411" t="s">
        <v>6190</v>
      </c>
    </row>
    <row r="412" spans="1:9" x14ac:dyDescent="0.3">
      <c r="A412" s="2" t="s">
        <v>2804</v>
      </c>
      <c r="B412" s="2" t="s">
        <v>2805</v>
      </c>
      <c r="C412" s="2"/>
      <c r="D412" s="2" t="s">
        <v>2806</v>
      </c>
      <c r="E412" s="2" t="s">
        <v>2807</v>
      </c>
      <c r="F412" s="2" t="s">
        <v>150</v>
      </c>
      <c r="G412" s="2" t="s">
        <v>19</v>
      </c>
      <c r="H412" s="2">
        <v>94132</v>
      </c>
      <c r="I412" t="s">
        <v>6191</v>
      </c>
    </row>
    <row r="413" spans="1:9" x14ac:dyDescent="0.3">
      <c r="A413" s="2" t="s">
        <v>2809</v>
      </c>
      <c r="B413" s="2" t="s">
        <v>2810</v>
      </c>
      <c r="C413" s="2"/>
      <c r="D413" s="2" t="s">
        <v>2811</v>
      </c>
      <c r="E413" s="2" t="s">
        <v>2812</v>
      </c>
      <c r="F413" s="2" t="s">
        <v>292</v>
      </c>
      <c r="G413" s="2" t="s">
        <v>19</v>
      </c>
      <c r="H413" s="2">
        <v>70505</v>
      </c>
      <c r="I413" t="s">
        <v>6190</v>
      </c>
    </row>
    <row r="414" spans="1:9" x14ac:dyDescent="0.3">
      <c r="A414" s="2" t="s">
        <v>2814</v>
      </c>
      <c r="B414" s="2" t="s">
        <v>2815</v>
      </c>
      <c r="C414" s="2"/>
      <c r="D414" s="2" t="s">
        <v>2816</v>
      </c>
      <c r="E414" s="2" t="s">
        <v>2817</v>
      </c>
      <c r="F414" s="2" t="s">
        <v>58</v>
      </c>
      <c r="G414" s="2" t="s">
        <v>19</v>
      </c>
      <c r="H414" s="2">
        <v>92191</v>
      </c>
      <c r="I414" t="s">
        <v>6190</v>
      </c>
    </row>
    <row r="415" spans="1:9" x14ac:dyDescent="0.3">
      <c r="A415" s="2" t="s">
        <v>2819</v>
      </c>
      <c r="B415" s="2" t="s">
        <v>2820</v>
      </c>
      <c r="C415" s="2" t="s">
        <v>2821</v>
      </c>
      <c r="D415" s="2" t="s">
        <v>2822</v>
      </c>
      <c r="E415" s="2" t="s">
        <v>2823</v>
      </c>
      <c r="F415" s="2" t="s">
        <v>109</v>
      </c>
      <c r="G415" s="2" t="s">
        <v>19</v>
      </c>
      <c r="H415" s="2">
        <v>91841</v>
      </c>
      <c r="I415" t="s">
        <v>6190</v>
      </c>
    </row>
    <row r="416" spans="1:9" x14ac:dyDescent="0.3">
      <c r="A416" s="2" t="s">
        <v>2825</v>
      </c>
      <c r="B416" s="2" t="s">
        <v>2826</v>
      </c>
      <c r="C416" s="2"/>
      <c r="D416" s="2" t="s">
        <v>2827</v>
      </c>
      <c r="E416" s="2" t="s">
        <v>2828</v>
      </c>
      <c r="F416" s="2" t="s">
        <v>185</v>
      </c>
      <c r="G416" s="2" t="s">
        <v>19</v>
      </c>
      <c r="H416" s="2">
        <v>75799</v>
      </c>
      <c r="I416" t="s">
        <v>6190</v>
      </c>
    </row>
    <row r="417" spans="1:9" x14ac:dyDescent="0.3">
      <c r="A417" s="2" t="s">
        <v>2830</v>
      </c>
      <c r="B417" s="2" t="s">
        <v>2831</v>
      </c>
      <c r="C417" s="2" t="s">
        <v>2832</v>
      </c>
      <c r="D417" s="2"/>
      <c r="E417" s="2" t="s">
        <v>2833</v>
      </c>
      <c r="F417" s="2" t="s">
        <v>292</v>
      </c>
      <c r="G417" s="2" t="s">
        <v>19</v>
      </c>
      <c r="H417" s="2">
        <v>70593</v>
      </c>
      <c r="I417" t="s">
        <v>6191</v>
      </c>
    </row>
    <row r="418" spans="1:9" x14ac:dyDescent="0.3">
      <c r="A418" s="2" t="s">
        <v>2835</v>
      </c>
      <c r="B418" s="2" t="s">
        <v>2836</v>
      </c>
      <c r="C418" s="2"/>
      <c r="D418" s="2" t="s">
        <v>2837</v>
      </c>
      <c r="E418" s="2" t="s">
        <v>2838</v>
      </c>
      <c r="F418" s="2" t="s">
        <v>203</v>
      </c>
      <c r="G418" s="2" t="s">
        <v>19</v>
      </c>
      <c r="H418" s="2">
        <v>45426</v>
      </c>
      <c r="I418" t="s">
        <v>6190</v>
      </c>
    </row>
    <row r="419" spans="1:9" x14ac:dyDescent="0.3">
      <c r="A419" s="2" t="s">
        <v>2840</v>
      </c>
      <c r="B419" s="2" t="s">
        <v>2841</v>
      </c>
      <c r="C419" s="2"/>
      <c r="D419" s="2" t="s">
        <v>2842</v>
      </c>
      <c r="E419" s="2" t="s">
        <v>2843</v>
      </c>
      <c r="F419" s="2" t="s">
        <v>184</v>
      </c>
      <c r="G419" s="2" t="s">
        <v>19</v>
      </c>
      <c r="H419" s="2">
        <v>85072</v>
      </c>
      <c r="I419" t="s">
        <v>6190</v>
      </c>
    </row>
    <row r="420" spans="1:9" x14ac:dyDescent="0.3">
      <c r="A420" s="2" t="s">
        <v>2845</v>
      </c>
      <c r="B420" s="2" t="s">
        <v>2846</v>
      </c>
      <c r="C420" s="2" t="s">
        <v>2847</v>
      </c>
      <c r="D420" s="2"/>
      <c r="E420" s="2" t="s">
        <v>2848</v>
      </c>
      <c r="F420" s="2" t="s">
        <v>131</v>
      </c>
      <c r="G420" s="2" t="s">
        <v>19</v>
      </c>
      <c r="H420" s="2">
        <v>94263</v>
      </c>
      <c r="I420" t="s">
        <v>6190</v>
      </c>
    </row>
    <row r="421" spans="1:9" x14ac:dyDescent="0.3">
      <c r="A421" s="2" t="s">
        <v>2850</v>
      </c>
      <c r="B421" s="2" t="s">
        <v>2851</v>
      </c>
      <c r="C421" s="2" t="s">
        <v>2852</v>
      </c>
      <c r="D421" s="2" t="s">
        <v>2853</v>
      </c>
      <c r="E421" s="2" t="s">
        <v>2854</v>
      </c>
      <c r="F421" s="2" t="s">
        <v>236</v>
      </c>
      <c r="G421" s="2" t="s">
        <v>19</v>
      </c>
      <c r="H421" s="2">
        <v>68505</v>
      </c>
      <c r="I421" t="s">
        <v>6190</v>
      </c>
    </row>
    <row r="422" spans="1:9" x14ac:dyDescent="0.3">
      <c r="A422" s="2" t="s">
        <v>2856</v>
      </c>
      <c r="B422" s="2" t="s">
        <v>2857</v>
      </c>
      <c r="C422" s="2" t="s">
        <v>2858</v>
      </c>
      <c r="D422" s="2" t="s">
        <v>2859</v>
      </c>
      <c r="E422" s="2" t="s">
        <v>2860</v>
      </c>
      <c r="F422" s="2" t="s">
        <v>172</v>
      </c>
      <c r="G422" s="2" t="s">
        <v>19</v>
      </c>
      <c r="H422" s="2">
        <v>17126</v>
      </c>
      <c r="I422" t="s">
        <v>6191</v>
      </c>
    </row>
    <row r="423" spans="1:9" x14ac:dyDescent="0.3">
      <c r="A423" s="2" t="s">
        <v>2861</v>
      </c>
      <c r="B423" s="2" t="s">
        <v>2862</v>
      </c>
      <c r="C423" s="2" t="s">
        <v>2863</v>
      </c>
      <c r="D423" s="2" t="s">
        <v>2864</v>
      </c>
      <c r="E423" s="2" t="s">
        <v>2865</v>
      </c>
      <c r="F423" s="2" t="s">
        <v>69</v>
      </c>
      <c r="G423" s="2" t="s">
        <v>19</v>
      </c>
      <c r="H423" s="2">
        <v>70174</v>
      </c>
      <c r="I423" t="s">
        <v>6190</v>
      </c>
    </row>
    <row r="424" spans="1:9" x14ac:dyDescent="0.3">
      <c r="A424" s="2" t="s">
        <v>2867</v>
      </c>
      <c r="B424" s="2" t="s">
        <v>2868</v>
      </c>
      <c r="C424" s="2"/>
      <c r="D424" s="2" t="s">
        <v>2869</v>
      </c>
      <c r="E424" s="2" t="s">
        <v>2870</v>
      </c>
      <c r="F424" s="2" t="s">
        <v>231</v>
      </c>
      <c r="G424" s="2" t="s">
        <v>19</v>
      </c>
      <c r="H424" s="2">
        <v>53726</v>
      </c>
      <c r="I424" t="s">
        <v>6191</v>
      </c>
    </row>
    <row r="425" spans="1:9" x14ac:dyDescent="0.3">
      <c r="A425" s="2" t="s">
        <v>2872</v>
      </c>
      <c r="B425" s="2" t="s">
        <v>2873</v>
      </c>
      <c r="C425" s="2"/>
      <c r="D425" s="2" t="s">
        <v>2874</v>
      </c>
      <c r="E425" s="2" t="s">
        <v>2875</v>
      </c>
      <c r="F425" s="2" t="s">
        <v>48</v>
      </c>
      <c r="G425" s="2" t="s">
        <v>19</v>
      </c>
      <c r="H425" s="2">
        <v>25336</v>
      </c>
      <c r="I425" t="s">
        <v>6191</v>
      </c>
    </row>
    <row r="426" spans="1:9" x14ac:dyDescent="0.3">
      <c r="A426" s="2" t="s">
        <v>2877</v>
      </c>
      <c r="B426" s="2" t="s">
        <v>2878</v>
      </c>
      <c r="C426" s="2" t="s">
        <v>2879</v>
      </c>
      <c r="D426" s="2" t="s">
        <v>2880</v>
      </c>
      <c r="E426" s="2" t="s">
        <v>2881</v>
      </c>
      <c r="F426" s="2" t="s">
        <v>88</v>
      </c>
      <c r="G426" s="2" t="s">
        <v>19</v>
      </c>
      <c r="H426" s="2">
        <v>72204</v>
      </c>
      <c r="I426" t="s">
        <v>6190</v>
      </c>
    </row>
    <row r="427" spans="1:9" x14ac:dyDescent="0.3">
      <c r="A427" s="2" t="s">
        <v>2883</v>
      </c>
      <c r="B427" s="2" t="s">
        <v>2884</v>
      </c>
      <c r="C427" s="2" t="s">
        <v>2885</v>
      </c>
      <c r="D427" s="2" t="s">
        <v>2886</v>
      </c>
      <c r="E427" s="2" t="s">
        <v>2887</v>
      </c>
      <c r="F427" s="2" t="s">
        <v>72</v>
      </c>
      <c r="G427" s="2" t="s">
        <v>19</v>
      </c>
      <c r="H427" s="2">
        <v>99507</v>
      </c>
      <c r="I427" t="s">
        <v>6191</v>
      </c>
    </row>
    <row r="428" spans="1:9" x14ac:dyDescent="0.3">
      <c r="A428" s="2" t="s">
        <v>2889</v>
      </c>
      <c r="B428" s="2" t="s">
        <v>2890</v>
      </c>
      <c r="C428" s="2" t="s">
        <v>2891</v>
      </c>
      <c r="D428" s="2" t="s">
        <v>2892</v>
      </c>
      <c r="E428" s="2" t="s">
        <v>2893</v>
      </c>
      <c r="F428" s="2" t="s">
        <v>380</v>
      </c>
      <c r="G428" s="2" t="s">
        <v>318</v>
      </c>
      <c r="H428" s="2" t="s">
        <v>381</v>
      </c>
      <c r="I428" t="s">
        <v>6190</v>
      </c>
    </row>
    <row r="429" spans="1:9" x14ac:dyDescent="0.3">
      <c r="A429" s="2" t="s">
        <v>2895</v>
      </c>
      <c r="B429" s="2" t="s">
        <v>2896</v>
      </c>
      <c r="C429" s="2"/>
      <c r="D429" s="2" t="s">
        <v>2897</v>
      </c>
      <c r="E429" s="2" t="s">
        <v>2898</v>
      </c>
      <c r="F429" s="2" t="s">
        <v>150</v>
      </c>
      <c r="G429" s="2" t="s">
        <v>19</v>
      </c>
      <c r="H429" s="2">
        <v>94110</v>
      </c>
      <c r="I429" t="s">
        <v>6190</v>
      </c>
    </row>
    <row r="430" spans="1:9" x14ac:dyDescent="0.3">
      <c r="A430" s="2" t="s">
        <v>2900</v>
      </c>
      <c r="B430" s="2" t="s">
        <v>2901</v>
      </c>
      <c r="C430" s="2" t="s">
        <v>2902</v>
      </c>
      <c r="D430" s="2" t="s">
        <v>2903</v>
      </c>
      <c r="E430" s="2" t="s">
        <v>2904</v>
      </c>
      <c r="F430" s="2" t="s">
        <v>181</v>
      </c>
      <c r="G430" s="2" t="s">
        <v>19</v>
      </c>
      <c r="H430" s="2">
        <v>44485</v>
      </c>
      <c r="I430" t="s">
        <v>6191</v>
      </c>
    </row>
    <row r="431" spans="1:9" x14ac:dyDescent="0.3">
      <c r="A431" s="2" t="s">
        <v>2906</v>
      </c>
      <c r="B431" s="2" t="s">
        <v>2907</v>
      </c>
      <c r="C431" s="2" t="s">
        <v>2908</v>
      </c>
      <c r="D431" s="2" t="s">
        <v>2909</v>
      </c>
      <c r="E431" s="2" t="s">
        <v>2910</v>
      </c>
      <c r="F431" s="2" t="s">
        <v>233</v>
      </c>
      <c r="G431" s="2" t="s">
        <v>19</v>
      </c>
      <c r="H431" s="2">
        <v>23324</v>
      </c>
      <c r="I431" t="s">
        <v>6191</v>
      </c>
    </row>
    <row r="432" spans="1:9" x14ac:dyDescent="0.3">
      <c r="A432" s="2" t="s">
        <v>2912</v>
      </c>
      <c r="B432" s="2" t="s">
        <v>2913</v>
      </c>
      <c r="C432" s="2" t="s">
        <v>2914</v>
      </c>
      <c r="D432" s="2" t="s">
        <v>2915</v>
      </c>
      <c r="E432" s="2" t="s">
        <v>2916</v>
      </c>
      <c r="F432" s="2" t="s">
        <v>93</v>
      </c>
      <c r="G432" s="2" t="s">
        <v>19</v>
      </c>
      <c r="H432" s="2">
        <v>39236</v>
      </c>
      <c r="I432" t="s">
        <v>6190</v>
      </c>
    </row>
    <row r="433" spans="1:9" x14ac:dyDescent="0.3">
      <c r="A433" s="2" t="s">
        <v>2918</v>
      </c>
      <c r="B433" s="2" t="s">
        <v>2919</v>
      </c>
      <c r="C433" s="2" t="s">
        <v>2920</v>
      </c>
      <c r="D433" s="2" t="s">
        <v>2921</v>
      </c>
      <c r="E433" s="2" t="s">
        <v>2922</v>
      </c>
      <c r="F433" s="2" t="s">
        <v>337</v>
      </c>
      <c r="G433" s="2" t="s">
        <v>318</v>
      </c>
      <c r="H433" s="2" t="s">
        <v>338</v>
      </c>
      <c r="I433" t="s">
        <v>6190</v>
      </c>
    </row>
    <row r="434" spans="1:9" x14ac:dyDescent="0.3">
      <c r="A434" s="2" t="s">
        <v>2924</v>
      </c>
      <c r="B434" s="2" t="s">
        <v>2925</v>
      </c>
      <c r="C434" s="2"/>
      <c r="D434" s="2" t="s">
        <v>2926</v>
      </c>
      <c r="E434" s="2" t="s">
        <v>2927</v>
      </c>
      <c r="F434" s="2" t="s">
        <v>45</v>
      </c>
      <c r="G434" s="2" t="s">
        <v>19</v>
      </c>
      <c r="H434" s="2">
        <v>53277</v>
      </c>
      <c r="I434" t="s">
        <v>6191</v>
      </c>
    </row>
    <row r="435" spans="1:9" x14ac:dyDescent="0.3">
      <c r="A435" s="2" t="s">
        <v>2929</v>
      </c>
      <c r="B435" s="2" t="s">
        <v>2930</v>
      </c>
      <c r="C435" s="2" t="s">
        <v>2931</v>
      </c>
      <c r="D435" s="2" t="s">
        <v>2932</v>
      </c>
      <c r="E435" s="2" t="s">
        <v>2933</v>
      </c>
      <c r="F435" s="2" t="s">
        <v>131</v>
      </c>
      <c r="G435" s="2" t="s">
        <v>19</v>
      </c>
      <c r="H435" s="2">
        <v>94250</v>
      </c>
      <c r="I435" t="s">
        <v>6190</v>
      </c>
    </row>
    <row r="436" spans="1:9" x14ac:dyDescent="0.3">
      <c r="A436" s="2" t="s">
        <v>2935</v>
      </c>
      <c r="B436" s="2" t="s">
        <v>2936</v>
      </c>
      <c r="C436" s="2"/>
      <c r="D436" s="2" t="s">
        <v>2937</v>
      </c>
      <c r="E436" s="2" t="s">
        <v>2938</v>
      </c>
      <c r="F436" s="2" t="s">
        <v>241</v>
      </c>
      <c r="G436" s="2" t="s">
        <v>19</v>
      </c>
      <c r="H436" s="2">
        <v>2298</v>
      </c>
      <c r="I436" t="s">
        <v>6191</v>
      </c>
    </row>
    <row r="437" spans="1:9" x14ac:dyDescent="0.3">
      <c r="A437" s="2" t="s">
        <v>2940</v>
      </c>
      <c r="B437" s="2" t="s">
        <v>2941</v>
      </c>
      <c r="C437" s="2" t="s">
        <v>2942</v>
      </c>
      <c r="D437" s="2" t="s">
        <v>2943</v>
      </c>
      <c r="E437" s="2" t="s">
        <v>2944</v>
      </c>
      <c r="F437" s="2" t="s">
        <v>148</v>
      </c>
      <c r="G437" s="2" t="s">
        <v>19</v>
      </c>
      <c r="H437" s="2">
        <v>66622</v>
      </c>
      <c r="I437" t="s">
        <v>6191</v>
      </c>
    </row>
    <row r="438" spans="1:9" x14ac:dyDescent="0.3">
      <c r="A438" s="2" t="s">
        <v>2946</v>
      </c>
      <c r="B438" s="2" t="s">
        <v>2947</v>
      </c>
      <c r="C438" s="2" t="s">
        <v>2948</v>
      </c>
      <c r="D438" s="2" t="s">
        <v>2949</v>
      </c>
      <c r="E438" s="2" t="s">
        <v>2950</v>
      </c>
      <c r="F438" s="2" t="s">
        <v>97</v>
      </c>
      <c r="G438" s="2" t="s">
        <v>19</v>
      </c>
      <c r="H438" s="2">
        <v>58122</v>
      </c>
      <c r="I438" t="s">
        <v>6190</v>
      </c>
    </row>
    <row r="439" spans="1:9" x14ac:dyDescent="0.3">
      <c r="A439" s="2" t="s">
        <v>2952</v>
      </c>
      <c r="B439" s="2" t="s">
        <v>2953</v>
      </c>
      <c r="C439" s="2"/>
      <c r="D439" s="2" t="s">
        <v>2954</v>
      </c>
      <c r="E439" s="2" t="s">
        <v>2955</v>
      </c>
      <c r="F439" s="2" t="s">
        <v>63</v>
      </c>
      <c r="G439" s="2" t="s">
        <v>19</v>
      </c>
      <c r="H439" s="2">
        <v>77095</v>
      </c>
      <c r="I439" t="s">
        <v>6191</v>
      </c>
    </row>
    <row r="440" spans="1:9" x14ac:dyDescent="0.3">
      <c r="A440" s="2" t="s">
        <v>2957</v>
      </c>
      <c r="B440" s="2" t="s">
        <v>2958</v>
      </c>
      <c r="C440" s="2" t="s">
        <v>2959</v>
      </c>
      <c r="D440" s="2" t="s">
        <v>2960</v>
      </c>
      <c r="E440" s="2" t="s">
        <v>2961</v>
      </c>
      <c r="F440" s="2" t="s">
        <v>77</v>
      </c>
      <c r="G440" s="2" t="s">
        <v>19</v>
      </c>
      <c r="H440" s="2">
        <v>73190</v>
      </c>
      <c r="I440" t="s">
        <v>6191</v>
      </c>
    </row>
    <row r="441" spans="1:9" x14ac:dyDescent="0.3">
      <c r="A441" s="2" t="s">
        <v>2963</v>
      </c>
      <c r="B441" s="2" t="s">
        <v>2964</v>
      </c>
      <c r="C441" s="2" t="s">
        <v>2965</v>
      </c>
      <c r="D441" s="2" t="s">
        <v>2966</v>
      </c>
      <c r="E441" s="2" t="s">
        <v>2967</v>
      </c>
      <c r="F441" s="2" t="s">
        <v>474</v>
      </c>
      <c r="G441" s="2" t="s">
        <v>318</v>
      </c>
      <c r="H441" s="2" t="s">
        <v>416</v>
      </c>
      <c r="I441" t="s">
        <v>6191</v>
      </c>
    </row>
    <row r="442" spans="1:9" x14ac:dyDescent="0.3">
      <c r="A442" s="2" t="s">
        <v>2969</v>
      </c>
      <c r="B442" s="2" t="s">
        <v>2970</v>
      </c>
      <c r="C442" s="2" t="s">
        <v>2971</v>
      </c>
      <c r="D442" s="2" t="s">
        <v>2972</v>
      </c>
      <c r="E442" s="2" t="s">
        <v>2973</v>
      </c>
      <c r="F442" s="2" t="s">
        <v>120</v>
      </c>
      <c r="G442" s="2" t="s">
        <v>19</v>
      </c>
      <c r="H442" s="2">
        <v>14205</v>
      </c>
      <c r="I442" t="s">
        <v>6190</v>
      </c>
    </row>
    <row r="443" spans="1:9" x14ac:dyDescent="0.3">
      <c r="A443" s="2" t="s">
        <v>2975</v>
      </c>
      <c r="B443" s="2" t="s">
        <v>2976</v>
      </c>
      <c r="C443" s="2" t="s">
        <v>2977</v>
      </c>
      <c r="D443" s="2" t="s">
        <v>2978</v>
      </c>
      <c r="E443" s="2" t="s">
        <v>2979</v>
      </c>
      <c r="F443" s="2" t="s">
        <v>2031</v>
      </c>
      <c r="G443" s="2" t="s">
        <v>318</v>
      </c>
      <c r="H443" s="2" t="s">
        <v>454</v>
      </c>
      <c r="I443" t="s">
        <v>6190</v>
      </c>
    </row>
    <row r="444" spans="1:9" x14ac:dyDescent="0.3">
      <c r="A444" s="2" t="s">
        <v>2981</v>
      </c>
      <c r="B444" s="2" t="s">
        <v>2982</v>
      </c>
      <c r="C444" s="2" t="s">
        <v>2983</v>
      </c>
      <c r="D444" s="2" t="s">
        <v>2984</v>
      </c>
      <c r="E444" s="2" t="s">
        <v>2985</v>
      </c>
      <c r="F444" s="2" t="s">
        <v>294</v>
      </c>
      <c r="G444" s="2" t="s">
        <v>19</v>
      </c>
      <c r="H444" s="2">
        <v>18018</v>
      </c>
      <c r="I444" t="s">
        <v>6191</v>
      </c>
    </row>
    <row r="445" spans="1:9" x14ac:dyDescent="0.3">
      <c r="A445" s="2" t="s">
        <v>2987</v>
      </c>
      <c r="B445" s="2" t="s">
        <v>2988</v>
      </c>
      <c r="C445" s="2" t="s">
        <v>2989</v>
      </c>
      <c r="D445" s="2" t="s">
        <v>2990</v>
      </c>
      <c r="E445" s="2" t="s">
        <v>2991</v>
      </c>
      <c r="F445" s="2" t="s">
        <v>465</v>
      </c>
      <c r="G445" s="2" t="s">
        <v>318</v>
      </c>
      <c r="H445" s="2" t="s">
        <v>383</v>
      </c>
      <c r="I445" t="s">
        <v>6190</v>
      </c>
    </row>
    <row r="446" spans="1:9" x14ac:dyDescent="0.3">
      <c r="A446" s="2" t="s">
        <v>2993</v>
      </c>
      <c r="B446" s="2" t="s">
        <v>2994</v>
      </c>
      <c r="C446" s="2" t="s">
        <v>2995</v>
      </c>
      <c r="D446" s="2" t="s">
        <v>2996</v>
      </c>
      <c r="E446" s="2" t="s">
        <v>2997</v>
      </c>
      <c r="F446" s="2" t="s">
        <v>2998</v>
      </c>
      <c r="G446" s="2" t="s">
        <v>318</v>
      </c>
      <c r="H446" s="2" t="s">
        <v>395</v>
      </c>
      <c r="I446" t="s">
        <v>6191</v>
      </c>
    </row>
    <row r="447" spans="1:9" x14ac:dyDescent="0.3">
      <c r="A447" s="2" t="s">
        <v>3000</v>
      </c>
      <c r="B447" s="2" t="s">
        <v>3001</v>
      </c>
      <c r="C447" s="2" t="s">
        <v>3002</v>
      </c>
      <c r="D447" s="2"/>
      <c r="E447" s="2" t="s">
        <v>3003</v>
      </c>
      <c r="F447" s="2" t="s">
        <v>390</v>
      </c>
      <c r="G447" s="2" t="s">
        <v>318</v>
      </c>
      <c r="H447" s="2" t="s">
        <v>348</v>
      </c>
      <c r="I447" t="s">
        <v>6190</v>
      </c>
    </row>
    <row r="448" spans="1:9" x14ac:dyDescent="0.3">
      <c r="A448" s="2" t="s">
        <v>3005</v>
      </c>
      <c r="B448" s="2" t="s">
        <v>3006</v>
      </c>
      <c r="C448" s="2" t="s">
        <v>3007</v>
      </c>
      <c r="D448" s="2" t="s">
        <v>3008</v>
      </c>
      <c r="E448" s="2" t="s">
        <v>3009</v>
      </c>
      <c r="F448" s="2" t="s">
        <v>144</v>
      </c>
      <c r="G448" s="2" t="s">
        <v>28</v>
      </c>
      <c r="H448" s="2" t="s">
        <v>215</v>
      </c>
      <c r="I448" t="s">
        <v>6190</v>
      </c>
    </row>
    <row r="449" spans="1:9" x14ac:dyDescent="0.3">
      <c r="A449" s="2" t="s">
        <v>3011</v>
      </c>
      <c r="B449" s="2" t="s">
        <v>3012</v>
      </c>
      <c r="C449" s="2" t="s">
        <v>3013</v>
      </c>
      <c r="D449" s="2"/>
      <c r="E449" s="2" t="s">
        <v>3014</v>
      </c>
      <c r="F449" s="2" t="s">
        <v>184</v>
      </c>
      <c r="G449" s="2" t="s">
        <v>19</v>
      </c>
      <c r="H449" s="2">
        <v>85099</v>
      </c>
      <c r="I449" t="s">
        <v>6191</v>
      </c>
    </row>
    <row r="450" spans="1:9" x14ac:dyDescent="0.3">
      <c r="A450" s="2" t="s">
        <v>3016</v>
      </c>
      <c r="B450" s="2" t="s">
        <v>3017</v>
      </c>
      <c r="C450" s="2" t="s">
        <v>3018</v>
      </c>
      <c r="D450" s="2" t="s">
        <v>3019</v>
      </c>
      <c r="E450" s="2" t="s">
        <v>3020</v>
      </c>
      <c r="F450" s="2" t="s">
        <v>344</v>
      </c>
      <c r="G450" s="2" t="s">
        <v>318</v>
      </c>
      <c r="H450" s="2" t="s">
        <v>345</v>
      </c>
      <c r="I450" t="s">
        <v>6191</v>
      </c>
    </row>
    <row r="451" spans="1:9" x14ac:dyDescent="0.3">
      <c r="A451" s="2" t="s">
        <v>3022</v>
      </c>
      <c r="B451" s="2" t="s">
        <v>3023</v>
      </c>
      <c r="C451" s="2" t="s">
        <v>3024</v>
      </c>
      <c r="D451" s="2" t="s">
        <v>3025</v>
      </c>
      <c r="E451" s="2" t="s">
        <v>3026</v>
      </c>
      <c r="F451" s="2" t="s">
        <v>260</v>
      </c>
      <c r="G451" s="2" t="s">
        <v>19</v>
      </c>
      <c r="H451" s="2">
        <v>43610</v>
      </c>
      <c r="I451" t="s">
        <v>6191</v>
      </c>
    </row>
    <row r="452" spans="1:9" x14ac:dyDescent="0.3">
      <c r="A452" s="2" t="s">
        <v>3028</v>
      </c>
      <c r="B452" s="2" t="s">
        <v>3029</v>
      </c>
      <c r="C452" s="2" t="s">
        <v>3030</v>
      </c>
      <c r="D452" s="2" t="s">
        <v>3031</v>
      </c>
      <c r="E452" s="2" t="s">
        <v>3032</v>
      </c>
      <c r="F452" s="2" t="s">
        <v>3033</v>
      </c>
      <c r="G452" s="2" t="s">
        <v>318</v>
      </c>
      <c r="H452" s="2" t="s">
        <v>3034</v>
      </c>
      <c r="I452" t="s">
        <v>6191</v>
      </c>
    </row>
    <row r="453" spans="1:9" x14ac:dyDescent="0.3">
      <c r="A453" s="2" t="s">
        <v>3036</v>
      </c>
      <c r="B453" s="2" t="s">
        <v>3037</v>
      </c>
      <c r="C453" s="2" t="s">
        <v>3038</v>
      </c>
      <c r="D453" s="2" t="s">
        <v>3039</v>
      </c>
      <c r="E453" s="2" t="s">
        <v>3040</v>
      </c>
      <c r="F453" s="2" t="s">
        <v>35</v>
      </c>
      <c r="G453" s="2" t="s">
        <v>19</v>
      </c>
      <c r="H453" s="2">
        <v>28210</v>
      </c>
      <c r="I453" t="s">
        <v>6190</v>
      </c>
    </row>
    <row r="454" spans="1:9" x14ac:dyDescent="0.3">
      <c r="A454" s="2" t="s">
        <v>3042</v>
      </c>
      <c r="B454" s="2" t="s">
        <v>3043</v>
      </c>
      <c r="C454" s="2" t="s">
        <v>3044</v>
      </c>
      <c r="D454" s="2" t="s">
        <v>3045</v>
      </c>
      <c r="E454" s="2" t="s">
        <v>3046</v>
      </c>
      <c r="F454" s="2" t="s">
        <v>105</v>
      </c>
      <c r="G454" s="2" t="s">
        <v>19</v>
      </c>
      <c r="H454" s="2">
        <v>98109</v>
      </c>
      <c r="I454" t="s">
        <v>6191</v>
      </c>
    </row>
    <row r="455" spans="1:9" x14ac:dyDescent="0.3">
      <c r="A455" s="2" t="s">
        <v>3048</v>
      </c>
      <c r="B455" s="2" t="s">
        <v>3049</v>
      </c>
      <c r="C455" s="2" t="s">
        <v>3050</v>
      </c>
      <c r="D455" s="2" t="s">
        <v>3051</v>
      </c>
      <c r="E455" s="2" t="s">
        <v>3052</v>
      </c>
      <c r="F455" s="2" t="s">
        <v>202</v>
      </c>
      <c r="G455" s="2" t="s">
        <v>19</v>
      </c>
      <c r="H455" s="2">
        <v>18706</v>
      </c>
      <c r="I455" t="s">
        <v>6191</v>
      </c>
    </row>
    <row r="456" spans="1:9" x14ac:dyDescent="0.3">
      <c r="A456" s="2" t="s">
        <v>3054</v>
      </c>
      <c r="B456" s="2" t="s">
        <v>3055</v>
      </c>
      <c r="C456" s="2" t="s">
        <v>3056</v>
      </c>
      <c r="D456" s="2"/>
      <c r="E456" s="2" t="s">
        <v>3057</v>
      </c>
      <c r="F456" s="2" t="s">
        <v>449</v>
      </c>
      <c r="G456" s="2" t="s">
        <v>318</v>
      </c>
      <c r="H456" s="2" t="s">
        <v>330</v>
      </c>
      <c r="I456" t="s">
        <v>6190</v>
      </c>
    </row>
    <row r="457" spans="1:9" x14ac:dyDescent="0.3">
      <c r="A457" s="2" t="s">
        <v>3059</v>
      </c>
      <c r="B457" s="2" t="s">
        <v>3060</v>
      </c>
      <c r="C457" s="2" t="s">
        <v>3061</v>
      </c>
      <c r="D457" s="2" t="s">
        <v>3062</v>
      </c>
      <c r="E457" s="2" t="s">
        <v>3063</v>
      </c>
      <c r="F457" s="2" t="s">
        <v>488</v>
      </c>
      <c r="G457" s="2" t="s">
        <v>318</v>
      </c>
      <c r="H457" s="2" t="s">
        <v>363</v>
      </c>
      <c r="I457" t="s">
        <v>6190</v>
      </c>
    </row>
    <row r="458" spans="1:9" x14ac:dyDescent="0.3">
      <c r="A458" s="2" t="s">
        <v>3065</v>
      </c>
      <c r="B458" s="2" t="s">
        <v>3066</v>
      </c>
      <c r="C458" s="2" t="s">
        <v>3067</v>
      </c>
      <c r="D458" s="2" t="s">
        <v>3068</v>
      </c>
      <c r="E458" s="2" t="s">
        <v>3069</v>
      </c>
      <c r="F458" s="2" t="s">
        <v>284</v>
      </c>
      <c r="G458" s="2" t="s">
        <v>28</v>
      </c>
      <c r="H458" s="2" t="s">
        <v>285</v>
      </c>
      <c r="I458" t="s">
        <v>6191</v>
      </c>
    </row>
    <row r="459" spans="1:9" x14ac:dyDescent="0.3">
      <c r="A459" s="2" t="s">
        <v>3071</v>
      </c>
      <c r="B459" s="2" t="s">
        <v>3072</v>
      </c>
      <c r="C459" s="2" t="s">
        <v>3073</v>
      </c>
      <c r="D459" s="2" t="s">
        <v>3074</v>
      </c>
      <c r="E459" s="2" t="s">
        <v>3075</v>
      </c>
      <c r="F459" s="2" t="s">
        <v>219</v>
      </c>
      <c r="G459" s="2" t="s">
        <v>19</v>
      </c>
      <c r="H459" s="2">
        <v>14652</v>
      </c>
      <c r="I459" t="s">
        <v>6191</v>
      </c>
    </row>
    <row r="460" spans="1:9" x14ac:dyDescent="0.3">
      <c r="A460" s="2" t="s">
        <v>3077</v>
      </c>
      <c r="B460" s="2" t="s">
        <v>3078</v>
      </c>
      <c r="C460" s="2" t="s">
        <v>3079</v>
      </c>
      <c r="D460" s="2" t="s">
        <v>3080</v>
      </c>
      <c r="E460" s="2" t="s">
        <v>3081</v>
      </c>
      <c r="F460" s="2" t="s">
        <v>126</v>
      </c>
      <c r="G460" s="2" t="s">
        <v>19</v>
      </c>
      <c r="H460" s="2">
        <v>85754</v>
      </c>
      <c r="I460" t="s">
        <v>6191</v>
      </c>
    </row>
    <row r="461" spans="1:9" x14ac:dyDescent="0.3">
      <c r="A461" s="2" t="s">
        <v>3083</v>
      </c>
      <c r="B461" s="2" t="s">
        <v>3084</v>
      </c>
      <c r="C461" s="2" t="s">
        <v>3085</v>
      </c>
      <c r="D461" s="2" t="s">
        <v>3086</v>
      </c>
      <c r="E461" s="2" t="s">
        <v>3087</v>
      </c>
      <c r="F461" s="2" t="s">
        <v>33</v>
      </c>
      <c r="G461" s="2" t="s">
        <v>19</v>
      </c>
      <c r="H461" s="2">
        <v>55480</v>
      </c>
      <c r="I461" t="s">
        <v>6191</v>
      </c>
    </row>
    <row r="462" spans="1:9" x14ac:dyDescent="0.3">
      <c r="A462" s="2" t="s">
        <v>3089</v>
      </c>
      <c r="B462" s="2" t="s">
        <v>3090</v>
      </c>
      <c r="C462" s="2" t="s">
        <v>3091</v>
      </c>
      <c r="D462" s="2" t="s">
        <v>3092</v>
      </c>
      <c r="E462" s="2" t="s">
        <v>3093</v>
      </c>
      <c r="F462" s="2" t="s">
        <v>399</v>
      </c>
      <c r="G462" s="2" t="s">
        <v>318</v>
      </c>
      <c r="H462" s="2" t="s">
        <v>400</v>
      </c>
      <c r="I462" t="s">
        <v>6190</v>
      </c>
    </row>
    <row r="463" spans="1:9" x14ac:dyDescent="0.3">
      <c r="A463" s="2" t="s">
        <v>3095</v>
      </c>
      <c r="B463" s="2" t="s">
        <v>3096</v>
      </c>
      <c r="C463" s="2" t="s">
        <v>3097</v>
      </c>
      <c r="D463" s="2" t="s">
        <v>3098</v>
      </c>
      <c r="E463" s="2" t="s">
        <v>3099</v>
      </c>
      <c r="F463" s="2" t="s">
        <v>85</v>
      </c>
      <c r="G463" s="2" t="s">
        <v>28</v>
      </c>
      <c r="H463" s="2" t="s">
        <v>86</v>
      </c>
      <c r="I463" t="s">
        <v>6190</v>
      </c>
    </row>
    <row r="464" spans="1:9" x14ac:dyDescent="0.3">
      <c r="A464" s="2" t="s">
        <v>3101</v>
      </c>
      <c r="B464" s="2" t="s">
        <v>3102</v>
      </c>
      <c r="C464" s="2" t="s">
        <v>3103</v>
      </c>
      <c r="D464" s="2" t="s">
        <v>3104</v>
      </c>
      <c r="E464" s="2" t="s">
        <v>3105</v>
      </c>
      <c r="F464" s="2" t="s">
        <v>84</v>
      </c>
      <c r="G464" s="2" t="s">
        <v>19</v>
      </c>
      <c r="H464" s="2">
        <v>31119</v>
      </c>
      <c r="I464" t="s">
        <v>6190</v>
      </c>
    </row>
    <row r="465" spans="1:9" x14ac:dyDescent="0.3">
      <c r="A465" s="2" t="s">
        <v>3107</v>
      </c>
      <c r="B465" s="2" t="s">
        <v>3108</v>
      </c>
      <c r="C465" s="2" t="s">
        <v>3109</v>
      </c>
      <c r="D465" s="2" t="s">
        <v>3110</v>
      </c>
      <c r="E465" s="2" t="s">
        <v>3111</v>
      </c>
      <c r="F465" s="2" t="s">
        <v>439</v>
      </c>
      <c r="G465" s="2" t="s">
        <v>318</v>
      </c>
      <c r="H465" s="2" t="s">
        <v>346</v>
      </c>
      <c r="I465" t="s">
        <v>6191</v>
      </c>
    </row>
    <row r="466" spans="1:9" x14ac:dyDescent="0.3">
      <c r="A466" s="2" t="s">
        <v>3113</v>
      </c>
      <c r="B466" s="2" t="s">
        <v>3114</v>
      </c>
      <c r="C466" s="2" t="s">
        <v>3115</v>
      </c>
      <c r="D466" s="2" t="s">
        <v>3116</v>
      </c>
      <c r="E466" s="2" t="s">
        <v>3117</v>
      </c>
      <c r="F466" s="2" t="s">
        <v>299</v>
      </c>
      <c r="G466" s="2" t="s">
        <v>28</v>
      </c>
      <c r="H466" s="2" t="s">
        <v>300</v>
      </c>
      <c r="I466" t="s">
        <v>6191</v>
      </c>
    </row>
    <row r="467" spans="1:9" x14ac:dyDescent="0.3">
      <c r="A467" s="2" t="s">
        <v>3119</v>
      </c>
      <c r="B467" s="2" t="s">
        <v>3120</v>
      </c>
      <c r="C467" s="2" t="s">
        <v>3121</v>
      </c>
      <c r="D467" s="2" t="s">
        <v>3122</v>
      </c>
      <c r="E467" s="2" t="s">
        <v>3123</v>
      </c>
      <c r="F467" s="2" t="s">
        <v>49</v>
      </c>
      <c r="G467" s="2" t="s">
        <v>19</v>
      </c>
      <c r="H467" s="2">
        <v>37939</v>
      </c>
      <c r="I467" t="s">
        <v>6190</v>
      </c>
    </row>
    <row r="468" spans="1:9" x14ac:dyDescent="0.3">
      <c r="A468" s="2" t="s">
        <v>3125</v>
      </c>
      <c r="B468" s="2" t="s">
        <v>3126</v>
      </c>
      <c r="C468" s="2" t="s">
        <v>3127</v>
      </c>
      <c r="D468" s="2" t="s">
        <v>3128</v>
      </c>
      <c r="E468" s="2" t="s">
        <v>3129</v>
      </c>
      <c r="F468" s="2" t="s">
        <v>158</v>
      </c>
      <c r="G468" s="2" t="s">
        <v>19</v>
      </c>
      <c r="H468" s="2">
        <v>48604</v>
      </c>
      <c r="I468" t="s">
        <v>6190</v>
      </c>
    </row>
    <row r="469" spans="1:9" x14ac:dyDescent="0.3">
      <c r="A469" s="2" t="s">
        <v>3131</v>
      </c>
      <c r="B469" s="2" t="s">
        <v>3132</v>
      </c>
      <c r="C469" s="2" t="s">
        <v>3133</v>
      </c>
      <c r="D469" s="2" t="s">
        <v>3134</v>
      </c>
      <c r="E469" s="2" t="s">
        <v>3135</v>
      </c>
      <c r="F469" s="2" t="s">
        <v>201</v>
      </c>
      <c r="G469" s="2" t="s">
        <v>19</v>
      </c>
      <c r="H469" s="2">
        <v>32092</v>
      </c>
      <c r="I469" t="s">
        <v>6191</v>
      </c>
    </row>
    <row r="470" spans="1:9" x14ac:dyDescent="0.3">
      <c r="A470" s="2" t="s">
        <v>3137</v>
      </c>
      <c r="B470" s="2" t="s">
        <v>3138</v>
      </c>
      <c r="C470" s="2" t="s">
        <v>3139</v>
      </c>
      <c r="D470" s="2"/>
      <c r="E470" s="2" t="s">
        <v>3140</v>
      </c>
      <c r="F470" s="2" t="s">
        <v>140</v>
      </c>
      <c r="G470" s="2" t="s">
        <v>19</v>
      </c>
      <c r="H470" s="2">
        <v>94913</v>
      </c>
      <c r="I470" t="s">
        <v>6190</v>
      </c>
    </row>
    <row r="471" spans="1:9" x14ac:dyDescent="0.3">
      <c r="A471" s="2" t="s">
        <v>3142</v>
      </c>
      <c r="B471" s="2" t="s">
        <v>3143</v>
      </c>
      <c r="C471" s="2" t="s">
        <v>3144</v>
      </c>
      <c r="D471" s="2" t="s">
        <v>3145</v>
      </c>
      <c r="E471" s="2" t="s">
        <v>3146</v>
      </c>
      <c r="F471" s="2" t="s">
        <v>98</v>
      </c>
      <c r="G471" s="2" t="s">
        <v>19</v>
      </c>
      <c r="H471" s="2">
        <v>95113</v>
      </c>
      <c r="I471" t="s">
        <v>6190</v>
      </c>
    </row>
    <row r="472" spans="1:9" x14ac:dyDescent="0.3">
      <c r="A472" s="2" t="s">
        <v>3148</v>
      </c>
      <c r="B472" s="2" t="s">
        <v>3149</v>
      </c>
      <c r="C472" s="2" t="s">
        <v>3150</v>
      </c>
      <c r="D472" s="2" t="s">
        <v>3151</v>
      </c>
      <c r="E472" s="2" t="s">
        <v>3152</v>
      </c>
      <c r="F472" s="2" t="s">
        <v>259</v>
      </c>
      <c r="G472" s="2" t="s">
        <v>19</v>
      </c>
      <c r="H472" s="2">
        <v>30045</v>
      </c>
      <c r="I472" t="s">
        <v>6190</v>
      </c>
    </row>
    <row r="473" spans="1:9" x14ac:dyDescent="0.3">
      <c r="A473" s="2" t="s">
        <v>3154</v>
      </c>
      <c r="B473" s="2" t="s">
        <v>3155</v>
      </c>
      <c r="C473" s="2"/>
      <c r="D473" s="2" t="s">
        <v>3156</v>
      </c>
      <c r="E473" s="2" t="s">
        <v>3157</v>
      </c>
      <c r="F473" s="2" t="s">
        <v>148</v>
      </c>
      <c r="G473" s="2" t="s">
        <v>19</v>
      </c>
      <c r="H473" s="2">
        <v>66622</v>
      </c>
      <c r="I473" t="s">
        <v>6190</v>
      </c>
    </row>
    <row r="474" spans="1:9" x14ac:dyDescent="0.3">
      <c r="A474" s="2" t="s">
        <v>3159</v>
      </c>
      <c r="B474" s="2" t="s">
        <v>3160</v>
      </c>
      <c r="C474" s="2" t="s">
        <v>3161</v>
      </c>
      <c r="D474" s="2" t="s">
        <v>3162</v>
      </c>
      <c r="E474" s="2" t="s">
        <v>3163</v>
      </c>
      <c r="F474" s="2" t="s">
        <v>67</v>
      </c>
      <c r="G474" s="2" t="s">
        <v>19</v>
      </c>
      <c r="H474" s="2">
        <v>66276</v>
      </c>
      <c r="I474" t="s">
        <v>6191</v>
      </c>
    </row>
    <row r="475" spans="1:9" x14ac:dyDescent="0.3">
      <c r="A475" s="2" t="s">
        <v>3165</v>
      </c>
      <c r="B475" s="2" t="s">
        <v>3166</v>
      </c>
      <c r="C475" s="2" t="s">
        <v>3167</v>
      </c>
      <c r="D475" s="2" t="s">
        <v>3168</v>
      </c>
      <c r="E475" s="2" t="s">
        <v>3169</v>
      </c>
      <c r="F475" s="2" t="s">
        <v>105</v>
      </c>
      <c r="G475" s="2" t="s">
        <v>19</v>
      </c>
      <c r="H475" s="2">
        <v>98148</v>
      </c>
      <c r="I475" t="s">
        <v>6191</v>
      </c>
    </row>
    <row r="476" spans="1:9" x14ac:dyDescent="0.3">
      <c r="A476" s="2" t="s">
        <v>3171</v>
      </c>
      <c r="B476" s="2" t="s">
        <v>3172</v>
      </c>
      <c r="C476" s="2" t="s">
        <v>3173</v>
      </c>
      <c r="D476" s="2" t="s">
        <v>3174</v>
      </c>
      <c r="E476" s="2" t="s">
        <v>3175</v>
      </c>
      <c r="F476" s="2" t="s">
        <v>393</v>
      </c>
      <c r="G476" s="2" t="s">
        <v>318</v>
      </c>
      <c r="H476" s="2" t="s">
        <v>394</v>
      </c>
      <c r="I476" t="s">
        <v>6190</v>
      </c>
    </row>
    <row r="477" spans="1:9" x14ac:dyDescent="0.3">
      <c r="A477" s="2" t="s">
        <v>3177</v>
      </c>
      <c r="B477" s="2" t="s">
        <v>3178</v>
      </c>
      <c r="C477" s="2" t="s">
        <v>3179</v>
      </c>
      <c r="D477" s="2"/>
      <c r="E477" s="2" t="s">
        <v>3180</v>
      </c>
      <c r="F477" s="2" t="s">
        <v>315</v>
      </c>
      <c r="G477" s="2" t="s">
        <v>19</v>
      </c>
      <c r="H477" s="2">
        <v>34745</v>
      </c>
      <c r="I477" t="s">
        <v>6191</v>
      </c>
    </row>
    <row r="478" spans="1:9" x14ac:dyDescent="0.3">
      <c r="A478" s="2" t="s">
        <v>3182</v>
      </c>
      <c r="B478" s="2" t="s">
        <v>3183</v>
      </c>
      <c r="C478" s="2" t="s">
        <v>3184</v>
      </c>
      <c r="D478" s="2" t="s">
        <v>3185</v>
      </c>
      <c r="E478" s="2" t="s">
        <v>3186</v>
      </c>
      <c r="F478" s="2" t="s">
        <v>219</v>
      </c>
      <c r="G478" s="2" t="s">
        <v>19</v>
      </c>
      <c r="H478" s="2">
        <v>14683</v>
      </c>
      <c r="I478" t="s">
        <v>6190</v>
      </c>
    </row>
    <row r="479" spans="1:9" x14ac:dyDescent="0.3">
      <c r="A479" s="2" t="s">
        <v>3188</v>
      </c>
      <c r="B479" s="2" t="s">
        <v>3189</v>
      </c>
      <c r="C479" s="2" t="s">
        <v>3190</v>
      </c>
      <c r="D479" s="2" t="s">
        <v>3191</v>
      </c>
      <c r="E479" s="2" t="s">
        <v>3192</v>
      </c>
      <c r="F479" s="2" t="s">
        <v>185</v>
      </c>
      <c r="G479" s="2" t="s">
        <v>19</v>
      </c>
      <c r="H479" s="2">
        <v>75799</v>
      </c>
      <c r="I479" t="s">
        <v>6191</v>
      </c>
    </row>
    <row r="480" spans="1:9" x14ac:dyDescent="0.3">
      <c r="A480" s="2" t="s">
        <v>3194</v>
      </c>
      <c r="B480" s="2" t="s">
        <v>3195</v>
      </c>
      <c r="C480" s="2" t="s">
        <v>3196</v>
      </c>
      <c r="D480" s="2" t="s">
        <v>3197</v>
      </c>
      <c r="E480" s="2" t="s">
        <v>3198</v>
      </c>
      <c r="F480" s="2" t="s">
        <v>89</v>
      </c>
      <c r="G480" s="2" t="s">
        <v>19</v>
      </c>
      <c r="H480" s="2">
        <v>11388</v>
      </c>
      <c r="I480" t="s">
        <v>6190</v>
      </c>
    </row>
    <row r="481" spans="1:9" x14ac:dyDescent="0.3">
      <c r="A481" s="2" t="s">
        <v>3199</v>
      </c>
      <c r="B481" s="2" t="s">
        <v>3200</v>
      </c>
      <c r="C481" s="2"/>
      <c r="D481" s="2" t="s">
        <v>3201</v>
      </c>
      <c r="E481" s="2" t="s">
        <v>3202</v>
      </c>
      <c r="F481" s="2" t="s">
        <v>34</v>
      </c>
      <c r="G481" s="2" t="s">
        <v>19</v>
      </c>
      <c r="H481" s="2">
        <v>20167</v>
      </c>
      <c r="I481" t="s">
        <v>6190</v>
      </c>
    </row>
    <row r="482" spans="1:9" x14ac:dyDescent="0.3">
      <c r="A482" s="2" t="s">
        <v>3203</v>
      </c>
      <c r="B482" s="2" t="s">
        <v>3204</v>
      </c>
      <c r="C482" s="2" t="s">
        <v>3205</v>
      </c>
      <c r="D482" s="2" t="s">
        <v>3206</v>
      </c>
      <c r="E482" s="2" t="s">
        <v>3207</v>
      </c>
      <c r="F482" s="2" t="s">
        <v>38</v>
      </c>
      <c r="G482" s="2" t="s">
        <v>19</v>
      </c>
      <c r="H482" s="2">
        <v>23203</v>
      </c>
      <c r="I482" t="s">
        <v>6191</v>
      </c>
    </row>
    <row r="483" spans="1:9" x14ac:dyDescent="0.3">
      <c r="A483" s="2" t="s">
        <v>3209</v>
      </c>
      <c r="B483" s="2" t="s">
        <v>3210</v>
      </c>
      <c r="C483" s="2" t="s">
        <v>3211</v>
      </c>
      <c r="D483" s="2" t="s">
        <v>3212</v>
      </c>
      <c r="E483" s="2" t="s">
        <v>3213</v>
      </c>
      <c r="F483" s="2" t="s">
        <v>251</v>
      </c>
      <c r="G483" s="2" t="s">
        <v>28</v>
      </c>
      <c r="H483" s="2" t="s">
        <v>114</v>
      </c>
      <c r="I483" t="s">
        <v>6191</v>
      </c>
    </row>
    <row r="484" spans="1:9" x14ac:dyDescent="0.3">
      <c r="A484" s="2" t="s">
        <v>3215</v>
      </c>
      <c r="B484" s="2" t="s">
        <v>3216</v>
      </c>
      <c r="C484" s="2" t="s">
        <v>3217</v>
      </c>
      <c r="D484" s="2" t="s">
        <v>3218</v>
      </c>
      <c r="E484" s="2" t="s">
        <v>3219</v>
      </c>
      <c r="F484" s="2" t="s">
        <v>164</v>
      </c>
      <c r="G484" s="2" t="s">
        <v>19</v>
      </c>
      <c r="H484" s="2">
        <v>22309</v>
      </c>
      <c r="I484" t="s">
        <v>6190</v>
      </c>
    </row>
    <row r="485" spans="1:9" x14ac:dyDescent="0.3">
      <c r="A485" s="2" t="s">
        <v>3221</v>
      </c>
      <c r="B485" s="2" t="s">
        <v>3222</v>
      </c>
      <c r="C485" s="2"/>
      <c r="D485" s="2" t="s">
        <v>3223</v>
      </c>
      <c r="E485" s="2" t="s">
        <v>3224</v>
      </c>
      <c r="F485" s="2" t="s">
        <v>216</v>
      </c>
      <c r="G485" s="2" t="s">
        <v>19</v>
      </c>
      <c r="H485" s="2">
        <v>84115</v>
      </c>
      <c r="I485" t="s">
        <v>6190</v>
      </c>
    </row>
    <row r="486" spans="1:9" x14ac:dyDescent="0.3">
      <c r="A486" s="2" t="s">
        <v>3226</v>
      </c>
      <c r="B486" s="2" t="s">
        <v>3227</v>
      </c>
      <c r="C486" s="2" t="s">
        <v>3228</v>
      </c>
      <c r="D486" s="2"/>
      <c r="E486" s="2" t="s">
        <v>3229</v>
      </c>
      <c r="F486" s="2" t="s">
        <v>98</v>
      </c>
      <c r="G486" s="2" t="s">
        <v>19</v>
      </c>
      <c r="H486" s="2">
        <v>95108</v>
      </c>
      <c r="I486" t="s">
        <v>6191</v>
      </c>
    </row>
    <row r="487" spans="1:9" x14ac:dyDescent="0.3">
      <c r="A487" s="2" t="s">
        <v>3231</v>
      </c>
      <c r="B487" s="2" t="s">
        <v>3232</v>
      </c>
      <c r="C487" s="2" t="s">
        <v>3233</v>
      </c>
      <c r="D487" s="2" t="s">
        <v>3234</v>
      </c>
      <c r="E487" s="2" t="s">
        <v>3235</v>
      </c>
      <c r="F487" s="2" t="s">
        <v>371</v>
      </c>
      <c r="G487" s="2" t="s">
        <v>318</v>
      </c>
      <c r="H487" s="2" t="s">
        <v>372</v>
      </c>
      <c r="I487" t="s">
        <v>6190</v>
      </c>
    </row>
    <row r="488" spans="1:9" x14ac:dyDescent="0.3">
      <c r="A488" s="2" t="s">
        <v>3237</v>
      </c>
      <c r="B488" s="2" t="s">
        <v>3238</v>
      </c>
      <c r="C488" s="2" t="s">
        <v>3239</v>
      </c>
      <c r="D488" s="2" t="s">
        <v>3240</v>
      </c>
      <c r="E488" s="2" t="s">
        <v>3241</v>
      </c>
      <c r="F488" s="2" t="s">
        <v>471</v>
      </c>
      <c r="G488" s="2" t="s">
        <v>318</v>
      </c>
      <c r="H488" s="2" t="s">
        <v>444</v>
      </c>
      <c r="I488" t="s">
        <v>6190</v>
      </c>
    </row>
    <row r="489" spans="1:9" x14ac:dyDescent="0.3">
      <c r="A489" s="2" t="s">
        <v>3243</v>
      </c>
      <c r="B489" s="2" t="s">
        <v>3244</v>
      </c>
      <c r="C489" s="2" t="s">
        <v>3245</v>
      </c>
      <c r="D489" s="2" t="s">
        <v>3246</v>
      </c>
      <c r="E489" s="2" t="s">
        <v>3247</v>
      </c>
      <c r="F489" s="2" t="s">
        <v>471</v>
      </c>
      <c r="G489" s="2" t="s">
        <v>318</v>
      </c>
      <c r="H489" s="2" t="s">
        <v>444</v>
      </c>
      <c r="I489" t="s">
        <v>6191</v>
      </c>
    </row>
    <row r="490" spans="1:9" x14ac:dyDescent="0.3">
      <c r="A490" s="2" t="s">
        <v>3249</v>
      </c>
      <c r="B490" s="2" t="s">
        <v>3250</v>
      </c>
      <c r="C490" s="2" t="s">
        <v>3251</v>
      </c>
      <c r="D490" s="2" t="s">
        <v>3252</v>
      </c>
      <c r="E490" s="2" t="s">
        <v>3253</v>
      </c>
      <c r="F490" s="2" t="s">
        <v>424</v>
      </c>
      <c r="G490" s="2" t="s">
        <v>318</v>
      </c>
      <c r="H490" s="2" t="s">
        <v>425</v>
      </c>
      <c r="I490" t="s">
        <v>6190</v>
      </c>
    </row>
    <row r="491" spans="1:9" x14ac:dyDescent="0.3">
      <c r="A491" s="2" t="s">
        <v>3255</v>
      </c>
      <c r="B491" s="2" t="s">
        <v>3256</v>
      </c>
      <c r="C491" s="2" t="s">
        <v>3257</v>
      </c>
      <c r="D491" s="2" t="s">
        <v>3258</v>
      </c>
      <c r="E491" s="2" t="s">
        <v>3259</v>
      </c>
      <c r="F491" s="2" t="s">
        <v>50</v>
      </c>
      <c r="G491" s="2" t="s">
        <v>19</v>
      </c>
      <c r="H491" s="2">
        <v>79945</v>
      </c>
      <c r="I491" t="s">
        <v>6191</v>
      </c>
    </row>
    <row r="492" spans="1:9" x14ac:dyDescent="0.3">
      <c r="A492" s="2" t="s">
        <v>3261</v>
      </c>
      <c r="B492" s="2" t="s">
        <v>3262</v>
      </c>
      <c r="C492" s="2" t="s">
        <v>3263</v>
      </c>
      <c r="D492" s="2" t="s">
        <v>3264</v>
      </c>
      <c r="E492" s="2" t="s">
        <v>3265</v>
      </c>
      <c r="F492" s="2" t="s">
        <v>271</v>
      </c>
      <c r="G492" s="2" t="s">
        <v>19</v>
      </c>
      <c r="H492" s="2">
        <v>33355</v>
      </c>
      <c r="I492" t="s">
        <v>6191</v>
      </c>
    </row>
    <row r="493" spans="1:9" x14ac:dyDescent="0.3">
      <c r="A493" s="2" t="s">
        <v>3267</v>
      </c>
      <c r="B493" s="2" t="s">
        <v>3268</v>
      </c>
      <c r="C493" s="2"/>
      <c r="D493" s="2" t="s">
        <v>3269</v>
      </c>
      <c r="E493" s="2" t="s">
        <v>3270</v>
      </c>
      <c r="F493" s="2" t="s">
        <v>36</v>
      </c>
      <c r="G493" s="2" t="s">
        <v>19</v>
      </c>
      <c r="H493" s="2">
        <v>46295</v>
      </c>
      <c r="I493" t="s">
        <v>6191</v>
      </c>
    </row>
    <row r="494" spans="1:9" x14ac:dyDescent="0.3">
      <c r="A494" s="2" t="s">
        <v>3272</v>
      </c>
      <c r="B494" s="2" t="s">
        <v>3273</v>
      </c>
      <c r="C494" s="2" t="s">
        <v>3274</v>
      </c>
      <c r="D494" s="2" t="s">
        <v>3275</v>
      </c>
      <c r="E494" s="2" t="s">
        <v>3276</v>
      </c>
      <c r="F494" s="2" t="s">
        <v>45</v>
      </c>
      <c r="G494" s="2" t="s">
        <v>19</v>
      </c>
      <c r="H494" s="2">
        <v>53234</v>
      </c>
      <c r="I494" t="s">
        <v>6190</v>
      </c>
    </row>
    <row r="495" spans="1:9" x14ac:dyDescent="0.3">
      <c r="A495" s="2" t="s">
        <v>3278</v>
      </c>
      <c r="B495" s="2" t="s">
        <v>3279</v>
      </c>
      <c r="C495" s="2" t="s">
        <v>3280</v>
      </c>
      <c r="D495" s="2" t="s">
        <v>3281</v>
      </c>
      <c r="E495" s="2" t="s">
        <v>3282</v>
      </c>
      <c r="F495" s="2" t="s">
        <v>273</v>
      </c>
      <c r="G495" s="2" t="s">
        <v>28</v>
      </c>
      <c r="H495" s="2" t="s">
        <v>274</v>
      </c>
      <c r="I495" t="s">
        <v>6191</v>
      </c>
    </row>
    <row r="496" spans="1:9" x14ac:dyDescent="0.3">
      <c r="A496" s="2" t="s">
        <v>3284</v>
      </c>
      <c r="B496" s="2" t="s">
        <v>3285</v>
      </c>
      <c r="C496" s="2" t="s">
        <v>3286</v>
      </c>
      <c r="D496" s="2" t="s">
        <v>3287</v>
      </c>
      <c r="E496" s="2" t="s">
        <v>3288</v>
      </c>
      <c r="F496" s="2" t="s">
        <v>32</v>
      </c>
      <c r="G496" s="2" t="s">
        <v>19</v>
      </c>
      <c r="H496" s="2">
        <v>70836</v>
      </c>
      <c r="I496" t="s">
        <v>6191</v>
      </c>
    </row>
    <row r="497" spans="1:9" x14ac:dyDescent="0.3">
      <c r="A497" s="2" t="s">
        <v>3290</v>
      </c>
      <c r="B497" s="2" t="s">
        <v>3291</v>
      </c>
      <c r="C497" s="2"/>
      <c r="D497" s="2" t="s">
        <v>3292</v>
      </c>
      <c r="E497" s="2" t="s">
        <v>3293</v>
      </c>
      <c r="F497" s="2" t="s">
        <v>170</v>
      </c>
      <c r="G497" s="2" t="s">
        <v>19</v>
      </c>
      <c r="H497" s="2">
        <v>6816</v>
      </c>
      <c r="I497" t="s">
        <v>6190</v>
      </c>
    </row>
    <row r="498" spans="1:9" x14ac:dyDescent="0.3">
      <c r="A498" s="2" t="s">
        <v>3295</v>
      </c>
      <c r="B498" s="2" t="s">
        <v>3296</v>
      </c>
      <c r="C498" s="2" t="s">
        <v>3297</v>
      </c>
      <c r="D498" s="2" t="s">
        <v>3298</v>
      </c>
      <c r="E498" s="2" t="s">
        <v>3299</v>
      </c>
      <c r="F498" s="2" t="s">
        <v>250</v>
      </c>
      <c r="G498" s="2" t="s">
        <v>19</v>
      </c>
      <c r="H498" s="2">
        <v>32590</v>
      </c>
      <c r="I498" t="s">
        <v>6191</v>
      </c>
    </row>
    <row r="499" spans="1:9" x14ac:dyDescent="0.3">
      <c r="A499" s="2" t="s">
        <v>3301</v>
      </c>
      <c r="B499" s="2" t="s">
        <v>3302</v>
      </c>
      <c r="C499" s="2" t="s">
        <v>3303</v>
      </c>
      <c r="D499" s="2" t="s">
        <v>3304</v>
      </c>
      <c r="E499" s="2" t="s">
        <v>3305</v>
      </c>
      <c r="F499" s="2" t="s">
        <v>3306</v>
      </c>
      <c r="G499" s="2" t="s">
        <v>318</v>
      </c>
      <c r="H499" s="2" t="s">
        <v>348</v>
      </c>
      <c r="I499" t="s">
        <v>6191</v>
      </c>
    </row>
    <row r="500" spans="1:9" x14ac:dyDescent="0.3">
      <c r="A500" s="2" t="s">
        <v>3308</v>
      </c>
      <c r="B500" s="2" t="s">
        <v>3309</v>
      </c>
      <c r="C500" s="2" t="s">
        <v>3310</v>
      </c>
      <c r="D500" s="2" t="s">
        <v>3311</v>
      </c>
      <c r="E500" s="2" t="s">
        <v>3312</v>
      </c>
      <c r="F500" s="2" t="s">
        <v>220</v>
      </c>
      <c r="G500" s="2" t="s">
        <v>28</v>
      </c>
      <c r="H500" s="2" t="s">
        <v>336</v>
      </c>
      <c r="I500" t="s">
        <v>6190</v>
      </c>
    </row>
    <row r="501" spans="1:9" x14ac:dyDescent="0.3">
      <c r="A501" s="2" t="s">
        <v>3314</v>
      </c>
      <c r="B501" s="2" t="s">
        <v>3315</v>
      </c>
      <c r="C501" s="2"/>
      <c r="D501" s="2" t="s">
        <v>3316</v>
      </c>
      <c r="E501" s="2" t="s">
        <v>3317</v>
      </c>
      <c r="F501" s="2" t="s">
        <v>1700</v>
      </c>
      <c r="G501" s="2" t="s">
        <v>318</v>
      </c>
      <c r="H501" s="2" t="s">
        <v>348</v>
      </c>
      <c r="I501" t="s">
        <v>6190</v>
      </c>
    </row>
    <row r="502" spans="1:9" x14ac:dyDescent="0.3">
      <c r="A502" s="2" t="s">
        <v>3319</v>
      </c>
      <c r="B502" s="2" t="s">
        <v>3320</v>
      </c>
      <c r="C502" s="2"/>
      <c r="D502" s="2" t="s">
        <v>3321</v>
      </c>
      <c r="E502" s="2" t="s">
        <v>3322</v>
      </c>
      <c r="F502" s="2" t="s">
        <v>183</v>
      </c>
      <c r="G502" s="2" t="s">
        <v>19</v>
      </c>
      <c r="H502" s="2">
        <v>49518</v>
      </c>
      <c r="I502" t="s">
        <v>6191</v>
      </c>
    </row>
    <row r="503" spans="1:9" x14ac:dyDescent="0.3">
      <c r="A503" s="2" t="s">
        <v>3324</v>
      </c>
      <c r="B503" s="2" t="s">
        <v>3325</v>
      </c>
      <c r="C503" s="2" t="s">
        <v>3326</v>
      </c>
      <c r="D503" s="2" t="s">
        <v>3327</v>
      </c>
      <c r="E503" s="2" t="s">
        <v>3328</v>
      </c>
      <c r="F503" s="2" t="s">
        <v>365</v>
      </c>
      <c r="G503" s="2" t="s">
        <v>28</v>
      </c>
      <c r="H503" s="2" t="s">
        <v>366</v>
      </c>
      <c r="I503" t="s">
        <v>6191</v>
      </c>
    </row>
    <row r="504" spans="1:9" x14ac:dyDescent="0.3">
      <c r="A504" s="2" t="s">
        <v>3329</v>
      </c>
      <c r="B504" s="2" t="s">
        <v>3330</v>
      </c>
      <c r="C504" s="2" t="s">
        <v>3331</v>
      </c>
      <c r="D504" s="2" t="s">
        <v>3332</v>
      </c>
      <c r="E504" s="2" t="s">
        <v>3333</v>
      </c>
      <c r="F504" s="2" t="s">
        <v>116</v>
      </c>
      <c r="G504" s="2" t="s">
        <v>19</v>
      </c>
      <c r="H504" s="2">
        <v>66160</v>
      </c>
      <c r="I504" t="s">
        <v>6191</v>
      </c>
    </row>
    <row r="505" spans="1:9" x14ac:dyDescent="0.3">
      <c r="A505" s="2" t="s">
        <v>3334</v>
      </c>
      <c r="B505" s="2" t="s">
        <v>3335</v>
      </c>
      <c r="C505" s="2"/>
      <c r="D505" s="2" t="s">
        <v>3336</v>
      </c>
      <c r="E505" s="2" t="s">
        <v>3337</v>
      </c>
      <c r="F505" s="2" t="s">
        <v>450</v>
      </c>
      <c r="G505" s="2" t="s">
        <v>19</v>
      </c>
      <c r="H505" s="2">
        <v>14905</v>
      </c>
      <c r="I505" t="s">
        <v>6191</v>
      </c>
    </row>
    <row r="506" spans="1:9" x14ac:dyDescent="0.3">
      <c r="A506" s="2" t="s">
        <v>3338</v>
      </c>
      <c r="B506" s="2" t="s">
        <v>3339</v>
      </c>
      <c r="C506" s="2" t="s">
        <v>3340</v>
      </c>
      <c r="D506" s="2" t="s">
        <v>3341</v>
      </c>
      <c r="E506" s="2" t="s">
        <v>3342</v>
      </c>
      <c r="F506" s="2" t="s">
        <v>45</v>
      </c>
      <c r="G506" s="2" t="s">
        <v>19</v>
      </c>
      <c r="H506" s="2">
        <v>53205</v>
      </c>
      <c r="I506" t="s">
        <v>6190</v>
      </c>
    </row>
    <row r="507" spans="1:9" x14ac:dyDescent="0.3">
      <c r="A507" s="2" t="s">
        <v>3344</v>
      </c>
      <c r="B507" s="2" t="s">
        <v>3345</v>
      </c>
      <c r="C507" s="2" t="s">
        <v>3346</v>
      </c>
      <c r="D507" s="2" t="s">
        <v>3347</v>
      </c>
      <c r="E507" s="2" t="s">
        <v>3348</v>
      </c>
      <c r="F507" s="2" t="s">
        <v>257</v>
      </c>
      <c r="G507" s="2" t="s">
        <v>19</v>
      </c>
      <c r="H507" s="2">
        <v>27264</v>
      </c>
      <c r="I507" t="s">
        <v>6191</v>
      </c>
    </row>
    <row r="508" spans="1:9" x14ac:dyDescent="0.3">
      <c r="A508" s="2" t="s">
        <v>3350</v>
      </c>
      <c r="B508" s="2" t="s">
        <v>3351</v>
      </c>
      <c r="C508" s="2" t="s">
        <v>3352</v>
      </c>
      <c r="D508" s="2" t="s">
        <v>3353</v>
      </c>
      <c r="E508" s="2" t="s">
        <v>3354</v>
      </c>
      <c r="F508" s="2" t="s">
        <v>50</v>
      </c>
      <c r="G508" s="2" t="s">
        <v>19</v>
      </c>
      <c r="H508" s="2">
        <v>88546</v>
      </c>
      <c r="I508" t="s">
        <v>6190</v>
      </c>
    </row>
    <row r="509" spans="1:9" x14ac:dyDescent="0.3">
      <c r="A509" s="2" t="s">
        <v>3356</v>
      </c>
      <c r="B509" s="2" t="s">
        <v>3357</v>
      </c>
      <c r="C509" s="2" t="s">
        <v>3358</v>
      </c>
      <c r="D509" s="2" t="s">
        <v>3359</v>
      </c>
      <c r="E509" s="2" t="s">
        <v>3360</v>
      </c>
      <c r="F509" s="2" t="s">
        <v>255</v>
      </c>
      <c r="G509" s="2" t="s">
        <v>19</v>
      </c>
      <c r="H509" s="2">
        <v>44185</v>
      </c>
      <c r="I509" t="s">
        <v>6190</v>
      </c>
    </row>
    <row r="510" spans="1:9" x14ac:dyDescent="0.3">
      <c r="A510" s="2" t="s">
        <v>3362</v>
      </c>
      <c r="B510" s="2" t="s">
        <v>3363</v>
      </c>
      <c r="C510" s="2" t="s">
        <v>3364</v>
      </c>
      <c r="D510" s="2" t="s">
        <v>3365</v>
      </c>
      <c r="E510" s="2" t="s">
        <v>3366</v>
      </c>
      <c r="F510" s="2" t="s">
        <v>377</v>
      </c>
      <c r="G510" s="2" t="s">
        <v>318</v>
      </c>
      <c r="H510" s="2" t="s">
        <v>378</v>
      </c>
      <c r="I510" t="s">
        <v>6191</v>
      </c>
    </row>
    <row r="511" spans="1:9" x14ac:dyDescent="0.3">
      <c r="A511" s="2" t="s">
        <v>3368</v>
      </c>
      <c r="B511" s="2" t="s">
        <v>3369</v>
      </c>
      <c r="C511" s="2" t="s">
        <v>3370</v>
      </c>
      <c r="D511" s="2" t="s">
        <v>3371</v>
      </c>
      <c r="E511" s="2" t="s">
        <v>3372</v>
      </c>
      <c r="F511" s="2" t="s">
        <v>466</v>
      </c>
      <c r="G511" s="2" t="s">
        <v>318</v>
      </c>
      <c r="H511" s="2" t="s">
        <v>385</v>
      </c>
      <c r="I511" t="s">
        <v>6190</v>
      </c>
    </row>
    <row r="512" spans="1:9" x14ac:dyDescent="0.3">
      <c r="A512" s="2" t="s">
        <v>3374</v>
      </c>
      <c r="B512" s="2" t="s">
        <v>3375</v>
      </c>
      <c r="C512" s="2" t="s">
        <v>3376</v>
      </c>
      <c r="D512" s="2" t="s">
        <v>3377</v>
      </c>
      <c r="E512" s="2" t="s">
        <v>3378</v>
      </c>
      <c r="F512" s="2" t="s">
        <v>469</v>
      </c>
      <c r="G512" s="2" t="s">
        <v>318</v>
      </c>
      <c r="H512" s="2" t="s">
        <v>470</v>
      </c>
      <c r="I512" t="s">
        <v>6190</v>
      </c>
    </row>
    <row r="513" spans="1:9" x14ac:dyDescent="0.3">
      <c r="A513" s="2" t="s">
        <v>3380</v>
      </c>
      <c r="B513" s="2" t="s">
        <v>3381</v>
      </c>
      <c r="C513" s="2" t="s">
        <v>3382</v>
      </c>
      <c r="D513" s="2" t="s">
        <v>3383</v>
      </c>
      <c r="E513" s="2" t="s">
        <v>3384</v>
      </c>
      <c r="F513" s="2" t="s">
        <v>144</v>
      </c>
      <c r="G513" s="2" t="s">
        <v>19</v>
      </c>
      <c r="H513" s="2">
        <v>35244</v>
      </c>
      <c r="I513" t="s">
        <v>6190</v>
      </c>
    </row>
    <row r="514" spans="1:9" x14ac:dyDescent="0.3">
      <c r="A514" s="2" t="s">
        <v>3386</v>
      </c>
      <c r="B514" s="2" t="s">
        <v>3387</v>
      </c>
      <c r="C514" s="2" t="s">
        <v>3388</v>
      </c>
      <c r="D514" s="2" t="s">
        <v>3389</v>
      </c>
      <c r="E514" s="2" t="s">
        <v>3390</v>
      </c>
      <c r="F514" s="2" t="s">
        <v>328</v>
      </c>
      <c r="G514" s="2" t="s">
        <v>19</v>
      </c>
      <c r="H514" s="2">
        <v>56372</v>
      </c>
      <c r="I514" t="s">
        <v>6191</v>
      </c>
    </row>
    <row r="515" spans="1:9" x14ac:dyDescent="0.3">
      <c r="A515" s="2" t="s">
        <v>3392</v>
      </c>
      <c r="B515" s="2" t="s">
        <v>3393</v>
      </c>
      <c r="C515" s="2" t="s">
        <v>3394</v>
      </c>
      <c r="D515" s="2"/>
      <c r="E515" s="2" t="s">
        <v>3395</v>
      </c>
      <c r="F515" s="2" t="s">
        <v>46</v>
      </c>
      <c r="G515" s="2" t="s">
        <v>19</v>
      </c>
      <c r="H515" s="2">
        <v>19191</v>
      </c>
      <c r="I515" t="s">
        <v>6191</v>
      </c>
    </row>
    <row r="516" spans="1:9" x14ac:dyDescent="0.3">
      <c r="A516" s="2" t="s">
        <v>3397</v>
      </c>
      <c r="B516" s="2" t="s">
        <v>3398</v>
      </c>
      <c r="C516" s="2" t="s">
        <v>3399</v>
      </c>
      <c r="D516" s="2" t="s">
        <v>3400</v>
      </c>
      <c r="E516" s="2" t="s">
        <v>3401</v>
      </c>
      <c r="F516" s="2" t="s">
        <v>41</v>
      </c>
      <c r="G516" s="2" t="s">
        <v>19</v>
      </c>
      <c r="H516" s="2">
        <v>48211</v>
      </c>
      <c r="I516" t="s">
        <v>6190</v>
      </c>
    </row>
    <row r="517" spans="1:9" x14ac:dyDescent="0.3">
      <c r="A517" s="2" t="s">
        <v>3403</v>
      </c>
      <c r="B517" s="2" t="s">
        <v>3404</v>
      </c>
      <c r="C517" s="2" t="s">
        <v>3405</v>
      </c>
      <c r="D517" s="2" t="s">
        <v>3406</v>
      </c>
      <c r="E517" s="2" t="s">
        <v>3407</v>
      </c>
      <c r="F517" s="2" t="s">
        <v>104</v>
      </c>
      <c r="G517" s="2" t="s">
        <v>19</v>
      </c>
      <c r="H517" s="2">
        <v>63180</v>
      </c>
      <c r="I517" t="s">
        <v>6191</v>
      </c>
    </row>
    <row r="518" spans="1:9" x14ac:dyDescent="0.3">
      <c r="A518" s="2" t="s">
        <v>3409</v>
      </c>
      <c r="B518" s="2" t="s">
        <v>3410</v>
      </c>
      <c r="C518" s="2"/>
      <c r="D518" s="2" t="s">
        <v>3411</v>
      </c>
      <c r="E518" s="2" t="s">
        <v>3412</v>
      </c>
      <c r="F518" s="2" t="s">
        <v>283</v>
      </c>
      <c r="G518" s="2" t="s">
        <v>19</v>
      </c>
      <c r="H518" s="2">
        <v>12305</v>
      </c>
      <c r="I518" t="s">
        <v>6190</v>
      </c>
    </row>
    <row r="519" spans="1:9" x14ac:dyDescent="0.3">
      <c r="A519" s="2" t="s">
        <v>3414</v>
      </c>
      <c r="B519" s="2" t="s">
        <v>3415</v>
      </c>
      <c r="C519" s="2"/>
      <c r="D519" s="2" t="s">
        <v>3416</v>
      </c>
      <c r="E519" s="2" t="s">
        <v>3417</v>
      </c>
      <c r="F519" s="2" t="s">
        <v>319</v>
      </c>
      <c r="G519" s="2" t="s">
        <v>19</v>
      </c>
      <c r="H519" s="2">
        <v>33805</v>
      </c>
      <c r="I519" t="s">
        <v>6191</v>
      </c>
    </row>
    <row r="520" spans="1:9" x14ac:dyDescent="0.3">
      <c r="A520" s="2" t="s">
        <v>3419</v>
      </c>
      <c r="B520" s="2" t="s">
        <v>3420</v>
      </c>
      <c r="C520" s="2" t="s">
        <v>3421</v>
      </c>
      <c r="D520" s="2" t="s">
        <v>3422</v>
      </c>
      <c r="E520" s="2" t="s">
        <v>3423</v>
      </c>
      <c r="F520" s="2" t="s">
        <v>356</v>
      </c>
      <c r="G520" s="2" t="s">
        <v>19</v>
      </c>
      <c r="H520" s="2">
        <v>32941</v>
      </c>
      <c r="I520" t="s">
        <v>6191</v>
      </c>
    </row>
    <row r="521" spans="1:9" x14ac:dyDescent="0.3">
      <c r="A521" s="2" t="s">
        <v>3425</v>
      </c>
      <c r="B521" s="2" t="s">
        <v>3426</v>
      </c>
      <c r="C521" s="2" t="s">
        <v>3427</v>
      </c>
      <c r="D521" s="2" t="s">
        <v>3428</v>
      </c>
      <c r="E521" s="2" t="s">
        <v>3429</v>
      </c>
      <c r="F521" s="2" t="s">
        <v>63</v>
      </c>
      <c r="G521" s="2" t="s">
        <v>19</v>
      </c>
      <c r="H521" s="2">
        <v>77075</v>
      </c>
      <c r="I521" t="s">
        <v>6191</v>
      </c>
    </row>
    <row r="522" spans="1:9" x14ac:dyDescent="0.3">
      <c r="A522" s="2" t="s">
        <v>3431</v>
      </c>
      <c r="B522" s="2" t="s">
        <v>3432</v>
      </c>
      <c r="C522" s="2" t="s">
        <v>3433</v>
      </c>
      <c r="D522" s="2" t="s">
        <v>3434</v>
      </c>
      <c r="E522" s="2" t="s">
        <v>3435</v>
      </c>
      <c r="F522" s="2" t="s">
        <v>69</v>
      </c>
      <c r="G522" s="2" t="s">
        <v>19</v>
      </c>
      <c r="H522" s="2">
        <v>70179</v>
      </c>
      <c r="I522" t="s">
        <v>6191</v>
      </c>
    </row>
    <row r="523" spans="1:9" x14ac:dyDescent="0.3">
      <c r="A523" s="2" t="s">
        <v>3436</v>
      </c>
      <c r="B523" s="2" t="s">
        <v>3437</v>
      </c>
      <c r="C523" s="2" t="s">
        <v>3438</v>
      </c>
      <c r="D523" s="2" t="s">
        <v>3439</v>
      </c>
      <c r="E523" s="2" t="s">
        <v>3440</v>
      </c>
      <c r="F523" s="2" t="s">
        <v>77</v>
      </c>
      <c r="G523" s="2" t="s">
        <v>19</v>
      </c>
      <c r="H523" s="2">
        <v>73142</v>
      </c>
      <c r="I523" t="s">
        <v>6191</v>
      </c>
    </row>
    <row r="524" spans="1:9" x14ac:dyDescent="0.3">
      <c r="A524" s="2" t="s">
        <v>3442</v>
      </c>
      <c r="B524" s="2" t="s">
        <v>3443</v>
      </c>
      <c r="C524" s="2" t="s">
        <v>3444</v>
      </c>
      <c r="D524" s="2" t="s">
        <v>3445</v>
      </c>
      <c r="E524" s="2" t="s">
        <v>3446</v>
      </c>
      <c r="F524" s="2" t="s">
        <v>148</v>
      </c>
      <c r="G524" s="2" t="s">
        <v>19</v>
      </c>
      <c r="H524" s="2">
        <v>66617</v>
      </c>
      <c r="I524" t="s">
        <v>6191</v>
      </c>
    </row>
    <row r="525" spans="1:9" x14ac:dyDescent="0.3">
      <c r="A525" s="2" t="s">
        <v>3448</v>
      </c>
      <c r="B525" s="2" t="s">
        <v>3449</v>
      </c>
      <c r="C525" s="2" t="s">
        <v>3450</v>
      </c>
      <c r="D525" s="2" t="s">
        <v>3451</v>
      </c>
      <c r="E525" s="2" t="s">
        <v>3452</v>
      </c>
      <c r="F525" s="2" t="s">
        <v>426</v>
      </c>
      <c r="G525" s="2" t="s">
        <v>318</v>
      </c>
      <c r="H525" s="2" t="s">
        <v>427</v>
      </c>
      <c r="I525" t="s">
        <v>6191</v>
      </c>
    </row>
    <row r="526" spans="1:9" x14ac:dyDescent="0.3">
      <c r="A526" s="2" t="s">
        <v>3454</v>
      </c>
      <c r="B526" s="2" t="s">
        <v>3455</v>
      </c>
      <c r="C526" s="2"/>
      <c r="D526" s="2" t="s">
        <v>3456</v>
      </c>
      <c r="E526" s="2" t="s">
        <v>3457</v>
      </c>
      <c r="F526" s="2" t="s">
        <v>83</v>
      </c>
      <c r="G526" s="2" t="s">
        <v>19</v>
      </c>
      <c r="H526" s="2">
        <v>62723</v>
      </c>
      <c r="I526" t="s">
        <v>6191</v>
      </c>
    </row>
    <row r="527" spans="1:9" x14ac:dyDescent="0.3">
      <c r="A527" s="2" t="s">
        <v>3459</v>
      </c>
      <c r="B527" s="2" t="s">
        <v>3460</v>
      </c>
      <c r="C527" s="2"/>
      <c r="D527" s="2" t="s">
        <v>3461</v>
      </c>
      <c r="E527" s="2" t="s">
        <v>3462</v>
      </c>
      <c r="F527" s="2" t="s">
        <v>21</v>
      </c>
      <c r="G527" s="2" t="s">
        <v>19</v>
      </c>
      <c r="H527" s="2">
        <v>8104</v>
      </c>
      <c r="I527" t="s">
        <v>6190</v>
      </c>
    </row>
    <row r="528" spans="1:9" x14ac:dyDescent="0.3">
      <c r="A528" s="2" t="s">
        <v>3464</v>
      </c>
      <c r="B528" s="2" t="s">
        <v>3465</v>
      </c>
      <c r="C528" s="2" t="s">
        <v>3466</v>
      </c>
      <c r="D528" s="2" t="s">
        <v>3467</v>
      </c>
      <c r="E528" s="2" t="s">
        <v>3468</v>
      </c>
      <c r="F528" s="2" t="s">
        <v>105</v>
      </c>
      <c r="G528" s="2" t="s">
        <v>19</v>
      </c>
      <c r="H528" s="2">
        <v>98185</v>
      </c>
      <c r="I528" t="s">
        <v>6190</v>
      </c>
    </row>
    <row r="529" spans="1:9" x14ac:dyDescent="0.3">
      <c r="A529" s="2" t="s">
        <v>3470</v>
      </c>
      <c r="B529" s="2" t="s">
        <v>3471</v>
      </c>
      <c r="C529" s="2" t="s">
        <v>3472</v>
      </c>
      <c r="D529" s="2" t="s">
        <v>3473</v>
      </c>
      <c r="E529" s="2" t="s">
        <v>3474</v>
      </c>
      <c r="F529" s="2" t="s">
        <v>151</v>
      </c>
      <c r="G529" s="2" t="s">
        <v>28</v>
      </c>
      <c r="H529" s="2" t="s">
        <v>152</v>
      </c>
      <c r="I529" t="s">
        <v>6191</v>
      </c>
    </row>
    <row r="530" spans="1:9" x14ac:dyDescent="0.3">
      <c r="A530" s="2" t="s">
        <v>3476</v>
      </c>
      <c r="B530" s="2" t="s">
        <v>3477</v>
      </c>
      <c r="C530" s="2" t="s">
        <v>3478</v>
      </c>
      <c r="D530" s="2" t="s">
        <v>3479</v>
      </c>
      <c r="E530" s="2" t="s">
        <v>3480</v>
      </c>
      <c r="F530" s="2" t="s">
        <v>96</v>
      </c>
      <c r="G530" s="2" t="s">
        <v>19</v>
      </c>
      <c r="H530" s="2">
        <v>76711</v>
      </c>
      <c r="I530" t="s">
        <v>6191</v>
      </c>
    </row>
    <row r="531" spans="1:9" x14ac:dyDescent="0.3">
      <c r="A531" s="2" t="s">
        <v>3482</v>
      </c>
      <c r="B531" s="2" t="s">
        <v>3483</v>
      </c>
      <c r="C531" s="2" t="s">
        <v>3484</v>
      </c>
      <c r="D531" s="2" t="s">
        <v>3485</v>
      </c>
      <c r="E531" s="2" t="s">
        <v>3486</v>
      </c>
      <c r="F531" s="2" t="s">
        <v>38</v>
      </c>
      <c r="G531" s="2" t="s">
        <v>19</v>
      </c>
      <c r="H531" s="2">
        <v>23242</v>
      </c>
      <c r="I531" t="s">
        <v>6191</v>
      </c>
    </row>
    <row r="532" spans="1:9" x14ac:dyDescent="0.3">
      <c r="A532" s="2" t="s">
        <v>3488</v>
      </c>
      <c r="B532" s="2" t="s">
        <v>3489</v>
      </c>
      <c r="C532" s="2" t="s">
        <v>3490</v>
      </c>
      <c r="D532" s="2" t="s">
        <v>3491</v>
      </c>
      <c r="E532" s="2" t="s">
        <v>3492</v>
      </c>
      <c r="F532" s="2" t="s">
        <v>260</v>
      </c>
      <c r="G532" s="2" t="s">
        <v>19</v>
      </c>
      <c r="H532" s="2">
        <v>43610</v>
      </c>
      <c r="I532" t="s">
        <v>6191</v>
      </c>
    </row>
    <row r="533" spans="1:9" x14ac:dyDescent="0.3">
      <c r="A533" s="2" t="s">
        <v>3494</v>
      </c>
      <c r="B533" s="2" t="s">
        <v>3495</v>
      </c>
      <c r="C533" s="2" t="s">
        <v>3496</v>
      </c>
      <c r="D533" s="2" t="s">
        <v>3497</v>
      </c>
      <c r="E533" s="2" t="s">
        <v>3498</v>
      </c>
      <c r="F533" s="2" t="s">
        <v>26</v>
      </c>
      <c r="G533" s="2" t="s">
        <v>19</v>
      </c>
      <c r="H533" s="2">
        <v>25705</v>
      </c>
      <c r="I533" t="s">
        <v>6191</v>
      </c>
    </row>
    <row r="534" spans="1:9" x14ac:dyDescent="0.3">
      <c r="A534" s="2" t="s">
        <v>3500</v>
      </c>
      <c r="B534" s="2" t="s">
        <v>3501</v>
      </c>
      <c r="C534" s="2" t="s">
        <v>3502</v>
      </c>
      <c r="D534" s="2" t="s">
        <v>3503</v>
      </c>
      <c r="E534" s="2" t="s">
        <v>3504</v>
      </c>
      <c r="F534" s="2" t="s">
        <v>413</v>
      </c>
      <c r="G534" s="2" t="s">
        <v>19</v>
      </c>
      <c r="H534" s="2">
        <v>33884</v>
      </c>
      <c r="I534" t="s">
        <v>6190</v>
      </c>
    </row>
    <row r="535" spans="1:9" x14ac:dyDescent="0.3">
      <c r="A535" s="2" t="s">
        <v>3506</v>
      </c>
      <c r="B535" s="2" t="s">
        <v>3507</v>
      </c>
      <c r="C535" s="2"/>
      <c r="D535" s="2" t="s">
        <v>3508</v>
      </c>
      <c r="E535" s="2" t="s">
        <v>3509</v>
      </c>
      <c r="F535" s="2" t="s">
        <v>52</v>
      </c>
      <c r="G535" s="2" t="s">
        <v>19</v>
      </c>
      <c r="H535" s="2">
        <v>75323</v>
      </c>
      <c r="I535" t="s">
        <v>6191</v>
      </c>
    </row>
    <row r="536" spans="1:9" x14ac:dyDescent="0.3">
      <c r="A536" s="2" t="s">
        <v>3511</v>
      </c>
      <c r="B536" s="2" t="s">
        <v>3512</v>
      </c>
      <c r="C536" s="2" t="s">
        <v>3513</v>
      </c>
      <c r="D536" s="2" t="s">
        <v>3514</v>
      </c>
      <c r="E536" s="2" t="s">
        <v>3515</v>
      </c>
      <c r="F536" s="2" t="s">
        <v>456</v>
      </c>
      <c r="G536" s="2" t="s">
        <v>318</v>
      </c>
      <c r="H536" s="2" t="s">
        <v>457</v>
      </c>
      <c r="I536" t="s">
        <v>6190</v>
      </c>
    </row>
    <row r="537" spans="1:9" x14ac:dyDescent="0.3">
      <c r="A537" s="2" t="s">
        <v>3517</v>
      </c>
      <c r="B537" s="2" t="s">
        <v>3518</v>
      </c>
      <c r="C537" s="2"/>
      <c r="D537" s="2" t="s">
        <v>3519</v>
      </c>
      <c r="E537" s="2" t="s">
        <v>3520</v>
      </c>
      <c r="F537" s="2" t="s">
        <v>1282</v>
      </c>
      <c r="G537" s="2" t="s">
        <v>318</v>
      </c>
      <c r="H537" s="2" t="s">
        <v>444</v>
      </c>
      <c r="I537" t="s">
        <v>6191</v>
      </c>
    </row>
    <row r="538" spans="1:9" x14ac:dyDescent="0.3">
      <c r="A538" s="2" t="s">
        <v>3522</v>
      </c>
      <c r="B538" s="2" t="s">
        <v>3523</v>
      </c>
      <c r="C538" s="2" t="s">
        <v>3524</v>
      </c>
      <c r="D538" s="2" t="s">
        <v>3525</v>
      </c>
      <c r="E538" s="2" t="s">
        <v>3526</v>
      </c>
      <c r="F538" s="2" t="s">
        <v>39</v>
      </c>
      <c r="G538" s="2" t="s">
        <v>19</v>
      </c>
      <c r="H538" s="2">
        <v>43231</v>
      </c>
      <c r="I538" t="s">
        <v>6191</v>
      </c>
    </row>
    <row r="539" spans="1:9" x14ac:dyDescent="0.3">
      <c r="A539" s="2" t="s">
        <v>3528</v>
      </c>
      <c r="B539" s="2" t="s">
        <v>3529</v>
      </c>
      <c r="C539" s="2" t="s">
        <v>3530</v>
      </c>
      <c r="D539" s="2"/>
      <c r="E539" s="2" t="s">
        <v>3531</v>
      </c>
      <c r="F539" s="2" t="s">
        <v>95</v>
      </c>
      <c r="G539" s="2" t="s">
        <v>19</v>
      </c>
      <c r="H539" s="2">
        <v>47747</v>
      </c>
      <c r="I539" t="s">
        <v>6190</v>
      </c>
    </row>
    <row r="540" spans="1:9" x14ac:dyDescent="0.3">
      <c r="A540" s="2" t="s">
        <v>3533</v>
      </c>
      <c r="B540" s="2" t="s">
        <v>3534</v>
      </c>
      <c r="C540" s="2" t="s">
        <v>3535</v>
      </c>
      <c r="D540" s="2"/>
      <c r="E540" s="2" t="s">
        <v>3536</v>
      </c>
      <c r="F540" s="2" t="s">
        <v>217</v>
      </c>
      <c r="G540" s="2" t="s">
        <v>19</v>
      </c>
      <c r="H540" s="2">
        <v>60567</v>
      </c>
      <c r="I540" t="s">
        <v>6190</v>
      </c>
    </row>
    <row r="541" spans="1:9" x14ac:dyDescent="0.3">
      <c r="A541" s="2" t="s">
        <v>3538</v>
      </c>
      <c r="B541" s="2" t="s">
        <v>3539</v>
      </c>
      <c r="C541" s="2" t="s">
        <v>3540</v>
      </c>
      <c r="D541" s="2"/>
      <c r="E541" s="2" t="s">
        <v>3541</v>
      </c>
      <c r="F541" s="2" t="s">
        <v>48</v>
      </c>
      <c r="G541" s="2" t="s">
        <v>19</v>
      </c>
      <c r="H541" s="2">
        <v>29424</v>
      </c>
      <c r="I541" t="s">
        <v>6191</v>
      </c>
    </row>
    <row r="542" spans="1:9" x14ac:dyDescent="0.3">
      <c r="A542" s="2" t="s">
        <v>3543</v>
      </c>
      <c r="B542" s="2" t="s">
        <v>3544</v>
      </c>
      <c r="C542" s="2" t="s">
        <v>3545</v>
      </c>
      <c r="D542" s="2" t="s">
        <v>3546</v>
      </c>
      <c r="E542" s="2" t="s">
        <v>3547</v>
      </c>
      <c r="F542" s="2" t="s">
        <v>174</v>
      </c>
      <c r="G542" s="2" t="s">
        <v>19</v>
      </c>
      <c r="H542" s="2">
        <v>48930</v>
      </c>
      <c r="I542" t="s">
        <v>6190</v>
      </c>
    </row>
    <row r="543" spans="1:9" x14ac:dyDescent="0.3">
      <c r="A543" s="2" t="s">
        <v>3549</v>
      </c>
      <c r="B543" s="2" t="s">
        <v>3550</v>
      </c>
      <c r="C543" s="2"/>
      <c r="D543" s="2" t="s">
        <v>3551</v>
      </c>
      <c r="E543" s="2" t="s">
        <v>3552</v>
      </c>
      <c r="F543" s="2" t="s">
        <v>443</v>
      </c>
      <c r="G543" s="2" t="s">
        <v>318</v>
      </c>
      <c r="H543" s="2" t="s">
        <v>378</v>
      </c>
      <c r="I543" t="s">
        <v>6190</v>
      </c>
    </row>
    <row r="544" spans="1:9" x14ac:dyDescent="0.3">
      <c r="A544" s="2" t="s">
        <v>3554</v>
      </c>
      <c r="B544" s="2" t="s">
        <v>3555</v>
      </c>
      <c r="C544" s="2" t="s">
        <v>3556</v>
      </c>
      <c r="D544" s="2" t="s">
        <v>3557</v>
      </c>
      <c r="E544" s="2" t="s">
        <v>3558</v>
      </c>
      <c r="F544" s="2" t="s">
        <v>175</v>
      </c>
      <c r="G544" s="2" t="s">
        <v>19</v>
      </c>
      <c r="H544" s="2">
        <v>71115</v>
      </c>
      <c r="I544" t="s">
        <v>6191</v>
      </c>
    </row>
    <row r="545" spans="1:9" x14ac:dyDescent="0.3">
      <c r="A545" s="2" t="s">
        <v>3560</v>
      </c>
      <c r="B545" s="2" t="s">
        <v>3561</v>
      </c>
      <c r="C545" s="2" t="s">
        <v>3562</v>
      </c>
      <c r="D545" s="2" t="s">
        <v>3563</v>
      </c>
      <c r="E545" s="2" t="s">
        <v>3564</v>
      </c>
      <c r="F545" s="2" t="s">
        <v>98</v>
      </c>
      <c r="G545" s="2" t="s">
        <v>19</v>
      </c>
      <c r="H545" s="2">
        <v>95194</v>
      </c>
      <c r="I545" t="s">
        <v>6191</v>
      </c>
    </row>
    <row r="546" spans="1:9" x14ac:dyDescent="0.3">
      <c r="A546" s="2" t="s">
        <v>3566</v>
      </c>
      <c r="B546" s="2" t="s">
        <v>3567</v>
      </c>
      <c r="C546" s="2" t="s">
        <v>3568</v>
      </c>
      <c r="D546" s="2" t="s">
        <v>3569</v>
      </c>
      <c r="E546" s="2" t="s">
        <v>3570</v>
      </c>
      <c r="F546" s="2" t="s">
        <v>46</v>
      </c>
      <c r="G546" s="2" t="s">
        <v>19</v>
      </c>
      <c r="H546" s="2">
        <v>19104</v>
      </c>
      <c r="I546" t="s">
        <v>6191</v>
      </c>
    </row>
    <row r="547" spans="1:9" x14ac:dyDescent="0.3">
      <c r="A547" s="2" t="s">
        <v>3572</v>
      </c>
      <c r="B547" s="2" t="s">
        <v>3573</v>
      </c>
      <c r="C547" s="2" t="s">
        <v>3574</v>
      </c>
      <c r="D547" s="2" t="s">
        <v>3575</v>
      </c>
      <c r="E547" s="2" t="s">
        <v>3576</v>
      </c>
      <c r="F547" s="2" t="s">
        <v>176</v>
      </c>
      <c r="G547" s="2" t="s">
        <v>28</v>
      </c>
      <c r="H547" s="2" t="s">
        <v>177</v>
      </c>
      <c r="I547" t="s">
        <v>6191</v>
      </c>
    </row>
    <row r="548" spans="1:9" x14ac:dyDescent="0.3">
      <c r="A548" s="2" t="s">
        <v>3578</v>
      </c>
      <c r="B548" s="2" t="s">
        <v>3579</v>
      </c>
      <c r="C548" s="2"/>
      <c r="D548" s="2" t="s">
        <v>3580</v>
      </c>
      <c r="E548" s="2" t="s">
        <v>3581</v>
      </c>
      <c r="F548" s="2" t="s">
        <v>375</v>
      </c>
      <c r="G548" s="2" t="s">
        <v>318</v>
      </c>
      <c r="H548" s="2" t="s">
        <v>376</v>
      </c>
      <c r="I548" t="s">
        <v>6191</v>
      </c>
    </row>
    <row r="549" spans="1:9" x14ac:dyDescent="0.3">
      <c r="A549" s="2" t="s">
        <v>3583</v>
      </c>
      <c r="B549" s="2" t="s">
        <v>3584</v>
      </c>
      <c r="C549" s="2"/>
      <c r="D549" s="2" t="s">
        <v>3585</v>
      </c>
      <c r="E549" s="2" t="s">
        <v>3586</v>
      </c>
      <c r="F549" s="2" t="s">
        <v>20</v>
      </c>
      <c r="G549" s="2" t="s">
        <v>19</v>
      </c>
      <c r="H549" s="2">
        <v>21229</v>
      </c>
      <c r="I549" t="s">
        <v>6190</v>
      </c>
    </row>
    <row r="550" spans="1:9" x14ac:dyDescent="0.3">
      <c r="A550" s="2" t="s">
        <v>3588</v>
      </c>
      <c r="B550" s="2" t="s">
        <v>3589</v>
      </c>
      <c r="C550" s="2" t="s">
        <v>3590</v>
      </c>
      <c r="D550" s="2" t="s">
        <v>3591</v>
      </c>
      <c r="E550" s="2" t="s">
        <v>3592</v>
      </c>
      <c r="F550" s="2" t="s">
        <v>77</v>
      </c>
      <c r="G550" s="2" t="s">
        <v>19</v>
      </c>
      <c r="H550" s="2">
        <v>73119</v>
      </c>
      <c r="I550" t="s">
        <v>6190</v>
      </c>
    </row>
    <row r="551" spans="1:9" x14ac:dyDescent="0.3">
      <c r="A551" s="2" t="s">
        <v>3594</v>
      </c>
      <c r="B551" s="2" t="s">
        <v>3595</v>
      </c>
      <c r="C551" s="2" t="s">
        <v>3596</v>
      </c>
      <c r="D551" s="2" t="s">
        <v>3597</v>
      </c>
      <c r="E551" s="2" t="s">
        <v>3598</v>
      </c>
      <c r="F551" s="2" t="s">
        <v>57</v>
      </c>
      <c r="G551" s="2" t="s">
        <v>19</v>
      </c>
      <c r="H551" s="2">
        <v>10060</v>
      </c>
      <c r="I551" t="s">
        <v>6190</v>
      </c>
    </row>
    <row r="552" spans="1:9" x14ac:dyDescent="0.3">
      <c r="A552" s="2" t="s">
        <v>3600</v>
      </c>
      <c r="B552" s="2" t="s">
        <v>3601</v>
      </c>
      <c r="C552" s="2" t="s">
        <v>3602</v>
      </c>
      <c r="D552" s="2" t="s">
        <v>3603</v>
      </c>
      <c r="E552" s="2" t="s">
        <v>3604</v>
      </c>
      <c r="F552" s="2" t="s">
        <v>199</v>
      </c>
      <c r="G552" s="2" t="s">
        <v>19</v>
      </c>
      <c r="H552" s="2">
        <v>7112</v>
      </c>
      <c r="I552" t="s">
        <v>6190</v>
      </c>
    </row>
    <row r="553" spans="1:9" x14ac:dyDescent="0.3">
      <c r="A553" s="2" t="s">
        <v>3606</v>
      </c>
      <c r="B553" s="2" t="s">
        <v>3607</v>
      </c>
      <c r="C553" s="2" t="s">
        <v>3608</v>
      </c>
      <c r="D553" s="2" t="s">
        <v>3609</v>
      </c>
      <c r="E553" s="2" t="s">
        <v>3610</v>
      </c>
      <c r="F553" s="2" t="s">
        <v>18</v>
      </c>
      <c r="G553" s="2" t="s">
        <v>19</v>
      </c>
      <c r="H553" s="2">
        <v>6510</v>
      </c>
      <c r="I553" t="s">
        <v>6191</v>
      </c>
    </row>
    <row r="554" spans="1:9" x14ac:dyDescent="0.3">
      <c r="A554" s="2" t="s">
        <v>3612</v>
      </c>
      <c r="B554" s="2" t="s">
        <v>3613</v>
      </c>
      <c r="C554" s="2" t="s">
        <v>3614</v>
      </c>
      <c r="D554" s="2" t="s">
        <v>3615</v>
      </c>
      <c r="E554" s="2" t="s">
        <v>3616</v>
      </c>
      <c r="F554" s="2" t="s">
        <v>365</v>
      </c>
      <c r="G554" s="2" t="s">
        <v>28</v>
      </c>
      <c r="H554" s="2" t="s">
        <v>366</v>
      </c>
      <c r="I554" t="s">
        <v>6190</v>
      </c>
    </row>
    <row r="555" spans="1:9" x14ac:dyDescent="0.3">
      <c r="A555" s="2" t="s">
        <v>3618</v>
      </c>
      <c r="B555" s="2" t="s">
        <v>3619</v>
      </c>
      <c r="C555" s="2" t="s">
        <v>3620</v>
      </c>
      <c r="D555" s="2"/>
      <c r="E555" s="2" t="s">
        <v>3621</v>
      </c>
      <c r="F555" s="2" t="s">
        <v>260</v>
      </c>
      <c r="G555" s="2" t="s">
        <v>19</v>
      </c>
      <c r="H555" s="2">
        <v>43610</v>
      </c>
      <c r="I555" t="s">
        <v>6191</v>
      </c>
    </row>
    <row r="556" spans="1:9" x14ac:dyDescent="0.3">
      <c r="A556" s="2" t="s">
        <v>3623</v>
      </c>
      <c r="B556" s="2" t="s">
        <v>3624</v>
      </c>
      <c r="C556" s="2"/>
      <c r="D556" s="2" t="s">
        <v>3625</v>
      </c>
      <c r="E556" s="2" t="s">
        <v>3626</v>
      </c>
      <c r="F556" s="2" t="s">
        <v>280</v>
      </c>
      <c r="G556" s="2" t="s">
        <v>28</v>
      </c>
      <c r="H556" s="2" t="s">
        <v>281</v>
      </c>
      <c r="I556" t="s">
        <v>6190</v>
      </c>
    </row>
    <row r="557" spans="1:9" x14ac:dyDescent="0.3">
      <c r="A557" s="2" t="s">
        <v>3628</v>
      </c>
      <c r="B557" s="2" t="s">
        <v>3629</v>
      </c>
      <c r="C557" s="2" t="s">
        <v>3630</v>
      </c>
      <c r="D557" s="2" t="s">
        <v>3631</v>
      </c>
      <c r="E557" s="2" t="s">
        <v>3632</v>
      </c>
      <c r="F557" s="2" t="s">
        <v>418</v>
      </c>
      <c r="G557" s="2" t="s">
        <v>318</v>
      </c>
      <c r="H557" s="2" t="s">
        <v>419</v>
      </c>
      <c r="I557" t="s">
        <v>6191</v>
      </c>
    </row>
    <row r="558" spans="1:9" x14ac:dyDescent="0.3">
      <c r="A558" s="2" t="s">
        <v>3634</v>
      </c>
      <c r="B558" s="2" t="s">
        <v>3635</v>
      </c>
      <c r="C558" s="2" t="s">
        <v>3636</v>
      </c>
      <c r="D558" s="2"/>
      <c r="E558" s="2" t="s">
        <v>3637</v>
      </c>
      <c r="F558" s="2" t="s">
        <v>175</v>
      </c>
      <c r="G558" s="2" t="s">
        <v>19</v>
      </c>
      <c r="H558" s="2">
        <v>71161</v>
      </c>
      <c r="I558" t="s">
        <v>6190</v>
      </c>
    </row>
    <row r="559" spans="1:9" x14ac:dyDescent="0.3">
      <c r="A559" s="2" t="s">
        <v>3639</v>
      </c>
      <c r="B559" s="2" t="s">
        <v>3640</v>
      </c>
      <c r="C559" s="2"/>
      <c r="D559" s="2" t="s">
        <v>3641</v>
      </c>
      <c r="E559" s="2" t="s">
        <v>3642</v>
      </c>
      <c r="F559" s="2" t="s">
        <v>80</v>
      </c>
      <c r="G559" s="2" t="s">
        <v>19</v>
      </c>
      <c r="H559" s="2">
        <v>32835</v>
      </c>
      <c r="I559" t="s">
        <v>6191</v>
      </c>
    </row>
    <row r="560" spans="1:9" x14ac:dyDescent="0.3">
      <c r="A560" s="2" t="s">
        <v>3644</v>
      </c>
      <c r="B560" s="2" t="s">
        <v>3645</v>
      </c>
      <c r="C560" s="2"/>
      <c r="D560" s="2" t="s">
        <v>3646</v>
      </c>
      <c r="E560" s="2" t="s">
        <v>3647</v>
      </c>
      <c r="F560" s="2" t="s">
        <v>43</v>
      </c>
      <c r="G560" s="2" t="s">
        <v>19</v>
      </c>
      <c r="H560" s="2">
        <v>40515</v>
      </c>
      <c r="I560" t="s">
        <v>6190</v>
      </c>
    </row>
    <row r="561" spans="1:9" x14ac:dyDescent="0.3">
      <c r="A561" s="2" t="s">
        <v>3649</v>
      </c>
      <c r="B561" s="2" t="s">
        <v>3650</v>
      </c>
      <c r="C561" s="2" t="s">
        <v>3651</v>
      </c>
      <c r="D561" s="2" t="s">
        <v>3652</v>
      </c>
      <c r="E561" s="2" t="s">
        <v>3653</v>
      </c>
      <c r="F561" s="2" t="s">
        <v>45</v>
      </c>
      <c r="G561" s="2" t="s">
        <v>19</v>
      </c>
      <c r="H561" s="2">
        <v>53263</v>
      </c>
      <c r="I561" t="s">
        <v>6190</v>
      </c>
    </row>
    <row r="562" spans="1:9" x14ac:dyDescent="0.3">
      <c r="A562" s="2" t="s">
        <v>3655</v>
      </c>
      <c r="B562" s="2" t="s">
        <v>3656</v>
      </c>
      <c r="C562" s="2"/>
      <c r="D562" s="2" t="s">
        <v>3657</v>
      </c>
      <c r="E562" s="2" t="s">
        <v>3658</v>
      </c>
      <c r="F562" s="2" t="s">
        <v>240</v>
      </c>
      <c r="G562" s="2" t="s">
        <v>19</v>
      </c>
      <c r="H562" s="2">
        <v>79176</v>
      </c>
      <c r="I562" t="s">
        <v>6190</v>
      </c>
    </row>
    <row r="563" spans="1:9" x14ac:dyDescent="0.3">
      <c r="A563" s="2" t="s">
        <v>3660</v>
      </c>
      <c r="B563" s="2" t="s">
        <v>3661</v>
      </c>
      <c r="C563" s="2"/>
      <c r="D563" s="2" t="s">
        <v>3662</v>
      </c>
      <c r="E563" s="2" t="s">
        <v>3663</v>
      </c>
      <c r="F563" s="2" t="s">
        <v>3664</v>
      </c>
      <c r="G563" s="2" t="s">
        <v>318</v>
      </c>
      <c r="H563" s="2" t="s">
        <v>398</v>
      </c>
      <c r="I563" t="s">
        <v>6190</v>
      </c>
    </row>
    <row r="564" spans="1:9" x14ac:dyDescent="0.3">
      <c r="A564" s="2" t="s">
        <v>3666</v>
      </c>
      <c r="B564" s="2" t="s">
        <v>3667</v>
      </c>
      <c r="C564" s="2" t="s">
        <v>3668</v>
      </c>
      <c r="D564" s="2" t="s">
        <v>3669</v>
      </c>
      <c r="E564" s="2" t="s">
        <v>3670</v>
      </c>
      <c r="F564" s="2" t="s">
        <v>159</v>
      </c>
      <c r="G564" s="2" t="s">
        <v>28</v>
      </c>
      <c r="H564" s="2" t="s">
        <v>160</v>
      </c>
      <c r="I564" t="s">
        <v>6191</v>
      </c>
    </row>
    <row r="565" spans="1:9" x14ac:dyDescent="0.3">
      <c r="A565" s="2" t="s">
        <v>3672</v>
      </c>
      <c r="B565" s="2" t="s">
        <v>3673</v>
      </c>
      <c r="C565" s="2" t="s">
        <v>3674</v>
      </c>
      <c r="D565" s="2" t="s">
        <v>3675</v>
      </c>
      <c r="E565" s="2" t="s">
        <v>3676</v>
      </c>
      <c r="F565" s="2" t="s">
        <v>84</v>
      </c>
      <c r="G565" s="2" t="s">
        <v>19</v>
      </c>
      <c r="H565" s="2">
        <v>30323</v>
      </c>
      <c r="I565" t="s">
        <v>6191</v>
      </c>
    </row>
    <row r="566" spans="1:9" x14ac:dyDescent="0.3">
      <c r="A566" s="2" t="s">
        <v>3678</v>
      </c>
      <c r="B566" s="2" t="s">
        <v>3679</v>
      </c>
      <c r="C566" s="2" t="s">
        <v>3680</v>
      </c>
      <c r="D566" s="2" t="s">
        <v>3681</v>
      </c>
      <c r="E566" s="2" t="s">
        <v>3682</v>
      </c>
      <c r="F566" s="2" t="s">
        <v>49</v>
      </c>
      <c r="G566" s="2" t="s">
        <v>19</v>
      </c>
      <c r="H566" s="2">
        <v>37924</v>
      </c>
      <c r="I566" t="s">
        <v>6191</v>
      </c>
    </row>
    <row r="567" spans="1:9" x14ac:dyDescent="0.3">
      <c r="A567" s="2" t="s">
        <v>3684</v>
      </c>
      <c r="B567" s="2" t="s">
        <v>3685</v>
      </c>
      <c r="C567" s="2" t="s">
        <v>3686</v>
      </c>
      <c r="D567" s="2" t="s">
        <v>3687</v>
      </c>
      <c r="E567" s="2" t="s">
        <v>3688</v>
      </c>
      <c r="F567" s="2" t="s">
        <v>67</v>
      </c>
      <c r="G567" s="2" t="s">
        <v>19</v>
      </c>
      <c r="H567" s="2">
        <v>66225</v>
      </c>
      <c r="I567" t="s">
        <v>6191</v>
      </c>
    </row>
    <row r="568" spans="1:9" x14ac:dyDescent="0.3">
      <c r="A568" s="2" t="s">
        <v>3690</v>
      </c>
      <c r="B568" s="2" t="s">
        <v>3691</v>
      </c>
      <c r="C568" s="2" t="s">
        <v>3692</v>
      </c>
      <c r="D568" s="2" t="s">
        <v>3693</v>
      </c>
      <c r="E568" s="2" t="s">
        <v>3694</v>
      </c>
      <c r="F568" s="2" t="s">
        <v>271</v>
      </c>
      <c r="G568" s="2" t="s">
        <v>19</v>
      </c>
      <c r="H568" s="2">
        <v>33330</v>
      </c>
      <c r="I568" t="s">
        <v>6190</v>
      </c>
    </row>
    <row r="569" spans="1:9" x14ac:dyDescent="0.3">
      <c r="A569" s="2" t="s">
        <v>3696</v>
      </c>
      <c r="B569" s="2" t="s">
        <v>3697</v>
      </c>
      <c r="C569" s="2"/>
      <c r="D569" s="2" t="s">
        <v>3698</v>
      </c>
      <c r="E569" s="2" t="s">
        <v>3699</v>
      </c>
      <c r="F569" s="2" t="s">
        <v>433</v>
      </c>
      <c r="G569" s="2" t="s">
        <v>318</v>
      </c>
      <c r="H569" s="2" t="s">
        <v>434</v>
      </c>
      <c r="I569" t="s">
        <v>6191</v>
      </c>
    </row>
    <row r="570" spans="1:9" x14ac:dyDescent="0.3">
      <c r="A570" s="2" t="s">
        <v>3701</v>
      </c>
      <c r="B570" s="2" t="s">
        <v>3702</v>
      </c>
      <c r="C570" s="2" t="s">
        <v>3703</v>
      </c>
      <c r="D570" s="2" t="s">
        <v>3704</v>
      </c>
      <c r="E570" s="2" t="s">
        <v>3705</v>
      </c>
      <c r="F570" s="2" t="s">
        <v>123</v>
      </c>
      <c r="G570" s="2" t="s">
        <v>19</v>
      </c>
      <c r="H570" s="2">
        <v>78715</v>
      </c>
      <c r="I570" t="s">
        <v>6190</v>
      </c>
    </row>
    <row r="571" spans="1:9" x14ac:dyDescent="0.3">
      <c r="A571" s="2" t="s">
        <v>3707</v>
      </c>
      <c r="B571" s="2" t="s">
        <v>3708</v>
      </c>
      <c r="C571" s="2" t="s">
        <v>3709</v>
      </c>
      <c r="D571" s="2" t="s">
        <v>3710</v>
      </c>
      <c r="E571" s="2" t="s">
        <v>3711</v>
      </c>
      <c r="F571" s="2" t="s">
        <v>255</v>
      </c>
      <c r="G571" s="2" t="s">
        <v>19</v>
      </c>
      <c r="H571" s="2">
        <v>44105</v>
      </c>
      <c r="I571" t="s">
        <v>6191</v>
      </c>
    </row>
    <row r="572" spans="1:9" x14ac:dyDescent="0.3">
      <c r="A572" s="2" t="s">
        <v>3713</v>
      </c>
      <c r="B572" s="2" t="s">
        <v>3714</v>
      </c>
      <c r="C572" s="2" t="s">
        <v>3715</v>
      </c>
      <c r="D572" s="2" t="s">
        <v>3716</v>
      </c>
      <c r="E572" s="2" t="s">
        <v>3717</v>
      </c>
      <c r="F572" s="2" t="s">
        <v>68</v>
      </c>
      <c r="G572" s="2" t="s">
        <v>19</v>
      </c>
      <c r="H572" s="2">
        <v>20784</v>
      </c>
      <c r="I572" t="s">
        <v>6191</v>
      </c>
    </row>
    <row r="573" spans="1:9" x14ac:dyDescent="0.3">
      <c r="A573" s="2" t="s">
        <v>3719</v>
      </c>
      <c r="B573" s="2" t="s">
        <v>3720</v>
      </c>
      <c r="C573" s="2" t="s">
        <v>3721</v>
      </c>
      <c r="D573" s="2" t="s">
        <v>3722</v>
      </c>
      <c r="E573" s="2" t="s">
        <v>3723</v>
      </c>
      <c r="F573" s="2" t="s">
        <v>244</v>
      </c>
      <c r="G573" s="2" t="s">
        <v>28</v>
      </c>
      <c r="H573" s="2" t="s">
        <v>245</v>
      </c>
      <c r="I573" t="s">
        <v>6191</v>
      </c>
    </row>
    <row r="574" spans="1:9" x14ac:dyDescent="0.3">
      <c r="A574" s="2" t="s">
        <v>3725</v>
      </c>
      <c r="B574" s="2" t="s">
        <v>3726</v>
      </c>
      <c r="C574" s="2"/>
      <c r="D574" s="2"/>
      <c r="E574" s="2" t="s">
        <v>3727</v>
      </c>
      <c r="F574" s="2" t="s">
        <v>87</v>
      </c>
      <c r="G574" s="2" t="s">
        <v>19</v>
      </c>
      <c r="H574" s="2">
        <v>91103</v>
      </c>
      <c r="I574" t="s">
        <v>6190</v>
      </c>
    </row>
    <row r="575" spans="1:9" x14ac:dyDescent="0.3">
      <c r="A575" s="2" t="s">
        <v>3729</v>
      </c>
      <c r="B575" s="2" t="s">
        <v>3730</v>
      </c>
      <c r="C575" s="2" t="s">
        <v>3731</v>
      </c>
      <c r="D575" s="2" t="s">
        <v>3732</v>
      </c>
      <c r="E575" s="2" t="s">
        <v>3733</v>
      </c>
      <c r="F575" s="2" t="s">
        <v>175</v>
      </c>
      <c r="G575" s="2" t="s">
        <v>19</v>
      </c>
      <c r="H575" s="2">
        <v>71161</v>
      </c>
      <c r="I575" t="s">
        <v>6191</v>
      </c>
    </row>
    <row r="576" spans="1:9" x14ac:dyDescent="0.3">
      <c r="A576" s="2" t="s">
        <v>3735</v>
      </c>
      <c r="B576" s="2" t="s">
        <v>3736</v>
      </c>
      <c r="C576" s="2" t="s">
        <v>3737</v>
      </c>
      <c r="D576" s="2"/>
      <c r="E576" s="2" t="s">
        <v>3738</v>
      </c>
      <c r="F576" s="2" t="s">
        <v>250</v>
      </c>
      <c r="G576" s="2" t="s">
        <v>19</v>
      </c>
      <c r="H576" s="2">
        <v>32590</v>
      </c>
      <c r="I576" t="s">
        <v>6190</v>
      </c>
    </row>
    <row r="577" spans="1:9" x14ac:dyDescent="0.3">
      <c r="A577" s="2" t="s">
        <v>3740</v>
      </c>
      <c r="B577" s="2" t="s">
        <v>3741</v>
      </c>
      <c r="C577" s="2" t="s">
        <v>3742</v>
      </c>
      <c r="D577" s="2" t="s">
        <v>3743</v>
      </c>
      <c r="E577" s="2" t="s">
        <v>3744</v>
      </c>
      <c r="F577" s="2" t="s">
        <v>27</v>
      </c>
      <c r="G577" s="2" t="s">
        <v>19</v>
      </c>
      <c r="H577" s="2">
        <v>90035</v>
      </c>
      <c r="I577" t="s">
        <v>6191</v>
      </c>
    </row>
    <row r="578" spans="1:9" x14ac:dyDescent="0.3">
      <c r="A578" s="2" t="s">
        <v>3746</v>
      </c>
      <c r="B578" s="2" t="s">
        <v>3747</v>
      </c>
      <c r="C578" s="2" t="s">
        <v>3748</v>
      </c>
      <c r="D578" s="2" t="s">
        <v>3749</v>
      </c>
      <c r="E578" s="2" t="s">
        <v>3750</v>
      </c>
      <c r="F578" s="2" t="s">
        <v>31</v>
      </c>
      <c r="G578" s="2" t="s">
        <v>19</v>
      </c>
      <c r="H578" s="2">
        <v>27705</v>
      </c>
      <c r="I578" t="s">
        <v>6191</v>
      </c>
    </row>
    <row r="579" spans="1:9" x14ac:dyDescent="0.3">
      <c r="A579" s="2" t="s">
        <v>3752</v>
      </c>
      <c r="B579" s="2" t="s">
        <v>3753</v>
      </c>
      <c r="C579" s="2" t="s">
        <v>3754</v>
      </c>
      <c r="D579" s="2"/>
      <c r="E579" s="2" t="s">
        <v>3755</v>
      </c>
      <c r="F579" s="2" t="s">
        <v>180</v>
      </c>
      <c r="G579" s="2" t="s">
        <v>28</v>
      </c>
      <c r="H579" s="2" t="s">
        <v>192</v>
      </c>
      <c r="I579" t="s">
        <v>6191</v>
      </c>
    </row>
    <row r="580" spans="1:9" x14ac:dyDescent="0.3">
      <c r="A580" s="2" t="s">
        <v>3757</v>
      </c>
      <c r="B580" s="2" t="s">
        <v>3758</v>
      </c>
      <c r="C580" s="2" t="s">
        <v>3759</v>
      </c>
      <c r="D580" s="2" t="s">
        <v>3760</v>
      </c>
      <c r="E580" s="2" t="s">
        <v>3761</v>
      </c>
      <c r="F580" s="2" t="s">
        <v>414</v>
      </c>
      <c r="G580" s="2" t="s">
        <v>318</v>
      </c>
      <c r="H580" s="2" t="s">
        <v>415</v>
      </c>
      <c r="I580" t="s">
        <v>6191</v>
      </c>
    </row>
    <row r="581" spans="1:9" x14ac:dyDescent="0.3">
      <c r="A581" s="2" t="s">
        <v>3762</v>
      </c>
      <c r="B581" s="2" t="s">
        <v>3763</v>
      </c>
      <c r="C581" s="2" t="s">
        <v>3764</v>
      </c>
      <c r="D581" s="2" t="s">
        <v>3765</v>
      </c>
      <c r="E581" s="2" t="s">
        <v>3766</v>
      </c>
      <c r="F581" s="2" t="s">
        <v>3664</v>
      </c>
      <c r="G581" s="2" t="s">
        <v>318</v>
      </c>
      <c r="H581" s="2" t="s">
        <v>398</v>
      </c>
      <c r="I581" t="s">
        <v>6191</v>
      </c>
    </row>
    <row r="582" spans="1:9" x14ac:dyDescent="0.3">
      <c r="A582" s="2" t="s">
        <v>3768</v>
      </c>
      <c r="B582" s="2" t="s">
        <v>3769</v>
      </c>
      <c r="C582" s="2" t="s">
        <v>3770</v>
      </c>
      <c r="D582" s="2" t="s">
        <v>3771</v>
      </c>
      <c r="E582" s="2" t="s">
        <v>3772</v>
      </c>
      <c r="F582" s="2" t="s">
        <v>146</v>
      </c>
      <c r="G582" s="2" t="s">
        <v>19</v>
      </c>
      <c r="H582" s="2">
        <v>90605</v>
      </c>
      <c r="I582" t="s">
        <v>6190</v>
      </c>
    </row>
    <row r="583" spans="1:9" x14ac:dyDescent="0.3">
      <c r="A583" s="2" t="s">
        <v>3774</v>
      </c>
      <c r="B583" s="2" t="s">
        <v>3775</v>
      </c>
      <c r="C583" s="2" t="s">
        <v>3776</v>
      </c>
      <c r="D583" s="2"/>
      <c r="E583" s="2" t="s">
        <v>3777</v>
      </c>
      <c r="F583" s="2" t="s">
        <v>144</v>
      </c>
      <c r="G583" s="2" t="s">
        <v>28</v>
      </c>
      <c r="H583" s="2" t="s">
        <v>145</v>
      </c>
      <c r="I583" t="s">
        <v>6190</v>
      </c>
    </row>
    <row r="584" spans="1:9" x14ac:dyDescent="0.3">
      <c r="A584" s="2" t="s">
        <v>3779</v>
      </c>
      <c r="B584" s="2" t="s">
        <v>3780</v>
      </c>
      <c r="C584" s="2" t="s">
        <v>3781</v>
      </c>
      <c r="D584" s="2" t="s">
        <v>3782</v>
      </c>
      <c r="E584" s="2" t="s">
        <v>3783</v>
      </c>
      <c r="F584" s="2" t="s">
        <v>38</v>
      </c>
      <c r="G584" s="2" t="s">
        <v>19</v>
      </c>
      <c r="H584" s="2">
        <v>23237</v>
      </c>
      <c r="I584" t="s">
        <v>6191</v>
      </c>
    </row>
    <row r="585" spans="1:9" x14ac:dyDescent="0.3">
      <c r="A585" s="2" t="s">
        <v>3785</v>
      </c>
      <c r="B585" s="2" t="s">
        <v>3786</v>
      </c>
      <c r="C585" s="2" t="s">
        <v>3787</v>
      </c>
      <c r="D585" s="2" t="s">
        <v>3788</v>
      </c>
      <c r="E585" s="2" t="s">
        <v>3789</v>
      </c>
      <c r="F585" s="2" t="s">
        <v>34</v>
      </c>
      <c r="G585" s="2" t="s">
        <v>19</v>
      </c>
      <c r="H585" s="2">
        <v>20167</v>
      </c>
      <c r="I585" t="s">
        <v>6190</v>
      </c>
    </row>
    <row r="586" spans="1:9" x14ac:dyDescent="0.3">
      <c r="A586" s="2" t="s">
        <v>3791</v>
      </c>
      <c r="B586" s="2" t="s">
        <v>3792</v>
      </c>
      <c r="C586" s="2" t="s">
        <v>3793</v>
      </c>
      <c r="D586" s="2" t="s">
        <v>3794</v>
      </c>
      <c r="E586" s="2" t="s">
        <v>3795</v>
      </c>
      <c r="F586" s="2" t="s">
        <v>352</v>
      </c>
      <c r="G586" s="2" t="s">
        <v>19</v>
      </c>
      <c r="H586" s="2">
        <v>89706</v>
      </c>
      <c r="I586" t="s">
        <v>6191</v>
      </c>
    </row>
    <row r="587" spans="1:9" x14ac:dyDescent="0.3">
      <c r="A587" s="2" t="s">
        <v>3797</v>
      </c>
      <c r="B587" s="2" t="s">
        <v>3798</v>
      </c>
      <c r="C587" s="2" t="s">
        <v>3799</v>
      </c>
      <c r="D587" s="2" t="s">
        <v>3800</v>
      </c>
      <c r="E587" s="2" t="s">
        <v>3801</v>
      </c>
      <c r="F587" s="2" t="s">
        <v>360</v>
      </c>
      <c r="G587" s="2" t="s">
        <v>318</v>
      </c>
      <c r="H587" s="2" t="s">
        <v>361</v>
      </c>
      <c r="I587" t="s">
        <v>6190</v>
      </c>
    </row>
    <row r="588" spans="1:9" x14ac:dyDescent="0.3">
      <c r="A588" s="2" t="s">
        <v>3803</v>
      </c>
      <c r="B588" s="2" t="s">
        <v>3804</v>
      </c>
      <c r="C588" s="2"/>
      <c r="D588" s="2" t="s">
        <v>3805</v>
      </c>
      <c r="E588" s="2" t="s">
        <v>3806</v>
      </c>
      <c r="F588" s="2" t="s">
        <v>173</v>
      </c>
      <c r="G588" s="2" t="s">
        <v>19</v>
      </c>
      <c r="H588" s="2">
        <v>55123</v>
      </c>
      <c r="I588" t="s">
        <v>6191</v>
      </c>
    </row>
    <row r="589" spans="1:9" x14ac:dyDescent="0.3">
      <c r="A589" s="2" t="s">
        <v>3808</v>
      </c>
      <c r="B589" s="2" t="s">
        <v>3809</v>
      </c>
      <c r="C589" s="2" t="s">
        <v>3810</v>
      </c>
      <c r="D589" s="2"/>
      <c r="E589" s="2" t="s">
        <v>3811</v>
      </c>
      <c r="F589" s="2" t="s">
        <v>223</v>
      </c>
      <c r="G589" s="2" t="s">
        <v>19</v>
      </c>
      <c r="H589" s="2">
        <v>35895</v>
      </c>
      <c r="I589" t="s">
        <v>6190</v>
      </c>
    </row>
    <row r="590" spans="1:9" x14ac:dyDescent="0.3">
      <c r="A590" s="2" t="s">
        <v>3813</v>
      </c>
      <c r="B590" s="2" t="s">
        <v>3814</v>
      </c>
      <c r="C590" s="2" t="s">
        <v>3815</v>
      </c>
      <c r="D590" s="2" t="s">
        <v>3816</v>
      </c>
      <c r="E590" s="2" t="s">
        <v>3817</v>
      </c>
      <c r="F590" s="2" t="s">
        <v>50</v>
      </c>
      <c r="G590" s="2" t="s">
        <v>19</v>
      </c>
      <c r="H590" s="2">
        <v>88553</v>
      </c>
      <c r="I590" t="s">
        <v>6190</v>
      </c>
    </row>
    <row r="591" spans="1:9" x14ac:dyDescent="0.3">
      <c r="A591" s="2" t="s">
        <v>3819</v>
      </c>
      <c r="B591" s="2" t="s">
        <v>3820</v>
      </c>
      <c r="C591" s="2" t="s">
        <v>3821</v>
      </c>
      <c r="D591" s="2"/>
      <c r="E591" s="2" t="s">
        <v>3822</v>
      </c>
      <c r="F591" s="2" t="s">
        <v>62</v>
      </c>
      <c r="G591" s="2" t="s">
        <v>19</v>
      </c>
      <c r="H591" s="2">
        <v>30033</v>
      </c>
      <c r="I591" t="s">
        <v>6191</v>
      </c>
    </row>
    <row r="592" spans="1:9" x14ac:dyDescent="0.3">
      <c r="A592" s="2" t="s">
        <v>3824</v>
      </c>
      <c r="B592" s="2" t="s">
        <v>3825</v>
      </c>
      <c r="C592" s="2" t="s">
        <v>3826</v>
      </c>
      <c r="D592" s="2" t="s">
        <v>3827</v>
      </c>
      <c r="E592" s="2" t="s">
        <v>3828</v>
      </c>
      <c r="F592" s="2" t="s">
        <v>161</v>
      </c>
      <c r="G592" s="2" t="s">
        <v>19</v>
      </c>
      <c r="H592" s="2">
        <v>92668</v>
      </c>
      <c r="I592" t="s">
        <v>6190</v>
      </c>
    </row>
    <row r="593" spans="1:9" x14ac:dyDescent="0.3">
      <c r="A593" s="2" t="s">
        <v>3830</v>
      </c>
      <c r="B593" s="2" t="s">
        <v>3831</v>
      </c>
      <c r="C593" s="2" t="s">
        <v>3832</v>
      </c>
      <c r="D593" s="2"/>
      <c r="E593" s="2" t="s">
        <v>3833</v>
      </c>
      <c r="F593" s="2" t="s">
        <v>25</v>
      </c>
      <c r="G593" s="2" t="s">
        <v>19</v>
      </c>
      <c r="H593" s="2">
        <v>92648</v>
      </c>
      <c r="I593" t="s">
        <v>6190</v>
      </c>
    </row>
    <row r="594" spans="1:9" x14ac:dyDescent="0.3">
      <c r="A594" s="2" t="s">
        <v>3835</v>
      </c>
      <c r="B594" s="2" t="s">
        <v>3836</v>
      </c>
      <c r="C594" s="2"/>
      <c r="D594" s="2" t="s">
        <v>3837</v>
      </c>
      <c r="E594" s="2" t="s">
        <v>3838</v>
      </c>
      <c r="F594" s="2" t="s">
        <v>45</v>
      </c>
      <c r="G594" s="2" t="s">
        <v>19</v>
      </c>
      <c r="H594" s="2">
        <v>53285</v>
      </c>
      <c r="I594" t="s">
        <v>6191</v>
      </c>
    </row>
    <row r="595" spans="1:9" x14ac:dyDescent="0.3">
      <c r="A595" s="2" t="s">
        <v>3840</v>
      </c>
      <c r="B595" s="2" t="s">
        <v>3841</v>
      </c>
      <c r="C595" s="2" t="s">
        <v>3842</v>
      </c>
      <c r="D595" s="2"/>
      <c r="E595" s="2" t="s">
        <v>3843</v>
      </c>
      <c r="F595" s="2" t="s">
        <v>81</v>
      </c>
      <c r="G595" s="2" t="s">
        <v>28</v>
      </c>
      <c r="H595" s="2" t="s">
        <v>258</v>
      </c>
      <c r="I595" t="s">
        <v>6190</v>
      </c>
    </row>
    <row r="596" spans="1:9" x14ac:dyDescent="0.3">
      <c r="A596" s="2" t="s">
        <v>3845</v>
      </c>
      <c r="B596" s="2" t="s">
        <v>3846</v>
      </c>
      <c r="C596" s="2" t="s">
        <v>3847</v>
      </c>
      <c r="D596" s="2" t="s">
        <v>3848</v>
      </c>
      <c r="E596" s="2" t="s">
        <v>3849</v>
      </c>
      <c r="F596" s="2" t="s">
        <v>65</v>
      </c>
      <c r="G596" s="2" t="s">
        <v>19</v>
      </c>
      <c r="H596" s="2">
        <v>37416</v>
      </c>
      <c r="I596" t="s">
        <v>6191</v>
      </c>
    </row>
    <row r="597" spans="1:9" x14ac:dyDescent="0.3">
      <c r="A597" s="2" t="s">
        <v>3851</v>
      </c>
      <c r="B597" s="2" t="s">
        <v>3852</v>
      </c>
      <c r="C597" s="2"/>
      <c r="D597" s="2"/>
      <c r="E597" s="2" t="s">
        <v>3853</v>
      </c>
      <c r="F597" s="2" t="s">
        <v>307</v>
      </c>
      <c r="G597" s="2" t="s">
        <v>28</v>
      </c>
      <c r="H597" s="2" t="s">
        <v>308</v>
      </c>
      <c r="I597" t="s">
        <v>6191</v>
      </c>
    </row>
    <row r="598" spans="1:9" x14ac:dyDescent="0.3">
      <c r="A598" s="2" t="s">
        <v>3855</v>
      </c>
      <c r="B598" s="2" t="s">
        <v>3856</v>
      </c>
      <c r="C598" s="2" t="s">
        <v>3857</v>
      </c>
      <c r="D598" s="2" t="s">
        <v>3858</v>
      </c>
      <c r="E598" s="2" t="s">
        <v>3859</v>
      </c>
      <c r="F598" s="2" t="s">
        <v>39</v>
      </c>
      <c r="G598" s="2" t="s">
        <v>19</v>
      </c>
      <c r="H598" s="2">
        <v>43268</v>
      </c>
      <c r="I598" t="s">
        <v>6191</v>
      </c>
    </row>
    <row r="599" spans="1:9" x14ac:dyDescent="0.3">
      <c r="A599" s="2" t="s">
        <v>3861</v>
      </c>
      <c r="B599" s="2" t="s">
        <v>3862</v>
      </c>
      <c r="C599" s="2" t="s">
        <v>3863</v>
      </c>
      <c r="D599" s="2" t="s">
        <v>3864</v>
      </c>
      <c r="E599" s="2" t="s">
        <v>3865</v>
      </c>
      <c r="F599" s="2" t="s">
        <v>87</v>
      </c>
      <c r="G599" s="2" t="s">
        <v>19</v>
      </c>
      <c r="H599" s="2">
        <v>91186</v>
      </c>
      <c r="I599" t="s">
        <v>6190</v>
      </c>
    </row>
    <row r="600" spans="1:9" x14ac:dyDescent="0.3">
      <c r="A600" s="2" t="s">
        <v>3867</v>
      </c>
      <c r="B600" s="2" t="s">
        <v>3868</v>
      </c>
      <c r="C600" s="2" t="s">
        <v>3869</v>
      </c>
      <c r="D600" s="2" t="s">
        <v>3870</v>
      </c>
      <c r="E600" s="2" t="s">
        <v>3871</v>
      </c>
      <c r="F600" s="2" t="s">
        <v>150</v>
      </c>
      <c r="G600" s="2" t="s">
        <v>19</v>
      </c>
      <c r="H600" s="2">
        <v>94159</v>
      </c>
      <c r="I600" t="s">
        <v>6190</v>
      </c>
    </row>
    <row r="601" spans="1:9" x14ac:dyDescent="0.3">
      <c r="A601" s="2" t="s">
        <v>3873</v>
      </c>
      <c r="B601" s="2" t="s">
        <v>3874</v>
      </c>
      <c r="C601" s="2" t="s">
        <v>3875</v>
      </c>
      <c r="D601" s="2"/>
      <c r="E601" s="2" t="s">
        <v>3876</v>
      </c>
      <c r="F601" s="2" t="s">
        <v>175</v>
      </c>
      <c r="G601" s="2" t="s">
        <v>19</v>
      </c>
      <c r="H601" s="2">
        <v>71137</v>
      </c>
      <c r="I601" t="s">
        <v>6190</v>
      </c>
    </row>
    <row r="602" spans="1:9" x14ac:dyDescent="0.3">
      <c r="A602" s="2" t="s">
        <v>3878</v>
      </c>
      <c r="B602" s="2" t="s">
        <v>3879</v>
      </c>
      <c r="C602" s="2" t="s">
        <v>3880</v>
      </c>
      <c r="D602" s="2" t="s">
        <v>3881</v>
      </c>
      <c r="E602" s="2" t="s">
        <v>3882</v>
      </c>
      <c r="F602" s="2" t="s">
        <v>46</v>
      </c>
      <c r="G602" s="2" t="s">
        <v>19</v>
      </c>
      <c r="H602" s="2">
        <v>19141</v>
      </c>
      <c r="I602" t="s">
        <v>6191</v>
      </c>
    </row>
    <row r="603" spans="1:9" x14ac:dyDescent="0.3">
      <c r="A603" s="2" t="s">
        <v>3884</v>
      </c>
      <c r="B603" s="2" t="s">
        <v>3885</v>
      </c>
      <c r="C603" s="2" t="s">
        <v>3886</v>
      </c>
      <c r="D603" s="2" t="s">
        <v>3887</v>
      </c>
      <c r="E603" s="2" t="s">
        <v>3888</v>
      </c>
      <c r="F603" s="2" t="s">
        <v>269</v>
      </c>
      <c r="G603" s="2" t="s">
        <v>19</v>
      </c>
      <c r="H603" s="2">
        <v>41905</v>
      </c>
      <c r="I603" t="s">
        <v>6190</v>
      </c>
    </row>
    <row r="604" spans="1:9" x14ac:dyDescent="0.3">
      <c r="A604" s="2" t="s">
        <v>3890</v>
      </c>
      <c r="B604" s="2" t="s">
        <v>3891</v>
      </c>
      <c r="C604" s="2" t="s">
        <v>3892</v>
      </c>
      <c r="D604" s="2" t="s">
        <v>3893</v>
      </c>
      <c r="E604" s="2" t="s">
        <v>3894</v>
      </c>
      <c r="F604" s="2" t="s">
        <v>260</v>
      </c>
      <c r="G604" s="2" t="s">
        <v>19</v>
      </c>
      <c r="H604" s="2">
        <v>43666</v>
      </c>
      <c r="I604" t="s">
        <v>6190</v>
      </c>
    </row>
    <row r="605" spans="1:9" x14ac:dyDescent="0.3">
      <c r="A605" s="2" t="s">
        <v>3896</v>
      </c>
      <c r="B605" s="2" t="s">
        <v>3897</v>
      </c>
      <c r="C605" s="2" t="s">
        <v>3898</v>
      </c>
      <c r="D605" s="2"/>
      <c r="E605" s="2" t="s">
        <v>3899</v>
      </c>
      <c r="F605" s="2" t="s">
        <v>78</v>
      </c>
      <c r="G605" s="2" t="s">
        <v>19</v>
      </c>
      <c r="H605" s="2">
        <v>80945</v>
      </c>
      <c r="I605" t="s">
        <v>6191</v>
      </c>
    </row>
    <row r="606" spans="1:9" x14ac:dyDescent="0.3">
      <c r="A606" s="2" t="s">
        <v>3901</v>
      </c>
      <c r="B606" s="2" t="s">
        <v>3902</v>
      </c>
      <c r="C606" s="2"/>
      <c r="D606" s="2" t="s">
        <v>3903</v>
      </c>
      <c r="E606" s="2" t="s">
        <v>3904</v>
      </c>
      <c r="F606" s="2" t="s">
        <v>380</v>
      </c>
      <c r="G606" s="2" t="s">
        <v>318</v>
      </c>
      <c r="H606" s="2" t="s">
        <v>381</v>
      </c>
      <c r="I606" t="s">
        <v>6191</v>
      </c>
    </row>
    <row r="607" spans="1:9" x14ac:dyDescent="0.3">
      <c r="A607" s="2" t="s">
        <v>3906</v>
      </c>
      <c r="B607" s="2" t="s">
        <v>3907</v>
      </c>
      <c r="C607" s="2" t="s">
        <v>3908</v>
      </c>
      <c r="D607" s="2" t="s">
        <v>3909</v>
      </c>
      <c r="E607" s="2" t="s">
        <v>3910</v>
      </c>
      <c r="F607" s="2" t="s">
        <v>108</v>
      </c>
      <c r="G607" s="2" t="s">
        <v>19</v>
      </c>
      <c r="H607" s="2">
        <v>15274</v>
      </c>
      <c r="I607" t="s">
        <v>6190</v>
      </c>
    </row>
    <row r="608" spans="1:9" x14ac:dyDescent="0.3">
      <c r="A608" s="2" t="s">
        <v>3912</v>
      </c>
      <c r="B608" s="2" t="s">
        <v>3913</v>
      </c>
      <c r="C608" s="2" t="s">
        <v>3914</v>
      </c>
      <c r="D608" s="2" t="s">
        <v>3915</v>
      </c>
      <c r="E608" s="2" t="s">
        <v>3916</v>
      </c>
      <c r="F608" s="2" t="s">
        <v>29</v>
      </c>
      <c r="G608" s="2" t="s">
        <v>19</v>
      </c>
      <c r="H608" s="2">
        <v>33411</v>
      </c>
      <c r="I608" t="s">
        <v>6191</v>
      </c>
    </row>
    <row r="609" spans="1:9" x14ac:dyDescent="0.3">
      <c r="A609" s="2" t="s">
        <v>3918</v>
      </c>
      <c r="B609" s="2" t="s">
        <v>3919</v>
      </c>
      <c r="C609" s="2" t="s">
        <v>3920</v>
      </c>
      <c r="D609" s="2" t="s">
        <v>3921</v>
      </c>
      <c r="E609" s="2" t="s">
        <v>3922</v>
      </c>
      <c r="F609" s="2" t="s">
        <v>175</v>
      </c>
      <c r="G609" s="2" t="s">
        <v>19</v>
      </c>
      <c r="H609" s="2">
        <v>71115</v>
      </c>
      <c r="I609" t="s">
        <v>6190</v>
      </c>
    </row>
    <row r="610" spans="1:9" x14ac:dyDescent="0.3">
      <c r="A610" s="2" t="s">
        <v>3924</v>
      </c>
      <c r="B610" s="2" t="s">
        <v>3925</v>
      </c>
      <c r="C610" s="2"/>
      <c r="D610" s="2"/>
      <c r="E610" s="2" t="s">
        <v>3926</v>
      </c>
      <c r="F610" s="2" t="s">
        <v>255</v>
      </c>
      <c r="G610" s="2" t="s">
        <v>19</v>
      </c>
      <c r="H610" s="2">
        <v>44105</v>
      </c>
      <c r="I610" t="s">
        <v>6191</v>
      </c>
    </row>
    <row r="611" spans="1:9" x14ac:dyDescent="0.3">
      <c r="A611" s="2" t="s">
        <v>3928</v>
      </c>
      <c r="B611" s="2" t="s">
        <v>3929</v>
      </c>
      <c r="C611" s="2" t="s">
        <v>3930</v>
      </c>
      <c r="D611" s="2" t="s">
        <v>3931</v>
      </c>
      <c r="E611" s="2" t="s">
        <v>3932</v>
      </c>
      <c r="F611" s="2" t="s">
        <v>45</v>
      </c>
      <c r="G611" s="2" t="s">
        <v>19</v>
      </c>
      <c r="H611" s="2">
        <v>53234</v>
      </c>
      <c r="I611" t="s">
        <v>6190</v>
      </c>
    </row>
    <row r="612" spans="1:9" x14ac:dyDescent="0.3">
      <c r="A612" s="2" t="s">
        <v>3934</v>
      </c>
      <c r="B612" s="2" t="s">
        <v>3935</v>
      </c>
      <c r="C612" s="2" t="s">
        <v>3936</v>
      </c>
      <c r="D612" s="2" t="s">
        <v>3937</v>
      </c>
      <c r="E612" s="2" t="s">
        <v>3938</v>
      </c>
      <c r="F612" s="2" t="s">
        <v>271</v>
      </c>
      <c r="G612" s="2" t="s">
        <v>19</v>
      </c>
      <c r="H612" s="2">
        <v>33345</v>
      </c>
      <c r="I612" t="s">
        <v>6191</v>
      </c>
    </row>
    <row r="613" spans="1:9" x14ac:dyDescent="0.3">
      <c r="A613" s="2" t="s">
        <v>3940</v>
      </c>
      <c r="B613" s="2" t="s">
        <v>3941</v>
      </c>
      <c r="C613" s="2" t="s">
        <v>3942</v>
      </c>
      <c r="D613" s="2" t="s">
        <v>3943</v>
      </c>
      <c r="E613" s="2" t="s">
        <v>3944</v>
      </c>
      <c r="F613" s="2" t="s">
        <v>175</v>
      </c>
      <c r="G613" s="2" t="s">
        <v>19</v>
      </c>
      <c r="H613" s="2">
        <v>71105</v>
      </c>
      <c r="I613" t="s">
        <v>6191</v>
      </c>
    </row>
    <row r="614" spans="1:9" x14ac:dyDescent="0.3">
      <c r="A614" s="2" t="s">
        <v>3946</v>
      </c>
      <c r="B614" s="2" t="s">
        <v>3947</v>
      </c>
      <c r="C614" s="2"/>
      <c r="D614" s="2" t="s">
        <v>3948</v>
      </c>
      <c r="E614" s="2" t="s">
        <v>3949</v>
      </c>
      <c r="F614" s="2" t="s">
        <v>289</v>
      </c>
      <c r="G614" s="2" t="s">
        <v>318</v>
      </c>
      <c r="H614" s="2" t="s">
        <v>444</v>
      </c>
      <c r="I614" t="s">
        <v>6191</v>
      </c>
    </row>
    <row r="615" spans="1:9" x14ac:dyDescent="0.3">
      <c r="A615" s="2" t="s">
        <v>3951</v>
      </c>
      <c r="B615" s="2" t="s">
        <v>3952</v>
      </c>
      <c r="C615" s="2"/>
      <c r="D615" s="2" t="s">
        <v>3953</v>
      </c>
      <c r="E615" s="2" t="s">
        <v>3954</v>
      </c>
      <c r="F615" s="2" t="s">
        <v>131</v>
      </c>
      <c r="G615" s="2" t="s">
        <v>19</v>
      </c>
      <c r="H615" s="2">
        <v>94207</v>
      </c>
      <c r="I615" t="s">
        <v>6191</v>
      </c>
    </row>
    <row r="616" spans="1:9" x14ac:dyDescent="0.3">
      <c r="A616" s="2" t="s">
        <v>3956</v>
      </c>
      <c r="B616" s="2" t="s">
        <v>3957</v>
      </c>
      <c r="C616" s="2"/>
      <c r="D616" s="2" t="s">
        <v>3958</v>
      </c>
      <c r="E616" s="2" t="s">
        <v>3959</v>
      </c>
      <c r="F616" s="2" t="s">
        <v>130</v>
      </c>
      <c r="G616" s="2" t="s">
        <v>19</v>
      </c>
      <c r="H616" s="2">
        <v>37240</v>
      </c>
      <c r="I616" t="s">
        <v>6191</v>
      </c>
    </row>
    <row r="617" spans="1:9" x14ac:dyDescent="0.3">
      <c r="A617" s="2" t="s">
        <v>3961</v>
      </c>
      <c r="B617" s="2" t="s">
        <v>3962</v>
      </c>
      <c r="C617" s="2" t="s">
        <v>3963</v>
      </c>
      <c r="D617" s="2" t="s">
        <v>3964</v>
      </c>
      <c r="E617" s="2" t="s">
        <v>3965</v>
      </c>
      <c r="F617" s="2" t="s">
        <v>97</v>
      </c>
      <c r="G617" s="2" t="s">
        <v>19</v>
      </c>
      <c r="H617" s="2">
        <v>58122</v>
      </c>
      <c r="I617" t="s">
        <v>6190</v>
      </c>
    </row>
    <row r="618" spans="1:9" x14ac:dyDescent="0.3">
      <c r="A618" s="2" t="s">
        <v>3967</v>
      </c>
      <c r="B618" s="2" t="s">
        <v>3968</v>
      </c>
      <c r="C618" s="2" t="s">
        <v>3969</v>
      </c>
      <c r="D618" s="2" t="s">
        <v>3970</v>
      </c>
      <c r="E618" s="2" t="s">
        <v>3971</v>
      </c>
      <c r="F618" s="2" t="s">
        <v>54</v>
      </c>
      <c r="G618" s="2" t="s">
        <v>28</v>
      </c>
      <c r="H618" s="2" t="s">
        <v>55</v>
      </c>
      <c r="I618" t="s">
        <v>6191</v>
      </c>
    </row>
    <row r="619" spans="1:9" x14ac:dyDescent="0.3">
      <c r="A619" s="2" t="s">
        <v>3973</v>
      </c>
      <c r="B619" s="2" t="s">
        <v>3974</v>
      </c>
      <c r="C619" s="2" t="s">
        <v>3975</v>
      </c>
      <c r="D619" s="2" t="s">
        <v>3976</v>
      </c>
      <c r="E619" s="2" t="s">
        <v>3977</v>
      </c>
      <c r="F619" s="2" t="s">
        <v>90</v>
      </c>
      <c r="G619" s="2" t="s">
        <v>19</v>
      </c>
      <c r="H619" s="2">
        <v>74184</v>
      </c>
      <c r="I619" t="s">
        <v>6191</v>
      </c>
    </row>
    <row r="620" spans="1:9" x14ac:dyDescent="0.3">
      <c r="A620" s="2" t="s">
        <v>3979</v>
      </c>
      <c r="B620" s="2" t="s">
        <v>3980</v>
      </c>
      <c r="C620" s="2" t="s">
        <v>3981</v>
      </c>
      <c r="D620" s="2" t="s">
        <v>3982</v>
      </c>
      <c r="E620" s="2" t="s">
        <v>3983</v>
      </c>
      <c r="F620" s="2" t="s">
        <v>57</v>
      </c>
      <c r="G620" s="2" t="s">
        <v>19</v>
      </c>
      <c r="H620" s="2">
        <v>10045</v>
      </c>
      <c r="I620" t="s">
        <v>6190</v>
      </c>
    </row>
    <row r="621" spans="1:9" x14ac:dyDescent="0.3">
      <c r="A621" s="2" t="s">
        <v>3985</v>
      </c>
      <c r="B621" s="2" t="s">
        <v>3986</v>
      </c>
      <c r="C621" s="2" t="s">
        <v>3987</v>
      </c>
      <c r="D621" s="2" t="s">
        <v>3988</v>
      </c>
      <c r="E621" s="2" t="s">
        <v>3989</v>
      </c>
      <c r="F621" s="2" t="s">
        <v>53</v>
      </c>
      <c r="G621" s="2" t="s">
        <v>19</v>
      </c>
      <c r="H621" s="2">
        <v>34642</v>
      </c>
      <c r="I621" t="s">
        <v>6190</v>
      </c>
    </row>
    <row r="622" spans="1:9" x14ac:dyDescent="0.3">
      <c r="A622" s="2" t="s">
        <v>3991</v>
      </c>
      <c r="B622" s="2" t="s">
        <v>3992</v>
      </c>
      <c r="C622" s="2" t="s">
        <v>3993</v>
      </c>
      <c r="D622" s="2" t="s">
        <v>3994</v>
      </c>
      <c r="E622" s="2" t="s">
        <v>3995</v>
      </c>
      <c r="F622" s="2" t="s">
        <v>2998</v>
      </c>
      <c r="G622" s="2" t="s">
        <v>318</v>
      </c>
      <c r="H622" s="2" t="s">
        <v>395</v>
      </c>
      <c r="I622" t="s">
        <v>6191</v>
      </c>
    </row>
    <row r="623" spans="1:9" x14ac:dyDescent="0.3">
      <c r="A623" s="2" t="s">
        <v>3997</v>
      </c>
      <c r="B623" s="2" t="s">
        <v>3998</v>
      </c>
      <c r="C623" s="2" t="s">
        <v>3999</v>
      </c>
      <c r="D623" s="2" t="s">
        <v>4000</v>
      </c>
      <c r="E623" s="2" t="s">
        <v>4001</v>
      </c>
      <c r="F623" s="2" t="s">
        <v>189</v>
      </c>
      <c r="G623" s="2" t="s">
        <v>19</v>
      </c>
      <c r="H623" s="2">
        <v>97296</v>
      </c>
      <c r="I623" t="s">
        <v>6191</v>
      </c>
    </row>
    <row r="624" spans="1:9" x14ac:dyDescent="0.3">
      <c r="A624" s="2" t="s">
        <v>4003</v>
      </c>
      <c r="B624" s="2" t="s">
        <v>4004</v>
      </c>
      <c r="C624" s="2" t="s">
        <v>4005</v>
      </c>
      <c r="D624" s="2"/>
      <c r="E624" s="2" t="s">
        <v>4006</v>
      </c>
      <c r="F624" s="2" t="s">
        <v>107</v>
      </c>
      <c r="G624" s="2" t="s">
        <v>19</v>
      </c>
      <c r="H624" s="2">
        <v>89115</v>
      </c>
      <c r="I624" t="s">
        <v>6191</v>
      </c>
    </row>
    <row r="625" spans="1:9" x14ac:dyDescent="0.3">
      <c r="A625" s="2" t="s">
        <v>4008</v>
      </c>
      <c r="B625" s="2" t="s">
        <v>4009</v>
      </c>
      <c r="C625" s="2"/>
      <c r="D625" s="2" t="s">
        <v>4010</v>
      </c>
      <c r="E625" s="2" t="s">
        <v>4011</v>
      </c>
      <c r="F625" s="2" t="s">
        <v>100</v>
      </c>
      <c r="G625" s="2" t="s">
        <v>28</v>
      </c>
      <c r="H625" s="2" t="s">
        <v>101</v>
      </c>
      <c r="I625" t="s">
        <v>6191</v>
      </c>
    </row>
    <row r="626" spans="1:9" x14ac:dyDescent="0.3">
      <c r="A626" s="2" t="s">
        <v>4013</v>
      </c>
      <c r="B626" s="2" t="s">
        <v>4014</v>
      </c>
      <c r="C626" s="2" t="s">
        <v>4015</v>
      </c>
      <c r="D626" s="2"/>
      <c r="E626" s="2" t="s">
        <v>4016</v>
      </c>
      <c r="F626" s="2" t="s">
        <v>339</v>
      </c>
      <c r="G626" s="2" t="s">
        <v>318</v>
      </c>
      <c r="H626" s="2" t="s">
        <v>340</v>
      </c>
      <c r="I626" t="s">
        <v>6190</v>
      </c>
    </row>
    <row r="627" spans="1:9" x14ac:dyDescent="0.3">
      <c r="A627" s="2" t="s">
        <v>4018</v>
      </c>
      <c r="B627" s="2" t="s">
        <v>4019</v>
      </c>
      <c r="C627" s="2" t="s">
        <v>4020</v>
      </c>
      <c r="D627" s="2" t="s">
        <v>4021</v>
      </c>
      <c r="E627" s="2" t="s">
        <v>4022</v>
      </c>
      <c r="F627" s="2" t="s">
        <v>150</v>
      </c>
      <c r="G627" s="2" t="s">
        <v>19</v>
      </c>
      <c r="H627" s="2">
        <v>94159</v>
      </c>
      <c r="I627" t="s">
        <v>6191</v>
      </c>
    </row>
    <row r="628" spans="1:9" x14ac:dyDescent="0.3">
      <c r="A628" s="2" t="s">
        <v>4024</v>
      </c>
      <c r="B628" s="2" t="s">
        <v>4025</v>
      </c>
      <c r="C628" s="2" t="s">
        <v>4026</v>
      </c>
      <c r="D628" s="2" t="s">
        <v>4027</v>
      </c>
      <c r="E628" s="2" t="s">
        <v>4028</v>
      </c>
      <c r="F628" s="2" t="s">
        <v>108</v>
      </c>
      <c r="G628" s="2" t="s">
        <v>19</v>
      </c>
      <c r="H628" s="2">
        <v>15274</v>
      </c>
      <c r="I628" t="s">
        <v>6191</v>
      </c>
    </row>
    <row r="629" spans="1:9" x14ac:dyDescent="0.3">
      <c r="A629" s="2" t="s">
        <v>4030</v>
      </c>
      <c r="B629" s="2" t="s">
        <v>4031</v>
      </c>
      <c r="C629" s="2" t="s">
        <v>4032</v>
      </c>
      <c r="D629" s="2" t="s">
        <v>4033</v>
      </c>
      <c r="E629" s="2" t="s">
        <v>4034</v>
      </c>
      <c r="F629" s="2" t="s">
        <v>63</v>
      </c>
      <c r="G629" s="2" t="s">
        <v>19</v>
      </c>
      <c r="H629" s="2">
        <v>77281</v>
      </c>
      <c r="I629" t="s">
        <v>6190</v>
      </c>
    </row>
    <row r="630" spans="1:9" x14ac:dyDescent="0.3">
      <c r="A630" s="2" t="s">
        <v>4036</v>
      </c>
      <c r="B630" s="2" t="s">
        <v>4037</v>
      </c>
      <c r="C630" s="2" t="s">
        <v>4038</v>
      </c>
      <c r="D630" s="2" t="s">
        <v>4039</v>
      </c>
      <c r="E630" s="2" t="s">
        <v>4040</v>
      </c>
      <c r="F630" s="2" t="s">
        <v>4041</v>
      </c>
      <c r="G630" s="2" t="s">
        <v>318</v>
      </c>
      <c r="H630" s="2" t="s">
        <v>416</v>
      </c>
      <c r="I630" t="s">
        <v>6190</v>
      </c>
    </row>
    <row r="631" spans="1:9" x14ac:dyDescent="0.3">
      <c r="A631" s="2" t="s">
        <v>4042</v>
      </c>
      <c r="B631" s="2" t="s">
        <v>4043</v>
      </c>
      <c r="C631" s="2" t="s">
        <v>4044</v>
      </c>
      <c r="D631" s="2"/>
      <c r="E631" s="2" t="s">
        <v>4045</v>
      </c>
      <c r="F631" s="2" t="s">
        <v>271</v>
      </c>
      <c r="G631" s="2" t="s">
        <v>19</v>
      </c>
      <c r="H631" s="2">
        <v>33345</v>
      </c>
      <c r="I631" t="s">
        <v>6191</v>
      </c>
    </row>
    <row r="632" spans="1:9" x14ac:dyDescent="0.3">
      <c r="A632" s="2" t="s">
        <v>4046</v>
      </c>
      <c r="B632" s="2" t="s">
        <v>4047</v>
      </c>
      <c r="C632" s="2" t="s">
        <v>4048</v>
      </c>
      <c r="D632" s="2" t="s">
        <v>4049</v>
      </c>
      <c r="E632" s="2" t="s">
        <v>4050</v>
      </c>
      <c r="F632" s="2" t="s">
        <v>190</v>
      </c>
      <c r="G632" s="2" t="s">
        <v>19</v>
      </c>
      <c r="H632" s="2">
        <v>76210</v>
      </c>
      <c r="I632" t="s">
        <v>6191</v>
      </c>
    </row>
    <row r="633" spans="1:9" x14ac:dyDescent="0.3">
      <c r="A633" s="2" t="s">
        <v>4051</v>
      </c>
      <c r="B633" s="2" t="s">
        <v>4052</v>
      </c>
      <c r="C633" s="2" t="s">
        <v>4053</v>
      </c>
      <c r="D633" s="2" t="s">
        <v>4054</v>
      </c>
      <c r="E633" s="2" t="s">
        <v>4055</v>
      </c>
      <c r="F633" s="2" t="s">
        <v>488</v>
      </c>
      <c r="G633" s="2" t="s">
        <v>318</v>
      </c>
      <c r="H633" s="2" t="s">
        <v>363</v>
      </c>
      <c r="I633" t="s">
        <v>6190</v>
      </c>
    </row>
    <row r="634" spans="1:9" x14ac:dyDescent="0.3">
      <c r="A634" s="2" t="s">
        <v>4057</v>
      </c>
      <c r="B634" s="2" t="s">
        <v>4058</v>
      </c>
      <c r="C634" s="2" t="s">
        <v>4059</v>
      </c>
      <c r="D634" s="2" t="s">
        <v>4060</v>
      </c>
      <c r="E634" s="2" t="s">
        <v>4061</v>
      </c>
      <c r="F634" s="2" t="s">
        <v>27</v>
      </c>
      <c r="G634" s="2" t="s">
        <v>19</v>
      </c>
      <c r="H634" s="2">
        <v>90005</v>
      </c>
      <c r="I634" t="s">
        <v>6191</v>
      </c>
    </row>
    <row r="635" spans="1:9" x14ac:dyDescent="0.3">
      <c r="A635" s="2" t="s">
        <v>4063</v>
      </c>
      <c r="B635" s="2" t="s">
        <v>4064</v>
      </c>
      <c r="C635" s="2" t="s">
        <v>4065</v>
      </c>
      <c r="D635" s="2" t="s">
        <v>4066</v>
      </c>
      <c r="E635" s="2" t="s">
        <v>4067</v>
      </c>
      <c r="F635" s="2" t="s">
        <v>202</v>
      </c>
      <c r="G635" s="2" t="s">
        <v>19</v>
      </c>
      <c r="H635" s="2">
        <v>18706</v>
      </c>
      <c r="I635" t="s">
        <v>6191</v>
      </c>
    </row>
    <row r="636" spans="1:9" x14ac:dyDescent="0.3">
      <c r="A636" s="2" t="s">
        <v>4069</v>
      </c>
      <c r="B636" s="2" t="s">
        <v>4070</v>
      </c>
      <c r="C636" s="2" t="s">
        <v>4071</v>
      </c>
      <c r="D636" s="2" t="s">
        <v>4072</v>
      </c>
      <c r="E636" s="2" t="s">
        <v>4073</v>
      </c>
      <c r="F636" s="2" t="s">
        <v>190</v>
      </c>
      <c r="G636" s="2" t="s">
        <v>19</v>
      </c>
      <c r="H636" s="2">
        <v>76205</v>
      </c>
      <c r="I636" t="s">
        <v>6191</v>
      </c>
    </row>
    <row r="637" spans="1:9" x14ac:dyDescent="0.3">
      <c r="A637" s="2" t="s">
        <v>4075</v>
      </c>
      <c r="B637" s="2" t="s">
        <v>4076</v>
      </c>
      <c r="C637" s="2" t="s">
        <v>4077</v>
      </c>
      <c r="D637" s="2" t="s">
        <v>4078</v>
      </c>
      <c r="E637" s="2" t="s">
        <v>4079</v>
      </c>
      <c r="F637" s="2" t="s">
        <v>37</v>
      </c>
      <c r="G637" s="2" t="s">
        <v>19</v>
      </c>
      <c r="H637" s="2">
        <v>64082</v>
      </c>
      <c r="I637" t="s">
        <v>6190</v>
      </c>
    </row>
    <row r="638" spans="1:9" x14ac:dyDescent="0.3">
      <c r="A638" s="2" t="s">
        <v>4081</v>
      </c>
      <c r="B638" s="2" t="s">
        <v>4082</v>
      </c>
      <c r="C638" s="2" t="s">
        <v>4083</v>
      </c>
      <c r="D638" s="2" t="s">
        <v>4084</v>
      </c>
      <c r="E638" s="2" t="s">
        <v>4085</v>
      </c>
      <c r="F638" s="2" t="s">
        <v>88</v>
      </c>
      <c r="G638" s="2" t="s">
        <v>19</v>
      </c>
      <c r="H638" s="2">
        <v>72209</v>
      </c>
      <c r="I638" t="s">
        <v>6190</v>
      </c>
    </row>
    <row r="639" spans="1:9" x14ac:dyDescent="0.3">
      <c r="A639" s="2" t="s">
        <v>4087</v>
      </c>
      <c r="B639" s="2" t="s">
        <v>4088</v>
      </c>
      <c r="C639" s="2" t="s">
        <v>4089</v>
      </c>
      <c r="D639" s="2" t="s">
        <v>4090</v>
      </c>
      <c r="E639" s="2" t="s">
        <v>4091</v>
      </c>
      <c r="F639" s="2" t="s">
        <v>4092</v>
      </c>
      <c r="G639" s="2" t="s">
        <v>318</v>
      </c>
      <c r="H639" s="2" t="s">
        <v>324</v>
      </c>
      <c r="I639" t="s">
        <v>6190</v>
      </c>
    </row>
    <row r="640" spans="1:9" x14ac:dyDescent="0.3">
      <c r="A640" s="2" t="s">
        <v>4094</v>
      </c>
      <c r="B640" s="2" t="s">
        <v>4095</v>
      </c>
      <c r="C640" s="2"/>
      <c r="D640" s="2" t="s">
        <v>4096</v>
      </c>
      <c r="E640" s="2" t="s">
        <v>4097</v>
      </c>
      <c r="F640" s="2" t="s">
        <v>3664</v>
      </c>
      <c r="G640" s="2" t="s">
        <v>318</v>
      </c>
      <c r="H640" s="2" t="s">
        <v>398</v>
      </c>
      <c r="I640" t="s">
        <v>6190</v>
      </c>
    </row>
    <row r="641" spans="1:9" x14ac:dyDescent="0.3">
      <c r="A641" s="2" t="s">
        <v>4099</v>
      </c>
      <c r="B641" s="2" t="s">
        <v>4100</v>
      </c>
      <c r="C641" s="2" t="s">
        <v>4101</v>
      </c>
      <c r="D641" s="2" t="s">
        <v>4102</v>
      </c>
      <c r="E641" s="2" t="s">
        <v>4103</v>
      </c>
      <c r="F641" s="2" t="s">
        <v>179</v>
      </c>
      <c r="G641" s="2" t="s">
        <v>19</v>
      </c>
      <c r="H641" s="2">
        <v>16534</v>
      </c>
      <c r="I641" t="s">
        <v>6190</v>
      </c>
    </row>
    <row r="642" spans="1:9" x14ac:dyDescent="0.3">
      <c r="A642" s="2" t="s">
        <v>4105</v>
      </c>
      <c r="B642" s="2" t="s">
        <v>4106</v>
      </c>
      <c r="C642" s="2"/>
      <c r="D642" s="2" t="s">
        <v>4107</v>
      </c>
      <c r="E642" s="2" t="s">
        <v>4108</v>
      </c>
      <c r="F642" s="2" t="s">
        <v>280</v>
      </c>
      <c r="G642" s="2" t="s">
        <v>28</v>
      </c>
      <c r="H642" s="2" t="s">
        <v>310</v>
      </c>
      <c r="I642" t="s">
        <v>6191</v>
      </c>
    </row>
    <row r="643" spans="1:9" x14ac:dyDescent="0.3">
      <c r="A643" s="2" t="s">
        <v>4110</v>
      </c>
      <c r="B643" s="2" t="s">
        <v>4111</v>
      </c>
      <c r="C643" s="2" t="s">
        <v>4112</v>
      </c>
      <c r="D643" s="2" t="s">
        <v>4113</v>
      </c>
      <c r="E643" s="2" t="s">
        <v>4114</v>
      </c>
      <c r="F643" s="2" t="s">
        <v>108</v>
      </c>
      <c r="G643" s="2" t="s">
        <v>19</v>
      </c>
      <c r="H643" s="2">
        <v>15255</v>
      </c>
      <c r="I643" t="s">
        <v>6190</v>
      </c>
    </row>
    <row r="644" spans="1:9" x14ac:dyDescent="0.3">
      <c r="A644" s="2" t="s">
        <v>4116</v>
      </c>
      <c r="B644" s="2" t="s">
        <v>4117</v>
      </c>
      <c r="C644" s="2" t="s">
        <v>4118</v>
      </c>
      <c r="D644" s="2" t="s">
        <v>4119</v>
      </c>
      <c r="E644" s="2" t="s">
        <v>4120</v>
      </c>
      <c r="F644" s="2" t="s">
        <v>4121</v>
      </c>
      <c r="G644" s="2" t="s">
        <v>28</v>
      </c>
      <c r="H644" s="2" t="s">
        <v>4122</v>
      </c>
      <c r="I644" t="s">
        <v>6190</v>
      </c>
    </row>
    <row r="645" spans="1:9" x14ac:dyDescent="0.3">
      <c r="A645" s="2" t="s">
        <v>4124</v>
      </c>
      <c r="B645" s="2" t="s">
        <v>4125</v>
      </c>
      <c r="C645" s="2" t="s">
        <v>4126</v>
      </c>
      <c r="D645" s="2"/>
      <c r="E645" s="2" t="s">
        <v>4127</v>
      </c>
      <c r="F645" s="2" t="s">
        <v>52</v>
      </c>
      <c r="G645" s="2" t="s">
        <v>19</v>
      </c>
      <c r="H645" s="2">
        <v>75260</v>
      </c>
      <c r="I645" t="s">
        <v>6190</v>
      </c>
    </row>
    <row r="646" spans="1:9" x14ac:dyDescent="0.3">
      <c r="A646" s="2" t="s">
        <v>4129</v>
      </c>
      <c r="B646" s="2" t="s">
        <v>4130</v>
      </c>
      <c r="C646" s="2"/>
      <c r="D646" s="2" t="s">
        <v>4131</v>
      </c>
      <c r="E646" s="2" t="s">
        <v>4132</v>
      </c>
      <c r="F646" s="2" t="s">
        <v>92</v>
      </c>
      <c r="G646" s="2" t="s">
        <v>19</v>
      </c>
      <c r="H646" s="2">
        <v>33233</v>
      </c>
      <c r="I646" t="s">
        <v>6191</v>
      </c>
    </row>
    <row r="647" spans="1:9" x14ac:dyDescent="0.3">
      <c r="A647" s="2" t="s">
        <v>4134</v>
      </c>
      <c r="B647" s="2" t="s">
        <v>4135</v>
      </c>
      <c r="C647" s="2" t="s">
        <v>4136</v>
      </c>
      <c r="D647" s="2" t="s">
        <v>4137</v>
      </c>
      <c r="E647" s="2" t="s">
        <v>4138</v>
      </c>
      <c r="F647" s="2" t="s">
        <v>467</v>
      </c>
      <c r="G647" s="2" t="s">
        <v>19</v>
      </c>
      <c r="H647" s="2">
        <v>76905</v>
      </c>
      <c r="I647" t="s">
        <v>6190</v>
      </c>
    </row>
    <row r="648" spans="1:9" x14ac:dyDescent="0.3">
      <c r="A648" s="2" t="s">
        <v>4140</v>
      </c>
      <c r="B648" s="2" t="s">
        <v>4141</v>
      </c>
      <c r="C648" s="2" t="s">
        <v>4142</v>
      </c>
      <c r="D648" s="2" t="s">
        <v>4143</v>
      </c>
      <c r="E648" s="2" t="s">
        <v>4144</v>
      </c>
      <c r="F648" s="2" t="s">
        <v>198</v>
      </c>
      <c r="G648" s="2" t="s">
        <v>19</v>
      </c>
      <c r="H648" s="2">
        <v>12205</v>
      </c>
      <c r="I648" t="s">
        <v>6190</v>
      </c>
    </row>
    <row r="649" spans="1:9" x14ac:dyDescent="0.3">
      <c r="A649" s="2" t="s">
        <v>4146</v>
      </c>
      <c r="B649" s="2" t="s">
        <v>4147</v>
      </c>
      <c r="C649" s="2" t="s">
        <v>4148</v>
      </c>
      <c r="D649" s="2" t="s">
        <v>4149</v>
      </c>
      <c r="E649" s="2" t="s">
        <v>4150</v>
      </c>
      <c r="F649" s="2" t="s">
        <v>279</v>
      </c>
      <c r="G649" s="2" t="s">
        <v>28</v>
      </c>
      <c r="H649" s="2" t="s">
        <v>210</v>
      </c>
      <c r="I649" t="s">
        <v>6190</v>
      </c>
    </row>
    <row r="650" spans="1:9" x14ac:dyDescent="0.3">
      <c r="A650" s="2" t="s">
        <v>4152</v>
      </c>
      <c r="B650" s="2" t="s">
        <v>4153</v>
      </c>
      <c r="C650" s="2" t="s">
        <v>4154</v>
      </c>
      <c r="D650" s="2" t="s">
        <v>4155</v>
      </c>
      <c r="E650" s="2" t="s">
        <v>4156</v>
      </c>
      <c r="F650" s="2" t="s">
        <v>39</v>
      </c>
      <c r="G650" s="2" t="s">
        <v>19</v>
      </c>
      <c r="H650" s="2">
        <v>43240</v>
      </c>
      <c r="I650" t="s">
        <v>6191</v>
      </c>
    </row>
    <row r="651" spans="1:9" x14ac:dyDescent="0.3">
      <c r="A651" s="2" t="s">
        <v>4158</v>
      </c>
      <c r="B651" s="2" t="s">
        <v>4159</v>
      </c>
      <c r="C651" s="2" t="s">
        <v>4160</v>
      </c>
      <c r="D651" s="2" t="s">
        <v>4161</v>
      </c>
      <c r="E651" s="2" t="s">
        <v>4162</v>
      </c>
      <c r="F651" s="2" t="s">
        <v>354</v>
      </c>
      <c r="G651" s="2" t="s">
        <v>28</v>
      </c>
      <c r="H651" s="2" t="s">
        <v>355</v>
      </c>
      <c r="I651" t="s">
        <v>6191</v>
      </c>
    </row>
    <row r="652" spans="1:9" x14ac:dyDescent="0.3">
      <c r="A652" s="2" t="s">
        <v>4164</v>
      </c>
      <c r="B652" s="2" t="s">
        <v>4165</v>
      </c>
      <c r="C652" s="2" t="s">
        <v>4166</v>
      </c>
      <c r="D652" s="2" t="s">
        <v>4167</v>
      </c>
      <c r="E652" s="2" t="s">
        <v>4168</v>
      </c>
      <c r="F652" s="2" t="s">
        <v>153</v>
      </c>
      <c r="G652" s="2" t="s">
        <v>19</v>
      </c>
      <c r="H652" s="2">
        <v>92883</v>
      </c>
      <c r="I652" t="s">
        <v>6190</v>
      </c>
    </row>
    <row r="653" spans="1:9" x14ac:dyDescent="0.3">
      <c r="A653" s="2" t="s">
        <v>4170</v>
      </c>
      <c r="B653" s="2" t="s">
        <v>4171</v>
      </c>
      <c r="C653" s="2"/>
      <c r="D653" s="2" t="s">
        <v>4172</v>
      </c>
      <c r="E653" s="2" t="s">
        <v>4173</v>
      </c>
      <c r="F653" s="2" t="s">
        <v>47</v>
      </c>
      <c r="G653" s="2" t="s">
        <v>19</v>
      </c>
      <c r="H653" s="2">
        <v>20436</v>
      </c>
      <c r="I653" t="s">
        <v>6191</v>
      </c>
    </row>
    <row r="654" spans="1:9" x14ac:dyDescent="0.3">
      <c r="A654" s="2" t="s">
        <v>4175</v>
      </c>
      <c r="B654" s="2" t="s">
        <v>4176</v>
      </c>
      <c r="C654" s="2" t="s">
        <v>4177</v>
      </c>
      <c r="D654" s="2"/>
      <c r="E654" s="2" t="s">
        <v>4178</v>
      </c>
      <c r="F654" s="2" t="s">
        <v>461</v>
      </c>
      <c r="G654" s="2" t="s">
        <v>318</v>
      </c>
      <c r="H654" s="2" t="s">
        <v>330</v>
      </c>
      <c r="I654" t="s">
        <v>6191</v>
      </c>
    </row>
    <row r="655" spans="1:9" x14ac:dyDescent="0.3">
      <c r="A655" s="2" t="s">
        <v>4180</v>
      </c>
      <c r="B655" s="2" t="s">
        <v>4181</v>
      </c>
      <c r="C655" s="2" t="s">
        <v>4182</v>
      </c>
      <c r="D655" s="2" t="s">
        <v>4183</v>
      </c>
      <c r="E655" s="2" t="s">
        <v>4184</v>
      </c>
      <c r="F655" s="2" t="s">
        <v>260</v>
      </c>
      <c r="G655" s="2" t="s">
        <v>19</v>
      </c>
      <c r="H655" s="2">
        <v>43610</v>
      </c>
      <c r="I655" t="s">
        <v>6191</v>
      </c>
    </row>
    <row r="656" spans="1:9" x14ac:dyDescent="0.3">
      <c r="A656" s="2" t="s">
        <v>4186</v>
      </c>
      <c r="B656" s="2" t="s">
        <v>4187</v>
      </c>
      <c r="C656" s="2" t="s">
        <v>4188</v>
      </c>
      <c r="D656" s="2" t="s">
        <v>4189</v>
      </c>
      <c r="E656" s="2" t="s">
        <v>4190</v>
      </c>
      <c r="F656" s="2" t="s">
        <v>47</v>
      </c>
      <c r="G656" s="2" t="s">
        <v>19</v>
      </c>
      <c r="H656" s="2">
        <v>20088</v>
      </c>
      <c r="I656" t="s">
        <v>6191</v>
      </c>
    </row>
    <row r="657" spans="1:9" x14ac:dyDescent="0.3">
      <c r="A657" s="2" t="s">
        <v>4192</v>
      </c>
      <c r="B657" s="2" t="s">
        <v>4193</v>
      </c>
      <c r="C657" s="2" t="s">
        <v>4194</v>
      </c>
      <c r="D657" s="2"/>
      <c r="E657" s="2" t="s">
        <v>4195</v>
      </c>
      <c r="F657" s="2" t="s">
        <v>186</v>
      </c>
      <c r="G657" s="2" t="s">
        <v>19</v>
      </c>
      <c r="H657" s="2">
        <v>52405</v>
      </c>
      <c r="I657" t="s">
        <v>6190</v>
      </c>
    </row>
    <row r="658" spans="1:9" x14ac:dyDescent="0.3">
      <c r="A658" s="2" t="s">
        <v>4197</v>
      </c>
      <c r="B658" s="2" t="s">
        <v>4198</v>
      </c>
      <c r="C658" s="2" t="s">
        <v>4199</v>
      </c>
      <c r="D658" s="2"/>
      <c r="E658" s="2" t="s">
        <v>4200</v>
      </c>
      <c r="F658" s="2" t="s">
        <v>133</v>
      </c>
      <c r="G658" s="2" t="s">
        <v>19</v>
      </c>
      <c r="H658" s="2">
        <v>80045</v>
      </c>
      <c r="I658" t="s">
        <v>6191</v>
      </c>
    </row>
    <row r="659" spans="1:9" x14ac:dyDescent="0.3">
      <c r="A659" s="2" t="s">
        <v>4202</v>
      </c>
      <c r="B659" s="2" t="s">
        <v>4203</v>
      </c>
      <c r="C659" s="2" t="s">
        <v>4204</v>
      </c>
      <c r="D659" s="2" t="s">
        <v>4205</v>
      </c>
      <c r="E659" s="2" t="s">
        <v>4206</v>
      </c>
      <c r="F659" s="2" t="s">
        <v>256</v>
      </c>
      <c r="G659" s="2" t="s">
        <v>19</v>
      </c>
      <c r="H659" s="2">
        <v>94089</v>
      </c>
      <c r="I659" t="s">
        <v>6190</v>
      </c>
    </row>
    <row r="660" spans="1:9" x14ac:dyDescent="0.3">
      <c r="A660" s="2" t="s">
        <v>4208</v>
      </c>
      <c r="B660" s="2" t="s">
        <v>4209</v>
      </c>
      <c r="C660" s="2"/>
      <c r="D660" s="2"/>
      <c r="E660" s="2" t="s">
        <v>4210</v>
      </c>
      <c r="F660" s="2" t="s">
        <v>375</v>
      </c>
      <c r="G660" s="2" t="s">
        <v>318</v>
      </c>
      <c r="H660" s="2" t="s">
        <v>376</v>
      </c>
      <c r="I660" t="s">
        <v>6190</v>
      </c>
    </row>
    <row r="661" spans="1:9" x14ac:dyDescent="0.3">
      <c r="A661" s="2" t="s">
        <v>4212</v>
      </c>
      <c r="B661" s="2" t="s">
        <v>4213</v>
      </c>
      <c r="C661" s="2" t="s">
        <v>4214</v>
      </c>
      <c r="D661" s="2" t="s">
        <v>4215</v>
      </c>
      <c r="E661" s="2" t="s">
        <v>4216</v>
      </c>
      <c r="F661" s="2" t="s">
        <v>397</v>
      </c>
      <c r="G661" s="2" t="s">
        <v>318</v>
      </c>
      <c r="H661" s="2" t="s">
        <v>398</v>
      </c>
      <c r="I661" t="s">
        <v>6190</v>
      </c>
    </row>
    <row r="662" spans="1:9" x14ac:dyDescent="0.3">
      <c r="A662" s="2" t="s">
        <v>4218</v>
      </c>
      <c r="B662" s="2" t="s">
        <v>4219</v>
      </c>
      <c r="C662" s="2" t="s">
        <v>4220</v>
      </c>
      <c r="D662" s="2" t="s">
        <v>4221</v>
      </c>
      <c r="E662" s="2" t="s">
        <v>4222</v>
      </c>
      <c r="F662" s="2" t="s">
        <v>174</v>
      </c>
      <c r="G662" s="2" t="s">
        <v>19</v>
      </c>
      <c r="H662" s="2">
        <v>48930</v>
      </c>
      <c r="I662" t="s">
        <v>6191</v>
      </c>
    </row>
    <row r="663" spans="1:9" x14ac:dyDescent="0.3">
      <c r="A663" s="2" t="s">
        <v>4224</v>
      </c>
      <c r="B663" s="2" t="s">
        <v>4225</v>
      </c>
      <c r="C663" s="2" t="s">
        <v>4226</v>
      </c>
      <c r="D663" s="2" t="s">
        <v>4227</v>
      </c>
      <c r="E663" s="2" t="s">
        <v>4228</v>
      </c>
      <c r="F663" s="2" t="s">
        <v>63</v>
      </c>
      <c r="G663" s="2" t="s">
        <v>19</v>
      </c>
      <c r="H663" s="2">
        <v>77281</v>
      </c>
      <c r="I663" t="s">
        <v>6190</v>
      </c>
    </row>
    <row r="664" spans="1:9" x14ac:dyDescent="0.3">
      <c r="A664" s="2" t="s">
        <v>4230</v>
      </c>
      <c r="B664" s="2" t="s">
        <v>4231</v>
      </c>
      <c r="C664" s="2" t="s">
        <v>4232</v>
      </c>
      <c r="D664" s="2"/>
      <c r="E664" s="2" t="s">
        <v>4233</v>
      </c>
      <c r="F664" s="2" t="s">
        <v>61</v>
      </c>
      <c r="G664" s="2" t="s">
        <v>19</v>
      </c>
      <c r="H664" s="2">
        <v>37131</v>
      </c>
      <c r="I664" t="s">
        <v>6191</v>
      </c>
    </row>
    <row r="665" spans="1:9" x14ac:dyDescent="0.3">
      <c r="A665" s="2" t="s">
        <v>4235</v>
      </c>
      <c r="B665" s="2" t="s">
        <v>4236</v>
      </c>
      <c r="C665" s="2" t="s">
        <v>4237</v>
      </c>
      <c r="D665" s="2"/>
      <c r="E665" s="2" t="s">
        <v>4238</v>
      </c>
      <c r="F665" s="2" t="s">
        <v>48</v>
      </c>
      <c r="G665" s="2" t="s">
        <v>19</v>
      </c>
      <c r="H665" s="2">
        <v>25362</v>
      </c>
      <c r="I665" t="s">
        <v>6191</v>
      </c>
    </row>
    <row r="666" spans="1:9" x14ac:dyDescent="0.3">
      <c r="A666" s="2" t="s">
        <v>4240</v>
      </c>
      <c r="B666" s="2" t="s">
        <v>4241</v>
      </c>
      <c r="C666" s="2" t="s">
        <v>4242</v>
      </c>
      <c r="D666" s="2" t="s">
        <v>4243</v>
      </c>
      <c r="E666" s="2" t="s">
        <v>4244</v>
      </c>
      <c r="F666" s="2" t="s">
        <v>179</v>
      </c>
      <c r="G666" s="2" t="s">
        <v>19</v>
      </c>
      <c r="H666" s="2">
        <v>16534</v>
      </c>
      <c r="I666" t="s">
        <v>6191</v>
      </c>
    </row>
    <row r="667" spans="1:9" x14ac:dyDescent="0.3">
      <c r="A667" s="2" t="s">
        <v>4245</v>
      </c>
      <c r="B667" s="2" t="s">
        <v>4246</v>
      </c>
      <c r="C667" s="2" t="s">
        <v>4247</v>
      </c>
      <c r="D667" s="2" t="s">
        <v>4248</v>
      </c>
      <c r="E667" s="2" t="s">
        <v>4249</v>
      </c>
      <c r="F667" s="2" t="s">
        <v>93</v>
      </c>
      <c r="G667" s="2" t="s">
        <v>19</v>
      </c>
      <c r="H667" s="2">
        <v>39204</v>
      </c>
      <c r="I667" t="s">
        <v>6190</v>
      </c>
    </row>
    <row r="668" spans="1:9" x14ac:dyDescent="0.3">
      <c r="A668" s="2" t="s">
        <v>4251</v>
      </c>
      <c r="B668" s="2" t="s">
        <v>4252</v>
      </c>
      <c r="C668" s="2" t="s">
        <v>4253</v>
      </c>
      <c r="D668" s="2" t="s">
        <v>4254</v>
      </c>
      <c r="E668" s="2" t="s">
        <v>4255</v>
      </c>
      <c r="F668" s="2" t="s">
        <v>297</v>
      </c>
      <c r="G668" s="2" t="s">
        <v>19</v>
      </c>
      <c r="H668" s="2">
        <v>79491</v>
      </c>
      <c r="I668" t="s">
        <v>6191</v>
      </c>
    </row>
    <row r="669" spans="1:9" x14ac:dyDescent="0.3">
      <c r="A669" s="2" t="s">
        <v>4257</v>
      </c>
      <c r="B669" s="2" t="s">
        <v>4258</v>
      </c>
      <c r="C669" s="2" t="s">
        <v>4259</v>
      </c>
      <c r="D669" s="2" t="s">
        <v>4260</v>
      </c>
      <c r="E669" s="2" t="s">
        <v>4261</v>
      </c>
      <c r="F669" s="2" t="s">
        <v>401</v>
      </c>
      <c r="G669" s="2" t="s">
        <v>318</v>
      </c>
      <c r="H669" s="2" t="s">
        <v>402</v>
      </c>
      <c r="I669" t="s">
        <v>6191</v>
      </c>
    </row>
    <row r="670" spans="1:9" x14ac:dyDescent="0.3">
      <c r="A670" s="2" t="s">
        <v>4263</v>
      </c>
      <c r="B670" s="2" t="s">
        <v>4264</v>
      </c>
      <c r="C670" s="2" t="s">
        <v>4265</v>
      </c>
      <c r="D670" s="2" t="s">
        <v>4266</v>
      </c>
      <c r="E670" s="2" t="s">
        <v>4267</v>
      </c>
      <c r="F670" s="2" t="s">
        <v>31</v>
      </c>
      <c r="G670" s="2" t="s">
        <v>19</v>
      </c>
      <c r="H670" s="2">
        <v>27717</v>
      </c>
      <c r="I670" t="s">
        <v>6190</v>
      </c>
    </row>
    <row r="671" spans="1:9" x14ac:dyDescent="0.3">
      <c r="A671" s="2" t="s">
        <v>4269</v>
      </c>
      <c r="B671" s="2" t="s">
        <v>4270</v>
      </c>
      <c r="C671" s="2" t="s">
        <v>4271</v>
      </c>
      <c r="D671" s="2" t="s">
        <v>4272</v>
      </c>
      <c r="E671" s="2" t="s">
        <v>4273</v>
      </c>
      <c r="F671" s="2" t="s">
        <v>275</v>
      </c>
      <c r="G671" s="2" t="s">
        <v>19</v>
      </c>
      <c r="H671" s="2">
        <v>29505</v>
      </c>
      <c r="I671" t="s">
        <v>6191</v>
      </c>
    </row>
    <row r="672" spans="1:9" x14ac:dyDescent="0.3">
      <c r="A672" s="2" t="s">
        <v>4275</v>
      </c>
      <c r="B672" s="2" t="s">
        <v>4276</v>
      </c>
      <c r="C672" s="2" t="s">
        <v>4277</v>
      </c>
      <c r="D672" s="2" t="s">
        <v>4278</v>
      </c>
      <c r="E672" s="2" t="s">
        <v>4279</v>
      </c>
      <c r="F672" s="2" t="s">
        <v>79</v>
      </c>
      <c r="G672" s="2" t="s">
        <v>19</v>
      </c>
      <c r="H672" s="2">
        <v>13205</v>
      </c>
      <c r="I672" t="s">
        <v>6190</v>
      </c>
    </row>
    <row r="673" spans="1:9" x14ac:dyDescent="0.3">
      <c r="A673" s="2" t="s">
        <v>4281</v>
      </c>
      <c r="B673" s="2" t="s">
        <v>4282</v>
      </c>
      <c r="C673" s="2" t="s">
        <v>4283</v>
      </c>
      <c r="D673" s="2" t="s">
        <v>4284</v>
      </c>
      <c r="E673" s="2" t="s">
        <v>4285</v>
      </c>
      <c r="F673" s="2" t="s">
        <v>259</v>
      </c>
      <c r="G673" s="2" t="s">
        <v>19</v>
      </c>
      <c r="H673" s="2">
        <v>30245</v>
      </c>
      <c r="I673" t="s">
        <v>6191</v>
      </c>
    </row>
    <row r="674" spans="1:9" x14ac:dyDescent="0.3">
      <c r="A674" s="2" t="s">
        <v>4287</v>
      </c>
      <c r="B674" s="2" t="s">
        <v>4288</v>
      </c>
      <c r="C674" s="2" t="s">
        <v>4289</v>
      </c>
      <c r="D674" s="2"/>
      <c r="E674" s="2" t="s">
        <v>4290</v>
      </c>
      <c r="F674" s="2" t="s">
        <v>63</v>
      </c>
      <c r="G674" s="2" t="s">
        <v>19</v>
      </c>
      <c r="H674" s="2">
        <v>77070</v>
      </c>
      <c r="I674" t="s">
        <v>6190</v>
      </c>
    </row>
    <row r="675" spans="1:9" x14ac:dyDescent="0.3">
      <c r="A675" s="2" t="s">
        <v>4292</v>
      </c>
      <c r="B675" s="2" t="s">
        <v>4293</v>
      </c>
      <c r="C675" s="2" t="s">
        <v>4294</v>
      </c>
      <c r="D675" s="2" t="s">
        <v>4295</v>
      </c>
      <c r="E675" s="2" t="s">
        <v>4296</v>
      </c>
      <c r="F675" s="2" t="s">
        <v>116</v>
      </c>
      <c r="G675" s="2" t="s">
        <v>19</v>
      </c>
      <c r="H675" s="2">
        <v>66160</v>
      </c>
      <c r="I675" t="s">
        <v>6190</v>
      </c>
    </row>
    <row r="676" spans="1:9" x14ac:dyDescent="0.3">
      <c r="A676" s="2" t="s">
        <v>4298</v>
      </c>
      <c r="B676" s="2" t="s">
        <v>4299</v>
      </c>
      <c r="C676" s="2" t="s">
        <v>4300</v>
      </c>
      <c r="D676" s="2" t="s">
        <v>4301</v>
      </c>
      <c r="E676" s="2" t="s">
        <v>4302</v>
      </c>
      <c r="F676" s="2" t="s">
        <v>396</v>
      </c>
      <c r="G676" s="2" t="s">
        <v>19</v>
      </c>
      <c r="H676" s="2">
        <v>34282</v>
      </c>
      <c r="I676" t="s">
        <v>6190</v>
      </c>
    </row>
    <row r="677" spans="1:9" x14ac:dyDescent="0.3">
      <c r="A677" s="2" t="s">
        <v>4304</v>
      </c>
      <c r="B677" s="2" t="s">
        <v>4305</v>
      </c>
      <c r="C677" s="2"/>
      <c r="D677" s="2" t="s">
        <v>4306</v>
      </c>
      <c r="E677" s="2" t="s">
        <v>4307</v>
      </c>
      <c r="F677" s="2" t="s">
        <v>313</v>
      </c>
      <c r="G677" s="2" t="s">
        <v>19</v>
      </c>
      <c r="H677" s="2">
        <v>18105</v>
      </c>
      <c r="I677" t="s">
        <v>6190</v>
      </c>
    </row>
    <row r="678" spans="1:9" x14ac:dyDescent="0.3">
      <c r="A678" s="2" t="s">
        <v>4309</v>
      </c>
      <c r="B678" s="2" t="s">
        <v>4310</v>
      </c>
      <c r="C678" s="2"/>
      <c r="D678" s="2" t="s">
        <v>4311</v>
      </c>
      <c r="E678" s="2" t="s">
        <v>4312</v>
      </c>
      <c r="F678" s="2" t="s">
        <v>214</v>
      </c>
      <c r="G678" s="2" t="s">
        <v>19</v>
      </c>
      <c r="H678" s="2">
        <v>23663</v>
      </c>
      <c r="I678" t="s">
        <v>6191</v>
      </c>
    </row>
    <row r="679" spans="1:9" x14ac:dyDescent="0.3">
      <c r="A679" s="2" t="s">
        <v>4314</v>
      </c>
      <c r="B679" s="2" t="s">
        <v>4315</v>
      </c>
      <c r="C679" s="2" t="s">
        <v>4316</v>
      </c>
      <c r="D679" s="2" t="s">
        <v>4317</v>
      </c>
      <c r="E679" s="2" t="s">
        <v>4318</v>
      </c>
      <c r="F679" s="2" t="s">
        <v>469</v>
      </c>
      <c r="G679" s="2" t="s">
        <v>318</v>
      </c>
      <c r="H679" s="2" t="s">
        <v>470</v>
      </c>
      <c r="I679" t="s">
        <v>6191</v>
      </c>
    </row>
    <row r="680" spans="1:9" x14ac:dyDescent="0.3">
      <c r="A680" s="2" t="s">
        <v>4320</v>
      </c>
      <c r="B680" s="2" t="s">
        <v>4321</v>
      </c>
      <c r="C680" s="2" t="s">
        <v>4322</v>
      </c>
      <c r="D680" s="2" t="s">
        <v>4323</v>
      </c>
      <c r="E680" s="2" t="s">
        <v>4324</v>
      </c>
      <c r="F680" s="2" t="s">
        <v>191</v>
      </c>
      <c r="G680" s="2" t="s">
        <v>19</v>
      </c>
      <c r="H680" s="2">
        <v>67260</v>
      </c>
      <c r="I680" t="s">
        <v>6190</v>
      </c>
    </row>
    <row r="681" spans="1:9" x14ac:dyDescent="0.3">
      <c r="A681" s="2" t="s">
        <v>4326</v>
      </c>
      <c r="B681" s="2" t="s">
        <v>4327</v>
      </c>
      <c r="C681" s="2" t="s">
        <v>4328</v>
      </c>
      <c r="D681" s="2" t="s">
        <v>4329</v>
      </c>
      <c r="E681" s="2" t="s">
        <v>4330</v>
      </c>
      <c r="F681" s="2" t="s">
        <v>279</v>
      </c>
      <c r="G681" s="2" t="s">
        <v>28</v>
      </c>
      <c r="H681" s="2" t="s">
        <v>210</v>
      </c>
      <c r="I681" t="s">
        <v>6191</v>
      </c>
    </row>
    <row r="682" spans="1:9" x14ac:dyDescent="0.3">
      <c r="A682" s="2" t="s">
        <v>4332</v>
      </c>
      <c r="B682" s="2" t="s">
        <v>4333</v>
      </c>
      <c r="C682" s="2" t="s">
        <v>4334</v>
      </c>
      <c r="D682" s="2"/>
      <c r="E682" s="2" t="s">
        <v>4335</v>
      </c>
      <c r="F682" s="2" t="s">
        <v>170</v>
      </c>
      <c r="G682" s="2" t="s">
        <v>19</v>
      </c>
      <c r="H682" s="2">
        <v>6816</v>
      </c>
      <c r="I682" t="s">
        <v>6191</v>
      </c>
    </row>
    <row r="683" spans="1:9" x14ac:dyDescent="0.3">
      <c r="A683" s="2" t="s">
        <v>4337</v>
      </c>
      <c r="B683" s="2" t="s">
        <v>4338</v>
      </c>
      <c r="C683" s="2" t="s">
        <v>4339</v>
      </c>
      <c r="D683" s="2" t="s">
        <v>4340</v>
      </c>
      <c r="E683" s="2" t="s">
        <v>4341</v>
      </c>
      <c r="F683" s="2" t="s">
        <v>248</v>
      </c>
      <c r="G683" s="2" t="s">
        <v>28</v>
      </c>
      <c r="H683" s="2" t="s">
        <v>249</v>
      </c>
      <c r="I683" t="s">
        <v>6190</v>
      </c>
    </row>
    <row r="684" spans="1:9" x14ac:dyDescent="0.3">
      <c r="A684" s="2" t="s">
        <v>4343</v>
      </c>
      <c r="B684" s="2" t="s">
        <v>4344</v>
      </c>
      <c r="C684" s="2" t="s">
        <v>4345</v>
      </c>
      <c r="D684" s="2" t="s">
        <v>4346</v>
      </c>
      <c r="E684" s="2" t="s">
        <v>4347</v>
      </c>
      <c r="F684" s="2" t="s">
        <v>22</v>
      </c>
      <c r="G684" s="2" t="s">
        <v>19</v>
      </c>
      <c r="H684" s="2">
        <v>32209</v>
      </c>
      <c r="I684" t="s">
        <v>6190</v>
      </c>
    </row>
    <row r="685" spans="1:9" x14ac:dyDescent="0.3">
      <c r="A685" s="2" t="s">
        <v>4349</v>
      </c>
      <c r="B685" s="2" t="s">
        <v>4350</v>
      </c>
      <c r="C685" s="2" t="s">
        <v>4351</v>
      </c>
      <c r="D685" s="2" t="s">
        <v>4352</v>
      </c>
      <c r="E685" s="2" t="s">
        <v>4353</v>
      </c>
      <c r="F685" s="2" t="s">
        <v>63</v>
      </c>
      <c r="G685" s="2" t="s">
        <v>19</v>
      </c>
      <c r="H685" s="2">
        <v>77299</v>
      </c>
      <c r="I685" t="s">
        <v>6191</v>
      </c>
    </row>
    <row r="686" spans="1:9" x14ac:dyDescent="0.3">
      <c r="A686" s="2" t="s">
        <v>4355</v>
      </c>
      <c r="B686" s="2" t="s">
        <v>4356</v>
      </c>
      <c r="C686" s="2"/>
      <c r="D686" s="2" t="s">
        <v>4357</v>
      </c>
      <c r="E686" s="2" t="s">
        <v>4358</v>
      </c>
      <c r="F686" s="2" t="s">
        <v>189</v>
      </c>
      <c r="G686" s="2" t="s">
        <v>19</v>
      </c>
      <c r="H686" s="2">
        <v>97255</v>
      </c>
      <c r="I686" t="s">
        <v>6191</v>
      </c>
    </row>
    <row r="687" spans="1:9" x14ac:dyDescent="0.3">
      <c r="A687" s="2" t="s">
        <v>4360</v>
      </c>
      <c r="B687" s="2" t="s">
        <v>4361</v>
      </c>
      <c r="C687" s="2" t="s">
        <v>4362</v>
      </c>
      <c r="D687" s="2" t="s">
        <v>4363</v>
      </c>
      <c r="E687" s="2" t="s">
        <v>4364</v>
      </c>
      <c r="F687" s="2" t="s">
        <v>87</v>
      </c>
      <c r="G687" s="2" t="s">
        <v>19</v>
      </c>
      <c r="H687" s="2">
        <v>91186</v>
      </c>
      <c r="I687" t="s">
        <v>6190</v>
      </c>
    </row>
    <row r="688" spans="1:9" x14ac:dyDescent="0.3">
      <c r="A688" s="2" t="s">
        <v>4366</v>
      </c>
      <c r="B688" s="2" t="s">
        <v>4367</v>
      </c>
      <c r="C688" s="2" t="s">
        <v>4368</v>
      </c>
      <c r="D688" s="2" t="s">
        <v>4369</v>
      </c>
      <c r="E688" s="2" t="s">
        <v>4370</v>
      </c>
      <c r="F688" s="2" t="s">
        <v>178</v>
      </c>
      <c r="G688" s="2" t="s">
        <v>19</v>
      </c>
      <c r="H688" s="2">
        <v>92725</v>
      </c>
      <c r="I688" t="s">
        <v>6190</v>
      </c>
    </row>
    <row r="689" spans="1:9" x14ac:dyDescent="0.3">
      <c r="A689" s="2" t="s">
        <v>4372</v>
      </c>
      <c r="B689" s="2" t="s">
        <v>4373</v>
      </c>
      <c r="C689" s="2" t="s">
        <v>4374</v>
      </c>
      <c r="D689" s="2" t="s">
        <v>4375</v>
      </c>
      <c r="E689" s="2" t="s">
        <v>4376</v>
      </c>
      <c r="F689" s="2" t="s">
        <v>98</v>
      </c>
      <c r="G689" s="2" t="s">
        <v>19</v>
      </c>
      <c r="H689" s="2">
        <v>95160</v>
      </c>
      <c r="I689" t="s">
        <v>6191</v>
      </c>
    </row>
    <row r="690" spans="1:9" x14ac:dyDescent="0.3">
      <c r="A690" s="2" t="s">
        <v>4378</v>
      </c>
      <c r="B690" s="2" t="s">
        <v>4379</v>
      </c>
      <c r="C690" s="2" t="s">
        <v>4380</v>
      </c>
      <c r="D690" s="2" t="s">
        <v>4381</v>
      </c>
      <c r="E690" s="2" t="s">
        <v>4382</v>
      </c>
      <c r="F690" s="2" t="s">
        <v>333</v>
      </c>
      <c r="G690" s="2" t="s">
        <v>318</v>
      </c>
      <c r="H690" s="2" t="s">
        <v>334</v>
      </c>
      <c r="I690" t="s">
        <v>6191</v>
      </c>
    </row>
    <row r="691" spans="1:9" x14ac:dyDescent="0.3">
      <c r="A691" s="2" t="s">
        <v>4384</v>
      </c>
      <c r="B691" s="2" t="s">
        <v>4385</v>
      </c>
      <c r="C691" s="2" t="s">
        <v>4386</v>
      </c>
      <c r="D691" s="2" t="s">
        <v>4387</v>
      </c>
      <c r="E691" s="2" t="s">
        <v>4388</v>
      </c>
      <c r="F691" s="2" t="s">
        <v>78</v>
      </c>
      <c r="G691" s="2" t="s">
        <v>19</v>
      </c>
      <c r="H691" s="2">
        <v>80935</v>
      </c>
      <c r="I691" t="s">
        <v>6191</v>
      </c>
    </row>
    <row r="692" spans="1:9" x14ac:dyDescent="0.3">
      <c r="A692" s="2" t="s">
        <v>4390</v>
      </c>
      <c r="B692" s="2" t="s">
        <v>4391</v>
      </c>
      <c r="C692" s="2"/>
      <c r="D692" s="2"/>
      <c r="E692" s="2" t="s">
        <v>4392</v>
      </c>
      <c r="F692" s="2" t="s">
        <v>260</v>
      </c>
      <c r="G692" s="2" t="s">
        <v>19</v>
      </c>
      <c r="H692" s="2">
        <v>43605</v>
      </c>
      <c r="I692" t="s">
        <v>6191</v>
      </c>
    </row>
    <row r="693" spans="1:9" x14ac:dyDescent="0.3">
      <c r="A693" s="2" t="s">
        <v>4394</v>
      </c>
      <c r="B693" s="2" t="s">
        <v>4395</v>
      </c>
      <c r="C693" s="2" t="s">
        <v>4396</v>
      </c>
      <c r="D693" s="2" t="s">
        <v>4397</v>
      </c>
      <c r="E693" s="2" t="s">
        <v>4398</v>
      </c>
      <c r="F693" s="2" t="s">
        <v>117</v>
      </c>
      <c r="G693" s="2" t="s">
        <v>19</v>
      </c>
      <c r="H693" s="2">
        <v>33436</v>
      </c>
      <c r="I693" t="s">
        <v>6190</v>
      </c>
    </row>
    <row r="694" spans="1:9" x14ac:dyDescent="0.3">
      <c r="A694" s="2" t="s">
        <v>4400</v>
      </c>
      <c r="B694" s="2" t="s">
        <v>4401</v>
      </c>
      <c r="C694" s="2" t="s">
        <v>4402</v>
      </c>
      <c r="D694" s="2" t="s">
        <v>4403</v>
      </c>
      <c r="E694" s="2" t="s">
        <v>4404</v>
      </c>
      <c r="F694" s="2" t="s">
        <v>51</v>
      </c>
      <c r="G694" s="2" t="s">
        <v>19</v>
      </c>
      <c r="H694" s="2">
        <v>45999</v>
      </c>
      <c r="I694" t="s">
        <v>6191</v>
      </c>
    </row>
    <row r="695" spans="1:9" x14ac:dyDescent="0.3">
      <c r="A695" s="2" t="s">
        <v>4406</v>
      </c>
      <c r="B695" s="2" t="s">
        <v>4407</v>
      </c>
      <c r="C695" s="2" t="s">
        <v>4408</v>
      </c>
      <c r="D695" s="2" t="s">
        <v>4409</v>
      </c>
      <c r="E695" s="2" t="s">
        <v>4410</v>
      </c>
      <c r="F695" s="2" t="s">
        <v>104</v>
      </c>
      <c r="G695" s="2" t="s">
        <v>19</v>
      </c>
      <c r="H695" s="2">
        <v>63121</v>
      </c>
      <c r="I695" t="s">
        <v>6190</v>
      </c>
    </row>
    <row r="696" spans="1:9" x14ac:dyDescent="0.3">
      <c r="A696" s="2" t="s">
        <v>4412</v>
      </c>
      <c r="B696" s="2" t="s">
        <v>4413</v>
      </c>
      <c r="C696" s="2" t="s">
        <v>4414</v>
      </c>
      <c r="D696" s="2" t="s">
        <v>4415</v>
      </c>
      <c r="E696" s="2" t="s">
        <v>4416</v>
      </c>
      <c r="F696" s="2" t="s">
        <v>243</v>
      </c>
      <c r="G696" s="2" t="s">
        <v>19</v>
      </c>
      <c r="H696" s="2">
        <v>10705</v>
      </c>
      <c r="I696" t="s">
        <v>6191</v>
      </c>
    </row>
    <row r="697" spans="1:9" x14ac:dyDescent="0.3">
      <c r="A697" s="2" t="s">
        <v>4418</v>
      </c>
      <c r="B697" s="2" t="s">
        <v>4419</v>
      </c>
      <c r="C697" s="2" t="s">
        <v>4420</v>
      </c>
      <c r="D697" s="2" t="s">
        <v>4421</v>
      </c>
      <c r="E697" s="2" t="s">
        <v>4422</v>
      </c>
      <c r="F697" s="2" t="s">
        <v>20</v>
      </c>
      <c r="G697" s="2" t="s">
        <v>19</v>
      </c>
      <c r="H697" s="2">
        <v>21290</v>
      </c>
      <c r="I697" t="s">
        <v>6190</v>
      </c>
    </row>
    <row r="698" spans="1:9" x14ac:dyDescent="0.3">
      <c r="A698" s="2" t="s">
        <v>4424</v>
      </c>
      <c r="B698" s="2" t="s">
        <v>4425</v>
      </c>
      <c r="C698" s="2" t="s">
        <v>4426</v>
      </c>
      <c r="D698" s="2" t="s">
        <v>4427</v>
      </c>
      <c r="E698" s="2" t="s">
        <v>4428</v>
      </c>
      <c r="F698" s="2" t="s">
        <v>22</v>
      </c>
      <c r="G698" s="2" t="s">
        <v>19</v>
      </c>
      <c r="H698" s="2">
        <v>32230</v>
      </c>
      <c r="I698" t="s">
        <v>6191</v>
      </c>
    </row>
    <row r="699" spans="1:9" x14ac:dyDescent="0.3">
      <c r="A699" s="2" t="s">
        <v>4430</v>
      </c>
      <c r="B699" s="2" t="s">
        <v>4431</v>
      </c>
      <c r="C699" s="2"/>
      <c r="D699" s="2"/>
      <c r="E699" s="2" t="s">
        <v>4432</v>
      </c>
      <c r="F699" s="2" t="s">
        <v>391</v>
      </c>
      <c r="G699" s="2" t="s">
        <v>318</v>
      </c>
      <c r="H699" s="2" t="s">
        <v>392</v>
      </c>
      <c r="I699" t="s">
        <v>6191</v>
      </c>
    </row>
    <row r="700" spans="1:9" x14ac:dyDescent="0.3">
      <c r="A700" s="2" t="s">
        <v>4434</v>
      </c>
      <c r="B700" s="2" t="s">
        <v>4435</v>
      </c>
      <c r="C700" s="2" t="s">
        <v>4436</v>
      </c>
      <c r="D700" s="2" t="s">
        <v>4437</v>
      </c>
      <c r="E700" s="2" t="s">
        <v>4438</v>
      </c>
      <c r="F700" s="2" t="s">
        <v>289</v>
      </c>
      <c r="G700" s="2" t="s">
        <v>318</v>
      </c>
      <c r="H700" s="2" t="s">
        <v>444</v>
      </c>
      <c r="I700" t="s">
        <v>6191</v>
      </c>
    </row>
    <row r="701" spans="1:9" x14ac:dyDescent="0.3">
      <c r="A701" s="2" t="s">
        <v>4440</v>
      </c>
      <c r="B701" s="2" t="s">
        <v>4441</v>
      </c>
      <c r="C701" s="2" t="s">
        <v>4442</v>
      </c>
      <c r="D701" s="2" t="s">
        <v>4443</v>
      </c>
      <c r="E701" s="2" t="s">
        <v>4444</v>
      </c>
      <c r="F701" s="2" t="s">
        <v>92</v>
      </c>
      <c r="G701" s="2" t="s">
        <v>19</v>
      </c>
      <c r="H701" s="2">
        <v>33196</v>
      </c>
      <c r="I701" t="s">
        <v>6190</v>
      </c>
    </row>
    <row r="702" spans="1:9" x14ac:dyDescent="0.3">
      <c r="A702" s="2" t="s">
        <v>4446</v>
      </c>
      <c r="B702" s="2" t="s">
        <v>4447</v>
      </c>
      <c r="C702" s="2" t="s">
        <v>4448</v>
      </c>
      <c r="D702" s="2"/>
      <c r="E702" s="2" t="s">
        <v>4449</v>
      </c>
      <c r="F702" s="2" t="s">
        <v>150</v>
      </c>
      <c r="G702" s="2" t="s">
        <v>19</v>
      </c>
      <c r="H702" s="2">
        <v>94121</v>
      </c>
      <c r="I702" t="s">
        <v>6191</v>
      </c>
    </row>
    <row r="703" spans="1:9" x14ac:dyDescent="0.3">
      <c r="A703" s="2" t="s">
        <v>4451</v>
      </c>
      <c r="B703" s="2" t="s">
        <v>4452</v>
      </c>
      <c r="C703" s="2" t="s">
        <v>4453</v>
      </c>
      <c r="D703" s="2" t="s">
        <v>4454</v>
      </c>
      <c r="E703" s="2" t="s">
        <v>4455</v>
      </c>
      <c r="F703" s="2" t="s">
        <v>390</v>
      </c>
      <c r="G703" s="2" t="s">
        <v>318</v>
      </c>
      <c r="H703" s="2" t="s">
        <v>348</v>
      </c>
      <c r="I703" t="s">
        <v>6190</v>
      </c>
    </row>
    <row r="704" spans="1:9" x14ac:dyDescent="0.3">
      <c r="A704" s="2" t="s">
        <v>4457</v>
      </c>
      <c r="B704" s="2" t="s">
        <v>4458</v>
      </c>
      <c r="C704" s="2" t="s">
        <v>4459</v>
      </c>
      <c r="D704" s="2"/>
      <c r="E704" s="2" t="s">
        <v>4460</v>
      </c>
      <c r="F704" s="2" t="s">
        <v>211</v>
      </c>
      <c r="G704" s="2" t="s">
        <v>19</v>
      </c>
      <c r="H704" s="2">
        <v>33982</v>
      </c>
      <c r="I704" t="s">
        <v>6190</v>
      </c>
    </row>
    <row r="705" spans="1:9" x14ac:dyDescent="0.3">
      <c r="A705" s="2" t="s">
        <v>4462</v>
      </c>
      <c r="B705" s="2" t="s">
        <v>4463</v>
      </c>
      <c r="C705" s="2"/>
      <c r="D705" s="2" t="s">
        <v>4464</v>
      </c>
      <c r="E705" s="2" t="s">
        <v>4465</v>
      </c>
      <c r="F705" s="2" t="s">
        <v>1282</v>
      </c>
      <c r="G705" s="2" t="s">
        <v>318</v>
      </c>
      <c r="H705" s="2" t="s">
        <v>444</v>
      </c>
      <c r="I705" t="s">
        <v>6190</v>
      </c>
    </row>
    <row r="706" spans="1:9" x14ac:dyDescent="0.3">
      <c r="A706" s="2" t="s">
        <v>4467</v>
      </c>
      <c r="B706" s="2" t="s">
        <v>4468</v>
      </c>
      <c r="C706" s="2"/>
      <c r="D706" s="2" t="s">
        <v>4469</v>
      </c>
      <c r="E706" s="2" t="s">
        <v>4470</v>
      </c>
      <c r="F706" s="2" t="s">
        <v>57</v>
      </c>
      <c r="G706" s="2" t="s">
        <v>19</v>
      </c>
      <c r="H706" s="2">
        <v>10125</v>
      </c>
      <c r="I706" t="s">
        <v>6190</v>
      </c>
    </row>
    <row r="707" spans="1:9" x14ac:dyDescent="0.3">
      <c r="A707" s="2" t="s">
        <v>4472</v>
      </c>
      <c r="B707" s="2" t="s">
        <v>4473</v>
      </c>
      <c r="C707" s="2" t="s">
        <v>4474</v>
      </c>
      <c r="D707" s="2" t="s">
        <v>4475</v>
      </c>
      <c r="E707" s="2" t="s">
        <v>4476</v>
      </c>
      <c r="F707" s="2" t="s">
        <v>295</v>
      </c>
      <c r="G707" s="2" t="s">
        <v>19</v>
      </c>
      <c r="H707" s="2">
        <v>29305</v>
      </c>
      <c r="I707" t="s">
        <v>6191</v>
      </c>
    </row>
    <row r="708" spans="1:9" x14ac:dyDescent="0.3">
      <c r="A708" s="2" t="s">
        <v>4478</v>
      </c>
      <c r="B708" s="2" t="s">
        <v>4479</v>
      </c>
      <c r="C708" s="2" t="s">
        <v>4480</v>
      </c>
      <c r="D708" s="2" t="s">
        <v>4481</v>
      </c>
      <c r="E708" s="2" t="s">
        <v>4482</v>
      </c>
      <c r="F708" s="2" t="s">
        <v>208</v>
      </c>
      <c r="G708" s="2" t="s">
        <v>19</v>
      </c>
      <c r="H708" s="2">
        <v>93305</v>
      </c>
      <c r="I708" t="s">
        <v>6191</v>
      </c>
    </row>
    <row r="709" spans="1:9" x14ac:dyDescent="0.3">
      <c r="A709" s="2" t="s">
        <v>4484</v>
      </c>
      <c r="B709" s="2" t="s">
        <v>4485</v>
      </c>
      <c r="C709" s="2"/>
      <c r="D709" s="2" t="s">
        <v>4486</v>
      </c>
      <c r="E709" s="2" t="s">
        <v>4487</v>
      </c>
      <c r="F709" s="2" t="s">
        <v>382</v>
      </c>
      <c r="G709" s="2" t="s">
        <v>318</v>
      </c>
      <c r="H709" s="2" t="s">
        <v>383</v>
      </c>
      <c r="I709" t="s">
        <v>6191</v>
      </c>
    </row>
    <row r="710" spans="1:9" x14ac:dyDescent="0.3">
      <c r="A710" s="2" t="s">
        <v>4489</v>
      </c>
      <c r="B710" s="2" t="s">
        <v>4490</v>
      </c>
      <c r="C710" s="2" t="s">
        <v>4491</v>
      </c>
      <c r="D710" s="2" t="s">
        <v>4492</v>
      </c>
      <c r="E710" s="2" t="s">
        <v>4493</v>
      </c>
      <c r="F710" s="2" t="s">
        <v>104</v>
      </c>
      <c r="G710" s="2" t="s">
        <v>19</v>
      </c>
      <c r="H710" s="2">
        <v>63169</v>
      </c>
      <c r="I710" t="s">
        <v>6190</v>
      </c>
    </row>
    <row r="711" spans="1:9" x14ac:dyDescent="0.3">
      <c r="A711" s="2" t="s">
        <v>4495</v>
      </c>
      <c r="B711" s="2" t="s">
        <v>4496</v>
      </c>
      <c r="C711" s="2"/>
      <c r="D711" s="2" t="s">
        <v>4497</v>
      </c>
      <c r="E711" s="2" t="s">
        <v>4498</v>
      </c>
      <c r="F711" s="2" t="s">
        <v>66</v>
      </c>
      <c r="G711" s="2" t="s">
        <v>19</v>
      </c>
      <c r="H711" s="2">
        <v>46896</v>
      </c>
      <c r="I711" t="s">
        <v>6190</v>
      </c>
    </row>
    <row r="712" spans="1:9" x14ac:dyDescent="0.3">
      <c r="A712" s="2" t="s">
        <v>4500</v>
      </c>
      <c r="B712" s="2" t="s">
        <v>4501</v>
      </c>
      <c r="C712" s="2" t="s">
        <v>4502</v>
      </c>
      <c r="D712" s="2" t="s">
        <v>4503</v>
      </c>
      <c r="E712" s="2" t="s">
        <v>4504</v>
      </c>
      <c r="F712" s="2" t="s">
        <v>200</v>
      </c>
      <c r="G712" s="2" t="s">
        <v>19</v>
      </c>
      <c r="H712" s="2">
        <v>55564</v>
      </c>
      <c r="I712" t="s">
        <v>6191</v>
      </c>
    </row>
    <row r="713" spans="1:9" x14ac:dyDescent="0.3">
      <c r="A713" s="2" t="s">
        <v>4506</v>
      </c>
      <c r="B713" s="2" t="s">
        <v>4507</v>
      </c>
      <c r="C713" s="2" t="s">
        <v>4508</v>
      </c>
      <c r="D713" s="2" t="s">
        <v>4509</v>
      </c>
      <c r="E713" s="2" t="s">
        <v>4510</v>
      </c>
      <c r="F713" s="2" t="s">
        <v>4511</v>
      </c>
      <c r="G713" s="2" t="s">
        <v>19</v>
      </c>
      <c r="H713" s="2">
        <v>72905</v>
      </c>
      <c r="I713" t="s">
        <v>6191</v>
      </c>
    </row>
    <row r="714" spans="1:9" x14ac:dyDescent="0.3">
      <c r="A714" s="2" t="s">
        <v>4513</v>
      </c>
      <c r="B714" s="2" t="s">
        <v>4514</v>
      </c>
      <c r="C714" s="2"/>
      <c r="D714" s="2"/>
      <c r="E714" s="2" t="s">
        <v>4515</v>
      </c>
      <c r="F714" s="2" t="s">
        <v>286</v>
      </c>
      <c r="G714" s="2" t="s">
        <v>28</v>
      </c>
      <c r="H714" s="2" t="s">
        <v>287</v>
      </c>
      <c r="I714" t="s">
        <v>6191</v>
      </c>
    </row>
    <row r="715" spans="1:9" x14ac:dyDescent="0.3">
      <c r="A715" s="2" t="s">
        <v>4517</v>
      </c>
      <c r="B715" s="2" t="s">
        <v>4518</v>
      </c>
      <c r="C715" s="2" t="s">
        <v>4519</v>
      </c>
      <c r="D715" s="2" t="s">
        <v>4520</v>
      </c>
      <c r="E715" s="2" t="s">
        <v>4521</v>
      </c>
      <c r="F715" s="2" t="s">
        <v>291</v>
      </c>
      <c r="G715" s="2" t="s">
        <v>19</v>
      </c>
      <c r="H715" s="2">
        <v>95210</v>
      </c>
      <c r="I715" t="s">
        <v>6191</v>
      </c>
    </row>
    <row r="716" spans="1:9" x14ac:dyDescent="0.3">
      <c r="A716" s="2" t="s">
        <v>4523</v>
      </c>
      <c r="B716" s="2" t="s">
        <v>4524</v>
      </c>
      <c r="C716" s="2" t="s">
        <v>4525</v>
      </c>
      <c r="D716" s="2" t="s">
        <v>4526</v>
      </c>
      <c r="E716" s="2" t="s">
        <v>4527</v>
      </c>
      <c r="F716" s="2" t="s">
        <v>436</v>
      </c>
      <c r="G716" s="2" t="s">
        <v>318</v>
      </c>
      <c r="H716" s="2" t="s">
        <v>410</v>
      </c>
      <c r="I716" t="s">
        <v>6190</v>
      </c>
    </row>
    <row r="717" spans="1:9" x14ac:dyDescent="0.3">
      <c r="A717" s="2" t="s">
        <v>4529</v>
      </c>
      <c r="B717" s="2" t="s">
        <v>4530</v>
      </c>
      <c r="C717" s="2" t="s">
        <v>4531</v>
      </c>
      <c r="D717" s="2"/>
      <c r="E717" s="2" t="s">
        <v>4532</v>
      </c>
      <c r="F717" s="2" t="s">
        <v>137</v>
      </c>
      <c r="G717" s="2" t="s">
        <v>19</v>
      </c>
      <c r="H717" s="2">
        <v>33686</v>
      </c>
      <c r="I717" t="s">
        <v>6191</v>
      </c>
    </row>
    <row r="718" spans="1:9" x14ac:dyDescent="0.3">
      <c r="A718" s="2" t="s">
        <v>4534</v>
      </c>
      <c r="B718" s="2" t="s">
        <v>4535</v>
      </c>
      <c r="C718" s="2" t="s">
        <v>4536</v>
      </c>
      <c r="D718" s="2" t="s">
        <v>4537</v>
      </c>
      <c r="E718" s="2" t="s">
        <v>4538</v>
      </c>
      <c r="F718" s="2" t="s">
        <v>1447</v>
      </c>
      <c r="G718" s="2" t="s">
        <v>318</v>
      </c>
      <c r="H718" s="2" t="s">
        <v>460</v>
      </c>
      <c r="I718" t="s">
        <v>6191</v>
      </c>
    </row>
    <row r="719" spans="1:9" x14ac:dyDescent="0.3">
      <c r="A719" s="2" t="s">
        <v>4540</v>
      </c>
      <c r="B719" s="2" t="s">
        <v>4541</v>
      </c>
      <c r="C719" s="2" t="s">
        <v>4542</v>
      </c>
      <c r="D719" s="2" t="s">
        <v>4543</v>
      </c>
      <c r="E719" s="2" t="s">
        <v>4544</v>
      </c>
      <c r="F719" s="2" t="s">
        <v>46</v>
      </c>
      <c r="G719" s="2" t="s">
        <v>19</v>
      </c>
      <c r="H719" s="2">
        <v>19104</v>
      </c>
      <c r="I719" t="s">
        <v>6191</v>
      </c>
    </row>
    <row r="720" spans="1:9" x14ac:dyDescent="0.3">
      <c r="A720" s="2" t="s">
        <v>4546</v>
      </c>
      <c r="B720" s="2" t="s">
        <v>4547</v>
      </c>
      <c r="C720" s="2" t="s">
        <v>4548</v>
      </c>
      <c r="D720" s="2" t="s">
        <v>4549</v>
      </c>
      <c r="E720" s="2" t="s">
        <v>4550</v>
      </c>
      <c r="F720" s="2" t="s">
        <v>467</v>
      </c>
      <c r="G720" s="2" t="s">
        <v>19</v>
      </c>
      <c r="H720" s="2">
        <v>76905</v>
      </c>
      <c r="I720" t="s">
        <v>6191</v>
      </c>
    </row>
    <row r="721" spans="1:9" x14ac:dyDescent="0.3">
      <c r="A721" s="2" t="s">
        <v>4552</v>
      </c>
      <c r="B721" s="2" t="s">
        <v>4553</v>
      </c>
      <c r="C721" s="2" t="s">
        <v>4554</v>
      </c>
      <c r="D721" s="2" t="s">
        <v>4555</v>
      </c>
      <c r="E721" s="2" t="s">
        <v>4556</v>
      </c>
      <c r="F721" s="2" t="s">
        <v>27</v>
      </c>
      <c r="G721" s="2" t="s">
        <v>19</v>
      </c>
      <c r="H721" s="2">
        <v>90035</v>
      </c>
      <c r="I721" t="s">
        <v>6190</v>
      </c>
    </row>
    <row r="722" spans="1:9" x14ac:dyDescent="0.3">
      <c r="A722" s="2" t="s">
        <v>4558</v>
      </c>
      <c r="B722" s="2" t="s">
        <v>4559</v>
      </c>
      <c r="C722" s="2" t="s">
        <v>4560</v>
      </c>
      <c r="D722" s="2" t="s">
        <v>4561</v>
      </c>
      <c r="E722" s="2" t="s">
        <v>4562</v>
      </c>
      <c r="F722" s="2" t="s">
        <v>174</v>
      </c>
      <c r="G722" s="2" t="s">
        <v>19</v>
      </c>
      <c r="H722" s="2">
        <v>48912</v>
      </c>
      <c r="I722" t="s">
        <v>6190</v>
      </c>
    </row>
    <row r="723" spans="1:9" x14ac:dyDescent="0.3">
      <c r="A723" s="2" t="s">
        <v>4564</v>
      </c>
      <c r="B723" s="2" t="s">
        <v>4565</v>
      </c>
      <c r="C723" s="2" t="s">
        <v>4566</v>
      </c>
      <c r="D723" s="2" t="s">
        <v>4567</v>
      </c>
      <c r="E723" s="2" t="s">
        <v>4568</v>
      </c>
      <c r="F723" s="2" t="s">
        <v>209</v>
      </c>
      <c r="G723" s="2" t="s">
        <v>19</v>
      </c>
      <c r="H723" s="2">
        <v>34615</v>
      </c>
      <c r="I723" t="s">
        <v>6190</v>
      </c>
    </row>
    <row r="724" spans="1:9" x14ac:dyDescent="0.3">
      <c r="A724" s="2" t="s">
        <v>4570</v>
      </c>
      <c r="B724" s="2" t="s">
        <v>4571</v>
      </c>
      <c r="C724" s="2"/>
      <c r="D724" s="2" t="s">
        <v>4572</v>
      </c>
      <c r="E724" s="2" t="s">
        <v>4573</v>
      </c>
      <c r="F724" s="2" t="s">
        <v>146</v>
      </c>
      <c r="G724" s="2" t="s">
        <v>19</v>
      </c>
      <c r="H724" s="2">
        <v>90605</v>
      </c>
      <c r="I724" t="s">
        <v>6191</v>
      </c>
    </row>
    <row r="725" spans="1:9" x14ac:dyDescent="0.3">
      <c r="A725" s="2" t="s">
        <v>4575</v>
      </c>
      <c r="B725" s="2" t="s">
        <v>4576</v>
      </c>
      <c r="C725" s="2" t="s">
        <v>4577</v>
      </c>
      <c r="D725" s="2" t="s">
        <v>4578</v>
      </c>
      <c r="E725" s="2" t="s">
        <v>4579</v>
      </c>
      <c r="F725" s="2" t="s">
        <v>30</v>
      </c>
      <c r="G725" s="2" t="s">
        <v>19</v>
      </c>
      <c r="H725" s="2">
        <v>93773</v>
      </c>
      <c r="I725" t="s">
        <v>6191</v>
      </c>
    </row>
    <row r="726" spans="1:9" x14ac:dyDescent="0.3">
      <c r="A726" s="2" t="s">
        <v>4581</v>
      </c>
      <c r="B726" s="2" t="s">
        <v>4582</v>
      </c>
      <c r="C726" s="2"/>
      <c r="D726" s="2" t="s">
        <v>4583</v>
      </c>
      <c r="E726" s="2" t="s">
        <v>4584</v>
      </c>
      <c r="F726" s="2" t="s">
        <v>57</v>
      </c>
      <c r="G726" s="2" t="s">
        <v>19</v>
      </c>
      <c r="H726" s="2">
        <v>10155</v>
      </c>
      <c r="I726" t="s">
        <v>6190</v>
      </c>
    </row>
    <row r="727" spans="1:9" x14ac:dyDescent="0.3">
      <c r="A727" s="2" t="s">
        <v>4586</v>
      </c>
      <c r="B727" s="2" t="s">
        <v>4587</v>
      </c>
      <c r="C727" s="2" t="s">
        <v>4588</v>
      </c>
      <c r="D727" s="2" t="s">
        <v>4589</v>
      </c>
      <c r="E727" s="2" t="s">
        <v>4590</v>
      </c>
      <c r="F727" s="2" t="s">
        <v>78</v>
      </c>
      <c r="G727" s="2" t="s">
        <v>19</v>
      </c>
      <c r="H727" s="2">
        <v>80935</v>
      </c>
      <c r="I727" t="s">
        <v>6191</v>
      </c>
    </row>
    <row r="728" spans="1:9" x14ac:dyDescent="0.3">
      <c r="A728" s="2" t="s">
        <v>4592</v>
      </c>
      <c r="B728" s="2" t="s">
        <v>4593</v>
      </c>
      <c r="C728" s="2"/>
      <c r="D728" s="2" t="s">
        <v>4594</v>
      </c>
      <c r="E728" s="2" t="s">
        <v>4595</v>
      </c>
      <c r="F728" s="2" t="s">
        <v>277</v>
      </c>
      <c r="G728" s="2" t="s">
        <v>19</v>
      </c>
      <c r="H728" s="2">
        <v>90831</v>
      </c>
      <c r="I728" t="s">
        <v>6191</v>
      </c>
    </row>
    <row r="729" spans="1:9" x14ac:dyDescent="0.3">
      <c r="A729" s="2" t="s">
        <v>4597</v>
      </c>
      <c r="B729" s="2" t="s">
        <v>4598</v>
      </c>
      <c r="C729" s="2" t="s">
        <v>4599</v>
      </c>
      <c r="D729" s="2" t="s">
        <v>4600</v>
      </c>
      <c r="E729" s="2" t="s">
        <v>4601</v>
      </c>
      <c r="F729" s="2" t="s">
        <v>331</v>
      </c>
      <c r="G729" s="2" t="s">
        <v>318</v>
      </c>
      <c r="H729" s="2" t="s">
        <v>332</v>
      </c>
      <c r="I729" t="s">
        <v>6190</v>
      </c>
    </row>
    <row r="730" spans="1:9" x14ac:dyDescent="0.3">
      <c r="A730" s="2" t="s">
        <v>4603</v>
      </c>
      <c r="B730" s="2" t="s">
        <v>4604</v>
      </c>
      <c r="C730" s="2" t="s">
        <v>4605</v>
      </c>
      <c r="D730" s="2" t="s">
        <v>4606</v>
      </c>
      <c r="E730" s="2" t="s">
        <v>4607</v>
      </c>
      <c r="F730" s="2" t="s">
        <v>122</v>
      </c>
      <c r="G730" s="2" t="s">
        <v>19</v>
      </c>
      <c r="H730" s="2">
        <v>89510</v>
      </c>
      <c r="I730" t="s">
        <v>6190</v>
      </c>
    </row>
    <row r="731" spans="1:9" x14ac:dyDescent="0.3">
      <c r="A731" s="2" t="s">
        <v>4609</v>
      </c>
      <c r="B731" s="2" t="s">
        <v>4610</v>
      </c>
      <c r="C731" s="2" t="s">
        <v>4611</v>
      </c>
      <c r="D731" s="2" t="s">
        <v>4612</v>
      </c>
      <c r="E731" s="2" t="s">
        <v>4613</v>
      </c>
      <c r="F731" s="2" t="s">
        <v>81</v>
      </c>
      <c r="G731" s="2" t="s">
        <v>28</v>
      </c>
      <c r="H731" s="2" t="s">
        <v>258</v>
      </c>
      <c r="I731" t="s">
        <v>6191</v>
      </c>
    </row>
    <row r="732" spans="1:9" x14ac:dyDescent="0.3">
      <c r="A732" s="2" t="s">
        <v>4615</v>
      </c>
      <c r="B732" s="2" t="s">
        <v>4616</v>
      </c>
      <c r="C732" s="2" t="s">
        <v>4617</v>
      </c>
      <c r="D732" s="2" t="s">
        <v>4618</v>
      </c>
      <c r="E732" s="2" t="s">
        <v>4619</v>
      </c>
      <c r="F732" s="2" t="s">
        <v>107</v>
      </c>
      <c r="G732" s="2" t="s">
        <v>19</v>
      </c>
      <c r="H732" s="2">
        <v>89155</v>
      </c>
      <c r="I732" t="s">
        <v>6191</v>
      </c>
    </row>
    <row r="733" spans="1:9" x14ac:dyDescent="0.3">
      <c r="A733" s="2" t="s">
        <v>4621</v>
      </c>
      <c r="B733" s="2" t="s">
        <v>4622</v>
      </c>
      <c r="C733" s="2"/>
      <c r="D733" s="2" t="s">
        <v>4623</v>
      </c>
      <c r="E733" s="2" t="s">
        <v>4624</v>
      </c>
      <c r="F733" s="2" t="s">
        <v>168</v>
      </c>
      <c r="G733" s="2" t="s">
        <v>19</v>
      </c>
      <c r="H733" s="2">
        <v>19805</v>
      </c>
      <c r="I733" t="s">
        <v>6190</v>
      </c>
    </row>
    <row r="734" spans="1:9" x14ac:dyDescent="0.3">
      <c r="A734" s="2" t="s">
        <v>4626</v>
      </c>
      <c r="B734" s="2" t="s">
        <v>4627</v>
      </c>
      <c r="C734" s="2" t="s">
        <v>4628</v>
      </c>
      <c r="D734" s="2" t="s">
        <v>4629</v>
      </c>
      <c r="E734" s="2" t="s">
        <v>4630</v>
      </c>
      <c r="F734" s="2" t="s">
        <v>122</v>
      </c>
      <c r="G734" s="2" t="s">
        <v>19</v>
      </c>
      <c r="H734" s="2">
        <v>89550</v>
      </c>
      <c r="I734" t="s">
        <v>6191</v>
      </c>
    </row>
    <row r="735" spans="1:9" x14ac:dyDescent="0.3">
      <c r="A735" s="2" t="s">
        <v>4632</v>
      </c>
      <c r="B735" s="2" t="s">
        <v>4633</v>
      </c>
      <c r="C735" s="2" t="s">
        <v>4634</v>
      </c>
      <c r="D735" s="2" t="s">
        <v>4635</v>
      </c>
      <c r="E735" s="2" t="s">
        <v>4636</v>
      </c>
      <c r="F735" s="2" t="s">
        <v>142</v>
      </c>
      <c r="G735" s="2" t="s">
        <v>19</v>
      </c>
      <c r="H735" s="2">
        <v>35487</v>
      </c>
      <c r="I735" t="s">
        <v>6190</v>
      </c>
    </row>
    <row r="736" spans="1:9" x14ac:dyDescent="0.3">
      <c r="A736" s="2" t="s">
        <v>4638</v>
      </c>
      <c r="B736" s="2" t="s">
        <v>4639</v>
      </c>
      <c r="C736" s="2"/>
      <c r="D736" s="2" t="s">
        <v>4640</v>
      </c>
      <c r="E736" s="2" t="s">
        <v>4641</v>
      </c>
      <c r="F736" s="2" t="s">
        <v>206</v>
      </c>
      <c r="G736" s="2" t="s">
        <v>19</v>
      </c>
      <c r="H736" s="2">
        <v>92645</v>
      </c>
      <c r="I736" t="s">
        <v>6191</v>
      </c>
    </row>
    <row r="737" spans="1:9" x14ac:dyDescent="0.3">
      <c r="A737" s="2" t="s">
        <v>4643</v>
      </c>
      <c r="B737" s="2" t="s">
        <v>4644</v>
      </c>
      <c r="C737" s="2" t="s">
        <v>4645</v>
      </c>
      <c r="D737" s="2"/>
      <c r="E737" s="2" t="s">
        <v>4646</v>
      </c>
      <c r="F737" s="2" t="s">
        <v>67</v>
      </c>
      <c r="G737" s="2" t="s">
        <v>19</v>
      </c>
      <c r="H737" s="2">
        <v>66225</v>
      </c>
      <c r="I737" t="s">
        <v>6191</v>
      </c>
    </row>
    <row r="738" spans="1:9" x14ac:dyDescent="0.3">
      <c r="A738" s="2" t="s">
        <v>4648</v>
      </c>
      <c r="B738" s="2" t="s">
        <v>4649</v>
      </c>
      <c r="C738" s="2" t="s">
        <v>4650</v>
      </c>
      <c r="D738" s="2" t="s">
        <v>4651</v>
      </c>
      <c r="E738" s="2" t="s">
        <v>4652</v>
      </c>
      <c r="F738" s="2" t="s">
        <v>1282</v>
      </c>
      <c r="G738" s="2" t="s">
        <v>318</v>
      </c>
      <c r="H738" s="2" t="s">
        <v>444</v>
      </c>
      <c r="I738" t="s">
        <v>6190</v>
      </c>
    </row>
    <row r="739" spans="1:9" x14ac:dyDescent="0.3">
      <c r="A739" s="2" t="s">
        <v>4654</v>
      </c>
      <c r="B739" s="2" t="s">
        <v>4655</v>
      </c>
      <c r="C739" s="2" t="s">
        <v>4656</v>
      </c>
      <c r="D739" s="2" t="s">
        <v>4657</v>
      </c>
      <c r="E739" s="2" t="s">
        <v>4658</v>
      </c>
      <c r="F739" s="2" t="s">
        <v>51</v>
      </c>
      <c r="G739" s="2" t="s">
        <v>19</v>
      </c>
      <c r="H739" s="2">
        <v>45228</v>
      </c>
      <c r="I739" t="s">
        <v>6191</v>
      </c>
    </row>
    <row r="740" spans="1:9" x14ac:dyDescent="0.3">
      <c r="A740" s="2" t="s">
        <v>4660</v>
      </c>
      <c r="B740" s="2" t="s">
        <v>4661</v>
      </c>
      <c r="C740" s="2" t="s">
        <v>4662</v>
      </c>
      <c r="D740" s="2" t="s">
        <v>4663</v>
      </c>
      <c r="E740" s="2" t="s">
        <v>4664</v>
      </c>
      <c r="F740" s="2" t="s">
        <v>264</v>
      </c>
      <c r="G740" s="2" t="s">
        <v>28</v>
      </c>
      <c r="H740" s="2" t="s">
        <v>265</v>
      </c>
      <c r="I740" t="s">
        <v>6191</v>
      </c>
    </row>
    <row r="741" spans="1:9" x14ac:dyDescent="0.3">
      <c r="A741" s="2" t="s">
        <v>4666</v>
      </c>
      <c r="B741" s="2" t="s">
        <v>4667</v>
      </c>
      <c r="C741" s="2"/>
      <c r="D741" s="2" t="s">
        <v>4668</v>
      </c>
      <c r="E741" s="2" t="s">
        <v>4669</v>
      </c>
      <c r="F741" s="2" t="s">
        <v>189</v>
      </c>
      <c r="G741" s="2" t="s">
        <v>19</v>
      </c>
      <c r="H741" s="2">
        <v>97296</v>
      </c>
      <c r="I741" t="s">
        <v>6190</v>
      </c>
    </row>
    <row r="742" spans="1:9" x14ac:dyDescent="0.3">
      <c r="A742" s="2" t="s">
        <v>4671</v>
      </c>
      <c r="B742" s="2" t="s">
        <v>4672</v>
      </c>
      <c r="C742" s="2" t="s">
        <v>4673</v>
      </c>
      <c r="D742" s="2" t="s">
        <v>4674</v>
      </c>
      <c r="E742" s="2" t="s">
        <v>4675</v>
      </c>
      <c r="F742" s="2" t="s">
        <v>382</v>
      </c>
      <c r="G742" s="2" t="s">
        <v>318</v>
      </c>
      <c r="H742" s="2" t="s">
        <v>383</v>
      </c>
      <c r="I742" t="s">
        <v>6191</v>
      </c>
    </row>
    <row r="743" spans="1:9" x14ac:dyDescent="0.3">
      <c r="A743" s="2" t="s">
        <v>4677</v>
      </c>
      <c r="B743" s="2" t="s">
        <v>4678</v>
      </c>
      <c r="C743" s="2" t="s">
        <v>4679</v>
      </c>
      <c r="D743" s="2" t="s">
        <v>4680</v>
      </c>
      <c r="E743" s="2" t="s">
        <v>4681</v>
      </c>
      <c r="F743" s="2" t="s">
        <v>256</v>
      </c>
      <c r="G743" s="2" t="s">
        <v>19</v>
      </c>
      <c r="H743" s="2">
        <v>94089</v>
      </c>
      <c r="I743" t="s">
        <v>6191</v>
      </c>
    </row>
    <row r="744" spans="1:9" x14ac:dyDescent="0.3">
      <c r="A744" s="2" t="s">
        <v>4683</v>
      </c>
      <c r="B744" s="2" t="s">
        <v>4684</v>
      </c>
      <c r="C744" s="2" t="s">
        <v>4685</v>
      </c>
      <c r="D744" s="2" t="s">
        <v>4686</v>
      </c>
      <c r="E744" s="2" t="s">
        <v>4687</v>
      </c>
      <c r="F744" s="2" t="s">
        <v>23</v>
      </c>
      <c r="G744" s="2" t="s">
        <v>19</v>
      </c>
      <c r="H744" s="2">
        <v>38188</v>
      </c>
      <c r="I744" t="s">
        <v>6191</v>
      </c>
    </row>
    <row r="745" spans="1:9" x14ac:dyDescent="0.3">
      <c r="A745" s="2" t="s">
        <v>4689</v>
      </c>
      <c r="B745" s="2" t="s">
        <v>4690</v>
      </c>
      <c r="C745" s="2" t="s">
        <v>4691</v>
      </c>
      <c r="D745" s="2" t="s">
        <v>4692</v>
      </c>
      <c r="E745" s="2" t="s">
        <v>4693</v>
      </c>
      <c r="F745" s="2" t="s">
        <v>80</v>
      </c>
      <c r="G745" s="2" t="s">
        <v>19</v>
      </c>
      <c r="H745" s="2">
        <v>32868</v>
      </c>
      <c r="I745" t="s">
        <v>6191</v>
      </c>
    </row>
    <row r="746" spans="1:9" x14ac:dyDescent="0.3">
      <c r="A746" s="2" t="s">
        <v>4695</v>
      </c>
      <c r="B746" s="2" t="s">
        <v>4696</v>
      </c>
      <c r="C746" s="2"/>
      <c r="D746" s="2" t="s">
        <v>4697</v>
      </c>
      <c r="E746" s="2" t="s">
        <v>4698</v>
      </c>
      <c r="F746" s="2" t="s">
        <v>41</v>
      </c>
      <c r="G746" s="2" t="s">
        <v>19</v>
      </c>
      <c r="H746" s="2">
        <v>48232</v>
      </c>
      <c r="I746" t="s">
        <v>6190</v>
      </c>
    </row>
    <row r="747" spans="1:9" x14ac:dyDescent="0.3">
      <c r="A747" s="2" t="s">
        <v>4700</v>
      </c>
      <c r="B747" s="2" t="s">
        <v>4701</v>
      </c>
      <c r="C747" s="2" t="s">
        <v>4702</v>
      </c>
      <c r="D747" s="2" t="s">
        <v>4703</v>
      </c>
      <c r="E747" s="2" t="s">
        <v>4704</v>
      </c>
      <c r="F747" s="2" t="s">
        <v>483</v>
      </c>
      <c r="G747" s="2" t="s">
        <v>318</v>
      </c>
      <c r="H747" s="2" t="s">
        <v>484</v>
      </c>
      <c r="I747" t="s">
        <v>6191</v>
      </c>
    </row>
    <row r="748" spans="1:9" x14ac:dyDescent="0.3">
      <c r="A748" s="2" t="s">
        <v>4706</v>
      </c>
      <c r="B748" s="2" t="s">
        <v>4707</v>
      </c>
      <c r="C748" s="2" t="s">
        <v>4708</v>
      </c>
      <c r="D748" s="2" t="s">
        <v>4709</v>
      </c>
      <c r="E748" s="2" t="s">
        <v>4710</v>
      </c>
      <c r="F748" s="2" t="s">
        <v>459</v>
      </c>
      <c r="G748" s="2" t="s">
        <v>318</v>
      </c>
      <c r="H748" s="2" t="s">
        <v>460</v>
      </c>
      <c r="I748" t="s">
        <v>6191</v>
      </c>
    </row>
    <row r="749" spans="1:9" x14ac:dyDescent="0.3">
      <c r="A749" s="2" t="s">
        <v>4712</v>
      </c>
      <c r="B749" s="2" t="s">
        <v>4713</v>
      </c>
      <c r="C749" s="2" t="s">
        <v>4714</v>
      </c>
      <c r="D749" s="2" t="s">
        <v>4715</v>
      </c>
      <c r="E749" s="2" t="s">
        <v>4716</v>
      </c>
      <c r="F749" s="2" t="s">
        <v>430</v>
      </c>
      <c r="G749" s="2" t="s">
        <v>318</v>
      </c>
      <c r="H749" s="2" t="s">
        <v>431</v>
      </c>
      <c r="I749" t="s">
        <v>6190</v>
      </c>
    </row>
    <row r="750" spans="1:9" x14ac:dyDescent="0.3">
      <c r="A750" s="2" t="s">
        <v>4718</v>
      </c>
      <c r="B750" s="2" t="s">
        <v>4719</v>
      </c>
      <c r="C750" s="2" t="s">
        <v>4720</v>
      </c>
      <c r="D750" s="2" t="s">
        <v>4721</v>
      </c>
      <c r="E750" s="2" t="s">
        <v>4722</v>
      </c>
      <c r="F750" s="2" t="s">
        <v>38</v>
      </c>
      <c r="G750" s="2" t="s">
        <v>19</v>
      </c>
      <c r="H750" s="2">
        <v>23203</v>
      </c>
      <c r="I750" t="s">
        <v>6191</v>
      </c>
    </row>
    <row r="751" spans="1:9" x14ac:dyDescent="0.3">
      <c r="A751" s="2" t="s">
        <v>4724</v>
      </c>
      <c r="B751" s="2" t="s">
        <v>4725</v>
      </c>
      <c r="C751" s="2" t="s">
        <v>4726</v>
      </c>
      <c r="D751" s="2" t="s">
        <v>4727</v>
      </c>
      <c r="E751" s="2" t="s">
        <v>4728</v>
      </c>
      <c r="F751" s="2" t="s">
        <v>4729</v>
      </c>
      <c r="G751" s="2" t="s">
        <v>318</v>
      </c>
      <c r="H751" s="2" t="s">
        <v>410</v>
      </c>
      <c r="I751" t="s">
        <v>6190</v>
      </c>
    </row>
    <row r="752" spans="1:9" x14ac:dyDescent="0.3">
      <c r="A752" s="2" t="s">
        <v>4731</v>
      </c>
      <c r="B752" s="2" t="s">
        <v>4732</v>
      </c>
      <c r="C752" s="2"/>
      <c r="D752" s="2" t="s">
        <v>4733</v>
      </c>
      <c r="E752" s="2" t="s">
        <v>4734</v>
      </c>
      <c r="F752" s="2" t="s">
        <v>106</v>
      </c>
      <c r="G752" s="2" t="s">
        <v>19</v>
      </c>
      <c r="H752" s="2">
        <v>76178</v>
      </c>
      <c r="I752" t="s">
        <v>6190</v>
      </c>
    </row>
    <row r="753" spans="1:9" x14ac:dyDescent="0.3">
      <c r="A753" s="2" t="s">
        <v>4736</v>
      </c>
      <c r="B753" s="2" t="s">
        <v>4737</v>
      </c>
      <c r="C753" s="2" t="s">
        <v>4738</v>
      </c>
      <c r="D753" s="2" t="s">
        <v>4739</v>
      </c>
      <c r="E753" s="2" t="s">
        <v>4740</v>
      </c>
      <c r="F753" s="2" t="s">
        <v>139</v>
      </c>
      <c r="G753" s="2" t="s">
        <v>19</v>
      </c>
      <c r="H753" s="2">
        <v>11254</v>
      </c>
      <c r="I753" t="s">
        <v>6191</v>
      </c>
    </row>
    <row r="754" spans="1:9" x14ac:dyDescent="0.3">
      <c r="A754" s="2" t="s">
        <v>4742</v>
      </c>
      <c r="B754" s="2" t="s">
        <v>4743</v>
      </c>
      <c r="C754" s="2" t="s">
        <v>4744</v>
      </c>
      <c r="D754" s="2" t="s">
        <v>4745</v>
      </c>
      <c r="E754" s="2" t="s">
        <v>4746</v>
      </c>
      <c r="F754" s="2" t="s">
        <v>106</v>
      </c>
      <c r="G754" s="2" t="s">
        <v>19</v>
      </c>
      <c r="H754" s="2">
        <v>76198</v>
      </c>
      <c r="I754" t="s">
        <v>6190</v>
      </c>
    </row>
    <row r="755" spans="1:9" x14ac:dyDescent="0.3">
      <c r="A755" s="2" t="s">
        <v>4748</v>
      </c>
      <c r="B755" s="2" t="s">
        <v>4749</v>
      </c>
      <c r="C755" s="2" t="s">
        <v>4750</v>
      </c>
      <c r="D755" s="2" t="s">
        <v>4751</v>
      </c>
      <c r="E755" s="2" t="s">
        <v>4752</v>
      </c>
      <c r="F755" s="2" t="s">
        <v>184</v>
      </c>
      <c r="G755" s="2" t="s">
        <v>19</v>
      </c>
      <c r="H755" s="2">
        <v>85053</v>
      </c>
      <c r="I755" t="s">
        <v>6191</v>
      </c>
    </row>
    <row r="756" spans="1:9" x14ac:dyDescent="0.3">
      <c r="A756" s="2" t="s">
        <v>4754</v>
      </c>
      <c r="B756" s="2" t="s">
        <v>4755</v>
      </c>
      <c r="C756" s="2" t="s">
        <v>4756</v>
      </c>
      <c r="D756" s="2"/>
      <c r="E756" s="2" t="s">
        <v>4757</v>
      </c>
      <c r="F756" s="2" t="s">
        <v>47</v>
      </c>
      <c r="G756" s="2" t="s">
        <v>19</v>
      </c>
      <c r="H756" s="2">
        <v>20470</v>
      </c>
      <c r="I756" t="s">
        <v>6191</v>
      </c>
    </row>
    <row r="757" spans="1:9" x14ac:dyDescent="0.3">
      <c r="A757" s="2" t="s">
        <v>4759</v>
      </c>
      <c r="B757" s="2" t="s">
        <v>4760</v>
      </c>
      <c r="C757" s="2" t="s">
        <v>4761</v>
      </c>
      <c r="D757" s="2" t="s">
        <v>4762</v>
      </c>
      <c r="E757" s="2" t="s">
        <v>4763</v>
      </c>
      <c r="F757" s="2" t="s">
        <v>52</v>
      </c>
      <c r="G757" s="2" t="s">
        <v>19</v>
      </c>
      <c r="H757" s="2">
        <v>75287</v>
      </c>
      <c r="I757" t="s">
        <v>6191</v>
      </c>
    </row>
    <row r="758" spans="1:9" x14ac:dyDescent="0.3">
      <c r="A758" s="2" t="s">
        <v>4765</v>
      </c>
      <c r="B758" s="2" t="s">
        <v>4766</v>
      </c>
      <c r="C758" s="2" t="s">
        <v>4767</v>
      </c>
      <c r="D758" s="2" t="s">
        <v>4768</v>
      </c>
      <c r="E758" s="2" t="s">
        <v>4769</v>
      </c>
      <c r="F758" s="2" t="s">
        <v>171</v>
      </c>
      <c r="G758" s="2" t="s">
        <v>19</v>
      </c>
      <c r="H758" s="2">
        <v>28805</v>
      </c>
      <c r="I758" t="s">
        <v>6190</v>
      </c>
    </row>
    <row r="759" spans="1:9" x14ac:dyDescent="0.3">
      <c r="A759" s="2" t="s">
        <v>4771</v>
      </c>
      <c r="B759" s="2" t="s">
        <v>4772</v>
      </c>
      <c r="C759" s="2" t="s">
        <v>4773</v>
      </c>
      <c r="D759" s="2" t="s">
        <v>4774</v>
      </c>
      <c r="E759" s="2" t="s">
        <v>4775</v>
      </c>
      <c r="F759" s="2" t="s">
        <v>252</v>
      </c>
      <c r="G759" s="2" t="s">
        <v>19</v>
      </c>
      <c r="H759" s="2">
        <v>59112</v>
      </c>
      <c r="I759" t="s">
        <v>6190</v>
      </c>
    </row>
    <row r="760" spans="1:9" x14ac:dyDescent="0.3">
      <c r="A760" s="2" t="s">
        <v>4777</v>
      </c>
      <c r="B760" s="2" t="s">
        <v>4778</v>
      </c>
      <c r="C760" s="2" t="s">
        <v>4779</v>
      </c>
      <c r="D760" s="2"/>
      <c r="E760" s="2" t="s">
        <v>4780</v>
      </c>
      <c r="F760" s="2" t="s">
        <v>104</v>
      </c>
      <c r="G760" s="2" t="s">
        <v>19</v>
      </c>
      <c r="H760" s="2">
        <v>63126</v>
      </c>
      <c r="I760" t="s">
        <v>6191</v>
      </c>
    </row>
    <row r="761" spans="1:9" x14ac:dyDescent="0.3">
      <c r="A761" s="2" t="s">
        <v>4782</v>
      </c>
      <c r="B761" s="2" t="s">
        <v>4783</v>
      </c>
      <c r="C761" s="2" t="s">
        <v>4784</v>
      </c>
      <c r="D761" s="2" t="s">
        <v>4785</v>
      </c>
      <c r="E761" s="2" t="s">
        <v>4786</v>
      </c>
      <c r="F761" s="2" t="s">
        <v>155</v>
      </c>
      <c r="G761" s="2" t="s">
        <v>19</v>
      </c>
      <c r="H761" s="2">
        <v>64054</v>
      </c>
      <c r="I761" t="s">
        <v>6190</v>
      </c>
    </row>
    <row r="762" spans="1:9" x14ac:dyDescent="0.3">
      <c r="A762" s="2" t="s">
        <v>4788</v>
      </c>
      <c r="B762" s="2" t="s">
        <v>4789</v>
      </c>
      <c r="C762" s="2" t="s">
        <v>4790</v>
      </c>
      <c r="D762" s="2"/>
      <c r="E762" s="2" t="s">
        <v>4791</v>
      </c>
      <c r="F762" s="2" t="s">
        <v>82</v>
      </c>
      <c r="G762" s="2" t="s">
        <v>19</v>
      </c>
      <c r="H762" s="2">
        <v>27404</v>
      </c>
      <c r="I762" t="s">
        <v>6191</v>
      </c>
    </row>
    <row r="763" spans="1:9" x14ac:dyDescent="0.3">
      <c r="A763" s="2" t="s">
        <v>4793</v>
      </c>
      <c r="B763" s="2" t="s">
        <v>4794</v>
      </c>
      <c r="C763" s="2" t="s">
        <v>4795</v>
      </c>
      <c r="D763" s="2"/>
      <c r="E763" s="2" t="s">
        <v>4796</v>
      </c>
      <c r="F763" s="2" t="s">
        <v>99</v>
      </c>
      <c r="G763" s="2" t="s">
        <v>19</v>
      </c>
      <c r="H763" s="2">
        <v>71213</v>
      </c>
      <c r="I763" t="s">
        <v>6190</v>
      </c>
    </row>
    <row r="764" spans="1:9" x14ac:dyDescent="0.3">
      <c r="A764" s="2" t="s">
        <v>4798</v>
      </c>
      <c r="B764" s="2" t="s">
        <v>4799</v>
      </c>
      <c r="C764" s="2" t="s">
        <v>4800</v>
      </c>
      <c r="D764" s="2" t="s">
        <v>4801</v>
      </c>
      <c r="E764" s="2" t="s">
        <v>4802</v>
      </c>
      <c r="F764" s="2" t="s">
        <v>159</v>
      </c>
      <c r="G764" s="2" t="s">
        <v>28</v>
      </c>
      <c r="H764" s="2" t="s">
        <v>160</v>
      </c>
      <c r="I764" t="s">
        <v>6191</v>
      </c>
    </row>
    <row r="765" spans="1:9" x14ac:dyDescent="0.3">
      <c r="A765" s="2" t="s">
        <v>4804</v>
      </c>
      <c r="B765" s="2" t="s">
        <v>4805</v>
      </c>
      <c r="C765" s="2"/>
      <c r="D765" s="2" t="s">
        <v>4806</v>
      </c>
      <c r="E765" s="2" t="s">
        <v>4807</v>
      </c>
      <c r="F765" s="2" t="s">
        <v>106</v>
      </c>
      <c r="G765" s="2" t="s">
        <v>19</v>
      </c>
      <c r="H765" s="2">
        <v>76129</v>
      </c>
      <c r="I765" t="s">
        <v>6191</v>
      </c>
    </row>
    <row r="766" spans="1:9" x14ac:dyDescent="0.3">
      <c r="A766" s="2" t="s">
        <v>4809</v>
      </c>
      <c r="B766" s="2" t="s">
        <v>4810</v>
      </c>
      <c r="C766" s="2" t="s">
        <v>4811</v>
      </c>
      <c r="D766" s="2" t="s">
        <v>4812</v>
      </c>
      <c r="E766" s="2" t="s">
        <v>4813</v>
      </c>
      <c r="F766" s="2" t="s">
        <v>97</v>
      </c>
      <c r="G766" s="2" t="s">
        <v>19</v>
      </c>
      <c r="H766" s="2">
        <v>58122</v>
      </c>
      <c r="I766" t="s">
        <v>6190</v>
      </c>
    </row>
    <row r="767" spans="1:9" x14ac:dyDescent="0.3">
      <c r="A767" s="2" t="s">
        <v>4815</v>
      </c>
      <c r="B767" s="2" t="s">
        <v>4816</v>
      </c>
      <c r="C767" s="2" t="s">
        <v>4817</v>
      </c>
      <c r="D767" s="2" t="s">
        <v>4818</v>
      </c>
      <c r="E767" s="2" t="s">
        <v>4819</v>
      </c>
      <c r="F767" s="2" t="s">
        <v>115</v>
      </c>
      <c r="G767" s="2" t="s">
        <v>19</v>
      </c>
      <c r="H767" s="2">
        <v>75044</v>
      </c>
      <c r="I767" t="s">
        <v>6190</v>
      </c>
    </row>
    <row r="768" spans="1:9" x14ac:dyDescent="0.3">
      <c r="A768" s="2" t="s">
        <v>4820</v>
      </c>
      <c r="B768" s="2" t="s">
        <v>4821</v>
      </c>
      <c r="C768" s="2" t="s">
        <v>4822</v>
      </c>
      <c r="D768" s="2" t="s">
        <v>4823</v>
      </c>
      <c r="E768" s="2" t="s">
        <v>4824</v>
      </c>
      <c r="F768" s="2" t="s">
        <v>39</v>
      </c>
      <c r="G768" s="2" t="s">
        <v>19</v>
      </c>
      <c r="H768" s="2">
        <v>43231</v>
      </c>
      <c r="I768" t="s">
        <v>6191</v>
      </c>
    </row>
    <row r="769" spans="1:9" x14ac:dyDescent="0.3">
      <c r="A769" s="2" t="s">
        <v>4826</v>
      </c>
      <c r="B769" s="2" t="s">
        <v>4827</v>
      </c>
      <c r="C769" s="2" t="s">
        <v>4828</v>
      </c>
      <c r="D769" s="2" t="s">
        <v>4829</v>
      </c>
      <c r="E769" s="2" t="s">
        <v>4830</v>
      </c>
      <c r="F769" s="2" t="s">
        <v>123</v>
      </c>
      <c r="G769" s="2" t="s">
        <v>19</v>
      </c>
      <c r="H769" s="2">
        <v>78737</v>
      </c>
      <c r="I769" t="s">
        <v>6191</v>
      </c>
    </row>
    <row r="770" spans="1:9" x14ac:dyDescent="0.3">
      <c r="A770" s="2" t="s">
        <v>4832</v>
      </c>
      <c r="B770" s="2" t="s">
        <v>4833</v>
      </c>
      <c r="C770" s="2"/>
      <c r="D770" s="2" t="s">
        <v>4834</v>
      </c>
      <c r="E770" s="2" t="s">
        <v>4835</v>
      </c>
      <c r="F770" s="2" t="s">
        <v>187</v>
      </c>
      <c r="G770" s="2" t="s">
        <v>19</v>
      </c>
      <c r="H770" s="2">
        <v>36104</v>
      </c>
      <c r="I770" t="s">
        <v>6190</v>
      </c>
    </row>
    <row r="771" spans="1:9" x14ac:dyDescent="0.3">
      <c r="A771" s="2" t="s">
        <v>4837</v>
      </c>
      <c r="B771" s="2" t="s">
        <v>4838</v>
      </c>
      <c r="C771" s="2" t="s">
        <v>4839</v>
      </c>
      <c r="D771" s="2" t="s">
        <v>4840</v>
      </c>
      <c r="E771" s="2" t="s">
        <v>4841</v>
      </c>
      <c r="F771" s="2" t="s">
        <v>144</v>
      </c>
      <c r="G771" s="2" t="s">
        <v>28</v>
      </c>
      <c r="H771" s="2" t="s">
        <v>215</v>
      </c>
      <c r="I771" t="s">
        <v>6191</v>
      </c>
    </row>
    <row r="772" spans="1:9" x14ac:dyDescent="0.3">
      <c r="A772" s="2" t="s">
        <v>4843</v>
      </c>
      <c r="B772" s="2" t="s">
        <v>4844</v>
      </c>
      <c r="C772" s="2" t="s">
        <v>4845</v>
      </c>
      <c r="D772" s="2"/>
      <c r="E772" s="2" t="s">
        <v>4846</v>
      </c>
      <c r="F772" s="2" t="s">
        <v>83</v>
      </c>
      <c r="G772" s="2" t="s">
        <v>19</v>
      </c>
      <c r="H772" s="2">
        <v>22156</v>
      </c>
      <c r="I772" t="s">
        <v>6191</v>
      </c>
    </row>
    <row r="773" spans="1:9" x14ac:dyDescent="0.3">
      <c r="A773" s="2" t="s">
        <v>4848</v>
      </c>
      <c r="B773" s="2" t="s">
        <v>4849</v>
      </c>
      <c r="C773" s="2" t="s">
        <v>4850</v>
      </c>
      <c r="D773" s="2" t="s">
        <v>4851</v>
      </c>
      <c r="E773" s="2" t="s">
        <v>4852</v>
      </c>
      <c r="F773" s="2" t="s">
        <v>204</v>
      </c>
      <c r="G773" s="2" t="s">
        <v>19</v>
      </c>
      <c r="H773" s="2">
        <v>80126</v>
      </c>
      <c r="I773" t="s">
        <v>6191</v>
      </c>
    </row>
    <row r="774" spans="1:9" x14ac:dyDescent="0.3">
      <c r="A774" s="2" t="s">
        <v>4854</v>
      </c>
      <c r="B774" s="2" t="s">
        <v>4855</v>
      </c>
      <c r="C774" s="2"/>
      <c r="D774" s="2" t="s">
        <v>4856</v>
      </c>
      <c r="E774" s="2" t="s">
        <v>4857</v>
      </c>
      <c r="F774" s="2" t="s">
        <v>20</v>
      </c>
      <c r="G774" s="2" t="s">
        <v>19</v>
      </c>
      <c r="H774" s="2">
        <v>21275</v>
      </c>
      <c r="I774" t="s">
        <v>6191</v>
      </c>
    </row>
    <row r="775" spans="1:9" x14ac:dyDescent="0.3">
      <c r="A775" s="2" t="s">
        <v>4859</v>
      </c>
      <c r="B775" s="2" t="s">
        <v>4860</v>
      </c>
      <c r="C775" s="2" t="s">
        <v>4861</v>
      </c>
      <c r="D775" s="2" t="s">
        <v>4862</v>
      </c>
      <c r="E775" s="2" t="s">
        <v>4863</v>
      </c>
      <c r="F775" s="2" t="s">
        <v>482</v>
      </c>
      <c r="G775" s="2" t="s">
        <v>318</v>
      </c>
      <c r="H775" s="2" t="s">
        <v>359</v>
      </c>
      <c r="I775" t="s">
        <v>6191</v>
      </c>
    </row>
    <row r="776" spans="1:9" x14ac:dyDescent="0.3">
      <c r="A776" s="2" t="s">
        <v>4865</v>
      </c>
      <c r="B776" s="2" t="s">
        <v>4866</v>
      </c>
      <c r="C776" s="2"/>
      <c r="D776" s="2" t="s">
        <v>4867</v>
      </c>
      <c r="E776" s="2" t="s">
        <v>4868</v>
      </c>
      <c r="F776" s="2" t="s">
        <v>271</v>
      </c>
      <c r="G776" s="2" t="s">
        <v>19</v>
      </c>
      <c r="H776" s="2">
        <v>33345</v>
      </c>
      <c r="I776" t="s">
        <v>6190</v>
      </c>
    </row>
    <row r="777" spans="1:9" x14ac:dyDescent="0.3">
      <c r="A777" s="2" t="s">
        <v>4870</v>
      </c>
      <c r="B777" s="2" t="s">
        <v>4871</v>
      </c>
      <c r="C777" s="2" t="s">
        <v>4872</v>
      </c>
      <c r="D777" s="2" t="s">
        <v>4873</v>
      </c>
      <c r="E777" s="2" t="s">
        <v>4874</v>
      </c>
      <c r="F777" s="2" t="s">
        <v>58</v>
      </c>
      <c r="G777" s="2" t="s">
        <v>19</v>
      </c>
      <c r="H777" s="2">
        <v>92191</v>
      </c>
      <c r="I777" t="s">
        <v>6190</v>
      </c>
    </row>
    <row r="778" spans="1:9" x14ac:dyDescent="0.3">
      <c r="A778" s="2" t="s">
        <v>4876</v>
      </c>
      <c r="B778" s="2" t="s">
        <v>4877</v>
      </c>
      <c r="C778" s="2" t="s">
        <v>4878</v>
      </c>
      <c r="D778" s="2" t="s">
        <v>4879</v>
      </c>
      <c r="E778" s="2" t="s">
        <v>4880</v>
      </c>
      <c r="F778" s="2" t="s">
        <v>52</v>
      </c>
      <c r="G778" s="2" t="s">
        <v>19</v>
      </c>
      <c r="H778" s="2">
        <v>75216</v>
      </c>
      <c r="I778" t="s">
        <v>6191</v>
      </c>
    </row>
    <row r="779" spans="1:9" x14ac:dyDescent="0.3">
      <c r="A779" s="2" t="s">
        <v>4882</v>
      </c>
      <c r="B779" s="2" t="s">
        <v>4883</v>
      </c>
      <c r="C779" s="2" t="s">
        <v>4884</v>
      </c>
      <c r="D779" s="2"/>
      <c r="E779" s="2" t="s">
        <v>4885</v>
      </c>
      <c r="F779" s="2" t="s">
        <v>316</v>
      </c>
      <c r="G779" s="2" t="s">
        <v>19</v>
      </c>
      <c r="H779" s="2">
        <v>60435</v>
      </c>
      <c r="I779" t="s">
        <v>6191</v>
      </c>
    </row>
    <row r="780" spans="1:9" x14ac:dyDescent="0.3">
      <c r="A780" s="2" t="s">
        <v>4887</v>
      </c>
      <c r="B780" s="2" t="s">
        <v>4888</v>
      </c>
      <c r="C780" s="2" t="s">
        <v>4889</v>
      </c>
      <c r="D780" s="2" t="s">
        <v>4890</v>
      </c>
      <c r="E780" s="2" t="s">
        <v>4891</v>
      </c>
      <c r="F780" s="2" t="s">
        <v>183</v>
      </c>
      <c r="G780" s="2" t="s">
        <v>19</v>
      </c>
      <c r="H780" s="2">
        <v>49510</v>
      </c>
      <c r="I780" t="s">
        <v>6190</v>
      </c>
    </row>
    <row r="781" spans="1:9" x14ac:dyDescent="0.3">
      <c r="A781" s="2" t="s">
        <v>4893</v>
      </c>
      <c r="B781" s="2" t="s">
        <v>4894</v>
      </c>
      <c r="C781" s="2" t="s">
        <v>4895</v>
      </c>
      <c r="D781" s="2" t="s">
        <v>4896</v>
      </c>
      <c r="E781" s="2" t="s">
        <v>4897</v>
      </c>
      <c r="F781" s="2" t="s">
        <v>209</v>
      </c>
      <c r="G781" s="2" t="s">
        <v>19</v>
      </c>
      <c r="H781" s="2">
        <v>34620</v>
      </c>
      <c r="I781" t="s">
        <v>6190</v>
      </c>
    </row>
    <row r="782" spans="1:9" x14ac:dyDescent="0.3">
      <c r="A782" s="2" t="s">
        <v>4899</v>
      </c>
      <c r="B782" s="2" t="s">
        <v>4900</v>
      </c>
      <c r="C782" s="2"/>
      <c r="D782" s="2" t="s">
        <v>4901</v>
      </c>
      <c r="E782" s="2" t="s">
        <v>4902</v>
      </c>
      <c r="F782" s="2" t="s">
        <v>33</v>
      </c>
      <c r="G782" s="2" t="s">
        <v>19</v>
      </c>
      <c r="H782" s="2">
        <v>55441</v>
      </c>
      <c r="I782" t="s">
        <v>6191</v>
      </c>
    </row>
    <row r="783" spans="1:9" x14ac:dyDescent="0.3">
      <c r="A783" s="2" t="s">
        <v>4904</v>
      </c>
      <c r="B783" s="2" t="s">
        <v>4905</v>
      </c>
      <c r="C783" s="2" t="s">
        <v>4906</v>
      </c>
      <c r="D783" s="2" t="s">
        <v>4907</v>
      </c>
      <c r="E783" s="2" t="s">
        <v>4908</v>
      </c>
      <c r="F783" s="2" t="s">
        <v>259</v>
      </c>
      <c r="G783" s="2" t="s">
        <v>19</v>
      </c>
      <c r="H783" s="2">
        <v>30045</v>
      </c>
      <c r="I783" t="s">
        <v>6191</v>
      </c>
    </row>
    <row r="784" spans="1:9" x14ac:dyDescent="0.3">
      <c r="A784" s="2" t="s">
        <v>4910</v>
      </c>
      <c r="B784" s="2" t="s">
        <v>4911</v>
      </c>
      <c r="C784" s="2" t="s">
        <v>4912</v>
      </c>
      <c r="D784" s="2" t="s">
        <v>4913</v>
      </c>
      <c r="E784" s="2" t="s">
        <v>4914</v>
      </c>
      <c r="F784" s="2" t="s">
        <v>480</v>
      </c>
      <c r="G784" s="2" t="s">
        <v>318</v>
      </c>
      <c r="H784" s="2" t="s">
        <v>341</v>
      </c>
      <c r="I784" t="s">
        <v>6191</v>
      </c>
    </row>
    <row r="785" spans="1:9" x14ac:dyDescent="0.3">
      <c r="A785" s="2" t="s">
        <v>4916</v>
      </c>
      <c r="B785" s="2" t="s">
        <v>4917</v>
      </c>
      <c r="C785" s="2" t="s">
        <v>4918</v>
      </c>
      <c r="D785" s="2" t="s">
        <v>4919</v>
      </c>
      <c r="E785" s="2" t="s">
        <v>4920</v>
      </c>
      <c r="F785" s="2" t="s">
        <v>137</v>
      </c>
      <c r="G785" s="2" t="s">
        <v>19</v>
      </c>
      <c r="H785" s="2">
        <v>33673</v>
      </c>
      <c r="I785" t="s">
        <v>6190</v>
      </c>
    </row>
    <row r="786" spans="1:9" x14ac:dyDescent="0.3">
      <c r="A786" s="2" t="s">
        <v>4922</v>
      </c>
      <c r="B786" s="2" t="s">
        <v>4923</v>
      </c>
      <c r="C786" s="2" t="s">
        <v>4924</v>
      </c>
      <c r="D786" s="2"/>
      <c r="E786" s="2" t="s">
        <v>4925</v>
      </c>
      <c r="F786" s="2" t="s">
        <v>130</v>
      </c>
      <c r="G786" s="2" t="s">
        <v>19</v>
      </c>
      <c r="H786" s="2">
        <v>37240</v>
      </c>
      <c r="I786" t="s">
        <v>6191</v>
      </c>
    </row>
    <row r="787" spans="1:9" x14ac:dyDescent="0.3">
      <c r="A787" s="2" t="s">
        <v>4927</v>
      </c>
      <c r="B787" s="2" t="s">
        <v>4928</v>
      </c>
      <c r="C787" s="2" t="s">
        <v>4929</v>
      </c>
      <c r="D787" s="2" t="s">
        <v>4930</v>
      </c>
      <c r="E787" s="2" t="s">
        <v>4931</v>
      </c>
      <c r="F787" s="2" t="s">
        <v>92</v>
      </c>
      <c r="G787" s="2" t="s">
        <v>19</v>
      </c>
      <c r="H787" s="2">
        <v>33175</v>
      </c>
      <c r="I787" t="s">
        <v>6191</v>
      </c>
    </row>
    <row r="788" spans="1:9" x14ac:dyDescent="0.3">
      <c r="A788" s="2" t="s">
        <v>4933</v>
      </c>
      <c r="B788" s="2" t="s">
        <v>4934</v>
      </c>
      <c r="C788" s="2" t="s">
        <v>4935</v>
      </c>
      <c r="D788" s="2" t="s">
        <v>4936</v>
      </c>
      <c r="E788" s="2" t="s">
        <v>4937</v>
      </c>
      <c r="F788" s="2" t="s">
        <v>203</v>
      </c>
      <c r="G788" s="2" t="s">
        <v>19</v>
      </c>
      <c r="H788" s="2">
        <v>45426</v>
      </c>
      <c r="I788" t="s">
        <v>6190</v>
      </c>
    </row>
    <row r="789" spans="1:9" x14ac:dyDescent="0.3">
      <c r="A789" s="2" t="s">
        <v>4939</v>
      </c>
      <c r="B789" s="2" t="s">
        <v>4940</v>
      </c>
      <c r="C789" s="2"/>
      <c r="D789" s="2" t="s">
        <v>4941</v>
      </c>
      <c r="E789" s="2" t="s">
        <v>4942</v>
      </c>
      <c r="F789" s="2" t="s">
        <v>56</v>
      </c>
      <c r="G789" s="2" t="s">
        <v>19</v>
      </c>
      <c r="H789" s="2">
        <v>60686</v>
      </c>
      <c r="I789" t="s">
        <v>6190</v>
      </c>
    </row>
    <row r="790" spans="1:9" x14ac:dyDescent="0.3">
      <c r="A790" s="2" t="s">
        <v>4944</v>
      </c>
      <c r="B790" s="2" t="s">
        <v>4945</v>
      </c>
      <c r="C790" s="2" t="s">
        <v>4946</v>
      </c>
      <c r="D790" s="2" t="s">
        <v>4947</v>
      </c>
      <c r="E790" s="2" t="s">
        <v>4948</v>
      </c>
      <c r="F790" s="2" t="s">
        <v>405</v>
      </c>
      <c r="G790" s="2" t="s">
        <v>318</v>
      </c>
      <c r="H790" s="2" t="s">
        <v>406</v>
      </c>
      <c r="I790" t="s">
        <v>6190</v>
      </c>
    </row>
    <row r="791" spans="1:9" x14ac:dyDescent="0.3">
      <c r="A791" s="2" t="s">
        <v>4950</v>
      </c>
      <c r="B791" s="2" t="s">
        <v>4951</v>
      </c>
      <c r="C791" s="2" t="s">
        <v>4952</v>
      </c>
      <c r="D791" s="2" t="s">
        <v>4953</v>
      </c>
      <c r="E791" s="2" t="s">
        <v>4954</v>
      </c>
      <c r="F791" s="2" t="s">
        <v>38</v>
      </c>
      <c r="G791" s="2" t="s">
        <v>19</v>
      </c>
      <c r="H791" s="2">
        <v>94807</v>
      </c>
      <c r="I791" t="s">
        <v>6191</v>
      </c>
    </row>
    <row r="792" spans="1:9" x14ac:dyDescent="0.3">
      <c r="A792" s="2" t="s">
        <v>4956</v>
      </c>
      <c r="B792" s="2" t="s">
        <v>4957</v>
      </c>
      <c r="C792" s="2" t="s">
        <v>4958</v>
      </c>
      <c r="D792" s="2" t="s">
        <v>4959</v>
      </c>
      <c r="E792" s="2" t="s">
        <v>4960</v>
      </c>
      <c r="F792" s="2" t="s">
        <v>76</v>
      </c>
      <c r="G792" s="2" t="s">
        <v>19</v>
      </c>
      <c r="H792" s="2">
        <v>98506</v>
      </c>
      <c r="I792" t="s">
        <v>6191</v>
      </c>
    </row>
    <row r="793" spans="1:9" x14ac:dyDescent="0.3">
      <c r="A793" s="2" t="s">
        <v>4962</v>
      </c>
      <c r="B793" s="2" t="s">
        <v>4963</v>
      </c>
      <c r="C793" s="2" t="s">
        <v>4964</v>
      </c>
      <c r="D793" s="2" t="s">
        <v>4965</v>
      </c>
      <c r="E793" s="2" t="s">
        <v>4966</v>
      </c>
      <c r="F793" s="2" t="s">
        <v>59</v>
      </c>
      <c r="G793" s="2" t="s">
        <v>19</v>
      </c>
      <c r="H793" s="2">
        <v>76011</v>
      </c>
      <c r="I793" t="s">
        <v>6190</v>
      </c>
    </row>
    <row r="794" spans="1:9" x14ac:dyDescent="0.3">
      <c r="A794" s="2" t="s">
        <v>4968</v>
      </c>
      <c r="B794" s="2" t="s">
        <v>4969</v>
      </c>
      <c r="C794" s="2" t="s">
        <v>4970</v>
      </c>
      <c r="D794" s="2" t="s">
        <v>4971</v>
      </c>
      <c r="E794" s="2" t="s">
        <v>4972</v>
      </c>
      <c r="F794" s="2" t="s">
        <v>357</v>
      </c>
      <c r="G794" s="2" t="s">
        <v>28</v>
      </c>
      <c r="H794" s="2" t="s">
        <v>358</v>
      </c>
      <c r="I794" t="s">
        <v>6190</v>
      </c>
    </row>
    <row r="795" spans="1:9" x14ac:dyDescent="0.3">
      <c r="A795" s="2" t="s">
        <v>4974</v>
      </c>
      <c r="B795" s="2" t="s">
        <v>4975</v>
      </c>
      <c r="C795" s="2" t="s">
        <v>4976</v>
      </c>
      <c r="D795" s="2" t="s">
        <v>4977</v>
      </c>
      <c r="E795" s="2" t="s">
        <v>4978</v>
      </c>
      <c r="F795" s="2" t="s">
        <v>24</v>
      </c>
      <c r="G795" s="2" t="s">
        <v>19</v>
      </c>
      <c r="H795" s="2">
        <v>24009</v>
      </c>
      <c r="I795" t="s">
        <v>6191</v>
      </c>
    </row>
    <row r="796" spans="1:9" x14ac:dyDescent="0.3">
      <c r="A796" s="2" t="s">
        <v>4980</v>
      </c>
      <c r="B796" s="2" t="s">
        <v>4981</v>
      </c>
      <c r="C796" s="2" t="s">
        <v>4982</v>
      </c>
      <c r="D796" s="2" t="s">
        <v>4983</v>
      </c>
      <c r="E796" s="2" t="s">
        <v>4984</v>
      </c>
      <c r="F796" s="2" t="s">
        <v>278</v>
      </c>
      <c r="G796" s="2" t="s">
        <v>19</v>
      </c>
      <c r="H796" s="2">
        <v>11044</v>
      </c>
      <c r="I796" t="s">
        <v>6191</v>
      </c>
    </row>
    <row r="797" spans="1:9" x14ac:dyDescent="0.3">
      <c r="A797" s="2" t="s">
        <v>4986</v>
      </c>
      <c r="B797" s="2" t="s">
        <v>4987</v>
      </c>
      <c r="C797" s="2" t="s">
        <v>4988</v>
      </c>
      <c r="D797" s="2" t="s">
        <v>4989</v>
      </c>
      <c r="E797" s="2" t="s">
        <v>4990</v>
      </c>
      <c r="F797" s="2" t="s">
        <v>282</v>
      </c>
      <c r="G797" s="2" t="s">
        <v>19</v>
      </c>
      <c r="H797" s="2">
        <v>92825</v>
      </c>
      <c r="I797" t="s">
        <v>6191</v>
      </c>
    </row>
    <row r="798" spans="1:9" x14ac:dyDescent="0.3">
      <c r="A798" s="2" t="s">
        <v>4992</v>
      </c>
      <c r="B798" s="2" t="s">
        <v>4993</v>
      </c>
      <c r="C798" s="2"/>
      <c r="D798" s="2" t="s">
        <v>4994</v>
      </c>
      <c r="E798" s="2" t="s">
        <v>4995</v>
      </c>
      <c r="F798" s="2" t="s">
        <v>43</v>
      </c>
      <c r="G798" s="2" t="s">
        <v>19</v>
      </c>
      <c r="H798" s="2">
        <v>40596</v>
      </c>
      <c r="I798" t="s">
        <v>6191</v>
      </c>
    </row>
    <row r="799" spans="1:9" x14ac:dyDescent="0.3">
      <c r="A799" s="2" t="s">
        <v>4997</v>
      </c>
      <c r="B799" s="2" t="s">
        <v>4998</v>
      </c>
      <c r="C799" s="2" t="s">
        <v>4999</v>
      </c>
      <c r="D799" s="2" t="s">
        <v>5000</v>
      </c>
      <c r="E799" s="2" t="s">
        <v>5001</v>
      </c>
      <c r="F799" s="2" t="s">
        <v>137</v>
      </c>
      <c r="G799" s="2" t="s">
        <v>19</v>
      </c>
      <c r="H799" s="2">
        <v>33673</v>
      </c>
      <c r="I799" t="s">
        <v>6191</v>
      </c>
    </row>
    <row r="800" spans="1:9" x14ac:dyDescent="0.3">
      <c r="A800" s="2" t="s">
        <v>5003</v>
      </c>
      <c r="B800" s="2" t="s">
        <v>5004</v>
      </c>
      <c r="C800" s="2" t="s">
        <v>5005</v>
      </c>
      <c r="D800" s="2" t="s">
        <v>5006</v>
      </c>
      <c r="E800" s="2" t="s">
        <v>5007</v>
      </c>
      <c r="F800" s="2" t="s">
        <v>98</v>
      </c>
      <c r="G800" s="2" t="s">
        <v>19</v>
      </c>
      <c r="H800" s="2">
        <v>95138</v>
      </c>
      <c r="I800" t="s">
        <v>6190</v>
      </c>
    </row>
    <row r="801" spans="1:9" x14ac:dyDescent="0.3">
      <c r="A801" s="2" t="s">
        <v>5009</v>
      </c>
      <c r="B801" s="2" t="s">
        <v>5010</v>
      </c>
      <c r="C801" s="2"/>
      <c r="D801" s="2"/>
      <c r="E801" s="2" t="s">
        <v>5011</v>
      </c>
      <c r="F801" s="2" t="s">
        <v>47</v>
      </c>
      <c r="G801" s="2" t="s">
        <v>19</v>
      </c>
      <c r="H801" s="2">
        <v>20470</v>
      </c>
      <c r="I801" t="s">
        <v>6190</v>
      </c>
    </row>
    <row r="802" spans="1:9" x14ac:dyDescent="0.3">
      <c r="A802" s="2" t="s">
        <v>5013</v>
      </c>
      <c r="B802" s="2" t="s">
        <v>5014</v>
      </c>
      <c r="C802" s="2" t="s">
        <v>5015</v>
      </c>
      <c r="D802" s="2" t="s">
        <v>5016</v>
      </c>
      <c r="E802" s="2" t="s">
        <v>5017</v>
      </c>
      <c r="F802" s="2" t="s">
        <v>3664</v>
      </c>
      <c r="G802" s="2" t="s">
        <v>318</v>
      </c>
      <c r="H802" s="2" t="s">
        <v>398</v>
      </c>
      <c r="I802" t="s">
        <v>6191</v>
      </c>
    </row>
    <row r="803" spans="1:9" x14ac:dyDescent="0.3">
      <c r="A803" s="2" t="s">
        <v>5019</v>
      </c>
      <c r="B803" s="2" t="s">
        <v>5020</v>
      </c>
      <c r="C803" s="2" t="s">
        <v>5021</v>
      </c>
      <c r="D803" s="2" t="s">
        <v>5022</v>
      </c>
      <c r="E803" s="2" t="s">
        <v>5023</v>
      </c>
      <c r="F803" s="2" t="s">
        <v>76</v>
      </c>
      <c r="G803" s="2" t="s">
        <v>19</v>
      </c>
      <c r="H803" s="2">
        <v>98506</v>
      </c>
      <c r="I803" t="s">
        <v>6190</v>
      </c>
    </row>
    <row r="804" spans="1:9" x14ac:dyDescent="0.3">
      <c r="A804" s="2" t="s">
        <v>5025</v>
      </c>
      <c r="B804" s="2" t="s">
        <v>5026</v>
      </c>
      <c r="C804" s="2" t="s">
        <v>5027</v>
      </c>
      <c r="D804" s="2" t="s">
        <v>5028</v>
      </c>
      <c r="E804" s="2" t="s">
        <v>5029</v>
      </c>
      <c r="F804" s="2" t="s">
        <v>458</v>
      </c>
      <c r="G804" s="2" t="s">
        <v>19</v>
      </c>
      <c r="H804" s="2">
        <v>75185</v>
      </c>
      <c r="I804" t="s">
        <v>6191</v>
      </c>
    </row>
    <row r="805" spans="1:9" x14ac:dyDescent="0.3">
      <c r="A805" s="2" t="s">
        <v>5031</v>
      </c>
      <c r="B805" s="2" t="s">
        <v>5032</v>
      </c>
      <c r="C805" s="2" t="s">
        <v>5033</v>
      </c>
      <c r="D805" s="2"/>
      <c r="E805" s="2" t="s">
        <v>5034</v>
      </c>
      <c r="F805" s="2" t="s">
        <v>131</v>
      </c>
      <c r="G805" s="2" t="s">
        <v>19</v>
      </c>
      <c r="H805" s="2">
        <v>94207</v>
      </c>
      <c r="I805" t="s">
        <v>6191</v>
      </c>
    </row>
    <row r="806" spans="1:9" x14ac:dyDescent="0.3">
      <c r="A806" s="2" t="s">
        <v>5036</v>
      </c>
      <c r="B806" s="2" t="s">
        <v>5037</v>
      </c>
      <c r="C806" s="2"/>
      <c r="D806" s="2" t="s">
        <v>5038</v>
      </c>
      <c r="E806" s="2" t="s">
        <v>5039</v>
      </c>
      <c r="F806" s="2" t="s">
        <v>280</v>
      </c>
      <c r="G806" s="2" t="s">
        <v>28</v>
      </c>
      <c r="H806" s="2" t="s">
        <v>310</v>
      </c>
      <c r="I806" t="s">
        <v>6191</v>
      </c>
    </row>
    <row r="807" spans="1:9" x14ac:dyDescent="0.3">
      <c r="A807" s="2" t="s">
        <v>5041</v>
      </c>
      <c r="B807" s="2" t="s">
        <v>5042</v>
      </c>
      <c r="C807" s="2"/>
      <c r="D807" s="2" t="s">
        <v>5043</v>
      </c>
      <c r="E807" s="2" t="s">
        <v>5044</v>
      </c>
      <c r="F807" s="2" t="s">
        <v>5045</v>
      </c>
      <c r="G807" s="2" t="s">
        <v>19</v>
      </c>
      <c r="H807" s="2">
        <v>55590</v>
      </c>
      <c r="I807" t="s">
        <v>6191</v>
      </c>
    </row>
    <row r="808" spans="1:9" x14ac:dyDescent="0.3">
      <c r="A808" s="2" t="s">
        <v>5047</v>
      </c>
      <c r="B808" s="2" t="s">
        <v>5048</v>
      </c>
      <c r="C808" s="2"/>
      <c r="D808" s="2"/>
      <c r="E808" s="2" t="s">
        <v>5049</v>
      </c>
      <c r="F808" s="2" t="s">
        <v>248</v>
      </c>
      <c r="G808" s="2" t="s">
        <v>28</v>
      </c>
      <c r="H808" s="2" t="s">
        <v>249</v>
      </c>
      <c r="I808" t="s">
        <v>6190</v>
      </c>
    </row>
    <row r="809" spans="1:9" x14ac:dyDescent="0.3">
      <c r="A809" s="2" t="s">
        <v>5051</v>
      </c>
      <c r="B809" s="2" t="s">
        <v>5052</v>
      </c>
      <c r="C809" s="2" t="s">
        <v>5053</v>
      </c>
      <c r="D809" s="2" t="s">
        <v>5054</v>
      </c>
      <c r="E809" s="2" t="s">
        <v>5055</v>
      </c>
      <c r="F809" s="2" t="s">
        <v>373</v>
      </c>
      <c r="G809" s="2" t="s">
        <v>318</v>
      </c>
      <c r="H809" s="2" t="s">
        <v>374</v>
      </c>
      <c r="I809" t="s">
        <v>6191</v>
      </c>
    </row>
    <row r="810" spans="1:9" x14ac:dyDescent="0.3">
      <c r="A810" s="2" t="s">
        <v>5057</v>
      </c>
      <c r="B810" s="2" t="s">
        <v>5058</v>
      </c>
      <c r="C810" s="2" t="s">
        <v>5059</v>
      </c>
      <c r="D810" s="2" t="s">
        <v>5060</v>
      </c>
      <c r="E810" s="2" t="s">
        <v>5061</v>
      </c>
      <c r="F810" s="2" t="s">
        <v>132</v>
      </c>
      <c r="G810" s="2" t="s">
        <v>19</v>
      </c>
      <c r="H810" s="2">
        <v>11499</v>
      </c>
      <c r="I810" t="s">
        <v>6190</v>
      </c>
    </row>
    <row r="811" spans="1:9" x14ac:dyDescent="0.3">
      <c r="A811" s="2" t="s">
        <v>5063</v>
      </c>
      <c r="B811" s="2" t="s">
        <v>5064</v>
      </c>
      <c r="C811" s="2"/>
      <c r="D811" s="2" t="s">
        <v>5065</v>
      </c>
      <c r="E811" s="2" t="s">
        <v>5066</v>
      </c>
      <c r="F811" s="2" t="s">
        <v>50</v>
      </c>
      <c r="G811" s="2" t="s">
        <v>19</v>
      </c>
      <c r="H811" s="2">
        <v>79934</v>
      </c>
      <c r="I811" t="s">
        <v>6190</v>
      </c>
    </row>
    <row r="812" spans="1:9" x14ac:dyDescent="0.3">
      <c r="A812" s="2" t="s">
        <v>5068</v>
      </c>
      <c r="B812" s="2" t="s">
        <v>5069</v>
      </c>
      <c r="C812" s="2" t="s">
        <v>5070</v>
      </c>
      <c r="D812" s="2" t="s">
        <v>5071</v>
      </c>
      <c r="E812" s="2" t="s">
        <v>5072</v>
      </c>
      <c r="F812" s="2" t="s">
        <v>309</v>
      </c>
      <c r="G812" s="2" t="s">
        <v>19</v>
      </c>
      <c r="H812" s="2">
        <v>34643</v>
      </c>
      <c r="I812" t="s">
        <v>6191</v>
      </c>
    </row>
    <row r="813" spans="1:9" x14ac:dyDescent="0.3">
      <c r="A813" s="2" t="s">
        <v>5074</v>
      </c>
      <c r="B813" s="2" t="s">
        <v>5075</v>
      </c>
      <c r="C813" s="2" t="s">
        <v>5076</v>
      </c>
      <c r="D813" s="2" t="s">
        <v>5077</v>
      </c>
      <c r="E813" s="2" t="s">
        <v>5078</v>
      </c>
      <c r="F813" s="2" t="s">
        <v>421</v>
      </c>
      <c r="G813" s="2" t="s">
        <v>318</v>
      </c>
      <c r="H813" s="2" t="s">
        <v>348</v>
      </c>
      <c r="I813" t="s">
        <v>6190</v>
      </c>
    </row>
    <row r="814" spans="1:9" x14ac:dyDescent="0.3">
      <c r="A814" s="2" t="s">
        <v>5079</v>
      </c>
      <c r="B814" s="2" t="s">
        <v>5080</v>
      </c>
      <c r="C814" s="2" t="s">
        <v>5081</v>
      </c>
      <c r="D814" s="2" t="s">
        <v>5082</v>
      </c>
      <c r="E814" s="2" t="s">
        <v>5083</v>
      </c>
      <c r="F814" s="2" t="s">
        <v>224</v>
      </c>
      <c r="G814" s="2" t="s">
        <v>28</v>
      </c>
      <c r="H814" s="2" t="s">
        <v>225</v>
      </c>
      <c r="I814" t="s">
        <v>6190</v>
      </c>
    </row>
    <row r="815" spans="1:9" x14ac:dyDescent="0.3">
      <c r="A815" s="2" t="s">
        <v>5085</v>
      </c>
      <c r="B815" s="2" t="s">
        <v>5086</v>
      </c>
      <c r="C815" s="2" t="s">
        <v>5087</v>
      </c>
      <c r="D815" s="2" t="s">
        <v>5088</v>
      </c>
      <c r="E815" s="2" t="s">
        <v>5089</v>
      </c>
      <c r="F815" s="2" t="s">
        <v>77</v>
      </c>
      <c r="G815" s="2" t="s">
        <v>19</v>
      </c>
      <c r="H815" s="2">
        <v>73179</v>
      </c>
      <c r="I815" t="s">
        <v>6190</v>
      </c>
    </row>
    <row r="816" spans="1:9" x14ac:dyDescent="0.3">
      <c r="A816" s="2" t="s">
        <v>5091</v>
      </c>
      <c r="B816" s="2" t="s">
        <v>5092</v>
      </c>
      <c r="C816" s="2" t="s">
        <v>5093</v>
      </c>
      <c r="D816" s="2" t="s">
        <v>5094</v>
      </c>
      <c r="E816" s="2" t="s">
        <v>5095</v>
      </c>
      <c r="F816" s="2" t="s">
        <v>47</v>
      </c>
      <c r="G816" s="2" t="s">
        <v>19</v>
      </c>
      <c r="H816" s="2">
        <v>20051</v>
      </c>
      <c r="I816" t="s">
        <v>6191</v>
      </c>
    </row>
    <row r="817" spans="1:9" x14ac:dyDescent="0.3">
      <c r="A817" s="2" t="s">
        <v>5097</v>
      </c>
      <c r="B817" s="2" t="s">
        <v>5098</v>
      </c>
      <c r="C817" s="2" t="s">
        <v>5099</v>
      </c>
      <c r="D817" s="2" t="s">
        <v>5100</v>
      </c>
      <c r="E817" s="2" t="s">
        <v>5101</v>
      </c>
      <c r="F817" s="2" t="s">
        <v>84</v>
      </c>
      <c r="G817" s="2" t="s">
        <v>19</v>
      </c>
      <c r="H817" s="2">
        <v>30351</v>
      </c>
      <c r="I817" t="s">
        <v>6191</v>
      </c>
    </row>
    <row r="818" spans="1:9" x14ac:dyDescent="0.3">
      <c r="A818" s="2" t="s">
        <v>5103</v>
      </c>
      <c r="B818" s="2" t="s">
        <v>5104</v>
      </c>
      <c r="C818" s="2" t="s">
        <v>5105</v>
      </c>
      <c r="D818" s="2" t="s">
        <v>5106</v>
      </c>
      <c r="E818" s="2" t="s">
        <v>298</v>
      </c>
      <c r="F818" s="2" t="s">
        <v>1419</v>
      </c>
      <c r="G818" s="2" t="s">
        <v>318</v>
      </c>
      <c r="H818" s="2" t="s">
        <v>370</v>
      </c>
      <c r="I818" t="s">
        <v>6191</v>
      </c>
    </row>
    <row r="819" spans="1:9" x14ac:dyDescent="0.3">
      <c r="A819" s="2" t="s">
        <v>5108</v>
      </c>
      <c r="B819" s="2" t="s">
        <v>5109</v>
      </c>
      <c r="C819" s="2" t="s">
        <v>5110</v>
      </c>
      <c r="D819" s="2"/>
      <c r="E819" s="2" t="s">
        <v>5111</v>
      </c>
      <c r="F819" s="2" t="s">
        <v>120</v>
      </c>
      <c r="G819" s="2" t="s">
        <v>19</v>
      </c>
      <c r="H819" s="2">
        <v>14276</v>
      </c>
      <c r="I819" t="s">
        <v>6191</v>
      </c>
    </row>
    <row r="820" spans="1:9" x14ac:dyDescent="0.3">
      <c r="A820" s="2" t="s">
        <v>5113</v>
      </c>
      <c r="B820" s="2" t="s">
        <v>5114</v>
      </c>
      <c r="C820" s="2"/>
      <c r="D820" s="2" t="s">
        <v>5115</v>
      </c>
      <c r="E820" s="2" t="s">
        <v>5116</v>
      </c>
      <c r="F820" s="2" t="s">
        <v>63</v>
      </c>
      <c r="G820" s="2" t="s">
        <v>19</v>
      </c>
      <c r="H820" s="2">
        <v>77260</v>
      </c>
      <c r="I820" t="s">
        <v>6191</v>
      </c>
    </row>
    <row r="821" spans="1:9" x14ac:dyDescent="0.3">
      <c r="A821" s="2" t="s">
        <v>5118</v>
      </c>
      <c r="B821" s="2" t="s">
        <v>5119</v>
      </c>
      <c r="C821" s="2" t="s">
        <v>5120</v>
      </c>
      <c r="D821" s="2" t="s">
        <v>5121</v>
      </c>
      <c r="E821" s="2" t="s">
        <v>5122</v>
      </c>
      <c r="F821" s="2" t="s">
        <v>47</v>
      </c>
      <c r="G821" s="2" t="s">
        <v>19</v>
      </c>
      <c r="H821" s="2">
        <v>20470</v>
      </c>
      <c r="I821" t="s">
        <v>6190</v>
      </c>
    </row>
    <row r="822" spans="1:9" x14ac:dyDescent="0.3">
      <c r="A822" s="2" t="s">
        <v>5124</v>
      </c>
      <c r="B822" s="2" t="s">
        <v>5125</v>
      </c>
      <c r="C822" s="2" t="s">
        <v>5126</v>
      </c>
      <c r="D822" s="2" t="s">
        <v>5127</v>
      </c>
      <c r="E822" s="2" t="s">
        <v>5128</v>
      </c>
      <c r="F822" s="2" t="s">
        <v>123</v>
      </c>
      <c r="G822" s="2" t="s">
        <v>19</v>
      </c>
      <c r="H822" s="2">
        <v>78764</v>
      </c>
      <c r="I822" t="s">
        <v>6190</v>
      </c>
    </row>
    <row r="823" spans="1:9" x14ac:dyDescent="0.3">
      <c r="A823" s="2" t="s">
        <v>5130</v>
      </c>
      <c r="B823" s="2" t="s">
        <v>5131</v>
      </c>
      <c r="C823" s="2" t="s">
        <v>5132</v>
      </c>
      <c r="D823" s="2" t="s">
        <v>5133</v>
      </c>
      <c r="E823" s="2" t="s">
        <v>5134</v>
      </c>
      <c r="F823" s="2" t="s">
        <v>188</v>
      </c>
      <c r="G823" s="2" t="s">
        <v>19</v>
      </c>
      <c r="H823" s="2">
        <v>85205</v>
      </c>
      <c r="I823" t="s">
        <v>6191</v>
      </c>
    </row>
    <row r="824" spans="1:9" x14ac:dyDescent="0.3">
      <c r="A824" s="2" t="s">
        <v>5136</v>
      </c>
      <c r="B824" s="2" t="s">
        <v>5137</v>
      </c>
      <c r="C824" s="2" t="s">
        <v>5138</v>
      </c>
      <c r="D824" s="2" t="s">
        <v>5139</v>
      </c>
      <c r="E824" s="2" t="s">
        <v>5140</v>
      </c>
      <c r="F824" s="2" t="s">
        <v>129</v>
      </c>
      <c r="G824" s="2" t="s">
        <v>19</v>
      </c>
      <c r="H824" s="2">
        <v>31416</v>
      </c>
      <c r="I824" t="s">
        <v>6191</v>
      </c>
    </row>
    <row r="825" spans="1:9" x14ac:dyDescent="0.3">
      <c r="A825" s="2" t="s">
        <v>5142</v>
      </c>
      <c r="B825" s="2" t="s">
        <v>5143</v>
      </c>
      <c r="C825" s="2" t="s">
        <v>5144</v>
      </c>
      <c r="D825" s="2" t="s">
        <v>5145</v>
      </c>
      <c r="E825" s="2" t="s">
        <v>5146</v>
      </c>
      <c r="F825" s="2" t="s">
        <v>74</v>
      </c>
      <c r="G825" s="2" t="s">
        <v>19</v>
      </c>
      <c r="H825" s="2">
        <v>87140</v>
      </c>
      <c r="I825" t="s">
        <v>6190</v>
      </c>
    </row>
    <row r="826" spans="1:9" x14ac:dyDescent="0.3">
      <c r="A826" s="2" t="s">
        <v>5148</v>
      </c>
      <c r="B826" s="2" t="s">
        <v>5149</v>
      </c>
      <c r="C826" s="2" t="s">
        <v>5150</v>
      </c>
      <c r="D826" s="2"/>
      <c r="E826" s="2" t="s">
        <v>5151</v>
      </c>
      <c r="F826" s="2" t="s">
        <v>35</v>
      </c>
      <c r="G826" s="2" t="s">
        <v>19</v>
      </c>
      <c r="H826" s="2">
        <v>28299</v>
      </c>
      <c r="I826" t="s">
        <v>6190</v>
      </c>
    </row>
    <row r="827" spans="1:9" x14ac:dyDescent="0.3">
      <c r="A827" s="2" t="s">
        <v>5153</v>
      </c>
      <c r="B827" s="2" t="s">
        <v>5154</v>
      </c>
      <c r="C827" s="2" t="s">
        <v>5155</v>
      </c>
      <c r="D827" s="2" t="s">
        <v>5156</v>
      </c>
      <c r="E827" s="2" t="s">
        <v>5157</v>
      </c>
      <c r="F827" s="2" t="s">
        <v>58</v>
      </c>
      <c r="G827" s="2" t="s">
        <v>19</v>
      </c>
      <c r="H827" s="2">
        <v>92191</v>
      </c>
      <c r="I827" t="s">
        <v>6190</v>
      </c>
    </row>
    <row r="828" spans="1:9" x14ac:dyDescent="0.3">
      <c r="A828" s="2" t="s">
        <v>5159</v>
      </c>
      <c r="B828" s="2" t="s">
        <v>5160</v>
      </c>
      <c r="C828" s="2" t="s">
        <v>5161</v>
      </c>
      <c r="D828" s="2" t="s">
        <v>5162</v>
      </c>
      <c r="E828" s="2" t="s">
        <v>5163</v>
      </c>
      <c r="F828" s="2" t="s">
        <v>250</v>
      </c>
      <c r="G828" s="2" t="s">
        <v>19</v>
      </c>
      <c r="H828" s="2">
        <v>32575</v>
      </c>
      <c r="I828" t="s">
        <v>6190</v>
      </c>
    </row>
    <row r="829" spans="1:9" x14ac:dyDescent="0.3">
      <c r="A829" s="2" t="s">
        <v>5165</v>
      </c>
      <c r="B829" s="2" t="s">
        <v>5166</v>
      </c>
      <c r="C829" s="2" t="s">
        <v>5167</v>
      </c>
      <c r="D829" s="2" t="s">
        <v>5168</v>
      </c>
      <c r="E829" s="2" t="s">
        <v>5169</v>
      </c>
      <c r="F829" s="2" t="s">
        <v>47</v>
      </c>
      <c r="G829" s="2" t="s">
        <v>19</v>
      </c>
      <c r="H829" s="2">
        <v>20470</v>
      </c>
      <c r="I829" t="s">
        <v>6191</v>
      </c>
    </row>
    <row r="830" spans="1:9" x14ac:dyDescent="0.3">
      <c r="A830" s="2" t="s">
        <v>5171</v>
      </c>
      <c r="B830" s="2" t="s">
        <v>5172</v>
      </c>
      <c r="C830" s="2" t="s">
        <v>5173</v>
      </c>
      <c r="D830" s="2" t="s">
        <v>5174</v>
      </c>
      <c r="E830" s="2" t="s">
        <v>5175</v>
      </c>
      <c r="F830" s="2" t="s">
        <v>263</v>
      </c>
      <c r="G830" s="2" t="s">
        <v>19</v>
      </c>
      <c r="H830" s="2">
        <v>34985</v>
      </c>
      <c r="I830" t="s">
        <v>6190</v>
      </c>
    </row>
    <row r="831" spans="1:9" x14ac:dyDescent="0.3">
      <c r="A831" s="2" t="s">
        <v>5177</v>
      </c>
      <c r="B831" s="2" t="s">
        <v>5178</v>
      </c>
      <c r="C831" s="2" t="s">
        <v>5179</v>
      </c>
      <c r="D831" s="2" t="s">
        <v>5180</v>
      </c>
      <c r="E831" s="2" t="s">
        <v>5181</v>
      </c>
      <c r="F831" s="2" t="s">
        <v>26</v>
      </c>
      <c r="G831" s="2" t="s">
        <v>19</v>
      </c>
      <c r="H831" s="2">
        <v>25705</v>
      </c>
      <c r="I831" t="s">
        <v>6191</v>
      </c>
    </row>
    <row r="832" spans="1:9" x14ac:dyDescent="0.3">
      <c r="A832" s="2" t="s">
        <v>5183</v>
      </c>
      <c r="B832" s="2" t="s">
        <v>5184</v>
      </c>
      <c r="C832" s="2" t="s">
        <v>5185</v>
      </c>
      <c r="D832" s="2" t="s">
        <v>5186</v>
      </c>
      <c r="E832" s="2" t="s">
        <v>5187</v>
      </c>
      <c r="F832" s="2" t="s">
        <v>46</v>
      </c>
      <c r="G832" s="2" t="s">
        <v>19</v>
      </c>
      <c r="H832" s="2">
        <v>19172</v>
      </c>
      <c r="I832" t="s">
        <v>6191</v>
      </c>
    </row>
    <row r="833" spans="1:9" x14ac:dyDescent="0.3">
      <c r="A833" s="2" t="s">
        <v>5188</v>
      </c>
      <c r="B833" s="2" t="s">
        <v>5189</v>
      </c>
      <c r="C833" s="2" t="s">
        <v>5190</v>
      </c>
      <c r="D833" s="2" t="s">
        <v>5191</v>
      </c>
      <c r="E833" s="2" t="s">
        <v>5192</v>
      </c>
      <c r="F833" s="2" t="s">
        <v>77</v>
      </c>
      <c r="G833" s="2" t="s">
        <v>19</v>
      </c>
      <c r="H833" s="2">
        <v>73167</v>
      </c>
      <c r="I833" t="s">
        <v>6190</v>
      </c>
    </row>
    <row r="834" spans="1:9" x14ac:dyDescent="0.3">
      <c r="A834" s="2" t="s">
        <v>5194</v>
      </c>
      <c r="B834" s="2" t="s">
        <v>5195</v>
      </c>
      <c r="C834" s="2" t="s">
        <v>5196</v>
      </c>
      <c r="D834" s="2" t="s">
        <v>5197</v>
      </c>
      <c r="E834" s="2" t="s">
        <v>5198</v>
      </c>
      <c r="F834" s="2" t="s">
        <v>267</v>
      </c>
      <c r="G834" s="2" t="s">
        <v>19</v>
      </c>
      <c r="H834" s="2">
        <v>34114</v>
      </c>
      <c r="I834" t="s">
        <v>6191</v>
      </c>
    </row>
    <row r="835" spans="1:9" x14ac:dyDescent="0.3">
      <c r="A835" s="2" t="s">
        <v>5200</v>
      </c>
      <c r="B835" s="2" t="s">
        <v>5201</v>
      </c>
      <c r="C835" s="2" t="s">
        <v>5202</v>
      </c>
      <c r="D835" s="2" t="s">
        <v>5203</v>
      </c>
      <c r="E835" s="2" t="s">
        <v>5204</v>
      </c>
      <c r="F835" s="2" t="s">
        <v>106</v>
      </c>
      <c r="G835" s="2" t="s">
        <v>19</v>
      </c>
      <c r="H835" s="2">
        <v>76105</v>
      </c>
      <c r="I835" t="s">
        <v>6190</v>
      </c>
    </row>
    <row r="836" spans="1:9" x14ac:dyDescent="0.3">
      <c r="A836" s="2" t="s">
        <v>5206</v>
      </c>
      <c r="B836" s="2" t="s">
        <v>5207</v>
      </c>
      <c r="C836" s="2" t="s">
        <v>5208</v>
      </c>
      <c r="D836" s="2" t="s">
        <v>5209</v>
      </c>
      <c r="E836" s="2" t="s">
        <v>5210</v>
      </c>
      <c r="F836" s="2" t="s">
        <v>127</v>
      </c>
      <c r="G836" s="2" t="s">
        <v>19</v>
      </c>
      <c r="H836" s="2">
        <v>68117</v>
      </c>
      <c r="I836" t="s">
        <v>6191</v>
      </c>
    </row>
    <row r="837" spans="1:9" x14ac:dyDescent="0.3">
      <c r="A837" s="2" t="s">
        <v>5212</v>
      </c>
      <c r="B837" s="2" t="s">
        <v>5213</v>
      </c>
      <c r="C837" s="2" t="s">
        <v>5214</v>
      </c>
      <c r="D837" s="2"/>
      <c r="E837" s="2" t="s">
        <v>5215</v>
      </c>
      <c r="F837" s="2" t="s">
        <v>126</v>
      </c>
      <c r="G837" s="2" t="s">
        <v>19</v>
      </c>
      <c r="H837" s="2">
        <v>85732</v>
      </c>
      <c r="I837" t="s">
        <v>6190</v>
      </c>
    </row>
    <row r="838" spans="1:9" x14ac:dyDescent="0.3">
      <c r="A838" s="2" t="s">
        <v>5217</v>
      </c>
      <c r="B838" s="2" t="s">
        <v>5218</v>
      </c>
      <c r="C838" s="2" t="s">
        <v>5219</v>
      </c>
      <c r="D838" s="2" t="s">
        <v>5220</v>
      </c>
      <c r="E838" s="2" t="s">
        <v>5221</v>
      </c>
      <c r="F838" s="2" t="s">
        <v>351</v>
      </c>
      <c r="G838" s="2" t="s">
        <v>19</v>
      </c>
      <c r="H838" s="2">
        <v>89436</v>
      </c>
      <c r="I838" t="s">
        <v>6191</v>
      </c>
    </row>
    <row r="839" spans="1:9" x14ac:dyDescent="0.3">
      <c r="A839" s="2" t="s">
        <v>5223</v>
      </c>
      <c r="B839" s="2" t="s">
        <v>5224</v>
      </c>
      <c r="C839" s="2" t="s">
        <v>5225</v>
      </c>
      <c r="D839" s="2" t="s">
        <v>5226</v>
      </c>
      <c r="E839" s="2" t="s">
        <v>5227</v>
      </c>
      <c r="F839" s="2" t="s">
        <v>80</v>
      </c>
      <c r="G839" s="2" t="s">
        <v>19</v>
      </c>
      <c r="H839" s="2">
        <v>32835</v>
      </c>
      <c r="I839" t="s">
        <v>6190</v>
      </c>
    </row>
    <row r="840" spans="1:9" x14ac:dyDescent="0.3">
      <c r="A840" s="2" t="s">
        <v>5229</v>
      </c>
      <c r="B840" s="2" t="s">
        <v>5230</v>
      </c>
      <c r="C840" s="2" t="s">
        <v>5231</v>
      </c>
      <c r="D840" s="2" t="s">
        <v>5232</v>
      </c>
      <c r="E840" s="2" t="s">
        <v>5233</v>
      </c>
      <c r="F840" s="2" t="s">
        <v>47</v>
      </c>
      <c r="G840" s="2" t="s">
        <v>19</v>
      </c>
      <c r="H840" s="2">
        <v>20067</v>
      </c>
      <c r="I840" t="s">
        <v>6191</v>
      </c>
    </row>
    <row r="841" spans="1:9" x14ac:dyDescent="0.3">
      <c r="A841" s="2" t="s">
        <v>5235</v>
      </c>
      <c r="B841" s="2" t="s">
        <v>5236</v>
      </c>
      <c r="C841" s="2" t="s">
        <v>5237</v>
      </c>
      <c r="D841" s="2" t="s">
        <v>5238</v>
      </c>
      <c r="E841" s="2" t="s">
        <v>5239</v>
      </c>
      <c r="F841" s="2" t="s">
        <v>207</v>
      </c>
      <c r="G841" s="2" t="s">
        <v>19</v>
      </c>
      <c r="H841" s="2">
        <v>93907</v>
      </c>
      <c r="I841" t="s">
        <v>6191</v>
      </c>
    </row>
    <row r="842" spans="1:9" x14ac:dyDescent="0.3">
      <c r="A842" s="2" t="s">
        <v>5241</v>
      </c>
      <c r="B842" s="2" t="s">
        <v>5242</v>
      </c>
      <c r="C842" s="2" t="s">
        <v>5243</v>
      </c>
      <c r="D842" s="2" t="s">
        <v>5244</v>
      </c>
      <c r="E842" s="2" t="s">
        <v>5245</v>
      </c>
      <c r="F842" s="2" t="s">
        <v>271</v>
      </c>
      <c r="G842" s="2" t="s">
        <v>19</v>
      </c>
      <c r="H842" s="2">
        <v>33345</v>
      </c>
      <c r="I842" t="s">
        <v>6190</v>
      </c>
    </row>
    <row r="843" spans="1:9" x14ac:dyDescent="0.3">
      <c r="A843" s="2" t="s">
        <v>5247</v>
      </c>
      <c r="B843" s="2" t="s">
        <v>5248</v>
      </c>
      <c r="C843" s="2" t="s">
        <v>5249</v>
      </c>
      <c r="D843" s="2"/>
      <c r="E843" s="2" t="s">
        <v>5250</v>
      </c>
      <c r="F843" s="2" t="s">
        <v>50</v>
      </c>
      <c r="G843" s="2" t="s">
        <v>19</v>
      </c>
      <c r="H843" s="2">
        <v>88553</v>
      </c>
      <c r="I843" t="s">
        <v>6191</v>
      </c>
    </row>
    <row r="844" spans="1:9" x14ac:dyDescent="0.3">
      <c r="A844" s="2" t="s">
        <v>5252</v>
      </c>
      <c r="B844" s="2" t="s">
        <v>5253</v>
      </c>
      <c r="C844" s="2" t="s">
        <v>5254</v>
      </c>
      <c r="D844" s="2"/>
      <c r="E844" s="2" t="s">
        <v>5255</v>
      </c>
      <c r="F844" s="2" t="s">
        <v>446</v>
      </c>
      <c r="G844" s="2" t="s">
        <v>19</v>
      </c>
      <c r="H844" s="2">
        <v>91210</v>
      </c>
      <c r="I844" t="s">
        <v>6190</v>
      </c>
    </row>
    <row r="845" spans="1:9" x14ac:dyDescent="0.3">
      <c r="A845" s="2" t="s">
        <v>5257</v>
      </c>
      <c r="B845" s="2" t="s">
        <v>5258</v>
      </c>
      <c r="C845" s="2" t="s">
        <v>5259</v>
      </c>
      <c r="D845" s="2" t="s">
        <v>5260</v>
      </c>
      <c r="E845" s="2" t="s">
        <v>5261</v>
      </c>
      <c r="F845" s="2" t="s">
        <v>164</v>
      </c>
      <c r="G845" s="2" t="s">
        <v>19</v>
      </c>
      <c r="H845" s="2">
        <v>22313</v>
      </c>
      <c r="I845" t="s">
        <v>6190</v>
      </c>
    </row>
    <row r="846" spans="1:9" x14ac:dyDescent="0.3">
      <c r="A846" s="2" t="s">
        <v>5263</v>
      </c>
      <c r="B846" s="2" t="s">
        <v>5264</v>
      </c>
      <c r="C846" s="2" t="s">
        <v>5265</v>
      </c>
      <c r="D846" s="2" t="s">
        <v>5266</v>
      </c>
      <c r="E846" s="2" t="s">
        <v>5267</v>
      </c>
      <c r="F846" s="2" t="s">
        <v>20</v>
      </c>
      <c r="G846" s="2" t="s">
        <v>19</v>
      </c>
      <c r="H846" s="2">
        <v>21290</v>
      </c>
      <c r="I846" t="s">
        <v>6190</v>
      </c>
    </row>
    <row r="847" spans="1:9" x14ac:dyDescent="0.3">
      <c r="A847" s="2" t="s">
        <v>5269</v>
      </c>
      <c r="B847" s="2" t="s">
        <v>5270</v>
      </c>
      <c r="C847" s="2" t="s">
        <v>5271</v>
      </c>
      <c r="D847" s="2"/>
      <c r="E847" s="2" t="s">
        <v>5272</v>
      </c>
      <c r="F847" s="2" t="s">
        <v>95</v>
      </c>
      <c r="G847" s="2" t="s">
        <v>19</v>
      </c>
      <c r="H847" s="2">
        <v>47732</v>
      </c>
      <c r="I847" t="s">
        <v>6191</v>
      </c>
    </row>
    <row r="848" spans="1:9" x14ac:dyDescent="0.3">
      <c r="A848" s="2" t="s">
        <v>5274</v>
      </c>
      <c r="B848" s="2" t="s">
        <v>5275</v>
      </c>
      <c r="C848" s="2"/>
      <c r="D848" s="2" t="s">
        <v>5276</v>
      </c>
      <c r="E848" s="2" t="s">
        <v>5277</v>
      </c>
      <c r="F848" s="2" t="s">
        <v>259</v>
      </c>
      <c r="G848" s="2" t="s">
        <v>19</v>
      </c>
      <c r="H848" s="2">
        <v>30045</v>
      </c>
      <c r="I848" t="s">
        <v>6190</v>
      </c>
    </row>
    <row r="849" spans="1:9" x14ac:dyDescent="0.3">
      <c r="A849" s="2" t="s">
        <v>5279</v>
      </c>
      <c r="B849" s="2" t="s">
        <v>5280</v>
      </c>
      <c r="C849" s="2" t="s">
        <v>5281</v>
      </c>
      <c r="D849" s="2"/>
      <c r="E849" s="2" t="s">
        <v>5282</v>
      </c>
      <c r="F849" s="2" t="s">
        <v>119</v>
      </c>
      <c r="G849" s="2" t="s">
        <v>19</v>
      </c>
      <c r="H849" s="2">
        <v>36670</v>
      </c>
      <c r="I849" t="s">
        <v>6190</v>
      </c>
    </row>
    <row r="850" spans="1:9" x14ac:dyDescent="0.3">
      <c r="A850" s="2" t="s">
        <v>5284</v>
      </c>
      <c r="B850" s="2" t="s">
        <v>5285</v>
      </c>
      <c r="C850" s="2"/>
      <c r="D850" s="2" t="s">
        <v>5286</v>
      </c>
      <c r="E850" s="2" t="s">
        <v>5287</v>
      </c>
      <c r="F850" s="2" t="s">
        <v>212</v>
      </c>
      <c r="G850" s="2" t="s">
        <v>19</v>
      </c>
      <c r="H850" s="2">
        <v>79705</v>
      </c>
      <c r="I850" t="s">
        <v>6191</v>
      </c>
    </row>
    <row r="851" spans="1:9" x14ac:dyDescent="0.3">
      <c r="A851" s="2" t="s">
        <v>5289</v>
      </c>
      <c r="B851" s="2" t="s">
        <v>5290</v>
      </c>
      <c r="C851" s="2" t="s">
        <v>5291</v>
      </c>
      <c r="D851" s="2" t="s">
        <v>5292</v>
      </c>
      <c r="E851" s="2" t="s">
        <v>5293</v>
      </c>
      <c r="F851" s="2" t="s">
        <v>136</v>
      </c>
      <c r="G851" s="2" t="s">
        <v>19</v>
      </c>
      <c r="H851" s="2">
        <v>33023</v>
      </c>
      <c r="I851" t="s">
        <v>6190</v>
      </c>
    </row>
    <row r="852" spans="1:9" x14ac:dyDescent="0.3">
      <c r="A852" s="2" t="s">
        <v>5294</v>
      </c>
      <c r="B852" s="2" t="s">
        <v>5295</v>
      </c>
      <c r="C852" s="2" t="s">
        <v>5296</v>
      </c>
      <c r="D852" s="2" t="s">
        <v>5297</v>
      </c>
      <c r="E852" s="2" t="s">
        <v>5298</v>
      </c>
      <c r="F852" s="2" t="s">
        <v>148</v>
      </c>
      <c r="G852" s="2" t="s">
        <v>19</v>
      </c>
      <c r="H852" s="2">
        <v>66611</v>
      </c>
      <c r="I852" t="s">
        <v>6190</v>
      </c>
    </row>
    <row r="853" spans="1:9" x14ac:dyDescent="0.3">
      <c r="A853" s="2" t="s">
        <v>5300</v>
      </c>
      <c r="B853" s="2" t="s">
        <v>5301</v>
      </c>
      <c r="C853" s="2" t="s">
        <v>5302</v>
      </c>
      <c r="D853" s="2" t="s">
        <v>5303</v>
      </c>
      <c r="E853" s="2" t="s">
        <v>5304</v>
      </c>
      <c r="F853" s="2" t="s">
        <v>237</v>
      </c>
      <c r="G853" s="2" t="s">
        <v>19</v>
      </c>
      <c r="H853" s="2">
        <v>95973</v>
      </c>
      <c r="I853" t="s">
        <v>6190</v>
      </c>
    </row>
    <row r="854" spans="1:9" x14ac:dyDescent="0.3">
      <c r="A854" s="2" t="s">
        <v>5306</v>
      </c>
      <c r="B854" s="2" t="s">
        <v>5307</v>
      </c>
      <c r="C854" s="2" t="s">
        <v>5308</v>
      </c>
      <c r="D854" s="2"/>
      <c r="E854" s="2" t="s">
        <v>5309</v>
      </c>
      <c r="F854" s="2" t="s">
        <v>123</v>
      </c>
      <c r="G854" s="2" t="s">
        <v>19</v>
      </c>
      <c r="H854" s="2">
        <v>78737</v>
      </c>
      <c r="I854" t="s">
        <v>6190</v>
      </c>
    </row>
    <row r="855" spans="1:9" x14ac:dyDescent="0.3">
      <c r="A855" s="2" t="s">
        <v>5311</v>
      </c>
      <c r="B855" s="2" t="s">
        <v>5312</v>
      </c>
      <c r="C855" s="2" t="s">
        <v>5313</v>
      </c>
      <c r="D855" s="2"/>
      <c r="E855" s="2" t="s">
        <v>5314</v>
      </c>
      <c r="F855" s="2" t="s">
        <v>50</v>
      </c>
      <c r="G855" s="2" t="s">
        <v>19</v>
      </c>
      <c r="H855" s="2">
        <v>88546</v>
      </c>
      <c r="I855" t="s">
        <v>6191</v>
      </c>
    </row>
    <row r="856" spans="1:9" x14ac:dyDescent="0.3">
      <c r="A856" s="2" t="s">
        <v>5316</v>
      </c>
      <c r="B856" s="2" t="s">
        <v>5317</v>
      </c>
      <c r="C856" s="2" t="s">
        <v>5318</v>
      </c>
      <c r="D856" s="2" t="s">
        <v>5319</v>
      </c>
      <c r="E856" s="2" t="s">
        <v>5320</v>
      </c>
      <c r="F856" s="2" t="s">
        <v>48</v>
      </c>
      <c r="G856" s="2" t="s">
        <v>19</v>
      </c>
      <c r="H856" s="2">
        <v>25326</v>
      </c>
      <c r="I856" t="s">
        <v>6190</v>
      </c>
    </row>
    <row r="857" spans="1:9" x14ac:dyDescent="0.3">
      <c r="A857" s="2" t="s">
        <v>5322</v>
      </c>
      <c r="B857" s="2" t="s">
        <v>5323</v>
      </c>
      <c r="C857" s="2" t="s">
        <v>5324</v>
      </c>
      <c r="D857" s="2" t="s">
        <v>5325</v>
      </c>
      <c r="E857" s="2" t="s">
        <v>5326</v>
      </c>
      <c r="F857" s="2" t="s">
        <v>313</v>
      </c>
      <c r="G857" s="2" t="s">
        <v>19</v>
      </c>
      <c r="H857" s="2">
        <v>18105</v>
      </c>
      <c r="I857" t="s">
        <v>6191</v>
      </c>
    </row>
    <row r="858" spans="1:9" x14ac:dyDescent="0.3">
      <c r="A858" s="2" t="s">
        <v>5328</v>
      </c>
      <c r="B858" s="2" t="s">
        <v>5329</v>
      </c>
      <c r="C858" s="2" t="s">
        <v>5330</v>
      </c>
      <c r="D858" s="2" t="s">
        <v>5331</v>
      </c>
      <c r="E858" s="2" t="s">
        <v>5332</v>
      </c>
      <c r="F858" s="2" t="s">
        <v>180</v>
      </c>
      <c r="G858" s="2" t="s">
        <v>28</v>
      </c>
      <c r="H858" s="2" t="s">
        <v>314</v>
      </c>
      <c r="I858" t="s">
        <v>6190</v>
      </c>
    </row>
    <row r="859" spans="1:9" x14ac:dyDescent="0.3">
      <c r="A859" s="2" t="s">
        <v>5334</v>
      </c>
      <c r="B859" s="2" t="s">
        <v>5335</v>
      </c>
      <c r="C859" s="2" t="s">
        <v>5336</v>
      </c>
      <c r="D859" s="2" t="s">
        <v>5337</v>
      </c>
      <c r="E859" s="2" t="s">
        <v>5338</v>
      </c>
      <c r="F859" s="2" t="s">
        <v>309</v>
      </c>
      <c r="G859" s="2" t="s">
        <v>19</v>
      </c>
      <c r="H859" s="2">
        <v>34643</v>
      </c>
      <c r="I859" t="s">
        <v>6191</v>
      </c>
    </row>
    <row r="860" spans="1:9" x14ac:dyDescent="0.3">
      <c r="A860" s="2" t="s">
        <v>5340</v>
      </c>
      <c r="B860" s="2" t="s">
        <v>5341</v>
      </c>
      <c r="C860" s="2" t="s">
        <v>5342</v>
      </c>
      <c r="D860" s="2" t="s">
        <v>5343</v>
      </c>
      <c r="E860" s="2" t="s">
        <v>5344</v>
      </c>
      <c r="F860" s="2" t="s">
        <v>97</v>
      </c>
      <c r="G860" s="2" t="s">
        <v>19</v>
      </c>
      <c r="H860" s="2">
        <v>58122</v>
      </c>
      <c r="I860" t="s">
        <v>6191</v>
      </c>
    </row>
    <row r="861" spans="1:9" x14ac:dyDescent="0.3">
      <c r="A861" s="2" t="s">
        <v>5346</v>
      </c>
      <c r="B861" s="2" t="s">
        <v>5347</v>
      </c>
      <c r="C861" s="2" t="s">
        <v>5348</v>
      </c>
      <c r="D861" s="2" t="s">
        <v>5349</v>
      </c>
      <c r="E861" s="2" t="s">
        <v>5350</v>
      </c>
      <c r="F861" s="2" t="s">
        <v>4511</v>
      </c>
      <c r="G861" s="2" t="s">
        <v>19</v>
      </c>
      <c r="H861" s="2">
        <v>72905</v>
      </c>
      <c r="I861" t="s">
        <v>6191</v>
      </c>
    </row>
    <row r="862" spans="1:9" x14ac:dyDescent="0.3">
      <c r="A862" s="2" t="s">
        <v>5352</v>
      </c>
      <c r="B862" s="2" t="s">
        <v>5353</v>
      </c>
      <c r="C862" s="2"/>
      <c r="D862" s="2" t="s">
        <v>5354</v>
      </c>
      <c r="E862" s="2" t="s">
        <v>5355</v>
      </c>
      <c r="F862" s="2" t="s">
        <v>319</v>
      </c>
      <c r="G862" s="2" t="s">
        <v>19</v>
      </c>
      <c r="H862" s="2">
        <v>33811</v>
      </c>
      <c r="I862" t="s">
        <v>6191</v>
      </c>
    </row>
    <row r="863" spans="1:9" x14ac:dyDescent="0.3">
      <c r="A863" s="2" t="s">
        <v>5357</v>
      </c>
      <c r="B863" s="2" t="s">
        <v>5358</v>
      </c>
      <c r="C863" s="2" t="s">
        <v>5359</v>
      </c>
      <c r="D863" s="2" t="s">
        <v>5360</v>
      </c>
      <c r="E863" s="2" t="s">
        <v>5361</v>
      </c>
      <c r="F863" s="2" t="s">
        <v>49</v>
      </c>
      <c r="G863" s="2" t="s">
        <v>19</v>
      </c>
      <c r="H863" s="2">
        <v>37924</v>
      </c>
      <c r="I863" t="s">
        <v>6190</v>
      </c>
    </row>
    <row r="864" spans="1:9" x14ac:dyDescent="0.3">
      <c r="A864" s="2" t="s">
        <v>5363</v>
      </c>
      <c r="B864" s="2" t="s">
        <v>5364</v>
      </c>
      <c r="C864" s="2" t="s">
        <v>5365</v>
      </c>
      <c r="D864" s="2" t="s">
        <v>5366</v>
      </c>
      <c r="E864" s="2" t="s">
        <v>5367</v>
      </c>
      <c r="F864" s="2" t="s">
        <v>27</v>
      </c>
      <c r="G864" s="2" t="s">
        <v>19</v>
      </c>
      <c r="H864" s="2">
        <v>90030</v>
      </c>
      <c r="I864" t="s">
        <v>6190</v>
      </c>
    </row>
    <row r="865" spans="1:9" x14ac:dyDescent="0.3">
      <c r="A865" s="2" t="s">
        <v>5369</v>
      </c>
      <c r="B865" s="2" t="s">
        <v>5370</v>
      </c>
      <c r="C865" s="2" t="s">
        <v>5371</v>
      </c>
      <c r="D865" s="2" t="s">
        <v>5372</v>
      </c>
      <c r="E865" s="2" t="s">
        <v>5373</v>
      </c>
      <c r="F865" s="2" t="s">
        <v>92</v>
      </c>
      <c r="G865" s="2" t="s">
        <v>19</v>
      </c>
      <c r="H865" s="2">
        <v>33169</v>
      </c>
      <c r="I865" t="s">
        <v>6190</v>
      </c>
    </row>
    <row r="866" spans="1:9" x14ac:dyDescent="0.3">
      <c r="A866" s="2" t="s">
        <v>5375</v>
      </c>
      <c r="B866" s="2" t="s">
        <v>5376</v>
      </c>
      <c r="C866" s="2" t="s">
        <v>5377</v>
      </c>
      <c r="D866" s="2" t="s">
        <v>5378</v>
      </c>
      <c r="E866" s="2" t="s">
        <v>5379</v>
      </c>
      <c r="F866" s="2" t="s">
        <v>483</v>
      </c>
      <c r="G866" s="2" t="s">
        <v>318</v>
      </c>
      <c r="H866" s="2" t="s">
        <v>484</v>
      </c>
      <c r="I866" t="s">
        <v>6191</v>
      </c>
    </row>
    <row r="867" spans="1:9" x14ac:dyDescent="0.3">
      <c r="A867" s="2" t="s">
        <v>5381</v>
      </c>
      <c r="B867" s="2" t="s">
        <v>5382</v>
      </c>
      <c r="C867" s="2"/>
      <c r="D867" s="2" t="s">
        <v>5383</v>
      </c>
      <c r="E867" s="2" t="s">
        <v>5384</v>
      </c>
      <c r="F867" s="2" t="s">
        <v>56</v>
      </c>
      <c r="G867" s="2" t="s">
        <v>19</v>
      </c>
      <c r="H867" s="2">
        <v>60604</v>
      </c>
      <c r="I867" t="s">
        <v>6190</v>
      </c>
    </row>
    <row r="868" spans="1:9" x14ac:dyDescent="0.3">
      <c r="A868" s="2" t="s">
        <v>5386</v>
      </c>
      <c r="B868" s="2" t="s">
        <v>5387</v>
      </c>
      <c r="C868" s="2" t="s">
        <v>5388</v>
      </c>
      <c r="D868" s="2" t="s">
        <v>5389</v>
      </c>
      <c r="E868" s="2" t="s">
        <v>5390</v>
      </c>
      <c r="F868" s="2" t="s">
        <v>445</v>
      </c>
      <c r="G868" s="2" t="s">
        <v>318</v>
      </c>
      <c r="H868" s="2" t="s">
        <v>388</v>
      </c>
      <c r="I868" t="s">
        <v>6191</v>
      </c>
    </row>
    <row r="869" spans="1:9" x14ac:dyDescent="0.3">
      <c r="A869" s="2" t="s">
        <v>5392</v>
      </c>
      <c r="B869" s="2" t="s">
        <v>5393</v>
      </c>
      <c r="C869" s="2" t="s">
        <v>5394</v>
      </c>
      <c r="D869" s="2"/>
      <c r="E869" s="2" t="s">
        <v>5395</v>
      </c>
      <c r="F869" s="2" t="s">
        <v>478</v>
      </c>
      <c r="G869" s="2" t="s">
        <v>318</v>
      </c>
      <c r="H869" s="2" t="s">
        <v>479</v>
      </c>
      <c r="I869" t="s">
        <v>6190</v>
      </c>
    </row>
    <row r="870" spans="1:9" x14ac:dyDescent="0.3">
      <c r="A870" s="2" t="s">
        <v>5397</v>
      </c>
      <c r="B870" s="2" t="s">
        <v>5398</v>
      </c>
      <c r="C870" s="2" t="s">
        <v>5399</v>
      </c>
      <c r="D870" s="2" t="s">
        <v>5400</v>
      </c>
      <c r="E870" s="2" t="s">
        <v>5401</v>
      </c>
      <c r="F870" s="2" t="s">
        <v>121</v>
      </c>
      <c r="G870" s="2" t="s">
        <v>19</v>
      </c>
      <c r="H870" s="2">
        <v>33064</v>
      </c>
      <c r="I870" t="s">
        <v>6190</v>
      </c>
    </row>
    <row r="871" spans="1:9" x14ac:dyDescent="0.3">
      <c r="A871" s="2" t="s">
        <v>5403</v>
      </c>
      <c r="B871" s="2" t="s">
        <v>5404</v>
      </c>
      <c r="C871" s="2"/>
      <c r="D871" s="2" t="s">
        <v>5405</v>
      </c>
      <c r="E871" s="2" t="s">
        <v>5406</v>
      </c>
      <c r="F871" s="2" t="s">
        <v>131</v>
      </c>
      <c r="G871" s="2" t="s">
        <v>19</v>
      </c>
      <c r="H871" s="2">
        <v>94297</v>
      </c>
      <c r="I871" t="s">
        <v>6190</v>
      </c>
    </row>
    <row r="872" spans="1:9" x14ac:dyDescent="0.3">
      <c r="A872" s="2" t="s">
        <v>5408</v>
      </c>
      <c r="B872" s="2" t="s">
        <v>5409</v>
      </c>
      <c r="C872" s="2" t="s">
        <v>5410</v>
      </c>
      <c r="D872" s="2" t="s">
        <v>5411</v>
      </c>
      <c r="E872" s="2" t="s">
        <v>5412</v>
      </c>
      <c r="F872" s="2" t="s">
        <v>347</v>
      </c>
      <c r="G872" s="2" t="s">
        <v>318</v>
      </c>
      <c r="H872" s="2" t="s">
        <v>348</v>
      </c>
      <c r="I872" t="s">
        <v>6190</v>
      </c>
    </row>
    <row r="873" spans="1:9" x14ac:dyDescent="0.3">
      <c r="A873" s="2" t="s">
        <v>5414</v>
      </c>
      <c r="B873" s="2" t="s">
        <v>5415</v>
      </c>
      <c r="C873" s="2" t="s">
        <v>5416</v>
      </c>
      <c r="D873" s="2" t="s">
        <v>5417</v>
      </c>
      <c r="E873" s="2" t="s">
        <v>5418</v>
      </c>
      <c r="F873" s="2" t="s">
        <v>5419</v>
      </c>
      <c r="G873" s="2" t="s">
        <v>28</v>
      </c>
      <c r="H873" s="2" t="s">
        <v>5420</v>
      </c>
      <c r="I873" t="s">
        <v>6190</v>
      </c>
    </row>
    <row r="874" spans="1:9" x14ac:dyDescent="0.3">
      <c r="A874" s="2" t="s">
        <v>5422</v>
      </c>
      <c r="B874" s="2" t="s">
        <v>5423</v>
      </c>
      <c r="C874" s="2" t="s">
        <v>5424</v>
      </c>
      <c r="D874" s="2" t="s">
        <v>5425</v>
      </c>
      <c r="E874" s="2" t="s">
        <v>5426</v>
      </c>
      <c r="F874" s="2" t="s">
        <v>171</v>
      </c>
      <c r="G874" s="2" t="s">
        <v>19</v>
      </c>
      <c r="H874" s="2">
        <v>28805</v>
      </c>
      <c r="I874" t="s">
        <v>6191</v>
      </c>
    </row>
    <row r="875" spans="1:9" x14ac:dyDescent="0.3">
      <c r="A875" s="2" t="s">
        <v>5428</v>
      </c>
      <c r="B875" s="2" t="s">
        <v>5429</v>
      </c>
      <c r="C875" s="2" t="s">
        <v>5430</v>
      </c>
      <c r="D875" s="2" t="s">
        <v>5431</v>
      </c>
      <c r="E875" s="2" t="s">
        <v>5432</v>
      </c>
      <c r="F875" s="2" t="s">
        <v>48</v>
      </c>
      <c r="G875" s="2" t="s">
        <v>19</v>
      </c>
      <c r="H875" s="2">
        <v>25362</v>
      </c>
      <c r="I875" t="s">
        <v>6190</v>
      </c>
    </row>
    <row r="876" spans="1:9" x14ac:dyDescent="0.3">
      <c r="A876" s="2" t="s">
        <v>5434</v>
      </c>
      <c r="B876" s="2" t="s">
        <v>5435</v>
      </c>
      <c r="C876" s="2" t="s">
        <v>5436</v>
      </c>
      <c r="D876" s="2" t="s">
        <v>5437</v>
      </c>
      <c r="E876" s="2" t="s">
        <v>5438</v>
      </c>
      <c r="F876" s="2" t="s">
        <v>63</v>
      </c>
      <c r="G876" s="2" t="s">
        <v>19</v>
      </c>
      <c r="H876" s="2">
        <v>77281</v>
      </c>
      <c r="I876" t="s">
        <v>6191</v>
      </c>
    </row>
    <row r="877" spans="1:9" x14ac:dyDescent="0.3">
      <c r="A877" s="2" t="s">
        <v>5440</v>
      </c>
      <c r="B877" s="2" t="s">
        <v>5441</v>
      </c>
      <c r="C877" s="2" t="s">
        <v>5442</v>
      </c>
      <c r="D877" s="2" t="s">
        <v>5443</v>
      </c>
      <c r="E877" s="2" t="s">
        <v>5444</v>
      </c>
      <c r="F877" s="2" t="s">
        <v>384</v>
      </c>
      <c r="G877" s="2" t="s">
        <v>318</v>
      </c>
      <c r="H877" s="2" t="s">
        <v>369</v>
      </c>
      <c r="I877" t="s">
        <v>6191</v>
      </c>
    </row>
    <row r="878" spans="1:9" x14ac:dyDescent="0.3">
      <c r="A878" s="2" t="s">
        <v>5445</v>
      </c>
      <c r="B878" s="2" t="s">
        <v>5446</v>
      </c>
      <c r="C878" s="2" t="s">
        <v>5447</v>
      </c>
      <c r="D878" s="2" t="s">
        <v>5448</v>
      </c>
      <c r="E878" s="2" t="s">
        <v>5449</v>
      </c>
      <c r="F878" s="2" t="s">
        <v>47</v>
      </c>
      <c r="G878" s="2" t="s">
        <v>19</v>
      </c>
      <c r="H878" s="2">
        <v>20575</v>
      </c>
      <c r="I878" t="s">
        <v>6190</v>
      </c>
    </row>
    <row r="879" spans="1:9" x14ac:dyDescent="0.3">
      <c r="A879" s="2" t="s">
        <v>5451</v>
      </c>
      <c r="B879" s="2" t="s">
        <v>5452</v>
      </c>
      <c r="C879" s="2" t="s">
        <v>5453</v>
      </c>
      <c r="D879" s="2" t="s">
        <v>5454</v>
      </c>
      <c r="E879" s="2" t="s">
        <v>5455</v>
      </c>
      <c r="F879" s="2" t="s">
        <v>199</v>
      </c>
      <c r="G879" s="2" t="s">
        <v>19</v>
      </c>
      <c r="H879" s="2">
        <v>7195</v>
      </c>
      <c r="I879" t="s">
        <v>6191</v>
      </c>
    </row>
    <row r="880" spans="1:9" x14ac:dyDescent="0.3">
      <c r="A880" s="2" t="s">
        <v>5457</v>
      </c>
      <c r="B880" s="2" t="s">
        <v>5458</v>
      </c>
      <c r="C880" s="2"/>
      <c r="D880" s="2" t="s">
        <v>5459</v>
      </c>
      <c r="E880" s="2" t="s">
        <v>5460</v>
      </c>
      <c r="F880" s="2" t="s">
        <v>105</v>
      </c>
      <c r="G880" s="2" t="s">
        <v>19</v>
      </c>
      <c r="H880" s="2">
        <v>98195</v>
      </c>
      <c r="I880" t="s">
        <v>6190</v>
      </c>
    </row>
    <row r="881" spans="1:9" x14ac:dyDescent="0.3">
      <c r="A881" s="2" t="s">
        <v>5462</v>
      </c>
      <c r="B881" s="2" t="s">
        <v>5463</v>
      </c>
      <c r="C881" s="2"/>
      <c r="D881" s="2" t="s">
        <v>5464</v>
      </c>
      <c r="E881" s="2" t="s">
        <v>5465</v>
      </c>
      <c r="F881" s="2" t="s">
        <v>157</v>
      </c>
      <c r="G881" s="2" t="s">
        <v>19</v>
      </c>
      <c r="H881" s="2">
        <v>80150</v>
      </c>
      <c r="I881" t="s">
        <v>6191</v>
      </c>
    </row>
    <row r="882" spans="1:9" x14ac:dyDescent="0.3">
      <c r="A882" s="2" t="s">
        <v>5467</v>
      </c>
      <c r="B882" s="2" t="s">
        <v>5468</v>
      </c>
      <c r="C882" s="2" t="s">
        <v>5469</v>
      </c>
      <c r="D882" s="2" t="s">
        <v>5470</v>
      </c>
      <c r="E882" s="2" t="s">
        <v>5471</v>
      </c>
      <c r="F882" s="2" t="s">
        <v>156</v>
      </c>
      <c r="G882" s="2" t="s">
        <v>19</v>
      </c>
      <c r="H882" s="2">
        <v>61105</v>
      </c>
      <c r="I882" t="s">
        <v>6191</v>
      </c>
    </row>
    <row r="883" spans="1:9" x14ac:dyDescent="0.3">
      <c r="A883" s="2" t="s">
        <v>5473</v>
      </c>
      <c r="B883" s="2" t="s">
        <v>5474</v>
      </c>
      <c r="C883" s="2"/>
      <c r="D883" s="2" t="s">
        <v>5475</v>
      </c>
      <c r="E883" s="2" t="s">
        <v>5476</v>
      </c>
      <c r="F883" s="2" t="s">
        <v>252</v>
      </c>
      <c r="G883" s="2" t="s">
        <v>19</v>
      </c>
      <c r="H883" s="2">
        <v>59112</v>
      </c>
      <c r="I883" t="s">
        <v>6190</v>
      </c>
    </row>
    <row r="884" spans="1:9" x14ac:dyDescent="0.3">
      <c r="A884" s="2" t="s">
        <v>5478</v>
      </c>
      <c r="B884" s="2" t="s">
        <v>5479</v>
      </c>
      <c r="C884" s="2" t="s">
        <v>5480</v>
      </c>
      <c r="D884" s="2" t="s">
        <v>5481</v>
      </c>
      <c r="E884" s="2" t="s">
        <v>5482</v>
      </c>
      <c r="F884" s="2" t="s">
        <v>84</v>
      </c>
      <c r="G884" s="2" t="s">
        <v>19</v>
      </c>
      <c r="H884" s="2">
        <v>31165</v>
      </c>
      <c r="I884" t="s">
        <v>6191</v>
      </c>
    </row>
    <row r="885" spans="1:9" x14ac:dyDescent="0.3">
      <c r="A885" s="2" t="s">
        <v>5484</v>
      </c>
      <c r="B885" s="2" t="s">
        <v>5485</v>
      </c>
      <c r="C885" s="2" t="s">
        <v>5486</v>
      </c>
      <c r="D885" s="2" t="s">
        <v>5487</v>
      </c>
      <c r="E885" s="2" t="s">
        <v>5488</v>
      </c>
      <c r="F885" s="2" t="s">
        <v>90</v>
      </c>
      <c r="G885" s="2" t="s">
        <v>19</v>
      </c>
      <c r="H885" s="2">
        <v>74108</v>
      </c>
      <c r="I885" t="s">
        <v>6190</v>
      </c>
    </row>
    <row r="886" spans="1:9" x14ac:dyDescent="0.3">
      <c r="A886" s="2" t="s">
        <v>5490</v>
      </c>
      <c r="B886" s="2" t="s">
        <v>5491</v>
      </c>
      <c r="C886" s="2" t="s">
        <v>5492</v>
      </c>
      <c r="D886" s="2" t="s">
        <v>5493</v>
      </c>
      <c r="E886" s="2" t="s">
        <v>5494</v>
      </c>
      <c r="F886" s="2" t="s">
        <v>30</v>
      </c>
      <c r="G886" s="2" t="s">
        <v>19</v>
      </c>
      <c r="H886" s="2">
        <v>93704</v>
      </c>
      <c r="I886" t="s">
        <v>6190</v>
      </c>
    </row>
    <row r="887" spans="1:9" x14ac:dyDescent="0.3">
      <c r="A887" s="2" t="s">
        <v>5496</v>
      </c>
      <c r="B887" s="2" t="s">
        <v>5497</v>
      </c>
      <c r="C887" s="2" t="s">
        <v>5498</v>
      </c>
      <c r="D887" s="2" t="s">
        <v>5499</v>
      </c>
      <c r="E887" s="2" t="s">
        <v>5500</v>
      </c>
      <c r="F887" s="2" t="s">
        <v>464</v>
      </c>
      <c r="G887" s="2" t="s">
        <v>318</v>
      </c>
      <c r="H887" s="2" t="s">
        <v>321</v>
      </c>
      <c r="I887" t="s">
        <v>6191</v>
      </c>
    </row>
    <row r="888" spans="1:9" x14ac:dyDescent="0.3">
      <c r="A888" s="2" t="s">
        <v>5502</v>
      </c>
      <c r="B888" s="2" t="s">
        <v>5503</v>
      </c>
      <c r="C888" s="2" t="s">
        <v>5504</v>
      </c>
      <c r="D888" s="2" t="s">
        <v>5505</v>
      </c>
      <c r="E888" s="2" t="s">
        <v>5506</v>
      </c>
      <c r="F888" s="2" t="s">
        <v>150</v>
      </c>
      <c r="G888" s="2" t="s">
        <v>19</v>
      </c>
      <c r="H888" s="2">
        <v>94154</v>
      </c>
      <c r="I888" t="s">
        <v>6191</v>
      </c>
    </row>
    <row r="889" spans="1:9" x14ac:dyDescent="0.3">
      <c r="A889" s="2" t="s">
        <v>5508</v>
      </c>
      <c r="B889" s="2" t="s">
        <v>5509</v>
      </c>
      <c r="C889" s="2" t="s">
        <v>5510</v>
      </c>
      <c r="D889" s="2" t="s">
        <v>5511</v>
      </c>
      <c r="E889" s="2" t="s">
        <v>5512</v>
      </c>
      <c r="F889" s="2" t="s">
        <v>119</v>
      </c>
      <c r="G889" s="2" t="s">
        <v>19</v>
      </c>
      <c r="H889" s="2">
        <v>36689</v>
      </c>
      <c r="I889" t="s">
        <v>6191</v>
      </c>
    </row>
    <row r="890" spans="1:9" x14ac:dyDescent="0.3">
      <c r="A890" s="2" t="s">
        <v>5514</v>
      </c>
      <c r="B890" s="2" t="s">
        <v>5515</v>
      </c>
      <c r="C890" s="2" t="s">
        <v>5516</v>
      </c>
      <c r="D890" s="2" t="s">
        <v>5517</v>
      </c>
      <c r="E890" s="2" t="s">
        <v>5518</v>
      </c>
      <c r="F890" s="2" t="s">
        <v>150</v>
      </c>
      <c r="G890" s="2" t="s">
        <v>19</v>
      </c>
      <c r="H890" s="2">
        <v>94110</v>
      </c>
      <c r="I890" t="s">
        <v>6190</v>
      </c>
    </row>
    <row r="891" spans="1:9" x14ac:dyDescent="0.3">
      <c r="A891" s="2" t="s">
        <v>5520</v>
      </c>
      <c r="B891" s="2" t="s">
        <v>5521</v>
      </c>
      <c r="C891" s="2" t="s">
        <v>5522</v>
      </c>
      <c r="D891" s="2" t="s">
        <v>5523</v>
      </c>
      <c r="E891" s="2" t="s">
        <v>5524</v>
      </c>
      <c r="F891" s="2" t="s">
        <v>132</v>
      </c>
      <c r="G891" s="2" t="s">
        <v>19</v>
      </c>
      <c r="H891" s="2">
        <v>11470</v>
      </c>
      <c r="I891" t="s">
        <v>6190</v>
      </c>
    </row>
    <row r="892" spans="1:9" x14ac:dyDescent="0.3">
      <c r="A892" s="2" t="s">
        <v>5526</v>
      </c>
      <c r="B892" s="2" t="s">
        <v>5527</v>
      </c>
      <c r="C892" s="2" t="s">
        <v>5528</v>
      </c>
      <c r="D892" s="2" t="s">
        <v>5529</v>
      </c>
      <c r="E892" s="2" t="s">
        <v>5530</v>
      </c>
      <c r="F892" s="2" t="s">
        <v>42</v>
      </c>
      <c r="G892" s="2" t="s">
        <v>19</v>
      </c>
      <c r="H892" s="2">
        <v>80243</v>
      </c>
      <c r="I892" t="s">
        <v>6190</v>
      </c>
    </row>
    <row r="893" spans="1:9" x14ac:dyDescent="0.3">
      <c r="A893" s="2" t="s">
        <v>5532</v>
      </c>
      <c r="B893" s="2" t="s">
        <v>5533</v>
      </c>
      <c r="C893" s="2" t="s">
        <v>5534</v>
      </c>
      <c r="D893" s="2" t="s">
        <v>5535</v>
      </c>
      <c r="E893" s="2" t="s">
        <v>5536</v>
      </c>
      <c r="F893" s="2" t="s">
        <v>58</v>
      </c>
      <c r="G893" s="2" t="s">
        <v>19</v>
      </c>
      <c r="H893" s="2">
        <v>92165</v>
      </c>
      <c r="I893" t="s">
        <v>6190</v>
      </c>
    </row>
    <row r="894" spans="1:9" x14ac:dyDescent="0.3">
      <c r="A894" s="2" t="s">
        <v>5538</v>
      </c>
      <c r="B894" s="2" t="s">
        <v>5539</v>
      </c>
      <c r="C894" s="2" t="s">
        <v>5540</v>
      </c>
      <c r="D894" s="2" t="s">
        <v>5541</v>
      </c>
      <c r="E894" s="2" t="s">
        <v>5542</v>
      </c>
      <c r="F894" s="2" t="s">
        <v>305</v>
      </c>
      <c r="G894" s="2" t="s">
        <v>28</v>
      </c>
      <c r="H894" s="2" t="s">
        <v>306</v>
      </c>
      <c r="I894" t="s">
        <v>6191</v>
      </c>
    </row>
    <row r="895" spans="1:9" x14ac:dyDescent="0.3">
      <c r="A895" s="2" t="s">
        <v>5544</v>
      </c>
      <c r="B895" s="2" t="s">
        <v>5545</v>
      </c>
      <c r="C895" s="2" t="s">
        <v>5546</v>
      </c>
      <c r="D895" s="2"/>
      <c r="E895" s="2" t="s">
        <v>5547</v>
      </c>
      <c r="F895" s="2" t="s">
        <v>108</v>
      </c>
      <c r="G895" s="2" t="s">
        <v>19</v>
      </c>
      <c r="H895" s="2">
        <v>15250</v>
      </c>
      <c r="I895" t="s">
        <v>6190</v>
      </c>
    </row>
    <row r="896" spans="1:9" x14ac:dyDescent="0.3">
      <c r="A896" s="2" t="s">
        <v>5549</v>
      </c>
      <c r="B896" s="2" t="s">
        <v>5550</v>
      </c>
      <c r="C896" s="2"/>
      <c r="D896" s="2" t="s">
        <v>5551</v>
      </c>
      <c r="E896" s="2" t="s">
        <v>5552</v>
      </c>
      <c r="F896" s="2" t="s">
        <v>481</v>
      </c>
      <c r="G896" s="2" t="s">
        <v>318</v>
      </c>
      <c r="H896" s="2" t="s">
        <v>361</v>
      </c>
      <c r="I896" t="s">
        <v>6190</v>
      </c>
    </row>
    <row r="897" spans="1:9" x14ac:dyDescent="0.3">
      <c r="A897" s="2" t="s">
        <v>5554</v>
      </c>
      <c r="B897" s="2" t="s">
        <v>5555</v>
      </c>
      <c r="C897" s="2"/>
      <c r="D897" s="2" t="s">
        <v>5556</v>
      </c>
      <c r="E897" s="2" t="s">
        <v>5557</v>
      </c>
      <c r="F897" s="2" t="s">
        <v>57</v>
      </c>
      <c r="G897" s="2" t="s">
        <v>19</v>
      </c>
      <c r="H897" s="2">
        <v>10004</v>
      </c>
      <c r="I897" t="s">
        <v>6191</v>
      </c>
    </row>
    <row r="898" spans="1:9" x14ac:dyDescent="0.3">
      <c r="A898" s="2" t="s">
        <v>5559</v>
      </c>
      <c r="B898" s="2" t="s">
        <v>5560</v>
      </c>
      <c r="C898" s="2" t="s">
        <v>5561</v>
      </c>
      <c r="D898" s="2" t="s">
        <v>5562</v>
      </c>
      <c r="E898" s="2" t="s">
        <v>5563</v>
      </c>
      <c r="F898" s="2" t="s">
        <v>105</v>
      </c>
      <c r="G898" s="2" t="s">
        <v>19</v>
      </c>
      <c r="H898" s="2">
        <v>98148</v>
      </c>
      <c r="I898" t="s">
        <v>6190</v>
      </c>
    </row>
    <row r="899" spans="1:9" x14ac:dyDescent="0.3">
      <c r="A899" s="2" t="s">
        <v>5565</v>
      </c>
      <c r="B899" s="2" t="s">
        <v>5566</v>
      </c>
      <c r="C899" s="2" t="s">
        <v>5567</v>
      </c>
      <c r="D899" s="2" t="s">
        <v>5568</v>
      </c>
      <c r="E899" s="2" t="s">
        <v>5569</v>
      </c>
      <c r="F899" s="2" t="s">
        <v>144</v>
      </c>
      <c r="G899" s="2" t="s">
        <v>28</v>
      </c>
      <c r="H899" s="2" t="s">
        <v>145</v>
      </c>
      <c r="I899" t="s">
        <v>6191</v>
      </c>
    </row>
    <row r="900" spans="1:9" x14ac:dyDescent="0.3">
      <c r="A900" s="2" t="s">
        <v>5571</v>
      </c>
      <c r="B900" s="2" t="s">
        <v>5572</v>
      </c>
      <c r="C900" s="2"/>
      <c r="D900" s="2" t="s">
        <v>5573</v>
      </c>
      <c r="E900" s="2" t="s">
        <v>5574</v>
      </c>
      <c r="F900" s="2" t="s">
        <v>276</v>
      </c>
      <c r="G900" s="2" t="s">
        <v>19</v>
      </c>
      <c r="H900" s="2">
        <v>49018</v>
      </c>
      <c r="I900" t="s">
        <v>6191</v>
      </c>
    </row>
    <row r="901" spans="1:9" x14ac:dyDescent="0.3">
      <c r="A901" s="2" t="s">
        <v>5576</v>
      </c>
      <c r="B901" s="2" t="s">
        <v>5577</v>
      </c>
      <c r="C901" s="2" t="s">
        <v>5578</v>
      </c>
      <c r="D901" s="2"/>
      <c r="E901" s="2" t="s">
        <v>5579</v>
      </c>
      <c r="F901" s="2" t="s">
        <v>437</v>
      </c>
      <c r="G901" s="2" t="s">
        <v>318</v>
      </c>
      <c r="H901" s="2" t="s">
        <v>438</v>
      </c>
      <c r="I901" t="s">
        <v>6190</v>
      </c>
    </row>
    <row r="902" spans="1:9" x14ac:dyDescent="0.3">
      <c r="A902" s="2" t="s">
        <v>5581</v>
      </c>
      <c r="B902" s="2" t="s">
        <v>5582</v>
      </c>
      <c r="C902" s="2"/>
      <c r="D902" s="2" t="s">
        <v>5583</v>
      </c>
      <c r="E902" s="2" t="s">
        <v>5584</v>
      </c>
      <c r="F902" s="2" t="s">
        <v>409</v>
      </c>
      <c r="G902" s="2" t="s">
        <v>318</v>
      </c>
      <c r="H902" s="2" t="s">
        <v>410</v>
      </c>
      <c r="I902" t="s">
        <v>6191</v>
      </c>
    </row>
    <row r="903" spans="1:9" x14ac:dyDescent="0.3">
      <c r="A903" s="2" t="s">
        <v>5586</v>
      </c>
      <c r="B903" s="2" t="s">
        <v>5587</v>
      </c>
      <c r="C903" s="2" t="s">
        <v>5588</v>
      </c>
      <c r="D903" s="2" t="s">
        <v>5589</v>
      </c>
      <c r="E903" s="2" t="s">
        <v>5590</v>
      </c>
      <c r="F903" s="2" t="s">
        <v>63</v>
      </c>
      <c r="G903" s="2" t="s">
        <v>19</v>
      </c>
      <c r="H903" s="2">
        <v>77070</v>
      </c>
      <c r="I903" t="s">
        <v>6190</v>
      </c>
    </row>
    <row r="904" spans="1:9" x14ac:dyDescent="0.3">
      <c r="A904" s="2" t="s">
        <v>5592</v>
      </c>
      <c r="B904" s="2" t="s">
        <v>5593</v>
      </c>
      <c r="C904" s="2" t="s">
        <v>5594</v>
      </c>
      <c r="D904" s="2" t="s">
        <v>5595</v>
      </c>
      <c r="E904" s="2" t="s">
        <v>5596</v>
      </c>
      <c r="F904" s="2" t="s">
        <v>51</v>
      </c>
      <c r="G904" s="2" t="s">
        <v>19</v>
      </c>
      <c r="H904" s="2">
        <v>45249</v>
      </c>
      <c r="I904" t="s">
        <v>6191</v>
      </c>
    </row>
    <row r="905" spans="1:9" x14ac:dyDescent="0.3">
      <c r="A905" s="2" t="s">
        <v>5598</v>
      </c>
      <c r="B905" s="2" t="s">
        <v>5599</v>
      </c>
      <c r="C905" s="2" t="s">
        <v>5600</v>
      </c>
      <c r="D905" s="2" t="s">
        <v>5601</v>
      </c>
      <c r="E905" s="2" t="s">
        <v>5602</v>
      </c>
      <c r="F905" s="2" t="s">
        <v>30</v>
      </c>
      <c r="G905" s="2" t="s">
        <v>19</v>
      </c>
      <c r="H905" s="2">
        <v>93704</v>
      </c>
      <c r="I905" t="s">
        <v>6191</v>
      </c>
    </row>
    <row r="906" spans="1:9" x14ac:dyDescent="0.3">
      <c r="A906" s="2" t="s">
        <v>5604</v>
      </c>
      <c r="B906" s="2" t="s">
        <v>5605</v>
      </c>
      <c r="C906" s="2" t="s">
        <v>5606</v>
      </c>
      <c r="D906" s="2" t="s">
        <v>5607</v>
      </c>
      <c r="E906" s="2" t="s">
        <v>5608</v>
      </c>
      <c r="F906" s="2" t="s">
        <v>173</v>
      </c>
      <c r="G906" s="2" t="s">
        <v>19</v>
      </c>
      <c r="H906" s="2">
        <v>55123</v>
      </c>
      <c r="I906" t="s">
        <v>6191</v>
      </c>
    </row>
    <row r="907" spans="1:9" x14ac:dyDescent="0.3">
      <c r="A907" s="2" t="s">
        <v>5610</v>
      </c>
      <c r="B907" s="2" t="s">
        <v>5611</v>
      </c>
      <c r="C907" s="2"/>
      <c r="D907" s="2" t="s">
        <v>5612</v>
      </c>
      <c r="E907" s="2" t="s">
        <v>5613</v>
      </c>
      <c r="F907" s="2" t="s">
        <v>50</v>
      </c>
      <c r="G907" s="2" t="s">
        <v>19</v>
      </c>
      <c r="H907" s="2">
        <v>88519</v>
      </c>
      <c r="I907" t="s">
        <v>6190</v>
      </c>
    </row>
    <row r="908" spans="1:9" x14ac:dyDescent="0.3">
      <c r="A908" s="2" t="s">
        <v>5615</v>
      </c>
      <c r="B908" s="2" t="s">
        <v>5616</v>
      </c>
      <c r="C908" s="2" t="s">
        <v>5617</v>
      </c>
      <c r="D908" s="2" t="s">
        <v>5618</v>
      </c>
      <c r="E908" s="2" t="s">
        <v>5619</v>
      </c>
      <c r="F908" s="2" t="s">
        <v>169</v>
      </c>
      <c r="G908" s="2" t="s">
        <v>19</v>
      </c>
      <c r="H908" s="2">
        <v>50981</v>
      </c>
      <c r="I908" t="s">
        <v>6190</v>
      </c>
    </row>
    <row r="909" spans="1:9" x14ac:dyDescent="0.3">
      <c r="A909" s="2" t="s">
        <v>5621</v>
      </c>
      <c r="B909" s="2" t="s">
        <v>5622</v>
      </c>
      <c r="C909" s="2" t="s">
        <v>5623</v>
      </c>
      <c r="D909" s="2" t="s">
        <v>5624</v>
      </c>
      <c r="E909" s="2" t="s">
        <v>5625</v>
      </c>
      <c r="F909" s="2" t="s">
        <v>189</v>
      </c>
      <c r="G909" s="2" t="s">
        <v>19</v>
      </c>
      <c r="H909" s="2">
        <v>97240</v>
      </c>
      <c r="I909" t="s">
        <v>6191</v>
      </c>
    </row>
    <row r="910" spans="1:9" x14ac:dyDescent="0.3">
      <c r="A910" s="2" t="s">
        <v>5627</v>
      </c>
      <c r="B910" s="2" t="s">
        <v>5628</v>
      </c>
      <c r="C910" s="2" t="s">
        <v>5629</v>
      </c>
      <c r="D910" s="2" t="s">
        <v>5630</v>
      </c>
      <c r="E910" s="2" t="s">
        <v>5631</v>
      </c>
      <c r="F910" s="2" t="s">
        <v>63</v>
      </c>
      <c r="G910" s="2" t="s">
        <v>19</v>
      </c>
      <c r="H910" s="2">
        <v>77070</v>
      </c>
      <c r="I910" t="s">
        <v>6191</v>
      </c>
    </row>
    <row r="911" spans="1:9" x14ac:dyDescent="0.3">
      <c r="A911" s="2" t="s">
        <v>5633</v>
      </c>
      <c r="B911" s="2" t="s">
        <v>5634</v>
      </c>
      <c r="C911" s="2"/>
      <c r="D911" s="2" t="s">
        <v>5635</v>
      </c>
      <c r="E911" s="2" t="s">
        <v>5636</v>
      </c>
      <c r="F911" s="2" t="s">
        <v>31</v>
      </c>
      <c r="G911" s="2" t="s">
        <v>19</v>
      </c>
      <c r="H911" s="2">
        <v>27705</v>
      </c>
      <c r="I911" t="s">
        <v>6191</v>
      </c>
    </row>
    <row r="912" spans="1:9" x14ac:dyDescent="0.3">
      <c r="A912" s="2" t="s">
        <v>5638</v>
      </c>
      <c r="B912" s="2" t="s">
        <v>5639</v>
      </c>
      <c r="C912" s="2" t="s">
        <v>5640</v>
      </c>
      <c r="D912" s="2" t="s">
        <v>5641</v>
      </c>
      <c r="E912" s="2" t="s">
        <v>5642</v>
      </c>
      <c r="F912" s="2" t="s">
        <v>241</v>
      </c>
      <c r="G912" s="2" t="s">
        <v>19</v>
      </c>
      <c r="H912" s="2">
        <v>2298</v>
      </c>
      <c r="I912" t="s">
        <v>6191</v>
      </c>
    </row>
    <row r="913" spans="1:9" x14ac:dyDescent="0.3">
      <c r="A913" s="2" t="s">
        <v>5644</v>
      </c>
      <c r="B913" s="2" t="s">
        <v>5645</v>
      </c>
      <c r="C913" s="2" t="s">
        <v>5646</v>
      </c>
      <c r="D913" s="2" t="s">
        <v>5647</v>
      </c>
      <c r="E913" s="2" t="s">
        <v>5648</v>
      </c>
      <c r="F913" s="2" t="s">
        <v>47</v>
      </c>
      <c r="G913" s="2" t="s">
        <v>19</v>
      </c>
      <c r="H913" s="2">
        <v>20226</v>
      </c>
      <c r="I913" t="s">
        <v>6190</v>
      </c>
    </row>
    <row r="914" spans="1:9" x14ac:dyDescent="0.3">
      <c r="A914" s="2" t="s">
        <v>5650</v>
      </c>
      <c r="B914" s="2" t="s">
        <v>5651</v>
      </c>
      <c r="C914" s="2"/>
      <c r="D914" s="2" t="s">
        <v>5652</v>
      </c>
      <c r="E914" s="2" t="s">
        <v>5653</v>
      </c>
      <c r="F914" s="2" t="s">
        <v>198</v>
      </c>
      <c r="G914" s="2" t="s">
        <v>19</v>
      </c>
      <c r="H914" s="2">
        <v>12205</v>
      </c>
      <c r="I914" t="s">
        <v>6190</v>
      </c>
    </row>
    <row r="915" spans="1:9" x14ac:dyDescent="0.3">
      <c r="A915" s="2" t="s">
        <v>5655</v>
      </c>
      <c r="B915" s="2" t="s">
        <v>5656</v>
      </c>
      <c r="C915" s="2" t="s">
        <v>5657</v>
      </c>
      <c r="D915" s="2" t="s">
        <v>5658</v>
      </c>
      <c r="E915" s="2" t="s">
        <v>5659</v>
      </c>
      <c r="F915" s="2" t="s">
        <v>126</v>
      </c>
      <c r="G915" s="2" t="s">
        <v>19</v>
      </c>
      <c r="H915" s="2">
        <v>85732</v>
      </c>
      <c r="I915" t="s">
        <v>6191</v>
      </c>
    </row>
    <row r="916" spans="1:9" x14ac:dyDescent="0.3">
      <c r="A916" s="2" t="s">
        <v>5661</v>
      </c>
      <c r="B916" s="2" t="s">
        <v>5662</v>
      </c>
      <c r="C916" s="2" t="s">
        <v>5663</v>
      </c>
      <c r="D916" s="2" t="s">
        <v>5664</v>
      </c>
      <c r="E916" s="2" t="s">
        <v>5665</v>
      </c>
      <c r="F916" s="2" t="s">
        <v>187</v>
      </c>
      <c r="G916" s="2" t="s">
        <v>19</v>
      </c>
      <c r="H916" s="2">
        <v>36195</v>
      </c>
      <c r="I916" t="s">
        <v>6191</v>
      </c>
    </row>
    <row r="917" spans="1:9" x14ac:dyDescent="0.3">
      <c r="A917" s="2" t="s">
        <v>5667</v>
      </c>
      <c r="B917" s="2" t="s">
        <v>5668</v>
      </c>
      <c r="C917" s="2" t="s">
        <v>5669</v>
      </c>
      <c r="D917" s="2" t="s">
        <v>5670</v>
      </c>
      <c r="E917" s="2" t="s">
        <v>5671</v>
      </c>
      <c r="F917" s="2" t="s">
        <v>205</v>
      </c>
      <c r="G917" s="2" t="s">
        <v>19</v>
      </c>
      <c r="H917" s="2">
        <v>99709</v>
      </c>
      <c r="I917" t="s">
        <v>6190</v>
      </c>
    </row>
    <row r="918" spans="1:9" x14ac:dyDescent="0.3">
      <c r="A918" s="2" t="s">
        <v>5673</v>
      </c>
      <c r="B918" s="2" t="s">
        <v>5674</v>
      </c>
      <c r="C918" s="2"/>
      <c r="D918" s="2"/>
      <c r="E918" s="2" t="s">
        <v>5675</v>
      </c>
      <c r="F918" s="2" t="s">
        <v>2998</v>
      </c>
      <c r="G918" s="2" t="s">
        <v>318</v>
      </c>
      <c r="H918" s="2" t="s">
        <v>395</v>
      </c>
      <c r="I918" t="s">
        <v>6190</v>
      </c>
    </row>
    <row r="919" spans="1:9" x14ac:dyDescent="0.3">
      <c r="A919" s="2" t="s">
        <v>5677</v>
      </c>
      <c r="B919" s="2" t="s">
        <v>5678</v>
      </c>
      <c r="C919" s="2" t="s">
        <v>5679</v>
      </c>
      <c r="D919" s="2" t="s">
        <v>5680</v>
      </c>
      <c r="E919" s="2" t="s">
        <v>5681</v>
      </c>
      <c r="F919" s="2" t="s">
        <v>220</v>
      </c>
      <c r="G919" s="2" t="s">
        <v>28</v>
      </c>
      <c r="H919" s="2" t="s">
        <v>221</v>
      </c>
      <c r="I919" t="s">
        <v>6191</v>
      </c>
    </row>
    <row r="920" spans="1:9" x14ac:dyDescent="0.3">
      <c r="A920" s="2" t="s">
        <v>5682</v>
      </c>
      <c r="B920" s="2" t="s">
        <v>5683</v>
      </c>
      <c r="C920" s="2" t="s">
        <v>5684</v>
      </c>
      <c r="D920" s="2" t="s">
        <v>5685</v>
      </c>
      <c r="E920" s="2" t="s">
        <v>5686</v>
      </c>
      <c r="F920" s="2" t="s">
        <v>209</v>
      </c>
      <c r="G920" s="2" t="s">
        <v>19</v>
      </c>
      <c r="H920" s="2">
        <v>34615</v>
      </c>
      <c r="I920" t="s">
        <v>6191</v>
      </c>
    </row>
    <row r="921" spans="1:9" x14ac:dyDescent="0.3">
      <c r="A921" s="2" t="s">
        <v>5688</v>
      </c>
      <c r="B921" s="2" t="s">
        <v>5689</v>
      </c>
      <c r="C921" s="2" t="s">
        <v>5690</v>
      </c>
      <c r="D921" s="2" t="s">
        <v>5691</v>
      </c>
      <c r="E921" s="2" t="s">
        <v>5692</v>
      </c>
      <c r="F921" s="2" t="s">
        <v>43</v>
      </c>
      <c r="G921" s="2" t="s">
        <v>19</v>
      </c>
      <c r="H921" s="2">
        <v>40515</v>
      </c>
      <c r="I921" t="s">
        <v>6190</v>
      </c>
    </row>
    <row r="922" spans="1:9" x14ac:dyDescent="0.3">
      <c r="A922" s="2" t="s">
        <v>5694</v>
      </c>
      <c r="B922" s="2" t="s">
        <v>5695</v>
      </c>
      <c r="C922" s="2" t="s">
        <v>5696</v>
      </c>
      <c r="D922" s="2" t="s">
        <v>5697</v>
      </c>
      <c r="E922" s="2" t="s">
        <v>5698</v>
      </c>
      <c r="F922" s="2" t="s">
        <v>183</v>
      </c>
      <c r="G922" s="2" t="s">
        <v>19</v>
      </c>
      <c r="H922" s="2">
        <v>49560</v>
      </c>
      <c r="I922" t="s">
        <v>6191</v>
      </c>
    </row>
    <row r="923" spans="1:9" x14ac:dyDescent="0.3">
      <c r="A923" s="2" t="s">
        <v>5700</v>
      </c>
      <c r="B923" s="2" t="s">
        <v>5701</v>
      </c>
      <c r="C923" s="2" t="s">
        <v>5702</v>
      </c>
      <c r="D923" s="2" t="s">
        <v>5703</v>
      </c>
      <c r="E923" s="2" t="s">
        <v>5704</v>
      </c>
      <c r="F923" s="2" t="s">
        <v>169</v>
      </c>
      <c r="G923" s="2" t="s">
        <v>19</v>
      </c>
      <c r="H923" s="2">
        <v>50369</v>
      </c>
      <c r="I923" t="s">
        <v>6191</v>
      </c>
    </row>
    <row r="924" spans="1:9" x14ac:dyDescent="0.3">
      <c r="A924" s="2" t="s">
        <v>5706</v>
      </c>
      <c r="B924" s="2" t="s">
        <v>5707</v>
      </c>
      <c r="C924" s="2"/>
      <c r="D924" s="2"/>
      <c r="E924" s="2" t="s">
        <v>5708</v>
      </c>
      <c r="F924" s="2" t="s">
        <v>168</v>
      </c>
      <c r="G924" s="2" t="s">
        <v>19</v>
      </c>
      <c r="H924" s="2">
        <v>19810</v>
      </c>
      <c r="I924" t="s">
        <v>6190</v>
      </c>
    </row>
    <row r="925" spans="1:9" x14ac:dyDescent="0.3">
      <c r="A925" s="2" t="s">
        <v>5710</v>
      </c>
      <c r="B925" s="2" t="s">
        <v>5711</v>
      </c>
      <c r="C925" s="2" t="s">
        <v>5712</v>
      </c>
      <c r="D925" s="2" t="s">
        <v>5713</v>
      </c>
      <c r="E925" s="2" t="s">
        <v>5714</v>
      </c>
      <c r="F925" s="2" t="s">
        <v>123</v>
      </c>
      <c r="G925" s="2" t="s">
        <v>19</v>
      </c>
      <c r="H925" s="2">
        <v>78726</v>
      </c>
      <c r="I925" t="s">
        <v>6191</v>
      </c>
    </row>
    <row r="926" spans="1:9" x14ac:dyDescent="0.3">
      <c r="A926" s="2" t="s">
        <v>5716</v>
      </c>
      <c r="B926" s="2" t="s">
        <v>5717</v>
      </c>
      <c r="C926" s="2" t="s">
        <v>5718</v>
      </c>
      <c r="D926" s="2"/>
      <c r="E926" s="2" t="s">
        <v>5719</v>
      </c>
      <c r="F926" s="2" t="s">
        <v>80</v>
      </c>
      <c r="G926" s="2" t="s">
        <v>19</v>
      </c>
      <c r="H926" s="2">
        <v>32835</v>
      </c>
      <c r="I926" t="s">
        <v>6191</v>
      </c>
    </row>
    <row r="927" spans="1:9" x14ac:dyDescent="0.3">
      <c r="A927" s="2" t="s">
        <v>5721</v>
      </c>
      <c r="B927" s="2" t="s">
        <v>5722</v>
      </c>
      <c r="C927" s="2"/>
      <c r="D927" s="2" t="s">
        <v>5723</v>
      </c>
      <c r="E927" s="2" t="s">
        <v>5724</v>
      </c>
      <c r="F927" s="2" t="s">
        <v>87</v>
      </c>
      <c r="G927" s="2" t="s">
        <v>19</v>
      </c>
      <c r="H927" s="2">
        <v>91199</v>
      </c>
      <c r="I927" t="s">
        <v>6190</v>
      </c>
    </row>
    <row r="928" spans="1:9" x14ac:dyDescent="0.3">
      <c r="A928" s="2" t="s">
        <v>5726</v>
      </c>
      <c r="B928" s="2" t="s">
        <v>5727</v>
      </c>
      <c r="C928" s="2" t="s">
        <v>5728</v>
      </c>
      <c r="D928" s="2" t="s">
        <v>5729</v>
      </c>
      <c r="E928" s="2" t="s">
        <v>5730</v>
      </c>
      <c r="F928" s="2" t="s">
        <v>47</v>
      </c>
      <c r="G928" s="2" t="s">
        <v>19</v>
      </c>
      <c r="H928" s="2">
        <v>20238</v>
      </c>
      <c r="I928" t="s">
        <v>6190</v>
      </c>
    </row>
    <row r="929" spans="1:9" x14ac:dyDescent="0.3">
      <c r="A929" s="2" t="s">
        <v>5732</v>
      </c>
      <c r="B929" s="2" t="s">
        <v>5733</v>
      </c>
      <c r="C929" s="2" t="s">
        <v>5734</v>
      </c>
      <c r="D929" s="2" t="s">
        <v>5735</v>
      </c>
      <c r="E929" s="2" t="s">
        <v>5736</v>
      </c>
      <c r="F929" s="2" t="s">
        <v>189</v>
      </c>
      <c r="G929" s="2" t="s">
        <v>19</v>
      </c>
      <c r="H929" s="2">
        <v>97271</v>
      </c>
      <c r="I929" t="s">
        <v>6191</v>
      </c>
    </row>
    <row r="930" spans="1:9" x14ac:dyDescent="0.3">
      <c r="A930" s="2" t="s">
        <v>5738</v>
      </c>
      <c r="B930" s="2" t="s">
        <v>5739</v>
      </c>
      <c r="C930" s="2" t="s">
        <v>5740</v>
      </c>
      <c r="D930" s="2"/>
      <c r="E930" s="2" t="s">
        <v>5741</v>
      </c>
      <c r="F930" s="2" t="s">
        <v>57</v>
      </c>
      <c r="G930" s="2" t="s">
        <v>19</v>
      </c>
      <c r="H930" s="2">
        <v>10004</v>
      </c>
      <c r="I930" t="s">
        <v>6190</v>
      </c>
    </row>
    <row r="931" spans="1:9" x14ac:dyDescent="0.3">
      <c r="A931" s="2" t="s">
        <v>5743</v>
      </c>
      <c r="B931" s="2" t="s">
        <v>5744</v>
      </c>
      <c r="C931" s="2" t="s">
        <v>5745</v>
      </c>
      <c r="D931" s="2" t="s">
        <v>5746</v>
      </c>
      <c r="E931" s="2" t="s">
        <v>5747</v>
      </c>
      <c r="F931" s="2" t="s">
        <v>47</v>
      </c>
      <c r="G931" s="2" t="s">
        <v>19</v>
      </c>
      <c r="H931" s="2">
        <v>20404</v>
      </c>
      <c r="I931" t="s">
        <v>6190</v>
      </c>
    </row>
    <row r="932" spans="1:9" x14ac:dyDescent="0.3">
      <c r="A932" s="2" t="s">
        <v>5749</v>
      </c>
      <c r="B932" s="2" t="s">
        <v>5750</v>
      </c>
      <c r="C932" s="2" t="s">
        <v>5751</v>
      </c>
      <c r="D932" s="2"/>
      <c r="E932" s="2" t="s">
        <v>5752</v>
      </c>
      <c r="F932" s="2" t="s">
        <v>47</v>
      </c>
      <c r="G932" s="2" t="s">
        <v>19</v>
      </c>
      <c r="H932" s="2">
        <v>20067</v>
      </c>
      <c r="I932" t="s">
        <v>6190</v>
      </c>
    </row>
    <row r="933" spans="1:9" x14ac:dyDescent="0.3">
      <c r="A933" s="2" t="s">
        <v>5754</v>
      </c>
      <c r="B933" s="2" t="s">
        <v>5755</v>
      </c>
      <c r="C933" s="2"/>
      <c r="D933" s="2"/>
      <c r="E933" s="2" t="s">
        <v>5756</v>
      </c>
      <c r="F933" s="2" t="s">
        <v>313</v>
      </c>
      <c r="G933" s="2" t="s">
        <v>19</v>
      </c>
      <c r="H933" s="2">
        <v>18105</v>
      </c>
      <c r="I933" t="s">
        <v>6190</v>
      </c>
    </row>
    <row r="934" spans="1:9" x14ac:dyDescent="0.3">
      <c r="A934" s="2" t="s">
        <v>5758</v>
      </c>
      <c r="B934" s="2" t="s">
        <v>5759</v>
      </c>
      <c r="C934" s="2" t="s">
        <v>5760</v>
      </c>
      <c r="D934" s="2" t="s">
        <v>5761</v>
      </c>
      <c r="E934" s="2" t="s">
        <v>5762</v>
      </c>
      <c r="F934" s="2" t="s">
        <v>92</v>
      </c>
      <c r="G934" s="2" t="s">
        <v>19</v>
      </c>
      <c r="H934" s="2">
        <v>33169</v>
      </c>
      <c r="I934" t="s">
        <v>6191</v>
      </c>
    </row>
    <row r="935" spans="1:9" x14ac:dyDescent="0.3">
      <c r="A935" s="2" t="s">
        <v>5764</v>
      </c>
      <c r="B935" s="2" t="s">
        <v>5765</v>
      </c>
      <c r="C935" s="2"/>
      <c r="D935" s="2" t="s">
        <v>5766</v>
      </c>
      <c r="E935" s="2" t="s">
        <v>5767</v>
      </c>
      <c r="F935" s="2" t="s">
        <v>77</v>
      </c>
      <c r="G935" s="2" t="s">
        <v>19</v>
      </c>
      <c r="H935" s="2">
        <v>73129</v>
      </c>
      <c r="I935" t="s">
        <v>6190</v>
      </c>
    </row>
    <row r="936" spans="1:9" x14ac:dyDescent="0.3">
      <c r="A936" s="2" t="s">
        <v>5769</v>
      </c>
      <c r="B936" s="2" t="s">
        <v>5770</v>
      </c>
      <c r="C936" s="2" t="s">
        <v>5771</v>
      </c>
      <c r="D936" s="2" t="s">
        <v>5772</v>
      </c>
      <c r="E936" s="2" t="s">
        <v>5773</v>
      </c>
      <c r="F936" s="2" t="s">
        <v>156</v>
      </c>
      <c r="G936" s="2" t="s">
        <v>19</v>
      </c>
      <c r="H936" s="2">
        <v>61105</v>
      </c>
      <c r="I936" t="s">
        <v>6191</v>
      </c>
    </row>
    <row r="937" spans="1:9" x14ac:dyDescent="0.3">
      <c r="A937" s="2" t="s">
        <v>5775</v>
      </c>
      <c r="B937" s="2" t="s">
        <v>5776</v>
      </c>
      <c r="C937" s="2" t="s">
        <v>5777</v>
      </c>
      <c r="D937" s="2" t="s">
        <v>5778</v>
      </c>
      <c r="E937" s="2" t="s">
        <v>5779</v>
      </c>
      <c r="F937" s="2" t="s">
        <v>187</v>
      </c>
      <c r="G937" s="2" t="s">
        <v>19</v>
      </c>
      <c r="H937" s="2">
        <v>36177</v>
      </c>
      <c r="I937" t="s">
        <v>6190</v>
      </c>
    </row>
    <row r="938" spans="1:9" x14ac:dyDescent="0.3">
      <c r="A938" s="2" t="s">
        <v>5781</v>
      </c>
      <c r="B938" s="2" t="s">
        <v>5782</v>
      </c>
      <c r="C938" s="2" t="s">
        <v>5783</v>
      </c>
      <c r="D938" s="2" t="s">
        <v>5784</v>
      </c>
      <c r="E938" s="2" t="s">
        <v>5785</v>
      </c>
      <c r="F938" s="2" t="s">
        <v>87</v>
      </c>
      <c r="G938" s="2" t="s">
        <v>19</v>
      </c>
      <c r="H938" s="2">
        <v>91117</v>
      </c>
      <c r="I938" t="s">
        <v>6190</v>
      </c>
    </row>
    <row r="939" spans="1:9" x14ac:dyDescent="0.3">
      <c r="A939" s="2" t="s">
        <v>5786</v>
      </c>
      <c r="B939" s="2" t="s">
        <v>5787</v>
      </c>
      <c r="C939" s="2" t="s">
        <v>5788</v>
      </c>
      <c r="D939" s="2" t="s">
        <v>5789</v>
      </c>
      <c r="E939" s="2" t="s">
        <v>5790</v>
      </c>
      <c r="F939" s="2" t="s">
        <v>56</v>
      </c>
      <c r="G939" s="2" t="s">
        <v>19</v>
      </c>
      <c r="H939" s="2">
        <v>60624</v>
      </c>
      <c r="I939" t="s">
        <v>6191</v>
      </c>
    </row>
    <row r="940" spans="1:9" x14ac:dyDescent="0.3">
      <c r="A940" s="2" t="s">
        <v>5792</v>
      </c>
      <c r="B940" s="2" t="s">
        <v>5793</v>
      </c>
      <c r="C940" s="2" t="s">
        <v>5794</v>
      </c>
      <c r="D940" s="2" t="s">
        <v>5795</v>
      </c>
      <c r="E940" s="2" t="s">
        <v>5796</v>
      </c>
      <c r="F940" s="2" t="s">
        <v>63</v>
      </c>
      <c r="G940" s="2" t="s">
        <v>19</v>
      </c>
      <c r="H940" s="2">
        <v>77293</v>
      </c>
      <c r="I940" t="s">
        <v>6190</v>
      </c>
    </row>
    <row r="941" spans="1:9" x14ac:dyDescent="0.3">
      <c r="A941" s="2" t="s">
        <v>5798</v>
      </c>
      <c r="B941" s="2" t="s">
        <v>5799</v>
      </c>
      <c r="C941" s="2" t="s">
        <v>5800</v>
      </c>
      <c r="D941" s="2" t="s">
        <v>5801</v>
      </c>
      <c r="E941" s="2" t="s">
        <v>5802</v>
      </c>
      <c r="F941" s="2" t="s">
        <v>227</v>
      </c>
      <c r="G941" s="2" t="s">
        <v>19</v>
      </c>
      <c r="H941" s="2">
        <v>49444</v>
      </c>
      <c r="I941" t="s">
        <v>6191</v>
      </c>
    </row>
    <row r="942" spans="1:9" x14ac:dyDescent="0.3">
      <c r="A942" s="2" t="s">
        <v>5804</v>
      </c>
      <c r="B942" s="2" t="s">
        <v>5805</v>
      </c>
      <c r="C942" s="2" t="s">
        <v>5806</v>
      </c>
      <c r="D942" s="2" t="s">
        <v>5807</v>
      </c>
      <c r="E942" s="2" t="s">
        <v>5808</v>
      </c>
      <c r="F942" s="2" t="s">
        <v>47</v>
      </c>
      <c r="G942" s="2" t="s">
        <v>19</v>
      </c>
      <c r="H942" s="2">
        <v>20380</v>
      </c>
      <c r="I942" t="s">
        <v>6190</v>
      </c>
    </row>
    <row r="943" spans="1:9" x14ac:dyDescent="0.3">
      <c r="A943" s="2" t="s">
        <v>5810</v>
      </c>
      <c r="B943" s="2" t="s">
        <v>5811</v>
      </c>
      <c r="C943" s="2" t="s">
        <v>5812</v>
      </c>
      <c r="D943" s="2" t="s">
        <v>5813</v>
      </c>
      <c r="E943" s="2" t="s">
        <v>5814</v>
      </c>
      <c r="F943" s="2" t="s">
        <v>5815</v>
      </c>
      <c r="G943" s="2" t="s">
        <v>318</v>
      </c>
      <c r="H943" s="2" t="s">
        <v>462</v>
      </c>
      <c r="I943" t="s">
        <v>6190</v>
      </c>
    </row>
    <row r="944" spans="1:9" x14ac:dyDescent="0.3">
      <c r="A944" s="2" t="s">
        <v>5817</v>
      </c>
      <c r="B944" s="2" t="s">
        <v>5818</v>
      </c>
      <c r="C944" s="2" t="s">
        <v>5819</v>
      </c>
      <c r="D944" s="2" t="s">
        <v>5820</v>
      </c>
      <c r="E944" s="2" t="s">
        <v>5821</v>
      </c>
      <c r="F944" s="2" t="s">
        <v>167</v>
      </c>
      <c r="G944" s="2" t="s">
        <v>19</v>
      </c>
      <c r="H944" s="2">
        <v>31205</v>
      </c>
      <c r="I944" t="s">
        <v>6191</v>
      </c>
    </row>
    <row r="945" spans="1:9" x14ac:dyDescent="0.3">
      <c r="A945" s="2" t="s">
        <v>5823</v>
      </c>
      <c r="B945" s="2" t="s">
        <v>5824</v>
      </c>
      <c r="C945" s="2" t="s">
        <v>5825</v>
      </c>
      <c r="D945" s="2" t="s">
        <v>5826</v>
      </c>
      <c r="E945" s="2" t="s">
        <v>5827</v>
      </c>
      <c r="F945" s="2" t="s">
        <v>175</v>
      </c>
      <c r="G945" s="2" t="s">
        <v>19</v>
      </c>
      <c r="H945" s="2">
        <v>71105</v>
      </c>
      <c r="I945" t="s">
        <v>6191</v>
      </c>
    </row>
    <row r="946" spans="1:9" x14ac:dyDescent="0.3">
      <c r="A946" s="2" t="s">
        <v>5829</v>
      </c>
      <c r="B946" s="2" t="s">
        <v>5830</v>
      </c>
      <c r="C946" s="2" t="s">
        <v>5831</v>
      </c>
      <c r="D946" s="2" t="s">
        <v>5832</v>
      </c>
      <c r="E946" s="2" t="s">
        <v>5833</v>
      </c>
      <c r="F946" s="2" t="s">
        <v>134</v>
      </c>
      <c r="G946" s="2" t="s">
        <v>19</v>
      </c>
      <c r="H946" s="2">
        <v>98405</v>
      </c>
      <c r="I946" t="s">
        <v>6191</v>
      </c>
    </row>
    <row r="947" spans="1:9" x14ac:dyDescent="0.3">
      <c r="A947" s="2" t="s">
        <v>5835</v>
      </c>
      <c r="B947" s="2" t="s">
        <v>5836</v>
      </c>
      <c r="C947" s="2"/>
      <c r="D947" s="2" t="s">
        <v>5837</v>
      </c>
      <c r="E947" s="2" t="s">
        <v>5838</v>
      </c>
      <c r="F947" s="2" t="s">
        <v>50</v>
      </c>
      <c r="G947" s="2" t="s">
        <v>19</v>
      </c>
      <c r="H947" s="2">
        <v>79934</v>
      </c>
      <c r="I947" t="s">
        <v>6191</v>
      </c>
    </row>
    <row r="948" spans="1:9" x14ac:dyDescent="0.3">
      <c r="A948" s="2" t="s">
        <v>5840</v>
      </c>
      <c r="B948" s="2" t="s">
        <v>5841</v>
      </c>
      <c r="C948" s="2"/>
      <c r="D948" s="2" t="s">
        <v>5842</v>
      </c>
      <c r="E948" s="2" t="s">
        <v>5843</v>
      </c>
      <c r="F948" s="2" t="s">
        <v>144</v>
      </c>
      <c r="G948" s="2" t="s">
        <v>19</v>
      </c>
      <c r="H948" s="2">
        <v>35263</v>
      </c>
      <c r="I948" t="s">
        <v>6191</v>
      </c>
    </row>
    <row r="949" spans="1:9" x14ac:dyDescent="0.3">
      <c r="A949" s="2" t="s">
        <v>5845</v>
      </c>
      <c r="B949" s="2" t="s">
        <v>5846</v>
      </c>
      <c r="C949" s="2" t="s">
        <v>5847</v>
      </c>
      <c r="D949" s="2"/>
      <c r="E949" s="2" t="s">
        <v>5848</v>
      </c>
      <c r="F949" s="2" t="s">
        <v>320</v>
      </c>
      <c r="G949" s="2" t="s">
        <v>318</v>
      </c>
      <c r="H949" s="2" t="s">
        <v>321</v>
      </c>
      <c r="I949" t="s">
        <v>6191</v>
      </c>
    </row>
    <row r="950" spans="1:9" x14ac:dyDescent="0.3">
      <c r="A950" s="2" t="s">
        <v>5850</v>
      </c>
      <c r="B950" s="2" t="s">
        <v>5851</v>
      </c>
      <c r="C950" s="2" t="s">
        <v>5852</v>
      </c>
      <c r="D950" s="2" t="s">
        <v>5853</v>
      </c>
      <c r="E950" s="2" t="s">
        <v>5854</v>
      </c>
      <c r="F950" s="2" t="s">
        <v>180</v>
      </c>
      <c r="G950" s="2" t="s">
        <v>28</v>
      </c>
      <c r="H950" s="2" t="s">
        <v>262</v>
      </c>
      <c r="I950" t="s">
        <v>6190</v>
      </c>
    </row>
    <row r="951" spans="1:9" x14ac:dyDescent="0.3">
      <c r="A951" s="2" t="s">
        <v>5856</v>
      </c>
      <c r="B951" s="2" t="s">
        <v>5857</v>
      </c>
      <c r="C951" s="2" t="s">
        <v>5858</v>
      </c>
      <c r="D951" s="2" t="s">
        <v>5859</v>
      </c>
      <c r="E951" s="2" t="s">
        <v>5860</v>
      </c>
      <c r="F951" s="2" t="s">
        <v>489</v>
      </c>
      <c r="G951" s="2" t="s">
        <v>318</v>
      </c>
      <c r="H951" s="2" t="s">
        <v>448</v>
      </c>
      <c r="I951" t="s">
        <v>6191</v>
      </c>
    </row>
    <row r="952" spans="1:9" x14ac:dyDescent="0.3">
      <c r="A952" s="2" t="s">
        <v>5862</v>
      </c>
      <c r="B952" s="2" t="s">
        <v>5863</v>
      </c>
      <c r="C952" s="2"/>
      <c r="D952" s="2" t="s">
        <v>5864</v>
      </c>
      <c r="E952" s="2" t="s">
        <v>5865</v>
      </c>
      <c r="F952" s="2" t="s">
        <v>168</v>
      </c>
      <c r="G952" s="2" t="s">
        <v>19</v>
      </c>
      <c r="H952" s="2">
        <v>19810</v>
      </c>
      <c r="I952" t="s">
        <v>6190</v>
      </c>
    </row>
    <row r="953" spans="1:9" x14ac:dyDescent="0.3">
      <c r="A953" s="2" t="s">
        <v>5867</v>
      </c>
      <c r="B953" s="2" t="s">
        <v>5868</v>
      </c>
      <c r="C953" s="2" t="s">
        <v>5869</v>
      </c>
      <c r="D953" s="2" t="s">
        <v>5870</v>
      </c>
      <c r="E953" s="2" t="s">
        <v>5871</v>
      </c>
      <c r="F953" s="2" t="s">
        <v>172</v>
      </c>
      <c r="G953" s="2" t="s">
        <v>19</v>
      </c>
      <c r="H953" s="2">
        <v>17121</v>
      </c>
      <c r="I953" t="s">
        <v>6191</v>
      </c>
    </row>
    <row r="954" spans="1:9" x14ac:dyDescent="0.3">
      <c r="A954" s="2" t="s">
        <v>5873</v>
      </c>
      <c r="B954" s="2" t="s">
        <v>5874</v>
      </c>
      <c r="C954" s="2" t="s">
        <v>5875</v>
      </c>
      <c r="D954" s="2" t="s">
        <v>5876</v>
      </c>
      <c r="E954" s="2" t="s">
        <v>5877</v>
      </c>
      <c r="F954" s="2" t="s">
        <v>5815</v>
      </c>
      <c r="G954" s="2" t="s">
        <v>318</v>
      </c>
      <c r="H954" s="2" t="s">
        <v>462</v>
      </c>
      <c r="I954" t="s">
        <v>6190</v>
      </c>
    </row>
    <row r="955" spans="1:9" x14ac:dyDescent="0.3">
      <c r="A955" s="2" t="s">
        <v>5879</v>
      </c>
      <c r="B955" s="2" t="s">
        <v>5880</v>
      </c>
      <c r="C955" s="2" t="s">
        <v>5881</v>
      </c>
      <c r="D955" s="2" t="s">
        <v>5882</v>
      </c>
      <c r="E955" s="2" t="s">
        <v>5883</v>
      </c>
      <c r="F955" s="2" t="s">
        <v>50</v>
      </c>
      <c r="G955" s="2" t="s">
        <v>19</v>
      </c>
      <c r="H955" s="2">
        <v>79940</v>
      </c>
      <c r="I955" t="s">
        <v>6190</v>
      </c>
    </row>
    <row r="956" spans="1:9" x14ac:dyDescent="0.3">
      <c r="A956" s="2" t="s">
        <v>5885</v>
      </c>
      <c r="B956" s="2" t="s">
        <v>5886</v>
      </c>
      <c r="C956" s="2" t="s">
        <v>5887</v>
      </c>
      <c r="D956" s="2" t="s">
        <v>5888</v>
      </c>
      <c r="E956" s="2" t="s">
        <v>5889</v>
      </c>
      <c r="F956" s="2" t="s">
        <v>104</v>
      </c>
      <c r="G956" s="2" t="s">
        <v>19</v>
      </c>
      <c r="H956" s="2">
        <v>63136</v>
      </c>
      <c r="I956" t="s">
        <v>6190</v>
      </c>
    </row>
    <row r="957" spans="1:9" x14ac:dyDescent="0.3">
      <c r="A957" s="2" t="s">
        <v>5891</v>
      </c>
      <c r="B957" s="2" t="s">
        <v>5892</v>
      </c>
      <c r="C957" s="2" t="s">
        <v>5893</v>
      </c>
      <c r="D957" s="2" t="s">
        <v>5894</v>
      </c>
      <c r="E957" s="2" t="s">
        <v>5895</v>
      </c>
      <c r="F957" s="2" t="s">
        <v>4511</v>
      </c>
      <c r="G957" s="2" t="s">
        <v>19</v>
      </c>
      <c r="H957" s="2">
        <v>72905</v>
      </c>
      <c r="I957" t="s">
        <v>6190</v>
      </c>
    </row>
    <row r="958" spans="1:9" x14ac:dyDescent="0.3">
      <c r="A958" s="2" t="s">
        <v>5896</v>
      </c>
      <c r="B958" s="2" t="s">
        <v>5897</v>
      </c>
      <c r="C958" s="2" t="s">
        <v>5898</v>
      </c>
      <c r="D958" s="2" t="s">
        <v>5899</v>
      </c>
      <c r="E958" s="2" t="s">
        <v>5900</v>
      </c>
      <c r="F958" s="2" t="s">
        <v>130</v>
      </c>
      <c r="G958" s="2" t="s">
        <v>19</v>
      </c>
      <c r="H958" s="2">
        <v>37245</v>
      </c>
      <c r="I958" t="s">
        <v>6191</v>
      </c>
    </row>
    <row r="959" spans="1:9" x14ac:dyDescent="0.3">
      <c r="A959" s="2" t="s">
        <v>5901</v>
      </c>
      <c r="B959" s="2" t="s">
        <v>5902</v>
      </c>
      <c r="C959" s="2" t="s">
        <v>5903</v>
      </c>
      <c r="D959" s="2" t="s">
        <v>5904</v>
      </c>
      <c r="E959" s="2" t="s">
        <v>5905</v>
      </c>
      <c r="F959" s="2" t="s">
        <v>47</v>
      </c>
      <c r="G959" s="2" t="s">
        <v>19</v>
      </c>
      <c r="H959" s="2">
        <v>20088</v>
      </c>
      <c r="I959" t="s">
        <v>6190</v>
      </c>
    </row>
    <row r="960" spans="1:9" x14ac:dyDescent="0.3">
      <c r="A960" s="2" t="s">
        <v>5906</v>
      </c>
      <c r="B960" s="2" t="s">
        <v>5907</v>
      </c>
      <c r="C960" s="2" t="s">
        <v>5908</v>
      </c>
      <c r="D960" s="2"/>
      <c r="E960" s="2" t="s">
        <v>5909</v>
      </c>
      <c r="F960" s="2" t="s">
        <v>182</v>
      </c>
      <c r="G960" s="2" t="s">
        <v>19</v>
      </c>
      <c r="H960" s="2">
        <v>90305</v>
      </c>
      <c r="I960" t="s">
        <v>6190</v>
      </c>
    </row>
    <row r="961" spans="1:9" x14ac:dyDescent="0.3">
      <c r="A961" s="2" t="s">
        <v>5911</v>
      </c>
      <c r="B961" s="2" t="s">
        <v>5912</v>
      </c>
      <c r="C961" s="2" t="s">
        <v>5913</v>
      </c>
      <c r="D961" s="2"/>
      <c r="E961" s="2" t="s">
        <v>5914</v>
      </c>
      <c r="F961" s="2" t="s">
        <v>88</v>
      </c>
      <c r="G961" s="2" t="s">
        <v>19</v>
      </c>
      <c r="H961" s="2">
        <v>72215</v>
      </c>
      <c r="I961" t="s">
        <v>6190</v>
      </c>
    </row>
    <row r="962" spans="1:9" x14ac:dyDescent="0.3">
      <c r="A962" s="2" t="s">
        <v>5916</v>
      </c>
      <c r="B962" s="2" t="s">
        <v>5917</v>
      </c>
      <c r="C962" s="2" t="s">
        <v>5918</v>
      </c>
      <c r="D962" s="2" t="s">
        <v>5919</v>
      </c>
      <c r="E962" s="2" t="s">
        <v>5920</v>
      </c>
      <c r="F962" s="2" t="s">
        <v>261</v>
      </c>
      <c r="G962" s="2" t="s">
        <v>19</v>
      </c>
      <c r="H962" s="2">
        <v>21747</v>
      </c>
      <c r="I962" t="s">
        <v>6190</v>
      </c>
    </row>
    <row r="963" spans="1:9" x14ac:dyDescent="0.3">
      <c r="A963" s="2" t="s">
        <v>5922</v>
      </c>
      <c r="B963" s="2" t="s">
        <v>5923</v>
      </c>
      <c r="C963" s="2"/>
      <c r="D963" s="2" t="s">
        <v>5924</v>
      </c>
      <c r="E963" s="2" t="s">
        <v>5925</v>
      </c>
      <c r="F963" s="2" t="s">
        <v>198</v>
      </c>
      <c r="G963" s="2" t="s">
        <v>19</v>
      </c>
      <c r="H963" s="2">
        <v>12205</v>
      </c>
      <c r="I963" t="s">
        <v>6190</v>
      </c>
    </row>
    <row r="964" spans="1:9" x14ac:dyDescent="0.3">
      <c r="A964" s="2" t="s">
        <v>5927</v>
      </c>
      <c r="B964" s="2" t="s">
        <v>5928</v>
      </c>
      <c r="C964" s="2" t="s">
        <v>5929</v>
      </c>
      <c r="D964" s="2" t="s">
        <v>5930</v>
      </c>
      <c r="E964" s="2" t="s">
        <v>5931</v>
      </c>
      <c r="F964" s="2" t="s">
        <v>453</v>
      </c>
      <c r="G964" s="2" t="s">
        <v>318</v>
      </c>
      <c r="H964" s="2" t="s">
        <v>454</v>
      </c>
      <c r="I964" t="s">
        <v>6190</v>
      </c>
    </row>
    <row r="965" spans="1:9" x14ac:dyDescent="0.3">
      <c r="A965" s="2" t="s">
        <v>5933</v>
      </c>
      <c r="B965" s="2" t="s">
        <v>5934</v>
      </c>
      <c r="C965" s="2" t="s">
        <v>5935</v>
      </c>
      <c r="D965" s="2" t="s">
        <v>5936</v>
      </c>
      <c r="E965" s="2" t="s">
        <v>5937</v>
      </c>
      <c r="F965" s="2" t="s">
        <v>43</v>
      </c>
      <c r="G965" s="2" t="s">
        <v>19</v>
      </c>
      <c r="H965" s="2">
        <v>40510</v>
      </c>
      <c r="I965" t="s">
        <v>6190</v>
      </c>
    </row>
    <row r="966" spans="1:9" x14ac:dyDescent="0.3">
      <c r="A966" s="2" t="s">
        <v>5939</v>
      </c>
      <c r="B966" s="2" t="s">
        <v>5940</v>
      </c>
      <c r="C966" s="2" t="s">
        <v>5941</v>
      </c>
      <c r="D966" s="2" t="s">
        <v>5942</v>
      </c>
      <c r="E966" s="2" t="s">
        <v>5943</v>
      </c>
      <c r="F966" s="2" t="s">
        <v>58</v>
      </c>
      <c r="G966" s="2" t="s">
        <v>19</v>
      </c>
      <c r="H966" s="2">
        <v>92165</v>
      </c>
      <c r="I966" t="s">
        <v>6191</v>
      </c>
    </row>
    <row r="967" spans="1:9" x14ac:dyDescent="0.3">
      <c r="A967" s="2" t="s">
        <v>5945</v>
      </c>
      <c r="B967" s="2" t="s">
        <v>5946</v>
      </c>
      <c r="C967" s="2" t="s">
        <v>5947</v>
      </c>
      <c r="D967" s="2"/>
      <c r="E967" s="2" t="s">
        <v>5948</v>
      </c>
      <c r="F967" s="2" t="s">
        <v>27</v>
      </c>
      <c r="G967" s="2" t="s">
        <v>19</v>
      </c>
      <c r="H967" s="2">
        <v>90040</v>
      </c>
      <c r="I967" t="s">
        <v>6190</v>
      </c>
    </row>
    <row r="968" spans="1:9" x14ac:dyDescent="0.3">
      <c r="A968" s="2" t="s">
        <v>5950</v>
      </c>
      <c r="B968" s="2" t="s">
        <v>5951</v>
      </c>
      <c r="C968" s="2" t="s">
        <v>5952</v>
      </c>
      <c r="D968" s="2" t="s">
        <v>5953</v>
      </c>
      <c r="E968" s="2" t="s">
        <v>5954</v>
      </c>
      <c r="F968" s="2" t="s">
        <v>139</v>
      </c>
      <c r="G968" s="2" t="s">
        <v>19</v>
      </c>
      <c r="H968" s="2">
        <v>11210</v>
      </c>
      <c r="I968" t="s">
        <v>6190</v>
      </c>
    </row>
    <row r="969" spans="1:9" x14ac:dyDescent="0.3">
      <c r="A969" s="2" t="s">
        <v>5956</v>
      </c>
      <c r="B969" s="2" t="s">
        <v>5957</v>
      </c>
      <c r="C969" s="2" t="s">
        <v>5958</v>
      </c>
      <c r="D969" s="2" t="s">
        <v>5959</v>
      </c>
      <c r="E969" s="2" t="s">
        <v>5960</v>
      </c>
      <c r="F969" s="2" t="s">
        <v>353</v>
      </c>
      <c r="G969" s="2" t="s">
        <v>318</v>
      </c>
      <c r="H969" s="2" t="s">
        <v>348</v>
      </c>
      <c r="I969" t="s">
        <v>6190</v>
      </c>
    </row>
    <row r="970" spans="1:9" x14ac:dyDescent="0.3">
      <c r="A970" s="2" t="s">
        <v>5962</v>
      </c>
      <c r="B970" s="2" t="s">
        <v>5963</v>
      </c>
      <c r="C970" s="2" t="s">
        <v>5964</v>
      </c>
      <c r="D970" s="2" t="s">
        <v>5965</v>
      </c>
      <c r="E970" s="2" t="s">
        <v>5966</v>
      </c>
      <c r="F970" s="2" t="s">
        <v>293</v>
      </c>
      <c r="G970" s="2" t="s">
        <v>19</v>
      </c>
      <c r="H970" s="2">
        <v>32627</v>
      </c>
      <c r="I970" t="s">
        <v>6191</v>
      </c>
    </row>
    <row r="971" spans="1:9" x14ac:dyDescent="0.3">
      <c r="A971" s="2" t="s">
        <v>5968</v>
      </c>
      <c r="B971" s="2" t="s">
        <v>5969</v>
      </c>
      <c r="C971" s="2" t="s">
        <v>5970</v>
      </c>
      <c r="D971" s="2" t="s">
        <v>5971</v>
      </c>
      <c r="E971" s="2" t="s">
        <v>5972</v>
      </c>
      <c r="F971" s="2" t="s">
        <v>209</v>
      </c>
      <c r="G971" s="2" t="s">
        <v>19</v>
      </c>
      <c r="H971" s="2">
        <v>34620</v>
      </c>
      <c r="I971" t="s">
        <v>6190</v>
      </c>
    </row>
    <row r="972" spans="1:9" x14ac:dyDescent="0.3">
      <c r="A972" s="2" t="s">
        <v>5974</v>
      </c>
      <c r="B972" s="2" t="s">
        <v>5975</v>
      </c>
      <c r="C972" s="2"/>
      <c r="D972" s="2" t="s">
        <v>5976</v>
      </c>
      <c r="E972" s="2" t="s">
        <v>5977</v>
      </c>
      <c r="F972" s="2" t="s">
        <v>240</v>
      </c>
      <c r="G972" s="2" t="s">
        <v>19</v>
      </c>
      <c r="H972" s="2">
        <v>79165</v>
      </c>
      <c r="I972" t="s">
        <v>6191</v>
      </c>
    </row>
    <row r="973" spans="1:9" x14ac:dyDescent="0.3">
      <c r="A973" s="2" t="s">
        <v>5979</v>
      </c>
      <c r="B973" s="2" t="s">
        <v>5980</v>
      </c>
      <c r="C973" s="2" t="s">
        <v>5981</v>
      </c>
      <c r="D973" s="2" t="s">
        <v>5982</v>
      </c>
      <c r="E973" s="2" t="s">
        <v>5983</v>
      </c>
      <c r="F973" s="2" t="s">
        <v>106</v>
      </c>
      <c r="G973" s="2" t="s">
        <v>19</v>
      </c>
      <c r="H973" s="2">
        <v>76121</v>
      </c>
      <c r="I973" t="s">
        <v>6191</v>
      </c>
    </row>
    <row r="974" spans="1:9" x14ac:dyDescent="0.3">
      <c r="A974" s="2" t="s">
        <v>5985</v>
      </c>
      <c r="B974" s="2" t="s">
        <v>5986</v>
      </c>
      <c r="C974" s="2"/>
      <c r="D974" s="2" t="s">
        <v>5987</v>
      </c>
      <c r="E974" s="2" t="s">
        <v>5988</v>
      </c>
      <c r="F974" s="2" t="s">
        <v>331</v>
      </c>
      <c r="G974" s="2" t="s">
        <v>318</v>
      </c>
      <c r="H974" s="2" t="s">
        <v>332</v>
      </c>
      <c r="I974" t="s">
        <v>6190</v>
      </c>
    </row>
    <row r="975" spans="1:9" x14ac:dyDescent="0.3">
      <c r="A975" s="2" t="s">
        <v>5990</v>
      </c>
      <c r="B975" s="2" t="s">
        <v>5991</v>
      </c>
      <c r="C975" s="2" t="s">
        <v>5992</v>
      </c>
      <c r="D975" s="2" t="s">
        <v>5993</v>
      </c>
      <c r="E975" s="2" t="s">
        <v>5994</v>
      </c>
      <c r="F975" s="2" t="s">
        <v>250</v>
      </c>
      <c r="G975" s="2" t="s">
        <v>19</v>
      </c>
      <c r="H975" s="2">
        <v>32575</v>
      </c>
      <c r="I975" t="s">
        <v>6191</v>
      </c>
    </row>
    <row r="976" spans="1:9" x14ac:dyDescent="0.3">
      <c r="A976" s="2" t="s">
        <v>5996</v>
      </c>
      <c r="B976" s="2" t="s">
        <v>5997</v>
      </c>
      <c r="C976" s="2" t="s">
        <v>5998</v>
      </c>
      <c r="D976" s="2" t="s">
        <v>5999</v>
      </c>
      <c r="E976" s="2" t="s">
        <v>6000</v>
      </c>
      <c r="F976" s="2" t="s">
        <v>134</v>
      </c>
      <c r="G976" s="2" t="s">
        <v>19</v>
      </c>
      <c r="H976" s="2">
        <v>98405</v>
      </c>
      <c r="I976" t="s">
        <v>6190</v>
      </c>
    </row>
    <row r="977" spans="1:9" x14ac:dyDescent="0.3">
      <c r="A977" s="2" t="s">
        <v>6002</v>
      </c>
      <c r="B977" s="2" t="s">
        <v>6003</v>
      </c>
      <c r="C977" s="2" t="s">
        <v>6004</v>
      </c>
      <c r="D977" s="2" t="s">
        <v>6005</v>
      </c>
      <c r="E977" s="2" t="s">
        <v>6006</v>
      </c>
      <c r="F977" s="2" t="s">
        <v>485</v>
      </c>
      <c r="G977" s="2" t="s">
        <v>318</v>
      </c>
      <c r="H977" s="2" t="s">
        <v>442</v>
      </c>
      <c r="I977" t="s">
        <v>6190</v>
      </c>
    </row>
    <row r="978" spans="1:9" x14ac:dyDescent="0.3">
      <c r="A978" s="2" t="s">
        <v>6008</v>
      </c>
      <c r="B978" s="2" t="s">
        <v>6009</v>
      </c>
      <c r="C978" s="2" t="s">
        <v>6010</v>
      </c>
      <c r="D978" s="2" t="s">
        <v>6011</v>
      </c>
      <c r="E978" s="2" t="s">
        <v>6012</v>
      </c>
      <c r="F978" s="2" t="s">
        <v>66</v>
      </c>
      <c r="G978" s="2" t="s">
        <v>19</v>
      </c>
      <c r="H978" s="2">
        <v>46896</v>
      </c>
      <c r="I978" t="s">
        <v>6190</v>
      </c>
    </row>
    <row r="979" spans="1:9" x14ac:dyDescent="0.3">
      <c r="A979" s="2" t="s">
        <v>6014</v>
      </c>
      <c r="B979" s="2" t="s">
        <v>6015</v>
      </c>
      <c r="C979" s="2" t="s">
        <v>6016</v>
      </c>
      <c r="D979" s="2" t="s">
        <v>6017</v>
      </c>
      <c r="E979" s="2" t="s">
        <v>6018</v>
      </c>
      <c r="F979" s="2" t="s">
        <v>240</v>
      </c>
      <c r="G979" s="2" t="s">
        <v>19</v>
      </c>
      <c r="H979" s="2">
        <v>79105</v>
      </c>
      <c r="I979" t="s">
        <v>6191</v>
      </c>
    </row>
    <row r="980" spans="1:9" x14ac:dyDescent="0.3">
      <c r="A980" s="2" t="s">
        <v>6020</v>
      </c>
      <c r="B980" s="2" t="s">
        <v>6021</v>
      </c>
      <c r="C980" s="2" t="s">
        <v>6022</v>
      </c>
      <c r="D980" s="2" t="s">
        <v>6023</v>
      </c>
      <c r="E980" s="2" t="s">
        <v>6024</v>
      </c>
      <c r="F980" s="2" t="s">
        <v>47</v>
      </c>
      <c r="G980" s="2" t="s">
        <v>19</v>
      </c>
      <c r="H980" s="2">
        <v>20436</v>
      </c>
      <c r="I980" t="s">
        <v>6190</v>
      </c>
    </row>
    <row r="981" spans="1:9" x14ac:dyDescent="0.3">
      <c r="A981" s="2" t="s">
        <v>6026</v>
      </c>
      <c r="B981" s="2" t="s">
        <v>6027</v>
      </c>
      <c r="C981" s="2"/>
      <c r="D981" s="2" t="s">
        <v>6028</v>
      </c>
      <c r="E981" s="2" t="s">
        <v>6029</v>
      </c>
      <c r="F981" s="2" t="s">
        <v>312</v>
      </c>
      <c r="G981" s="2" t="s">
        <v>19</v>
      </c>
      <c r="H981" s="2">
        <v>20910</v>
      </c>
      <c r="I981" t="s">
        <v>6191</v>
      </c>
    </row>
    <row r="982" spans="1:9" x14ac:dyDescent="0.3">
      <c r="A982" s="2" t="s">
        <v>6031</v>
      </c>
      <c r="B982" s="2" t="s">
        <v>6032</v>
      </c>
      <c r="C982" s="2"/>
      <c r="D982" s="2" t="s">
        <v>6033</v>
      </c>
      <c r="E982" s="2" t="s">
        <v>6034</v>
      </c>
      <c r="F982" s="2" t="s">
        <v>231</v>
      </c>
      <c r="G982" s="2" t="s">
        <v>19</v>
      </c>
      <c r="H982" s="2">
        <v>53726</v>
      </c>
      <c r="I982" t="s">
        <v>6190</v>
      </c>
    </row>
    <row r="983" spans="1:9" x14ac:dyDescent="0.3">
      <c r="A983" s="2" t="s">
        <v>6036</v>
      </c>
      <c r="B983" s="2" t="s">
        <v>6037</v>
      </c>
      <c r="C983" s="2" t="s">
        <v>6038</v>
      </c>
      <c r="D983" s="2" t="s">
        <v>6039</v>
      </c>
      <c r="E983" s="2" t="s">
        <v>6040</v>
      </c>
      <c r="F983" s="2" t="s">
        <v>226</v>
      </c>
      <c r="G983" s="2" t="s">
        <v>19</v>
      </c>
      <c r="H983" s="2">
        <v>77305</v>
      </c>
      <c r="I983" t="s">
        <v>6190</v>
      </c>
    </row>
    <row r="984" spans="1:9" x14ac:dyDescent="0.3">
      <c r="A984" s="2" t="s">
        <v>6042</v>
      </c>
      <c r="B984" s="2" t="s">
        <v>6043</v>
      </c>
      <c r="C984" s="2" t="s">
        <v>6044</v>
      </c>
      <c r="D984" s="2" t="s">
        <v>6045</v>
      </c>
      <c r="E984" s="2" t="s">
        <v>6046</v>
      </c>
      <c r="F984" s="2" t="s">
        <v>190</v>
      </c>
      <c r="G984" s="2" t="s">
        <v>19</v>
      </c>
      <c r="H984" s="2">
        <v>76205</v>
      </c>
      <c r="I984" t="s">
        <v>6190</v>
      </c>
    </row>
    <row r="985" spans="1:9" x14ac:dyDescent="0.3">
      <c r="A985" s="2" t="s">
        <v>6048</v>
      </c>
      <c r="B985" s="2" t="s">
        <v>6049</v>
      </c>
      <c r="C985" s="2" t="s">
        <v>6050</v>
      </c>
      <c r="D985" s="2" t="s">
        <v>6051</v>
      </c>
      <c r="E985" s="2" t="s">
        <v>6052</v>
      </c>
      <c r="F985" s="2" t="s">
        <v>39</v>
      </c>
      <c r="G985" s="2" t="s">
        <v>19</v>
      </c>
      <c r="H985" s="2">
        <v>43231</v>
      </c>
      <c r="I985" t="s">
        <v>6190</v>
      </c>
    </row>
    <row r="986" spans="1:9" x14ac:dyDescent="0.3">
      <c r="A986" s="2" t="s">
        <v>6054</v>
      </c>
      <c r="B986" s="2" t="s">
        <v>6055</v>
      </c>
      <c r="C986" s="2" t="s">
        <v>6056</v>
      </c>
      <c r="D986" s="2"/>
      <c r="E986" s="2" t="s">
        <v>6057</v>
      </c>
      <c r="F986" s="2" t="s">
        <v>407</v>
      </c>
      <c r="G986" s="2" t="s">
        <v>318</v>
      </c>
      <c r="H986" s="2" t="s">
        <v>404</v>
      </c>
      <c r="I986" t="s">
        <v>6190</v>
      </c>
    </row>
    <row r="987" spans="1:9" x14ac:dyDescent="0.3">
      <c r="A987" s="2" t="s">
        <v>6059</v>
      </c>
      <c r="B987" s="2" t="s">
        <v>6060</v>
      </c>
      <c r="C987" s="2" t="s">
        <v>6061</v>
      </c>
      <c r="D987" s="2" t="s">
        <v>6062</v>
      </c>
      <c r="E987" s="2" t="s">
        <v>6063</v>
      </c>
      <c r="F987" s="2" t="s">
        <v>133</v>
      </c>
      <c r="G987" s="2" t="s">
        <v>19</v>
      </c>
      <c r="H987" s="2">
        <v>80045</v>
      </c>
      <c r="I987" t="s">
        <v>6191</v>
      </c>
    </row>
    <row r="988" spans="1:9" x14ac:dyDescent="0.3">
      <c r="A988" s="2" t="s">
        <v>6065</v>
      </c>
      <c r="B988" s="2" t="s">
        <v>6066</v>
      </c>
      <c r="C988" s="2" t="s">
        <v>6067</v>
      </c>
      <c r="D988" s="2" t="s">
        <v>6068</v>
      </c>
      <c r="E988" s="2" t="s">
        <v>6069</v>
      </c>
      <c r="F988" s="2" t="s">
        <v>147</v>
      </c>
      <c r="G988" s="2" t="s">
        <v>19</v>
      </c>
      <c r="H988" s="2">
        <v>32128</v>
      </c>
      <c r="I988" t="s">
        <v>6191</v>
      </c>
    </row>
    <row r="989" spans="1:9" x14ac:dyDescent="0.3">
      <c r="A989" s="2" t="s">
        <v>6071</v>
      </c>
      <c r="B989" s="2" t="s">
        <v>6072</v>
      </c>
      <c r="C989" s="2" t="s">
        <v>6073</v>
      </c>
      <c r="D989" s="2" t="s">
        <v>6074</v>
      </c>
      <c r="E989" s="2" t="s">
        <v>6075</v>
      </c>
      <c r="F989" s="2" t="s">
        <v>251</v>
      </c>
      <c r="G989" s="2" t="s">
        <v>28</v>
      </c>
      <c r="H989" s="2" t="s">
        <v>114</v>
      </c>
      <c r="I989" t="s">
        <v>6190</v>
      </c>
    </row>
    <row r="990" spans="1:9" x14ac:dyDescent="0.3">
      <c r="A990" s="2" t="s">
        <v>6077</v>
      </c>
      <c r="B990" s="2" t="s">
        <v>6078</v>
      </c>
      <c r="C990" s="2"/>
      <c r="D990" s="2" t="s">
        <v>6079</v>
      </c>
      <c r="E990" s="2" t="s">
        <v>6080</v>
      </c>
      <c r="F990" s="2" t="s">
        <v>367</v>
      </c>
      <c r="G990" s="2" t="s">
        <v>28</v>
      </c>
      <c r="H990" s="2" t="s">
        <v>368</v>
      </c>
      <c r="I990" t="s">
        <v>6190</v>
      </c>
    </row>
    <row r="991" spans="1:9" x14ac:dyDescent="0.3">
      <c r="A991" s="2" t="s">
        <v>6082</v>
      </c>
      <c r="B991" s="2" t="s">
        <v>6083</v>
      </c>
      <c r="C991" s="2"/>
      <c r="D991" s="2" t="s">
        <v>6084</v>
      </c>
      <c r="E991" s="2" t="s">
        <v>6085</v>
      </c>
      <c r="F991" s="2" t="s">
        <v>104</v>
      </c>
      <c r="G991" s="2" t="s">
        <v>19</v>
      </c>
      <c r="H991" s="2">
        <v>63131</v>
      </c>
      <c r="I991" t="s">
        <v>6190</v>
      </c>
    </row>
    <row r="992" spans="1:9" x14ac:dyDescent="0.3">
      <c r="A992" s="2" t="s">
        <v>6087</v>
      </c>
      <c r="B992" s="2" t="s">
        <v>6088</v>
      </c>
      <c r="C992" s="2" t="s">
        <v>6089</v>
      </c>
      <c r="D992" s="2" t="s">
        <v>6090</v>
      </c>
      <c r="E992" s="2" t="s">
        <v>6091</v>
      </c>
      <c r="F992" s="2" t="s">
        <v>290</v>
      </c>
      <c r="G992" s="2" t="s">
        <v>19</v>
      </c>
      <c r="H992" s="2">
        <v>92056</v>
      </c>
      <c r="I992" t="s">
        <v>6191</v>
      </c>
    </row>
    <row r="993" spans="1:9" x14ac:dyDescent="0.3">
      <c r="A993" s="2" t="s">
        <v>6092</v>
      </c>
      <c r="B993" s="2" t="s">
        <v>6093</v>
      </c>
      <c r="C993" s="2"/>
      <c r="D993" s="2" t="s">
        <v>6094</v>
      </c>
      <c r="E993" s="2" t="s">
        <v>6095</v>
      </c>
      <c r="F993" s="2" t="s">
        <v>65</v>
      </c>
      <c r="G993" s="2" t="s">
        <v>19</v>
      </c>
      <c r="H993" s="2">
        <v>37416</v>
      </c>
      <c r="I993" t="s">
        <v>6190</v>
      </c>
    </row>
    <row r="994" spans="1:9" x14ac:dyDescent="0.3">
      <c r="A994" s="2" t="s">
        <v>6097</v>
      </c>
      <c r="B994" s="2" t="s">
        <v>6098</v>
      </c>
      <c r="C994" s="2"/>
      <c r="D994" s="2" t="s">
        <v>6099</v>
      </c>
      <c r="E994" s="2" t="s">
        <v>6100</v>
      </c>
      <c r="F994" s="2" t="s">
        <v>488</v>
      </c>
      <c r="G994" s="2" t="s">
        <v>318</v>
      </c>
      <c r="H994" s="2" t="s">
        <v>363</v>
      </c>
      <c r="I994" t="s">
        <v>6191</v>
      </c>
    </row>
    <row r="995" spans="1:9" x14ac:dyDescent="0.3">
      <c r="A995" s="2" t="s">
        <v>6102</v>
      </c>
      <c r="B995" s="2" t="s">
        <v>6103</v>
      </c>
      <c r="C995" s="2"/>
      <c r="D995" s="2" t="s">
        <v>6104</v>
      </c>
      <c r="E995" s="2" t="s">
        <v>6105</v>
      </c>
      <c r="F995" s="2" t="s">
        <v>46</v>
      </c>
      <c r="G995" s="2" t="s">
        <v>19</v>
      </c>
      <c r="H995" s="2">
        <v>19125</v>
      </c>
      <c r="I995" t="s">
        <v>6191</v>
      </c>
    </row>
    <row r="996" spans="1:9" x14ac:dyDescent="0.3">
      <c r="A996" s="2" t="s">
        <v>6107</v>
      </c>
      <c r="B996" s="2" t="s">
        <v>6108</v>
      </c>
      <c r="C996" s="2"/>
      <c r="D996" s="2" t="s">
        <v>6109</v>
      </c>
      <c r="E996" s="2" t="s">
        <v>6110</v>
      </c>
      <c r="F996" s="2" t="s">
        <v>465</v>
      </c>
      <c r="G996" s="2" t="s">
        <v>318</v>
      </c>
      <c r="H996" s="2" t="s">
        <v>383</v>
      </c>
      <c r="I996" t="s">
        <v>6191</v>
      </c>
    </row>
    <row r="997" spans="1:9" x14ac:dyDescent="0.3">
      <c r="A997" s="2" t="s">
        <v>6112</v>
      </c>
      <c r="B997" s="2" t="s">
        <v>6113</v>
      </c>
      <c r="C997" s="2" t="s">
        <v>6114</v>
      </c>
      <c r="D997" s="2" t="s">
        <v>6115</v>
      </c>
      <c r="E997" s="2" t="s">
        <v>6116</v>
      </c>
      <c r="F997" s="2" t="s">
        <v>52</v>
      </c>
      <c r="G997" s="2" t="s">
        <v>19</v>
      </c>
      <c r="H997" s="2">
        <v>75210</v>
      </c>
      <c r="I997" t="s">
        <v>6191</v>
      </c>
    </row>
    <row r="998" spans="1:9" x14ac:dyDescent="0.3">
      <c r="A998" s="2" t="s">
        <v>6118</v>
      </c>
      <c r="B998" s="2" t="s">
        <v>6119</v>
      </c>
      <c r="C998" s="2"/>
      <c r="D998" s="2" t="s">
        <v>6120</v>
      </c>
      <c r="E998" s="2" t="s">
        <v>6121</v>
      </c>
      <c r="F998" s="2" t="s">
        <v>4511</v>
      </c>
      <c r="G998" s="2" t="s">
        <v>19</v>
      </c>
      <c r="H998" s="2">
        <v>72905</v>
      </c>
      <c r="I998" t="s">
        <v>6191</v>
      </c>
    </row>
    <row r="999" spans="1:9" x14ac:dyDescent="0.3">
      <c r="A999" s="2" t="s">
        <v>6123</v>
      </c>
      <c r="B999" s="2" t="s">
        <v>6124</v>
      </c>
      <c r="C999" s="2"/>
      <c r="D999" s="2" t="s">
        <v>6125</v>
      </c>
      <c r="E999" s="2" t="s">
        <v>6126</v>
      </c>
      <c r="F999" s="2" t="s">
        <v>78</v>
      </c>
      <c r="G999" s="2" t="s">
        <v>19</v>
      </c>
      <c r="H999" s="2">
        <v>80920</v>
      </c>
      <c r="I999" t="s">
        <v>6190</v>
      </c>
    </row>
    <row r="1000" spans="1:9" x14ac:dyDescent="0.3">
      <c r="A1000" s="2" t="s">
        <v>6128</v>
      </c>
      <c r="B1000" s="2" t="s">
        <v>6129</v>
      </c>
      <c r="C1000" s="2" t="s">
        <v>6130</v>
      </c>
      <c r="D1000" s="2" t="s">
        <v>6131</v>
      </c>
      <c r="E1000" s="2" t="s">
        <v>6132</v>
      </c>
      <c r="F1000" s="2" t="s">
        <v>146</v>
      </c>
      <c r="G1000" s="2" t="s">
        <v>19</v>
      </c>
      <c r="H1000" s="2">
        <v>90610</v>
      </c>
      <c r="I1000" t="s">
        <v>6191</v>
      </c>
    </row>
    <row r="1001" spans="1:9" x14ac:dyDescent="0.3">
      <c r="A1001" s="2" t="s">
        <v>6134</v>
      </c>
      <c r="B1001" s="2" t="s">
        <v>6135</v>
      </c>
      <c r="C1001" s="2"/>
      <c r="D1001" s="2" t="s">
        <v>6136</v>
      </c>
      <c r="E1001" s="2" t="s">
        <v>6137</v>
      </c>
      <c r="F1001" s="2" t="s">
        <v>180</v>
      </c>
      <c r="G1001" s="2" t="s">
        <v>28</v>
      </c>
      <c r="H1001" s="2" t="s">
        <v>301</v>
      </c>
      <c r="I1001" t="s">
        <v>6190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DE5F-CE95-4FA1-BC31-D5BA79125573}">
  <dimension ref="A1:H49"/>
  <sheetViews>
    <sheetView workbookViewId="0">
      <selection activeCell="J14" sqref="J14"/>
    </sheetView>
  </sheetViews>
  <sheetFormatPr defaultRowHeight="14.4" x14ac:dyDescent="0.3"/>
  <cols>
    <col min="1" max="1" width="11.77734375" customWidth="1"/>
    <col min="2" max="2" width="13" customWidth="1"/>
    <col min="3" max="3" width="12.109375" customWidth="1"/>
    <col min="4" max="4" width="6.109375" customWidth="1"/>
    <col min="5" max="5" width="11" customWidth="1"/>
    <col min="6" max="6" width="14.6640625" customWidth="1"/>
    <col min="7" max="7" width="8" bestFit="1" customWidth="1"/>
    <col min="8" max="8" width="10.88671875" bestFit="1" customWidth="1"/>
  </cols>
  <sheetData>
    <row r="1" spans="1:8" x14ac:dyDescent="0.3">
      <c r="A1" t="s">
        <v>11</v>
      </c>
      <c r="B1" t="s">
        <v>9</v>
      </c>
      <c r="C1" t="s">
        <v>10</v>
      </c>
      <c r="D1" t="s">
        <v>12</v>
      </c>
      <c r="E1" t="s">
        <v>13</v>
      </c>
      <c r="F1" t="s">
        <v>17</v>
      </c>
      <c r="G1" t="s">
        <v>16</v>
      </c>
      <c r="H1" t="s">
        <v>6221</v>
      </c>
    </row>
    <row r="2" spans="1:8" x14ac:dyDescent="0.3">
      <c r="A2" t="s">
        <v>6167</v>
      </c>
      <c r="B2" t="s">
        <v>6193</v>
      </c>
      <c r="C2" t="s">
        <v>6186</v>
      </c>
      <c r="D2" s="1">
        <v>0.2</v>
      </c>
      <c r="E2">
        <v>3.8849999999999998</v>
      </c>
      <c r="F2">
        <v>1.9424999999999999</v>
      </c>
      <c r="G2">
        <v>0.34964999999999996</v>
      </c>
      <c r="H2">
        <f>Table2[[#This Row],[Unit Price]]-Table2[[#This Row],[Profit]]</f>
        <v>3.5353499999999998</v>
      </c>
    </row>
    <row r="3" spans="1:8" x14ac:dyDescent="0.3">
      <c r="A3" t="s">
        <v>6180</v>
      </c>
      <c r="B3" t="s">
        <v>6193</v>
      </c>
      <c r="C3" t="s">
        <v>6186</v>
      </c>
      <c r="D3" s="1">
        <v>0.5</v>
      </c>
      <c r="E3">
        <v>7.77</v>
      </c>
      <c r="F3">
        <v>1.5539999999999998</v>
      </c>
      <c r="G3">
        <v>0.69929999999999992</v>
      </c>
      <c r="H3">
        <f>Table2[[#This Row],[Unit Price]]-Table2[[#This Row],[Profit]]</f>
        <v>7.0706999999999995</v>
      </c>
    </row>
    <row r="4" spans="1:8" x14ac:dyDescent="0.3">
      <c r="A4" t="s">
        <v>6140</v>
      </c>
      <c r="B4" t="s">
        <v>6193</v>
      </c>
      <c r="C4" t="s">
        <v>6186</v>
      </c>
      <c r="D4" s="1">
        <v>1</v>
      </c>
      <c r="E4">
        <v>12.95</v>
      </c>
      <c r="F4">
        <v>1.2949999999999999</v>
      </c>
      <c r="G4">
        <v>1.1655</v>
      </c>
      <c r="H4">
        <f>Table2[[#This Row],[Unit Price]]-Table2[[#This Row],[Profit]]</f>
        <v>11.7845</v>
      </c>
    </row>
    <row r="5" spans="1:8" x14ac:dyDescent="0.3">
      <c r="A5" t="s">
        <v>6182</v>
      </c>
      <c r="B5" t="s">
        <v>6193</v>
      </c>
      <c r="C5" t="s">
        <v>6186</v>
      </c>
      <c r="D5" s="1">
        <v>2.5</v>
      </c>
      <c r="E5">
        <v>29.784999999999997</v>
      </c>
      <c r="F5">
        <v>1.1913999999999998</v>
      </c>
      <c r="G5">
        <v>2.6806499999999995</v>
      </c>
      <c r="H5">
        <f>Table2[[#This Row],[Unit Price]]-Table2[[#This Row],[Profit]]</f>
        <v>27.104349999999997</v>
      </c>
    </row>
    <row r="6" spans="1:8" x14ac:dyDescent="0.3">
      <c r="A6" t="s">
        <v>6152</v>
      </c>
      <c r="B6" t="s">
        <v>6193</v>
      </c>
      <c r="C6" t="s">
        <v>6188</v>
      </c>
      <c r="D6" s="1">
        <v>0.2</v>
      </c>
      <c r="E6">
        <v>3.375</v>
      </c>
      <c r="F6">
        <v>1.6875</v>
      </c>
      <c r="G6">
        <v>0.30374999999999996</v>
      </c>
      <c r="H6">
        <f>Table2[[#This Row],[Unit Price]]-Table2[[#This Row],[Profit]]</f>
        <v>3.07125</v>
      </c>
    </row>
    <row r="7" spans="1:8" x14ac:dyDescent="0.3">
      <c r="A7" t="s">
        <v>6157</v>
      </c>
      <c r="B7" t="s">
        <v>6193</v>
      </c>
      <c r="C7" t="s">
        <v>6188</v>
      </c>
      <c r="D7" s="1">
        <v>0.5</v>
      </c>
      <c r="E7">
        <v>6.75</v>
      </c>
      <c r="F7">
        <v>1.35</v>
      </c>
      <c r="G7">
        <v>0.60749999999999993</v>
      </c>
      <c r="H7">
        <f>Table2[[#This Row],[Unit Price]]-Table2[[#This Row],[Profit]]</f>
        <v>6.1425000000000001</v>
      </c>
    </row>
    <row r="8" spans="1:8" x14ac:dyDescent="0.3">
      <c r="A8" t="s">
        <v>6155</v>
      </c>
      <c r="B8" t="s">
        <v>6193</v>
      </c>
      <c r="C8" t="s">
        <v>6188</v>
      </c>
      <c r="D8" s="1">
        <v>1</v>
      </c>
      <c r="E8">
        <v>11.25</v>
      </c>
      <c r="F8">
        <v>1.125</v>
      </c>
      <c r="G8">
        <v>1.0125</v>
      </c>
      <c r="H8">
        <f>Table2[[#This Row],[Unit Price]]-Table2[[#This Row],[Profit]]</f>
        <v>10.237500000000001</v>
      </c>
    </row>
    <row r="9" spans="1:8" x14ac:dyDescent="0.3">
      <c r="A9" t="s">
        <v>6175</v>
      </c>
      <c r="B9" t="s">
        <v>6193</v>
      </c>
      <c r="C9" t="s">
        <v>6188</v>
      </c>
      <c r="D9" s="1">
        <v>2.5</v>
      </c>
      <c r="E9">
        <v>25.874999999999996</v>
      </c>
      <c r="F9">
        <v>1.0349999999999999</v>
      </c>
      <c r="G9">
        <v>2.3287499999999994</v>
      </c>
      <c r="H9">
        <f>Table2[[#This Row],[Unit Price]]-Table2[[#This Row],[Profit]]</f>
        <v>23.546249999999997</v>
      </c>
    </row>
    <row r="10" spans="1:8" x14ac:dyDescent="0.3">
      <c r="A10" t="s">
        <v>6154</v>
      </c>
      <c r="B10" t="s">
        <v>6193</v>
      </c>
      <c r="C10" t="s">
        <v>6187</v>
      </c>
      <c r="D10" s="1">
        <v>0.2</v>
      </c>
      <c r="E10">
        <v>2.9849999999999999</v>
      </c>
      <c r="F10">
        <v>1.4924999999999999</v>
      </c>
      <c r="G10">
        <v>0.26865</v>
      </c>
      <c r="H10">
        <f>Table2[[#This Row],[Unit Price]]-Table2[[#This Row],[Profit]]</f>
        <v>2.7163499999999998</v>
      </c>
    </row>
    <row r="11" spans="1:8" x14ac:dyDescent="0.3">
      <c r="A11" t="s">
        <v>6158</v>
      </c>
      <c r="B11" t="s">
        <v>6193</v>
      </c>
      <c r="C11" t="s">
        <v>6187</v>
      </c>
      <c r="D11" s="1">
        <v>0.5</v>
      </c>
      <c r="E11">
        <v>5.97</v>
      </c>
      <c r="F11">
        <v>1.194</v>
      </c>
      <c r="G11">
        <v>0.5373</v>
      </c>
      <c r="H11">
        <f>Table2[[#This Row],[Unit Price]]-Table2[[#This Row],[Profit]]</f>
        <v>5.4326999999999996</v>
      </c>
    </row>
    <row r="12" spans="1:8" x14ac:dyDescent="0.3">
      <c r="A12" t="s">
        <v>6147</v>
      </c>
      <c r="B12" t="s">
        <v>6193</v>
      </c>
      <c r="C12" t="s">
        <v>6187</v>
      </c>
      <c r="D12" s="1">
        <v>1</v>
      </c>
      <c r="E12">
        <v>9.9499999999999993</v>
      </c>
      <c r="F12">
        <v>0.99499999999999988</v>
      </c>
      <c r="G12">
        <v>0.89549999999999985</v>
      </c>
      <c r="H12">
        <f>Table2[[#This Row],[Unit Price]]-Table2[[#This Row],[Profit]]</f>
        <v>9.0544999999999991</v>
      </c>
    </row>
    <row r="13" spans="1:8" x14ac:dyDescent="0.3">
      <c r="A13" t="s">
        <v>6168</v>
      </c>
      <c r="B13" t="s">
        <v>6193</v>
      </c>
      <c r="C13" t="s">
        <v>6187</v>
      </c>
      <c r="D13" s="1">
        <v>2.5</v>
      </c>
      <c r="E13">
        <v>22.884999999999998</v>
      </c>
      <c r="F13">
        <v>0.91539999999999988</v>
      </c>
      <c r="G13">
        <v>2.0596499999999995</v>
      </c>
      <c r="H13">
        <f>Table2[[#This Row],[Unit Price]]-Table2[[#This Row],[Profit]]</f>
        <v>20.82535</v>
      </c>
    </row>
    <row r="14" spans="1:8" x14ac:dyDescent="0.3">
      <c r="A14" t="s">
        <v>6178</v>
      </c>
      <c r="B14" t="s">
        <v>6192</v>
      </c>
      <c r="C14" t="s">
        <v>6186</v>
      </c>
      <c r="D14" s="1">
        <v>0.2</v>
      </c>
      <c r="E14">
        <v>3.5849999999999995</v>
      </c>
      <c r="F14">
        <v>1.7924999999999998</v>
      </c>
      <c r="G14">
        <v>0.21509999999999996</v>
      </c>
      <c r="H14">
        <f>Table2[[#This Row],[Unit Price]]-Table2[[#This Row],[Profit]]</f>
        <v>3.3698999999999995</v>
      </c>
    </row>
    <row r="15" spans="1:8" x14ac:dyDescent="0.3">
      <c r="A15" t="s">
        <v>6173</v>
      </c>
      <c r="B15" t="s">
        <v>6192</v>
      </c>
      <c r="C15" t="s">
        <v>6186</v>
      </c>
      <c r="D15" s="1">
        <v>0.5</v>
      </c>
      <c r="E15">
        <v>7.169999999999999</v>
      </c>
      <c r="F15">
        <v>1.4339999999999997</v>
      </c>
      <c r="G15">
        <v>0.43019999999999992</v>
      </c>
      <c r="H15">
        <f>Table2[[#This Row],[Unit Price]]-Table2[[#This Row],[Profit]]</f>
        <v>6.7397999999999989</v>
      </c>
    </row>
    <row r="16" spans="1:8" x14ac:dyDescent="0.3">
      <c r="A16" t="s">
        <v>6179</v>
      </c>
      <c r="B16" t="s">
        <v>6192</v>
      </c>
      <c r="C16" t="s">
        <v>6186</v>
      </c>
      <c r="D16" s="1">
        <v>1</v>
      </c>
      <c r="E16">
        <v>11.95</v>
      </c>
      <c r="F16">
        <v>1.1949999999999998</v>
      </c>
      <c r="G16">
        <v>0.71699999999999997</v>
      </c>
      <c r="H16">
        <f>Table2[[#This Row],[Unit Price]]-Table2[[#This Row],[Profit]]</f>
        <v>11.232999999999999</v>
      </c>
    </row>
    <row r="17" spans="1:8" x14ac:dyDescent="0.3">
      <c r="A17" t="s">
        <v>6142</v>
      </c>
      <c r="B17" t="s">
        <v>6192</v>
      </c>
      <c r="C17" t="s">
        <v>6186</v>
      </c>
      <c r="D17" s="1">
        <v>2.5</v>
      </c>
      <c r="E17">
        <v>27.484999999999996</v>
      </c>
      <c r="F17">
        <v>1.0993999999999999</v>
      </c>
      <c r="G17">
        <v>1.6490999999999998</v>
      </c>
      <c r="H17">
        <f>Table2[[#This Row],[Unit Price]]-Table2[[#This Row],[Profit]]</f>
        <v>25.835899999999995</v>
      </c>
    </row>
    <row r="18" spans="1:8" x14ac:dyDescent="0.3">
      <c r="A18" t="s">
        <v>6174</v>
      </c>
      <c r="B18" t="s">
        <v>6192</v>
      </c>
      <c r="C18" t="s">
        <v>6188</v>
      </c>
      <c r="D18" s="1">
        <v>0.2</v>
      </c>
      <c r="E18">
        <v>2.9849999999999999</v>
      </c>
      <c r="F18">
        <v>1.4924999999999999</v>
      </c>
      <c r="G18">
        <v>0.17909999999999998</v>
      </c>
      <c r="H18">
        <f>Table2[[#This Row],[Unit Price]]-Table2[[#This Row],[Profit]]</f>
        <v>2.8058999999999998</v>
      </c>
    </row>
    <row r="19" spans="1:8" x14ac:dyDescent="0.3">
      <c r="A19" t="s">
        <v>6146</v>
      </c>
      <c r="B19" t="s">
        <v>6192</v>
      </c>
      <c r="C19" t="s">
        <v>6188</v>
      </c>
      <c r="D19" s="1">
        <v>0.5</v>
      </c>
      <c r="E19">
        <v>5.97</v>
      </c>
      <c r="F19">
        <v>1.194</v>
      </c>
      <c r="G19">
        <v>0.35819999999999996</v>
      </c>
      <c r="H19">
        <f>Table2[[#This Row],[Unit Price]]-Table2[[#This Row],[Profit]]</f>
        <v>5.6117999999999997</v>
      </c>
    </row>
    <row r="20" spans="1:8" x14ac:dyDescent="0.3">
      <c r="A20" t="s">
        <v>6138</v>
      </c>
      <c r="B20" t="s">
        <v>6192</v>
      </c>
      <c r="C20" t="s">
        <v>6188</v>
      </c>
      <c r="D20" s="1">
        <v>1</v>
      </c>
      <c r="E20">
        <v>9.9499999999999993</v>
      </c>
      <c r="F20">
        <v>0.99499999999999988</v>
      </c>
      <c r="G20">
        <v>0.59699999999999998</v>
      </c>
      <c r="H20">
        <f>Table2[[#This Row],[Unit Price]]-Table2[[#This Row],[Profit]]</f>
        <v>9.3529999999999998</v>
      </c>
    </row>
    <row r="21" spans="1:8" x14ac:dyDescent="0.3">
      <c r="A21" t="s">
        <v>6151</v>
      </c>
      <c r="B21" t="s">
        <v>6192</v>
      </c>
      <c r="C21" t="s">
        <v>6188</v>
      </c>
      <c r="D21" s="1">
        <v>2.5</v>
      </c>
      <c r="E21">
        <v>22.884999999999998</v>
      </c>
      <c r="F21">
        <v>0.91539999999999988</v>
      </c>
      <c r="G21">
        <v>1.3730999999999998</v>
      </c>
      <c r="H21">
        <f>Table2[[#This Row],[Unit Price]]-Table2[[#This Row],[Profit]]</f>
        <v>21.511899999999997</v>
      </c>
    </row>
    <row r="22" spans="1:8" x14ac:dyDescent="0.3">
      <c r="A22" t="s">
        <v>6163</v>
      </c>
      <c r="B22" t="s">
        <v>6192</v>
      </c>
      <c r="C22" t="s">
        <v>6187</v>
      </c>
      <c r="D22" s="1">
        <v>0.2</v>
      </c>
      <c r="E22">
        <v>2.6849999999999996</v>
      </c>
      <c r="F22">
        <v>1.3424999999999998</v>
      </c>
      <c r="G22">
        <v>0.16109999999999997</v>
      </c>
      <c r="H22">
        <f>Table2[[#This Row],[Unit Price]]-Table2[[#This Row],[Profit]]</f>
        <v>2.5238999999999998</v>
      </c>
    </row>
    <row r="23" spans="1:8" x14ac:dyDescent="0.3">
      <c r="A23" t="s">
        <v>6172</v>
      </c>
      <c r="B23" t="s">
        <v>6192</v>
      </c>
      <c r="C23" t="s">
        <v>6187</v>
      </c>
      <c r="D23" s="1">
        <v>0.5</v>
      </c>
      <c r="E23">
        <v>5.3699999999999992</v>
      </c>
      <c r="F23">
        <v>1.0739999999999998</v>
      </c>
      <c r="G23">
        <v>0.32219999999999993</v>
      </c>
      <c r="H23">
        <f>Table2[[#This Row],[Unit Price]]-Table2[[#This Row],[Profit]]</f>
        <v>5.0477999999999996</v>
      </c>
    </row>
    <row r="24" spans="1:8" x14ac:dyDescent="0.3">
      <c r="A24" t="s">
        <v>6177</v>
      </c>
      <c r="B24" t="s">
        <v>6192</v>
      </c>
      <c r="C24" t="s">
        <v>6187</v>
      </c>
      <c r="D24" s="1">
        <v>1</v>
      </c>
      <c r="E24">
        <v>8.9499999999999993</v>
      </c>
      <c r="F24">
        <v>0.89499999999999991</v>
      </c>
      <c r="G24">
        <v>0.53699999999999992</v>
      </c>
      <c r="H24">
        <f>Table2[[#This Row],[Unit Price]]-Table2[[#This Row],[Profit]]</f>
        <v>8.4130000000000003</v>
      </c>
    </row>
    <row r="25" spans="1:8" x14ac:dyDescent="0.3">
      <c r="A25" t="s">
        <v>6149</v>
      </c>
      <c r="B25" t="s">
        <v>6192</v>
      </c>
      <c r="C25" t="s">
        <v>6187</v>
      </c>
      <c r="D25" s="1">
        <v>2.5</v>
      </c>
      <c r="E25">
        <v>20.584999999999997</v>
      </c>
      <c r="F25">
        <v>0.82339999999999991</v>
      </c>
      <c r="G25">
        <v>1.2350999999999999</v>
      </c>
      <c r="H25">
        <f>Table2[[#This Row],[Unit Price]]-Table2[[#This Row],[Profit]]</f>
        <v>19.349899999999998</v>
      </c>
    </row>
    <row r="26" spans="1:8" x14ac:dyDescent="0.3">
      <c r="A26" t="s">
        <v>6145</v>
      </c>
      <c r="B26" t="s">
        <v>6195</v>
      </c>
      <c r="C26" t="s">
        <v>6186</v>
      </c>
      <c r="D26" s="1">
        <v>0.2</v>
      </c>
      <c r="E26">
        <v>4.7549999999999999</v>
      </c>
      <c r="F26">
        <v>2.3774999999999999</v>
      </c>
      <c r="G26">
        <v>0.61814999999999998</v>
      </c>
      <c r="H26">
        <f>Table2[[#This Row],[Unit Price]]-Table2[[#This Row],[Profit]]</f>
        <v>4.1368499999999999</v>
      </c>
    </row>
    <row r="27" spans="1:8" x14ac:dyDescent="0.3">
      <c r="A27" t="s">
        <v>6161</v>
      </c>
      <c r="B27" t="s">
        <v>6195</v>
      </c>
      <c r="C27" t="s">
        <v>6186</v>
      </c>
      <c r="D27" s="1">
        <v>0.5</v>
      </c>
      <c r="E27">
        <v>9.51</v>
      </c>
      <c r="F27">
        <v>1.9019999999999999</v>
      </c>
      <c r="G27">
        <v>1.2363</v>
      </c>
      <c r="H27">
        <f>Table2[[#This Row],[Unit Price]]-Table2[[#This Row],[Profit]]</f>
        <v>8.2736999999999998</v>
      </c>
    </row>
    <row r="28" spans="1:8" x14ac:dyDescent="0.3">
      <c r="A28" t="s">
        <v>6170</v>
      </c>
      <c r="B28" t="s">
        <v>6195</v>
      </c>
      <c r="C28" t="s">
        <v>6186</v>
      </c>
      <c r="D28" s="1">
        <v>1</v>
      </c>
      <c r="E28">
        <v>15.85</v>
      </c>
      <c r="F28">
        <v>1.585</v>
      </c>
      <c r="G28">
        <v>2.0605000000000002</v>
      </c>
      <c r="H28">
        <f>Table2[[#This Row],[Unit Price]]-Table2[[#This Row],[Profit]]</f>
        <v>13.7895</v>
      </c>
    </row>
    <row r="29" spans="1:8" x14ac:dyDescent="0.3">
      <c r="A29" t="s">
        <v>6164</v>
      </c>
      <c r="B29" t="s">
        <v>6195</v>
      </c>
      <c r="C29" t="s">
        <v>6186</v>
      </c>
      <c r="D29" s="1">
        <v>2.5</v>
      </c>
      <c r="E29">
        <v>36.454999999999998</v>
      </c>
      <c r="F29">
        <v>1.4581999999999999</v>
      </c>
      <c r="G29">
        <v>4.7391499999999995</v>
      </c>
      <c r="H29">
        <f>Table2[[#This Row],[Unit Price]]-Table2[[#This Row],[Profit]]</f>
        <v>31.71585</v>
      </c>
    </row>
    <row r="30" spans="1:8" x14ac:dyDescent="0.3">
      <c r="A30" t="s">
        <v>6159</v>
      </c>
      <c r="B30" t="s">
        <v>6195</v>
      </c>
      <c r="C30" t="s">
        <v>6188</v>
      </c>
      <c r="D30" s="1">
        <v>0.2</v>
      </c>
      <c r="E30">
        <v>4.3650000000000002</v>
      </c>
      <c r="F30">
        <v>2.1825000000000001</v>
      </c>
      <c r="G30">
        <v>0.56745000000000001</v>
      </c>
      <c r="H30">
        <f>Table2[[#This Row],[Unit Price]]-Table2[[#This Row],[Profit]]</f>
        <v>3.7975500000000002</v>
      </c>
    </row>
    <row r="31" spans="1:8" x14ac:dyDescent="0.3">
      <c r="A31" t="s">
        <v>6160</v>
      </c>
      <c r="B31" t="s">
        <v>6195</v>
      </c>
      <c r="C31" t="s">
        <v>6188</v>
      </c>
      <c r="D31" s="1">
        <v>0.5</v>
      </c>
      <c r="E31">
        <v>8.73</v>
      </c>
      <c r="F31">
        <v>1.746</v>
      </c>
      <c r="G31">
        <v>1.1349</v>
      </c>
      <c r="H31">
        <f>Table2[[#This Row],[Unit Price]]-Table2[[#This Row],[Profit]]</f>
        <v>7.5951000000000004</v>
      </c>
    </row>
    <row r="32" spans="1:8" x14ac:dyDescent="0.3">
      <c r="A32" t="s">
        <v>6162</v>
      </c>
      <c r="B32" t="s">
        <v>6195</v>
      </c>
      <c r="C32" t="s">
        <v>6188</v>
      </c>
      <c r="D32" s="1">
        <v>1</v>
      </c>
      <c r="E32">
        <v>14.55</v>
      </c>
      <c r="F32">
        <v>1.4550000000000001</v>
      </c>
      <c r="G32">
        <v>1.8915000000000002</v>
      </c>
      <c r="H32">
        <f>Table2[[#This Row],[Unit Price]]-Table2[[#This Row],[Profit]]</f>
        <v>12.6585</v>
      </c>
    </row>
    <row r="33" spans="1:8" x14ac:dyDescent="0.3">
      <c r="A33" t="s">
        <v>6181</v>
      </c>
      <c r="B33" t="s">
        <v>6195</v>
      </c>
      <c r="C33" t="s">
        <v>6188</v>
      </c>
      <c r="D33" s="1">
        <v>2.5</v>
      </c>
      <c r="E33">
        <v>33.464999999999996</v>
      </c>
      <c r="F33">
        <v>1.3385999999999998</v>
      </c>
      <c r="G33">
        <v>4.3504499999999995</v>
      </c>
      <c r="H33">
        <f>Table2[[#This Row],[Unit Price]]-Table2[[#This Row],[Profit]]</f>
        <v>29.114549999999998</v>
      </c>
    </row>
    <row r="34" spans="1:8" x14ac:dyDescent="0.3">
      <c r="A34" t="s">
        <v>6150</v>
      </c>
      <c r="B34" t="s">
        <v>6195</v>
      </c>
      <c r="C34" t="s">
        <v>6187</v>
      </c>
      <c r="D34" s="1">
        <v>0.2</v>
      </c>
      <c r="E34">
        <v>3.8849999999999998</v>
      </c>
      <c r="F34">
        <v>1.9424999999999999</v>
      </c>
      <c r="G34">
        <v>0.50505</v>
      </c>
      <c r="H34">
        <f>Table2[[#This Row],[Unit Price]]-Table2[[#This Row],[Profit]]</f>
        <v>3.37995</v>
      </c>
    </row>
    <row r="35" spans="1:8" x14ac:dyDescent="0.3">
      <c r="A35" t="s">
        <v>6169</v>
      </c>
      <c r="B35" t="s">
        <v>6195</v>
      </c>
      <c r="C35" t="s">
        <v>6187</v>
      </c>
      <c r="D35" s="1">
        <v>0.5</v>
      </c>
      <c r="E35">
        <v>7.77</v>
      </c>
      <c r="F35">
        <v>1.5539999999999998</v>
      </c>
      <c r="G35">
        <v>1.0101</v>
      </c>
      <c r="H35">
        <f>Table2[[#This Row],[Unit Price]]-Table2[[#This Row],[Profit]]</f>
        <v>6.7599</v>
      </c>
    </row>
    <row r="36" spans="1:8" x14ac:dyDescent="0.3">
      <c r="A36" t="s">
        <v>6143</v>
      </c>
      <c r="B36" t="s">
        <v>6195</v>
      </c>
      <c r="C36" t="s">
        <v>6187</v>
      </c>
      <c r="D36" s="1">
        <v>1</v>
      </c>
      <c r="E36">
        <v>12.95</v>
      </c>
      <c r="F36">
        <v>1.2949999999999999</v>
      </c>
      <c r="G36">
        <v>1.6835</v>
      </c>
      <c r="H36">
        <f>Table2[[#This Row],[Unit Price]]-Table2[[#This Row],[Profit]]</f>
        <v>11.266499999999999</v>
      </c>
    </row>
    <row r="37" spans="1:8" x14ac:dyDescent="0.3">
      <c r="A37" t="s">
        <v>6165</v>
      </c>
      <c r="B37" t="s">
        <v>6195</v>
      </c>
      <c r="C37" t="s">
        <v>6187</v>
      </c>
      <c r="D37" s="1">
        <v>2.5</v>
      </c>
      <c r="E37">
        <v>29.784999999999997</v>
      </c>
      <c r="F37">
        <v>1.1913999999999998</v>
      </c>
      <c r="G37">
        <v>3.8720499999999998</v>
      </c>
      <c r="H37">
        <f>Table2[[#This Row],[Unit Price]]-Table2[[#This Row],[Profit]]</f>
        <v>25.912949999999995</v>
      </c>
    </row>
    <row r="38" spans="1:8" x14ac:dyDescent="0.3">
      <c r="A38" t="s">
        <v>6184</v>
      </c>
      <c r="B38" t="s">
        <v>6194</v>
      </c>
      <c r="C38" t="s">
        <v>6186</v>
      </c>
      <c r="D38" s="1">
        <v>0.2</v>
      </c>
      <c r="E38">
        <v>4.4550000000000001</v>
      </c>
      <c r="F38">
        <v>2.2275</v>
      </c>
      <c r="G38">
        <v>0.49004999999999999</v>
      </c>
      <c r="H38">
        <f>Table2[[#This Row],[Unit Price]]-Table2[[#This Row],[Profit]]</f>
        <v>3.96495</v>
      </c>
    </row>
    <row r="39" spans="1:8" x14ac:dyDescent="0.3">
      <c r="A39" t="s">
        <v>6176</v>
      </c>
      <c r="B39" t="s">
        <v>6194</v>
      </c>
      <c r="C39" t="s">
        <v>6186</v>
      </c>
      <c r="D39" s="1">
        <v>0.5</v>
      </c>
      <c r="E39">
        <v>8.91</v>
      </c>
      <c r="F39">
        <v>1.782</v>
      </c>
      <c r="G39">
        <v>0.98009999999999997</v>
      </c>
      <c r="H39">
        <f>Table2[[#This Row],[Unit Price]]-Table2[[#This Row],[Profit]]</f>
        <v>7.9298999999999999</v>
      </c>
    </row>
    <row r="40" spans="1:8" x14ac:dyDescent="0.3">
      <c r="A40" t="s">
        <v>6171</v>
      </c>
      <c r="B40" t="s">
        <v>6194</v>
      </c>
      <c r="C40" t="s">
        <v>6186</v>
      </c>
      <c r="D40" s="1">
        <v>1</v>
      </c>
      <c r="E40">
        <v>14.85</v>
      </c>
      <c r="F40">
        <v>1.4849999999999999</v>
      </c>
      <c r="G40">
        <v>1.6335</v>
      </c>
      <c r="H40">
        <f>Table2[[#This Row],[Unit Price]]-Table2[[#This Row],[Profit]]</f>
        <v>13.2165</v>
      </c>
    </row>
    <row r="41" spans="1:8" x14ac:dyDescent="0.3">
      <c r="A41" t="s">
        <v>6148</v>
      </c>
      <c r="B41" t="s">
        <v>6194</v>
      </c>
      <c r="C41" t="s">
        <v>6186</v>
      </c>
      <c r="D41" s="1">
        <v>2.5</v>
      </c>
      <c r="E41">
        <v>34.154999999999994</v>
      </c>
      <c r="F41">
        <v>1.3661999999999999</v>
      </c>
      <c r="G41">
        <v>3.7570499999999996</v>
      </c>
      <c r="H41">
        <f>Table2[[#This Row],[Unit Price]]-Table2[[#This Row],[Profit]]</f>
        <v>30.397949999999994</v>
      </c>
    </row>
    <row r="42" spans="1:8" x14ac:dyDescent="0.3">
      <c r="A42" t="s">
        <v>6156</v>
      </c>
      <c r="B42" t="s">
        <v>6194</v>
      </c>
      <c r="C42" t="s">
        <v>6188</v>
      </c>
      <c r="D42" s="1">
        <v>0.2</v>
      </c>
      <c r="E42">
        <v>4.125</v>
      </c>
      <c r="F42">
        <v>2.0625</v>
      </c>
      <c r="G42">
        <v>0.45374999999999999</v>
      </c>
      <c r="H42">
        <f>Table2[[#This Row],[Unit Price]]-Table2[[#This Row],[Profit]]</f>
        <v>3.6712500000000001</v>
      </c>
    </row>
    <row r="43" spans="1:8" x14ac:dyDescent="0.3">
      <c r="A43" t="s">
        <v>6139</v>
      </c>
      <c r="B43" t="s">
        <v>6194</v>
      </c>
      <c r="C43" t="s">
        <v>6188</v>
      </c>
      <c r="D43" s="1">
        <v>0.5</v>
      </c>
      <c r="E43">
        <v>8.25</v>
      </c>
      <c r="F43">
        <v>1.65</v>
      </c>
      <c r="G43">
        <v>0.90749999999999997</v>
      </c>
      <c r="H43">
        <f>Table2[[#This Row],[Unit Price]]-Table2[[#This Row],[Profit]]</f>
        <v>7.3425000000000002</v>
      </c>
    </row>
    <row r="44" spans="1:8" x14ac:dyDescent="0.3">
      <c r="A44" t="s">
        <v>6141</v>
      </c>
      <c r="B44" t="s">
        <v>6194</v>
      </c>
      <c r="C44" t="s">
        <v>6188</v>
      </c>
      <c r="D44" s="1">
        <v>1</v>
      </c>
      <c r="E44">
        <v>13.75</v>
      </c>
      <c r="F44">
        <v>1.375</v>
      </c>
      <c r="G44">
        <v>1.5125</v>
      </c>
      <c r="H44">
        <f>Table2[[#This Row],[Unit Price]]-Table2[[#This Row],[Profit]]</f>
        <v>12.237500000000001</v>
      </c>
    </row>
    <row r="45" spans="1:8" x14ac:dyDescent="0.3">
      <c r="A45" t="s">
        <v>6166</v>
      </c>
      <c r="B45" t="s">
        <v>6194</v>
      </c>
      <c r="C45" t="s">
        <v>6188</v>
      </c>
      <c r="D45" s="1">
        <v>2.5</v>
      </c>
      <c r="E45">
        <v>31.624999999999996</v>
      </c>
      <c r="F45">
        <v>1.2649999999999999</v>
      </c>
      <c r="G45">
        <v>3.4787499999999998</v>
      </c>
      <c r="H45">
        <f>Table2[[#This Row],[Unit Price]]-Table2[[#This Row],[Profit]]</f>
        <v>28.146249999999995</v>
      </c>
    </row>
    <row r="46" spans="1:8" x14ac:dyDescent="0.3">
      <c r="A46" t="s">
        <v>6153</v>
      </c>
      <c r="B46" t="s">
        <v>6194</v>
      </c>
      <c r="C46" t="s">
        <v>6187</v>
      </c>
      <c r="D46" s="1">
        <v>0.2</v>
      </c>
      <c r="E46">
        <v>3.645</v>
      </c>
      <c r="F46">
        <v>1.8225</v>
      </c>
      <c r="G46">
        <v>0.40095000000000003</v>
      </c>
      <c r="H46">
        <f>Table2[[#This Row],[Unit Price]]-Table2[[#This Row],[Profit]]</f>
        <v>3.2440500000000001</v>
      </c>
    </row>
    <row r="47" spans="1:8" x14ac:dyDescent="0.3">
      <c r="A47" t="s">
        <v>6144</v>
      </c>
      <c r="B47" t="s">
        <v>6194</v>
      </c>
      <c r="C47" t="s">
        <v>6187</v>
      </c>
      <c r="D47" s="1">
        <v>0.5</v>
      </c>
      <c r="E47">
        <v>7.29</v>
      </c>
      <c r="F47">
        <v>1.458</v>
      </c>
      <c r="G47">
        <v>0.80190000000000006</v>
      </c>
      <c r="H47">
        <f>Table2[[#This Row],[Unit Price]]-Table2[[#This Row],[Profit]]</f>
        <v>6.4881000000000002</v>
      </c>
    </row>
    <row r="48" spans="1:8" x14ac:dyDescent="0.3">
      <c r="A48" t="s">
        <v>6183</v>
      </c>
      <c r="B48" t="s">
        <v>6194</v>
      </c>
      <c r="C48" t="s">
        <v>6187</v>
      </c>
      <c r="D48" s="1">
        <v>1</v>
      </c>
      <c r="E48">
        <v>12.15</v>
      </c>
      <c r="F48">
        <v>1.2150000000000001</v>
      </c>
      <c r="G48">
        <v>1.3365</v>
      </c>
      <c r="H48">
        <f>Table2[[#This Row],[Unit Price]]-Table2[[#This Row],[Profit]]</f>
        <v>10.813500000000001</v>
      </c>
    </row>
    <row r="49" spans="1:8" x14ac:dyDescent="0.3">
      <c r="A49" t="s">
        <v>6185</v>
      </c>
      <c r="B49" t="s">
        <v>6194</v>
      </c>
      <c r="C49" t="s">
        <v>6187</v>
      </c>
      <c r="D49" s="1">
        <v>2.5</v>
      </c>
      <c r="E49">
        <v>27.945</v>
      </c>
      <c r="F49">
        <v>1.1177999999999999</v>
      </c>
      <c r="G49">
        <v>3.07395</v>
      </c>
      <c r="H49">
        <f>Table2[[#This Row],[Unit Price]]-Table2[[#This Row],[Profit]]</f>
        <v>24.87105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TotalSales</vt:lpstr>
      <vt:lpstr>SalesProfitCost</vt:lpstr>
      <vt:lpstr>CountryBarChart</vt:lpstr>
      <vt:lpstr>CityBarChart</vt:lpstr>
      <vt:lpstr>TopCustomers</vt:lpstr>
      <vt:lpstr>orders</vt:lpstr>
      <vt:lpstr>customers</vt:lpstr>
      <vt:lpstr>products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Arthur Rincon de Freitas</dc:creator>
  <cp:keywords/>
  <dc:description/>
  <cp:lastModifiedBy>Arthur Rincon de Freitas</cp:lastModifiedBy>
  <cp:revision/>
  <dcterms:created xsi:type="dcterms:W3CDTF">2022-11-26T09:51:45Z</dcterms:created>
  <dcterms:modified xsi:type="dcterms:W3CDTF">2024-06-13T18:15:17Z</dcterms:modified>
  <cp:category/>
  <cp:contentStatus/>
</cp:coreProperties>
</file>