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sl\Desktop\Finance Aidan\"/>
    </mc:Choice>
  </mc:AlternateContent>
  <xr:revisionPtr revIDLastSave="0" documentId="13_ncr:1_{D9DEBA1D-48E4-49A7-B6A6-A91113CCDD0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Walmart" sheetId="7" r:id="rId1"/>
    <sheet name="Netflix" sheetId="1" r:id="rId2"/>
    <sheet name="Model (3)" sheetId="2" r:id="rId3"/>
    <sheet name="Sheet2" sheetId="3" r:id="rId4"/>
    <sheet name="Model" sheetId="4" r:id="rId5"/>
    <sheet name="Model (2)" sheetId="5" r:id="rId6"/>
    <sheet name="Sheet1" sheetId="6" r:id="rId7"/>
  </sheet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4" l="1"/>
  <c r="B59" i="4"/>
  <c r="B46" i="4"/>
  <c r="B37" i="4"/>
  <c r="B39" i="4" s="1"/>
  <c r="B35" i="4"/>
  <c r="B56" i="7" l="1"/>
  <c r="B57" i="7" s="1"/>
  <c r="B50" i="7"/>
  <c r="B48" i="7"/>
  <c r="B47" i="7"/>
  <c r="B49" i="7" s="1"/>
  <c r="B46" i="7"/>
  <c r="F40" i="7"/>
  <c r="F41" i="7" s="1"/>
  <c r="B62" i="7" s="1"/>
  <c r="F39" i="7"/>
  <c r="F36" i="7"/>
  <c r="E36" i="7"/>
  <c r="D36" i="7"/>
  <c r="B37" i="7" s="1"/>
  <c r="B39" i="7" s="1"/>
  <c r="C36" i="7"/>
  <c r="E35" i="7"/>
  <c r="D35" i="7"/>
  <c r="C35" i="7"/>
  <c r="B35" i="7"/>
  <c r="E30" i="7"/>
  <c r="D30" i="7"/>
  <c r="C30" i="7"/>
  <c r="B30" i="7"/>
  <c r="B24" i="7"/>
  <c r="B34" i="7" s="1"/>
  <c r="E22" i="7"/>
  <c r="E32" i="7" s="1"/>
  <c r="D22" i="7"/>
  <c r="D32" i="7" s="1"/>
  <c r="C22" i="7"/>
  <c r="C32" i="7" s="1"/>
  <c r="B22" i="7"/>
  <c r="B32" i="7" s="1"/>
  <c r="B18" i="7"/>
  <c r="C18" i="7" s="1"/>
  <c r="B56" i="5"/>
  <c r="B58" i="5" s="1"/>
  <c r="B50" i="5"/>
  <c r="B48" i="5"/>
  <c r="B47" i="5"/>
  <c r="B49" i="5" s="1"/>
  <c r="B46" i="5"/>
  <c r="F39" i="5"/>
  <c r="F40" i="5" s="1"/>
  <c r="F41" i="5" s="1"/>
  <c r="B62" i="5" s="1"/>
  <c r="C36" i="5"/>
  <c r="E35" i="5"/>
  <c r="F36" i="5" s="1"/>
  <c r="D35" i="5"/>
  <c r="D36" i="5" s="1"/>
  <c r="C35" i="5"/>
  <c r="B35" i="5"/>
  <c r="E30" i="5"/>
  <c r="D30" i="5"/>
  <c r="C30" i="5"/>
  <c r="B30" i="5"/>
  <c r="B24" i="5"/>
  <c r="B34" i="5" s="1"/>
  <c r="E22" i="5"/>
  <c r="E32" i="5" s="1"/>
  <c r="D22" i="5"/>
  <c r="D32" i="5" s="1"/>
  <c r="C22" i="5"/>
  <c r="C32" i="5" s="1"/>
  <c r="B22" i="5"/>
  <c r="B32" i="5" s="1"/>
  <c r="B18" i="5"/>
  <c r="C18" i="5" s="1"/>
  <c r="B57" i="4"/>
  <c r="B56" i="4"/>
  <c r="B58" i="4" s="1"/>
  <c r="B50" i="4"/>
  <c r="B48" i="4"/>
  <c r="B47" i="4"/>
  <c r="B49" i="4" s="1"/>
  <c r="F40" i="4"/>
  <c r="F41" i="4" s="1"/>
  <c r="B62" i="4" s="1"/>
  <c r="F39" i="4"/>
  <c r="F36" i="4"/>
  <c r="E36" i="4"/>
  <c r="E35" i="4"/>
  <c r="D35" i="4"/>
  <c r="D36" i="4" s="1"/>
  <c r="C35" i="4"/>
  <c r="C36" i="4" s="1"/>
  <c r="E30" i="4"/>
  <c r="D30" i="4"/>
  <c r="C30" i="4"/>
  <c r="B30" i="4"/>
  <c r="B24" i="4"/>
  <c r="B34" i="4" s="1"/>
  <c r="E22" i="4"/>
  <c r="E32" i="4" s="1"/>
  <c r="D22" i="4"/>
  <c r="D32" i="4" s="1"/>
  <c r="C22" i="4"/>
  <c r="C32" i="4" s="1"/>
  <c r="B22" i="4"/>
  <c r="B32" i="4" s="1"/>
  <c r="B18" i="4"/>
  <c r="C18" i="4" s="1"/>
  <c r="B56" i="2"/>
  <c r="B58" i="2" s="1"/>
  <c r="B50" i="2"/>
  <c r="B48" i="2"/>
  <c r="B46" i="2"/>
  <c r="B47" i="2" s="1"/>
  <c r="B49" i="2" s="1"/>
  <c r="F41" i="2"/>
  <c r="B62" i="2" s="1"/>
  <c r="F39" i="2"/>
  <c r="F40" i="2" s="1"/>
  <c r="E35" i="2"/>
  <c r="F36" i="2" s="1"/>
  <c r="D35" i="2"/>
  <c r="D36" i="2" s="1"/>
  <c r="C35" i="2"/>
  <c r="C36" i="2" s="1"/>
  <c r="B35" i="2"/>
  <c r="E30" i="2"/>
  <c r="D30" i="2"/>
  <c r="C30" i="2"/>
  <c r="B30" i="2"/>
  <c r="E22" i="2"/>
  <c r="E32" i="2" s="1"/>
  <c r="D22" i="2"/>
  <c r="D32" i="2" s="1"/>
  <c r="C22" i="2"/>
  <c r="C32" i="2" s="1"/>
  <c r="B22" i="2"/>
  <c r="B32" i="2" s="1"/>
  <c r="B18" i="2"/>
  <c r="B56" i="1"/>
  <c r="B57" i="1" s="1"/>
  <c r="B50" i="1"/>
  <c r="B48" i="1"/>
  <c r="B47" i="1"/>
  <c r="B49" i="1" s="1"/>
  <c r="B46" i="1"/>
  <c r="F39" i="1"/>
  <c r="F40" i="1" s="1"/>
  <c r="F41" i="1" s="1"/>
  <c r="B62" i="1" s="1"/>
  <c r="C36" i="1"/>
  <c r="E35" i="1"/>
  <c r="D35" i="1"/>
  <c r="D36" i="1" s="1"/>
  <c r="C35" i="1"/>
  <c r="B35" i="1"/>
  <c r="B32" i="1"/>
  <c r="E30" i="1"/>
  <c r="D30" i="1"/>
  <c r="C30" i="1"/>
  <c r="B30" i="1"/>
  <c r="C24" i="1"/>
  <c r="C34" i="1" s="1"/>
  <c r="B24" i="1"/>
  <c r="B34" i="1" s="1"/>
  <c r="E22" i="1"/>
  <c r="E32" i="1" s="1"/>
  <c r="D22" i="1"/>
  <c r="D32" i="1" s="1"/>
  <c r="C22" i="1"/>
  <c r="C32" i="1" s="1"/>
  <c r="B22" i="1"/>
  <c r="C18" i="1"/>
  <c r="D18" i="1" s="1"/>
  <c r="D24" i="1" s="1"/>
  <c r="D34" i="1" s="1"/>
  <c r="B18" i="1"/>
  <c r="D18" i="7" l="1"/>
  <c r="C24" i="7"/>
  <c r="C34" i="7" s="1"/>
  <c r="C39" i="7"/>
  <c r="B40" i="7"/>
  <c r="B41" i="7" s="1"/>
  <c r="C62" i="7" s="1"/>
  <c r="B58" i="7"/>
  <c r="B59" i="7" s="1"/>
  <c r="B13" i="7" s="1"/>
  <c r="E18" i="1"/>
  <c r="E24" i="1" s="1"/>
  <c r="E34" i="1" s="1"/>
  <c r="F36" i="1"/>
  <c r="E36" i="1"/>
  <c r="C18" i="2"/>
  <c r="B24" i="2"/>
  <c r="B34" i="2" s="1"/>
  <c r="D18" i="5"/>
  <c r="C24" i="5"/>
  <c r="C34" i="5" s="1"/>
  <c r="B37" i="1"/>
  <c r="B39" i="1" s="1"/>
  <c r="B37" i="2"/>
  <c r="B39" i="2" s="1"/>
  <c r="D18" i="4"/>
  <c r="C24" i="4"/>
  <c r="C34" i="4" s="1"/>
  <c r="B13" i="4"/>
  <c r="E36" i="5"/>
  <c r="B37" i="5" s="1"/>
  <c r="B39" i="5" s="1"/>
  <c r="B58" i="1"/>
  <c r="B59" i="1" s="1"/>
  <c r="B13" i="1" s="1"/>
  <c r="E36" i="2"/>
  <c r="B57" i="2"/>
  <c r="B59" i="2" s="1"/>
  <c r="B13" i="2" s="1"/>
  <c r="B57" i="5"/>
  <c r="B59" i="5" s="1"/>
  <c r="B13" i="5" s="1"/>
  <c r="B64" i="4" l="1"/>
  <c r="B63" i="4"/>
  <c r="B65" i="4" s="1"/>
  <c r="E63" i="7"/>
  <c r="D63" i="7"/>
  <c r="C63" i="7"/>
  <c r="C65" i="7" s="1"/>
  <c r="B63" i="7"/>
  <c r="B65" i="7" s="1"/>
  <c r="D39" i="7"/>
  <c r="D40" i="7" s="1"/>
  <c r="D41" i="7" s="1"/>
  <c r="E62" i="7" s="1"/>
  <c r="C40" i="7"/>
  <c r="C41" i="7" s="1"/>
  <c r="D62" i="7" s="1"/>
  <c r="D24" i="7"/>
  <c r="D34" i="7" s="1"/>
  <c r="E18" i="7"/>
  <c r="E24" i="7" s="1"/>
  <c r="E34" i="7" s="1"/>
  <c r="C39" i="5"/>
  <c r="B40" i="5"/>
  <c r="B41" i="5" s="1"/>
  <c r="C62" i="5" s="1"/>
  <c r="C65" i="5" s="1"/>
  <c r="E63" i="5"/>
  <c r="D63" i="5"/>
  <c r="C63" i="5"/>
  <c r="B63" i="5"/>
  <c r="B65" i="5" s="1"/>
  <c r="C63" i="2"/>
  <c r="E63" i="2"/>
  <c r="D63" i="2"/>
  <c r="B63" i="2"/>
  <c r="B65" i="2" s="1"/>
  <c r="B43" i="1"/>
  <c r="F34" i="1"/>
  <c r="B38" i="1" s="1"/>
  <c r="C38" i="1" s="1"/>
  <c r="D38" i="1" s="1"/>
  <c r="D24" i="5"/>
  <c r="D34" i="5" s="1"/>
  <c r="E18" i="5"/>
  <c r="E24" i="5" s="1"/>
  <c r="E34" i="5" s="1"/>
  <c r="E63" i="1"/>
  <c r="D63" i="1"/>
  <c r="C63" i="1"/>
  <c r="B63" i="1"/>
  <c r="B65" i="1" s="1"/>
  <c r="C39" i="1"/>
  <c r="B40" i="1"/>
  <c r="B41" i="1" s="1"/>
  <c r="C62" i="1" s="1"/>
  <c r="C65" i="1" s="1"/>
  <c r="C24" i="2"/>
  <c r="C34" i="2" s="1"/>
  <c r="D18" i="2"/>
  <c r="B40" i="4"/>
  <c r="C62" i="4" s="1"/>
  <c r="C39" i="4"/>
  <c r="E18" i="4"/>
  <c r="E24" i="4" s="1"/>
  <c r="E34" i="4" s="1"/>
  <c r="D24" i="4"/>
  <c r="D34" i="4" s="1"/>
  <c r="B40" i="2"/>
  <c r="B41" i="2" s="1"/>
  <c r="C62" i="2" s="1"/>
  <c r="C65" i="2" s="1"/>
  <c r="C39" i="2"/>
  <c r="E63" i="4"/>
  <c r="D63" i="4"/>
  <c r="C63" i="4"/>
  <c r="B66" i="4" l="1"/>
  <c r="C65" i="4"/>
  <c r="D65" i="7"/>
  <c r="B67" i="7" s="1"/>
  <c r="B69" i="7" s="1"/>
  <c r="B43" i="7"/>
  <c r="F34" i="7"/>
  <c r="B38" i="7" s="1"/>
  <c r="C38" i="7" s="1"/>
  <c r="D38" i="7" s="1"/>
  <c r="B64" i="7"/>
  <c r="B66" i="7" s="1"/>
  <c r="E65" i="7"/>
  <c r="C40" i="4"/>
  <c r="C41" i="4" s="1"/>
  <c r="D62" i="4" s="1"/>
  <c r="D65" i="4" s="1"/>
  <c r="D39" i="4"/>
  <c r="D40" i="4" s="1"/>
  <c r="D41" i="4" s="1"/>
  <c r="E62" i="4" s="1"/>
  <c r="D24" i="2"/>
  <c r="D34" i="2" s="1"/>
  <c r="E18" i="2"/>
  <c r="E24" i="2" s="1"/>
  <c r="E34" i="2" s="1"/>
  <c r="C40" i="1"/>
  <c r="C41" i="1" s="1"/>
  <c r="D62" i="1" s="1"/>
  <c r="D65" i="1" s="1"/>
  <c r="D39" i="1"/>
  <c r="D40" i="1" s="1"/>
  <c r="D41" i="1" s="1"/>
  <c r="E62" i="1" s="1"/>
  <c r="B43" i="5"/>
  <c r="F34" i="5"/>
  <c r="B38" i="5" s="1"/>
  <c r="C38" i="5" s="1"/>
  <c r="D38" i="5" s="1"/>
  <c r="C40" i="5"/>
  <c r="C41" i="5" s="1"/>
  <c r="D62" i="5" s="1"/>
  <c r="D65" i="5" s="1"/>
  <c r="D39" i="5"/>
  <c r="D40" i="5" s="1"/>
  <c r="D41" i="5" s="1"/>
  <c r="E62" i="5" s="1"/>
  <c r="F34" i="4"/>
  <c r="B38" i="4" s="1"/>
  <c r="C38" i="4" s="1"/>
  <c r="D38" i="4" s="1"/>
  <c r="B43" i="4"/>
  <c r="C40" i="2"/>
  <c r="C41" i="2" s="1"/>
  <c r="D62" i="2" s="1"/>
  <c r="D65" i="2" s="1"/>
  <c r="D39" i="2"/>
  <c r="D40" i="2" s="1"/>
  <c r="D41" i="2" s="1"/>
  <c r="E62" i="2" s="1"/>
  <c r="B67" i="5" l="1"/>
  <c r="B69" i="5" s="1"/>
  <c r="E65" i="5"/>
  <c r="B64" i="5"/>
  <c r="B66" i="5" s="1"/>
  <c r="B64" i="1"/>
  <c r="B66" i="1" s="1"/>
  <c r="E65" i="1"/>
  <c r="B67" i="1" s="1"/>
  <c r="B69" i="1" s="1"/>
  <c r="E65" i="4"/>
  <c r="B67" i="4" s="1"/>
  <c r="B64" i="2"/>
  <c r="B66" i="2" s="1"/>
  <c r="B67" i="2" s="1"/>
  <c r="B69" i="2" s="1"/>
  <c r="E65" i="2"/>
  <c r="B43" i="2"/>
  <c r="F34" i="2"/>
  <c r="B38" i="2" s="1"/>
  <c r="C38" i="2" s="1"/>
  <c r="D38" i="2" s="1"/>
  <c r="B69" i="4" l="1"/>
</calcChain>
</file>

<file path=xl/sharedStrings.xml><?xml version="1.0" encoding="utf-8"?>
<sst xmlns="http://schemas.openxmlformats.org/spreadsheetml/2006/main" count="307" uniqueCount="62">
  <si>
    <t>Discounted Cash Flow Formula           Intrinsic Value =  FCF1/(1+r)1 + FCF2/(1+r)2 … + FCFn/(1+r)n + FCFn(1+g)/r-g</t>
  </si>
  <si>
    <t>Company Criteria (only one needed)</t>
  </si>
  <si>
    <t>1)  Does not pay dividends or has small dividend (lower than 2%)</t>
  </si>
  <si>
    <t>2)  Free Cash Flow aligns with profit</t>
  </si>
  <si>
    <t>3)  Positive Cash Flow needed (no early companies)</t>
  </si>
  <si>
    <t>First Year of Projections</t>
  </si>
  <si>
    <t>Ticker Symbol</t>
  </si>
  <si>
    <t>nflx</t>
  </si>
  <si>
    <t>Required Rate of Return</t>
  </si>
  <si>
    <t>&lt;--- Using CAPM and WACC</t>
  </si>
  <si>
    <t>Shares Outstanding</t>
  </si>
  <si>
    <t>Perpetual Growth rate</t>
  </si>
  <si>
    <t>Cash Flow to Equity</t>
  </si>
  <si>
    <t>Cash Flow from Operations</t>
  </si>
  <si>
    <t>Capital Expenditure (Capex)</t>
  </si>
  <si>
    <t>Net Borrowings</t>
  </si>
  <si>
    <t>Income Statement Data</t>
  </si>
  <si>
    <t>Revenue</t>
  </si>
  <si>
    <t>Interest Expense</t>
  </si>
  <si>
    <t>Income Before Tax</t>
  </si>
  <si>
    <t>Income Tax Expense</t>
  </si>
  <si>
    <t>Net Income</t>
  </si>
  <si>
    <t>Lowest Number</t>
  </si>
  <si>
    <t>Net Profit Margins</t>
  </si>
  <si>
    <t>FCF to Profit Margins (%)</t>
  </si>
  <si>
    <t>Projection of Revenue</t>
  </si>
  <si>
    <t>&lt;----Using analyst estimates</t>
  </si>
  <si>
    <t xml:space="preserve"> Growth Rate</t>
  </si>
  <si>
    <t>NA</t>
  </si>
  <si>
    <t>Average Growth Rate</t>
  </si>
  <si>
    <t>Projected Revenue</t>
  </si>
  <si>
    <t xml:space="preserve">Net Income Estimate </t>
  </si>
  <si>
    <t>Cash Flow Estimate</t>
  </si>
  <si>
    <t>WACC and CAPM</t>
  </si>
  <si>
    <t>Short/Current Long Term Debt</t>
  </si>
  <si>
    <t>(Yahoo doesn't have it)</t>
  </si>
  <si>
    <t>Long Term Debt</t>
  </si>
  <si>
    <t xml:space="preserve">Rate </t>
  </si>
  <si>
    <t>Calculates Effective Tax Rate</t>
  </si>
  <si>
    <t xml:space="preserve">Tax Adjusted Cost Of Debt </t>
  </si>
  <si>
    <t>Cost of Equity (CAPM)</t>
  </si>
  <si>
    <t>10 Year Treasury Rate</t>
  </si>
  <si>
    <t>Beta</t>
  </si>
  <si>
    <t xml:space="preserve">Expected Market Return </t>
  </si>
  <si>
    <t>Market Cap</t>
  </si>
  <si>
    <t>Total Debt</t>
  </si>
  <si>
    <t>Total Capital</t>
  </si>
  <si>
    <t>Percent of Equity</t>
  </si>
  <si>
    <t>Percent of Debt</t>
  </si>
  <si>
    <t>WACC</t>
  </si>
  <si>
    <t xml:space="preserve">Terminal Value </t>
  </si>
  <si>
    <t xml:space="preserve">Cash Flow </t>
  </si>
  <si>
    <t>Discout Factor</t>
  </si>
  <si>
    <t>Terminal Value</t>
  </si>
  <si>
    <t>Present Value of Future Cash Flow</t>
  </si>
  <si>
    <t xml:space="preserve">Discounted Terminal Value </t>
  </si>
  <si>
    <t xml:space="preserve">Today's Value </t>
  </si>
  <si>
    <t>Fair Value of Equity</t>
  </si>
  <si>
    <t>NB -Margin of Safety</t>
  </si>
  <si>
    <t>tsla</t>
  </si>
  <si>
    <t>aapl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</si>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</sst>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&quot;$&quot;#,##0"/>
    <numFmt numFmtId="166" formatCode="0.0000%"/>
    <numFmt numFmtId="167" formatCode="&quot;£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3" fontId="2" fillId="4" borderId="1" xfId="1" applyNumberFormat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0" borderId="0" xfId="0" applyNumberFormat="1"/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0" fontId="0" fillId="0" borderId="0" xfId="0" applyNumberFormat="1"/>
    <xf numFmtId="0" fontId="0" fillId="5" borderId="0" xfId="0" applyFill="1"/>
    <xf numFmtId="9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 wrapText="1"/>
    </xf>
    <xf numFmtId="164" fontId="0" fillId="0" borderId="0" xfId="0" applyNumberFormat="1"/>
    <xf numFmtId="166" fontId="0" fillId="0" borderId="0" xfId="0" applyNumberFormat="1"/>
    <xf numFmtId="167" fontId="0" fillId="4" borderId="1" xfId="0" applyNumberFormat="1" applyFill="1" applyBorder="1" applyAlignment="1">
      <alignment horizontal="center"/>
    </xf>
    <xf numFmtId="167" fontId="0" fillId="6" borderId="0" xfId="0" applyNumberFormat="1" applyFill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99F6-F555-46D3-88FF-353102E6851F}">
  <dimension ref="A3:I71"/>
  <sheetViews>
    <sheetView topLeftCell="A43" workbookViewId="0">
      <selection activeCell="B44" sqref="B44"/>
    </sheetView>
  </sheetViews>
  <sheetFormatPr defaultColWidth="11.19921875" defaultRowHeight="15.6" x14ac:dyDescent="0.3"/>
  <cols>
    <col min="1" max="1" width="29.296875" style="6" customWidth="1"/>
    <col min="2" max="3" width="14.09765625" style="6" bestFit="1" customWidth="1"/>
    <col min="4" max="4" width="15.09765625" style="6" bestFit="1" customWidth="1"/>
    <col min="5" max="5" width="14.5" style="6" bestFit="1" customWidth="1"/>
    <col min="6" max="6" width="14.296875" style="6" customWidth="1"/>
    <col min="7" max="9" width="11.19921875" style="6" customWidth="1"/>
    <col min="10" max="16384" width="11.19921875" style="6"/>
  </cols>
  <sheetData>
    <row r="3" spans="1:9" x14ac:dyDescent="0.3">
      <c r="A3" s="2" t="s">
        <v>0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s="1" t="s">
        <v>1</v>
      </c>
      <c r="B5" s="1"/>
      <c r="C5" s="1"/>
    </row>
    <row r="6" spans="1:9" x14ac:dyDescent="0.3">
      <c r="A6" s="6" t="s">
        <v>2</v>
      </c>
    </row>
    <row r="7" spans="1:9" x14ac:dyDescent="0.3">
      <c r="A7" s="6" t="s">
        <v>3</v>
      </c>
    </row>
    <row r="8" spans="1:9" x14ac:dyDescent="0.3">
      <c r="A8" s="6" t="s">
        <v>4</v>
      </c>
    </row>
    <row r="11" spans="1:9" x14ac:dyDescent="0.3">
      <c r="A11" s="6" t="s">
        <v>5</v>
      </c>
      <c r="B11" s="13">
        <v>2020</v>
      </c>
    </row>
    <row r="12" spans="1:9" x14ac:dyDescent="0.3">
      <c r="A12" s="6" t="s">
        <v>6</v>
      </c>
      <c r="B12" s="7" t="s">
        <v>61</v>
      </c>
    </row>
    <row r="13" spans="1:9" x14ac:dyDescent="0.3">
      <c r="A13" s="6" t="s">
        <v>8</v>
      </c>
      <c r="B13" s="18" t="e">
        <f>B59</f>
        <v>#VALUE!</v>
      </c>
      <c r="C13" s="6" t="s">
        <v>9</v>
      </c>
    </row>
    <row r="14" spans="1:9" x14ac:dyDescent="0.3">
      <c r="A14" s="6" t="s">
        <v>10</v>
      </c>
      <c r="B14" s="3">
        <v>441800000</v>
      </c>
    </row>
    <row r="15" spans="1:9" x14ac:dyDescent="0.3">
      <c r="A15" s="6" t="s">
        <v>11</v>
      </c>
      <c r="B15" s="12">
        <v>2.5000000000000001E-2</v>
      </c>
    </row>
    <row r="18" spans="1:6" x14ac:dyDescent="0.3">
      <c r="A18" s="2" t="s">
        <v>12</v>
      </c>
      <c r="B18" s="6">
        <f>B11-4</f>
        <v>2016</v>
      </c>
      <c r="C18" s="6">
        <f>B18+1</f>
        <v>2017</v>
      </c>
      <c r="D18" s="6">
        <f>C18+1</f>
        <v>2018</v>
      </c>
      <c r="E18" s="6">
        <f>D18+1</f>
        <v>2019</v>
      </c>
    </row>
    <row r="19" spans="1:6" x14ac:dyDescent="0.3">
      <c r="A19" s="6" t="s">
        <v>13</v>
      </c>
      <c r="B19" s="4">
        <v>-1473984000</v>
      </c>
      <c r="C19" s="4">
        <v>-1785948000</v>
      </c>
      <c r="D19" s="19">
        <v>-2680479000</v>
      </c>
      <c r="E19" s="19">
        <v>80674000000</v>
      </c>
    </row>
    <row r="20" spans="1:6" x14ac:dyDescent="0.3">
      <c r="A20" s="6" t="s">
        <v>14</v>
      </c>
      <c r="B20" s="4">
        <v>-107653000</v>
      </c>
      <c r="C20" s="4">
        <v>-173302000</v>
      </c>
      <c r="D20" s="19">
        <v>-173946000</v>
      </c>
      <c r="E20" s="19">
        <v>-7309000000</v>
      </c>
    </row>
    <row r="21" spans="1:6" x14ac:dyDescent="0.3">
      <c r="A21" s="6" t="s">
        <v>15</v>
      </c>
      <c r="B21" s="4">
        <v>1000000000</v>
      </c>
      <c r="C21" s="4">
        <v>3020510000</v>
      </c>
      <c r="D21" s="19">
        <v>3961852000</v>
      </c>
      <c r="E21" s="19">
        <v>2499000000</v>
      </c>
    </row>
    <row r="22" spans="1:6" x14ac:dyDescent="0.3">
      <c r="A22" s="6" t="s">
        <v>12</v>
      </c>
      <c r="B22" s="5">
        <f>SUM(B19:B21)</f>
        <v>-581637000</v>
      </c>
      <c r="C22" s="5">
        <f>SUM(C19:C21)</f>
        <v>1061260000</v>
      </c>
      <c r="D22" s="6">
        <f>SUM(D19:D21)</f>
        <v>1107427000</v>
      </c>
      <c r="E22" s="6">
        <f>SUM(E19:E21)</f>
        <v>75864000000</v>
      </c>
    </row>
    <row r="24" spans="1:6" x14ac:dyDescent="0.3">
      <c r="A24" s="2" t="s">
        <v>16</v>
      </c>
      <c r="B24" s="6">
        <f>B18</f>
        <v>2016</v>
      </c>
      <c r="C24" s="6">
        <f>C18</f>
        <v>2017</v>
      </c>
      <c r="D24" s="6">
        <f>D18</f>
        <v>2018</v>
      </c>
      <c r="E24" s="6">
        <f>E18</f>
        <v>2019</v>
      </c>
    </row>
    <row r="25" spans="1:6" x14ac:dyDescent="0.3">
      <c r="A25" s="6" t="s">
        <v>17</v>
      </c>
      <c r="B25" s="7">
        <v>8830669000</v>
      </c>
      <c r="C25" s="7">
        <v>11692713000</v>
      </c>
      <c r="D25" s="8">
        <v>15794341000</v>
      </c>
      <c r="E25" s="8">
        <v>274515000000</v>
      </c>
    </row>
    <row r="26" spans="1:6" x14ac:dyDescent="0.3">
      <c r="A26" s="6" t="s">
        <v>18</v>
      </c>
      <c r="B26" s="7">
        <v>-150114000</v>
      </c>
      <c r="C26" s="7">
        <v>-238204000</v>
      </c>
      <c r="D26" s="8">
        <v>-420493000</v>
      </c>
      <c r="E26" s="8">
        <v>-2873000000</v>
      </c>
    </row>
    <row r="27" spans="1:6" x14ac:dyDescent="0.3">
      <c r="A27" s="6" t="s">
        <v>19</v>
      </c>
      <c r="B27" s="7">
        <v>260507000</v>
      </c>
      <c r="C27" s="7">
        <v>485321000</v>
      </c>
      <c r="D27" s="8">
        <v>1226458000</v>
      </c>
      <c r="E27" s="8">
        <v>67091000000</v>
      </c>
    </row>
    <row r="28" spans="1:6" x14ac:dyDescent="0.3">
      <c r="A28" s="6" t="s">
        <v>20</v>
      </c>
      <c r="B28" s="7">
        <v>73829000</v>
      </c>
      <c r="C28" s="7">
        <v>-73608000</v>
      </c>
      <c r="D28" s="8">
        <v>15216000</v>
      </c>
      <c r="E28" s="8">
        <v>9680000000</v>
      </c>
    </row>
    <row r="29" spans="1:6" x14ac:dyDescent="0.3">
      <c r="A29" s="6" t="s">
        <v>21</v>
      </c>
      <c r="B29" s="7">
        <v>186678000</v>
      </c>
      <c r="C29" s="7">
        <v>558929000</v>
      </c>
      <c r="D29" s="8">
        <v>1211242000</v>
      </c>
      <c r="E29" s="8">
        <v>57411000000</v>
      </c>
      <c r="F29" s="2" t="s">
        <v>22</v>
      </c>
    </row>
    <row r="30" spans="1:6" x14ac:dyDescent="0.3">
      <c r="A30" s="6" t="s">
        <v>23</v>
      </c>
      <c r="B30" s="9">
        <f>IFERROR(B29/B25,"")</f>
        <v>2.1139734713191038E-2</v>
      </c>
      <c r="C30" s="9">
        <f>IFERROR(C29/C25,"")</f>
        <v>4.7801481144709529E-2</v>
      </c>
      <c r="D30" s="9">
        <f>IFERROR(D29/D25,"")</f>
        <v>7.6688353125970873E-2</v>
      </c>
      <c r="E30" s="9">
        <f>IFERROR(E29/E25,"")</f>
        <v>0.20913611278072236</v>
      </c>
      <c r="F30" s="10"/>
    </row>
    <row r="31" spans="1:6" x14ac:dyDescent="0.3">
      <c r="B31" s="9"/>
      <c r="C31" s="9"/>
      <c r="D31" s="9"/>
      <c r="E31" s="9"/>
      <c r="F31" s="2" t="s">
        <v>22</v>
      </c>
    </row>
    <row r="32" spans="1:6" x14ac:dyDescent="0.3">
      <c r="A32" s="6" t="s">
        <v>24</v>
      </c>
      <c r="B32" s="9">
        <f>IFERROR(B22/B29,"")</f>
        <v>-3.11572333108347</v>
      </c>
      <c r="C32" s="9">
        <f>IFERROR(C22/C29,"")</f>
        <v>1.8987384802005263</v>
      </c>
      <c r="D32" s="9">
        <f>IFERROR(D22/D29,"")</f>
        <v>0.91429045558195632</v>
      </c>
      <c r="E32" s="9">
        <f>IFERROR(E22/E29,"")</f>
        <v>1.3214192402152898</v>
      </c>
      <c r="F32" s="10"/>
    </row>
    <row r="34" spans="1:7" x14ac:dyDescent="0.3">
      <c r="A34" s="2" t="s">
        <v>25</v>
      </c>
      <c r="B34" s="6">
        <f t="shared" ref="B34:E35" si="0">B24</f>
        <v>2016</v>
      </c>
      <c r="C34" s="6">
        <f t="shared" si="0"/>
        <v>2017</v>
      </c>
      <c r="D34" s="6">
        <f t="shared" si="0"/>
        <v>2018</v>
      </c>
      <c r="E34" s="6">
        <f t="shared" si="0"/>
        <v>2019</v>
      </c>
      <c r="F34" s="6">
        <f>E34+1</f>
        <v>2020</v>
      </c>
    </row>
    <row r="35" spans="1:7" x14ac:dyDescent="0.3">
      <c r="B35" s="15">
        <f t="shared" si="0"/>
        <v>8830669000</v>
      </c>
      <c r="C35" s="15">
        <f t="shared" si="0"/>
        <v>11692713000</v>
      </c>
      <c r="D35" s="16">
        <f t="shared" si="0"/>
        <v>15794341000</v>
      </c>
      <c r="E35" s="16">
        <f t="shared" si="0"/>
        <v>274515000000</v>
      </c>
      <c r="F35" s="14">
        <v>24950000000</v>
      </c>
      <c r="G35" s="6" t="s">
        <v>26</v>
      </c>
    </row>
    <row r="36" spans="1:7" x14ac:dyDescent="0.3">
      <c r="A36" s="6" t="s">
        <v>27</v>
      </c>
      <c r="B36" s="6" t="s">
        <v>28</v>
      </c>
      <c r="C36" s="20">
        <f>(C35/B35)-1</f>
        <v>0.32410273785598798</v>
      </c>
      <c r="D36" s="6">
        <f>(D35/C35)-1</f>
        <v>0.35078497180252355</v>
      </c>
      <c r="E36" s="6">
        <f>(E35/D35)-1</f>
        <v>16.380592200712901</v>
      </c>
      <c r="F36" s="6">
        <f>(F35/E35)-1</f>
        <v>-0.90911243465748681</v>
      </c>
    </row>
    <row r="37" spans="1:7" x14ac:dyDescent="0.3">
      <c r="A37" s="6" t="s">
        <v>29</v>
      </c>
      <c r="B37" s="20">
        <f>AVERAGE(C36:F36)</f>
        <v>4.0365918689284808</v>
      </c>
    </row>
    <row r="38" spans="1:7" x14ac:dyDescent="0.3">
      <c r="B38" s="6">
        <f>F34+1</f>
        <v>2021</v>
      </c>
      <c r="C38" s="6">
        <f>B38+1</f>
        <v>2022</v>
      </c>
      <c r="D38" s="6">
        <f>C38+1</f>
        <v>2023</v>
      </c>
      <c r="F38" s="6">
        <v>2020</v>
      </c>
    </row>
    <row r="39" spans="1:7" x14ac:dyDescent="0.3">
      <c r="A39" s="6" t="s">
        <v>30</v>
      </c>
      <c r="B39" s="10">
        <f>F35*B37</f>
        <v>100712967129.76559</v>
      </c>
      <c r="C39" s="10">
        <f>B39*B37</f>
        <v>406537144211.67316</v>
      </c>
      <c r="D39" s="10">
        <f>C39*B37</f>
        <v>1641024530742.2451</v>
      </c>
      <c r="F39" s="6">
        <f>F35</f>
        <v>24950000000</v>
      </c>
    </row>
    <row r="40" spans="1:7" x14ac:dyDescent="0.3">
      <c r="A40" s="6" t="s">
        <v>31</v>
      </c>
      <c r="B40" s="6">
        <f>B39*F30</f>
        <v>0</v>
      </c>
      <c r="C40" s="6">
        <f>C39*F30</f>
        <v>0</v>
      </c>
      <c r="D40" s="6">
        <f>D39*F30</f>
        <v>0</v>
      </c>
      <c r="F40" s="6">
        <f>F39*F30</f>
        <v>0</v>
      </c>
    </row>
    <row r="41" spans="1:7" x14ac:dyDescent="0.3">
      <c r="A41" s="6" t="s">
        <v>32</v>
      </c>
      <c r="B41" s="6">
        <f>B40*F32</f>
        <v>0</v>
      </c>
      <c r="C41" s="6">
        <f>C40*F32</f>
        <v>0</v>
      </c>
      <c r="D41" s="6">
        <f>D40*F32</f>
        <v>0</v>
      </c>
      <c r="F41" s="6">
        <f>F40*F32</f>
        <v>0</v>
      </c>
    </row>
    <row r="43" spans="1:7" x14ac:dyDescent="0.3">
      <c r="A43" s="2" t="s">
        <v>33</v>
      </c>
      <c r="B43" s="6">
        <f>E34</f>
        <v>2019</v>
      </c>
    </row>
    <row r="44" spans="1:7" ht="31.2" x14ac:dyDescent="0.3">
      <c r="A44" s="6" t="s">
        <v>34</v>
      </c>
      <c r="B44" s="8" t="s">
        <v>35</v>
      </c>
    </row>
    <row r="45" spans="1:7" x14ac:dyDescent="0.3">
      <c r="A45" s="6" t="s">
        <v>36</v>
      </c>
      <c r="B45" s="8">
        <v>3364311000</v>
      </c>
    </row>
    <row r="46" spans="1:7" x14ac:dyDescent="0.3">
      <c r="A46" s="6" t="s">
        <v>18</v>
      </c>
      <c r="B46" s="17">
        <f>E26</f>
        <v>-2873000000</v>
      </c>
    </row>
    <row r="47" spans="1:7" x14ac:dyDescent="0.3">
      <c r="A47" s="6" t="s">
        <v>37</v>
      </c>
      <c r="B47" s="9" t="e">
        <f>B46/(B44+B45)</f>
        <v>#VALUE!</v>
      </c>
    </row>
    <row r="48" spans="1:7" x14ac:dyDescent="0.3">
      <c r="A48" s="6" t="s">
        <v>38</v>
      </c>
      <c r="B48" s="9">
        <f>E28/E27</f>
        <v>0.14428164731484103</v>
      </c>
    </row>
    <row r="49" spans="1:5" x14ac:dyDescent="0.3">
      <c r="A49" s="6" t="s">
        <v>39</v>
      </c>
      <c r="B49" s="6" t="e">
        <f>B47*(1-B48)</f>
        <v>#VALUE!</v>
      </c>
    </row>
    <row r="50" spans="1:5" x14ac:dyDescent="0.3">
      <c r="A50" s="6" t="s">
        <v>40</v>
      </c>
      <c r="B50" s="21">
        <f>B51+(B52*(B53-B51))</f>
        <v>0.101536</v>
      </c>
    </row>
    <row r="51" spans="1:5" x14ac:dyDescent="0.3">
      <c r="A51" s="6" t="s">
        <v>41</v>
      </c>
      <c r="B51" s="9">
        <v>2.3199999999999998E-2</v>
      </c>
    </row>
    <row r="52" spans="1:5" x14ac:dyDescent="0.3">
      <c r="A52" s="6" t="s">
        <v>42</v>
      </c>
      <c r="B52" s="14">
        <v>1.02</v>
      </c>
    </row>
    <row r="53" spans="1:5" x14ac:dyDescent="0.3">
      <c r="A53" s="6" t="s">
        <v>43</v>
      </c>
      <c r="B53" s="11">
        <v>0.1</v>
      </c>
    </row>
    <row r="54" spans="1:5" x14ac:dyDescent="0.3">
      <c r="A54" s="6" t="s">
        <v>44</v>
      </c>
      <c r="B54" s="14">
        <v>214125000000</v>
      </c>
    </row>
    <row r="55" spans="1:5" x14ac:dyDescent="0.3">
      <c r="A55" s="6" t="s">
        <v>45</v>
      </c>
      <c r="B55" s="14">
        <v>18140000000</v>
      </c>
    </row>
    <row r="56" spans="1:5" x14ac:dyDescent="0.3">
      <c r="A56" s="6" t="s">
        <v>46</v>
      </c>
      <c r="B56" s="6">
        <f>B54+B55</f>
        <v>232265000000</v>
      </c>
    </row>
    <row r="57" spans="1:5" x14ac:dyDescent="0.3">
      <c r="A57" s="6" t="s">
        <v>47</v>
      </c>
      <c r="B57" s="9">
        <f>B54/B56</f>
        <v>0.92189955438830651</v>
      </c>
    </row>
    <row r="58" spans="1:5" x14ac:dyDescent="0.3">
      <c r="A58" s="6" t="s">
        <v>48</v>
      </c>
      <c r="B58" s="9">
        <f>B55/B56</f>
        <v>7.8100445611693534E-2</v>
      </c>
    </row>
    <row r="59" spans="1:5" x14ac:dyDescent="0.3">
      <c r="A59" s="6" t="s">
        <v>49</v>
      </c>
      <c r="B59" s="9" t="e">
        <f>(B58*B49)+(B57*B50)</f>
        <v>#VALUE!</v>
      </c>
    </row>
    <row r="61" spans="1:5" x14ac:dyDescent="0.3">
      <c r="A61" s="2" t="s">
        <v>50</v>
      </c>
      <c r="B61" s="6">
        <v>1</v>
      </c>
      <c r="C61" s="6">
        <v>2</v>
      </c>
      <c r="D61" s="6">
        <v>3</v>
      </c>
      <c r="E61" s="6">
        <v>4</v>
      </c>
    </row>
    <row r="62" spans="1:5" x14ac:dyDescent="0.3">
      <c r="A62" s="6" t="s">
        <v>51</v>
      </c>
      <c r="B62" s="6">
        <f>F41</f>
        <v>0</v>
      </c>
      <c r="C62" s="6">
        <f>B41</f>
        <v>0</v>
      </c>
      <c r="D62" s="6">
        <f>C41</f>
        <v>0</v>
      </c>
      <c r="E62" s="6">
        <f>D41</f>
        <v>0</v>
      </c>
    </row>
    <row r="63" spans="1:5" x14ac:dyDescent="0.3">
      <c r="A63" s="6" t="s">
        <v>52</v>
      </c>
      <c r="B63" s="6" t="e">
        <f>(1+B13)^B61</f>
        <v>#VALUE!</v>
      </c>
      <c r="C63" s="6" t="e">
        <f>(1+B13)^C61</f>
        <v>#VALUE!</v>
      </c>
      <c r="D63" s="6" t="e">
        <f>(1+B13)^D61</f>
        <v>#VALUE!</v>
      </c>
      <c r="E63" s="6" t="e">
        <f>(1+B13)^E61</f>
        <v>#VALUE!</v>
      </c>
    </row>
    <row r="64" spans="1:5" x14ac:dyDescent="0.3">
      <c r="A64" s="6" t="s">
        <v>53</v>
      </c>
      <c r="B64" s="6" t="e">
        <f>(E62*(1+B15))/B13-B15</f>
        <v>#VALUE!</v>
      </c>
    </row>
    <row r="65" spans="1:5" x14ac:dyDescent="0.3">
      <c r="A65" s="6" t="s">
        <v>54</v>
      </c>
      <c r="B65" s="6" t="e">
        <f>B62/B63</f>
        <v>#VALUE!</v>
      </c>
      <c r="C65" s="6" t="e">
        <f>C62/C63</f>
        <v>#VALUE!</v>
      </c>
      <c r="D65" s="6" t="e">
        <f>D62/D63</f>
        <v>#VALUE!</v>
      </c>
      <c r="E65" s="6" t="e">
        <f>E62/E63</f>
        <v>#VALUE!</v>
      </c>
    </row>
    <row r="66" spans="1:5" x14ac:dyDescent="0.3">
      <c r="A66" s="6" t="s">
        <v>55</v>
      </c>
      <c r="B66" s="6" t="e">
        <f>B64/E63</f>
        <v>#VALUE!</v>
      </c>
    </row>
    <row r="67" spans="1:5" x14ac:dyDescent="0.3">
      <c r="A67" s="6" t="s">
        <v>56</v>
      </c>
      <c r="B67" s="6" t="e">
        <f>B65+C65+D65+E65+B66</f>
        <v>#VALUE!</v>
      </c>
    </row>
    <row r="69" spans="1:5" x14ac:dyDescent="0.3">
      <c r="A69" s="6" t="s">
        <v>57</v>
      </c>
      <c r="B69" s="6" t="e">
        <f>B67/B14</f>
        <v>#VALUE!</v>
      </c>
    </row>
    <row r="71" spans="1:5" x14ac:dyDescent="0.3">
      <c r="A71" s="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71"/>
  <sheetViews>
    <sheetView topLeftCell="A3" workbookViewId="0">
      <selection activeCell="B12" sqref="B12"/>
    </sheetView>
  </sheetViews>
  <sheetFormatPr defaultColWidth="11.19921875" defaultRowHeight="15.6" x14ac:dyDescent="0.3"/>
  <cols>
    <col min="1" max="1" width="29.296875" style="6" customWidth="1"/>
    <col min="2" max="3" width="14.09765625" style="6" bestFit="1" customWidth="1"/>
    <col min="4" max="4" width="15.09765625" style="6" bestFit="1" customWidth="1"/>
    <col min="5" max="5" width="14.5" style="6" bestFit="1" customWidth="1"/>
    <col min="6" max="6" width="14.296875" style="6" customWidth="1"/>
    <col min="7" max="9" width="11.19921875" style="6" customWidth="1"/>
    <col min="10" max="16384" width="11.19921875" style="6"/>
  </cols>
  <sheetData>
    <row r="3" spans="1:9" x14ac:dyDescent="0.3">
      <c r="A3" s="2" t="s">
        <v>0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s="1" t="s">
        <v>1</v>
      </c>
      <c r="B5" s="1"/>
      <c r="C5" s="1"/>
    </row>
    <row r="6" spans="1:9" x14ac:dyDescent="0.3">
      <c r="A6" t="s">
        <v>2</v>
      </c>
    </row>
    <row r="7" spans="1:9" x14ac:dyDescent="0.3">
      <c r="A7" t="s">
        <v>3</v>
      </c>
    </row>
    <row r="8" spans="1:9" x14ac:dyDescent="0.3">
      <c r="A8" t="s">
        <v>4</v>
      </c>
    </row>
    <row r="11" spans="1:9" x14ac:dyDescent="0.3">
      <c r="A11" t="s">
        <v>5</v>
      </c>
      <c r="B11" s="13">
        <v>2020</v>
      </c>
    </row>
    <row r="12" spans="1:9" x14ac:dyDescent="0.3">
      <c r="A12" t="s">
        <v>6</v>
      </c>
      <c r="B12" s="7" t="s">
        <v>7</v>
      </c>
    </row>
    <row r="13" spans="1:9" x14ac:dyDescent="0.3">
      <c r="A13" t="s">
        <v>8</v>
      </c>
      <c r="B13" s="18" t="e">
        <f>B59</f>
        <v>#VALUE!</v>
      </c>
      <c r="C13" t="s">
        <v>9</v>
      </c>
    </row>
    <row r="14" spans="1:9" x14ac:dyDescent="0.3">
      <c r="A14" t="s">
        <v>10</v>
      </c>
      <c r="B14" s="3">
        <v>441800000</v>
      </c>
    </row>
    <row r="15" spans="1:9" x14ac:dyDescent="0.3">
      <c r="A15" t="s">
        <v>11</v>
      </c>
      <c r="B15" s="12">
        <v>2.5000000000000001E-2</v>
      </c>
    </row>
    <row r="18" spans="1:6" x14ac:dyDescent="0.3">
      <c r="A18" s="2" t="s">
        <v>12</v>
      </c>
      <c r="B18">
        <f>B11-4</f>
        <v>2016</v>
      </c>
      <c r="C18">
        <f>B18+1</f>
        <v>2017</v>
      </c>
      <c r="D18">
        <f>C18+1</f>
        <v>2018</v>
      </c>
      <c r="E18">
        <f>D18+1</f>
        <v>2019</v>
      </c>
    </row>
    <row r="19" spans="1:6" x14ac:dyDescent="0.3">
      <c r="A19" t="s">
        <v>13</v>
      </c>
      <c r="B19" s="4">
        <v>-1473984000</v>
      </c>
      <c r="C19" s="4">
        <v>-1785948000</v>
      </c>
      <c r="D19" s="19">
        <v>-2680479000</v>
      </c>
      <c r="E19" s="19">
        <v>80674000000</v>
      </c>
    </row>
    <row r="20" spans="1:6" x14ac:dyDescent="0.3">
      <c r="A20" t="s">
        <v>14</v>
      </c>
      <c r="B20" s="4">
        <v>-107653000</v>
      </c>
      <c r="C20" s="4">
        <v>-173302000</v>
      </c>
      <c r="D20" s="19">
        <v>-173946000</v>
      </c>
      <c r="E20" s="19">
        <v>-7309000000</v>
      </c>
    </row>
    <row r="21" spans="1:6" x14ac:dyDescent="0.3">
      <c r="A21" t="s">
        <v>15</v>
      </c>
      <c r="B21" s="4">
        <v>1000000000</v>
      </c>
      <c r="C21" s="4">
        <v>3020510000</v>
      </c>
      <c r="D21" s="19">
        <v>3961852000</v>
      </c>
      <c r="E21" s="19">
        <v>2499000000</v>
      </c>
    </row>
    <row r="22" spans="1:6" x14ac:dyDescent="0.3">
      <c r="A22" t="s">
        <v>12</v>
      </c>
      <c r="B22" s="5">
        <f>SUM(B19:B21)</f>
        <v>-581637000</v>
      </c>
      <c r="C22" s="5">
        <f>SUM(C19:C21)</f>
        <v>1061260000</v>
      </c>
      <c r="D22">
        <f>SUM(D19:D21)</f>
        <v>1107427000</v>
      </c>
      <c r="E22">
        <f>SUM(E19:E21)</f>
        <v>75864000000</v>
      </c>
    </row>
    <row r="24" spans="1:6" x14ac:dyDescent="0.3">
      <c r="A24" s="2" t="s">
        <v>16</v>
      </c>
      <c r="B24">
        <f>B18</f>
        <v>2016</v>
      </c>
      <c r="C24">
        <f>C18</f>
        <v>2017</v>
      </c>
      <c r="D24">
        <f>D18</f>
        <v>2018</v>
      </c>
      <c r="E24">
        <f>E18</f>
        <v>2019</v>
      </c>
    </row>
    <row r="25" spans="1:6" x14ac:dyDescent="0.3">
      <c r="A25" t="s">
        <v>17</v>
      </c>
      <c r="B25" s="7">
        <v>8830669000</v>
      </c>
      <c r="C25" s="7">
        <v>11692713000</v>
      </c>
      <c r="D25" s="8">
        <v>15794341000</v>
      </c>
      <c r="E25" s="8">
        <v>274515000000</v>
      </c>
    </row>
    <row r="26" spans="1:6" x14ac:dyDescent="0.3">
      <c r="A26" t="s">
        <v>18</v>
      </c>
      <c r="B26" s="7">
        <v>-150114000</v>
      </c>
      <c r="C26" s="7">
        <v>-238204000</v>
      </c>
      <c r="D26" s="8">
        <v>-420493000</v>
      </c>
      <c r="E26" s="8">
        <v>-2873000000</v>
      </c>
    </row>
    <row r="27" spans="1:6" x14ac:dyDescent="0.3">
      <c r="A27" t="s">
        <v>19</v>
      </c>
      <c r="B27" s="7">
        <v>260507000</v>
      </c>
      <c r="C27" s="7">
        <v>485321000</v>
      </c>
      <c r="D27" s="8">
        <v>1226458000</v>
      </c>
      <c r="E27" s="8">
        <v>67091000000</v>
      </c>
    </row>
    <row r="28" spans="1:6" x14ac:dyDescent="0.3">
      <c r="A28" t="s">
        <v>20</v>
      </c>
      <c r="B28" s="7">
        <v>73829000</v>
      </c>
      <c r="C28" s="7">
        <v>-73608000</v>
      </c>
      <c r="D28" s="8">
        <v>15216000</v>
      </c>
      <c r="E28" s="8">
        <v>9680000000</v>
      </c>
    </row>
    <row r="29" spans="1:6" x14ac:dyDescent="0.3">
      <c r="A29" t="s">
        <v>21</v>
      </c>
      <c r="B29" s="7">
        <v>186678000</v>
      </c>
      <c r="C29" s="7">
        <v>558929000</v>
      </c>
      <c r="D29" s="8">
        <v>1211242000</v>
      </c>
      <c r="E29" s="8">
        <v>57411000000</v>
      </c>
      <c r="F29" s="2" t="s">
        <v>22</v>
      </c>
    </row>
    <row r="30" spans="1:6" x14ac:dyDescent="0.3">
      <c r="A30" t="s">
        <v>23</v>
      </c>
      <c r="B30" s="9">
        <f>IFERROR(B29/B25,"")</f>
        <v>2.1139734713191038E-2</v>
      </c>
      <c r="C30" s="9">
        <f>IFERROR(C29/C25,"")</f>
        <v>4.7801481144709529E-2</v>
      </c>
      <c r="D30" s="9">
        <f>IFERROR(D29/D25,"")</f>
        <v>7.6688353125970873E-2</v>
      </c>
      <c r="E30" s="9">
        <f>IFERROR(E29/E25,"")</f>
        <v>0.20913611278072236</v>
      </c>
      <c r="F30" s="10"/>
    </row>
    <row r="31" spans="1:6" x14ac:dyDescent="0.3">
      <c r="B31" s="9"/>
      <c r="C31" s="9"/>
      <c r="D31" s="9"/>
      <c r="E31" s="9"/>
      <c r="F31" s="2" t="s">
        <v>22</v>
      </c>
    </row>
    <row r="32" spans="1:6" x14ac:dyDescent="0.3">
      <c r="A32" t="s">
        <v>24</v>
      </c>
      <c r="B32" s="9">
        <f>IFERROR(B22/B29,"")</f>
        <v>-3.11572333108347</v>
      </c>
      <c r="C32" s="9">
        <f>IFERROR(C22/C29,"")</f>
        <v>1.8987384802005263</v>
      </c>
      <c r="D32" s="9">
        <f>IFERROR(D22/D29,"")</f>
        <v>0.91429045558195632</v>
      </c>
      <c r="E32" s="9">
        <f>IFERROR(E22/E29,"")</f>
        <v>1.3214192402152898</v>
      </c>
      <c r="F32" s="10"/>
    </row>
    <row r="34" spans="1:7" x14ac:dyDescent="0.3">
      <c r="A34" s="2" t="s">
        <v>25</v>
      </c>
      <c r="B34">
        <f t="shared" ref="B34:E35" si="0">B24</f>
        <v>2016</v>
      </c>
      <c r="C34">
        <f t="shared" si="0"/>
        <v>2017</v>
      </c>
      <c r="D34">
        <f t="shared" si="0"/>
        <v>2018</v>
      </c>
      <c r="E34">
        <f t="shared" si="0"/>
        <v>2019</v>
      </c>
      <c r="F34">
        <f>E34+1</f>
        <v>2020</v>
      </c>
    </row>
    <row r="35" spans="1:7" x14ac:dyDescent="0.3">
      <c r="B35" s="15">
        <f t="shared" si="0"/>
        <v>8830669000</v>
      </c>
      <c r="C35" s="15">
        <f t="shared" si="0"/>
        <v>11692713000</v>
      </c>
      <c r="D35" s="16">
        <f t="shared" si="0"/>
        <v>15794341000</v>
      </c>
      <c r="E35" s="16">
        <f t="shared" si="0"/>
        <v>274515000000</v>
      </c>
      <c r="F35" s="14">
        <v>24950000000</v>
      </c>
      <c r="G35" t="s">
        <v>26</v>
      </c>
    </row>
    <row r="36" spans="1:7" x14ac:dyDescent="0.3">
      <c r="A36" t="s">
        <v>27</v>
      </c>
      <c r="B36" t="s">
        <v>28</v>
      </c>
      <c r="C36" s="20">
        <f>(C35/B35)-1</f>
        <v>0.32410273785598798</v>
      </c>
      <c r="D36">
        <f>(D35/C35)-1</f>
        <v>0.35078497180252355</v>
      </c>
      <c r="E36">
        <f>(E35/D35)-1</f>
        <v>16.380592200712901</v>
      </c>
      <c r="F36">
        <f>(F35/E35)-1</f>
        <v>-0.90911243465748681</v>
      </c>
    </row>
    <row r="37" spans="1:7" x14ac:dyDescent="0.3">
      <c r="A37" t="s">
        <v>29</v>
      </c>
      <c r="B37" s="20">
        <f>AVERAGE(C36:F36)</f>
        <v>4.0365918689284808</v>
      </c>
    </row>
    <row r="38" spans="1:7" x14ac:dyDescent="0.3">
      <c r="B38">
        <f>F34+1</f>
        <v>2021</v>
      </c>
      <c r="C38">
        <f>B38+1</f>
        <v>2022</v>
      </c>
      <c r="D38">
        <f>C38+1</f>
        <v>2023</v>
      </c>
      <c r="F38">
        <v>2020</v>
      </c>
    </row>
    <row r="39" spans="1:7" x14ac:dyDescent="0.3">
      <c r="A39" t="s">
        <v>30</v>
      </c>
      <c r="B39" s="10">
        <f>F35*B37</f>
        <v>100712967129.76559</v>
      </c>
      <c r="C39" s="10">
        <f>B39*B37</f>
        <v>406537144211.67316</v>
      </c>
      <c r="D39" s="10">
        <f>C39*B37</f>
        <v>1641024530742.2451</v>
      </c>
      <c r="F39">
        <f>F35</f>
        <v>24950000000</v>
      </c>
    </row>
    <row r="40" spans="1:7" x14ac:dyDescent="0.3">
      <c r="A40" t="s">
        <v>31</v>
      </c>
      <c r="B40">
        <f>B39*F30</f>
        <v>0</v>
      </c>
      <c r="C40">
        <f>C39*F30</f>
        <v>0</v>
      </c>
      <c r="D40">
        <f>D39*F30</f>
        <v>0</v>
      </c>
      <c r="F40">
        <f>F39*F30</f>
        <v>0</v>
      </c>
    </row>
    <row r="41" spans="1:7" x14ac:dyDescent="0.3">
      <c r="A41" t="s">
        <v>32</v>
      </c>
      <c r="B41">
        <f>B40*F32</f>
        <v>0</v>
      </c>
      <c r="C41">
        <f>C40*F32</f>
        <v>0</v>
      </c>
      <c r="D41">
        <f>D40*F32</f>
        <v>0</v>
      </c>
      <c r="F41">
        <f>F40*F32</f>
        <v>0</v>
      </c>
    </row>
    <row r="43" spans="1:7" x14ac:dyDescent="0.3">
      <c r="A43" s="2" t="s">
        <v>33</v>
      </c>
      <c r="B43">
        <f>E34</f>
        <v>2019</v>
      </c>
    </row>
    <row r="44" spans="1:7" ht="31.2" x14ac:dyDescent="0.3">
      <c r="A44" t="s">
        <v>34</v>
      </c>
      <c r="B44" s="8" t="s">
        <v>35</v>
      </c>
    </row>
    <row r="45" spans="1:7" x14ac:dyDescent="0.3">
      <c r="A45" t="s">
        <v>36</v>
      </c>
      <c r="B45" s="8">
        <v>3364311000</v>
      </c>
    </row>
    <row r="46" spans="1:7" x14ac:dyDescent="0.3">
      <c r="A46" t="s">
        <v>18</v>
      </c>
      <c r="B46" s="17">
        <f>E26</f>
        <v>-2873000000</v>
      </c>
    </row>
    <row r="47" spans="1:7" x14ac:dyDescent="0.3">
      <c r="A47" t="s">
        <v>37</v>
      </c>
      <c r="B47" s="9" t="e">
        <f>B46/(B44+B45)</f>
        <v>#VALUE!</v>
      </c>
    </row>
    <row r="48" spans="1:7" x14ac:dyDescent="0.3">
      <c r="A48" t="s">
        <v>38</v>
      </c>
      <c r="B48" s="9">
        <f>E28/E27</f>
        <v>0.14428164731484103</v>
      </c>
    </row>
    <row r="49" spans="1:5" x14ac:dyDescent="0.3">
      <c r="A49" t="s">
        <v>39</v>
      </c>
      <c r="B49" t="e">
        <f>B47*(1-B48)</f>
        <v>#VALUE!</v>
      </c>
    </row>
    <row r="50" spans="1:5" x14ac:dyDescent="0.3">
      <c r="A50" t="s">
        <v>40</v>
      </c>
      <c r="B50" s="21">
        <f>B51+(B52*(B53-B51))</f>
        <v>0.101536</v>
      </c>
    </row>
    <row r="51" spans="1:5" x14ac:dyDescent="0.3">
      <c r="A51" t="s">
        <v>41</v>
      </c>
      <c r="B51" s="9">
        <v>2.3199999999999998E-2</v>
      </c>
    </row>
    <row r="52" spans="1:5" x14ac:dyDescent="0.3">
      <c r="A52" t="s">
        <v>42</v>
      </c>
      <c r="B52" s="14">
        <v>1.02</v>
      </c>
    </row>
    <row r="53" spans="1:5" x14ac:dyDescent="0.3">
      <c r="A53" t="s">
        <v>43</v>
      </c>
      <c r="B53" s="11">
        <v>0.1</v>
      </c>
    </row>
    <row r="54" spans="1:5" x14ac:dyDescent="0.3">
      <c r="A54" t="s">
        <v>44</v>
      </c>
      <c r="B54" s="14">
        <v>214125000000</v>
      </c>
    </row>
    <row r="55" spans="1:5" x14ac:dyDescent="0.3">
      <c r="A55" t="s">
        <v>45</v>
      </c>
      <c r="B55" s="14">
        <v>18140000000</v>
      </c>
    </row>
    <row r="56" spans="1:5" x14ac:dyDescent="0.3">
      <c r="A56" t="s">
        <v>46</v>
      </c>
      <c r="B56">
        <f>B54+B55</f>
        <v>232265000000</v>
      </c>
    </row>
    <row r="57" spans="1:5" x14ac:dyDescent="0.3">
      <c r="A57" t="s">
        <v>47</v>
      </c>
      <c r="B57" s="9">
        <f>B54/B56</f>
        <v>0.92189955438830651</v>
      </c>
    </row>
    <row r="58" spans="1:5" x14ac:dyDescent="0.3">
      <c r="A58" t="s">
        <v>48</v>
      </c>
      <c r="B58" s="9">
        <f>B55/B56</f>
        <v>7.8100445611693534E-2</v>
      </c>
    </row>
    <row r="59" spans="1:5" x14ac:dyDescent="0.3">
      <c r="A59" t="s">
        <v>49</v>
      </c>
      <c r="B59" s="9" t="e">
        <f>(B58*B49)+(B57*B50)</f>
        <v>#VALUE!</v>
      </c>
    </row>
    <row r="61" spans="1:5" x14ac:dyDescent="0.3">
      <c r="A61" s="2" t="s">
        <v>50</v>
      </c>
      <c r="B61">
        <v>1</v>
      </c>
      <c r="C61">
        <v>2</v>
      </c>
      <c r="D61">
        <v>3</v>
      </c>
      <c r="E61">
        <v>4</v>
      </c>
    </row>
    <row r="62" spans="1:5" x14ac:dyDescent="0.3">
      <c r="A62" t="s">
        <v>51</v>
      </c>
      <c r="B62">
        <f>F41</f>
        <v>0</v>
      </c>
      <c r="C62">
        <f>B41</f>
        <v>0</v>
      </c>
      <c r="D62">
        <f>C41</f>
        <v>0</v>
      </c>
      <c r="E62">
        <f>D41</f>
        <v>0</v>
      </c>
    </row>
    <row r="63" spans="1:5" x14ac:dyDescent="0.3">
      <c r="A63" t="s">
        <v>52</v>
      </c>
      <c r="B63" t="e">
        <f>(1+B13)^B61</f>
        <v>#VALUE!</v>
      </c>
      <c r="C63" t="e">
        <f>(1+B13)^C61</f>
        <v>#VALUE!</v>
      </c>
      <c r="D63" t="e">
        <f>(1+B13)^D61</f>
        <v>#VALUE!</v>
      </c>
      <c r="E63" t="e">
        <f>(1+B13)^E61</f>
        <v>#VALUE!</v>
      </c>
    </row>
    <row r="64" spans="1:5" x14ac:dyDescent="0.3">
      <c r="A64" t="s">
        <v>53</v>
      </c>
      <c r="B64" t="e">
        <f>(E62*(1+B15))/B13-B15</f>
        <v>#VALUE!</v>
      </c>
    </row>
    <row r="65" spans="1:5" x14ac:dyDescent="0.3">
      <c r="A65" t="s">
        <v>54</v>
      </c>
      <c r="B65" t="e">
        <f>B62/B63</f>
        <v>#VALUE!</v>
      </c>
      <c r="C65" t="e">
        <f>C62/C63</f>
        <v>#VALUE!</v>
      </c>
      <c r="D65" t="e">
        <f>D62/D63</f>
        <v>#VALUE!</v>
      </c>
      <c r="E65" t="e">
        <f>E62/E63</f>
        <v>#VALUE!</v>
      </c>
    </row>
    <row r="66" spans="1:5" x14ac:dyDescent="0.3">
      <c r="A66" t="s">
        <v>55</v>
      </c>
      <c r="B66" t="e">
        <f>B64/E63</f>
        <v>#VALUE!</v>
      </c>
    </row>
    <row r="67" spans="1:5" x14ac:dyDescent="0.3">
      <c r="A67" t="s">
        <v>56</v>
      </c>
      <c r="B67" t="e">
        <f>B65+C65+D65+E65+B66</f>
        <v>#VALUE!</v>
      </c>
    </row>
    <row r="69" spans="1:5" x14ac:dyDescent="0.3">
      <c r="A69" t="s">
        <v>57</v>
      </c>
      <c r="B69" t="e">
        <f>B67/B14</f>
        <v>#VALUE!</v>
      </c>
    </row>
    <row r="71" spans="1:5" x14ac:dyDescent="0.3">
      <c r="A7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71"/>
  <sheetViews>
    <sheetView topLeftCell="A49" workbookViewId="0">
      <selection activeCell="B19" sqref="B19"/>
    </sheetView>
  </sheetViews>
  <sheetFormatPr defaultColWidth="11.19921875" defaultRowHeight="15.6" x14ac:dyDescent="0.3"/>
  <cols>
    <col min="1" max="1" width="29.296875" style="6" customWidth="1"/>
    <col min="2" max="3" width="14.09765625" style="6" bestFit="1" customWidth="1"/>
    <col min="4" max="4" width="15.09765625" style="6" bestFit="1" customWidth="1"/>
    <col min="5" max="5" width="14.5" style="6" bestFit="1" customWidth="1"/>
    <col min="6" max="6" width="14.296875" style="6" customWidth="1"/>
    <col min="7" max="9" width="11.19921875" style="6" customWidth="1"/>
    <col min="10" max="16384" width="11.19921875" style="6"/>
  </cols>
  <sheetData>
    <row r="3" spans="1:9" x14ac:dyDescent="0.3">
      <c r="A3" s="2" t="s">
        <v>0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s="1" t="s">
        <v>1</v>
      </c>
      <c r="B5" s="1"/>
      <c r="C5" s="1"/>
    </row>
    <row r="6" spans="1:9" x14ac:dyDescent="0.3">
      <c r="A6" t="s">
        <v>2</v>
      </c>
    </row>
    <row r="7" spans="1:9" x14ac:dyDescent="0.3">
      <c r="A7" t="s">
        <v>3</v>
      </c>
    </row>
    <row r="8" spans="1:9" x14ac:dyDescent="0.3">
      <c r="A8" t="s">
        <v>4</v>
      </c>
    </row>
    <row r="11" spans="1:9" x14ac:dyDescent="0.3">
      <c r="A11" t="s">
        <v>5</v>
      </c>
      <c r="B11" s="13">
        <v>2020</v>
      </c>
    </row>
    <row r="12" spans="1:9" x14ac:dyDescent="0.3">
      <c r="A12" t="s">
        <v>6</v>
      </c>
      <c r="B12" s="7" t="s">
        <v>59</v>
      </c>
    </row>
    <row r="13" spans="1:9" x14ac:dyDescent="0.3">
      <c r="A13" t="s">
        <v>8</v>
      </c>
      <c r="B13" s="18">
        <f>B59</f>
        <v>0.15857599083420273</v>
      </c>
      <c r="C13" t="s">
        <v>9</v>
      </c>
    </row>
    <row r="14" spans="1:9" x14ac:dyDescent="0.3">
      <c r="A14" t="s">
        <v>10</v>
      </c>
      <c r="B14" s="3">
        <v>947900000</v>
      </c>
    </row>
    <row r="15" spans="1:9" x14ac:dyDescent="0.3">
      <c r="A15" t="s">
        <v>11</v>
      </c>
      <c r="B15" s="12">
        <v>2.5000000000000001E-2</v>
      </c>
    </row>
    <row r="18" spans="1:6" x14ac:dyDescent="0.3">
      <c r="A18" s="2" t="s">
        <v>12</v>
      </c>
      <c r="B18">
        <f>B11-4</f>
        <v>2016</v>
      </c>
      <c r="C18">
        <f>B18+1</f>
        <v>2017</v>
      </c>
      <c r="D18">
        <f>C18+1</f>
        <v>2018</v>
      </c>
      <c r="E18">
        <f>D18+1</f>
        <v>2019</v>
      </c>
    </row>
    <row r="19" spans="1:6" x14ac:dyDescent="0.3">
      <c r="A19" t="s">
        <v>13</v>
      </c>
      <c r="B19" s="4">
        <v>-123829000</v>
      </c>
      <c r="C19" s="4">
        <v>-61000000</v>
      </c>
      <c r="D19" s="19">
        <v>2098000000</v>
      </c>
      <c r="E19" s="19">
        <v>80674000000</v>
      </c>
    </row>
    <row r="20" spans="1:6" x14ac:dyDescent="0.3">
      <c r="A20" t="s">
        <v>14</v>
      </c>
      <c r="B20" s="4">
        <v>-1440471000</v>
      </c>
      <c r="C20" s="4">
        <v>-4081000000</v>
      </c>
      <c r="D20" s="19">
        <v>-2319000000</v>
      </c>
      <c r="E20" s="19">
        <v>-7309000000</v>
      </c>
    </row>
    <row r="21" spans="1:6" x14ac:dyDescent="0.3">
      <c r="A21" t="s">
        <v>15</v>
      </c>
      <c r="B21" s="4">
        <v>1718190000</v>
      </c>
      <c r="C21" s="4">
        <v>3385000000</v>
      </c>
      <c r="D21" s="19">
        <v>89000000</v>
      </c>
      <c r="E21" s="19">
        <v>2499000000</v>
      </c>
    </row>
    <row r="22" spans="1:6" x14ac:dyDescent="0.3">
      <c r="A22" t="s">
        <v>12</v>
      </c>
      <c r="B22" s="5">
        <f>SUM(B19:B21)</f>
        <v>153890000</v>
      </c>
      <c r="C22" s="5">
        <f>SUM(C19:C21)</f>
        <v>-757000000</v>
      </c>
      <c r="D22">
        <f>SUM(D19:D21)</f>
        <v>-132000000</v>
      </c>
      <c r="E22">
        <f>SUM(E19:E21)</f>
        <v>75864000000</v>
      </c>
    </row>
    <row r="24" spans="1:6" x14ac:dyDescent="0.3">
      <c r="A24" s="2" t="s">
        <v>16</v>
      </c>
      <c r="B24">
        <f>B18</f>
        <v>2016</v>
      </c>
      <c r="C24">
        <f>C18</f>
        <v>2017</v>
      </c>
      <c r="D24">
        <f>D18</f>
        <v>2018</v>
      </c>
      <c r="E24">
        <f>E18</f>
        <v>2019</v>
      </c>
    </row>
    <row r="25" spans="1:6" x14ac:dyDescent="0.3">
      <c r="A25" t="s">
        <v>17</v>
      </c>
      <c r="B25" s="7">
        <v>7000132000</v>
      </c>
      <c r="C25" s="7">
        <v>11759000000</v>
      </c>
      <c r="D25" s="8">
        <v>21461000000</v>
      </c>
      <c r="E25" s="8">
        <v>274515000000</v>
      </c>
    </row>
    <row r="26" spans="1:6" x14ac:dyDescent="0.3">
      <c r="A26" t="s">
        <v>18</v>
      </c>
      <c r="B26" s="7">
        <v>-191815000</v>
      </c>
      <c r="C26" s="7">
        <v>-477000000</v>
      </c>
      <c r="D26" s="8">
        <v>-653000000</v>
      </c>
      <c r="E26" s="8">
        <v>-2873000000</v>
      </c>
    </row>
    <row r="27" spans="1:6" x14ac:dyDescent="0.3">
      <c r="A27" t="s">
        <v>19</v>
      </c>
      <c r="B27" s="7">
        <v>-746348000</v>
      </c>
      <c r="C27" s="7">
        <v>-2209000000</v>
      </c>
      <c r="D27" s="8">
        <v>-1005000000</v>
      </c>
      <c r="E27" s="8">
        <v>67091000000</v>
      </c>
    </row>
    <row r="28" spans="1:6" x14ac:dyDescent="0.3">
      <c r="A28" t="s">
        <v>20</v>
      </c>
      <c r="B28" s="7">
        <v>26698000</v>
      </c>
      <c r="C28" s="7">
        <v>32000000</v>
      </c>
      <c r="D28" s="8">
        <v>58000000</v>
      </c>
      <c r="E28" s="8">
        <v>9680000000</v>
      </c>
    </row>
    <row r="29" spans="1:6" x14ac:dyDescent="0.3">
      <c r="A29" t="s">
        <v>21</v>
      </c>
      <c r="B29" s="7">
        <v>-674914000</v>
      </c>
      <c r="C29" s="7">
        <v>-1962000000</v>
      </c>
      <c r="D29" s="8">
        <v>-976000000</v>
      </c>
      <c r="E29" s="8">
        <v>57411000000</v>
      </c>
      <c r="F29" s="2" t="s">
        <v>22</v>
      </c>
    </row>
    <row r="30" spans="1:6" x14ac:dyDescent="0.3">
      <c r="A30" t="s">
        <v>23</v>
      </c>
      <c r="B30" s="9">
        <f>IFERROR(B29/B25,"")</f>
        <v>-9.6414467612896446E-2</v>
      </c>
      <c r="C30" s="9">
        <f>IFERROR(C29/C25,"")</f>
        <v>-0.16685092269750829</v>
      </c>
      <c r="D30" s="9">
        <f>IFERROR(D29/D25,"")</f>
        <v>-4.5477843530124414E-2</v>
      </c>
      <c r="E30" s="9">
        <f>IFERROR(E29/E25,"")</f>
        <v>0.20913611278072236</v>
      </c>
      <c r="F30" s="10"/>
    </row>
    <row r="31" spans="1:6" x14ac:dyDescent="0.3">
      <c r="B31" s="9"/>
      <c r="C31" s="9"/>
      <c r="D31" s="9"/>
      <c r="E31" s="9"/>
      <c r="F31" s="2" t="s">
        <v>22</v>
      </c>
    </row>
    <row r="32" spans="1:6" x14ac:dyDescent="0.3">
      <c r="A32" t="s">
        <v>24</v>
      </c>
      <c r="B32" s="9">
        <f>IFERROR(B22/B29,"")</f>
        <v>-0.22801423588783162</v>
      </c>
      <c r="C32" s="9">
        <f>IFERROR(C22/C29,"")</f>
        <v>0.38583078491335371</v>
      </c>
      <c r="D32" s="9">
        <f>IFERROR(D22/D29,"")</f>
        <v>0.13524590163934427</v>
      </c>
      <c r="E32" s="9">
        <f>IFERROR(E22/E29,"")</f>
        <v>1.3214192402152898</v>
      </c>
      <c r="F32" s="10"/>
    </row>
    <row r="34" spans="1:7" x14ac:dyDescent="0.3">
      <c r="A34" s="2" t="s">
        <v>25</v>
      </c>
      <c r="B34">
        <f t="shared" ref="B34:E35" si="0">B24</f>
        <v>2016</v>
      </c>
      <c r="C34">
        <f t="shared" si="0"/>
        <v>2017</v>
      </c>
      <c r="D34">
        <f t="shared" si="0"/>
        <v>2018</v>
      </c>
      <c r="E34">
        <f t="shared" si="0"/>
        <v>2019</v>
      </c>
      <c r="F34">
        <f>E34+1</f>
        <v>2020</v>
      </c>
    </row>
    <row r="35" spans="1:7" x14ac:dyDescent="0.3">
      <c r="B35" s="15">
        <f t="shared" si="0"/>
        <v>7000132000</v>
      </c>
      <c r="C35" s="15">
        <f t="shared" si="0"/>
        <v>11759000000</v>
      </c>
      <c r="D35" s="16">
        <f t="shared" si="0"/>
        <v>21461000000</v>
      </c>
      <c r="E35" s="16">
        <f t="shared" si="0"/>
        <v>274515000000</v>
      </c>
      <c r="F35" s="14">
        <v>30890000000</v>
      </c>
      <c r="G35" t="s">
        <v>26</v>
      </c>
    </row>
    <row r="36" spans="1:7" x14ac:dyDescent="0.3">
      <c r="A36" t="s">
        <v>27</v>
      </c>
      <c r="B36" t="s">
        <v>28</v>
      </c>
      <c r="C36" s="20">
        <f>(C35/B35)-1</f>
        <v>0.67982546614835271</v>
      </c>
      <c r="D36">
        <f>(D35/C35)-1</f>
        <v>0.8250701590271281</v>
      </c>
      <c r="E36">
        <f>(E35/D35)-1</f>
        <v>11.79134243511486</v>
      </c>
      <c r="F36">
        <f>(F35/E35)-1</f>
        <v>-0.88747427280840752</v>
      </c>
    </row>
    <row r="37" spans="1:7" x14ac:dyDescent="0.3">
      <c r="A37" t="s">
        <v>29</v>
      </c>
      <c r="B37" s="20">
        <f>AVERAGE(C36:F36)</f>
        <v>3.1021909468704831</v>
      </c>
    </row>
    <row r="38" spans="1:7" x14ac:dyDescent="0.3">
      <c r="B38">
        <f>F34+1</f>
        <v>2021</v>
      </c>
      <c r="C38">
        <f>B38+1</f>
        <v>2022</v>
      </c>
      <c r="D38">
        <f>C38+1</f>
        <v>2023</v>
      </c>
      <c r="F38">
        <v>2020</v>
      </c>
    </row>
    <row r="39" spans="1:7" x14ac:dyDescent="0.3">
      <c r="A39" t="s">
        <v>30</v>
      </c>
      <c r="B39" s="10">
        <f>F35*B37</f>
        <v>95826678348.829224</v>
      </c>
      <c r="C39" s="10">
        <f>B39*B37</f>
        <v>297272654042.40778</v>
      </c>
      <c r="D39" s="10">
        <f>C39*B37</f>
        <v>922196536122.51855</v>
      </c>
      <c r="F39">
        <f>F35</f>
        <v>30890000000</v>
      </c>
    </row>
    <row r="40" spans="1:7" x14ac:dyDescent="0.3">
      <c r="A40" t="s">
        <v>31</v>
      </c>
      <c r="B40">
        <f>B39*F30</f>
        <v>0</v>
      </c>
      <c r="C40">
        <f>C39*F30</f>
        <v>0</v>
      </c>
      <c r="D40">
        <f>D39*F30</f>
        <v>0</v>
      </c>
      <c r="F40">
        <f>F39*F30</f>
        <v>0</v>
      </c>
    </row>
    <row r="41" spans="1:7" x14ac:dyDescent="0.3">
      <c r="A41" t="s">
        <v>32</v>
      </c>
      <c r="B41">
        <f>B40*F32</f>
        <v>0</v>
      </c>
      <c r="C41">
        <f>C40*F32</f>
        <v>0</v>
      </c>
      <c r="D41">
        <f>D40*F32</f>
        <v>0</v>
      </c>
      <c r="F41">
        <f>F40*F32</f>
        <v>0</v>
      </c>
    </row>
    <row r="43" spans="1:7" x14ac:dyDescent="0.3">
      <c r="A43" s="2" t="s">
        <v>33</v>
      </c>
      <c r="B43">
        <f>E34</f>
        <v>2019</v>
      </c>
    </row>
    <row r="44" spans="1:7" x14ac:dyDescent="0.3">
      <c r="A44" t="s">
        <v>34</v>
      </c>
      <c r="B44" s="8">
        <v>1210962000</v>
      </c>
    </row>
    <row r="45" spans="1:7" x14ac:dyDescent="0.3">
      <c r="A45" t="s">
        <v>36</v>
      </c>
      <c r="B45" s="8">
        <v>6053860000</v>
      </c>
    </row>
    <row r="46" spans="1:7" x14ac:dyDescent="0.3">
      <c r="A46" t="s">
        <v>18</v>
      </c>
      <c r="B46" s="17">
        <f>E26</f>
        <v>-2873000000</v>
      </c>
    </row>
    <row r="47" spans="1:7" x14ac:dyDescent="0.3">
      <c r="A47" t="s">
        <v>37</v>
      </c>
      <c r="B47" s="9">
        <f>B46/(B44+B45)</f>
        <v>-0.39546736313704589</v>
      </c>
    </row>
    <row r="48" spans="1:7" x14ac:dyDescent="0.3">
      <c r="A48" t="s">
        <v>38</v>
      </c>
      <c r="B48" s="9">
        <f>E28/E27</f>
        <v>0.14428164731484103</v>
      </c>
    </row>
    <row r="49" spans="1:5" x14ac:dyDescent="0.3">
      <c r="A49" t="s">
        <v>39</v>
      </c>
      <c r="B49">
        <f>B47*(1-B48)</f>
        <v>-0.33840868052437645</v>
      </c>
    </row>
    <row r="50" spans="1:5" x14ac:dyDescent="0.3">
      <c r="A50" t="s">
        <v>40</v>
      </c>
      <c r="B50" s="21">
        <f>B51+(B52*(B53-B51))</f>
        <v>0.17449600000000001</v>
      </c>
    </row>
    <row r="51" spans="1:5" x14ac:dyDescent="0.3">
      <c r="A51" t="s">
        <v>41</v>
      </c>
      <c r="B51" s="9">
        <v>2.3199999999999998E-2</v>
      </c>
    </row>
    <row r="52" spans="1:5" x14ac:dyDescent="0.3">
      <c r="A52" t="s">
        <v>42</v>
      </c>
      <c r="B52" s="14">
        <v>1.97</v>
      </c>
    </row>
    <row r="53" spans="1:5" x14ac:dyDescent="0.3">
      <c r="A53" t="s">
        <v>43</v>
      </c>
      <c r="B53" s="11">
        <v>0.1</v>
      </c>
    </row>
    <row r="54" spans="1:5" x14ac:dyDescent="0.3">
      <c r="A54" t="s">
        <v>44</v>
      </c>
      <c r="B54" s="14">
        <v>473259000000</v>
      </c>
    </row>
    <row r="55" spans="1:5" x14ac:dyDescent="0.3">
      <c r="A55" t="s">
        <v>45</v>
      </c>
      <c r="B55" s="14">
        <v>15160000000</v>
      </c>
    </row>
    <row r="56" spans="1:5" x14ac:dyDescent="0.3">
      <c r="A56" t="s">
        <v>46</v>
      </c>
      <c r="B56">
        <f>B54+B55</f>
        <v>488419000000</v>
      </c>
    </row>
    <row r="57" spans="1:5" x14ac:dyDescent="0.3">
      <c r="A57" t="s">
        <v>47</v>
      </c>
      <c r="B57" s="9">
        <f>B54/B56</f>
        <v>0.96896107645279972</v>
      </c>
    </row>
    <row r="58" spans="1:5" x14ac:dyDescent="0.3">
      <c r="A58" t="s">
        <v>48</v>
      </c>
      <c r="B58" s="9">
        <f>B55/B56</f>
        <v>3.1038923547200253E-2</v>
      </c>
    </row>
    <row r="59" spans="1:5" x14ac:dyDescent="0.3">
      <c r="A59" t="s">
        <v>49</v>
      </c>
      <c r="B59" s="9">
        <f>(B58*B49)+(B57*B50)</f>
        <v>0.15857599083420273</v>
      </c>
    </row>
    <row r="61" spans="1:5" x14ac:dyDescent="0.3">
      <c r="A61" s="2" t="s">
        <v>50</v>
      </c>
      <c r="B61">
        <v>1</v>
      </c>
      <c r="C61">
        <v>2</v>
      </c>
      <c r="D61">
        <v>3</v>
      </c>
      <c r="E61">
        <v>4</v>
      </c>
    </row>
    <row r="62" spans="1:5" x14ac:dyDescent="0.3">
      <c r="A62" t="s">
        <v>51</v>
      </c>
      <c r="B62">
        <f>F41</f>
        <v>0</v>
      </c>
      <c r="C62">
        <f>B41</f>
        <v>0</v>
      </c>
      <c r="D62">
        <f>C41</f>
        <v>0</v>
      </c>
      <c r="E62">
        <f>D41</f>
        <v>0</v>
      </c>
    </row>
    <row r="63" spans="1:5" x14ac:dyDescent="0.3">
      <c r="A63" t="s">
        <v>52</v>
      </c>
      <c r="B63">
        <f>(1+B13)^B61</f>
        <v>1.1585759908342028</v>
      </c>
      <c r="C63">
        <f>(1+B13)^C61</f>
        <v>1.3422983265374548</v>
      </c>
      <c r="D63">
        <f>(1+B13)^D61</f>
        <v>1.5551546136632242</v>
      </c>
      <c r="E63">
        <f>(1+B13)^E61</f>
        <v>1.8017647974252518</v>
      </c>
    </row>
    <row r="64" spans="1:5" x14ac:dyDescent="0.3">
      <c r="A64" t="s">
        <v>53</v>
      </c>
      <c r="B64">
        <f>(E62*(1+B15))/B13-B15</f>
        <v>-2.5000000000000001E-2</v>
      </c>
    </row>
    <row r="65" spans="1:5" x14ac:dyDescent="0.3">
      <c r="A65" t="s">
        <v>54</v>
      </c>
      <c r="B65">
        <f>B62/B63</f>
        <v>0</v>
      </c>
      <c r="C65">
        <f>C62/C63</f>
        <v>0</v>
      </c>
      <c r="D65">
        <f>D62/D63</f>
        <v>0</v>
      </c>
      <c r="E65">
        <f>E62/E63</f>
        <v>0</v>
      </c>
    </row>
    <row r="66" spans="1:5" x14ac:dyDescent="0.3">
      <c r="A66" t="s">
        <v>55</v>
      </c>
      <c r="B66">
        <f>B64/E63</f>
        <v>-1.3875284962679573E-2</v>
      </c>
    </row>
    <row r="67" spans="1:5" x14ac:dyDescent="0.3">
      <c r="A67" t="s">
        <v>56</v>
      </c>
      <c r="B67">
        <f>B65+C65+D65+E65+B66</f>
        <v>-1.3875284962679573E-2</v>
      </c>
    </row>
    <row r="69" spans="1:5" x14ac:dyDescent="0.3">
      <c r="A69" t="s">
        <v>57</v>
      </c>
      <c r="B69">
        <f>B67/B14</f>
        <v>-1.4637920627365305E-11</v>
      </c>
    </row>
    <row r="71" spans="1:5" x14ac:dyDescent="0.3">
      <c r="A7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71"/>
  <sheetViews>
    <sheetView tabSelected="1" workbookViewId="0">
      <selection activeCell="B68" sqref="B68"/>
    </sheetView>
  </sheetViews>
  <sheetFormatPr defaultColWidth="11.19921875" defaultRowHeight="15.6" x14ac:dyDescent="0.3"/>
  <cols>
    <col min="1" max="1" width="29.296875" style="6" customWidth="1"/>
    <col min="2" max="2" width="19.59765625" style="6" bestFit="1" customWidth="1"/>
    <col min="3" max="3" width="14.09765625" style="6" bestFit="1" customWidth="1"/>
    <col min="4" max="4" width="15.09765625" style="6" bestFit="1" customWidth="1"/>
    <col min="5" max="5" width="14.5" style="6" bestFit="1" customWidth="1"/>
    <col min="6" max="6" width="14.296875" style="6" customWidth="1"/>
  </cols>
  <sheetData>
    <row r="3" spans="1:9" x14ac:dyDescent="0.3">
      <c r="A3" s="2" t="s">
        <v>0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s="1" t="s">
        <v>1</v>
      </c>
      <c r="B5" s="1"/>
      <c r="C5" s="1"/>
    </row>
    <row r="6" spans="1:9" x14ac:dyDescent="0.3">
      <c r="A6" t="s">
        <v>2</v>
      </c>
    </row>
    <row r="7" spans="1:9" x14ac:dyDescent="0.3">
      <c r="A7" t="s">
        <v>3</v>
      </c>
    </row>
    <row r="8" spans="1:9" x14ac:dyDescent="0.3">
      <c r="A8" t="s">
        <v>4</v>
      </c>
    </row>
    <row r="11" spans="1:9" x14ac:dyDescent="0.3">
      <c r="A11" t="s">
        <v>5</v>
      </c>
      <c r="B11" s="13">
        <v>2020</v>
      </c>
    </row>
    <row r="12" spans="1:9" x14ac:dyDescent="0.3">
      <c r="A12" t="s">
        <v>6</v>
      </c>
      <c r="B12" s="7" t="s">
        <v>60</v>
      </c>
    </row>
    <row r="13" spans="1:9" x14ac:dyDescent="0.3">
      <c r="A13" t="s">
        <v>8</v>
      </c>
      <c r="B13" s="18">
        <f>B59</f>
        <v>0.12090763675182649</v>
      </c>
      <c r="C13" t="s">
        <v>9</v>
      </c>
    </row>
    <row r="14" spans="1:9" x14ac:dyDescent="0.3">
      <c r="A14" t="s">
        <v>10</v>
      </c>
      <c r="B14" s="3">
        <v>17100000000</v>
      </c>
    </row>
    <row r="15" spans="1:9" x14ac:dyDescent="0.3">
      <c r="A15" t="s">
        <v>11</v>
      </c>
      <c r="B15" s="12">
        <v>2.5000000000000001E-2</v>
      </c>
    </row>
    <row r="18" spans="1:6" x14ac:dyDescent="0.3">
      <c r="A18" s="2" t="s">
        <v>12</v>
      </c>
      <c r="B18">
        <f>B11-4</f>
        <v>2016</v>
      </c>
      <c r="C18">
        <f>B18+1</f>
        <v>2017</v>
      </c>
      <c r="D18">
        <f>C18+1</f>
        <v>2018</v>
      </c>
      <c r="E18">
        <f>D18+1</f>
        <v>2019</v>
      </c>
    </row>
    <row r="19" spans="1:6" x14ac:dyDescent="0.3">
      <c r="A19" t="s">
        <v>13</v>
      </c>
      <c r="B19" s="4">
        <v>64225000000</v>
      </c>
      <c r="C19" s="4">
        <v>77434000000</v>
      </c>
      <c r="D19" s="19">
        <v>69391000000</v>
      </c>
      <c r="E19" s="19">
        <v>80674000000</v>
      </c>
    </row>
    <row r="20" spans="1:6" x14ac:dyDescent="0.3">
      <c r="A20" t="s">
        <v>14</v>
      </c>
      <c r="B20" s="4">
        <v>-12451000000</v>
      </c>
      <c r="C20" s="4">
        <v>-13313000000</v>
      </c>
      <c r="D20" s="19">
        <v>-10495000000</v>
      </c>
      <c r="E20" s="19">
        <v>-7309000000</v>
      </c>
    </row>
    <row r="21" spans="1:6" x14ac:dyDescent="0.3">
      <c r="A21" t="s">
        <v>15</v>
      </c>
      <c r="B21" s="4">
        <v>29014000000</v>
      </c>
      <c r="C21" s="4">
        <v>432000000</v>
      </c>
      <c r="D21" s="19">
        <v>-7819000000</v>
      </c>
      <c r="E21" s="19">
        <v>2499000000</v>
      </c>
    </row>
    <row r="22" spans="1:6" x14ac:dyDescent="0.3">
      <c r="A22" t="s">
        <v>12</v>
      </c>
      <c r="B22" s="5">
        <f>SUM(B19:B21)</f>
        <v>80788000000</v>
      </c>
      <c r="C22" s="5">
        <f>SUM(C19:C21)</f>
        <v>64553000000</v>
      </c>
      <c r="D22">
        <f>SUM(D19:D21)</f>
        <v>51077000000</v>
      </c>
      <c r="E22">
        <f>SUM(E19:E21)</f>
        <v>75864000000</v>
      </c>
    </row>
    <row r="24" spans="1:6" x14ac:dyDescent="0.3">
      <c r="A24" s="2" t="s">
        <v>16</v>
      </c>
      <c r="B24">
        <f>B18</f>
        <v>2016</v>
      </c>
      <c r="C24">
        <f>C18</f>
        <v>2017</v>
      </c>
      <c r="D24">
        <f>D18</f>
        <v>2018</v>
      </c>
      <c r="E24">
        <f>E18</f>
        <v>2019</v>
      </c>
    </row>
    <row r="25" spans="1:6" x14ac:dyDescent="0.3">
      <c r="A25" t="s">
        <v>17</v>
      </c>
      <c r="B25" s="22">
        <v>229234000000</v>
      </c>
      <c r="C25" s="7">
        <v>265595000000</v>
      </c>
      <c r="D25" s="8">
        <v>260174000000</v>
      </c>
      <c r="E25" s="8">
        <v>274515000000</v>
      </c>
    </row>
    <row r="26" spans="1:6" x14ac:dyDescent="0.3">
      <c r="A26" t="s">
        <v>18</v>
      </c>
      <c r="B26" s="7">
        <v>-2323000000</v>
      </c>
      <c r="C26" s="7">
        <v>-3240000000</v>
      </c>
      <c r="D26" s="8">
        <v>-3576000000</v>
      </c>
      <c r="E26" s="8">
        <v>-2873000000</v>
      </c>
    </row>
    <row r="27" spans="1:6" x14ac:dyDescent="0.3">
      <c r="A27" t="s">
        <v>19</v>
      </c>
      <c r="B27" s="7">
        <v>64089000000</v>
      </c>
      <c r="C27" s="7">
        <v>72903000000</v>
      </c>
      <c r="D27" s="8">
        <v>65737000000</v>
      </c>
      <c r="E27" s="8">
        <v>67091000000</v>
      </c>
    </row>
    <row r="28" spans="1:6" x14ac:dyDescent="0.3">
      <c r="A28" t="s">
        <v>20</v>
      </c>
      <c r="B28" s="7">
        <v>15738000000</v>
      </c>
      <c r="C28" s="7">
        <v>13372000000</v>
      </c>
      <c r="D28" s="8">
        <v>10481000000</v>
      </c>
      <c r="E28" s="8">
        <v>9680000000</v>
      </c>
    </row>
    <row r="29" spans="1:6" x14ac:dyDescent="0.3">
      <c r="A29" t="s">
        <v>21</v>
      </c>
      <c r="B29" s="7">
        <v>48351000000</v>
      </c>
      <c r="C29" s="7">
        <v>59531000000</v>
      </c>
      <c r="D29" s="8">
        <v>55256000000</v>
      </c>
      <c r="E29" s="8">
        <v>57411000000</v>
      </c>
      <c r="F29" s="2" t="s">
        <v>22</v>
      </c>
    </row>
    <row r="30" spans="1:6" x14ac:dyDescent="0.3">
      <c r="A30" t="s">
        <v>23</v>
      </c>
      <c r="B30" s="9">
        <f>IFERROR(B29/B25,"")</f>
        <v>0.21092420845075338</v>
      </c>
      <c r="C30" s="9">
        <f>IFERROR(C29/C25,"")</f>
        <v>0.22414202074587247</v>
      </c>
      <c r="D30" s="9">
        <f>IFERROR(D29/D25,"")</f>
        <v>0.21238094505984456</v>
      </c>
      <c r="E30" s="9">
        <f>IFERROR(E29/E25,"")</f>
        <v>0.20913611278072236</v>
      </c>
      <c r="F30" s="10">
        <v>0.2</v>
      </c>
    </row>
    <row r="31" spans="1:6" x14ac:dyDescent="0.3">
      <c r="B31" s="9"/>
      <c r="C31" s="9"/>
      <c r="D31" s="9"/>
      <c r="E31" s="9"/>
      <c r="F31" s="2" t="s">
        <v>22</v>
      </c>
    </row>
    <row r="32" spans="1:6" x14ac:dyDescent="0.3">
      <c r="A32" t="s">
        <v>24</v>
      </c>
      <c r="B32" s="9">
        <f>IFERROR(B22/B29,"")</f>
        <v>1.6708651320551797</v>
      </c>
      <c r="C32" s="9">
        <f>IFERROR(C22/C29,"")</f>
        <v>1.0843594093833464</v>
      </c>
      <c r="D32" s="9">
        <f>IFERROR(D22/D29,"")</f>
        <v>0.92437020414072679</v>
      </c>
      <c r="E32" s="9">
        <f>IFERROR(E22/E29,"")</f>
        <v>1.3214192402152898</v>
      </c>
      <c r="F32" s="10">
        <v>1.2</v>
      </c>
    </row>
    <row r="34" spans="1:7" x14ac:dyDescent="0.3">
      <c r="A34" s="2" t="s">
        <v>25</v>
      </c>
      <c r="B34">
        <f t="shared" ref="B34:E35" si="0">B24</f>
        <v>2016</v>
      </c>
      <c r="C34">
        <f t="shared" si="0"/>
        <v>2017</v>
      </c>
      <c r="D34">
        <f t="shared" si="0"/>
        <v>2018</v>
      </c>
      <c r="E34">
        <f t="shared" si="0"/>
        <v>2019</v>
      </c>
      <c r="F34">
        <f>E34+1</f>
        <v>2020</v>
      </c>
    </row>
    <row r="35" spans="1:7" x14ac:dyDescent="0.3">
      <c r="B35" s="15">
        <f>B25</f>
        <v>229234000000</v>
      </c>
      <c r="C35" s="15">
        <f t="shared" si="0"/>
        <v>265595000000</v>
      </c>
      <c r="D35" s="16">
        <f t="shared" si="0"/>
        <v>260174000000</v>
      </c>
      <c r="E35" s="16">
        <f t="shared" si="0"/>
        <v>274515000000</v>
      </c>
      <c r="F35" s="14">
        <v>314610000000</v>
      </c>
      <c r="G35" t="s">
        <v>26</v>
      </c>
    </row>
    <row r="36" spans="1:7" x14ac:dyDescent="0.3">
      <c r="A36" t="s">
        <v>27</v>
      </c>
      <c r="B36" t="s">
        <v>28</v>
      </c>
      <c r="C36" s="20">
        <f>(C35/B35)-1</f>
        <v>0.15861957650261305</v>
      </c>
      <c r="D36">
        <f>(D35/C35)-1</f>
        <v>-2.04107758052674E-2</v>
      </c>
      <c r="E36">
        <f>(E35/D35)-1</f>
        <v>5.5120803769784787E-2</v>
      </c>
      <c r="F36">
        <f>(F35/E35)-1</f>
        <v>0.14605759248128525</v>
      </c>
    </row>
    <row r="37" spans="1:7" x14ac:dyDescent="0.3">
      <c r="A37" t="s">
        <v>29</v>
      </c>
      <c r="B37" s="20">
        <f>AVERAGE(C36:F36)+1</f>
        <v>1.0848467992371038</v>
      </c>
    </row>
    <row r="38" spans="1:7" x14ac:dyDescent="0.3">
      <c r="B38">
        <f>F34+1</f>
        <v>2021</v>
      </c>
      <c r="C38">
        <f>B38+1</f>
        <v>2022</v>
      </c>
      <c r="D38">
        <f>C38+1</f>
        <v>2023</v>
      </c>
      <c r="F38">
        <v>2020</v>
      </c>
    </row>
    <row r="39" spans="1:7" x14ac:dyDescent="0.3">
      <c r="A39" t="s">
        <v>30</v>
      </c>
      <c r="B39" s="10">
        <f>F35*B37</f>
        <v>341303651507.98523</v>
      </c>
      <c r="C39" s="10">
        <f>B39*B37</f>
        <v>370262173906.37372</v>
      </c>
      <c r="D39" s="10">
        <f>C39*B37</f>
        <v>401677734240.90143</v>
      </c>
      <c r="F39">
        <f>F35</f>
        <v>314610000000</v>
      </c>
    </row>
    <row r="40" spans="1:7" x14ac:dyDescent="0.3">
      <c r="A40" t="s">
        <v>31</v>
      </c>
      <c r="B40">
        <f>B39*F30</f>
        <v>68260730301.597046</v>
      </c>
      <c r="C40">
        <f>C39*F30</f>
        <v>74052434781.27475</v>
      </c>
      <c r="D40">
        <f>D39*F30</f>
        <v>80335546848.180283</v>
      </c>
      <c r="F40">
        <f>F39*F30</f>
        <v>62922000000</v>
      </c>
    </row>
    <row r="41" spans="1:7" x14ac:dyDescent="0.3">
      <c r="A41" t="s">
        <v>32</v>
      </c>
      <c r="B41">
        <f>B40*F32</f>
        <v>81912876361.916458</v>
      </c>
      <c r="C41">
        <f>C40*F32</f>
        <v>88862921737.529694</v>
      </c>
      <c r="D41">
        <f>D40*F32</f>
        <v>96402656217.81633</v>
      </c>
      <c r="F41">
        <f>F40*F32</f>
        <v>75506400000</v>
      </c>
    </row>
    <row r="43" spans="1:7" x14ac:dyDescent="0.3">
      <c r="A43" s="2" t="s">
        <v>33</v>
      </c>
      <c r="B43">
        <f>E34</f>
        <v>2019</v>
      </c>
    </row>
    <row r="44" spans="1:7" x14ac:dyDescent="0.3">
      <c r="A44" t="s">
        <v>34</v>
      </c>
      <c r="B44" s="8">
        <v>8773000000</v>
      </c>
    </row>
    <row r="45" spans="1:7" x14ac:dyDescent="0.3">
      <c r="A45" t="s">
        <v>36</v>
      </c>
      <c r="B45" s="8">
        <v>98667000000</v>
      </c>
    </row>
    <row r="46" spans="1:7" x14ac:dyDescent="0.3">
      <c r="A46" t="s">
        <v>18</v>
      </c>
      <c r="B46" s="17">
        <f>ABS(E26)</f>
        <v>2873000000</v>
      </c>
    </row>
    <row r="47" spans="1:7" x14ac:dyDescent="0.3">
      <c r="A47" t="s">
        <v>37</v>
      </c>
      <c r="B47" s="9">
        <f>B46/(B44+B45)</f>
        <v>2.6740506329113924E-2</v>
      </c>
    </row>
    <row r="48" spans="1:7" x14ac:dyDescent="0.3">
      <c r="A48" t="s">
        <v>38</v>
      </c>
      <c r="B48" s="9">
        <f>E28/E27</f>
        <v>0.14428164731484103</v>
      </c>
    </row>
    <row r="49" spans="1:5" x14ac:dyDescent="0.3">
      <c r="A49" t="s">
        <v>39</v>
      </c>
      <c r="B49">
        <f>B47*(1-B48)</f>
        <v>2.2882342025916436E-2</v>
      </c>
    </row>
    <row r="50" spans="1:5" x14ac:dyDescent="0.3">
      <c r="A50" t="s">
        <v>40</v>
      </c>
      <c r="B50" s="21">
        <f>B51+(B52*(B53-B51))</f>
        <v>0.12688000000000002</v>
      </c>
    </row>
    <row r="51" spans="1:5" x14ac:dyDescent="0.3">
      <c r="A51" t="s">
        <v>41</v>
      </c>
      <c r="B51" s="9">
        <v>2.3199999999999998E-2</v>
      </c>
    </row>
    <row r="52" spans="1:5" x14ac:dyDescent="0.3">
      <c r="A52" t="s">
        <v>42</v>
      </c>
      <c r="B52" s="14">
        <v>1.35</v>
      </c>
    </row>
    <row r="53" spans="1:5" x14ac:dyDescent="0.3">
      <c r="A53" t="s">
        <v>43</v>
      </c>
      <c r="B53" s="11">
        <v>0.1</v>
      </c>
    </row>
    <row r="54" spans="1:5" x14ac:dyDescent="0.3">
      <c r="A54" t="s">
        <v>44</v>
      </c>
      <c r="B54" s="23">
        <v>2007000000000</v>
      </c>
    </row>
    <row r="55" spans="1:5" x14ac:dyDescent="0.3">
      <c r="A55" t="s">
        <v>45</v>
      </c>
      <c r="B55" s="14">
        <v>122280000000</v>
      </c>
    </row>
    <row r="56" spans="1:5" x14ac:dyDescent="0.3">
      <c r="A56" t="s">
        <v>46</v>
      </c>
      <c r="B56">
        <f>B54+B55</f>
        <v>2129280000000</v>
      </c>
    </row>
    <row r="57" spans="1:5" x14ac:dyDescent="0.3">
      <c r="A57" t="s">
        <v>47</v>
      </c>
      <c r="B57" s="9">
        <f>B54/B56</f>
        <v>0.94257213706041476</v>
      </c>
    </row>
    <row r="58" spans="1:5" x14ac:dyDescent="0.3">
      <c r="A58" t="s">
        <v>48</v>
      </c>
      <c r="B58" s="9">
        <f>B55/B56</f>
        <v>5.7427862939585211E-2</v>
      </c>
    </row>
    <row r="59" spans="1:5" x14ac:dyDescent="0.3">
      <c r="A59" t="s">
        <v>49</v>
      </c>
      <c r="B59" s="9">
        <f>(B58*B49)+(B57*B50)</f>
        <v>0.12090763675182649</v>
      </c>
    </row>
    <row r="61" spans="1:5" x14ac:dyDescent="0.3">
      <c r="A61" s="2" t="s">
        <v>50</v>
      </c>
      <c r="B61">
        <v>1</v>
      </c>
      <c r="C61">
        <v>2</v>
      </c>
      <c r="D61">
        <v>3</v>
      </c>
      <c r="E61">
        <v>4</v>
      </c>
    </row>
    <row r="62" spans="1:5" x14ac:dyDescent="0.3">
      <c r="A62" t="s">
        <v>51</v>
      </c>
      <c r="B62">
        <f>F41</f>
        <v>75506400000</v>
      </c>
      <c r="C62">
        <f>B41</f>
        <v>81912876361.916458</v>
      </c>
      <c r="D62">
        <f>C41</f>
        <v>88862921737.529694</v>
      </c>
      <c r="E62">
        <f>D41</f>
        <v>96402656217.81633</v>
      </c>
    </row>
    <row r="63" spans="1:5" x14ac:dyDescent="0.3">
      <c r="A63" t="s">
        <v>52</v>
      </c>
      <c r="B63">
        <f>(1+B13)^B61</f>
        <v>1.1209076367518265</v>
      </c>
      <c r="C63">
        <f>(1+B13)^C61</f>
        <v>1.2564339301285645</v>
      </c>
      <c r="D63">
        <f>(1+B13)^D61</f>
        <v>1.4083463873552187</v>
      </c>
      <c r="E63">
        <f>(1+B13)^E61</f>
        <v>1.5786262207783106</v>
      </c>
    </row>
    <row r="64" spans="1:5" x14ac:dyDescent="0.3">
      <c r="A64" t="s">
        <v>53</v>
      </c>
      <c r="B64" s="24">
        <f>(E62*(1+B15))/B13-B15</f>
        <v>817257910896.73242</v>
      </c>
    </row>
    <row r="65" spans="1:5" x14ac:dyDescent="0.3">
      <c r="A65" t="s">
        <v>54</v>
      </c>
      <c r="B65">
        <f>B62/B63</f>
        <v>67361839213.445763</v>
      </c>
      <c r="C65">
        <f>C62/C63</f>
        <v>65194734396.845467</v>
      </c>
      <c r="D65">
        <f>D62/D63</f>
        <v>63097347737.305153</v>
      </c>
      <c r="E65">
        <f>E62/E63</f>
        <v>61067436324.658852</v>
      </c>
    </row>
    <row r="66" spans="1:5" x14ac:dyDescent="0.3">
      <c r="A66" t="s">
        <v>55</v>
      </c>
      <c r="B66">
        <f>B64/E63</f>
        <v>517701974121.39746</v>
      </c>
    </row>
    <row r="67" spans="1:5" x14ac:dyDescent="0.3">
      <c r="A67" t="s">
        <v>56</v>
      </c>
      <c r="B67">
        <f>B65+C65+D65+E65+B66</f>
        <v>774423331793.65271</v>
      </c>
    </row>
    <row r="69" spans="1:5" x14ac:dyDescent="0.3">
      <c r="A69" t="s">
        <v>57</v>
      </c>
      <c r="B69">
        <f>B67/B14</f>
        <v>45.287914139979691</v>
      </c>
    </row>
    <row r="71" spans="1:5" x14ac:dyDescent="0.3">
      <c r="A71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71"/>
  <sheetViews>
    <sheetView topLeftCell="A9" workbookViewId="0">
      <selection activeCell="B12" sqref="B12"/>
    </sheetView>
  </sheetViews>
  <sheetFormatPr defaultColWidth="11.19921875" defaultRowHeight="15.6" x14ac:dyDescent="0.3"/>
  <cols>
    <col min="1" max="1" width="29.296875" style="6" customWidth="1"/>
    <col min="2" max="3" width="14.09765625" style="6" bestFit="1" customWidth="1"/>
    <col min="4" max="4" width="15.09765625" style="6" bestFit="1" customWidth="1"/>
    <col min="5" max="5" width="14.5" style="6" bestFit="1" customWidth="1"/>
    <col min="6" max="6" width="14.296875" style="6" customWidth="1"/>
    <col min="7" max="9" width="11.19921875" style="6" customWidth="1"/>
    <col min="10" max="16384" width="11.19921875" style="6"/>
  </cols>
  <sheetData>
    <row r="3" spans="1:9" x14ac:dyDescent="0.3">
      <c r="A3" s="2" t="s">
        <v>0</v>
      </c>
      <c r="B3" s="2"/>
      <c r="C3" s="2"/>
      <c r="D3" s="2"/>
      <c r="E3" s="2"/>
      <c r="F3" s="2"/>
      <c r="G3" s="2"/>
      <c r="H3" s="2"/>
      <c r="I3" s="2"/>
    </row>
    <row r="5" spans="1:9" x14ac:dyDescent="0.3">
      <c r="A5" s="1" t="s">
        <v>1</v>
      </c>
      <c r="B5" s="1"/>
      <c r="C5" s="1"/>
    </row>
    <row r="6" spans="1:9" x14ac:dyDescent="0.3">
      <c r="A6" t="s">
        <v>2</v>
      </c>
    </row>
    <row r="7" spans="1:9" x14ac:dyDescent="0.3">
      <c r="A7" t="s">
        <v>3</v>
      </c>
    </row>
    <row r="8" spans="1:9" x14ac:dyDescent="0.3">
      <c r="A8" t="s">
        <v>4</v>
      </c>
    </row>
    <row r="11" spans="1:9" x14ac:dyDescent="0.3">
      <c r="A11" t="s">
        <v>5</v>
      </c>
      <c r="B11" s="13">
        <v>2020</v>
      </c>
    </row>
    <row r="12" spans="1:9" x14ac:dyDescent="0.3">
      <c r="A12" t="s">
        <v>6</v>
      </c>
      <c r="B12" s="7" t="s">
        <v>60</v>
      </c>
    </row>
    <row r="13" spans="1:9" x14ac:dyDescent="0.3">
      <c r="A13" t="s">
        <v>8</v>
      </c>
      <c r="B13" s="18">
        <f>B59</f>
        <v>0.1182794687486244</v>
      </c>
      <c r="C13" t="s">
        <v>9</v>
      </c>
    </row>
    <row r="14" spans="1:9" x14ac:dyDescent="0.3">
      <c r="A14" t="s">
        <v>10</v>
      </c>
      <c r="B14" s="3">
        <v>17100000000</v>
      </c>
    </row>
    <row r="15" spans="1:9" x14ac:dyDescent="0.3">
      <c r="A15" t="s">
        <v>11</v>
      </c>
      <c r="B15" s="12">
        <v>2.5000000000000001E-2</v>
      </c>
    </row>
    <row r="18" spans="1:6" x14ac:dyDescent="0.3">
      <c r="A18" s="2" t="s">
        <v>12</v>
      </c>
      <c r="B18">
        <f>B11-4</f>
        <v>2016</v>
      </c>
      <c r="C18">
        <f>B18+1</f>
        <v>2017</v>
      </c>
      <c r="D18">
        <f>C18+1</f>
        <v>2018</v>
      </c>
      <c r="E18">
        <f>D18+1</f>
        <v>2019</v>
      </c>
    </row>
    <row r="19" spans="1:6" x14ac:dyDescent="0.3">
      <c r="A19" t="s">
        <v>13</v>
      </c>
      <c r="B19" s="4">
        <v>64225000000</v>
      </c>
      <c r="C19" s="4">
        <v>77434000000</v>
      </c>
      <c r="D19" s="19">
        <v>69391000000</v>
      </c>
      <c r="E19" s="19">
        <v>80674000000</v>
      </c>
    </row>
    <row r="20" spans="1:6" x14ac:dyDescent="0.3">
      <c r="A20" t="s">
        <v>14</v>
      </c>
      <c r="B20" s="4">
        <v>-12451000000</v>
      </c>
      <c r="C20" s="4">
        <v>-13313000000</v>
      </c>
      <c r="D20" s="19">
        <v>-10495000000</v>
      </c>
      <c r="E20" s="19">
        <v>-7309000000</v>
      </c>
    </row>
    <row r="21" spans="1:6" x14ac:dyDescent="0.3">
      <c r="A21" t="s">
        <v>15</v>
      </c>
      <c r="B21" s="4">
        <v>29014000000</v>
      </c>
      <c r="C21" s="4">
        <v>432000000</v>
      </c>
      <c r="D21" s="19">
        <v>-7819000000</v>
      </c>
      <c r="E21" s="19">
        <v>2499000000</v>
      </c>
    </row>
    <row r="22" spans="1:6" x14ac:dyDescent="0.3">
      <c r="A22" t="s">
        <v>12</v>
      </c>
      <c r="B22" s="5">
        <f>SUM(B19:B21)</f>
        <v>80788000000</v>
      </c>
      <c r="C22" s="5">
        <f>SUM(C19:C21)</f>
        <v>64553000000</v>
      </c>
      <c r="D22">
        <f>SUM(D19:D21)</f>
        <v>51077000000</v>
      </c>
      <c r="E22">
        <f>SUM(E19:E21)</f>
        <v>75864000000</v>
      </c>
    </row>
    <row r="24" spans="1:6" x14ac:dyDescent="0.3">
      <c r="A24" s="2" t="s">
        <v>16</v>
      </c>
      <c r="B24">
        <f>B18</f>
        <v>2016</v>
      </c>
      <c r="C24">
        <f>C18</f>
        <v>2017</v>
      </c>
      <c r="D24">
        <f>D18</f>
        <v>2018</v>
      </c>
      <c r="E24">
        <f>E18</f>
        <v>2019</v>
      </c>
    </row>
    <row r="25" spans="1:6" x14ac:dyDescent="0.3">
      <c r="A25" t="s">
        <v>17</v>
      </c>
      <c r="B25" s="7">
        <v>229234000000</v>
      </c>
      <c r="C25" s="7">
        <v>265595000000</v>
      </c>
      <c r="D25" s="8">
        <v>260174000000</v>
      </c>
      <c r="E25" s="8">
        <v>274515000000</v>
      </c>
    </row>
    <row r="26" spans="1:6" x14ac:dyDescent="0.3">
      <c r="A26" t="s">
        <v>18</v>
      </c>
      <c r="B26" s="7">
        <v>-2323000000</v>
      </c>
      <c r="C26" s="7">
        <v>-3240000000</v>
      </c>
      <c r="D26" s="8">
        <v>-3576000000</v>
      </c>
      <c r="E26" s="8">
        <v>-2873000000</v>
      </c>
    </row>
    <row r="27" spans="1:6" x14ac:dyDescent="0.3">
      <c r="A27" t="s">
        <v>19</v>
      </c>
      <c r="B27" s="7">
        <v>64089000000</v>
      </c>
      <c r="C27" s="7">
        <v>72903000000</v>
      </c>
      <c r="D27" s="8">
        <v>65737000000</v>
      </c>
      <c r="E27" s="8">
        <v>67091000000</v>
      </c>
    </row>
    <row r="28" spans="1:6" x14ac:dyDescent="0.3">
      <c r="A28" t="s">
        <v>20</v>
      </c>
      <c r="B28" s="7">
        <v>15738000000</v>
      </c>
      <c r="C28" s="7">
        <v>13372000000</v>
      </c>
      <c r="D28" s="8">
        <v>10481000000</v>
      </c>
      <c r="E28" s="8">
        <v>9680000000</v>
      </c>
    </row>
    <row r="29" spans="1:6" x14ac:dyDescent="0.3">
      <c r="A29" t="s">
        <v>21</v>
      </c>
      <c r="B29" s="7">
        <v>48351000000</v>
      </c>
      <c r="C29" s="7">
        <v>59531000000</v>
      </c>
      <c r="D29" s="8">
        <v>55256000000</v>
      </c>
      <c r="E29" s="8">
        <v>57411000000</v>
      </c>
      <c r="F29" s="2" t="s">
        <v>22</v>
      </c>
    </row>
    <row r="30" spans="1:6" x14ac:dyDescent="0.3">
      <c r="A30" t="s">
        <v>23</v>
      </c>
      <c r="B30" s="9">
        <f>IFERROR(B29/B25,"")</f>
        <v>0.21092420845075338</v>
      </c>
      <c r="C30" s="9">
        <f>IFERROR(C29/C25,"")</f>
        <v>0.22414202074587247</v>
      </c>
      <c r="D30" s="9">
        <f>IFERROR(D29/D25,"")</f>
        <v>0.21238094505984456</v>
      </c>
      <c r="E30" s="9">
        <f>IFERROR(E29/E25,"")</f>
        <v>0.20913611278072236</v>
      </c>
      <c r="F30" s="10"/>
    </row>
    <row r="31" spans="1:6" x14ac:dyDescent="0.3">
      <c r="B31" s="9"/>
      <c r="C31" s="9"/>
      <c r="D31" s="9"/>
      <c r="E31" s="9"/>
      <c r="F31" s="2" t="s">
        <v>22</v>
      </c>
    </row>
    <row r="32" spans="1:6" x14ac:dyDescent="0.3">
      <c r="A32" t="s">
        <v>24</v>
      </c>
      <c r="B32" s="9">
        <f>IFERROR(B22/B29,"")</f>
        <v>1.6708651320551797</v>
      </c>
      <c r="C32" s="9">
        <f>IFERROR(C22/C29,"")</f>
        <v>1.0843594093833464</v>
      </c>
      <c r="D32" s="9">
        <f>IFERROR(D22/D29,"")</f>
        <v>0.92437020414072679</v>
      </c>
      <c r="E32" s="9">
        <f>IFERROR(E22/E29,"")</f>
        <v>1.3214192402152898</v>
      </c>
      <c r="F32" s="10"/>
    </row>
    <row r="34" spans="1:7" x14ac:dyDescent="0.3">
      <c r="A34" s="2" t="s">
        <v>25</v>
      </c>
      <c r="B34">
        <f t="shared" ref="B34:E35" si="0">B24</f>
        <v>2016</v>
      </c>
      <c r="C34">
        <f t="shared" si="0"/>
        <v>2017</v>
      </c>
      <c r="D34">
        <f t="shared" si="0"/>
        <v>2018</v>
      </c>
      <c r="E34">
        <f t="shared" si="0"/>
        <v>2019</v>
      </c>
      <c r="F34">
        <f>E34+1</f>
        <v>2020</v>
      </c>
    </row>
    <row r="35" spans="1:7" x14ac:dyDescent="0.3">
      <c r="B35" s="15">
        <f t="shared" si="0"/>
        <v>229234000000</v>
      </c>
      <c r="C35" s="15">
        <f t="shared" si="0"/>
        <v>265595000000</v>
      </c>
      <c r="D35" s="16">
        <f t="shared" si="0"/>
        <v>260174000000</v>
      </c>
      <c r="E35" s="16">
        <f t="shared" si="0"/>
        <v>274515000000</v>
      </c>
      <c r="F35" s="14">
        <v>314610000000</v>
      </c>
      <c r="G35" t="s">
        <v>26</v>
      </c>
    </row>
    <row r="36" spans="1:7" x14ac:dyDescent="0.3">
      <c r="A36" t="s">
        <v>27</v>
      </c>
      <c r="B36" t="s">
        <v>28</v>
      </c>
      <c r="C36" s="20">
        <f>(C35/B35)-1</f>
        <v>0.15861957650261305</v>
      </c>
      <c r="D36">
        <f>(D35/C35)-1</f>
        <v>-2.04107758052674E-2</v>
      </c>
      <c r="E36">
        <f>(E35/D35)-1</f>
        <v>5.5120803769784787E-2</v>
      </c>
      <c r="F36">
        <f>(F35/E35)-1</f>
        <v>0.14605759248128525</v>
      </c>
    </row>
    <row r="37" spans="1:7" x14ac:dyDescent="0.3">
      <c r="A37" t="s">
        <v>29</v>
      </c>
      <c r="B37" s="20">
        <f>AVERAGE(C36:F36)</f>
        <v>8.484679923710392E-2</v>
      </c>
    </row>
    <row r="38" spans="1:7" x14ac:dyDescent="0.3">
      <c r="B38">
        <f>F34+1</f>
        <v>2021</v>
      </c>
      <c r="C38">
        <f>B38+1</f>
        <v>2022</v>
      </c>
      <c r="D38">
        <f>C38+1</f>
        <v>2023</v>
      </c>
      <c r="F38">
        <v>2020</v>
      </c>
    </row>
    <row r="39" spans="1:7" x14ac:dyDescent="0.3">
      <c r="A39" t="s">
        <v>30</v>
      </c>
      <c r="B39" s="10">
        <f>F35*B37</f>
        <v>26693651507.985264</v>
      </c>
      <c r="C39" s="10">
        <f>B39*B37</f>
        <v>2264870890.4032421</v>
      </c>
      <c r="D39" s="10">
        <f>C39*B37</f>
        <v>192167045.73600468</v>
      </c>
      <c r="F39">
        <f>F35</f>
        <v>314610000000</v>
      </c>
    </row>
    <row r="40" spans="1:7" x14ac:dyDescent="0.3">
      <c r="A40" t="s">
        <v>31</v>
      </c>
      <c r="B40">
        <f>B39*F30</f>
        <v>0</v>
      </c>
      <c r="C40">
        <f>C39*F30</f>
        <v>0</v>
      </c>
      <c r="D40">
        <f>D39*F30</f>
        <v>0</v>
      </c>
      <c r="F40">
        <f>F39*F30</f>
        <v>0</v>
      </c>
    </row>
    <row r="41" spans="1:7" x14ac:dyDescent="0.3">
      <c r="A41" t="s">
        <v>32</v>
      </c>
      <c r="B41">
        <f>B40*F32</f>
        <v>0</v>
      </c>
      <c r="C41">
        <f>C40*F32</f>
        <v>0</v>
      </c>
      <c r="D41">
        <f>D40*F32</f>
        <v>0</v>
      </c>
      <c r="F41">
        <f>F40*F32</f>
        <v>0</v>
      </c>
    </row>
    <row r="43" spans="1:7" x14ac:dyDescent="0.3">
      <c r="A43" s="2" t="s">
        <v>33</v>
      </c>
      <c r="B43">
        <f>E34</f>
        <v>2019</v>
      </c>
    </row>
    <row r="44" spans="1:7" x14ac:dyDescent="0.3">
      <c r="A44" t="s">
        <v>34</v>
      </c>
      <c r="B44" s="8">
        <v>8773000000</v>
      </c>
    </row>
    <row r="45" spans="1:7" x14ac:dyDescent="0.3">
      <c r="A45" t="s">
        <v>36</v>
      </c>
      <c r="B45" s="8">
        <v>98667000000</v>
      </c>
    </row>
    <row r="46" spans="1:7" x14ac:dyDescent="0.3">
      <c r="A46" t="s">
        <v>18</v>
      </c>
      <c r="B46" s="17">
        <f>E26</f>
        <v>-2873000000</v>
      </c>
    </row>
    <row r="47" spans="1:7" x14ac:dyDescent="0.3">
      <c r="A47" t="s">
        <v>37</v>
      </c>
      <c r="B47" s="9">
        <f>B46/(B44+B45)</f>
        <v>-2.6740506329113924E-2</v>
      </c>
    </row>
    <row r="48" spans="1:7" x14ac:dyDescent="0.3">
      <c r="A48" t="s">
        <v>38</v>
      </c>
      <c r="B48" s="9">
        <f>E28/E27</f>
        <v>0.14428164731484103</v>
      </c>
    </row>
    <row r="49" spans="1:5" x14ac:dyDescent="0.3">
      <c r="A49" t="s">
        <v>39</v>
      </c>
      <c r="B49">
        <f>B47*(1-B48)</f>
        <v>-2.2882342025916436E-2</v>
      </c>
    </row>
    <row r="50" spans="1:5" x14ac:dyDescent="0.3">
      <c r="A50" t="s">
        <v>40</v>
      </c>
      <c r="B50" s="21">
        <f>B51+(B52*(B53-B51))</f>
        <v>0.12688000000000002</v>
      </c>
    </row>
    <row r="51" spans="1:5" x14ac:dyDescent="0.3">
      <c r="A51" t="s">
        <v>41</v>
      </c>
      <c r="B51" s="9">
        <v>2.3199999999999998E-2</v>
      </c>
    </row>
    <row r="52" spans="1:5" x14ac:dyDescent="0.3">
      <c r="A52" t="s">
        <v>42</v>
      </c>
      <c r="B52" s="14">
        <v>1.35</v>
      </c>
    </row>
    <row r="53" spans="1:5" x14ac:dyDescent="0.3">
      <c r="A53" t="s">
        <v>43</v>
      </c>
      <c r="B53" s="11">
        <v>0.1</v>
      </c>
    </row>
    <row r="54" spans="1:5" x14ac:dyDescent="0.3">
      <c r="A54" t="s">
        <v>44</v>
      </c>
      <c r="B54" s="14">
        <v>2007000000000</v>
      </c>
    </row>
    <row r="55" spans="1:5" x14ac:dyDescent="0.3">
      <c r="A55" t="s">
        <v>45</v>
      </c>
      <c r="B55" s="14">
        <v>122280000000</v>
      </c>
    </row>
    <row r="56" spans="1:5" x14ac:dyDescent="0.3">
      <c r="A56" t="s">
        <v>46</v>
      </c>
      <c r="B56">
        <f>B54+B55</f>
        <v>2129280000000</v>
      </c>
    </row>
    <row r="57" spans="1:5" x14ac:dyDescent="0.3">
      <c r="A57" t="s">
        <v>47</v>
      </c>
      <c r="B57" s="9">
        <f>B54/B56</f>
        <v>0.94257213706041476</v>
      </c>
    </row>
    <row r="58" spans="1:5" x14ac:dyDescent="0.3">
      <c r="A58" t="s">
        <v>48</v>
      </c>
      <c r="B58" s="9">
        <f>B55/B56</f>
        <v>5.7427862939585211E-2</v>
      </c>
    </row>
    <row r="59" spans="1:5" x14ac:dyDescent="0.3">
      <c r="A59" t="s">
        <v>49</v>
      </c>
      <c r="B59" s="9">
        <f>(B58*B49)+(B57*B50)</f>
        <v>0.1182794687486244</v>
      </c>
    </row>
    <row r="61" spans="1:5" x14ac:dyDescent="0.3">
      <c r="A61" s="2" t="s">
        <v>50</v>
      </c>
      <c r="B61">
        <v>1</v>
      </c>
      <c r="C61">
        <v>2</v>
      </c>
      <c r="D61">
        <v>3</v>
      </c>
      <c r="E61">
        <v>4</v>
      </c>
    </row>
    <row r="62" spans="1:5" x14ac:dyDescent="0.3">
      <c r="A62" t="s">
        <v>51</v>
      </c>
      <c r="B62">
        <f>F41</f>
        <v>0</v>
      </c>
      <c r="C62">
        <f>B41</f>
        <v>0</v>
      </c>
      <c r="D62">
        <f>C41</f>
        <v>0</v>
      </c>
      <c r="E62">
        <f>D41</f>
        <v>0</v>
      </c>
    </row>
    <row r="63" spans="1:5" x14ac:dyDescent="0.3">
      <c r="A63" t="s">
        <v>52</v>
      </c>
      <c r="B63">
        <f>(1+B13)^B61</f>
        <v>1.1182794687486244</v>
      </c>
      <c r="C63">
        <f>(1+B13)^C61</f>
        <v>1.2505489702247057</v>
      </c>
      <c r="D63">
        <f>(1+B13)^D61</f>
        <v>1.3984632380670232</v>
      </c>
      <c r="E63">
        <f>(1+B13)^E61</f>
        <v>1.5638727269300718</v>
      </c>
    </row>
    <row r="64" spans="1:5" x14ac:dyDescent="0.3">
      <c r="A64" t="s">
        <v>53</v>
      </c>
      <c r="B64">
        <f>(E62*(1+B15))/B13-B15</f>
        <v>-2.5000000000000001E-2</v>
      </c>
    </row>
    <row r="65" spans="1:5" x14ac:dyDescent="0.3">
      <c r="A65" t="s">
        <v>54</v>
      </c>
      <c r="B65">
        <f>B62/B63</f>
        <v>0</v>
      </c>
      <c r="C65">
        <f>C62/C63</f>
        <v>0</v>
      </c>
      <c r="D65">
        <f>D62/D63</f>
        <v>0</v>
      </c>
      <c r="E65">
        <f>E62/E63</f>
        <v>0</v>
      </c>
    </row>
    <row r="66" spans="1:5" x14ac:dyDescent="0.3">
      <c r="A66" t="s">
        <v>55</v>
      </c>
      <c r="B66">
        <f>B64/E63</f>
        <v>-1.5985955614863708E-2</v>
      </c>
    </row>
    <row r="67" spans="1:5" x14ac:dyDescent="0.3">
      <c r="A67" t="s">
        <v>56</v>
      </c>
      <c r="B67">
        <f>B65+C65+D65+E65+B66</f>
        <v>-1.5985955614863708E-2</v>
      </c>
    </row>
    <row r="69" spans="1:5" x14ac:dyDescent="0.3">
      <c r="A69" t="s">
        <v>57</v>
      </c>
      <c r="B69">
        <f>B67/B14</f>
        <v>-9.3485120554758521E-13</v>
      </c>
    </row>
    <row r="71" spans="1:5" x14ac:dyDescent="0.3">
      <c r="A7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Walmart</vt:lpstr>
      <vt:lpstr>Netflix</vt:lpstr>
      <vt:lpstr>Model (3)</vt:lpstr>
      <vt:lpstr>Sheet2</vt:lpstr>
      <vt:lpstr>Model</vt:lpstr>
      <vt:lpstr>Model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Ghislaine Allilaire</cp:lastModifiedBy>
  <dcterms:created xsi:type="dcterms:W3CDTF">2020-11-15T10:50:17Z</dcterms:created>
  <dcterms:modified xsi:type="dcterms:W3CDTF">2020-11-20T11:13:42Z</dcterms:modified>
</cp:coreProperties>
</file>