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13.xml" ContentType="application/vnd.ms-excel.person+xml"/>
  <Override PartName="/xl/persons/person26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16.xml" ContentType="application/vnd.ms-excel.person+xml"/>
  <Override PartName="/xl/persons/person24.xml" ContentType="application/vnd.ms-excel.person+xml"/>
  <Override PartName="/xl/persons/person7.xml" ContentType="application/vnd.ms-excel.person+xml"/>
  <Override PartName="/xl/persons/person11.xml" ContentType="application/vnd.ms-excel.person+xml"/>
  <Override PartName="/xl/persons/person20.xml" ContentType="application/vnd.ms-excel.person+xml"/>
  <Override PartName="/xl/persons/person2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12.xml" ContentType="application/vnd.ms-excel.person+xml"/>
  <Override PartName="/xl/persons/person1.xml" ContentType="application/vnd.ms-excel.person+xml"/>
  <Override PartName="/xl/persons/person22.xml" ContentType="application/vnd.ms-excel.person+xml"/>
  <Override PartName="/xl/persons/person28.xml" ContentType="application/vnd.ms-excel.person+xml"/>
  <Override PartName="/xl/persons/person25.xml" ContentType="application/vnd.ms-excel.person+xml"/>
  <Override PartName="/xl/persons/person21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874d92d290c294/Documents/"/>
    </mc:Choice>
  </mc:AlternateContent>
  <xr:revisionPtr revIDLastSave="0" documentId="8_{A5F44DAE-D76A-4976-B77D-5AE2B08BC1CB}" xr6:coauthVersionLast="47" xr6:coauthVersionMax="47" xr10:uidLastSave="{00000000-0000-0000-0000-000000000000}"/>
  <bookViews>
    <workbookView xWindow="-28920" yWindow="-120" windowWidth="29040" windowHeight="15840" firstSheet="1" activeTab="2" xr2:uid="{4EF087FA-3172-42FF-A39B-0419D68280B3}"/>
  </bookViews>
  <sheets>
    <sheet name="Legend" sheetId="3" state="hidden" r:id="rId1"/>
    <sheet name="PVM Calculator" sheetId="1" r:id="rId2"/>
    <sheet name="Skill Calculator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5" l="1"/>
  <c r="D18" i="5"/>
  <c r="H28" i="5"/>
  <c r="D31" i="5"/>
  <c r="D30" i="5"/>
  <c r="D29" i="5"/>
  <c r="D28" i="5"/>
  <c r="D22" i="5"/>
  <c r="H22" i="5"/>
  <c r="D21" i="5"/>
  <c r="H21" i="5"/>
  <c r="D20" i="5"/>
  <c r="H20" i="5"/>
  <c r="D19" i="5"/>
  <c r="D17" i="5"/>
  <c r="D16" i="5"/>
  <c r="D15" i="5"/>
  <c r="D14" i="5"/>
  <c r="H13" i="5"/>
  <c r="D13" i="5"/>
  <c r="H12" i="5"/>
  <c r="D12" i="5"/>
  <c r="H11" i="5"/>
  <c r="D11" i="5"/>
  <c r="H10" i="5"/>
  <c r="D10" i="5"/>
  <c r="H9" i="5"/>
  <c r="H8" i="5"/>
  <c r="H7" i="5"/>
  <c r="H6" i="5"/>
  <c r="H5" i="5"/>
  <c r="H4" i="5"/>
  <c r="D4" i="5"/>
  <c r="H3" i="5"/>
  <c r="D3" i="5"/>
  <c r="C5" i="1"/>
  <c r="C25" i="1" s="1"/>
  <c r="I25" i="1"/>
  <c r="F66" i="1"/>
  <c r="I62" i="1"/>
  <c r="F65" i="1"/>
  <c r="I66" i="1"/>
  <c r="I65" i="1"/>
  <c r="I64" i="1"/>
  <c r="I63" i="1"/>
  <c r="I59" i="1"/>
  <c r="I60" i="1"/>
  <c r="I61" i="1"/>
  <c r="I58" i="1"/>
  <c r="I56" i="1"/>
  <c r="I57" i="1"/>
  <c r="I55" i="1"/>
  <c r="I54" i="1"/>
  <c r="I53" i="1"/>
  <c r="I47" i="1"/>
  <c r="I52" i="1"/>
  <c r="F41" i="1"/>
  <c r="C47" i="1"/>
  <c r="F63" i="1"/>
  <c r="L5" i="1"/>
  <c r="I5" i="1"/>
  <c r="F5" i="1"/>
  <c r="H15" i="5" l="1"/>
  <c r="D6" i="5"/>
  <c r="H24" i="5"/>
  <c r="D33" i="5"/>
  <c r="D24" i="5"/>
  <c r="H22" i="1"/>
  <c r="C60" i="1"/>
  <c r="C53" i="1"/>
  <c r="B22" i="1"/>
  <c r="F25" i="1" s="1"/>
  <c r="L25" i="1" s="1"/>
  <c r="F49" i="1"/>
  <c r="E22" i="1"/>
  <c r="F45" i="1"/>
  <c r="F61" i="1"/>
  <c r="F48" i="1"/>
  <c r="F47" i="1"/>
  <c r="F46" i="1"/>
  <c r="F57" i="1"/>
  <c r="F60" i="1"/>
  <c r="F59" i="1"/>
  <c r="F58" i="1"/>
  <c r="F64" i="1"/>
  <c r="F62" i="1"/>
  <c r="F56" i="1"/>
  <c r="F55" i="1"/>
  <c r="F54" i="1"/>
  <c r="F53" i="1"/>
  <c r="F52" i="1"/>
  <c r="F51" i="1"/>
  <c r="F50" i="1"/>
  <c r="C62" i="1"/>
  <c r="C65" i="1"/>
  <c r="C63" i="1"/>
  <c r="C64" i="1"/>
  <c r="C59" i="1"/>
  <c r="C61" i="1"/>
  <c r="C57" i="1"/>
  <c r="C56" i="1"/>
  <c r="C54" i="1"/>
  <c r="C51" i="1"/>
  <c r="C50" i="1"/>
  <c r="C46" i="1"/>
  <c r="C45" i="1"/>
  <c r="C44" i="1"/>
  <c r="C43" i="1"/>
  <c r="C42" i="1"/>
  <c r="C58" i="1"/>
  <c r="C30" i="1"/>
  <c r="C31" i="1"/>
  <c r="C32" i="1"/>
  <c r="C33" i="1"/>
  <c r="C34" i="1"/>
  <c r="C35" i="1"/>
  <c r="C36" i="1"/>
  <c r="C37" i="1"/>
  <c r="C38" i="1"/>
  <c r="C39" i="1"/>
  <c r="C40" i="1"/>
  <c r="C41" i="1"/>
  <c r="C48" i="1"/>
  <c r="C49" i="1"/>
  <c r="C52" i="1"/>
  <c r="C55" i="1"/>
  <c r="F30" i="1"/>
  <c r="I30" i="1"/>
  <c r="F31" i="1"/>
  <c r="I31" i="1"/>
  <c r="I32" i="1"/>
  <c r="I33" i="1"/>
  <c r="I34" i="1"/>
  <c r="I35" i="1"/>
  <c r="I36" i="1"/>
  <c r="I37" i="1"/>
  <c r="F32" i="1"/>
  <c r="I38" i="1"/>
  <c r="F33" i="1"/>
  <c r="I39" i="1"/>
  <c r="F34" i="1"/>
  <c r="I40" i="1"/>
  <c r="F35" i="1"/>
  <c r="I41" i="1"/>
  <c r="F36" i="1"/>
  <c r="I42" i="1"/>
  <c r="F37" i="1"/>
  <c r="I43" i="1"/>
  <c r="F38" i="1"/>
  <c r="I44" i="1"/>
  <c r="F39" i="1"/>
  <c r="I45" i="1"/>
  <c r="F40" i="1"/>
  <c r="I46" i="1"/>
  <c r="F42" i="1"/>
  <c r="I48" i="1"/>
  <c r="F43" i="1"/>
  <c r="I49" i="1"/>
  <c r="F44" i="1"/>
  <c r="I50" i="1"/>
  <c r="I51" i="1"/>
</calcChain>
</file>

<file path=xl/sharedStrings.xml><?xml version="1.0" encoding="utf-8"?>
<sst xmlns="http://schemas.openxmlformats.org/spreadsheetml/2006/main" count="437" uniqueCount="223">
  <si>
    <t>Melee Gear Loadout</t>
  </si>
  <si>
    <t>Helm</t>
  </si>
  <si>
    <t>Cape</t>
  </si>
  <si>
    <t>Neck</t>
  </si>
  <si>
    <t>Body</t>
  </si>
  <si>
    <t>Legs</t>
  </si>
  <si>
    <t>Shield</t>
  </si>
  <si>
    <t>Hands</t>
  </si>
  <si>
    <t>Feet</t>
  </si>
  <si>
    <t>Ring</t>
  </si>
  <si>
    <t>Point Value</t>
  </si>
  <si>
    <t>Total Equipment</t>
  </si>
  <si>
    <t>Melee Equipment</t>
  </si>
  <si>
    <t>Ranged Gear Loadout</t>
  </si>
  <si>
    <t>Ranged Equipment</t>
  </si>
  <si>
    <t>Weapon</t>
  </si>
  <si>
    <t>Magic Gear Loadout</t>
  </si>
  <si>
    <t>Magic Equipment</t>
  </si>
  <si>
    <t>Total Points</t>
  </si>
  <si>
    <t>Miscellaneous Items</t>
  </si>
  <si>
    <t>Item</t>
  </si>
  <si>
    <t>Yes/No</t>
  </si>
  <si>
    <t>Pts</t>
  </si>
  <si>
    <t>Slayer Helmet (e)</t>
  </si>
  <si>
    <t>Piety</t>
  </si>
  <si>
    <t>Easy Combat Achievements</t>
  </si>
  <si>
    <t>Ring of Suffering</t>
  </si>
  <si>
    <t>Blowpipe</t>
  </si>
  <si>
    <t>Serpentine Helm</t>
  </si>
  <si>
    <t>Karil's Leathertop</t>
  </si>
  <si>
    <t>Karil's Leatherskirt</t>
  </si>
  <si>
    <t>Zamorakian Hasta/Spear</t>
  </si>
  <si>
    <t>Abyssal Bludgeon</t>
  </si>
  <si>
    <t>Dragon Warhammer</t>
  </si>
  <si>
    <t>Dragon Pickaxe</t>
  </si>
  <si>
    <t>Salve Amulet (ei)</t>
  </si>
  <si>
    <t>Arclight</t>
  </si>
  <si>
    <t>Rada's Blessing 4</t>
  </si>
  <si>
    <t>Ornate Pool &amp; Jewelry Box completed</t>
  </si>
  <si>
    <t>Medium Combat Achievements</t>
  </si>
  <si>
    <t>200 Barrows KC</t>
  </si>
  <si>
    <t>50 Zulrah KC</t>
  </si>
  <si>
    <t>BOTW Top 5</t>
  </si>
  <si>
    <t>BOTW Top 3</t>
  </si>
  <si>
    <t>BOTW Winner</t>
  </si>
  <si>
    <t>Grandmaster Combat Achievements</t>
  </si>
  <si>
    <t>Master Combat Achievements</t>
  </si>
  <si>
    <t>Elite Combat Achievements</t>
  </si>
  <si>
    <t>Hard Combat Achievements</t>
  </si>
  <si>
    <t>100 ToB KC</t>
  </si>
  <si>
    <t>100 Expert ToA KC (Invo 300+)</t>
  </si>
  <si>
    <t>Blade of Saeldor</t>
  </si>
  <si>
    <t>Full Crystal Armour</t>
  </si>
  <si>
    <t>Lightbearer</t>
  </si>
  <si>
    <t>Osmumten's Fang</t>
  </si>
  <si>
    <t>Bandos Godsword</t>
  </si>
  <si>
    <t>Elysian Spirit Shield</t>
  </si>
  <si>
    <t>Tumeken's Shadow</t>
  </si>
  <si>
    <t>Augury</t>
  </si>
  <si>
    <t>Rigour</t>
  </si>
  <si>
    <t>Dragon Hunter Crossbow</t>
  </si>
  <si>
    <t>Dinh's Bulwark</t>
  </si>
  <si>
    <t>Dragon Claws</t>
  </si>
  <si>
    <t>Elder Maul</t>
  </si>
  <si>
    <t>Twisted Bow</t>
  </si>
  <si>
    <t>Kodai Wand</t>
  </si>
  <si>
    <t>Justiciar Faceguard</t>
  </si>
  <si>
    <t>Justiciar Chestguard</t>
  </si>
  <si>
    <t>Justiciar Legguards</t>
  </si>
  <si>
    <t>Ghrazi Rapier</t>
  </si>
  <si>
    <t>Sanguinesti Staff</t>
  </si>
  <si>
    <t>Scythe of Vitur</t>
  </si>
  <si>
    <t>Nightmare Staff</t>
  </si>
  <si>
    <t>Inquisitor's Great Helm</t>
  </si>
  <si>
    <t>Inquisitor's Hauberk</t>
  </si>
  <si>
    <t>Inquisitor's Plateskirt</t>
  </si>
  <si>
    <t>Inquisitor's Mace</t>
  </si>
  <si>
    <t>Eldritch Orb</t>
  </si>
  <si>
    <t>Volatile Orb</t>
  </si>
  <si>
    <t>Dragonfire Ward</t>
  </si>
  <si>
    <t>Dragonfire Shield</t>
  </si>
  <si>
    <t>Ancient Wyvern Shield</t>
  </si>
  <si>
    <t>Spectral Spirit Shield</t>
  </si>
  <si>
    <t>Brimstone Ring</t>
  </si>
  <si>
    <t>Elite Void</t>
  </si>
  <si>
    <t>Thread of Elidinis</t>
  </si>
  <si>
    <t>Total Miscellaneous Points</t>
  </si>
  <si>
    <t>Final Point Count</t>
  </si>
  <si>
    <t>Bow of Faerdhinen</t>
  </si>
  <si>
    <t>Tier 1</t>
  </si>
  <si>
    <t>Tier 2</t>
  </si>
  <si>
    <t>Tier 3</t>
  </si>
  <si>
    <t>Tier 4</t>
  </si>
  <si>
    <t>Dragon Hunter Lance</t>
  </si>
  <si>
    <r>
      <t xml:space="preserve">Keris Partisan </t>
    </r>
    <r>
      <rPr>
        <sz val="8"/>
        <color rgb="FF000000"/>
        <rFont val="Calibri"/>
        <family val="2"/>
        <scheme val="minor"/>
      </rPr>
      <t>(keep no if you have w/ gem)</t>
    </r>
  </si>
  <si>
    <t>Keris Partisan w/ Gem</t>
  </si>
  <si>
    <r>
      <t xml:space="preserve">Master Wand </t>
    </r>
    <r>
      <rPr>
        <sz val="8"/>
        <color rgb="FF000000"/>
        <rFont val="Calibri"/>
        <family val="2"/>
        <scheme val="minor"/>
      </rPr>
      <t>(keep no if you have Kodai)</t>
    </r>
  </si>
  <si>
    <t>Granite Gloves</t>
  </si>
  <si>
    <t>Granite Ring</t>
  </si>
  <si>
    <t>Granite Hammer</t>
  </si>
  <si>
    <t>Black Tourmaline Core</t>
  </si>
  <si>
    <t>Smoke Battlestaff</t>
  </si>
  <si>
    <t>Malediction Ward</t>
  </si>
  <si>
    <t>Ring of the Gods (i)</t>
  </si>
  <si>
    <t>Treasonous Ring (i)</t>
  </si>
  <si>
    <t>Tyrannical Ring (i)</t>
  </si>
  <si>
    <t>Warrior Ring (i)</t>
  </si>
  <si>
    <t>Sarachnis Cudgel</t>
  </si>
  <si>
    <t>Saradomin Hilt</t>
  </si>
  <si>
    <t>Dragonbone Necklace</t>
  </si>
  <si>
    <t>Staff of the Dead</t>
  </si>
  <si>
    <t>Armadyl Hilt</t>
  </si>
  <si>
    <t>Ancient Hilt</t>
  </si>
  <si>
    <t>Bandos Boots</t>
  </si>
  <si>
    <t>Zamorak Hilt</t>
  </si>
  <si>
    <t>300 Nex KC</t>
  </si>
  <si>
    <t>Abyssal Dagger</t>
  </si>
  <si>
    <t>Special</t>
  </si>
  <si>
    <t>Combat Levels</t>
  </si>
  <si>
    <t>Yes</t>
  </si>
  <si>
    <t>Melee Levels</t>
  </si>
  <si>
    <t>Ranged Levels</t>
  </si>
  <si>
    <t>Magic Levels</t>
  </si>
  <si>
    <t>Skill Levels</t>
  </si>
  <si>
    <t>Herblore Level</t>
  </si>
  <si>
    <t>Ranged Level</t>
  </si>
  <si>
    <t>Magic Level</t>
  </si>
  <si>
    <t>85+ Ranged</t>
  </si>
  <si>
    <t>90+ Ranged</t>
  </si>
  <si>
    <t>95+ Ranged</t>
  </si>
  <si>
    <t>99 Ranged</t>
  </si>
  <si>
    <t>85+ Magic</t>
  </si>
  <si>
    <t>90+ Magic</t>
  </si>
  <si>
    <t>95+ Magic</t>
  </si>
  <si>
    <t>99 Magic</t>
  </si>
  <si>
    <t>Total Gear Loadout Points</t>
  </si>
  <si>
    <t>Total Skill Level Points</t>
  </si>
  <si>
    <t>Arcane Spirit Shield</t>
  </si>
  <si>
    <t>Current Rank Tiers</t>
  </si>
  <si>
    <t>90 Herblore</t>
  </si>
  <si>
    <t>No</t>
  </si>
  <si>
    <t>Twisted Ancestral Colour Kit #1</t>
  </si>
  <si>
    <t>Twisted Ancestral Colour Kit #2</t>
  </si>
  <si>
    <t>Twisted Ancestral Colour Kit #3</t>
  </si>
  <si>
    <t>Metamorphic Dust</t>
  </si>
  <si>
    <t>Sanguine Ornament Kit</t>
  </si>
  <si>
    <t>Holy Ornament Kit</t>
  </si>
  <si>
    <t>Sanguine Dust</t>
  </si>
  <si>
    <t>Remnant of Zebak</t>
  </si>
  <si>
    <t>Remnant of Kephri</t>
  </si>
  <si>
    <t>Remnant of Ba-Ba</t>
  </si>
  <si>
    <t>Remnant of Akkha</t>
  </si>
  <si>
    <t>Cursed Phalanx</t>
  </si>
  <si>
    <t>Ancient Remnant</t>
  </si>
  <si>
    <t>600 + Infernal Cape</t>
  </si>
  <si>
    <t>Menaphite Ornament Kit</t>
  </si>
  <si>
    <t>99 Attack / Strength / Defense</t>
  </si>
  <si>
    <t>85+ Attack / Strength / Defense</t>
  </si>
  <si>
    <t>90+ Attack / Strength / Defense</t>
  </si>
  <si>
    <t>95+ Attack / Strength / Defense</t>
  </si>
  <si>
    <t>Harmonised Orb</t>
  </si>
  <si>
    <t>100 Normal ToA KC (Invo 150-299)</t>
  </si>
  <si>
    <t>200 CoX KC</t>
  </si>
  <si>
    <t>750 Combined CoX KC</t>
  </si>
  <si>
    <t>500 Combined ToB KC</t>
  </si>
  <si>
    <t>500 Combined ToA KC</t>
  </si>
  <si>
    <t>1250 Nex KC</t>
  </si>
  <si>
    <t>Skills</t>
  </si>
  <si>
    <t>Value</t>
  </si>
  <si>
    <t>Skilling Outfits</t>
  </si>
  <si>
    <t>Total level</t>
  </si>
  <si>
    <t>Graceful Outfit</t>
  </si>
  <si>
    <t># of Skillcapes</t>
  </si>
  <si>
    <t>Carpenter's Outfit</t>
  </si>
  <si>
    <t>Current Tiers</t>
  </si>
  <si>
    <t>Farmer's Outfit</t>
  </si>
  <si>
    <t>Skill Point Value</t>
  </si>
  <si>
    <t>Pyromancer's Outfit</t>
  </si>
  <si>
    <t>Angler's Outfit</t>
  </si>
  <si>
    <t>Prospector Kit</t>
  </si>
  <si>
    <t>Quest &amp; Diaries</t>
  </si>
  <si>
    <t>Zealot's Robes</t>
  </si>
  <si>
    <t>Quest points</t>
  </si>
  <si>
    <t>Raiments of the Eye</t>
  </si>
  <si>
    <t>Ardougne Diaries</t>
  </si>
  <si>
    <t>Elite</t>
  </si>
  <si>
    <t>Smiths' Uniform</t>
  </si>
  <si>
    <t>Desert Diaries</t>
  </si>
  <si>
    <t>Rogue Outfit</t>
  </si>
  <si>
    <t>Falador Diaries</t>
  </si>
  <si>
    <t>Lumberjack Outfit</t>
  </si>
  <si>
    <t>Fremennik Diaries</t>
  </si>
  <si>
    <t>Kandarin Diaries</t>
  </si>
  <si>
    <t>Skilling Outfits Point Value</t>
  </si>
  <si>
    <t>Karamja Diaries</t>
  </si>
  <si>
    <t>Kourend &amp; Kebos Diaries</t>
  </si>
  <si>
    <t>Lumbridge &amp; Draynor Diaries</t>
  </si>
  <si>
    <t>Utilities</t>
  </si>
  <si>
    <t>Morytania Diaries</t>
  </si>
  <si>
    <t>Fairy rings</t>
  </si>
  <si>
    <t>Varrock Diaries</t>
  </si>
  <si>
    <t>Ornate pool</t>
  </si>
  <si>
    <t>Western Province Diaries</t>
  </si>
  <si>
    <t>Jewellery box</t>
  </si>
  <si>
    <t>Wilderness Diaries</t>
  </si>
  <si>
    <t>Utilities Point Value</t>
  </si>
  <si>
    <t>Quest &amp; Diaries Point Value</t>
  </si>
  <si>
    <t>Tools</t>
  </si>
  <si>
    <t>Total points</t>
  </si>
  <si>
    <t>Dragon axe</t>
  </si>
  <si>
    <t>Dragon pickaxe</t>
  </si>
  <si>
    <t>Dragon  harpoon</t>
  </si>
  <si>
    <t>Crystal tool seed</t>
  </si>
  <si>
    <t>Tools Point Value</t>
  </si>
  <si>
    <t>Achievement Diaries</t>
  </si>
  <si>
    <t>Easy</t>
  </si>
  <si>
    <t>Medium</t>
  </si>
  <si>
    <t>Hard</t>
  </si>
  <si>
    <t>Skill of the Week</t>
  </si>
  <si>
    <t>Top 5 SOTW</t>
  </si>
  <si>
    <t>Top 3 SOTW</t>
  </si>
  <si>
    <t>SOTW Winner !!!</t>
  </si>
  <si>
    <t>600 + Maxed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</si>
</sst>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1">
    <numFmt numFmtId="164" formatCode="&quot;Neitiznot Helm&quot;"/>
    <numFmt numFmtId="165" formatCode="&quot;Neitiznot Faceguard&quot;"/>
    <numFmt numFmtId="166" formatCode="&quot;Fire Cape&quot;"/>
    <numFmt numFmtId="167" formatCode="&quot;Infernal Cape&quot;"/>
    <numFmt numFmtId="168" formatCode="&quot;Amulet of Glory&quot;"/>
    <numFmt numFmtId="169" formatCode="&quot;Amulet of Fury&quot;"/>
    <numFmt numFmtId="170" formatCode="&quot;Amulet of Torture&quot;"/>
    <numFmt numFmtId="171" formatCode="&quot;Fighter Torso&quot;"/>
    <numFmt numFmtId="172" formatCode="&quot;Bandos Chestplate&quot;"/>
    <numFmt numFmtId="173" formatCode="&quot;Torva Platebody&quot;"/>
    <numFmt numFmtId="174" formatCode="&quot;Torva Full Helm&quot;"/>
    <numFmt numFmtId="175" formatCode="&quot;Bandos Tassets&quot;"/>
    <numFmt numFmtId="176" formatCode="&quot;Torva Platelegs&quot;"/>
    <numFmt numFmtId="177" formatCode="&quot;Dragon Defender&quot;"/>
    <numFmt numFmtId="178" formatCode="&quot;Avernic Defender&quot;"/>
    <numFmt numFmtId="179" formatCode="&quot;Barrows Gloves&quot;"/>
    <numFmt numFmtId="180" formatCode="&quot;Ferocious Gloves&quot;"/>
    <numFmt numFmtId="181" formatCode="&quot;Dragon Boots&quot;"/>
    <numFmt numFmtId="182" formatCode="&quot;Primordial Boots&quot;"/>
    <numFmt numFmtId="183" formatCode="&quot;Berserker Ring (i)&quot;"/>
    <numFmt numFmtId="184" formatCode="[=3]&quot;Fire Cape&quot;;[=15]&quot;Infernal Cape&quot;"/>
    <numFmt numFmtId="185" formatCode="[=1]&quot;Fighter Torso&quot;;[=8]&quot;Bandos Chestplate&quot;;&quot;Torva Platebody&quot;"/>
    <numFmt numFmtId="186" formatCode="&quot;Dragon/Barrows Legs&quot;"/>
    <numFmt numFmtId="187" formatCode="[=1]&quot;Dragon/Barrows Legs&quot;;[=8]&quot;Bandos Tassets&quot;;&quot;Torva Platelegs&quot;"/>
    <numFmt numFmtId="188" formatCode="[=1]&quot;Dragon Defender&quot;;[=10]&quot;Avernic Defender&quot;"/>
    <numFmt numFmtId="189" formatCode="[=1]&quot;Dragon Boots&quot;;[=9]&quot;Primoridial Boots&quot;"/>
    <numFmt numFmtId="190" formatCode="[=2]&quot;Berserker Ring (i)&quot;;"/>
    <numFmt numFmtId="191" formatCode="&quot;Blessed Coif/Robin Hood Hat&quot;"/>
    <numFmt numFmtId="192" formatCode="&quot;Archers Ring (i)&quot;"/>
    <numFmt numFmtId="193" formatCode="&quot;Ava's Assembler&quot;"/>
    <numFmt numFmtId="194" formatCode="&quot;Necklace of Anguish&quot;"/>
    <numFmt numFmtId="195" formatCode="&quot;Blessed D'Hide Body&quot;"/>
    <numFmt numFmtId="196" formatCode="&quot;Armadyl Chestplate&quot;"/>
    <numFmt numFmtId="197" formatCode="&quot;Armadyl Helmet&quot;"/>
    <numFmt numFmtId="198" formatCode="&quot;Blessed D'Hide Chaps&quot;"/>
    <numFmt numFmtId="199" formatCode="&quot;Armadyl Chainskirt&quot;"/>
    <numFmt numFmtId="200" formatCode="&quot;Odium Ward&quot;"/>
    <numFmt numFmtId="201" formatCode="&quot;Twisted Buckler&quot;"/>
    <numFmt numFmtId="202" formatCode="&quot;Zaryte Vambraces&quot;"/>
    <numFmt numFmtId="203" formatCode="&quot;Blessed D'Hide Boots&quot;"/>
    <numFmt numFmtId="204" formatCode="&quot;Ranger Boots&quot;"/>
    <numFmt numFmtId="205" formatCode="&quot;Pegasian Boots&quot;"/>
    <numFmt numFmtId="206" formatCode="&quot;Rune Crossbow&quot;"/>
    <numFmt numFmtId="207" formatCode="&quot;Armadyl Crossbow&quot;"/>
    <numFmt numFmtId="208" formatCode="&quot;Zaryte Crossbow&quot;"/>
    <numFmt numFmtId="209" formatCode="[=2]&quot;Barrows Gloves&quot;;[=11]&quot;Zaryte Vambraces&quot;"/>
    <numFmt numFmtId="210" formatCode="[=2]&quot;Blessed D'Hide Boots&quot;;[=5]&quot;Ranger Boots&quot;;&quot;Pegasian Boots&quot;"/>
    <numFmt numFmtId="211" formatCode="[=2]&quot;Archers Ring (i)&quot;;General"/>
    <numFmt numFmtId="212" formatCode="[=1]&quot;Rune Crossbow&quot;;[=8]&quot;Armadyl Crossbow&quot;;&quot;Zaryte Crossbow&quot;"/>
    <numFmt numFmtId="213" formatCode="&quot;Ahrim's Hood&quot;"/>
    <numFmt numFmtId="214" formatCode="&quot;Ancestral Hat&quot;"/>
    <numFmt numFmtId="215" formatCode="&quot;God Cape&quot;"/>
    <numFmt numFmtId="216" formatCode="&quot;God Cape (i)&quot;"/>
    <numFmt numFmtId="217" formatCode="&quot;Occult Necklace&quot;"/>
    <numFmt numFmtId="218" formatCode="&quot;Mystic/Infinity Top&quot;"/>
    <numFmt numFmtId="219" formatCode="&quot;Ahrim's Robetop&quot;"/>
    <numFmt numFmtId="220" formatCode="&quot;Ancestral Robe Top&quot;"/>
    <numFmt numFmtId="221" formatCode="&quot;Mystic/Infinity Bottom&quot;"/>
    <numFmt numFmtId="222" formatCode="&quot;Ahrim's Robeskirt&quot;"/>
    <numFmt numFmtId="223" formatCode="&quot;Ancestral Robe Bottom&quot;"/>
    <numFmt numFmtId="224" formatCode="&quot;Elidinis Ward&quot;"/>
    <numFmt numFmtId="225" formatCode="&quot;Elidinis Ward (f)&quot;"/>
    <numFmt numFmtId="226" formatCode="&quot;Tormented Bracelet&quot;"/>
    <numFmt numFmtId="227" formatCode="&quot;Tome/Book of Darkness/Mage Book&quot;"/>
    <numFmt numFmtId="228" formatCode="&quot;Infinity Boots&quot;"/>
    <numFmt numFmtId="229" formatCode="&quot;Eternal Boots&quot;"/>
    <numFmt numFmtId="230" formatCode="&quot;Seer's Ring&quot;"/>
    <numFmt numFmtId="231" formatCode="&quot;Iban's Staff (u)&quot;"/>
    <numFmt numFmtId="232" formatCode="&quot;Trident of the Seas&quot;"/>
    <numFmt numFmtId="233" formatCode="&quot;Trident of the Swamp&quot;"/>
    <numFmt numFmtId="234" formatCode="[=1]&quot;God Cape&quot;;[=2]&quot;God Cape (i)&quot;"/>
    <numFmt numFmtId="235" formatCode="[=0]&quot;Mystic/Infinity Top&quot;;[=5]&quot;Ahrim's Robetop&quot;;&quot;Ancestral Robe Top&quot;"/>
    <numFmt numFmtId="236" formatCode="[=0]&quot;Mystic/Infinity Robe Bottom&quot;;[=5]&quot;Ahrim's Robeskirt&quot;;&quot;Ancestral Robe Bottom&quot;"/>
    <numFmt numFmtId="237" formatCode="[=1]&quot;Tome/Book of Darkness/Mage Book&quot;;[=7]&quot;Elidinis Ward&quot;;&quot;Elidinis Ward (f)&quot;"/>
    <numFmt numFmtId="238" formatCode="[=2]&quot;Barrows Gloves&quot;;[=5]&quot;Tormented Bracelet&quot;"/>
    <numFmt numFmtId="239" formatCode="[=2]&quot;Infinity Boots&quot;;[=9]&quot;Eternal Boots&quot;"/>
    <numFmt numFmtId="240" formatCode="&quot;Seer's Ring (i)&quot;"/>
    <numFmt numFmtId="241" formatCode="[=1]&quot;Iban's Staff (u)&quot;;[=3]&quot;Trident of the Seas&quot;;&quot;Trident of the Swamp&quot;"/>
    <numFmt numFmtId="242" formatCode="[=1]&quot;Amulet of Glory&quot;;[=2]&quot;Amulet of Fury&quot;;&quot;Amulet of Torture&quot;"/>
    <numFmt numFmtId="243" formatCode="[=1]&quot;Amulet of Glory&quot;;[=2]&quot;Amulet of Fury&quot;;&quot;Necklace of Anguish&quot;"/>
    <numFmt numFmtId="244" formatCode="[=2]&quot;Barrows Gloves&quot;;[=9]&quot;Ferocious Gloves&quot;"/>
    <numFmt numFmtId="245" formatCode="[=1]&quot;Amulet of Glory&quot;;[=2]&quot;Amulet of Fury&quot;;&quot;Occult Necklace&quot;"/>
    <numFmt numFmtId="246" formatCode="[=1]&quot;Ahrim's Hood&quot;;[=15]&quot;Ancestral Hat&quot;"/>
    <numFmt numFmtId="247" formatCode="[=1]&quot;Neitiznot Helm&quot;;[=8]&quot;Neitiznot Faceguard&quot;;&quot;Torva Full Helm&quot;"/>
    <numFmt numFmtId="248" formatCode="&quot;Masori Mask (f)&quot;"/>
    <numFmt numFmtId="249" formatCode="&quot;Masori Body (f)&quot;"/>
    <numFmt numFmtId="250" formatCode="&quot;Masori Chaps (f)&quot;"/>
    <numFmt numFmtId="251" formatCode="[=1]&quot;Blessed Coif/Robin Hood Hat&quot;;[=8]&quot;Armadyl Helmet&quot;;&quot;Masori Mask (f)&quot;"/>
    <numFmt numFmtId="252" formatCode="[=3]&quot;Blessed D'Hide Body&quot;;[=8]&quot;Armadyl Chestplate&quot;;&quot;Masori Body (f)&quot;"/>
    <numFmt numFmtId="253" formatCode="[=3]&quot;Blessed D'Hide Chaps&quot;;[=8]&quot;Armadyl Chainskirt&quot;;&quot;Masori Chaps (f)&quot;"/>
    <numFmt numFmtId="254" formatCode="&quot;Abyssal Whip&quot;"/>
    <numFmt numFmtId="255" formatCode="&quot;Tentacle Whip&quot;"/>
    <numFmt numFmtId="256" formatCode="[=3]&quot;Abyssal Whip&quot;;[=6]&quot;Tentacle Whip&quot;;"/>
    <numFmt numFmtId="257" formatCode="&quot;Imbued Heart&quot;"/>
    <numFmt numFmtId="258" formatCode="&quot;Saturated Heart&quot;"/>
    <numFmt numFmtId="259" formatCode="[=6]&quot;Imbued Heart&quot;;[=10]&quot;Saturated Heart&quot;"/>
    <numFmt numFmtId="260" formatCode="&quot;Blessed D'Hide Shield/Book of Law&quot;"/>
    <numFmt numFmtId="261" formatCode="[=2]&quot;Blessed D'Hide Shield/Book of Law&quot;;[=5]&quot;Odium Ward&quot;;&quot;Twisted Buckler&quot;"/>
    <numFmt numFmtId="262" formatCode="&quot;Ava's Accumulator&quot;"/>
    <numFmt numFmtId="263" formatCode="&quot;Masori Assembler&quot;"/>
    <numFmt numFmtId="264" formatCode="[=1]&quot;Ava's Accumulator&quot;;[=3]&quot;Ava's Assembler&quot;;&quot;Masori Assembler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9966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200">
    <xf numFmtId="0" fontId="0" fillId="0" borderId="0" xfId="0"/>
    <xf numFmtId="0" fontId="0" fillId="4" borderId="0" xfId="0" applyFill="1"/>
    <xf numFmtId="164" fontId="5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71" fontId="0" fillId="0" borderId="0" xfId="0" applyNumberFormat="1" applyAlignment="1">
      <alignment horizontal="left"/>
    </xf>
    <xf numFmtId="172" fontId="0" fillId="0" borderId="0" xfId="0" applyNumberFormat="1" applyAlignment="1">
      <alignment horizontal="left"/>
    </xf>
    <xf numFmtId="175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180" fontId="0" fillId="0" borderId="0" xfId="0" applyNumberFormat="1" applyAlignment="1">
      <alignment horizontal="left"/>
    </xf>
    <xf numFmtId="181" fontId="0" fillId="0" borderId="0" xfId="0" applyNumberFormat="1" applyAlignment="1">
      <alignment horizontal="left"/>
    </xf>
    <xf numFmtId="182" fontId="0" fillId="0" borderId="0" xfId="0" applyNumberFormat="1" applyAlignment="1">
      <alignment horizontal="left"/>
    </xf>
    <xf numFmtId="183" fontId="0" fillId="0" borderId="0" xfId="0" applyNumberFormat="1" applyAlignment="1">
      <alignment horizontal="left"/>
    </xf>
    <xf numFmtId="174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173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86" fontId="0" fillId="0" borderId="0" xfId="0" applyNumberFormat="1" applyAlignment="1">
      <alignment horizontal="left"/>
    </xf>
    <xf numFmtId="191" fontId="0" fillId="0" borderId="0" xfId="0" applyNumberFormat="1" applyAlignment="1">
      <alignment horizontal="left"/>
    </xf>
    <xf numFmtId="192" fontId="0" fillId="0" borderId="0" xfId="0" applyNumberFormat="1" applyAlignment="1">
      <alignment horizontal="left"/>
    </xf>
    <xf numFmtId="193" fontId="0" fillId="0" borderId="0" xfId="0" applyNumberFormat="1" applyAlignment="1">
      <alignment horizontal="left"/>
    </xf>
    <xf numFmtId="194" fontId="0" fillId="0" borderId="0" xfId="0" applyNumberFormat="1" applyAlignment="1">
      <alignment horizontal="left"/>
    </xf>
    <xf numFmtId="195" fontId="0" fillId="0" borderId="0" xfId="0" applyNumberFormat="1" applyAlignment="1">
      <alignment horizontal="left"/>
    </xf>
    <xf numFmtId="196" fontId="0" fillId="0" borderId="0" xfId="0" applyNumberFormat="1" applyAlignment="1">
      <alignment horizontal="left"/>
    </xf>
    <xf numFmtId="197" fontId="0" fillId="0" borderId="0" xfId="0" applyNumberFormat="1" applyAlignment="1">
      <alignment horizontal="left"/>
    </xf>
    <xf numFmtId="198" fontId="0" fillId="0" borderId="0" xfId="0" applyNumberFormat="1" applyAlignment="1">
      <alignment horizontal="left"/>
    </xf>
    <xf numFmtId="199" fontId="0" fillId="0" borderId="0" xfId="0" applyNumberFormat="1" applyAlignment="1">
      <alignment horizontal="left"/>
    </xf>
    <xf numFmtId="200" fontId="0" fillId="0" borderId="0" xfId="0" applyNumberFormat="1" applyAlignment="1">
      <alignment horizontal="left"/>
    </xf>
    <xf numFmtId="201" fontId="0" fillId="0" borderId="0" xfId="0" applyNumberFormat="1" applyAlignment="1">
      <alignment horizontal="left"/>
    </xf>
    <xf numFmtId="202" fontId="0" fillId="0" borderId="0" xfId="0" applyNumberFormat="1" applyAlignment="1">
      <alignment horizontal="left"/>
    </xf>
    <xf numFmtId="203" fontId="0" fillId="0" borderId="0" xfId="0" applyNumberFormat="1" applyAlignment="1">
      <alignment horizontal="left"/>
    </xf>
    <xf numFmtId="204" fontId="0" fillId="0" borderId="0" xfId="0" applyNumberFormat="1" applyAlignment="1">
      <alignment horizontal="left"/>
    </xf>
    <xf numFmtId="205" fontId="0" fillId="0" borderId="0" xfId="0" applyNumberFormat="1" applyAlignment="1">
      <alignment horizontal="left"/>
    </xf>
    <xf numFmtId="206" fontId="0" fillId="0" borderId="0" xfId="0" applyNumberFormat="1" applyAlignment="1">
      <alignment horizontal="left"/>
    </xf>
    <xf numFmtId="207" fontId="0" fillId="0" borderId="0" xfId="0" applyNumberFormat="1" applyAlignment="1">
      <alignment horizontal="left"/>
    </xf>
    <xf numFmtId="208" fontId="0" fillId="0" borderId="0" xfId="0" applyNumberFormat="1" applyAlignment="1">
      <alignment horizontal="left"/>
    </xf>
    <xf numFmtId="0" fontId="0" fillId="0" borderId="1" xfId="0" applyBorder="1"/>
    <xf numFmtId="213" fontId="0" fillId="0" borderId="0" xfId="0" applyNumberFormat="1" applyAlignment="1">
      <alignment horizontal="left"/>
    </xf>
    <xf numFmtId="214" fontId="0" fillId="0" borderId="0" xfId="0" applyNumberFormat="1" applyAlignment="1">
      <alignment horizontal="left"/>
    </xf>
    <xf numFmtId="215" fontId="0" fillId="0" borderId="0" xfId="0" applyNumberFormat="1" applyAlignment="1">
      <alignment horizontal="left"/>
    </xf>
    <xf numFmtId="216" fontId="0" fillId="0" borderId="0" xfId="0" applyNumberFormat="1" applyAlignment="1">
      <alignment horizontal="left"/>
    </xf>
    <xf numFmtId="217" fontId="0" fillId="0" borderId="0" xfId="0" applyNumberFormat="1" applyAlignment="1">
      <alignment horizontal="left"/>
    </xf>
    <xf numFmtId="218" fontId="0" fillId="0" borderId="0" xfId="0" applyNumberFormat="1" applyAlignment="1">
      <alignment horizontal="left"/>
    </xf>
    <xf numFmtId="219" fontId="0" fillId="0" borderId="0" xfId="0" applyNumberFormat="1" applyAlignment="1">
      <alignment horizontal="left"/>
    </xf>
    <xf numFmtId="220" fontId="0" fillId="0" borderId="0" xfId="0" applyNumberFormat="1" applyAlignment="1">
      <alignment horizontal="left"/>
    </xf>
    <xf numFmtId="221" fontId="0" fillId="0" borderId="0" xfId="0" applyNumberFormat="1" applyAlignment="1">
      <alignment horizontal="left"/>
    </xf>
    <xf numFmtId="222" fontId="0" fillId="0" borderId="0" xfId="0" applyNumberFormat="1" applyAlignment="1">
      <alignment horizontal="left"/>
    </xf>
    <xf numFmtId="223" fontId="0" fillId="0" borderId="0" xfId="0" applyNumberFormat="1" applyAlignment="1">
      <alignment horizontal="left"/>
    </xf>
    <xf numFmtId="224" fontId="0" fillId="0" borderId="0" xfId="0" applyNumberFormat="1" applyAlignment="1">
      <alignment horizontal="left"/>
    </xf>
    <xf numFmtId="225" fontId="0" fillId="0" borderId="0" xfId="0" applyNumberFormat="1" applyAlignment="1">
      <alignment horizontal="left"/>
    </xf>
    <xf numFmtId="0" fontId="0" fillId="0" borderId="4" xfId="0" applyBorder="1"/>
    <xf numFmtId="226" fontId="0" fillId="0" borderId="0" xfId="0" applyNumberFormat="1" applyAlignment="1">
      <alignment horizontal="left"/>
    </xf>
    <xf numFmtId="227" fontId="0" fillId="0" borderId="0" xfId="0" applyNumberFormat="1" applyAlignment="1">
      <alignment horizontal="left"/>
    </xf>
    <xf numFmtId="228" fontId="0" fillId="0" borderId="0" xfId="0" applyNumberFormat="1" applyAlignment="1">
      <alignment horizontal="left"/>
    </xf>
    <xf numFmtId="229" fontId="0" fillId="0" borderId="0" xfId="0" applyNumberFormat="1" applyAlignment="1">
      <alignment horizontal="left"/>
    </xf>
    <xf numFmtId="230" fontId="0" fillId="0" borderId="0" xfId="0" applyNumberFormat="1" applyAlignment="1">
      <alignment horizontal="left"/>
    </xf>
    <xf numFmtId="231" fontId="0" fillId="0" borderId="0" xfId="0" applyNumberFormat="1" applyAlignment="1">
      <alignment horizontal="left"/>
    </xf>
    <xf numFmtId="232" fontId="0" fillId="0" borderId="0" xfId="0" applyNumberFormat="1" applyAlignment="1">
      <alignment horizontal="left"/>
    </xf>
    <xf numFmtId="233" fontId="0" fillId="0" borderId="0" xfId="0" applyNumberFormat="1"/>
    <xf numFmtId="0" fontId="4" fillId="0" borderId="6" xfId="0" applyFont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3" fillId="0" borderId="0" xfId="2" applyFont="1" applyFill="1" applyAlignment="1"/>
    <xf numFmtId="184" fontId="0" fillId="0" borderId="0" xfId="0" applyNumberFormat="1"/>
    <xf numFmtId="185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209" fontId="0" fillId="0" borderId="0" xfId="0" applyNumberFormat="1"/>
    <xf numFmtId="210" fontId="0" fillId="0" borderId="0" xfId="0" applyNumberFormat="1"/>
    <xf numFmtId="211" fontId="0" fillId="0" borderId="0" xfId="0" applyNumberFormat="1"/>
    <xf numFmtId="212" fontId="0" fillId="0" borderId="0" xfId="0" applyNumberFormat="1"/>
    <xf numFmtId="234" fontId="0" fillId="0" borderId="0" xfId="0" applyNumberFormat="1"/>
    <xf numFmtId="235" fontId="0" fillId="0" borderId="0" xfId="0" applyNumberFormat="1"/>
    <xf numFmtId="236" fontId="0" fillId="0" borderId="0" xfId="0" applyNumberFormat="1"/>
    <xf numFmtId="237" fontId="0" fillId="0" borderId="0" xfId="0" applyNumberFormat="1"/>
    <xf numFmtId="238" fontId="0" fillId="0" borderId="0" xfId="0" applyNumberFormat="1"/>
    <xf numFmtId="239" fontId="0" fillId="0" borderId="0" xfId="0" applyNumberFormat="1"/>
    <xf numFmtId="240" fontId="0" fillId="0" borderId="0" xfId="0" applyNumberFormat="1"/>
    <xf numFmtId="241" fontId="0" fillId="0" borderId="0" xfId="0" applyNumberFormat="1"/>
    <xf numFmtId="0" fontId="6" fillId="0" borderId="8" xfId="0" applyFont="1" applyBorder="1"/>
    <xf numFmtId="0" fontId="7" fillId="0" borderId="8" xfId="0" applyFont="1" applyBorder="1"/>
    <xf numFmtId="242" fontId="0" fillId="0" borderId="0" xfId="0" applyNumberFormat="1"/>
    <xf numFmtId="243" fontId="0" fillId="0" borderId="0" xfId="0" applyNumberFormat="1"/>
    <xf numFmtId="244" fontId="0" fillId="0" borderId="0" xfId="0" applyNumberFormat="1"/>
    <xf numFmtId="245" fontId="0" fillId="0" borderId="0" xfId="0" applyNumberFormat="1"/>
    <xf numFmtId="246" fontId="0" fillId="0" borderId="0" xfId="0" applyNumberFormat="1"/>
    <xf numFmtId="247" fontId="0" fillId="0" borderId="0" xfId="0" applyNumberFormat="1"/>
    <xf numFmtId="248" fontId="0" fillId="0" borderId="0" xfId="0" applyNumberFormat="1" applyAlignment="1">
      <alignment horizontal="left"/>
    </xf>
    <xf numFmtId="249" fontId="0" fillId="0" borderId="0" xfId="0" applyNumberFormat="1" applyAlignment="1">
      <alignment horizontal="left"/>
    </xf>
    <xf numFmtId="250" fontId="0" fillId="0" borderId="0" xfId="0" applyNumberFormat="1" applyAlignment="1">
      <alignment horizontal="left"/>
    </xf>
    <xf numFmtId="251" fontId="0" fillId="0" borderId="0" xfId="0" applyNumberFormat="1"/>
    <xf numFmtId="252" fontId="0" fillId="0" borderId="0" xfId="0" applyNumberFormat="1"/>
    <xf numFmtId="253" fontId="0" fillId="0" borderId="0" xfId="0" applyNumberFormat="1"/>
    <xf numFmtId="1" fontId="7" fillId="0" borderId="8" xfId="0" applyNumberFormat="1" applyFont="1" applyBorder="1"/>
    <xf numFmtId="0" fontId="7" fillId="0" borderId="7" xfId="0" applyFont="1" applyBorder="1"/>
    <xf numFmtId="0" fontId="7" fillId="0" borderId="9" xfId="0" applyFont="1" applyBorder="1"/>
    <xf numFmtId="254" fontId="0" fillId="0" borderId="0" xfId="0" applyNumberFormat="1" applyAlignment="1">
      <alignment horizontal="left"/>
    </xf>
    <xf numFmtId="255" fontId="0" fillId="0" borderId="0" xfId="0" applyNumberFormat="1" applyAlignment="1">
      <alignment horizontal="left"/>
    </xf>
    <xf numFmtId="256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4" borderId="11" xfId="0" applyFill="1" applyBorder="1"/>
    <xf numFmtId="257" fontId="0" fillId="0" borderId="0" xfId="0" applyNumberFormat="1" applyAlignment="1">
      <alignment horizontal="left"/>
    </xf>
    <xf numFmtId="258" fontId="0" fillId="0" borderId="0" xfId="0" applyNumberFormat="1" applyAlignment="1">
      <alignment horizontal="left"/>
    </xf>
    <xf numFmtId="259" fontId="0" fillId="0" borderId="0" xfId="0" applyNumberFormat="1"/>
    <xf numFmtId="260" fontId="0" fillId="0" borderId="0" xfId="0" applyNumberFormat="1" applyAlignment="1">
      <alignment horizontal="left"/>
    </xf>
    <xf numFmtId="261" fontId="0" fillId="0" borderId="0" xfId="0" applyNumberFormat="1"/>
    <xf numFmtId="0" fontId="8" fillId="0" borderId="4" xfId="0" applyFont="1" applyBorder="1"/>
    <xf numFmtId="0" fontId="0" fillId="0" borderId="4" xfId="0" applyBorder="1" applyAlignment="1">
      <alignment horizontal="left"/>
    </xf>
    <xf numFmtId="0" fontId="2" fillId="4" borderId="0" xfId="1" applyFill="1" applyBorder="1" applyAlignment="1"/>
    <xf numFmtId="0" fontId="2" fillId="4" borderId="0" xfId="1" applyFill="1" applyBorder="1" applyAlignment="1">
      <alignment horizontal="center"/>
    </xf>
    <xf numFmtId="0" fontId="8" fillId="4" borderId="0" xfId="1" applyFont="1" applyFill="1" applyBorder="1" applyAlignment="1"/>
    <xf numFmtId="0" fontId="8" fillId="0" borderId="0" xfId="1" applyFont="1" applyFill="1" applyBorder="1" applyAlignment="1">
      <alignment vertical="center"/>
    </xf>
    <xf numFmtId="0" fontId="8" fillId="4" borderId="0" xfId="1" applyFont="1" applyFill="1" applyBorder="1" applyAlignment="1">
      <alignment vertical="center"/>
    </xf>
    <xf numFmtId="2" fontId="0" fillId="4" borderId="0" xfId="0" applyNumberFormat="1" applyFill="1"/>
    <xf numFmtId="1" fontId="6" fillId="0" borderId="8" xfId="0" applyNumberFormat="1" applyFont="1" applyBorder="1"/>
    <xf numFmtId="0" fontId="7" fillId="4" borderId="0" xfId="0" applyFont="1" applyFill="1"/>
    <xf numFmtId="262" fontId="0" fillId="0" borderId="0" xfId="0" applyNumberFormat="1" applyAlignment="1">
      <alignment horizontal="left"/>
    </xf>
    <xf numFmtId="263" fontId="0" fillId="0" borderId="0" xfId="0" applyNumberFormat="1" applyAlignment="1">
      <alignment horizontal="left"/>
    </xf>
    <xf numFmtId="264" fontId="0" fillId="0" borderId="0" xfId="0" applyNumberFormat="1"/>
    <xf numFmtId="0" fontId="0" fillId="4" borderId="0" xfId="0" applyFill="1" applyAlignment="1">
      <alignment horizontal="center"/>
    </xf>
    <xf numFmtId="0" fontId="11" fillId="4" borderId="8" xfId="0" applyFont="1" applyFill="1" applyBorder="1"/>
    <xf numFmtId="0" fontId="11" fillId="4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6" xfId="0" applyBorder="1"/>
    <xf numFmtId="1" fontId="0" fillId="0" borderId="16" xfId="0" applyNumberFormat="1" applyBorder="1"/>
    <xf numFmtId="1" fontId="7" fillId="0" borderId="4" xfId="0" applyNumberFormat="1" applyFont="1" applyBorder="1"/>
    <xf numFmtId="0" fontId="0" fillId="0" borderId="17" xfId="0" applyBorder="1" applyAlignment="1">
      <alignment wrapText="1"/>
    </xf>
    <xf numFmtId="0" fontId="0" fillId="0" borderId="17" xfId="0" applyBorder="1"/>
    <xf numFmtId="0" fontId="7" fillId="0" borderId="4" xfId="0" applyFont="1" applyBorder="1"/>
    <xf numFmtId="0" fontId="0" fillId="0" borderId="18" xfId="0" applyBorder="1"/>
    <xf numFmtId="1" fontId="0" fillId="0" borderId="18" xfId="0" applyNumberFormat="1" applyBorder="1"/>
    <xf numFmtId="0" fontId="7" fillId="0" borderId="6" xfId="0" applyFont="1" applyBorder="1"/>
    <xf numFmtId="1" fontId="0" fillId="4" borderId="0" xfId="0" applyNumberFormat="1" applyFill="1"/>
    <xf numFmtId="0" fontId="0" fillId="4" borderId="8" xfId="0" applyFill="1" applyBorder="1"/>
    <xf numFmtId="0" fontId="0" fillId="4" borderId="8" xfId="0" applyFill="1" applyBorder="1" applyAlignment="1">
      <alignment horizontal="left"/>
    </xf>
    <xf numFmtId="1" fontId="0" fillId="0" borderId="17" xfId="0" applyNumberForma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0" fillId="0" borderId="18" xfId="0" applyBorder="1" applyAlignment="1">
      <alignment wrapText="1"/>
    </xf>
    <xf numFmtId="0" fontId="7" fillId="0" borderId="18" xfId="0" applyFont="1" applyBorder="1"/>
    <xf numFmtId="0" fontId="7" fillId="0" borderId="18" xfId="0" applyFont="1" applyBorder="1" applyAlignment="1">
      <alignment horizontal="right"/>
    </xf>
    <xf numFmtId="0" fontId="11" fillId="0" borderId="0" xfId="0" applyFont="1"/>
    <xf numFmtId="1" fontId="0" fillId="0" borderId="18" xfId="0" applyNumberFormat="1" applyBorder="1" applyAlignment="1">
      <alignment horizontal="right"/>
    </xf>
    <xf numFmtId="0" fontId="3" fillId="3" borderId="0" xfId="2" applyFont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8" xfId="1" applyFont="1" applyFill="1" applyBorder="1" applyAlignment="1">
      <alignment horizontal="center" vertical="center"/>
    </xf>
    <xf numFmtId="0" fontId="2" fillId="6" borderId="12" xfId="1" applyFill="1" applyBorder="1" applyAlignment="1">
      <alignment horizontal="center"/>
    </xf>
    <xf numFmtId="0" fontId="2" fillId="6" borderId="13" xfId="1" applyFill="1" applyBorder="1" applyAlignment="1">
      <alignment horizontal="center"/>
    </xf>
    <xf numFmtId="0" fontId="2" fillId="7" borderId="2" xfId="1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5" borderId="2" xfId="1" applyFill="1" applyBorder="1" applyAlignment="1">
      <alignment horizontal="center"/>
    </xf>
    <xf numFmtId="0" fontId="2" fillId="5" borderId="3" xfId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2" fillId="6" borderId="2" xfId="1" applyFill="1" applyBorder="1" applyAlignment="1">
      <alignment horizontal="center"/>
    </xf>
    <xf numFmtId="0" fontId="2" fillId="6" borderId="3" xfId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8" fillId="0" borderId="14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/>
    </xf>
    <xf numFmtId="0" fontId="2" fillId="9" borderId="2" xfId="3" applyBorder="1" applyAlignment="1">
      <alignment horizontal="center"/>
    </xf>
    <xf numFmtId="0" fontId="2" fillId="9" borderId="7" xfId="3" applyBorder="1" applyAlignment="1">
      <alignment horizontal="center"/>
    </xf>
    <xf numFmtId="0" fontId="2" fillId="9" borderId="3" xfId="3" applyBorder="1" applyAlignment="1">
      <alignment horizontal="center"/>
    </xf>
    <xf numFmtId="0" fontId="2" fillId="10" borderId="2" xfId="4" applyBorder="1" applyAlignment="1">
      <alignment horizontal="center"/>
    </xf>
    <xf numFmtId="0" fontId="2" fillId="10" borderId="3" xfId="4" applyBorder="1" applyAlignment="1">
      <alignment horizont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/>
    </xf>
    <xf numFmtId="0" fontId="12" fillId="11" borderId="3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3" borderId="3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13" fillId="15" borderId="20" xfId="0" applyFont="1" applyFill="1" applyBorder="1" applyAlignment="1">
      <alignment horizontal="center" vertical="center"/>
    </xf>
    <xf numFmtId="0" fontId="13" fillId="15" borderId="21" xfId="0" applyFont="1" applyFill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center" vertical="center"/>
    </xf>
    <xf numFmtId="0" fontId="12" fillId="16" borderId="2" xfId="0" applyFont="1" applyFill="1" applyBorder="1" applyAlignment="1">
      <alignment horizontal="center"/>
    </xf>
    <xf numFmtId="0" fontId="12" fillId="16" borderId="3" xfId="0" applyFont="1" applyFill="1" applyBorder="1" applyAlignment="1">
      <alignment horizontal="center"/>
    </xf>
    <xf numFmtId="0" fontId="0" fillId="0" borderId="18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15" xfId="0" applyFont="1" applyBorder="1" applyAlignment="1">
      <alignment horizontal="right"/>
    </xf>
    <xf numFmtId="0" fontId="7" fillId="0" borderId="8" xfId="0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</cellXfs>
  <cellStyles count="5">
    <cellStyle name="60% - Accent2" xfId="2" builtinId="36"/>
    <cellStyle name="Accent2" xfId="1" builtinId="33"/>
    <cellStyle name="Accent3" xfId="3" builtinId="37"/>
    <cellStyle name="Accent6" xfId="4" builtinId="49"/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5.xml"/><Relationship Id="rId18" Type="http://schemas.microsoft.com/office/2017/10/relationships/person" Target="persons/person10.xml"/><Relationship Id="rId26" Type="http://schemas.microsoft.com/office/2017/10/relationships/person" Target="persons/person18.xml"/><Relationship Id="rId21" Type="http://schemas.microsoft.com/office/2017/10/relationships/person" Target="persons/person13.xml"/><Relationship Id="rId34" Type="http://schemas.microsoft.com/office/2017/10/relationships/person" Target="persons/person26.xml"/><Relationship Id="rId7" Type="http://schemas.openxmlformats.org/officeDocument/2006/relationships/calcChain" Target="calcChain.xml"/><Relationship Id="rId12" Type="http://schemas.microsoft.com/office/2017/10/relationships/person" Target="persons/person3.xml"/><Relationship Id="rId17" Type="http://schemas.microsoft.com/office/2017/10/relationships/person" Target="persons/person9.xml"/><Relationship Id="rId25" Type="http://schemas.microsoft.com/office/2017/10/relationships/person" Target="persons/person16.xml"/><Relationship Id="rId33" Type="http://schemas.microsoft.com/office/2017/10/relationships/person" Target="persons/person24.xml"/><Relationship Id="rId38" Type="http://schemas.microsoft.com/office/2017/10/relationships/person" Target="persons/person28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20" Type="http://schemas.microsoft.com/office/2017/10/relationships/person" Target="persons/person11.xml"/><Relationship Id="rId29" Type="http://schemas.microsoft.com/office/2017/10/relationships/person" Target="persons/person20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2.xml"/><Relationship Id="rId24" Type="http://schemas.microsoft.com/office/2017/10/relationships/person" Target="persons/person15.xml"/><Relationship Id="rId32" Type="http://schemas.microsoft.com/office/2017/10/relationships/person" Target="persons/person23.xml"/><Relationship Id="rId37" Type="http://schemas.microsoft.com/office/2017/10/relationships/person" Target="persons/person0.xml"/><Relationship Id="rId5" Type="http://schemas.openxmlformats.org/officeDocument/2006/relationships/styles" Target="styles.xml"/><Relationship Id="rId15" Type="http://schemas.microsoft.com/office/2017/10/relationships/person" Target="persons/person6.xml"/><Relationship Id="rId23" Type="http://schemas.microsoft.com/office/2017/10/relationships/person" Target="persons/person14.xml"/><Relationship Id="rId28" Type="http://schemas.microsoft.com/office/2017/10/relationships/person" Target="persons/person19.xml"/><Relationship Id="rId36" Type="http://schemas.microsoft.com/office/2017/10/relationships/person" Target="persons/person27.xml"/><Relationship Id="rId19" Type="http://schemas.microsoft.com/office/2017/10/relationships/person" Target="persons/person12.xml"/><Relationship Id="rId10" Type="http://schemas.microsoft.com/office/2017/10/relationships/person" Target="persons/person1.xml"/><Relationship Id="rId31" Type="http://schemas.microsoft.com/office/2017/10/relationships/person" Target="persons/person22.xml"/><Relationship Id="rId4" Type="http://schemas.openxmlformats.org/officeDocument/2006/relationships/theme" Target="theme/theme1.xml"/><Relationship Id="rId35" Type="http://schemas.microsoft.com/office/2017/10/relationships/person" Target="persons/person.xml"/><Relationship Id="rId30" Type="http://schemas.microsoft.com/office/2017/10/relationships/person" Target="persons/person25.xml"/><Relationship Id="rId27" Type="http://schemas.microsoft.com/office/2017/10/relationships/person" Target="persons/person21.xml"/><Relationship Id="rId22" Type="http://schemas.microsoft.com/office/2017/10/relationships/person" Target="persons/person17.xml"/><Relationship Id="rId14" Type="http://schemas.microsoft.com/office/2017/10/relationships/person" Target="persons/person8.xml"/><Relationship Id="rId9" Type="http://schemas.microsoft.com/office/2017/10/relationships/person" Target="persons/person4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673-4B92-41E8-B007-B18AC045BC9B}">
  <dimension ref="A1:J64"/>
  <sheetViews>
    <sheetView workbookViewId="0">
      <selection activeCell="G16" sqref="G16"/>
    </sheetView>
  </sheetViews>
  <sheetFormatPr defaultRowHeight="15" x14ac:dyDescent="0.25"/>
  <cols>
    <col min="1" max="1" width="18.7109375" customWidth="1"/>
    <col min="2" max="2" width="33.28515625" bestFit="1" customWidth="1"/>
    <col min="3" max="3" width="19" bestFit="1" customWidth="1"/>
    <col min="4" max="4" width="21.7109375" bestFit="1" customWidth="1"/>
    <col min="5" max="5" width="16.85546875" customWidth="1"/>
    <col min="6" max="6" width="13.7109375" bestFit="1" customWidth="1"/>
    <col min="7" max="9" width="32.28515625" bestFit="1" customWidth="1"/>
  </cols>
  <sheetData>
    <row r="1" spans="1:10" ht="21" x14ac:dyDescent="0.35">
      <c r="A1" s="153" t="s">
        <v>11</v>
      </c>
      <c r="B1" s="153"/>
      <c r="C1" s="153"/>
      <c r="D1" s="153"/>
      <c r="E1" s="68"/>
      <c r="F1" s="153" t="s">
        <v>118</v>
      </c>
      <c r="G1" s="153"/>
      <c r="H1" s="153"/>
      <c r="I1" s="153"/>
      <c r="J1" s="153"/>
    </row>
    <row r="2" spans="1:10" ht="15.75" x14ac:dyDescent="0.25">
      <c r="A2" s="65" t="s">
        <v>12</v>
      </c>
      <c r="B2" s="66"/>
      <c r="C2" s="66"/>
      <c r="D2" s="66"/>
      <c r="F2" s="116" t="s">
        <v>120</v>
      </c>
      <c r="G2" t="s">
        <v>157</v>
      </c>
      <c r="H2" t="s">
        <v>158</v>
      </c>
      <c r="I2" t="s">
        <v>159</v>
      </c>
      <c r="J2" t="s">
        <v>156</v>
      </c>
    </row>
    <row r="3" spans="1:10" x14ac:dyDescent="0.25">
      <c r="A3" s="56" t="s">
        <v>1</v>
      </c>
      <c r="B3" s="2">
        <v>1</v>
      </c>
      <c r="C3" s="3">
        <v>8</v>
      </c>
      <c r="D3" s="19">
        <v>15</v>
      </c>
      <c r="E3" s="4"/>
      <c r="F3" s="117"/>
      <c r="G3" s="4"/>
      <c r="H3" s="4"/>
    </row>
    <row r="4" spans="1:10" x14ac:dyDescent="0.25">
      <c r="A4" s="56" t="s">
        <v>2</v>
      </c>
      <c r="B4" s="5">
        <v>3</v>
      </c>
      <c r="C4" s="6">
        <v>15</v>
      </c>
      <c r="D4" s="4"/>
      <c r="E4" s="4"/>
      <c r="F4" s="117" t="s">
        <v>121</v>
      </c>
      <c r="G4" s="4" t="s">
        <v>127</v>
      </c>
      <c r="H4" s="4" t="s">
        <v>128</v>
      </c>
      <c r="I4" s="4" t="s">
        <v>129</v>
      </c>
      <c r="J4" s="4" t="s">
        <v>130</v>
      </c>
    </row>
    <row r="5" spans="1:10" x14ac:dyDescent="0.25">
      <c r="A5" s="56" t="s">
        <v>3</v>
      </c>
      <c r="B5" s="7">
        <v>1</v>
      </c>
      <c r="C5" s="8">
        <v>2</v>
      </c>
      <c r="D5" s="20">
        <v>5</v>
      </c>
      <c r="E5" s="4"/>
      <c r="F5" s="117"/>
      <c r="G5" s="4"/>
      <c r="H5" s="4"/>
    </row>
    <row r="6" spans="1:10" x14ac:dyDescent="0.25">
      <c r="A6" s="56" t="s">
        <v>4</v>
      </c>
      <c r="B6" s="9">
        <v>1</v>
      </c>
      <c r="C6" s="10">
        <v>8</v>
      </c>
      <c r="D6" s="21">
        <v>15</v>
      </c>
      <c r="E6" s="4"/>
      <c r="F6" s="117" t="s">
        <v>122</v>
      </c>
      <c r="G6" s="4" t="s">
        <v>131</v>
      </c>
      <c r="H6" s="4" t="s">
        <v>132</v>
      </c>
      <c r="I6" s="4" t="s">
        <v>133</v>
      </c>
      <c r="J6" s="4" t="s">
        <v>134</v>
      </c>
    </row>
    <row r="7" spans="1:10" x14ac:dyDescent="0.25">
      <c r="A7" s="56" t="s">
        <v>5</v>
      </c>
      <c r="B7" s="23">
        <v>1</v>
      </c>
      <c r="C7" s="11">
        <v>8</v>
      </c>
      <c r="D7" s="22">
        <v>15</v>
      </c>
      <c r="E7" s="4"/>
      <c r="F7" s="4"/>
      <c r="G7" s="4"/>
      <c r="H7" s="4"/>
    </row>
    <row r="8" spans="1:10" x14ac:dyDescent="0.25">
      <c r="A8" s="56" t="s">
        <v>6</v>
      </c>
      <c r="B8" s="12">
        <v>1</v>
      </c>
      <c r="C8" s="13">
        <v>10</v>
      </c>
      <c r="D8" s="4"/>
      <c r="E8" s="4"/>
      <c r="F8" s="4"/>
      <c r="G8" s="4"/>
      <c r="H8" s="4"/>
    </row>
    <row r="9" spans="1:10" x14ac:dyDescent="0.25">
      <c r="A9" s="56" t="s">
        <v>7</v>
      </c>
      <c r="B9" s="14">
        <v>2</v>
      </c>
      <c r="C9" s="15">
        <v>9</v>
      </c>
      <c r="D9" s="4"/>
      <c r="E9" s="4"/>
      <c r="F9" s="4"/>
      <c r="G9" s="4"/>
      <c r="H9" s="4"/>
    </row>
    <row r="10" spans="1:10" x14ac:dyDescent="0.25">
      <c r="A10" s="56" t="s">
        <v>8</v>
      </c>
      <c r="B10" s="16">
        <v>1</v>
      </c>
      <c r="C10" s="17">
        <v>9</v>
      </c>
      <c r="D10" s="4"/>
      <c r="E10" s="4"/>
      <c r="F10" s="4"/>
      <c r="G10" s="4"/>
      <c r="H10" s="4"/>
    </row>
    <row r="11" spans="1:10" x14ac:dyDescent="0.25">
      <c r="A11" s="56" t="s">
        <v>9</v>
      </c>
      <c r="B11" s="18">
        <v>2</v>
      </c>
      <c r="C11" s="4"/>
      <c r="D11" s="4"/>
      <c r="E11" s="4"/>
      <c r="F11" s="4"/>
      <c r="G11" s="4"/>
      <c r="H11" s="4"/>
    </row>
    <row r="12" spans="1:10" ht="21" x14ac:dyDescent="0.35">
      <c r="A12" s="56" t="s">
        <v>15</v>
      </c>
      <c r="B12" s="104">
        <v>3</v>
      </c>
      <c r="C12" s="105">
        <v>6</v>
      </c>
      <c r="D12" s="4"/>
      <c r="E12" s="4"/>
      <c r="F12" s="153" t="s">
        <v>214</v>
      </c>
      <c r="G12" s="153"/>
      <c r="H12" s="153"/>
      <c r="I12" s="153"/>
    </row>
    <row r="13" spans="1:10" ht="15.75" x14ac:dyDescent="0.25">
      <c r="A13" s="56"/>
      <c r="B13" s="4"/>
      <c r="C13" s="4"/>
      <c r="D13" s="4"/>
      <c r="E13" s="4"/>
      <c r="F13" s="151" t="s">
        <v>215</v>
      </c>
      <c r="G13" t="s">
        <v>219</v>
      </c>
    </row>
    <row r="14" spans="1:10" ht="15.75" x14ac:dyDescent="0.25">
      <c r="A14" s="65" t="s">
        <v>14</v>
      </c>
      <c r="B14" s="67"/>
      <c r="C14" s="67"/>
      <c r="D14" s="67"/>
      <c r="E14" s="4"/>
      <c r="F14" t="s">
        <v>216</v>
      </c>
      <c r="G14" s="2" t="s">
        <v>220</v>
      </c>
      <c r="H14" s="3"/>
      <c r="I14" s="19"/>
    </row>
    <row r="15" spans="1:10" x14ac:dyDescent="0.25">
      <c r="A15" s="56" t="s">
        <v>1</v>
      </c>
      <c r="B15" s="24">
        <v>1</v>
      </c>
      <c r="C15" s="30">
        <v>8</v>
      </c>
      <c r="D15" s="95">
        <v>15</v>
      </c>
      <c r="E15" s="4"/>
      <c r="F15" t="s">
        <v>217</v>
      </c>
      <c r="G15" s="5" t="s">
        <v>221</v>
      </c>
      <c r="H15" s="6"/>
      <c r="I15" s="4"/>
    </row>
    <row r="16" spans="1:10" x14ac:dyDescent="0.25">
      <c r="A16" s="56" t="s">
        <v>2</v>
      </c>
      <c r="B16" s="126">
        <v>1</v>
      </c>
      <c r="C16" s="26">
        <v>3</v>
      </c>
      <c r="D16" s="127">
        <v>5</v>
      </c>
      <c r="E16" s="4"/>
      <c r="F16" t="s">
        <v>185</v>
      </c>
      <c r="G16" s="7"/>
      <c r="H16" s="8"/>
      <c r="I16" s="20"/>
    </row>
    <row r="17" spans="1:8" x14ac:dyDescent="0.25">
      <c r="A17" s="56" t="s">
        <v>3</v>
      </c>
      <c r="B17" s="7">
        <v>1</v>
      </c>
      <c r="C17" s="8">
        <v>2</v>
      </c>
      <c r="D17" s="27">
        <v>5</v>
      </c>
      <c r="E17" s="4"/>
      <c r="F17" s="4"/>
      <c r="G17" s="4"/>
      <c r="H17" s="4"/>
    </row>
    <row r="18" spans="1:8" x14ac:dyDescent="0.25">
      <c r="A18" s="56" t="s">
        <v>4</v>
      </c>
      <c r="B18" s="28">
        <v>3</v>
      </c>
      <c r="C18" s="29">
        <v>8</v>
      </c>
      <c r="D18" s="96">
        <v>15</v>
      </c>
      <c r="E18" s="4"/>
      <c r="F18" s="4"/>
      <c r="G18" s="4"/>
      <c r="H18" s="4"/>
    </row>
    <row r="19" spans="1:8" x14ac:dyDescent="0.25">
      <c r="A19" s="56" t="s">
        <v>5</v>
      </c>
      <c r="B19" s="31">
        <v>3</v>
      </c>
      <c r="C19" s="32">
        <v>8</v>
      </c>
      <c r="D19" s="97">
        <v>15</v>
      </c>
      <c r="E19" s="4"/>
      <c r="F19" s="4"/>
      <c r="G19" s="4"/>
      <c r="H19" s="4"/>
    </row>
    <row r="20" spans="1:8" x14ac:dyDescent="0.25">
      <c r="A20" s="56" t="s">
        <v>6</v>
      </c>
      <c r="B20" s="114">
        <v>2</v>
      </c>
      <c r="C20" s="33">
        <v>5</v>
      </c>
      <c r="D20" s="34">
        <v>9</v>
      </c>
      <c r="E20" s="4"/>
      <c r="F20" s="4"/>
      <c r="G20" s="4"/>
      <c r="H20" s="4"/>
    </row>
    <row r="21" spans="1:8" x14ac:dyDescent="0.25">
      <c r="A21" s="56" t="s">
        <v>7</v>
      </c>
      <c r="B21" s="14">
        <v>2</v>
      </c>
      <c r="C21" s="35">
        <v>11</v>
      </c>
      <c r="D21" s="4"/>
      <c r="E21" s="4"/>
      <c r="F21" s="4"/>
      <c r="G21" s="4"/>
      <c r="H21" s="4"/>
    </row>
    <row r="22" spans="1:8" x14ac:dyDescent="0.25">
      <c r="A22" s="56" t="s">
        <v>8</v>
      </c>
      <c r="B22" s="36">
        <v>2</v>
      </c>
      <c r="C22" s="37">
        <v>5</v>
      </c>
      <c r="D22" s="38">
        <v>9</v>
      </c>
      <c r="E22" s="4"/>
      <c r="F22" s="4"/>
      <c r="G22" s="4"/>
      <c r="H22" s="4"/>
    </row>
    <row r="23" spans="1:8" x14ac:dyDescent="0.25">
      <c r="A23" s="56" t="s">
        <v>9</v>
      </c>
      <c r="B23" s="25">
        <v>2</v>
      </c>
      <c r="C23" s="4"/>
      <c r="D23" s="4"/>
      <c r="E23" s="4"/>
      <c r="F23" s="4"/>
      <c r="G23" s="4"/>
      <c r="H23" s="4"/>
    </row>
    <row r="24" spans="1:8" x14ac:dyDescent="0.25">
      <c r="A24" s="56" t="s">
        <v>15</v>
      </c>
      <c r="B24" s="39">
        <v>1</v>
      </c>
      <c r="C24" s="40">
        <v>8</v>
      </c>
      <c r="D24" s="41">
        <v>14</v>
      </c>
      <c r="F24" s="4"/>
      <c r="G24" s="4"/>
      <c r="H24" s="4"/>
    </row>
    <row r="25" spans="1:8" x14ac:dyDescent="0.25">
      <c r="A25" s="56"/>
      <c r="B25" s="4"/>
      <c r="C25" s="4"/>
      <c r="D25" s="4"/>
      <c r="E25" s="4"/>
      <c r="F25" s="4"/>
      <c r="G25" s="4"/>
      <c r="H25" s="4"/>
    </row>
    <row r="26" spans="1:8" ht="15.75" x14ac:dyDescent="0.25">
      <c r="A26" s="65" t="s">
        <v>17</v>
      </c>
      <c r="B26" s="67"/>
      <c r="C26" s="67"/>
      <c r="D26" s="67"/>
      <c r="E26" s="4"/>
      <c r="F26" s="4"/>
      <c r="G26" s="4"/>
      <c r="H26" s="4"/>
    </row>
    <row r="27" spans="1:8" x14ac:dyDescent="0.25">
      <c r="A27" s="56" t="s">
        <v>1</v>
      </c>
      <c r="B27" s="43">
        <v>1</v>
      </c>
      <c r="C27" s="44">
        <v>15</v>
      </c>
      <c r="D27" s="4"/>
      <c r="E27" s="4"/>
      <c r="F27" s="4"/>
      <c r="G27" s="4"/>
      <c r="H27" s="4"/>
    </row>
    <row r="28" spans="1:8" x14ac:dyDescent="0.25">
      <c r="A28" s="56" t="s">
        <v>2</v>
      </c>
      <c r="B28" s="45">
        <v>1</v>
      </c>
      <c r="C28" s="46">
        <v>2</v>
      </c>
      <c r="D28" s="4"/>
      <c r="E28" s="4"/>
      <c r="F28" s="4"/>
      <c r="G28" s="4"/>
      <c r="H28" s="4"/>
    </row>
    <row r="29" spans="1:8" x14ac:dyDescent="0.25">
      <c r="A29" s="56" t="s">
        <v>3</v>
      </c>
      <c r="B29" s="7">
        <v>1</v>
      </c>
      <c r="C29" s="8">
        <v>2</v>
      </c>
      <c r="D29" s="47">
        <v>7</v>
      </c>
      <c r="E29" s="4"/>
      <c r="F29" s="4"/>
      <c r="G29" s="4"/>
      <c r="H29" s="4"/>
    </row>
    <row r="30" spans="1:8" x14ac:dyDescent="0.25">
      <c r="A30" s="56" t="s">
        <v>4</v>
      </c>
      <c r="B30" s="48">
        <v>0</v>
      </c>
      <c r="C30" s="49">
        <v>5</v>
      </c>
      <c r="D30" s="50">
        <v>15</v>
      </c>
      <c r="E30" s="4"/>
      <c r="F30" s="4"/>
      <c r="G30" s="4"/>
      <c r="H30" s="4"/>
    </row>
    <row r="31" spans="1:8" x14ac:dyDescent="0.25">
      <c r="A31" s="56" t="s">
        <v>5</v>
      </c>
      <c r="B31" s="51">
        <v>0</v>
      </c>
      <c r="C31" s="52">
        <v>5</v>
      </c>
      <c r="D31" s="53">
        <v>15</v>
      </c>
      <c r="E31" s="4"/>
      <c r="F31" s="4"/>
      <c r="G31" s="4"/>
      <c r="H31" s="4"/>
    </row>
    <row r="32" spans="1:8" x14ac:dyDescent="0.25">
      <c r="A32" s="56" t="s">
        <v>6</v>
      </c>
      <c r="B32" s="58">
        <v>1</v>
      </c>
      <c r="C32" s="54">
        <v>7</v>
      </c>
      <c r="D32" s="55">
        <v>15</v>
      </c>
      <c r="E32" s="4"/>
      <c r="F32" s="4"/>
      <c r="G32" s="4"/>
      <c r="H32" s="4"/>
    </row>
    <row r="33" spans="1:8" x14ac:dyDescent="0.25">
      <c r="A33" s="56" t="s">
        <v>7</v>
      </c>
      <c r="B33" s="14">
        <v>2</v>
      </c>
      <c r="C33" s="57">
        <v>5</v>
      </c>
      <c r="D33" s="4"/>
      <c r="E33" s="4"/>
      <c r="F33" s="4"/>
      <c r="G33" s="4"/>
      <c r="H33" s="4"/>
    </row>
    <row r="34" spans="1:8" x14ac:dyDescent="0.25">
      <c r="A34" s="56" t="s">
        <v>8</v>
      </c>
      <c r="B34" s="59">
        <v>2</v>
      </c>
      <c r="C34" s="60">
        <v>9</v>
      </c>
      <c r="D34" s="4"/>
      <c r="E34" s="4"/>
      <c r="F34" s="4"/>
      <c r="G34" s="4"/>
      <c r="H34" s="4"/>
    </row>
    <row r="35" spans="1:8" x14ac:dyDescent="0.25">
      <c r="A35" s="56" t="s">
        <v>9</v>
      </c>
      <c r="B35" s="61">
        <v>2</v>
      </c>
      <c r="C35" s="4"/>
      <c r="D35" s="4"/>
      <c r="E35" s="4"/>
      <c r="F35" s="4"/>
      <c r="G35" s="4"/>
      <c r="H35" s="4"/>
    </row>
    <row r="36" spans="1:8" x14ac:dyDescent="0.25">
      <c r="A36" s="56" t="s">
        <v>15</v>
      </c>
      <c r="B36" s="62">
        <v>1</v>
      </c>
      <c r="C36" s="63">
        <v>3</v>
      </c>
      <c r="D36" s="64">
        <v>9</v>
      </c>
    </row>
    <row r="37" spans="1:8" x14ac:dyDescent="0.25">
      <c r="A37" s="56" t="s">
        <v>117</v>
      </c>
      <c r="B37" s="111">
        <v>6</v>
      </c>
      <c r="C37" s="112">
        <v>10</v>
      </c>
    </row>
    <row r="38" spans="1:8" x14ac:dyDescent="0.25">
      <c r="B38" s="4"/>
      <c r="C38" s="4"/>
    </row>
    <row r="39" spans="1:8" x14ac:dyDescent="0.25">
      <c r="B39" s="4"/>
      <c r="C39" s="4"/>
    </row>
    <row r="40" spans="1:8" x14ac:dyDescent="0.25">
      <c r="B40" s="4"/>
      <c r="C40" s="4"/>
    </row>
    <row r="41" spans="1:8" x14ac:dyDescent="0.25">
      <c r="B41" s="4"/>
      <c r="C41" s="4"/>
    </row>
    <row r="42" spans="1:8" x14ac:dyDescent="0.25">
      <c r="B42" s="4"/>
      <c r="C42" s="4"/>
    </row>
    <row r="43" spans="1:8" x14ac:dyDescent="0.25">
      <c r="B43" s="4"/>
      <c r="C43" s="4"/>
    </row>
    <row r="44" spans="1:8" x14ac:dyDescent="0.25">
      <c r="B44" s="4"/>
      <c r="C44" s="4"/>
    </row>
    <row r="45" spans="1:8" x14ac:dyDescent="0.25">
      <c r="B45" s="4"/>
      <c r="C45" s="4"/>
    </row>
    <row r="46" spans="1:8" x14ac:dyDescent="0.25">
      <c r="B46" s="4"/>
      <c r="C46" s="4"/>
    </row>
    <row r="47" spans="1:8" x14ac:dyDescent="0.25">
      <c r="B47" s="4"/>
      <c r="C47" s="4"/>
    </row>
    <row r="48" spans="1:8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</sheetData>
  <mergeCells count="3">
    <mergeCell ref="A1:D1"/>
    <mergeCell ref="F1:J1"/>
    <mergeCell ref="F12: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7D88-61E6-4D7F-AEFC-D314257D41B1}">
  <dimension ref="A1:AO178"/>
  <sheetViews>
    <sheetView zoomScaleNormal="100" workbookViewId="0">
      <selection sqref="A1:K1"/>
    </sheetView>
  </sheetViews>
  <sheetFormatPr defaultRowHeight="15" x14ac:dyDescent="0.25"/>
  <cols>
    <col min="1" max="1" width="11" customWidth="1"/>
    <col min="2" max="2" width="33.7109375" customWidth="1"/>
    <col min="4" max="4" width="11" customWidth="1"/>
    <col min="5" max="5" width="37" customWidth="1"/>
    <col min="6" max="6" width="9.140625" customWidth="1"/>
    <col min="7" max="7" width="11.28515625" bestFit="1" customWidth="1"/>
    <col min="8" max="8" width="38" customWidth="1"/>
    <col min="10" max="10" width="14.85546875" bestFit="1" customWidth="1"/>
    <col min="11" max="11" width="20.85546875" bestFit="1" customWidth="1"/>
    <col min="12" max="12" width="10.85546875" customWidth="1"/>
    <col min="13" max="13" width="20.42578125" customWidth="1"/>
    <col min="14" max="14" width="8.5703125" customWidth="1"/>
    <col min="15" max="15" width="21.42578125" customWidth="1"/>
    <col min="17" max="17" width="15.5703125" customWidth="1"/>
  </cols>
  <sheetData>
    <row r="1" spans="1:41" ht="15.75" thickBot="1" x14ac:dyDescent="0.3">
      <c r="A1" s="170" t="s">
        <v>123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.75" thickBot="1" x14ac:dyDescent="0.3">
      <c r="A2" s="156" t="s">
        <v>120</v>
      </c>
      <c r="B2" s="157"/>
      <c r="C2" s="118"/>
      <c r="D2" s="158" t="s">
        <v>125</v>
      </c>
      <c r="E2" s="159"/>
      <c r="F2" s="1"/>
      <c r="G2" s="160" t="s">
        <v>126</v>
      </c>
      <c r="H2" s="161"/>
      <c r="I2" s="1"/>
      <c r="J2" s="173" t="s">
        <v>124</v>
      </c>
      <c r="K2" s="17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55" t="s">
        <v>156</v>
      </c>
      <c r="B3" s="155"/>
      <c r="C3" s="119"/>
      <c r="D3" s="168" t="s">
        <v>130</v>
      </c>
      <c r="E3" s="169"/>
      <c r="F3" s="120"/>
      <c r="G3" s="155" t="s">
        <v>134</v>
      </c>
      <c r="H3" s="155"/>
      <c r="I3" s="1"/>
      <c r="J3" s="155" t="s">
        <v>139</v>
      </c>
      <c r="K3" s="15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s="121"/>
      <c r="B4" s="122"/>
      <c r="C4" s="119"/>
      <c r="D4" s="119"/>
      <c r="E4" s="119"/>
      <c r="F4" s="120"/>
      <c r="G4" s="123"/>
      <c r="H4" s="1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customHeight="1" x14ac:dyDescent="0.25">
      <c r="A5" s="1"/>
      <c r="B5" s="88" t="s">
        <v>18</v>
      </c>
      <c r="C5" s="88" t="str">
        <f>IF(A3="85+ Attack / Strength / Defense","1",IF(A3="90+ Attack / Strength / Defense","2",IF(A3="95+ Attack / Strength / Defense","4",IF(A3="99 Attack / Strength / Defense","6","0"))))</f>
        <v>6</v>
      </c>
      <c r="D5" s="1"/>
      <c r="E5" s="88" t="s">
        <v>18</v>
      </c>
      <c r="F5" s="88" t="str">
        <f>IF(D3="85+ Ranged","1",IF(D3="90+ Ranged","2",IF(D3="95+ Ranged","4",IF(D3="99 Ranged","6","0"))))</f>
        <v>6</v>
      </c>
      <c r="H5" s="88" t="s">
        <v>18</v>
      </c>
      <c r="I5" s="88" t="str">
        <f>IF(G3="85+ Magic","1",IF(G3="90+ Magic","2",IF(G3="95+ Magic","4",IF(G3="99 Magic","6","0"))))</f>
        <v>6</v>
      </c>
      <c r="K5" s="88" t="s">
        <v>18</v>
      </c>
      <c r="L5" s="88" t="str">
        <f>IF(J3="78 Herblore","4",IF(J3="90 Herblore","9","0"))</f>
        <v>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customHeight="1" x14ac:dyDescent="0.25">
      <c r="A6" s="1"/>
      <c r="B6" s="125"/>
      <c r="C6" s="125"/>
      <c r="D6" s="1"/>
      <c r="E6" s="125"/>
      <c r="F6" s="125"/>
      <c r="G6" s="1"/>
      <c r="H6" s="125"/>
      <c r="I6" s="125"/>
      <c r="J6" s="1"/>
      <c r="K6" s="125"/>
      <c r="L6" s="1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.75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.75" thickBot="1" x14ac:dyDescent="0.3">
      <c r="A8" s="163" t="s">
        <v>0</v>
      </c>
      <c r="B8" s="164"/>
      <c r="C8" s="1"/>
      <c r="D8" s="158" t="s">
        <v>13</v>
      </c>
      <c r="E8" s="159"/>
      <c r="F8" s="1"/>
      <c r="G8" s="160" t="s">
        <v>16</v>
      </c>
      <c r="H8" s="161"/>
      <c r="I8" s="1"/>
      <c r="J8" s="1"/>
      <c r="K8" s="1"/>
      <c r="L8" s="1"/>
      <c r="M8" s="1"/>
      <c r="N8" s="154"/>
      <c r="O8" s="15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5.75" thickBot="1" x14ac:dyDescent="0.3">
      <c r="A9" s="42" t="s">
        <v>1</v>
      </c>
      <c r="B9" s="94">
        <v>15</v>
      </c>
      <c r="C9" s="1"/>
      <c r="D9" s="42" t="s">
        <v>1</v>
      </c>
      <c r="E9" s="98">
        <v>15</v>
      </c>
      <c r="F9" s="1"/>
      <c r="G9" s="42" t="s">
        <v>1</v>
      </c>
      <c r="H9" s="93">
        <v>15</v>
      </c>
      <c r="I9" s="1"/>
      <c r="J9" s="1"/>
      <c r="K9" s="1"/>
      <c r="L9" s="1"/>
      <c r="M9" s="1"/>
      <c r="N9" s="1"/>
      <c r="O9" s="12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15.75" thickBot="1" x14ac:dyDescent="0.3">
      <c r="A10" s="42" t="s">
        <v>2</v>
      </c>
      <c r="B10" s="69">
        <v>15</v>
      </c>
      <c r="C10" s="1"/>
      <c r="D10" s="42" t="s">
        <v>2</v>
      </c>
      <c r="E10" s="128">
        <v>5</v>
      </c>
      <c r="F10" s="1"/>
      <c r="G10" s="42" t="s">
        <v>2</v>
      </c>
      <c r="H10" s="79">
        <v>2</v>
      </c>
      <c r="I10" s="1"/>
      <c r="J10" s="1"/>
      <c r="K10" s="1"/>
      <c r="L10" s="1"/>
      <c r="M10" s="1"/>
      <c r="N10" s="1"/>
      <c r="O10" s="12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1" ht="16.5" thickBot="1" x14ac:dyDescent="0.3">
      <c r="A11" s="42" t="s">
        <v>3</v>
      </c>
      <c r="B11" s="89">
        <v>5</v>
      </c>
      <c r="C11" s="1"/>
      <c r="D11" s="42" t="s">
        <v>3</v>
      </c>
      <c r="E11" s="90">
        <v>5</v>
      </c>
      <c r="F11" s="1"/>
      <c r="G11" s="42" t="s">
        <v>3</v>
      </c>
      <c r="H11" s="92">
        <v>7</v>
      </c>
      <c r="I11" s="1"/>
      <c r="J11" s="1"/>
      <c r="K11" s="1"/>
      <c r="L11" s="162" t="s">
        <v>138</v>
      </c>
      <c r="M11" s="16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1" ht="16.5" thickBot="1" x14ac:dyDescent="0.3">
      <c r="A12" s="42" t="s">
        <v>4</v>
      </c>
      <c r="B12" s="70">
        <v>15</v>
      </c>
      <c r="C12" s="1"/>
      <c r="D12" s="42" t="s">
        <v>4</v>
      </c>
      <c r="E12" s="99">
        <v>15</v>
      </c>
      <c r="F12" s="1"/>
      <c r="G12" s="42" t="s">
        <v>4</v>
      </c>
      <c r="H12" s="80">
        <v>15</v>
      </c>
      <c r="I12" s="1"/>
      <c r="J12" s="1"/>
      <c r="K12" s="1"/>
      <c r="L12" s="130" t="s">
        <v>89</v>
      </c>
      <c r="M12" s="131">
        <v>50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1" ht="16.5" thickBot="1" x14ac:dyDescent="0.3">
      <c r="A13" s="42" t="s">
        <v>5</v>
      </c>
      <c r="B13" s="71">
        <v>15</v>
      </c>
      <c r="C13" s="1"/>
      <c r="D13" s="42" t="s">
        <v>5</v>
      </c>
      <c r="E13" s="100">
        <v>15</v>
      </c>
      <c r="F13" s="1"/>
      <c r="G13" s="42" t="s">
        <v>5</v>
      </c>
      <c r="H13" s="81">
        <v>15</v>
      </c>
      <c r="I13" s="1"/>
      <c r="J13" s="1"/>
      <c r="K13" s="1"/>
      <c r="L13" s="130" t="s">
        <v>90</v>
      </c>
      <c r="M13" s="131">
        <v>180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1" ht="16.5" thickBot="1" x14ac:dyDescent="0.3">
      <c r="A14" s="42" t="s">
        <v>6</v>
      </c>
      <c r="B14" s="72">
        <v>10</v>
      </c>
      <c r="C14" s="1"/>
      <c r="D14" s="42" t="s">
        <v>6</v>
      </c>
      <c r="E14" s="115">
        <v>9</v>
      </c>
      <c r="F14" s="1"/>
      <c r="G14" s="42" t="s">
        <v>6</v>
      </c>
      <c r="H14" s="82">
        <v>15</v>
      </c>
      <c r="I14" s="1"/>
      <c r="J14" s="1"/>
      <c r="K14" s="1"/>
      <c r="L14" s="130" t="s">
        <v>91</v>
      </c>
      <c r="M14" s="131">
        <v>360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1" ht="16.350000000000001" customHeight="1" thickBot="1" x14ac:dyDescent="0.3">
      <c r="A15" s="42" t="s">
        <v>7</v>
      </c>
      <c r="B15" s="91">
        <v>9</v>
      </c>
      <c r="C15" s="1"/>
      <c r="D15" s="42" t="s">
        <v>7</v>
      </c>
      <c r="E15" s="75">
        <v>11</v>
      </c>
      <c r="F15" s="1"/>
      <c r="G15" s="42" t="s">
        <v>7</v>
      </c>
      <c r="H15" s="83">
        <v>5</v>
      </c>
      <c r="I15" s="1"/>
      <c r="J15" s="1"/>
      <c r="K15" s="1"/>
      <c r="L15" s="130" t="s">
        <v>92</v>
      </c>
      <c r="M15" s="132" t="s">
        <v>154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1" ht="15.75" thickBot="1" x14ac:dyDescent="0.3">
      <c r="A16" s="42" t="s">
        <v>8</v>
      </c>
      <c r="B16" s="73">
        <v>9</v>
      </c>
      <c r="C16" s="1"/>
      <c r="D16" s="42" t="s">
        <v>8</v>
      </c>
      <c r="E16" s="76">
        <v>9</v>
      </c>
      <c r="F16" s="1"/>
      <c r="G16" s="42" t="s">
        <v>8</v>
      </c>
      <c r="H16" s="84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5.75" thickBot="1" x14ac:dyDescent="0.3">
      <c r="A17" s="42" t="s">
        <v>9</v>
      </c>
      <c r="B17" s="74">
        <v>2</v>
      </c>
      <c r="C17" s="1"/>
      <c r="D17" s="42" t="s">
        <v>9</v>
      </c>
      <c r="E17" s="77">
        <v>2</v>
      </c>
      <c r="F17" s="1"/>
      <c r="G17" s="42" t="s">
        <v>9</v>
      </c>
      <c r="H17" s="85">
        <v>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5.75" thickBot="1" x14ac:dyDescent="0.3">
      <c r="A18" s="42" t="s">
        <v>15</v>
      </c>
      <c r="B18" s="106">
        <v>6</v>
      </c>
      <c r="C18" s="1"/>
      <c r="D18" s="42" t="s">
        <v>15</v>
      </c>
      <c r="E18" s="78">
        <v>14</v>
      </c>
      <c r="F18" s="1"/>
      <c r="G18" s="42" t="s">
        <v>15</v>
      </c>
      <c r="H18" s="86">
        <v>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5.75" thickBot="1" x14ac:dyDescent="0.3">
      <c r="A19" s="1"/>
      <c r="B19" s="1"/>
      <c r="C19" s="1"/>
      <c r="D19" s="1"/>
      <c r="E19" s="1"/>
      <c r="F19" s="1"/>
      <c r="G19" s="42" t="s">
        <v>117</v>
      </c>
      <c r="H19" s="113">
        <v>10</v>
      </c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 s="88" t="s">
        <v>10</v>
      </c>
      <c r="B22" s="101">
        <f>SUM(B9:B18)</f>
        <v>101</v>
      </c>
      <c r="D22" s="88" t="s">
        <v>10</v>
      </c>
      <c r="E22" s="101">
        <f>SUM(E9:E18)</f>
        <v>100</v>
      </c>
      <c r="G22" s="88" t="s">
        <v>10</v>
      </c>
      <c r="H22" s="101">
        <f>SUM(H9:H19)</f>
        <v>104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.75" x14ac:dyDescent="0.3">
      <c r="B25" s="87" t="s">
        <v>136</v>
      </c>
      <c r="C25" s="87">
        <f>SUM(C5+F5+I5+L5)</f>
        <v>27</v>
      </c>
      <c r="E25" s="87" t="s">
        <v>135</v>
      </c>
      <c r="F25" s="124">
        <f>SUM(B22,E22,H22)</f>
        <v>305</v>
      </c>
      <c r="H25" s="87" t="s">
        <v>86</v>
      </c>
      <c r="I25" s="87">
        <f>SUM(C30:C65,F30:F66,I30:I66)</f>
        <v>669</v>
      </c>
      <c r="K25" s="87" t="s">
        <v>87</v>
      </c>
      <c r="L25" s="124">
        <f>SUM(C25,F25,I25)</f>
        <v>1001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5.75" thickBot="1" x14ac:dyDescent="0.3">
      <c r="A28" s="165" t="s">
        <v>19</v>
      </c>
      <c r="B28" s="166"/>
      <c r="C28" s="166"/>
      <c r="D28" s="166"/>
      <c r="E28" s="166"/>
      <c r="F28" s="166"/>
      <c r="G28" s="166"/>
      <c r="H28" s="166"/>
      <c r="I28" s="16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5.75" thickBot="1" x14ac:dyDescent="0.3">
      <c r="A29" s="102" t="s">
        <v>21</v>
      </c>
      <c r="B29" s="102" t="s">
        <v>20</v>
      </c>
      <c r="C29" s="103" t="s">
        <v>22</v>
      </c>
      <c r="D29" s="102" t="s">
        <v>21</v>
      </c>
      <c r="E29" s="102" t="s">
        <v>20</v>
      </c>
      <c r="F29" s="103" t="s">
        <v>22</v>
      </c>
      <c r="G29" s="102" t="s">
        <v>21</v>
      </c>
      <c r="H29" s="102" t="s">
        <v>20</v>
      </c>
      <c r="I29" s="103" t="s">
        <v>22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 t="s">
        <v>119</v>
      </c>
      <c r="B30" s="107" t="s">
        <v>24</v>
      </c>
      <c r="C30">
        <f>IF(A30="Yes",1,0)</f>
        <v>1</v>
      </c>
      <c r="D30" s="108" t="s">
        <v>119</v>
      </c>
      <c r="E30" s="107" t="s">
        <v>40</v>
      </c>
      <c r="F30">
        <f>IF(D30="Yes",1,0)</f>
        <v>1</v>
      </c>
      <c r="G30" s="108" t="s">
        <v>119</v>
      </c>
      <c r="H30" s="107" t="s">
        <v>53</v>
      </c>
      <c r="I30">
        <f>IF(G30="Yes",7,0)</f>
        <v>7</v>
      </c>
      <c r="J30" s="11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30" x14ac:dyDescent="0.25">
      <c r="A31" t="s">
        <v>119</v>
      </c>
      <c r="B31" s="107" t="s">
        <v>38</v>
      </c>
      <c r="C31">
        <f>IF(A31="Yes",2,0)</f>
        <v>2</v>
      </c>
      <c r="D31" s="109" t="s">
        <v>119</v>
      </c>
      <c r="E31" s="107" t="s">
        <v>41</v>
      </c>
      <c r="F31">
        <f>IF(D31="Yes",3,0)</f>
        <v>3</v>
      </c>
      <c r="G31" s="109" t="s">
        <v>119</v>
      </c>
      <c r="H31" s="107" t="s">
        <v>54</v>
      </c>
      <c r="I31">
        <f>IF(G31="Yes",9,0)</f>
        <v>9</v>
      </c>
      <c r="J31" s="11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 t="s">
        <v>119</v>
      </c>
      <c r="B32" s="107" t="s">
        <v>37</v>
      </c>
      <c r="C32">
        <f>IF(A32="Yes",2,0)</f>
        <v>2</v>
      </c>
      <c r="D32" s="109" t="s">
        <v>119</v>
      </c>
      <c r="E32" s="107" t="s">
        <v>25</v>
      </c>
      <c r="F32">
        <f>IF(D32="Yes",3,0)</f>
        <v>3</v>
      </c>
      <c r="G32" s="109" t="s">
        <v>119</v>
      </c>
      <c r="H32" s="107" t="s">
        <v>57</v>
      </c>
      <c r="I32">
        <f>IF(G32="Yes",15,0)</f>
        <v>15</v>
      </c>
      <c r="J32" s="11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 t="s">
        <v>119</v>
      </c>
      <c r="B33" s="107" t="s">
        <v>35</v>
      </c>
      <c r="C33">
        <f>IF(A33="Yes",2,0)</f>
        <v>2</v>
      </c>
      <c r="D33" s="109" t="s">
        <v>119</v>
      </c>
      <c r="E33" s="107" t="s">
        <v>39</v>
      </c>
      <c r="F33">
        <f>IF(D33="Yes",6,0)</f>
        <v>6</v>
      </c>
      <c r="G33" s="109" t="s">
        <v>119</v>
      </c>
      <c r="H33" s="107" t="s">
        <v>58</v>
      </c>
      <c r="I33">
        <f>IF(G33="Yes",7,0)</f>
        <v>7</v>
      </c>
      <c r="J33" s="11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 t="s">
        <v>119</v>
      </c>
      <c r="B34" s="107" t="s">
        <v>36</v>
      </c>
      <c r="C34">
        <f>IF(A34="Yes",2,0)</f>
        <v>2</v>
      </c>
      <c r="D34" s="109" t="s">
        <v>119</v>
      </c>
      <c r="E34" s="107" t="s">
        <v>48</v>
      </c>
      <c r="F34">
        <f>IF(D34="Yes",9,0)</f>
        <v>9</v>
      </c>
      <c r="G34" s="109" t="s">
        <v>119</v>
      </c>
      <c r="H34" s="107" t="s">
        <v>59</v>
      </c>
      <c r="I34">
        <f>IF(G34="Yes",7,0)</f>
        <v>7</v>
      </c>
      <c r="J34" s="11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t="s">
        <v>119</v>
      </c>
      <c r="B35" s="107" t="s">
        <v>84</v>
      </c>
      <c r="C35">
        <f>IF(A35="Yes",1,0)</f>
        <v>1</v>
      </c>
      <c r="D35" s="109" t="s">
        <v>119</v>
      </c>
      <c r="E35" s="107" t="s">
        <v>47</v>
      </c>
      <c r="F35">
        <f>IF(D35="Yes",12,0)</f>
        <v>12</v>
      </c>
      <c r="G35" s="109" t="s">
        <v>119</v>
      </c>
      <c r="H35" s="107" t="s">
        <v>60</v>
      </c>
      <c r="I35">
        <f>IF(G35="Yes",9,0)</f>
        <v>9</v>
      </c>
      <c r="J35" s="11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 t="s">
        <v>140</v>
      </c>
      <c r="B36" s="107" t="s">
        <v>94</v>
      </c>
      <c r="C36">
        <f>IF(A36="Yes",1,0)</f>
        <v>0</v>
      </c>
      <c r="D36" s="109" t="s">
        <v>119</v>
      </c>
      <c r="E36" s="107" t="s">
        <v>46</v>
      </c>
      <c r="F36">
        <f>IF(D36="Yes",15,0)</f>
        <v>15</v>
      </c>
      <c r="G36" s="109" t="s">
        <v>119</v>
      </c>
      <c r="H36" s="107" t="s">
        <v>61</v>
      </c>
      <c r="I36">
        <f>IF(G36="Yes",7,0)</f>
        <v>7</v>
      </c>
      <c r="J36" s="11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 t="s">
        <v>119</v>
      </c>
      <c r="B37" s="107" t="s">
        <v>95</v>
      </c>
      <c r="C37">
        <f>IF(A37="Yes",3,0)</f>
        <v>3</v>
      </c>
      <c r="D37" s="109" t="s">
        <v>119</v>
      </c>
      <c r="E37" s="107" t="s">
        <v>45</v>
      </c>
      <c r="F37">
        <f>IF(D37="Yes",20,0)</f>
        <v>20</v>
      </c>
      <c r="G37" s="109" t="s">
        <v>119</v>
      </c>
      <c r="H37" s="107" t="s">
        <v>62</v>
      </c>
      <c r="I37">
        <f>IF(G37="Yes",9,0)</f>
        <v>9</v>
      </c>
      <c r="J37" s="11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 t="s">
        <v>119</v>
      </c>
      <c r="B38" s="107" t="s">
        <v>85</v>
      </c>
      <c r="C38">
        <f>IF(A38="Yes",2,0)</f>
        <v>2</v>
      </c>
      <c r="D38" s="109" t="s">
        <v>119</v>
      </c>
      <c r="E38" s="107" t="s">
        <v>42</v>
      </c>
      <c r="F38">
        <f>IF(D38="Yes",5,0)</f>
        <v>5</v>
      </c>
      <c r="G38" s="109" t="s">
        <v>119</v>
      </c>
      <c r="H38" s="107" t="s">
        <v>63</v>
      </c>
      <c r="I38">
        <f>IF(G38="Yes",8,0)</f>
        <v>8</v>
      </c>
      <c r="J38" s="11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 t="s">
        <v>140</v>
      </c>
      <c r="B39" s="107" t="s">
        <v>96</v>
      </c>
      <c r="C39">
        <f>IF(A39="Yes",1,0)</f>
        <v>0</v>
      </c>
      <c r="D39" s="109" t="s">
        <v>119</v>
      </c>
      <c r="E39" s="107" t="s">
        <v>43</v>
      </c>
      <c r="F39">
        <f>IF(D39="Yes",7,0)</f>
        <v>7</v>
      </c>
      <c r="G39" s="109" t="s">
        <v>119</v>
      </c>
      <c r="H39" s="107" t="s">
        <v>65</v>
      </c>
      <c r="I39">
        <f>IF(G39="Yes",12,0)</f>
        <v>12</v>
      </c>
      <c r="J39" s="11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 t="s">
        <v>119</v>
      </c>
      <c r="B40" s="107" t="s">
        <v>23</v>
      </c>
      <c r="C40">
        <f>IF(A40="Yes",2,0)</f>
        <v>2</v>
      </c>
      <c r="D40" s="109" t="s">
        <v>119</v>
      </c>
      <c r="E40" s="107" t="s">
        <v>44</v>
      </c>
      <c r="F40">
        <f>IF(D40="Yes",9,0)</f>
        <v>9</v>
      </c>
      <c r="G40" s="109" t="s">
        <v>119</v>
      </c>
      <c r="H40" s="107" t="s">
        <v>64</v>
      </c>
      <c r="I40">
        <f>IF(G40="Yes",15,0)</f>
        <v>15</v>
      </c>
      <c r="J40" s="11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 t="s">
        <v>119</v>
      </c>
      <c r="B41" s="107" t="s">
        <v>34</v>
      </c>
      <c r="C41">
        <f>IF(A41="Yes",4,0)</f>
        <v>4</v>
      </c>
      <c r="D41" s="109" t="s">
        <v>119</v>
      </c>
      <c r="E41" s="107" t="s">
        <v>161</v>
      </c>
      <c r="F41">
        <f>IF(D41="Yes",7,0)</f>
        <v>7</v>
      </c>
      <c r="G41" s="109" t="s">
        <v>119</v>
      </c>
      <c r="H41" s="107" t="s">
        <v>66</v>
      </c>
      <c r="I41">
        <f>IF(G41="Yes",9,0)</f>
        <v>9</v>
      </c>
      <c r="J41" s="11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t="s">
        <v>119</v>
      </c>
      <c r="B42" s="107" t="s">
        <v>97</v>
      </c>
      <c r="C42">
        <f>IF(A42="Yes",1,0)</f>
        <v>1</v>
      </c>
      <c r="D42" s="109" t="s">
        <v>119</v>
      </c>
      <c r="E42" s="107" t="s">
        <v>162</v>
      </c>
      <c r="F42">
        <f t="shared" ref="F42:F49" si="0">IF(D42="Yes",7,0)</f>
        <v>7</v>
      </c>
      <c r="G42" s="109" t="s">
        <v>119</v>
      </c>
      <c r="H42" s="107" t="s">
        <v>67</v>
      </c>
      <c r="I42">
        <f>IF(G42="Yes",7,0)</f>
        <v>7</v>
      </c>
      <c r="J42" s="11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t="s">
        <v>119</v>
      </c>
      <c r="B43" s="107" t="s">
        <v>98</v>
      </c>
      <c r="C43">
        <f>IF(A43="Yes",1,0)</f>
        <v>1</v>
      </c>
      <c r="D43" s="109" t="s">
        <v>119</v>
      </c>
      <c r="E43" s="107" t="s">
        <v>49</v>
      </c>
      <c r="F43">
        <f t="shared" si="0"/>
        <v>7</v>
      </c>
      <c r="G43" s="109" t="s">
        <v>119</v>
      </c>
      <c r="H43" s="107" t="s">
        <v>68</v>
      </c>
      <c r="I43">
        <f>IF(G43="Yes",7,0)</f>
        <v>7</v>
      </c>
      <c r="J43" s="11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t="s">
        <v>119</v>
      </c>
      <c r="B44" s="107" t="s">
        <v>99</v>
      </c>
      <c r="C44">
        <f>IF(A44="Yes",1,0)</f>
        <v>1</v>
      </c>
      <c r="D44" s="109" t="s">
        <v>119</v>
      </c>
      <c r="E44" s="107" t="s">
        <v>50</v>
      </c>
      <c r="F44">
        <f t="shared" si="0"/>
        <v>7</v>
      </c>
      <c r="G44" s="109" t="s">
        <v>119</v>
      </c>
      <c r="H44" s="107" t="s">
        <v>69</v>
      </c>
      <c r="I44">
        <f>IF(G44="Yes",12,0)</f>
        <v>12</v>
      </c>
      <c r="J44" s="11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t="s">
        <v>119</v>
      </c>
      <c r="B45" s="107" t="s">
        <v>100</v>
      </c>
      <c r="C45">
        <f>IF(A45="Yes",1,0)</f>
        <v>1</v>
      </c>
      <c r="D45" s="109" t="s">
        <v>119</v>
      </c>
      <c r="E45" s="107" t="s">
        <v>115</v>
      </c>
      <c r="F45">
        <f t="shared" si="0"/>
        <v>7</v>
      </c>
      <c r="G45" s="109" t="s">
        <v>119</v>
      </c>
      <c r="H45" s="107" t="s">
        <v>70</v>
      </c>
      <c r="I45">
        <f>IF(G45="Yes",12,0)</f>
        <v>12</v>
      </c>
      <c r="J45" s="1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A46" t="s">
        <v>119</v>
      </c>
      <c r="B46" s="107" t="s">
        <v>101</v>
      </c>
      <c r="C46">
        <f>IF(A46="Yes",1,0)</f>
        <v>1</v>
      </c>
      <c r="D46" s="109" t="s">
        <v>119</v>
      </c>
      <c r="E46" s="107" t="s">
        <v>163</v>
      </c>
      <c r="F46">
        <f t="shared" si="0"/>
        <v>7</v>
      </c>
      <c r="G46" s="109" t="s">
        <v>119</v>
      </c>
      <c r="H46" s="107" t="s">
        <v>71</v>
      </c>
      <c r="I46">
        <f>IF(G46="Yes",15,0)</f>
        <v>15</v>
      </c>
      <c r="J46" s="1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t="s">
        <v>119</v>
      </c>
      <c r="B47" s="107" t="s">
        <v>26</v>
      </c>
      <c r="C47">
        <f>IF(A47="Yes",5,0)</f>
        <v>5</v>
      </c>
      <c r="D47" s="109" t="s">
        <v>119</v>
      </c>
      <c r="E47" s="107" t="s">
        <v>164</v>
      </c>
      <c r="F47">
        <f t="shared" si="0"/>
        <v>7</v>
      </c>
      <c r="G47" s="109" t="s">
        <v>119</v>
      </c>
      <c r="H47" s="107" t="s">
        <v>72</v>
      </c>
      <c r="I47">
        <f>IF(G47="Yes",6,0)</f>
        <v>6</v>
      </c>
      <c r="J47" s="11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t="s">
        <v>119</v>
      </c>
      <c r="B48" s="107" t="s">
        <v>27</v>
      </c>
      <c r="C48">
        <f>IF(A48="Yes",6,0)</f>
        <v>6</v>
      </c>
      <c r="D48" s="109" t="s">
        <v>119</v>
      </c>
      <c r="E48" s="107" t="s">
        <v>165</v>
      </c>
      <c r="F48">
        <f t="shared" si="0"/>
        <v>7</v>
      </c>
      <c r="G48" s="109" t="s">
        <v>119</v>
      </c>
      <c r="H48" s="107" t="s">
        <v>73</v>
      </c>
      <c r="I48">
        <f>IF(G48="Yes",10,0)</f>
        <v>10</v>
      </c>
      <c r="J48" s="11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A49" t="s">
        <v>119</v>
      </c>
      <c r="B49" s="107" t="s">
        <v>28</v>
      </c>
      <c r="C49">
        <f>IF(A49="Yes",6,0)</f>
        <v>6</v>
      </c>
      <c r="D49" s="109" t="s">
        <v>119</v>
      </c>
      <c r="E49" s="107" t="s">
        <v>166</v>
      </c>
      <c r="F49">
        <f t="shared" si="0"/>
        <v>7</v>
      </c>
      <c r="G49" s="109" t="s">
        <v>119</v>
      </c>
      <c r="H49" s="107" t="s">
        <v>74</v>
      </c>
      <c r="I49">
        <f t="shared" ref="I49:I50" si="1">IF(G49="Yes",10,0)</f>
        <v>10</v>
      </c>
      <c r="J49" s="11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t="s">
        <v>119</v>
      </c>
      <c r="B50" s="107" t="s">
        <v>29</v>
      </c>
      <c r="C50">
        <f>IF(A50="Yes",5,0)</f>
        <v>5</v>
      </c>
      <c r="D50" s="109" t="s">
        <v>119</v>
      </c>
      <c r="E50" s="107" t="s">
        <v>103</v>
      </c>
      <c r="F50">
        <f>IF(D50="Yes",1,0)</f>
        <v>1</v>
      </c>
      <c r="G50" s="109" t="s">
        <v>119</v>
      </c>
      <c r="H50" s="107" t="s">
        <v>75</v>
      </c>
      <c r="I50">
        <f t="shared" si="1"/>
        <v>10</v>
      </c>
      <c r="J50" s="11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t="s">
        <v>119</v>
      </c>
      <c r="B51" s="107" t="s">
        <v>30</v>
      </c>
      <c r="C51">
        <f>IF(A51="Yes",5,0)</f>
        <v>5</v>
      </c>
      <c r="D51" s="109" t="s">
        <v>119</v>
      </c>
      <c r="E51" s="107" t="s">
        <v>104</v>
      </c>
      <c r="F51">
        <f>IF(D51="Yes",1,0)</f>
        <v>1</v>
      </c>
      <c r="G51" s="109" t="s">
        <v>119</v>
      </c>
      <c r="H51" s="107" t="s">
        <v>76</v>
      </c>
      <c r="I51">
        <f>IF(G51="Yes",12,0)</f>
        <v>12</v>
      </c>
      <c r="J51" s="11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t="s">
        <v>119</v>
      </c>
      <c r="B52" s="107" t="s">
        <v>31</v>
      </c>
      <c r="C52">
        <f>IF(A52="Yes",6,0)</f>
        <v>6</v>
      </c>
      <c r="D52" s="109" t="s">
        <v>119</v>
      </c>
      <c r="E52" s="107" t="s">
        <v>105</v>
      </c>
      <c r="F52">
        <f>IF(D52="Yes",1,0)</f>
        <v>1</v>
      </c>
      <c r="G52" s="109" t="s">
        <v>119</v>
      </c>
      <c r="H52" s="107" t="s">
        <v>77</v>
      </c>
      <c r="I52">
        <f>IF(G52="Yes",9,0)</f>
        <v>9</v>
      </c>
      <c r="J52" s="11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t="s">
        <v>119</v>
      </c>
      <c r="B53" s="107" t="s">
        <v>116</v>
      </c>
      <c r="C53">
        <f>IF(A53="Yes",5,0)</f>
        <v>5</v>
      </c>
      <c r="D53" s="109" t="s">
        <v>119</v>
      </c>
      <c r="E53" s="107" t="s">
        <v>106</v>
      </c>
      <c r="F53">
        <f>IF(D53="Yes",1,0)</f>
        <v>1</v>
      </c>
      <c r="G53" s="109" t="s">
        <v>119</v>
      </c>
      <c r="H53" s="107" t="s">
        <v>160</v>
      </c>
      <c r="I53">
        <f>IF(G53="Yes",9,0)</f>
        <v>9</v>
      </c>
      <c r="J53" s="1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t="s">
        <v>119</v>
      </c>
      <c r="B54" s="107" t="s">
        <v>32</v>
      </c>
      <c r="C54">
        <f>IF(A54="Yes",6,0)</f>
        <v>6</v>
      </c>
      <c r="D54" s="109" t="s">
        <v>119</v>
      </c>
      <c r="E54" s="107" t="s">
        <v>108</v>
      </c>
      <c r="F54">
        <f>IF(D54="Yes",3,0)</f>
        <v>3</v>
      </c>
      <c r="G54" s="109" t="s">
        <v>119</v>
      </c>
      <c r="H54" s="107" t="s">
        <v>78</v>
      </c>
      <c r="I54">
        <f>IF(G54="Yes",9,0)</f>
        <v>9</v>
      </c>
      <c r="J54" s="11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t="s">
        <v>119</v>
      </c>
      <c r="B55" s="107" t="s">
        <v>93</v>
      </c>
      <c r="C55">
        <f>IF(A55="Yes",9,0)</f>
        <v>9</v>
      </c>
      <c r="D55" s="109" t="s">
        <v>119</v>
      </c>
      <c r="E55" s="107" t="s">
        <v>111</v>
      </c>
      <c r="F55">
        <f>IF(D55="Yes",3,0)</f>
        <v>3</v>
      </c>
      <c r="G55" s="109" t="s">
        <v>119</v>
      </c>
      <c r="H55" s="107" t="s">
        <v>141</v>
      </c>
      <c r="I55">
        <f>IF(G55="Yes",5,0)</f>
        <v>5</v>
      </c>
      <c r="J55" s="11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t="s">
        <v>119</v>
      </c>
      <c r="B56" s="107" t="s">
        <v>33</v>
      </c>
      <c r="C56">
        <f>IF(A56="Yes",6,0)</f>
        <v>6</v>
      </c>
      <c r="D56" s="109" t="s">
        <v>119</v>
      </c>
      <c r="E56" s="107" t="s">
        <v>114</v>
      </c>
      <c r="F56">
        <f>IF(D56="Yes",3,0)</f>
        <v>3</v>
      </c>
      <c r="G56" s="109" t="s">
        <v>119</v>
      </c>
      <c r="H56" s="107" t="s">
        <v>142</v>
      </c>
      <c r="I56">
        <f t="shared" ref="I56:I57" si="2">IF(G56="Yes",5,0)</f>
        <v>5</v>
      </c>
      <c r="J56" s="11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t="s">
        <v>119</v>
      </c>
      <c r="B57" s="107" t="s">
        <v>83</v>
      </c>
      <c r="C57">
        <f>IF(A57="Yes",3,0)</f>
        <v>3</v>
      </c>
      <c r="D57" s="109" t="s">
        <v>119</v>
      </c>
      <c r="E57" s="107" t="s">
        <v>112</v>
      </c>
      <c r="F57">
        <f>IF(D57="Yes",6,0)</f>
        <v>6</v>
      </c>
      <c r="G57" s="109" t="s">
        <v>119</v>
      </c>
      <c r="H57" s="107" t="s">
        <v>143</v>
      </c>
      <c r="I57">
        <f t="shared" si="2"/>
        <v>5</v>
      </c>
      <c r="J57" s="11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t="s">
        <v>119</v>
      </c>
      <c r="B58" s="107" t="s">
        <v>55</v>
      </c>
      <c r="C58">
        <f t="shared" ref="C58" si="3">IF(A58="Yes",9,0)</f>
        <v>9</v>
      </c>
      <c r="D58" s="109" t="s">
        <v>119</v>
      </c>
      <c r="E58" s="107" t="s">
        <v>79</v>
      </c>
      <c r="F58">
        <f>IF(D58="Yes",11,0)</f>
        <v>11</v>
      </c>
      <c r="G58" s="109" t="s">
        <v>119</v>
      </c>
      <c r="H58" s="107" t="s">
        <v>144</v>
      </c>
      <c r="I58">
        <f t="shared" ref="I58" si="4">IF(G58="Yes",5,0)</f>
        <v>5</v>
      </c>
      <c r="J58" s="1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t="s">
        <v>119</v>
      </c>
      <c r="B59" s="107" t="s">
        <v>113</v>
      </c>
      <c r="C59">
        <f>IF(A59="Yes",1,0)</f>
        <v>1</v>
      </c>
      <c r="D59" s="109" t="s">
        <v>119</v>
      </c>
      <c r="E59" s="107" t="s">
        <v>80</v>
      </c>
      <c r="F59">
        <f>IF(D59="Yes",11,0)</f>
        <v>11</v>
      </c>
      <c r="G59" s="109" t="s">
        <v>119</v>
      </c>
      <c r="H59" s="107" t="s">
        <v>145</v>
      </c>
      <c r="I59">
        <f t="shared" ref="I59:I61" si="5">IF(G59="Yes",5,0)</f>
        <v>5</v>
      </c>
      <c r="J59" s="1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t="s">
        <v>119</v>
      </c>
      <c r="B60" s="107" t="s">
        <v>107</v>
      </c>
      <c r="C60">
        <f>IF(A60="Yes",1,0)</f>
        <v>1</v>
      </c>
      <c r="D60" s="109" t="s">
        <v>119</v>
      </c>
      <c r="E60" s="107" t="s">
        <v>81</v>
      </c>
      <c r="F60">
        <f>IF(D60="Yes",11,0)</f>
        <v>11</v>
      </c>
      <c r="G60" s="109" t="s">
        <v>119</v>
      </c>
      <c r="H60" s="107" t="s">
        <v>146</v>
      </c>
      <c r="I60">
        <f t="shared" si="5"/>
        <v>5</v>
      </c>
      <c r="J60" s="1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t="s">
        <v>119</v>
      </c>
      <c r="B61" s="107" t="s">
        <v>110</v>
      </c>
      <c r="C61">
        <f>IF(A61="Yes",2,0)</f>
        <v>2</v>
      </c>
      <c r="D61" s="109" t="s">
        <v>119</v>
      </c>
      <c r="E61" s="107" t="s">
        <v>109</v>
      </c>
      <c r="F61">
        <f>IF(D61="Yes",5,0)</f>
        <v>5</v>
      </c>
      <c r="G61" s="109" t="s">
        <v>119</v>
      </c>
      <c r="H61" s="107" t="s">
        <v>147</v>
      </c>
      <c r="I61">
        <f t="shared" si="5"/>
        <v>5</v>
      </c>
      <c r="J61" s="1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t="s">
        <v>119</v>
      </c>
      <c r="B62" s="107" t="s">
        <v>102</v>
      </c>
      <c r="C62">
        <f>IF(A62="Yes",5,0)</f>
        <v>5</v>
      </c>
      <c r="D62" s="109" t="s">
        <v>119</v>
      </c>
      <c r="E62" s="107" t="s">
        <v>82</v>
      </c>
      <c r="F62">
        <f>IF(D62="Yes",13,0)</f>
        <v>13</v>
      </c>
      <c r="G62" s="109" t="s">
        <v>119</v>
      </c>
      <c r="H62" s="107" t="s">
        <v>153</v>
      </c>
      <c r="I62">
        <f>IF(G62="Yes",1,0)</f>
        <v>1</v>
      </c>
      <c r="J62" s="1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t="s">
        <v>119</v>
      </c>
      <c r="B63" s="107" t="s">
        <v>52</v>
      </c>
      <c r="C63">
        <f>IF(A63="Yes",6,0)</f>
        <v>6</v>
      </c>
      <c r="D63" s="109" t="s">
        <v>119</v>
      </c>
      <c r="E63" s="107" t="s">
        <v>137</v>
      </c>
      <c r="F63">
        <f>IF(D63="Yes",8,0)</f>
        <v>8</v>
      </c>
      <c r="G63" s="109" t="s">
        <v>119</v>
      </c>
      <c r="H63" s="107" t="s">
        <v>148</v>
      </c>
      <c r="I63">
        <f>IF(G63="Yes",1,0)</f>
        <v>1</v>
      </c>
      <c r="J63" s="1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t="s">
        <v>119</v>
      </c>
      <c r="B64" s="107" t="s">
        <v>51</v>
      </c>
      <c r="C64">
        <f>IF(A64="Yes",12,0)</f>
        <v>12</v>
      </c>
      <c r="D64" s="109" t="s">
        <v>119</v>
      </c>
      <c r="E64" s="107" t="s">
        <v>56</v>
      </c>
      <c r="F64">
        <f>IF(D64="Yes",15,0)</f>
        <v>15</v>
      </c>
      <c r="G64" s="109" t="s">
        <v>119</v>
      </c>
      <c r="H64" s="107" t="s">
        <v>149</v>
      </c>
      <c r="I64">
        <f>IF(G64="Yes",1,0)</f>
        <v>1</v>
      </c>
      <c r="J64" s="1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t="s">
        <v>119</v>
      </c>
      <c r="B65" s="107" t="s">
        <v>88</v>
      </c>
      <c r="C65">
        <f>IF(A65="Yes",9,0)</f>
        <v>9</v>
      </c>
      <c r="D65" s="109" t="s">
        <v>119</v>
      </c>
      <c r="E65" s="107" t="s">
        <v>155</v>
      </c>
      <c r="F65">
        <f>IF(D65="Yes",3,0)</f>
        <v>3</v>
      </c>
      <c r="G65" s="109" t="s">
        <v>119</v>
      </c>
      <c r="H65" s="107" t="s">
        <v>150</v>
      </c>
      <c r="I65">
        <f>IF(G65="Yes",1,0)</f>
        <v>1</v>
      </c>
      <c r="J65" s="1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s="1"/>
      <c r="B66" s="1"/>
      <c r="C66" s="1"/>
      <c r="D66" s="109" t="s">
        <v>119</v>
      </c>
      <c r="E66" s="107" t="s">
        <v>152</v>
      </c>
      <c r="F66">
        <f>IF(D66="Yes",5,0)</f>
        <v>5</v>
      </c>
      <c r="G66" s="109" t="s">
        <v>119</v>
      </c>
      <c r="H66" s="107" t="s">
        <v>151</v>
      </c>
      <c r="I66">
        <f>IF(G66="Yes",1,0)</f>
        <v>1</v>
      </c>
      <c r="J66" s="1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25">
      <c r="A170" s="1"/>
      <c r="B170" s="1"/>
      <c r="C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25">
      <c r="A171" s="1"/>
      <c r="B171" s="1"/>
      <c r="C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25">
      <c r="A172" s="1"/>
      <c r="B172" s="1"/>
      <c r="C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5">
      <c r="A173" s="1"/>
      <c r="B173" s="1"/>
      <c r="C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25">
      <c r="A174" s="1"/>
      <c r="B174" s="1"/>
      <c r="C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40" x14ac:dyDescent="0.25">
      <c r="A175" s="1"/>
      <c r="B175" s="1"/>
      <c r="C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40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</sheetData>
  <mergeCells count="15">
    <mergeCell ref="A28:I28"/>
    <mergeCell ref="D3:E3"/>
    <mergeCell ref="G3:H3"/>
    <mergeCell ref="A1:K1"/>
    <mergeCell ref="J2:K2"/>
    <mergeCell ref="L11:M11"/>
    <mergeCell ref="A8:B8"/>
    <mergeCell ref="D8:E8"/>
    <mergeCell ref="G8:H8"/>
    <mergeCell ref="J3:K3"/>
    <mergeCell ref="N8:O8"/>
    <mergeCell ref="A3:B3"/>
    <mergeCell ref="A2:B2"/>
    <mergeCell ref="D2:E2"/>
    <mergeCell ref="G2:H2"/>
  </mergeCells>
  <phoneticPr fontId="9" type="noConversion"/>
  <conditionalFormatting sqref="G30:G66 D30:D66 A30:A65">
    <cfRule type="containsText" dxfId="9" priority="12" operator="containsText" text="Yes">
      <formula>NOT(ISERROR(SEARCH("Yes",A30)))</formula>
    </cfRule>
  </conditionalFormatting>
  <conditionalFormatting sqref="G30:G66 D30:D66 A30:A65">
    <cfRule type="containsText" dxfId="8" priority="9" operator="containsText" text="No">
      <formula>NOT(ISERROR(SEARCH("No",A30)))</formula>
    </cfRule>
  </conditionalFormatting>
  <dataValidations count="2">
    <dataValidation type="list" allowBlank="1" showInputMessage="1" showErrorMessage="1" sqref="D30:D66 G30:G66 A30:A65" xr:uid="{C7E975A3-9E29-4056-AE4B-FAB7B5EDD83A}">
      <formula1>"Yes, No"</formula1>
    </dataValidation>
    <dataValidation type="list" allowBlank="1" showInputMessage="1" showErrorMessage="1" sqref="J3:K3" xr:uid="{097EBB5A-EFE1-4A0A-A62C-AB9C7F24D4CE}">
      <formula1>"78 Herblore, 90 Herblore"</formula1>
    </dataValidation>
  </dataValidations>
  <pageMargins left="0.7" right="0.7" top="0.75" bottom="0.75" header="0.3" footer="0.3"/>
  <pageSetup orientation="portrait" r:id="rId1"/>
  <ignoredErrors>
    <ignoredError sqref="I35:I36 F40 C39 C52:C53 C55" formula="1"/>
  </ignoredErrors>
  <extLst>
    <ext xmlns:x14="http://schemas.microsoft.com/office/spreadsheetml/2009/9/main" uri="{CCE6A557-97BC-4b89-ADB6-D9C93CAAB3DF}">
      <x14:dataValidations xmlns:xm="http://schemas.microsoft.com/office/excel/2006/main" count="34">
        <x14:dataValidation type="list" allowBlank="1" showInputMessage="1" showErrorMessage="1" xr:uid="{D596AB1A-C72B-46CE-80DF-812EB6655503}">
          <x14:formula1>
            <xm:f>Legend!$B$3:$D$3</xm:f>
          </x14:formula1>
          <xm:sqref>B9</xm:sqref>
        </x14:dataValidation>
        <x14:dataValidation type="list" allowBlank="1" showInputMessage="1" showErrorMessage="1" xr:uid="{7C5B14E5-5776-4ADD-AE96-010A569BC9BF}">
          <x14:formula1>
            <xm:f>Legend!$B$4:$C$4</xm:f>
          </x14:formula1>
          <xm:sqref>B10</xm:sqref>
        </x14:dataValidation>
        <x14:dataValidation type="list" allowBlank="1" showInputMessage="1" showErrorMessage="1" xr:uid="{5055B329-244C-4EAF-B66F-703FA19A3685}">
          <x14:formula1>
            <xm:f>Legend!$B$5:$D$5</xm:f>
          </x14:formula1>
          <xm:sqref>B11</xm:sqref>
        </x14:dataValidation>
        <x14:dataValidation type="list" allowBlank="1" showInputMessage="1" showErrorMessage="1" xr:uid="{1267975C-C0C8-4103-871A-372B00453675}">
          <x14:formula1>
            <xm:f>Legend!$B$6:$D$6</xm:f>
          </x14:formula1>
          <xm:sqref>B12</xm:sqref>
        </x14:dataValidation>
        <x14:dataValidation type="list" allowBlank="1" showInputMessage="1" showErrorMessage="1" xr:uid="{6FF6346A-BD56-4C05-AD86-4851E05CD021}">
          <x14:formula1>
            <xm:f>Legend!$B$7:$D$7</xm:f>
          </x14:formula1>
          <xm:sqref>B13</xm:sqref>
        </x14:dataValidation>
        <x14:dataValidation type="list" allowBlank="1" showInputMessage="1" showErrorMessage="1" xr:uid="{8734A1C2-ACAF-464B-8470-9EA5ECC22637}">
          <x14:formula1>
            <xm:f>Legend!$B$8:$C$8</xm:f>
          </x14:formula1>
          <xm:sqref>B14</xm:sqref>
        </x14:dataValidation>
        <x14:dataValidation type="list" allowBlank="1" showInputMessage="1" showErrorMessage="1" xr:uid="{0F2255CD-1E93-4FA9-8DAA-0D1C64591E65}">
          <x14:formula1>
            <xm:f>Legend!$B$9:$C$9</xm:f>
          </x14:formula1>
          <xm:sqref>B15</xm:sqref>
        </x14:dataValidation>
        <x14:dataValidation type="list" allowBlank="1" showInputMessage="1" showErrorMessage="1" xr:uid="{B9218355-AE31-4F00-A8A7-93E698C6C376}">
          <x14:formula1>
            <xm:f>Legend!$B$10:$C$10</xm:f>
          </x14:formula1>
          <xm:sqref>B16</xm:sqref>
        </x14:dataValidation>
        <x14:dataValidation type="list" allowBlank="1" showInputMessage="1" showErrorMessage="1" xr:uid="{E62F3555-4076-4ECE-A6C7-62E9E7F95E37}">
          <x14:formula1>
            <xm:f>Legend!$B$11</xm:f>
          </x14:formula1>
          <xm:sqref>B17</xm:sqref>
        </x14:dataValidation>
        <x14:dataValidation type="list" allowBlank="1" showInputMessage="1" showErrorMessage="1" xr:uid="{B02B1BDE-AE58-4CAB-83D4-2D4B9A4B63FB}">
          <x14:formula1>
            <xm:f>Legend!$B$15:$D$15</xm:f>
          </x14:formula1>
          <xm:sqref>E9</xm:sqref>
        </x14:dataValidation>
        <x14:dataValidation type="list" allowBlank="1" showInputMessage="1" showErrorMessage="1" xr:uid="{4DD92BA4-3A3B-443C-BA28-F92B36E38690}">
          <x14:formula1>
            <xm:f>Legend!$B$18:$D$18</xm:f>
          </x14:formula1>
          <xm:sqref>E12</xm:sqref>
        </x14:dataValidation>
        <x14:dataValidation type="list" allowBlank="1" showInputMessage="1" showErrorMessage="1" xr:uid="{22F4A288-9FFD-4450-B0DD-6C4BF98F0B3C}">
          <x14:formula1>
            <xm:f>Legend!$B$19:$D$19</xm:f>
          </x14:formula1>
          <xm:sqref>E13</xm:sqref>
        </x14:dataValidation>
        <x14:dataValidation type="list" allowBlank="1" showInputMessage="1" showErrorMessage="1" xr:uid="{3CF9CF00-33B4-4DD5-9A1E-37414A7EC71D}">
          <x14:formula1>
            <xm:f>Legend!$B$20:$D$20</xm:f>
          </x14:formula1>
          <xm:sqref>E14</xm:sqref>
        </x14:dataValidation>
        <x14:dataValidation type="list" allowBlank="1" showInputMessage="1" showErrorMessage="1" xr:uid="{EAE14900-E54F-4EC5-8FE6-8D3AC1A77294}">
          <x14:formula1>
            <xm:f>Legend!$B$21:$C$21</xm:f>
          </x14:formula1>
          <xm:sqref>E15</xm:sqref>
        </x14:dataValidation>
        <x14:dataValidation type="list" allowBlank="1" showInputMessage="1" showErrorMessage="1" xr:uid="{A2FBB118-7C5B-4AB5-83AA-0B77BDD63003}">
          <x14:formula1>
            <xm:f>Legend!$B$22:$D$22</xm:f>
          </x14:formula1>
          <xm:sqref>E16</xm:sqref>
        </x14:dataValidation>
        <x14:dataValidation type="list" allowBlank="1" showInputMessage="1" showErrorMessage="1" xr:uid="{A41D6040-20E9-4F13-B3C0-F0DFB31665B0}">
          <x14:formula1>
            <xm:f>Legend!$B$23</xm:f>
          </x14:formula1>
          <xm:sqref>E17</xm:sqref>
        </x14:dataValidation>
        <x14:dataValidation type="list" allowBlank="1" showInputMessage="1" showErrorMessage="1" xr:uid="{A63622FA-A0AF-423E-B97A-502623FBA7A3}">
          <x14:formula1>
            <xm:f>Legend!$B$24:$D$24</xm:f>
          </x14:formula1>
          <xm:sqref>E18</xm:sqref>
        </x14:dataValidation>
        <x14:dataValidation type="list" allowBlank="1" showInputMessage="1" showErrorMessage="1" xr:uid="{FACE04EA-5FB7-4D8F-85E4-60B4788EF219}">
          <x14:formula1>
            <xm:f>Legend!$B$27:$C$27</xm:f>
          </x14:formula1>
          <xm:sqref>H9</xm:sqref>
        </x14:dataValidation>
        <x14:dataValidation type="list" allowBlank="1" showInputMessage="1" showErrorMessage="1" xr:uid="{6F149672-6960-4C39-B0DD-C9CEE132F5C6}">
          <x14:formula1>
            <xm:f>Legend!$B$28:$C$28</xm:f>
          </x14:formula1>
          <xm:sqref>H10</xm:sqref>
        </x14:dataValidation>
        <x14:dataValidation type="list" allowBlank="1" showInputMessage="1" showErrorMessage="1" xr:uid="{280EE490-BE66-4B87-B411-B7EEFAF0BF96}">
          <x14:formula1>
            <xm:f>Legend!$B$29:$D$29</xm:f>
          </x14:formula1>
          <xm:sqref>H11</xm:sqref>
        </x14:dataValidation>
        <x14:dataValidation type="list" allowBlank="1" showInputMessage="1" showErrorMessage="1" xr:uid="{6806A0CF-BE79-4B48-B5E0-EFFADCA11ADC}">
          <x14:formula1>
            <xm:f>Legend!$B$30:$D$30</xm:f>
          </x14:formula1>
          <xm:sqref>H12</xm:sqref>
        </x14:dataValidation>
        <x14:dataValidation type="list" allowBlank="1" showInputMessage="1" showErrorMessage="1" xr:uid="{A0240571-8C12-4C82-8A7D-315419066B3B}">
          <x14:formula1>
            <xm:f>Legend!$B$31:$D$31</xm:f>
          </x14:formula1>
          <xm:sqref>H13</xm:sqref>
        </x14:dataValidation>
        <x14:dataValidation type="list" allowBlank="1" showInputMessage="1" showErrorMessage="1" xr:uid="{1BDE28F6-16DD-4D68-91D8-BC06D86C67F0}">
          <x14:formula1>
            <xm:f>Legend!$B$32:$D$32</xm:f>
          </x14:formula1>
          <xm:sqref>H14</xm:sqref>
        </x14:dataValidation>
        <x14:dataValidation type="list" allowBlank="1" showInputMessage="1" showErrorMessage="1" xr:uid="{1E5BAA80-5810-4B8F-B1FC-99DEF207F5D8}">
          <x14:formula1>
            <xm:f>Legend!$B$17:$D$17</xm:f>
          </x14:formula1>
          <xm:sqref>E11</xm:sqref>
        </x14:dataValidation>
        <x14:dataValidation type="list" allowBlank="1" showInputMessage="1" showErrorMessage="1" xr:uid="{511C7E42-6872-46B9-93AD-956BFF1A0237}">
          <x14:formula1>
            <xm:f>Legend!$B$33:$C$33</xm:f>
          </x14:formula1>
          <xm:sqref>H15</xm:sqref>
        </x14:dataValidation>
        <x14:dataValidation type="list" allowBlank="1" showInputMessage="1" showErrorMessage="1" xr:uid="{BFAEB1A8-9A2A-44B5-81E6-36142EBE8316}">
          <x14:formula1>
            <xm:f>Legend!$B$34:$C$34</xm:f>
          </x14:formula1>
          <xm:sqref>H16</xm:sqref>
        </x14:dataValidation>
        <x14:dataValidation type="list" allowBlank="1" showInputMessage="1" showErrorMessage="1" xr:uid="{650BA420-8469-472C-AA4A-99B0A90873A6}">
          <x14:formula1>
            <xm:f>Legend!$B$35</xm:f>
          </x14:formula1>
          <xm:sqref>H17</xm:sqref>
        </x14:dataValidation>
        <x14:dataValidation type="list" allowBlank="1" showInputMessage="1" showErrorMessage="1" xr:uid="{62807BA3-0072-4258-9178-94E28BE5DFED}">
          <x14:formula1>
            <xm:f>Legend!$B$36:$D$36</xm:f>
          </x14:formula1>
          <xm:sqref>H18</xm:sqref>
        </x14:dataValidation>
        <x14:dataValidation type="list" allowBlank="1" showInputMessage="1" showErrorMessage="1" xr:uid="{50773992-FB74-422F-B520-5A727926A62A}">
          <x14:formula1>
            <xm:f>Legend!$B$12:$C$12</xm:f>
          </x14:formula1>
          <xm:sqref>B18</xm:sqref>
        </x14:dataValidation>
        <x14:dataValidation type="list" allowBlank="1" showInputMessage="1" showErrorMessage="1" xr:uid="{F7FE419C-0A29-4A07-B606-411E0E2D948E}">
          <x14:formula1>
            <xm:f>Legend!$B$37:$C$37</xm:f>
          </x14:formula1>
          <xm:sqref>H19</xm:sqref>
        </x14:dataValidation>
        <x14:dataValidation type="list" allowBlank="1" showInputMessage="1" showErrorMessage="1" xr:uid="{6AB7D06A-7E96-48B2-859D-681B74DA8E34}">
          <x14:formula1>
            <xm:f>Legend!$G$2:$J$2</xm:f>
          </x14:formula1>
          <xm:sqref>A3:B3</xm:sqref>
        </x14:dataValidation>
        <x14:dataValidation type="list" allowBlank="1" showInputMessage="1" showErrorMessage="1" xr:uid="{CC88E989-D12E-414F-BABF-820AD5EAE554}">
          <x14:formula1>
            <xm:f>Legend!$G$4:$J$4</xm:f>
          </x14:formula1>
          <xm:sqref>D3:E3</xm:sqref>
        </x14:dataValidation>
        <x14:dataValidation type="list" allowBlank="1" showInputMessage="1" showErrorMessage="1" xr:uid="{2B0386A9-838E-4121-A123-E1A18BE483DE}">
          <x14:formula1>
            <xm:f>Legend!$G$6:$J$6</xm:f>
          </x14:formula1>
          <xm:sqref>G3:H3</xm:sqref>
        </x14:dataValidation>
        <x14:dataValidation type="list" allowBlank="1" showInputMessage="1" showErrorMessage="1" xr:uid="{E083E3E5-5514-42B8-B733-57442099B6F2}">
          <x14:formula1>
            <xm:f>Legend!$B$16:$D$16</xm:f>
          </x14:formula1>
          <xm:sqref>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B99C-67EA-4E8C-A1AA-097F25FAE717}">
  <dimension ref="A1:HG296"/>
  <sheetViews>
    <sheetView tabSelected="1" workbookViewId="0"/>
  </sheetViews>
  <sheetFormatPr defaultRowHeight="15" x14ac:dyDescent="0.25"/>
  <cols>
    <col min="1" max="1" width="9.140625" customWidth="1"/>
    <col min="2" max="2" width="26.85546875" bestFit="1" customWidth="1"/>
    <col min="3" max="3" width="12.7109375" customWidth="1"/>
    <col min="4" max="4" width="14.7109375" customWidth="1"/>
    <col min="6" max="6" width="26.85546875" customWidth="1"/>
    <col min="7" max="7" width="12.7109375" customWidth="1"/>
    <col min="8" max="8" width="17.5703125" customWidth="1"/>
    <col min="13" max="13" width="17.85546875" customWidth="1"/>
  </cols>
  <sheetData>
    <row r="1" spans="1:21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</row>
    <row r="2" spans="1:215" ht="15.75" thickBot="1" x14ac:dyDescent="0.3">
      <c r="A2" s="1"/>
      <c r="B2" s="175" t="s">
        <v>167</v>
      </c>
      <c r="C2" s="176"/>
      <c r="D2" s="133" t="s">
        <v>168</v>
      </c>
      <c r="E2" s="1"/>
      <c r="F2" s="177" t="s">
        <v>169</v>
      </c>
      <c r="G2" s="178"/>
      <c r="H2" s="133" t="s">
        <v>168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</row>
    <row r="3" spans="1:215" x14ac:dyDescent="0.25">
      <c r="A3" s="1"/>
      <c r="B3" s="134" t="s">
        <v>170</v>
      </c>
      <c r="C3" s="135">
        <v>2277</v>
      </c>
      <c r="D3" s="136">
        <f>(C3/23)</f>
        <v>99</v>
      </c>
      <c r="E3" s="1"/>
      <c r="F3" s="137" t="s">
        <v>171</v>
      </c>
      <c r="G3" s="138" t="s">
        <v>119</v>
      </c>
      <c r="H3" s="139">
        <f>IF(G3="Yes",5,0)</f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</row>
    <row r="4" spans="1:215" x14ac:dyDescent="0.25">
      <c r="A4" s="1"/>
      <c r="B4" s="140" t="s">
        <v>172</v>
      </c>
      <c r="C4" s="141">
        <v>23</v>
      </c>
      <c r="D4" s="142">
        <f>(C4*10)</f>
        <v>230</v>
      </c>
      <c r="E4" s="1"/>
      <c r="F4" s="137" t="s">
        <v>173</v>
      </c>
      <c r="G4" s="138" t="s">
        <v>119</v>
      </c>
      <c r="H4" s="139">
        <f t="shared" ref="H4:H13" si="0">IF(G4="Yes",5,0)</f>
        <v>5</v>
      </c>
      <c r="I4" s="1"/>
      <c r="J4" s="1"/>
      <c r="K4" s="1"/>
      <c r="L4" s="179" t="s">
        <v>174</v>
      </c>
      <c r="M4" s="17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</row>
    <row r="5" spans="1:215" x14ac:dyDescent="0.25">
      <c r="A5" s="1"/>
      <c r="B5" s="1"/>
      <c r="C5" s="143"/>
      <c r="D5" s="125"/>
      <c r="E5" s="1"/>
      <c r="F5" s="137" t="s">
        <v>175</v>
      </c>
      <c r="G5" s="138" t="s">
        <v>119</v>
      </c>
      <c r="H5" s="139">
        <f t="shared" si="0"/>
        <v>5</v>
      </c>
      <c r="I5" s="1"/>
      <c r="J5" s="1"/>
      <c r="K5" s="1"/>
      <c r="L5" s="144" t="s">
        <v>89</v>
      </c>
      <c r="M5" s="145">
        <v>180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</row>
    <row r="6" spans="1:215" x14ac:dyDescent="0.25">
      <c r="A6" s="1"/>
      <c r="B6" s="198" t="s">
        <v>176</v>
      </c>
      <c r="C6" s="198"/>
      <c r="D6" s="101">
        <f>SUM(D3:D4)</f>
        <v>329</v>
      </c>
      <c r="E6" s="1"/>
      <c r="F6" s="137" t="s">
        <v>177</v>
      </c>
      <c r="G6" s="138" t="s">
        <v>119</v>
      </c>
      <c r="H6" s="139">
        <f t="shared" si="0"/>
        <v>5</v>
      </c>
      <c r="I6" s="1"/>
      <c r="J6" s="1"/>
      <c r="K6" s="1"/>
      <c r="L6" s="144" t="s">
        <v>90</v>
      </c>
      <c r="M6" s="145">
        <v>310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</row>
    <row r="7" spans="1:215" x14ac:dyDescent="0.25">
      <c r="A7" s="1"/>
      <c r="B7" s="1"/>
      <c r="C7" s="1"/>
      <c r="E7" s="1"/>
      <c r="F7" s="137" t="s">
        <v>178</v>
      </c>
      <c r="G7" s="138" t="s">
        <v>119</v>
      </c>
      <c r="H7" s="139">
        <f t="shared" si="0"/>
        <v>5</v>
      </c>
      <c r="I7" s="1"/>
      <c r="J7" s="1"/>
      <c r="K7" s="1"/>
      <c r="L7" s="144" t="s">
        <v>91</v>
      </c>
      <c r="M7" s="145">
        <v>465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</row>
    <row r="8" spans="1:215" ht="15.75" thickBot="1" x14ac:dyDescent="0.3">
      <c r="A8" s="1"/>
      <c r="B8" s="1"/>
      <c r="C8" s="1"/>
      <c r="D8" s="1"/>
      <c r="E8" s="1"/>
      <c r="F8" s="137" t="s">
        <v>179</v>
      </c>
      <c r="G8" s="138" t="s">
        <v>119</v>
      </c>
      <c r="H8" s="139">
        <f t="shared" si="0"/>
        <v>5</v>
      </c>
      <c r="I8" s="1"/>
      <c r="J8" s="1"/>
      <c r="K8" s="1"/>
      <c r="L8" s="144" t="s">
        <v>92</v>
      </c>
      <c r="M8" s="144" t="s">
        <v>222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</row>
    <row r="9" spans="1:215" ht="15.75" thickBot="1" x14ac:dyDescent="0.3">
      <c r="A9" s="1"/>
      <c r="B9" s="180" t="s">
        <v>180</v>
      </c>
      <c r="C9" s="181"/>
      <c r="D9" s="133" t="s">
        <v>168</v>
      </c>
      <c r="E9" s="1"/>
      <c r="F9" s="137" t="s">
        <v>181</v>
      </c>
      <c r="G9" s="138" t="s">
        <v>119</v>
      </c>
      <c r="H9" s="139">
        <f t="shared" si="0"/>
        <v>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</row>
    <row r="10" spans="1:215" x14ac:dyDescent="0.25">
      <c r="A10" s="1"/>
      <c r="B10" s="134" t="s">
        <v>182</v>
      </c>
      <c r="C10" s="135">
        <v>293</v>
      </c>
      <c r="D10" s="136">
        <f>(C10/5)</f>
        <v>58.6</v>
      </c>
      <c r="E10" s="1"/>
      <c r="F10" s="137" t="s">
        <v>183</v>
      </c>
      <c r="G10" s="138" t="s">
        <v>119</v>
      </c>
      <c r="H10" s="139">
        <f t="shared" si="0"/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</row>
    <row r="11" spans="1:215" x14ac:dyDescent="0.25">
      <c r="A11" s="1"/>
      <c r="B11" s="137" t="s">
        <v>184</v>
      </c>
      <c r="C11" s="146" t="s">
        <v>185</v>
      </c>
      <c r="D11" s="147" t="str">
        <f>IF(C11="Easy","3",IF(C11="Medium","6",IF(C11="Hard","9",IF(C11="Elite","12","0"))))</f>
        <v>12</v>
      </c>
      <c r="E11" s="1"/>
      <c r="F11" s="137" t="s">
        <v>186</v>
      </c>
      <c r="G11" s="138" t="s">
        <v>119</v>
      </c>
      <c r="H11" s="139">
        <f t="shared" si="0"/>
        <v>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</row>
    <row r="12" spans="1:215" x14ac:dyDescent="0.25">
      <c r="A12" s="1"/>
      <c r="B12" s="137" t="s">
        <v>187</v>
      </c>
      <c r="C12" s="146" t="s">
        <v>185</v>
      </c>
      <c r="D12" s="147" t="str">
        <f t="shared" ref="D12:D22" si="1">IF(C12="Easy","3",IF(C12="Medium","6",IF(C12="Hard","9",IF(C12="Elite","12","0"))))</f>
        <v>12</v>
      </c>
      <c r="E12" s="1"/>
      <c r="F12" s="137" t="s">
        <v>188</v>
      </c>
      <c r="G12" s="138" t="s">
        <v>119</v>
      </c>
      <c r="H12" s="139">
        <f t="shared" si="0"/>
        <v>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</row>
    <row r="13" spans="1:215" x14ac:dyDescent="0.25">
      <c r="A13" s="1"/>
      <c r="B13" s="137" t="s">
        <v>189</v>
      </c>
      <c r="C13" s="146" t="s">
        <v>185</v>
      </c>
      <c r="D13" s="147" t="str">
        <f t="shared" si="1"/>
        <v>12</v>
      </c>
      <c r="E13" s="1"/>
      <c r="F13" s="148" t="s">
        <v>190</v>
      </c>
      <c r="G13" s="140" t="s">
        <v>119</v>
      </c>
      <c r="H13" s="149">
        <f t="shared" si="0"/>
        <v>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</row>
    <row r="14" spans="1:215" x14ac:dyDescent="0.25">
      <c r="A14" s="1"/>
      <c r="B14" s="137" t="s">
        <v>191</v>
      </c>
      <c r="C14" s="146" t="s">
        <v>185</v>
      </c>
      <c r="D14" s="147" t="str">
        <f t="shared" si="1"/>
        <v>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</row>
    <row r="15" spans="1:215" x14ac:dyDescent="0.25">
      <c r="A15" s="1"/>
      <c r="B15" s="138" t="s">
        <v>192</v>
      </c>
      <c r="C15" s="146" t="s">
        <v>185</v>
      </c>
      <c r="D15" s="147" t="str">
        <f t="shared" si="1"/>
        <v>12</v>
      </c>
      <c r="E15" s="1"/>
      <c r="F15" s="198" t="s">
        <v>193</v>
      </c>
      <c r="G15" s="198"/>
      <c r="H15" s="101">
        <f>SUM(H3:H13)</f>
        <v>55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</row>
    <row r="16" spans="1:215" x14ac:dyDescent="0.25">
      <c r="A16" s="1"/>
      <c r="B16" s="138" t="s">
        <v>194</v>
      </c>
      <c r="C16" s="146" t="s">
        <v>185</v>
      </c>
      <c r="D16" s="147" t="str">
        <f t="shared" si="1"/>
        <v>12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</row>
    <row r="17" spans="1:215" x14ac:dyDescent="0.25">
      <c r="A17" s="1"/>
      <c r="B17" s="138" t="s">
        <v>195</v>
      </c>
      <c r="C17" s="146" t="s">
        <v>185</v>
      </c>
      <c r="D17" s="147" t="str">
        <f t="shared" si="1"/>
        <v>12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</row>
    <row r="18" spans="1:215" ht="15.75" thickBot="1" x14ac:dyDescent="0.3">
      <c r="A18" s="1"/>
      <c r="B18" s="138" t="s">
        <v>196</v>
      </c>
      <c r="C18" s="146" t="s">
        <v>185</v>
      </c>
      <c r="D18" s="147" t="str">
        <f t="shared" si="1"/>
        <v>12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</row>
    <row r="19" spans="1:215" ht="15.75" thickBot="1" x14ac:dyDescent="0.3">
      <c r="A19" s="1"/>
      <c r="B19" s="138" t="s">
        <v>198</v>
      </c>
      <c r="C19" s="146" t="s">
        <v>185</v>
      </c>
      <c r="D19" s="147" t="str">
        <f t="shared" si="1"/>
        <v>12</v>
      </c>
      <c r="E19" s="1"/>
      <c r="F19" s="182" t="s">
        <v>197</v>
      </c>
      <c r="G19" s="183"/>
      <c r="H19" s="133" t="s">
        <v>168</v>
      </c>
      <c r="I19" s="1"/>
      <c r="J19" s="1"/>
      <c r="K19" s="186" t="s">
        <v>208</v>
      </c>
      <c r="L19" s="187"/>
      <c r="M19" s="190">
        <f>SUM(D6,D24,D33,H15,H24+H28)</f>
        <v>636.6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</row>
    <row r="20" spans="1:215" ht="15.75" thickBot="1" x14ac:dyDescent="0.3">
      <c r="A20" s="1"/>
      <c r="B20" s="138" t="s">
        <v>200</v>
      </c>
      <c r="C20" s="146" t="s">
        <v>185</v>
      </c>
      <c r="D20" s="147" t="str">
        <f t="shared" si="1"/>
        <v>12</v>
      </c>
      <c r="E20" s="1"/>
      <c r="F20" s="134" t="s">
        <v>199</v>
      </c>
      <c r="G20" s="138" t="s">
        <v>119</v>
      </c>
      <c r="H20" s="139">
        <f>IF(G20="Yes",5,0)</f>
        <v>5</v>
      </c>
      <c r="I20" s="1"/>
      <c r="J20" s="1"/>
      <c r="K20" s="188"/>
      <c r="L20" s="189"/>
      <c r="M20" s="19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</row>
    <row r="21" spans="1:215" x14ac:dyDescent="0.25">
      <c r="A21" s="1"/>
      <c r="B21" s="138" t="s">
        <v>202</v>
      </c>
      <c r="C21" s="146" t="s">
        <v>185</v>
      </c>
      <c r="D21" s="147" t="str">
        <f t="shared" si="1"/>
        <v>12</v>
      </c>
      <c r="E21" s="1"/>
      <c r="F21" s="138" t="s">
        <v>201</v>
      </c>
      <c r="G21" s="138" t="s">
        <v>119</v>
      </c>
      <c r="H21" s="139">
        <f t="shared" ref="H21:H22" si="2">IF(G21="Yes",5,0)</f>
        <v>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</row>
    <row r="22" spans="1:215" x14ac:dyDescent="0.25">
      <c r="A22" s="1"/>
      <c r="B22" s="140" t="s">
        <v>204</v>
      </c>
      <c r="C22" s="152" t="s">
        <v>185</v>
      </c>
      <c r="D22" s="150" t="str">
        <f t="shared" si="1"/>
        <v>12</v>
      </c>
      <c r="E22" s="1"/>
      <c r="F22" s="140" t="s">
        <v>203</v>
      </c>
      <c r="G22" s="194" t="s">
        <v>119</v>
      </c>
      <c r="H22" s="149">
        <f t="shared" si="2"/>
        <v>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</row>
    <row r="23" spans="1:2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</row>
    <row r="24" spans="1:215" x14ac:dyDescent="0.25">
      <c r="A24" s="1"/>
      <c r="B24" s="198" t="s">
        <v>206</v>
      </c>
      <c r="C24" s="198"/>
      <c r="D24" s="101">
        <f>SUM(D10+D11+D12+D13+D14+D15+D16+D17+D18+D19+D20+D21+D22)</f>
        <v>202.6</v>
      </c>
      <c r="E24" s="1"/>
      <c r="F24" s="198" t="s">
        <v>205</v>
      </c>
      <c r="G24" s="198"/>
      <c r="H24" s="101">
        <f>SUM(H20:H22)</f>
        <v>15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</row>
    <row r="25" spans="1:2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</row>
    <row r="26" spans="1:215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</row>
    <row r="27" spans="1:215" ht="15.75" thickBot="1" x14ac:dyDescent="0.3">
      <c r="A27" s="1"/>
      <c r="B27" s="184" t="s">
        <v>207</v>
      </c>
      <c r="C27" s="185"/>
      <c r="D27" s="133" t="s">
        <v>168</v>
      </c>
      <c r="E27" s="1"/>
      <c r="F27" s="192" t="s">
        <v>218</v>
      </c>
      <c r="G27" s="193"/>
      <c r="H27" s="133" t="s">
        <v>168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</row>
    <row r="28" spans="1:215" x14ac:dyDescent="0.25">
      <c r="A28" s="1"/>
      <c r="B28" s="134" t="s">
        <v>209</v>
      </c>
      <c r="C28" s="138" t="s">
        <v>119</v>
      </c>
      <c r="D28" s="139">
        <f>IF(C28="Yes",5,0)</f>
        <v>5</v>
      </c>
      <c r="E28" s="1"/>
      <c r="F28" s="195" t="s">
        <v>221</v>
      </c>
      <c r="G28" s="196"/>
      <c r="H28" s="197" t="str">
        <f>IF(F28="Top 5 SOTW","5",IF(F28="Top 3 SOTW","10",IF(F28="SOTW Winner !!!","15")))</f>
        <v>15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</row>
    <row r="29" spans="1:215" x14ac:dyDescent="0.25">
      <c r="A29" s="1"/>
      <c r="B29" s="138" t="s">
        <v>210</v>
      </c>
      <c r="C29" s="138" t="s">
        <v>119</v>
      </c>
      <c r="D29" s="139">
        <f t="shared" ref="D29:D30" si="3">IF(C29="Yes",5,0)</f>
        <v>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</row>
    <row r="30" spans="1:215" x14ac:dyDescent="0.25">
      <c r="A30" s="1"/>
      <c r="B30" s="138" t="s">
        <v>211</v>
      </c>
      <c r="C30" s="138" t="s">
        <v>119</v>
      </c>
      <c r="D30" s="139">
        <f t="shared" si="3"/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</row>
    <row r="31" spans="1:215" x14ac:dyDescent="0.25">
      <c r="A31" s="1"/>
      <c r="B31" s="140" t="s">
        <v>212</v>
      </c>
      <c r="C31" s="140" t="s">
        <v>119</v>
      </c>
      <c r="D31" s="149">
        <f>IF(C31="Yes",5,0)</f>
        <v>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</row>
    <row r="32" spans="1:215" x14ac:dyDescent="0.25">
      <c r="A32" s="1"/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</row>
    <row r="33" spans="1:215" x14ac:dyDescent="0.25">
      <c r="A33" s="1"/>
      <c r="B33" s="199" t="s">
        <v>213</v>
      </c>
      <c r="C33" s="199"/>
      <c r="D33" s="101">
        <f>SUM(D28:D31)</f>
        <v>20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</row>
    <row r="34" spans="1:2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</row>
    <row r="35" spans="1:2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</row>
    <row r="36" spans="1:2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</row>
    <row r="37" spans="1:2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</row>
    <row r="38" spans="1:2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</row>
    <row r="39" spans="1:2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</row>
    <row r="40" spans="1:2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</row>
    <row r="41" spans="1:2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</row>
    <row r="42" spans="1:2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</row>
    <row r="43" spans="1:2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</row>
    <row r="44" spans="1:2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</row>
    <row r="45" spans="1:2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</row>
    <row r="46" spans="1:2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</row>
    <row r="47" spans="1:2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</row>
    <row r="48" spans="1:2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</row>
    <row r="49" spans="1:2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</row>
    <row r="50" spans="1:2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</row>
    <row r="51" spans="1:2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</row>
    <row r="52" spans="1:2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</row>
    <row r="53" spans="1:2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</row>
    <row r="54" spans="1:2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</row>
    <row r="55" spans="1:2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</row>
    <row r="56" spans="1:2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</row>
    <row r="57" spans="1:2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</row>
    <row r="58" spans="1:2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</row>
    <row r="59" spans="1:2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</row>
    <row r="60" spans="1:2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</row>
    <row r="61" spans="1:2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</row>
    <row r="62" spans="1:2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</row>
    <row r="63" spans="1:2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</row>
    <row r="64" spans="1:2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</row>
    <row r="65" spans="1:2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</row>
    <row r="66" spans="1:2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</row>
    <row r="67" spans="1:2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</row>
    <row r="68" spans="1:2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</row>
    <row r="69" spans="1:2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</row>
    <row r="70" spans="1:2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</row>
    <row r="71" spans="1:2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</row>
    <row r="72" spans="1:2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</row>
    <row r="73" spans="1:2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</row>
    <row r="74" spans="1:2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</row>
    <row r="75" spans="1:2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</row>
    <row r="76" spans="1:2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</row>
    <row r="77" spans="1:2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</row>
    <row r="78" spans="1:2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</row>
    <row r="79" spans="1:2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</row>
    <row r="80" spans="1:2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</row>
    <row r="81" spans="1:2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</row>
    <row r="82" spans="1:2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</row>
    <row r="83" spans="1:2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</row>
    <row r="84" spans="1:2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</row>
    <row r="85" spans="1:2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</row>
    <row r="86" spans="1:2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</row>
    <row r="87" spans="1:2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</row>
    <row r="88" spans="1:2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</row>
    <row r="89" spans="1:2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</row>
    <row r="90" spans="1:2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</row>
    <row r="91" spans="1:2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</row>
    <row r="92" spans="1:2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</row>
    <row r="93" spans="1:2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</row>
    <row r="94" spans="1:2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</row>
    <row r="95" spans="1:2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</row>
    <row r="96" spans="1:2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</row>
    <row r="97" spans="1:2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</row>
    <row r="98" spans="1:2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</row>
    <row r="99" spans="1:2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</row>
    <row r="100" spans="1:2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</row>
    <row r="101" spans="1:2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</row>
    <row r="102" spans="1:2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</row>
    <row r="103" spans="1:2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</row>
    <row r="104" spans="1:2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</row>
    <row r="105" spans="1:2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</row>
    <row r="106" spans="1:2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</row>
    <row r="107" spans="1:2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</row>
    <row r="108" spans="1:2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</row>
    <row r="109" spans="1:2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</row>
    <row r="110" spans="1:2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</row>
    <row r="111" spans="1:2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</row>
    <row r="112" spans="1:2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</row>
    <row r="113" spans="1:2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</row>
    <row r="114" spans="1:2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</row>
    <row r="115" spans="1:2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</row>
    <row r="116" spans="1:2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</row>
    <row r="117" spans="1:2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</row>
    <row r="118" spans="1:2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</row>
    <row r="119" spans="1:2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</row>
    <row r="120" spans="1:2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</row>
    <row r="121" spans="1:2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</row>
    <row r="122" spans="1:2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</row>
    <row r="123" spans="1:2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</row>
    <row r="124" spans="1:2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</row>
    <row r="125" spans="1:2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</row>
    <row r="126" spans="1:2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</row>
    <row r="127" spans="1:2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</row>
    <row r="128" spans="1:2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</row>
    <row r="129" spans="1:2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</row>
    <row r="130" spans="1:2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</row>
    <row r="131" spans="1:2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</row>
    <row r="132" spans="1:2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</row>
    <row r="133" spans="1:2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</row>
    <row r="134" spans="1:2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</row>
    <row r="135" spans="1:2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</row>
    <row r="136" spans="1:2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</row>
    <row r="137" spans="1:2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</row>
    <row r="138" spans="1:2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</row>
    <row r="139" spans="1:2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</row>
    <row r="140" spans="1:2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</row>
    <row r="141" spans="1:2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</row>
    <row r="142" spans="1:2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</row>
    <row r="143" spans="1:2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</row>
    <row r="144" spans="1:2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</row>
    <row r="145" spans="1:2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</row>
    <row r="146" spans="1:2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</row>
    <row r="147" spans="1:2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</row>
    <row r="148" spans="1:2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</row>
    <row r="149" spans="1:2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</row>
    <row r="150" spans="1:2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</row>
    <row r="151" spans="1:2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</row>
    <row r="152" spans="1:2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</row>
    <row r="153" spans="1:2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</row>
    <row r="154" spans="1:2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</row>
    <row r="155" spans="1:2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</row>
    <row r="156" spans="1:2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</row>
    <row r="157" spans="1:2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</row>
    <row r="158" spans="1:2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</row>
    <row r="159" spans="1:2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</row>
    <row r="160" spans="1:2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</row>
    <row r="161" spans="1:2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</row>
    <row r="162" spans="1:2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</row>
    <row r="163" spans="1:2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</row>
    <row r="164" spans="1:2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</row>
    <row r="165" spans="1:2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</row>
    <row r="166" spans="1:2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</row>
    <row r="167" spans="1:2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</row>
    <row r="168" spans="1:2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</row>
    <row r="169" spans="1:2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</row>
    <row r="170" spans="1:2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</row>
    <row r="171" spans="1:2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</row>
    <row r="172" spans="1:2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</row>
    <row r="173" spans="1:2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</row>
    <row r="174" spans="1:2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</row>
    <row r="175" spans="1:2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</row>
    <row r="176" spans="1:2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</row>
    <row r="177" spans="1:2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</row>
    <row r="178" spans="1:2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</row>
    <row r="179" spans="1:2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</row>
    <row r="180" spans="1:2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</row>
    <row r="181" spans="1:2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</row>
    <row r="182" spans="1:2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</row>
    <row r="183" spans="1:2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</row>
    <row r="184" spans="1:2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</row>
    <row r="185" spans="1:2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</row>
    <row r="186" spans="1:2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</row>
    <row r="187" spans="1:2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</row>
    <row r="188" spans="1:2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</row>
    <row r="189" spans="1:2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</row>
    <row r="190" spans="1:2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</row>
    <row r="191" spans="1:2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</row>
    <row r="192" spans="1:2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</row>
    <row r="193" spans="1:2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</row>
    <row r="194" spans="1:2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</row>
    <row r="195" spans="1:2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</row>
    <row r="196" spans="1:2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</row>
    <row r="197" spans="1:2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</row>
    <row r="198" spans="1:2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</row>
    <row r="199" spans="1:2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</row>
    <row r="200" spans="1:2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</row>
    <row r="201" spans="1:2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</row>
    <row r="202" spans="1:2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</row>
    <row r="203" spans="1:2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</row>
    <row r="204" spans="1:2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</row>
    <row r="205" spans="1:2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</row>
    <row r="206" spans="1:2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</row>
    <row r="207" spans="1:2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</row>
    <row r="208" spans="1:2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</row>
    <row r="209" spans="1:2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</row>
    <row r="210" spans="1:2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</row>
    <row r="211" spans="1:2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</row>
    <row r="212" spans="1:2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</row>
    <row r="213" spans="1:2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</row>
    <row r="214" spans="1:2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</row>
    <row r="215" spans="1:2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</row>
    <row r="216" spans="1:2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</row>
    <row r="217" spans="1:2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</row>
    <row r="218" spans="1:2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</row>
    <row r="219" spans="1:2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</row>
    <row r="220" spans="1:2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</row>
    <row r="221" spans="1:2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</row>
    <row r="222" spans="1:2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</row>
    <row r="223" spans="1:2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</row>
    <row r="224" spans="1:2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</row>
    <row r="225" spans="1:2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</row>
    <row r="226" spans="1:2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</row>
    <row r="227" spans="1:2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</row>
    <row r="228" spans="1:2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</row>
    <row r="229" spans="1:2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</row>
    <row r="230" spans="1:2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</row>
    <row r="231" spans="1:2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</row>
    <row r="232" spans="1:2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</row>
    <row r="233" spans="1:2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</row>
    <row r="234" spans="1:2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</row>
    <row r="235" spans="1:2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</row>
    <row r="236" spans="1:2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</row>
    <row r="237" spans="1:2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</row>
    <row r="238" spans="1:2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</row>
    <row r="239" spans="1:2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</row>
    <row r="240" spans="1:2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</row>
    <row r="241" spans="1:2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</row>
    <row r="242" spans="1:2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</row>
    <row r="243" spans="1:2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</row>
    <row r="244" spans="1:2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</row>
    <row r="245" spans="1:2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</row>
    <row r="246" spans="1:2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</row>
    <row r="247" spans="1:2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</row>
    <row r="248" spans="1:2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</row>
    <row r="249" spans="1:2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</row>
    <row r="250" spans="1:2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</row>
    <row r="251" spans="1:2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</row>
    <row r="252" spans="1:2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</row>
    <row r="253" spans="1:2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</row>
    <row r="254" spans="1:2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</row>
    <row r="255" spans="1:2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</row>
    <row r="256" spans="1:2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</row>
    <row r="257" spans="1:2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</row>
    <row r="258" spans="1:2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</row>
    <row r="259" spans="1:2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</row>
    <row r="260" spans="1:2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</row>
    <row r="261" spans="1:2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</row>
    <row r="262" spans="1:2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</row>
    <row r="263" spans="1:2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</row>
    <row r="264" spans="1:2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</row>
    <row r="265" spans="1:2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</row>
    <row r="266" spans="1:2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</row>
    <row r="267" spans="1:2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</row>
    <row r="268" spans="1:2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</row>
    <row r="269" spans="1:2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</row>
    <row r="270" spans="1:2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</row>
    <row r="271" spans="1:2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</row>
    <row r="272" spans="1:2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</row>
    <row r="273" spans="1:2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</row>
    <row r="274" spans="1:2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</row>
    <row r="275" spans="1:2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</row>
    <row r="276" spans="1:2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</row>
    <row r="277" spans="1:2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</row>
    <row r="278" spans="1:2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</row>
    <row r="279" spans="1:2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</row>
    <row r="280" spans="1:2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</row>
    <row r="281" spans="1:2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</row>
    <row r="282" spans="1:2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</row>
    <row r="283" spans="1:2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</row>
    <row r="284" spans="1:2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</row>
    <row r="285" spans="1:2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</row>
    <row r="286" spans="1:2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</row>
    <row r="287" spans="1:2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</row>
    <row r="288" spans="1:2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</row>
    <row r="289" spans="1:2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</row>
    <row r="290" spans="1:2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</row>
    <row r="291" spans="1:2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</row>
    <row r="292" spans="1:2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</row>
    <row r="293" spans="1:2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</row>
    <row r="294" spans="1:215" x14ac:dyDescent="0.25">
      <c r="A294" s="1"/>
      <c r="B294" s="1"/>
      <c r="C294" s="1"/>
      <c r="D294" s="1"/>
      <c r="E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</row>
    <row r="295" spans="1:215" x14ac:dyDescent="0.25">
      <c r="A295" s="1"/>
      <c r="B295" s="1"/>
      <c r="C295" s="1"/>
      <c r="D295" s="1"/>
      <c r="E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</row>
    <row r="296" spans="1:215" x14ac:dyDescent="0.25">
      <c r="A296" s="1"/>
      <c r="B296" s="1"/>
      <c r="C296" s="1"/>
      <c r="D296" s="1"/>
      <c r="E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</row>
  </sheetData>
  <mergeCells count="15">
    <mergeCell ref="B33:C33"/>
    <mergeCell ref="F24:G24"/>
    <mergeCell ref="F28:G28"/>
    <mergeCell ref="F15:G15"/>
    <mergeCell ref="B6:C6"/>
    <mergeCell ref="B24:C24"/>
    <mergeCell ref="B27:C27"/>
    <mergeCell ref="K19:L20"/>
    <mergeCell ref="M19:M20"/>
    <mergeCell ref="F27:G27"/>
    <mergeCell ref="B2:C2"/>
    <mergeCell ref="F2:G2"/>
    <mergeCell ref="L4:M4"/>
    <mergeCell ref="B9:C9"/>
    <mergeCell ref="F19:G19"/>
  </mergeCells>
  <conditionalFormatting sqref="G3:G13">
    <cfRule type="containsText" dxfId="7" priority="7" operator="containsText" text="No">
      <formula>NOT(ISERROR(SEARCH("No",G3)))</formula>
    </cfRule>
    <cfRule type="containsText" dxfId="6" priority="8" operator="containsText" text="Yes">
      <formula>NOT(ISERROR(SEARCH("Yes",G3)))</formula>
    </cfRule>
  </conditionalFormatting>
  <conditionalFormatting sqref="G20:G22">
    <cfRule type="containsText" dxfId="5" priority="5" operator="containsText" text="No">
      <formula>NOT(ISERROR(SEARCH("No",G20)))</formula>
    </cfRule>
    <cfRule type="containsText" dxfId="4" priority="6" operator="containsText" text="Yes">
      <formula>NOT(ISERROR(SEARCH("Yes",G20)))</formula>
    </cfRule>
  </conditionalFormatting>
  <conditionalFormatting sqref="C28:C31">
    <cfRule type="containsText" dxfId="3" priority="3" operator="containsText" text="No">
      <formula>NOT(ISERROR(SEARCH("No",C28)))</formula>
    </cfRule>
    <cfRule type="containsText" dxfId="2" priority="4" operator="containsText" text="Yes">
      <formula>NOT(ISERROR(SEARCH("Yes",C28)))</formula>
    </cfRule>
  </conditionalFormatting>
  <dataValidations count="4">
    <dataValidation type="whole" allowBlank="1" showInputMessage="1" showErrorMessage="1" sqref="C10" xr:uid="{61DCB8BA-E6ED-40CF-AC37-B21CC7D016EA}">
      <formula1>0</formula1>
      <formula2>300</formula2>
    </dataValidation>
    <dataValidation type="whole" allowBlank="1" showInputMessage="1" showErrorMessage="1" sqref="C3" xr:uid="{94417F9B-5801-4ECE-9BE0-26012214F985}">
      <formula1>0</formula1>
      <formula2>2277</formula2>
    </dataValidation>
    <dataValidation type="whole" allowBlank="1" showInputMessage="1" showErrorMessage="1" sqref="C4:C5" xr:uid="{688DAAE2-5CD9-48ED-A101-872A5EE6E73D}">
      <formula1>0</formula1>
      <formula2>23</formula2>
    </dataValidation>
    <dataValidation type="list" allowBlank="1" showInputMessage="1" showErrorMessage="1" sqref="C28:C31 G20:G22 G3:G13" xr:uid="{07E6AB2B-6939-48C6-8E5D-2F960A241661}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789117-227C-47F9-A413-66BCCC28AB46}">
          <x14:formula1>
            <xm:f>Legend!$F$13:$F$16</xm:f>
          </x14:formula1>
          <xm:sqref>C11:C22</xm:sqref>
        </x14:dataValidation>
        <x14:dataValidation type="list" allowBlank="1" showInputMessage="1" showErrorMessage="1" xr:uid="{AD27FE6F-A4F9-4B49-A80D-F3588F7E264C}">
          <x14:formula1>
            <xm:f>Legend!$G$13:$G$15</xm:f>
          </x14:formula1>
          <xm:sqref>F28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PVM Calculator</vt:lpstr>
      <vt:lpstr>Skill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Kegan Lemiesz</dc:creator>
  <cp:lastModifiedBy>Kegan Lemiesz</cp:lastModifiedBy>
  <dcterms:created xsi:type="dcterms:W3CDTF">2022-12-11T15:27:05Z</dcterms:created>
  <dcterms:modified xsi:type="dcterms:W3CDTF">2023-01-28T17:13:45Z</dcterms:modified>
</cp:coreProperties>
</file>