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5.xml" ContentType="application/vnd.ms-excel.person+xml"/>
  <Override PartName="/xl/persons/person10.xml" ContentType="application/vnd.ms-excel.person+xml"/>
  <Override PartName="/xl/persons/person18.xml" ContentType="application/vnd.ms-excel.person+xml"/>
  <Override PartName="/xl/persons/person4.xml" ContentType="application/vnd.ms-excel.person+xml"/>
  <Override PartName="/xl/persons/person13.xml" ContentType="application/vnd.ms-excel.person+xml"/>
  <Override PartName="/xl/persons/person26.xml" ContentType="application/vnd.ms-excel.person+xml"/>
  <Override PartName="/xl/persons/person3.xml" ContentType="application/vnd.ms-excel.person+xml"/>
  <Override PartName="/xl/persons/person9.xml" ContentType="application/vnd.ms-excel.person+xml"/>
  <Override PartName="/xl/persons/person16.xml" ContentType="application/vnd.ms-excel.person+xml"/>
  <Override PartName="/xl/persons/person24.xml" ContentType="application/vnd.ms-excel.person+xml"/>
  <Override PartName="/xl/persons/person28.xml" ContentType="application/vnd.ms-excel.person+xml"/>
  <Override PartName="/xl/persons/person7.xml" ContentType="application/vnd.ms-excel.person+xml"/>
  <Override PartName="/xl/persons/person11.xml" ContentType="application/vnd.ms-excel.person+xml"/>
  <Override PartName="/xl/persons/person20.xml" ContentType="application/vnd.ms-excel.person+xml"/>
  <Override PartName="/xl/persons/person2.xml" ContentType="application/vnd.ms-excel.person+xml"/>
  <Override PartName="/xl/persons/person15.xml" ContentType="application/vnd.ms-excel.person+xml"/>
  <Override PartName="/xl/persons/person23.xml" ContentType="application/vnd.ms-excel.person+xml"/>
  <Override PartName="/xl/persons/person0.xml" ContentType="application/vnd.ms-excel.person+xml"/>
  <Override PartName="/xl/persons/person30.xml" ContentType="application/vnd.ms-excel.person+xml"/>
  <Override PartName="/xl/persons/person6.xml" ContentType="application/vnd.ms-excel.person+xml"/>
  <Override PartName="/xl/persons/person14.xml" ContentType="application/vnd.ms-excel.person+xml"/>
  <Override PartName="/xl/persons/person19.xml" ContentType="application/vnd.ms-excel.person+xml"/>
  <Override PartName="/xl/persons/person27.xml" ContentType="application/vnd.ms-excel.person+xml"/>
  <Override PartName="/xl/persons/person12.xml" ContentType="application/vnd.ms-excel.person+xml"/>
  <Override PartName="/xl/persons/person1.xml" ContentType="application/vnd.ms-excel.person+xml"/>
  <Override PartName="/xl/persons/person22.xml" ContentType="application/vnd.ms-excel.person+xml"/>
  <Override PartName="/xl/persons/person29.xml" ContentType="application/vnd.ms-excel.person+xml"/>
  <Override PartName="/xl/persons/person25.xml" ContentType="application/vnd.ms-excel.person+xml"/>
  <Override PartName="/xl/persons/person21.xml" ContentType="application/vnd.ms-excel.person+xml"/>
  <Override PartName="/xl/persons/person17.xml" ContentType="application/vnd.ms-excel.person+xml"/>
  <Override PartName="/xl/persons/person8.xml" ContentType="application/vnd.ms-excel.person+xml"/>
  <Override PartName="/xl/persons/person3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73874d92d290c294/Documents/"/>
    </mc:Choice>
  </mc:AlternateContent>
  <xr:revisionPtr revIDLastSave="23" documentId="8_{67708966-1808-4499-B04D-461CB1BD6E14}" xr6:coauthVersionLast="47" xr6:coauthVersionMax="47" xr10:uidLastSave="{817E1C55-B214-4858-A977-F9707B302CF6}"/>
  <bookViews>
    <workbookView xWindow="-28920" yWindow="-120" windowWidth="29040" windowHeight="15840" firstSheet="1" activeTab="2" xr2:uid="{4EF087FA-3172-42FF-A39B-0419D68280B3}"/>
  </bookViews>
  <sheets>
    <sheet name="Legend" sheetId="3" state="hidden" r:id="rId1"/>
    <sheet name="Revision Notes" sheetId="7" r:id="rId2"/>
    <sheet name="PVM Calculator" sheetId="6" r:id="rId3"/>
    <sheet name="Skill Calculator" sheetId="5"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3" i="6" l="1"/>
  <c r="D5" i="5"/>
  <c r="D4" i="5"/>
  <c r="L64" i="6"/>
  <c r="L63" i="6"/>
  <c r="L61" i="6"/>
  <c r="L60" i="6"/>
  <c r="L58" i="6"/>
  <c r="L57" i="6"/>
  <c r="L56" i="6"/>
  <c r="L66" i="6"/>
  <c r="L67" i="6"/>
  <c r="L45" i="6"/>
  <c r="H53" i="6"/>
  <c r="H34" i="6"/>
  <c r="H42" i="6"/>
  <c r="H41" i="6"/>
  <c r="H40" i="6"/>
  <c r="H39" i="6"/>
  <c r="D55" i="6"/>
  <c r="D54" i="6"/>
  <c r="D52" i="6"/>
  <c r="D51" i="6"/>
  <c r="D50" i="6"/>
  <c r="D48" i="6"/>
  <c r="D47" i="6"/>
  <c r="D31" i="6"/>
  <c r="D25" i="6"/>
  <c r="D24" i="6"/>
  <c r="L59" i="6"/>
  <c r="L62" i="6"/>
  <c r="L65" i="6"/>
  <c r="D42" i="6"/>
  <c r="L68" i="6"/>
  <c r="H63" i="6"/>
  <c r="H62" i="6"/>
  <c r="H61" i="6"/>
  <c r="H60" i="6"/>
  <c r="H59" i="6"/>
  <c r="H58" i="6"/>
  <c r="H57" i="6"/>
  <c r="H56" i="6"/>
  <c r="H55" i="6"/>
  <c r="H54" i="6"/>
  <c r="H52" i="6"/>
  <c r="H51" i="6"/>
  <c r="H50" i="6"/>
  <c r="H49" i="6"/>
  <c r="H48" i="6"/>
  <c r="H47" i="6"/>
  <c r="H46" i="6"/>
  <c r="D64" i="6"/>
  <c r="D63" i="6"/>
  <c r="D62" i="6"/>
  <c r="D61" i="6"/>
  <c r="D60" i="6"/>
  <c r="D59" i="6"/>
  <c r="D58" i="6"/>
  <c r="D57" i="6"/>
  <c r="D41" i="6"/>
  <c r="D40" i="6"/>
  <c r="D39" i="6"/>
  <c r="D56" i="6"/>
  <c r="D53" i="6"/>
  <c r="D49" i="6"/>
  <c r="D30" i="6"/>
  <c r="D44" i="6"/>
  <c r="D43" i="6"/>
  <c r="D46" i="6"/>
  <c r="D45" i="6"/>
  <c r="D29" i="6"/>
  <c r="H38" i="6"/>
  <c r="H37" i="6"/>
  <c r="H36" i="6"/>
  <c r="H35" i="6"/>
  <c r="H33" i="6"/>
  <c r="H32" i="6"/>
  <c r="H31" i="6"/>
  <c r="H30" i="6"/>
  <c r="H29" i="6"/>
  <c r="H28" i="6"/>
  <c r="H27" i="6"/>
  <c r="H26" i="6"/>
  <c r="H25" i="6"/>
  <c r="H24" i="6"/>
  <c r="H23" i="6"/>
  <c r="D27" i="6"/>
  <c r="D32" i="6"/>
  <c r="D33" i="6"/>
  <c r="D28" i="6"/>
  <c r="D26" i="6"/>
  <c r="D23" i="6"/>
  <c r="L34" i="6"/>
  <c r="L33" i="6"/>
  <c r="L32" i="6"/>
  <c r="L31" i="6"/>
  <c r="L53" i="6"/>
  <c r="L52" i="6"/>
  <c r="L51" i="6"/>
  <c r="D36" i="6"/>
  <c r="D35" i="6"/>
  <c r="D34" i="6"/>
  <c r="L39" i="6"/>
  <c r="L38" i="6"/>
  <c r="L44" i="6"/>
  <c r="L43" i="6"/>
  <c r="L42" i="6"/>
  <c r="L41" i="6"/>
  <c r="L40" i="6"/>
  <c r="L50" i="6"/>
  <c r="L49" i="6"/>
  <c r="L48" i="6"/>
  <c r="L47" i="6"/>
  <c r="L46" i="6"/>
  <c r="L30" i="6"/>
  <c r="L29" i="6"/>
  <c r="L28" i="6"/>
  <c r="L27" i="6"/>
  <c r="L26" i="6"/>
  <c r="L25" i="6"/>
  <c r="L24" i="6"/>
  <c r="L23" i="6"/>
  <c r="L37" i="6"/>
  <c r="L36" i="6"/>
  <c r="L35" i="6"/>
  <c r="N5" i="6"/>
  <c r="K5" i="6"/>
  <c r="G5" i="6"/>
  <c r="C5" i="6"/>
  <c r="K20" i="6"/>
  <c r="G20" i="6"/>
  <c r="C20" i="6"/>
  <c r="D19" i="5"/>
  <c r="H28" i="5"/>
  <c r="D32" i="5"/>
  <c r="D31" i="5"/>
  <c r="D30" i="5"/>
  <c r="D29" i="5"/>
  <c r="D23" i="5"/>
  <c r="H22" i="5"/>
  <c r="D22" i="5"/>
  <c r="H21" i="5"/>
  <c r="D21" i="5"/>
  <c r="H20" i="5"/>
  <c r="D20" i="5"/>
  <c r="D18" i="5"/>
  <c r="D17" i="5"/>
  <c r="D16" i="5"/>
  <c r="D15" i="5"/>
  <c r="H13" i="5"/>
  <c r="D14" i="5"/>
  <c r="H12" i="5"/>
  <c r="D13" i="5"/>
  <c r="H11" i="5"/>
  <c r="D12" i="5"/>
  <c r="H10" i="5"/>
  <c r="D11" i="5"/>
  <c r="H9" i="5"/>
  <c r="H8" i="5"/>
  <c r="H7" i="5"/>
  <c r="H6" i="5"/>
  <c r="H5" i="5"/>
  <c r="H4" i="5"/>
  <c r="H3" i="5"/>
  <c r="D3" i="5"/>
  <c r="Q8" i="6" l="1"/>
  <c r="Q16" i="6"/>
  <c r="Q14" i="6"/>
  <c r="Q12" i="6"/>
  <c r="Q10" i="6"/>
  <c r="Q6" i="6"/>
  <c r="Q2" i="6"/>
  <c r="Q4" i="6"/>
  <c r="H15" i="5"/>
  <c r="D7" i="5"/>
  <c r="H24" i="5"/>
  <c r="D34" i="5"/>
  <c r="D25" i="5"/>
  <c r="M19" i="5" l="1"/>
  <c r="Q20" i="6"/>
</calcChain>
</file>

<file path=xl/sharedStrings.xml><?xml version="1.0" encoding="utf-8"?>
<sst xmlns="http://schemas.openxmlformats.org/spreadsheetml/2006/main" count="473" uniqueCount="246">
  <si>
    <t>Melee Gear Loadout</t>
  </si>
  <si>
    <t>Helm</t>
  </si>
  <si>
    <t>Cape</t>
  </si>
  <si>
    <t>Neck</t>
  </si>
  <si>
    <t>Body</t>
  </si>
  <si>
    <t>Legs</t>
  </si>
  <si>
    <t>Shield</t>
  </si>
  <si>
    <t>Hands</t>
  </si>
  <si>
    <t>Feet</t>
  </si>
  <si>
    <t>Ring</t>
  </si>
  <si>
    <t>Point Value</t>
  </si>
  <si>
    <t>Total Equipment</t>
  </si>
  <si>
    <t>Melee Equipment</t>
  </si>
  <si>
    <t>Ranged Gear Loadout</t>
  </si>
  <si>
    <t>Ranged Equipment</t>
  </si>
  <si>
    <t>Weapon</t>
  </si>
  <si>
    <t>Magic Gear Loadout</t>
  </si>
  <si>
    <t>Magic Equipment</t>
  </si>
  <si>
    <t>Slayer Helmet (e)</t>
  </si>
  <si>
    <t>Piety</t>
  </si>
  <si>
    <t>Easy Combat Achievements</t>
  </si>
  <si>
    <t>Ring of Suffering</t>
  </si>
  <si>
    <t>Serpentine Helm</t>
  </si>
  <si>
    <t>Karil's Leathertop</t>
  </si>
  <si>
    <t>Karil's Leatherskirt</t>
  </si>
  <si>
    <t>Zamorakian Hasta/Spear</t>
  </si>
  <si>
    <t>Abyssal Bludgeon</t>
  </si>
  <si>
    <t>Dragon Warhammer</t>
  </si>
  <si>
    <t>Dragon Pickaxe</t>
  </si>
  <si>
    <t>Salve Amulet (ei)</t>
  </si>
  <si>
    <t>Arclight</t>
  </si>
  <si>
    <t>Rada's Blessing 4</t>
  </si>
  <si>
    <t>Medium Combat Achievements</t>
  </si>
  <si>
    <t>200 Barrows KC</t>
  </si>
  <si>
    <t>50 Zulrah KC</t>
  </si>
  <si>
    <t>BOTW Top 5</t>
  </si>
  <si>
    <t>BOTW Top 3</t>
  </si>
  <si>
    <t>BOTW Winner</t>
  </si>
  <si>
    <t>Grandmaster Combat Achievements</t>
  </si>
  <si>
    <t>Master Combat Achievements</t>
  </si>
  <si>
    <t>Elite Combat Achievements</t>
  </si>
  <si>
    <t>Hard Combat Achievements</t>
  </si>
  <si>
    <t>100 ToB KC</t>
  </si>
  <si>
    <t>100 Expert ToA KC (Invo 300+)</t>
  </si>
  <si>
    <t>Blade of Saeldor</t>
  </si>
  <si>
    <t>Full Crystal Armour</t>
  </si>
  <si>
    <t>Lightbearer</t>
  </si>
  <si>
    <t>Osmumten's Fang</t>
  </si>
  <si>
    <t>Bandos Godsword</t>
  </si>
  <si>
    <t>Elysian Spirit Shield</t>
  </si>
  <si>
    <t>Tumeken's Shadow</t>
  </si>
  <si>
    <t>Augury</t>
  </si>
  <si>
    <t>Rigour</t>
  </si>
  <si>
    <t>Dragon Hunter Crossbow</t>
  </si>
  <si>
    <t>Dinh's Bulwark</t>
  </si>
  <si>
    <t>Dragon Claws</t>
  </si>
  <si>
    <t>Elder Maul</t>
  </si>
  <si>
    <t>Twisted Bow</t>
  </si>
  <si>
    <t>Kodai Wand</t>
  </si>
  <si>
    <t>Justiciar Faceguard</t>
  </si>
  <si>
    <t>Justiciar Chestguard</t>
  </si>
  <si>
    <t>Justiciar Legguards</t>
  </si>
  <si>
    <t>Ghrazi Rapier</t>
  </si>
  <si>
    <t>Sanguinesti Staff</t>
  </si>
  <si>
    <t>Scythe of Vitur</t>
  </si>
  <si>
    <t>Nightmare Staff</t>
  </si>
  <si>
    <t>Inquisitor's Great Helm</t>
  </si>
  <si>
    <t>Inquisitor's Hauberk</t>
  </si>
  <si>
    <t>Inquisitor's Plateskirt</t>
  </si>
  <si>
    <t>Inquisitor's Mace</t>
  </si>
  <si>
    <t>Eldritch Orb</t>
  </si>
  <si>
    <t>Volatile Orb</t>
  </si>
  <si>
    <t>Dragonfire Ward</t>
  </si>
  <si>
    <t>Dragonfire Shield</t>
  </si>
  <si>
    <t>Ancient Wyvern Shield</t>
  </si>
  <si>
    <t>Spectral Spirit Shield</t>
  </si>
  <si>
    <t>Brimstone Ring</t>
  </si>
  <si>
    <t>Thread of Elidinis</t>
  </si>
  <si>
    <t>Bow of Faerdhinen</t>
  </si>
  <si>
    <t>Tier 1</t>
  </si>
  <si>
    <t>Tier 2</t>
  </si>
  <si>
    <t>Tier 3</t>
  </si>
  <si>
    <t>Tier 4</t>
  </si>
  <si>
    <t>Dragon Hunter Lance</t>
  </si>
  <si>
    <t>Granite Gloves</t>
  </si>
  <si>
    <t>Granite Ring</t>
  </si>
  <si>
    <t>Granite Hammer</t>
  </si>
  <si>
    <t>Black Tourmaline Core</t>
  </si>
  <si>
    <t>Smoke Battlestaff</t>
  </si>
  <si>
    <t>Malediction Ward</t>
  </si>
  <si>
    <t>Ring of the Gods (i)</t>
  </si>
  <si>
    <t>Treasonous Ring (i)</t>
  </si>
  <si>
    <t>Tyrannical Ring (i)</t>
  </si>
  <si>
    <t>Warrior Ring (i)</t>
  </si>
  <si>
    <t>Sarachnis Cudgel</t>
  </si>
  <si>
    <t>Saradomin Hilt</t>
  </si>
  <si>
    <t>Dragonbone Necklace</t>
  </si>
  <si>
    <t>Staff of the Dead</t>
  </si>
  <si>
    <t>Armadyl Hilt</t>
  </si>
  <si>
    <t>Ancient Hilt</t>
  </si>
  <si>
    <t>Bandos Boots</t>
  </si>
  <si>
    <t>Zamorak Hilt</t>
  </si>
  <si>
    <t>300 Nex KC</t>
  </si>
  <si>
    <t>Abyssal Dagger</t>
  </si>
  <si>
    <t>Special</t>
  </si>
  <si>
    <t>Combat Levels</t>
  </si>
  <si>
    <t>Yes</t>
  </si>
  <si>
    <t>Melee Levels</t>
  </si>
  <si>
    <t>Ranged Levels</t>
  </si>
  <si>
    <t>Magic Levels</t>
  </si>
  <si>
    <t>Herblore Level</t>
  </si>
  <si>
    <t>Ranged Level</t>
  </si>
  <si>
    <t>Magic Level</t>
  </si>
  <si>
    <t>85+ Ranged</t>
  </si>
  <si>
    <t>90+ Ranged</t>
  </si>
  <si>
    <t>95+ Ranged</t>
  </si>
  <si>
    <t>99 Ranged</t>
  </si>
  <si>
    <t>85+ Magic</t>
  </si>
  <si>
    <t>90+ Magic</t>
  </si>
  <si>
    <t>95+ Magic</t>
  </si>
  <si>
    <t>99 Magic</t>
  </si>
  <si>
    <t>Arcane Spirit Shield</t>
  </si>
  <si>
    <t>90 Herblore</t>
  </si>
  <si>
    <t>Twisted Ancestral Colour Kit #1</t>
  </si>
  <si>
    <t>Twisted Ancestral Colour Kit #2</t>
  </si>
  <si>
    <t>Twisted Ancestral Colour Kit #3</t>
  </si>
  <si>
    <t>Metamorphic Dust</t>
  </si>
  <si>
    <t>Sanguine Ornament Kit</t>
  </si>
  <si>
    <t>Holy Ornament Kit</t>
  </si>
  <si>
    <t>Sanguine Dust</t>
  </si>
  <si>
    <t>Remnant of Zebak</t>
  </si>
  <si>
    <t>Remnant of Kephri</t>
  </si>
  <si>
    <t>Remnant of Ba-Ba</t>
  </si>
  <si>
    <t>Remnant of Akkha</t>
  </si>
  <si>
    <t>Cursed Phalanx</t>
  </si>
  <si>
    <t>Ancient Remnant</t>
  </si>
  <si>
    <t>Menaphite Ornament Kit</t>
  </si>
  <si>
    <t>99 Attack / Strength / Defense</t>
  </si>
  <si>
    <t>85+ Attack / Strength / Defense</t>
  </si>
  <si>
    <t>90+ Attack / Strength / Defense</t>
  </si>
  <si>
    <t>95+ Attack / Strength / Defense</t>
  </si>
  <si>
    <t>Harmonised Orb</t>
  </si>
  <si>
    <t>200 CoX KC</t>
  </si>
  <si>
    <t>750 Combined CoX KC</t>
  </si>
  <si>
    <t>500 Combined ToB KC</t>
  </si>
  <si>
    <t>500 Combined ToA KC</t>
  </si>
  <si>
    <t>1250 Nex KC</t>
  </si>
  <si>
    <t>Skills</t>
  </si>
  <si>
    <t>Value</t>
  </si>
  <si>
    <t>Skilling Outfits</t>
  </si>
  <si>
    <t>Total level</t>
  </si>
  <si>
    <t>Graceful Outfit</t>
  </si>
  <si>
    <t># of Skillcapes</t>
  </si>
  <si>
    <t>Carpenter's Outfit</t>
  </si>
  <si>
    <t>Current Tiers</t>
  </si>
  <si>
    <t>Farmer's Outfit</t>
  </si>
  <si>
    <t>Skill Point Value</t>
  </si>
  <si>
    <t>Pyromancer's Outfit</t>
  </si>
  <si>
    <t>Angler's Outfit</t>
  </si>
  <si>
    <t>Prospector Kit</t>
  </si>
  <si>
    <t>Quest &amp; Diaries</t>
  </si>
  <si>
    <t>Zealot's Robes</t>
  </si>
  <si>
    <t>Quest points</t>
  </si>
  <si>
    <t>Raiments of the Eye</t>
  </si>
  <si>
    <t>Ardougne Diaries</t>
  </si>
  <si>
    <t>Elite</t>
  </si>
  <si>
    <t>Smiths' Uniform</t>
  </si>
  <si>
    <t>Desert Diaries</t>
  </si>
  <si>
    <t>Rogue Outfit</t>
  </si>
  <si>
    <t>Falador Diaries</t>
  </si>
  <si>
    <t>Lumberjack Outfit</t>
  </si>
  <si>
    <t>Fremennik Diaries</t>
  </si>
  <si>
    <t>Kandarin Diaries</t>
  </si>
  <si>
    <t>Skilling Outfits Point Value</t>
  </si>
  <si>
    <t>Karamja Diaries</t>
  </si>
  <si>
    <t>Kourend &amp; Kebos Diaries</t>
  </si>
  <si>
    <t>Lumbridge &amp; Draynor Diaries</t>
  </si>
  <si>
    <t>Utilities</t>
  </si>
  <si>
    <t>Morytania Diaries</t>
  </si>
  <si>
    <t>Fairy rings</t>
  </si>
  <si>
    <t>Varrock Diaries</t>
  </si>
  <si>
    <t>Ornate pool</t>
  </si>
  <si>
    <t>Western Province Diaries</t>
  </si>
  <si>
    <t>Jewellery box</t>
  </si>
  <si>
    <t>Wilderness Diaries</t>
  </si>
  <si>
    <t>Utilities Point Value</t>
  </si>
  <si>
    <t>Quest &amp; Diaries Point Value</t>
  </si>
  <si>
    <t>Tools</t>
  </si>
  <si>
    <t>Total points</t>
  </si>
  <si>
    <t>Dragon axe</t>
  </si>
  <si>
    <t>Dragon pickaxe</t>
  </si>
  <si>
    <t>Dragon  harpoon</t>
  </si>
  <si>
    <t>Crystal tool seed</t>
  </si>
  <si>
    <t>Tools Point Value</t>
  </si>
  <si>
    <t>Achievement Diaries</t>
  </si>
  <si>
    <t>Easy</t>
  </si>
  <si>
    <t>Medium</t>
  </si>
  <si>
    <t>Hard</t>
  </si>
  <si>
    <t>Skill of the Week</t>
  </si>
  <si>
    <t>Top 5 SOTW</t>
  </si>
  <si>
    <t>Top 3 SOTW</t>
  </si>
  <si>
    <t>SOTW Winner !!!</t>
  </si>
  <si>
    <t>Melee Points</t>
  </si>
  <si>
    <t>Ranged Points</t>
  </si>
  <si>
    <t>Magic Points</t>
  </si>
  <si>
    <t>Item Value</t>
  </si>
  <si>
    <t>Breach of the Scarab</t>
  </si>
  <si>
    <t>Eye of the Corrupter</t>
  </si>
  <si>
    <t>Jewel of the Sun</t>
  </si>
  <si>
    <t>Keris Partisan</t>
  </si>
  <si>
    <t>Ornate Pool &amp; Jewelry Box Completed</t>
  </si>
  <si>
    <t>Combat Accomplishments</t>
  </si>
  <si>
    <t>Efficient Hours Bossing</t>
  </si>
  <si>
    <t>Minigame/World Bosses</t>
  </si>
  <si>
    <t>Toxic Blowpipe</t>
  </si>
  <si>
    <t>Slayer/GWD Bosses</t>
  </si>
  <si>
    <t>Wilderness Bosses</t>
  </si>
  <si>
    <t>Craw's Bow (u)</t>
  </si>
  <si>
    <t>Thammaron's Sceptre (u)</t>
  </si>
  <si>
    <t>Viggora's Chainmace (u)</t>
  </si>
  <si>
    <t>Fangs of Venenatis</t>
  </si>
  <si>
    <t>Voidwaker</t>
  </si>
  <si>
    <t>Skull of Vet'ion</t>
  </si>
  <si>
    <t>Claws of Callisto</t>
  </si>
  <si>
    <t>Ancient Sceptre</t>
  </si>
  <si>
    <t>Venator Bow</t>
  </si>
  <si>
    <t>Skill Level Points</t>
  </si>
  <si>
    <t>Gear Loadout Points</t>
  </si>
  <si>
    <t>Utility Points</t>
  </si>
  <si>
    <t>Minigame/World Boss Points</t>
  </si>
  <si>
    <t>Combat Accomplishments Points</t>
  </si>
  <si>
    <t>Raid Bosses</t>
  </si>
  <si>
    <t>Slayer/GWD Boss Points</t>
  </si>
  <si>
    <t>Raid Boss Points</t>
  </si>
  <si>
    <t>Wilderness Boss Points</t>
  </si>
  <si>
    <t>Elite Void + 3 Helms</t>
  </si>
  <si>
    <t>50 Normal ToA KC (Invo 150-299)</t>
  </si>
  <si>
    <t>Odium Ward</t>
  </si>
  <si>
    <t>4 Ancient Crystals</t>
  </si>
  <si>
    <t>Revision Note Details</t>
  </si>
  <si>
    <t>Date</t>
  </si>
  <si>
    <t>Wilderness Section with all obtainable weapons and upgrades:
Moved Treasonous Ring (i) to Wilderness Bossing
Moved Ring of the Gods (i)  to Wilderness Bossing
Moved Tyrannical Ring (i)  to Wilderness Bossing
Moved Odium Ward from Ranged Gear Loadout to Wilderness Bossing
Included 4 Ancient Crystals to Wilderness loot for home upgrades. Value is 3 points.
Included Voidwaker to Wilderness loot. Value is 10 points.
Included Craw's Bow (u) to Wilderness loot. Value is 6 points.
Included Fangs of Venenatis to Wilderness loot. Value is 2 points.
Included Thammaron's Sceptre (u) to Wilderness loot. Value is 6 points.
Included Skull of Veti'ion to Wilderness loot. Value is 2 points.
Included Viggora's Chainmace (u) to Wilderness loot. Value is 6 points.
Included Claws of Callisto to Wilderness loot. Value is 2 points.</t>
  </si>
  <si>
    <t>Efficient Hours Played</t>
  </si>
  <si>
    <t>610 + Maxed Level</t>
  </si>
  <si>
    <t>Included EHP Points to Skill Calculator
Included a message for EHP counter to "Input your EHP here." Formula to determine your point value is (EHP/250 rounded to nearest point)
Increased Rank 4 from 600 + Maxed to 610 points + Maxed.
Separated Book of Law and Bless D'Hide Shield in Ranged Gear Loadout. Reduced Book of Law from 2 to 1 point. Incresed Bless D'Hide Shield from 2 to 3 points.
Increased Ornate Pool + Jewelry Box from 2 to 3 points.
Reduced Rada's Blessing 4 from 2 to 1 points.
Changed Elite Void requirement to include the 3 combat helmets. Increased Points from 1 to 3.
Reduced Ancient Sceptre from 3 to 2 points.
Increased Venator Bow from 3 to 4 points.
Reduced Dragonfire Ward/Shield and Ancient Wyvern Shield from 11 to 8 points.
Reduced Spectral Spirit Shield from 13 to 10 points.
Incresed Arcane Spirit Shield from 8 to 12 points.
Reduced Normal TOA KC from 100 to 50kc. Also reduced its value from 7 to 5 points.
Increased higher raid KC (Cox, TOB, TOA, Nex) values from 7 to 10.
Included a message for EHB counter to "Input your EHB here." Formula to determine your point value is (EHB/150 rounded to nearest point)
Reduced Abbysal Dagger from 5 to 3 points.
Reduce Justiciar Faceguard from 9 to 7 points.</t>
  </si>
  <si>
    <t>600 + Infernal Cape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</si>
</sst>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1">
    <numFmt numFmtId="164" formatCode="&quot;Neitiznot Helm&quot;"/>
    <numFmt numFmtId="165" formatCode="&quot;Neitiznot Faceguard&quot;"/>
    <numFmt numFmtId="166" formatCode="&quot;Fire Cape&quot;"/>
    <numFmt numFmtId="167" formatCode="&quot;Infernal Cape&quot;"/>
    <numFmt numFmtId="168" formatCode="&quot;Amulet of Glory&quot;"/>
    <numFmt numFmtId="169" formatCode="&quot;Amulet of Fury&quot;"/>
    <numFmt numFmtId="170" formatCode="&quot;Amulet of Torture&quot;"/>
    <numFmt numFmtId="171" formatCode="&quot;Fighter Torso&quot;"/>
    <numFmt numFmtId="172" formatCode="&quot;Bandos Chestplate&quot;"/>
    <numFmt numFmtId="173" formatCode="&quot;Torva Platebody&quot;"/>
    <numFmt numFmtId="174" formatCode="&quot;Torva Full Helm&quot;"/>
    <numFmt numFmtId="175" formatCode="&quot;Bandos Tassets&quot;"/>
    <numFmt numFmtId="176" formatCode="&quot;Torva Platelegs&quot;"/>
    <numFmt numFmtId="177" formatCode="&quot;Dragon Defender&quot;"/>
    <numFmt numFmtId="178" formatCode="&quot;Avernic Defender&quot;"/>
    <numFmt numFmtId="179" formatCode="&quot;Barrows Gloves&quot;"/>
    <numFmt numFmtId="180" formatCode="&quot;Ferocious Gloves&quot;"/>
    <numFmt numFmtId="181" formatCode="&quot;Dragon Boots&quot;"/>
    <numFmt numFmtId="182" formatCode="&quot;Primordial Boots&quot;"/>
    <numFmt numFmtId="183" formatCode="&quot;Berserker Ring (i)&quot;"/>
    <numFmt numFmtId="184" formatCode="[=3]&quot;Fire Cape&quot;;[=15]&quot;Infernal Cape&quot;"/>
    <numFmt numFmtId="185" formatCode="[=1]&quot;Fighter Torso&quot;;[=8]&quot;Bandos Chestplate&quot;;&quot;Torva Platebody&quot;"/>
    <numFmt numFmtId="186" formatCode="&quot;Dragon/Barrows Legs&quot;"/>
    <numFmt numFmtId="187" formatCode="[=1]&quot;Dragon/Barrows Legs&quot;;[=8]&quot;Bandos Tassets&quot;;&quot;Torva Platelegs&quot;"/>
    <numFmt numFmtId="188" formatCode="[=1]&quot;Dragon Defender&quot;;[=10]&quot;Avernic Defender&quot;"/>
    <numFmt numFmtId="189" formatCode="[=1]&quot;Dragon Boots&quot;;[=9]&quot;Primoridial Boots&quot;"/>
    <numFmt numFmtId="190" formatCode="[=2]&quot;Berserker Ring (i)&quot;;"/>
    <numFmt numFmtId="191" formatCode="&quot;Blessed Coif/Robin Hood Hat&quot;"/>
    <numFmt numFmtId="192" formatCode="&quot;Archers Ring (i)&quot;"/>
    <numFmt numFmtId="193" formatCode="&quot;Ava's Assembler&quot;"/>
    <numFmt numFmtId="194" formatCode="&quot;Necklace of Anguish&quot;"/>
    <numFmt numFmtId="195" formatCode="&quot;Blessed D'Hide Body&quot;"/>
    <numFmt numFmtId="196" formatCode="&quot;Armadyl Chestplate&quot;"/>
    <numFmt numFmtId="197" formatCode="&quot;Armadyl Helmet&quot;"/>
    <numFmt numFmtId="198" formatCode="&quot;Blessed D'Hide Chaps&quot;"/>
    <numFmt numFmtId="199" formatCode="&quot;Armadyl Chainskirt&quot;"/>
    <numFmt numFmtId="200" formatCode="&quot;Twisted Buckler&quot;"/>
    <numFmt numFmtId="201" formatCode="&quot;Zaryte Vambraces&quot;"/>
    <numFmt numFmtId="202" formatCode="&quot;Blessed D'Hide Boots&quot;"/>
    <numFmt numFmtId="203" formatCode="&quot;Ranger Boots&quot;"/>
    <numFmt numFmtId="204" formatCode="&quot;Pegasian Boots&quot;"/>
    <numFmt numFmtId="205" formatCode="&quot;Armadyl Crossbow&quot;"/>
    <numFmt numFmtId="206" formatCode="&quot;Zaryte Crossbow&quot;"/>
    <numFmt numFmtId="207" formatCode="[=2]&quot;Barrows Gloves&quot;;[=11]&quot;Zaryte Vambraces&quot;"/>
    <numFmt numFmtId="208" formatCode="[=2]&quot;Blessed D'Hide Boots&quot;;[=5]&quot;Ranger Boots&quot;;&quot;Pegasian Boots&quot;"/>
    <numFmt numFmtId="209" formatCode="[=2]&quot;Archers Ring (i)&quot;;General"/>
    <numFmt numFmtId="210" formatCode="[=1]&quot;Rune Crossbow&quot;;[=8]&quot;Armadyl Crossbow&quot;;&quot;Zaryte Crossbow&quot;"/>
    <numFmt numFmtId="211" formatCode="&quot;Ahrim's Hood&quot;"/>
    <numFmt numFmtId="212" formatCode="&quot;Ancestral Hat&quot;"/>
    <numFmt numFmtId="213" formatCode="&quot;God Cape&quot;"/>
    <numFmt numFmtId="214" formatCode="&quot;God Cape (i)&quot;"/>
    <numFmt numFmtId="215" formatCode="&quot;Occult Necklace&quot;"/>
    <numFmt numFmtId="216" formatCode="&quot;Mystic/Infinity Top&quot;"/>
    <numFmt numFmtId="217" formatCode="&quot;Ahrim's Robetop&quot;"/>
    <numFmt numFmtId="218" formatCode="&quot;Ancestral Robe Top&quot;"/>
    <numFmt numFmtId="219" formatCode="&quot;Mystic/Infinity Bottom&quot;"/>
    <numFmt numFmtId="220" formatCode="&quot;Ahrim's Robeskirt&quot;"/>
    <numFmt numFmtId="221" formatCode="&quot;Ancestral Robe Bottom&quot;"/>
    <numFmt numFmtId="222" formatCode="&quot;Elidinis Ward&quot;"/>
    <numFmt numFmtId="223" formatCode="&quot;Elidinis Ward (f)&quot;"/>
    <numFmt numFmtId="224" formatCode="&quot;Tormented Bracelet&quot;"/>
    <numFmt numFmtId="225" formatCode="&quot;Tome/Book of Darkness/Mage Book&quot;"/>
    <numFmt numFmtId="226" formatCode="&quot;Infinity Boots&quot;"/>
    <numFmt numFmtId="227" formatCode="&quot;Eternal Boots&quot;"/>
    <numFmt numFmtId="228" formatCode="&quot;Seer's Ring&quot;"/>
    <numFmt numFmtId="229" formatCode="&quot;Iban's Staff (u)&quot;"/>
    <numFmt numFmtId="230" formatCode="&quot;Trident of the Seas&quot;"/>
    <numFmt numFmtId="231" formatCode="&quot;Trident of the Swamp&quot;"/>
    <numFmt numFmtId="232" formatCode="[=1]&quot;God Cape&quot;;[=2]&quot;God Cape (i)&quot;"/>
    <numFmt numFmtId="233" formatCode="[=0]&quot;Mystic/Infinity Top&quot;;[=5]&quot;Ahrim's Robetop&quot;;&quot;Ancestral Robe Top&quot;"/>
    <numFmt numFmtId="234" formatCode="[=0]&quot;Mystic/Infinity Robe Bottom&quot;;[=5]&quot;Ahrim's Robeskirt&quot;;&quot;Ancestral Robe Bottom&quot;"/>
    <numFmt numFmtId="235" formatCode="[=1]&quot;Tome/Book of Darkness/Mage Book&quot;;[=7]&quot;Elidinis Ward&quot;;&quot;Elidinis Ward (f)&quot;"/>
    <numFmt numFmtId="236" formatCode="[=2]&quot;Barrows Gloves&quot;;[=5]&quot;Tormented Bracelet&quot;"/>
    <numFmt numFmtId="237" formatCode="[=2]&quot;Infinity Boots&quot;;[=9]&quot;Eternal Boots&quot;"/>
    <numFmt numFmtId="238" formatCode="&quot;Seer's Ring (i)&quot;"/>
    <numFmt numFmtId="239" formatCode="[=1]&quot;Iban's Staff (u)&quot;;[=3]&quot;Trident of the Seas&quot;;&quot;Trident of the Swamp&quot;"/>
    <numFmt numFmtId="240" formatCode="[=1]&quot;Amulet of Glory&quot;;[=2]&quot;Amulet of Fury&quot;;&quot;Amulet of Torture&quot;"/>
    <numFmt numFmtId="241" formatCode="[=1]&quot;Amulet of Glory&quot;;[=2]&quot;Amulet of Fury&quot;;&quot;Necklace of Anguish&quot;"/>
    <numFmt numFmtId="242" formatCode="[=2]&quot;Barrows Gloves&quot;;[=9]&quot;Ferocious Gloves&quot;"/>
    <numFmt numFmtId="243" formatCode="[=1]&quot;Amulet of Glory&quot;;[=2]&quot;Amulet of Fury&quot;;&quot;Occult Necklace&quot;"/>
    <numFmt numFmtId="244" formatCode="[=1]&quot;Ahrim's Hood&quot;;[=15]&quot;Ancestral Hat&quot;"/>
    <numFmt numFmtId="245" formatCode="[=1]&quot;Neitiznot Helm&quot;;[=8]&quot;Neitiznot Faceguard&quot;;&quot;Torva Full Helm&quot;"/>
    <numFmt numFmtId="246" formatCode="&quot;Masori Mask (f)&quot;"/>
    <numFmt numFmtId="247" formatCode="&quot;Masori Body (f)&quot;"/>
    <numFmt numFmtId="248" formatCode="&quot;Masori Chaps (f)&quot;"/>
    <numFmt numFmtId="249" formatCode="[=1]&quot;Blessed Coif/Robin Hood Hat&quot;;[=8]&quot;Armadyl Helmet&quot;;&quot;Masori Mask (f)&quot;"/>
    <numFmt numFmtId="250" formatCode="[=3]&quot;Blessed D'Hide Body&quot;;[=8]&quot;Armadyl Chestplate&quot;;&quot;Masori Body (f)&quot;"/>
    <numFmt numFmtId="251" formatCode="[=3]&quot;Blessed D'Hide Chaps&quot;;[=8]&quot;Armadyl Chainskirt&quot;;&quot;Masori Chaps (f)&quot;"/>
    <numFmt numFmtId="252" formatCode="&quot;Abyssal Whip&quot;"/>
    <numFmt numFmtId="253" formatCode="&quot;Tentacle Whip&quot;"/>
    <numFmt numFmtId="254" formatCode="[=3]&quot;Abyssal Whip&quot;;[=6]&quot;Tentacle Whip&quot;;"/>
    <numFmt numFmtId="255" formatCode="&quot;Imbued Heart&quot;"/>
    <numFmt numFmtId="256" formatCode="&quot;Saturated Heart&quot;"/>
    <numFmt numFmtId="257" formatCode="[=6]&quot;Imbued Heart&quot;;[=10]&quot;Saturated Heart&quot;"/>
    <numFmt numFmtId="258" formatCode="&quot;Ava's Accumulator&quot;"/>
    <numFmt numFmtId="259" formatCode="&quot;Masori Assembler&quot;"/>
    <numFmt numFmtId="260" formatCode="[=1]&quot;Ava's Accumulator&quot;;[=3]&quot;Ava's Assembler&quot;;&quot;Masori Assembler&quot;"/>
    <numFmt numFmtId="261" formatCode="&quot;MSB (i)/Rune Crossbow&quot;"/>
    <numFmt numFmtId="262" formatCode="&quot;Book of Law&quot;"/>
    <numFmt numFmtId="263" formatCode="&quot;Blessed D'Hide Shield&quot;"/>
    <numFmt numFmtId="264" formatCode="[=1]&quot;Book of Law&quot;;[=3]&quot;Blessed D'Hide Shield&quot;;&quot;Twisted Buckler&quot;"/>
  </numFmts>
  <fonts count="13" x14ac:knownFonts="1">
    <font>
      <sz val="11"/>
      <color theme="1"/>
      <name val="Calibri"/>
      <family val="2"/>
      <scheme val="minor"/>
    </font>
    <font>
      <sz val="11"/>
      <color theme="1"/>
      <name val="Calibri"/>
      <family val="2"/>
      <scheme val="minor"/>
    </font>
    <font>
      <sz val="11"/>
      <color theme="0"/>
      <name val="Calibri"/>
      <family val="2"/>
      <scheme val="minor"/>
    </font>
    <font>
      <sz val="16"/>
      <color theme="1"/>
      <name val="Calibri"/>
      <family val="2"/>
      <scheme val="minor"/>
    </font>
    <font>
      <b/>
      <sz val="12"/>
      <color theme="1"/>
      <name val="Calibri"/>
      <family val="2"/>
      <scheme val="minor"/>
    </font>
    <font>
      <sz val="11"/>
      <color rgb="FF000000"/>
      <name val="Calibri"/>
      <family val="2"/>
      <scheme val="minor"/>
    </font>
    <font>
      <b/>
      <sz val="14"/>
      <color theme="1"/>
      <name val="Calibri"/>
      <family val="2"/>
      <scheme val="minor"/>
    </font>
    <font>
      <b/>
      <sz val="11"/>
      <color theme="1"/>
      <name val="Calibri"/>
      <family val="2"/>
      <scheme val="minor"/>
    </font>
    <font>
      <sz val="11"/>
      <name val="Calibri"/>
      <family val="2"/>
      <scheme val="minor"/>
    </font>
    <font>
      <sz val="12"/>
      <color theme="1"/>
      <name val="Calibri"/>
      <family val="2"/>
      <scheme val="minor"/>
    </font>
    <font>
      <b/>
      <sz val="11"/>
      <color theme="0"/>
      <name val="Calibri"/>
      <family val="2"/>
      <scheme val="minor"/>
    </font>
    <font>
      <b/>
      <sz val="16"/>
      <color theme="0"/>
      <name val="Calibri"/>
      <family val="2"/>
      <scheme val="minor"/>
    </font>
    <font>
      <b/>
      <sz val="15"/>
      <color theme="3"/>
      <name val="Calibri"/>
      <family val="2"/>
      <scheme val="minor"/>
    </font>
  </fonts>
  <fills count="20">
    <fill>
      <patternFill patternType="none"/>
    </fill>
    <fill>
      <patternFill patternType="gray125"/>
    </fill>
    <fill>
      <patternFill patternType="solid">
        <fgColor theme="5"/>
      </patternFill>
    </fill>
    <fill>
      <patternFill patternType="solid">
        <fgColor theme="5" tint="0.39997558519241921"/>
        <bgColor indexed="65"/>
      </patternFill>
    </fill>
    <fill>
      <patternFill patternType="solid">
        <fgColor theme="0"/>
        <bgColor indexed="64"/>
      </patternFill>
    </fill>
    <fill>
      <patternFill patternType="solid">
        <fgColor rgb="FF0070C0"/>
        <bgColor indexed="64"/>
      </patternFill>
    </fill>
    <fill>
      <patternFill patternType="solid">
        <fgColor theme="5"/>
        <bgColor indexed="64"/>
      </patternFill>
    </fill>
    <fill>
      <patternFill patternType="solid">
        <fgColor rgb="FF00B050"/>
        <bgColor indexed="64"/>
      </patternFill>
    </fill>
    <fill>
      <patternFill patternType="solid">
        <fgColor theme="9"/>
      </patternFill>
    </fill>
    <fill>
      <patternFill patternType="solid">
        <fgColor rgb="FF996633"/>
        <bgColor indexed="64"/>
      </patternFill>
    </fill>
    <fill>
      <patternFill patternType="solid">
        <fgColor rgb="FF00B0F0"/>
        <bgColor indexed="64"/>
      </patternFill>
    </fill>
    <fill>
      <patternFill patternType="solid">
        <fgColor theme="7"/>
        <bgColor indexed="64"/>
      </patternFill>
    </fill>
    <fill>
      <patternFill patternType="solid">
        <fgColor rgb="FFC00000"/>
        <bgColor indexed="64"/>
      </patternFill>
    </fill>
    <fill>
      <patternFill patternType="solid">
        <fgColor theme="2" tint="-0.749992370372631"/>
        <bgColor indexed="64"/>
      </patternFill>
    </fill>
    <fill>
      <patternFill patternType="solid">
        <fgColor theme="3"/>
        <bgColor indexed="64"/>
      </patternFill>
    </fill>
    <fill>
      <patternFill patternType="solid">
        <fgColor rgb="FFFFC000"/>
        <bgColor indexed="64"/>
      </patternFill>
    </fill>
    <fill>
      <patternFill patternType="solid">
        <fgColor theme="5" tint="-0.499984740745262"/>
        <bgColor indexed="64"/>
      </patternFill>
    </fill>
    <fill>
      <patternFill patternType="solid">
        <fgColor rgb="FF7030A0"/>
        <bgColor indexed="64"/>
      </patternFill>
    </fill>
    <fill>
      <patternFill patternType="solid">
        <fgColor theme="1" tint="4.9989318521683403E-2"/>
        <bgColor indexed="64"/>
      </patternFill>
    </fill>
    <fill>
      <patternFill patternType="solid">
        <fgColor theme="4" tint="0.79998168889431442"/>
        <bgColor indexed="65"/>
      </patternFill>
    </fill>
  </fills>
  <borders count="3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medium">
        <color indexed="64"/>
      </top>
      <bottom/>
      <diagonal/>
    </border>
    <border>
      <left/>
      <right/>
      <top style="medium">
        <color indexed="64"/>
      </top>
      <bottom/>
      <diagonal/>
    </border>
    <border>
      <left/>
      <right/>
      <top/>
      <bottom style="thick">
        <color theme="4"/>
      </bottom>
      <diagonal/>
    </border>
    <border>
      <left/>
      <right/>
      <top style="thick">
        <color theme="4"/>
      </top>
      <bottom style="thin">
        <color indexed="64"/>
      </bottom>
      <diagonal/>
    </border>
    <border>
      <left/>
      <right style="thin">
        <color indexed="64"/>
      </right>
      <top style="thick">
        <color theme="4"/>
      </top>
      <bottom style="thin">
        <color indexed="64"/>
      </bottom>
      <diagonal/>
    </border>
  </borders>
  <cellStyleXfs count="6">
    <xf numFmtId="0" fontId="0" fillId="0" borderId="0"/>
    <xf numFmtId="0" fontId="2" fillId="2" borderId="0" applyNumberFormat="0" applyBorder="0" applyAlignment="0" applyProtection="0"/>
    <xf numFmtId="0" fontId="1" fillId="3" borderId="0" applyNumberFormat="0" applyBorder="0" applyAlignment="0" applyProtection="0"/>
    <xf numFmtId="0" fontId="2" fillId="8" borderId="0" applyNumberFormat="0" applyBorder="0" applyAlignment="0" applyProtection="0"/>
    <xf numFmtId="0" fontId="12" fillId="0" borderId="31" applyNumberFormat="0" applyFill="0" applyAlignment="0" applyProtection="0"/>
    <xf numFmtId="0" fontId="1" fillId="19" borderId="0" applyNumberFormat="0" applyBorder="0" applyAlignment="0" applyProtection="0"/>
  </cellStyleXfs>
  <cellXfs count="222">
    <xf numFmtId="0" fontId="0" fillId="0" borderId="0" xfId="0"/>
    <xf numFmtId="0" fontId="0" fillId="4" borderId="0" xfId="0" applyFill="1"/>
    <xf numFmtId="164" fontId="5" fillId="0" borderId="0" xfId="0" applyNumberFormat="1" applyFont="1" applyAlignment="1">
      <alignment horizontal="left"/>
    </xf>
    <xf numFmtId="165" fontId="0" fillId="0" borderId="0" xfId="0" applyNumberFormat="1" applyAlignment="1">
      <alignment horizontal="left"/>
    </xf>
    <xf numFmtId="0" fontId="0" fillId="0" borderId="0" xfId="0" applyAlignment="1">
      <alignment horizontal="left"/>
    </xf>
    <xf numFmtId="166" fontId="0" fillId="0" borderId="0" xfId="0" applyNumberFormat="1" applyAlignment="1">
      <alignment horizontal="left"/>
    </xf>
    <xf numFmtId="167" fontId="0" fillId="0" borderId="0" xfId="0" applyNumberFormat="1" applyAlignment="1">
      <alignment horizontal="left"/>
    </xf>
    <xf numFmtId="168" fontId="0" fillId="0" borderId="0" xfId="0" applyNumberFormat="1" applyAlignment="1">
      <alignment horizontal="left"/>
    </xf>
    <xf numFmtId="169" fontId="0" fillId="0" borderId="0" xfId="0" applyNumberFormat="1" applyAlignment="1">
      <alignment horizontal="left"/>
    </xf>
    <xf numFmtId="171" fontId="0" fillId="0" borderId="0" xfId="0" applyNumberFormat="1" applyAlignment="1">
      <alignment horizontal="left"/>
    </xf>
    <xf numFmtId="172" fontId="0" fillId="0" borderId="0" xfId="0" applyNumberFormat="1" applyAlignment="1">
      <alignment horizontal="left"/>
    </xf>
    <xf numFmtId="175" fontId="0" fillId="0" borderId="0" xfId="0" applyNumberFormat="1" applyAlignment="1">
      <alignment horizontal="left"/>
    </xf>
    <xf numFmtId="177" fontId="0" fillId="0" borderId="0" xfId="0" applyNumberFormat="1" applyAlignment="1">
      <alignment horizontal="left"/>
    </xf>
    <xf numFmtId="178" fontId="0" fillId="0" borderId="0" xfId="0" applyNumberFormat="1" applyAlignment="1">
      <alignment horizontal="left"/>
    </xf>
    <xf numFmtId="179" fontId="0" fillId="0" borderId="0" xfId="0" applyNumberFormat="1" applyAlignment="1">
      <alignment horizontal="left"/>
    </xf>
    <xf numFmtId="180" fontId="0" fillId="0" borderId="0" xfId="0" applyNumberFormat="1" applyAlignment="1">
      <alignment horizontal="left"/>
    </xf>
    <xf numFmtId="181" fontId="0" fillId="0" borderId="0" xfId="0" applyNumberFormat="1" applyAlignment="1">
      <alignment horizontal="left"/>
    </xf>
    <xf numFmtId="182" fontId="0" fillId="0" borderId="0" xfId="0" applyNumberFormat="1" applyAlignment="1">
      <alignment horizontal="left"/>
    </xf>
    <xf numFmtId="183" fontId="0" fillId="0" borderId="0" xfId="0" applyNumberFormat="1" applyAlignment="1">
      <alignment horizontal="left"/>
    </xf>
    <xf numFmtId="174" fontId="0" fillId="0" borderId="0" xfId="0" applyNumberFormat="1" applyAlignment="1">
      <alignment horizontal="left"/>
    </xf>
    <xf numFmtId="170" fontId="0" fillId="0" borderId="0" xfId="0" applyNumberFormat="1" applyAlignment="1">
      <alignment horizontal="left"/>
    </xf>
    <xf numFmtId="173" fontId="0" fillId="0" borderId="0" xfId="0" applyNumberFormat="1" applyAlignment="1">
      <alignment horizontal="left"/>
    </xf>
    <xf numFmtId="176" fontId="0" fillId="0" borderId="0" xfId="0" applyNumberFormat="1" applyAlignment="1">
      <alignment horizontal="left"/>
    </xf>
    <xf numFmtId="186" fontId="0" fillId="0" borderId="0" xfId="0" applyNumberFormat="1" applyAlignment="1">
      <alignment horizontal="left"/>
    </xf>
    <xf numFmtId="191" fontId="0" fillId="0" borderId="0" xfId="0" applyNumberFormat="1" applyAlignment="1">
      <alignment horizontal="left"/>
    </xf>
    <xf numFmtId="192" fontId="0" fillId="0" borderId="0" xfId="0" applyNumberFormat="1" applyAlignment="1">
      <alignment horizontal="left"/>
    </xf>
    <xf numFmtId="193" fontId="0" fillId="0" borderId="0" xfId="0" applyNumberFormat="1" applyAlignment="1">
      <alignment horizontal="left"/>
    </xf>
    <xf numFmtId="194" fontId="0" fillId="0" borderId="0" xfId="0" applyNumberFormat="1" applyAlignment="1">
      <alignment horizontal="left"/>
    </xf>
    <xf numFmtId="195" fontId="0" fillId="0" borderId="0" xfId="0" applyNumberFormat="1" applyAlignment="1">
      <alignment horizontal="left"/>
    </xf>
    <xf numFmtId="196" fontId="0" fillId="0" borderId="0" xfId="0" applyNumberFormat="1" applyAlignment="1">
      <alignment horizontal="left"/>
    </xf>
    <xf numFmtId="197" fontId="0" fillId="0" borderId="0" xfId="0" applyNumberFormat="1" applyAlignment="1">
      <alignment horizontal="left"/>
    </xf>
    <xf numFmtId="198" fontId="0" fillId="0" borderId="0" xfId="0" applyNumberFormat="1" applyAlignment="1">
      <alignment horizontal="left"/>
    </xf>
    <xf numFmtId="199" fontId="0" fillId="0" borderId="0" xfId="0" applyNumberFormat="1" applyAlignment="1">
      <alignment horizontal="left"/>
    </xf>
    <xf numFmtId="200" fontId="0" fillId="0" borderId="0" xfId="0" applyNumberFormat="1" applyAlignment="1">
      <alignment horizontal="left"/>
    </xf>
    <xf numFmtId="201" fontId="0" fillId="0" borderId="0" xfId="0" applyNumberFormat="1" applyAlignment="1">
      <alignment horizontal="left"/>
    </xf>
    <xf numFmtId="202" fontId="0" fillId="0" borderId="0" xfId="0" applyNumberFormat="1" applyAlignment="1">
      <alignment horizontal="left"/>
    </xf>
    <xf numFmtId="203" fontId="0" fillId="0" borderId="0" xfId="0" applyNumberFormat="1" applyAlignment="1">
      <alignment horizontal="left"/>
    </xf>
    <xf numFmtId="204" fontId="0" fillId="0" borderId="0" xfId="0" applyNumberFormat="1" applyAlignment="1">
      <alignment horizontal="left"/>
    </xf>
    <xf numFmtId="205" fontId="0" fillId="0" borderId="0" xfId="0" applyNumberFormat="1" applyAlignment="1">
      <alignment horizontal="left"/>
    </xf>
    <xf numFmtId="206" fontId="0" fillId="0" borderId="0" xfId="0" applyNumberFormat="1" applyAlignment="1">
      <alignment horizontal="left"/>
    </xf>
    <xf numFmtId="0" fontId="0" fillId="0" borderId="1" xfId="0" applyBorder="1"/>
    <xf numFmtId="211" fontId="0" fillId="0" borderId="0" xfId="0" applyNumberFormat="1" applyAlignment="1">
      <alignment horizontal="left"/>
    </xf>
    <xf numFmtId="212" fontId="0" fillId="0" borderId="0" xfId="0" applyNumberFormat="1" applyAlignment="1">
      <alignment horizontal="left"/>
    </xf>
    <xf numFmtId="213" fontId="0" fillId="0" borderId="0" xfId="0" applyNumberFormat="1" applyAlignment="1">
      <alignment horizontal="left"/>
    </xf>
    <xf numFmtId="214" fontId="0" fillId="0" borderId="0" xfId="0" applyNumberFormat="1" applyAlignment="1">
      <alignment horizontal="left"/>
    </xf>
    <xf numFmtId="215" fontId="0" fillId="0" borderId="0" xfId="0" applyNumberFormat="1" applyAlignment="1">
      <alignment horizontal="left"/>
    </xf>
    <xf numFmtId="216" fontId="0" fillId="0" borderId="0" xfId="0" applyNumberFormat="1" applyAlignment="1">
      <alignment horizontal="left"/>
    </xf>
    <xf numFmtId="217" fontId="0" fillId="0" borderId="0" xfId="0" applyNumberFormat="1" applyAlignment="1">
      <alignment horizontal="left"/>
    </xf>
    <xf numFmtId="218" fontId="0" fillId="0" borderId="0" xfId="0" applyNumberFormat="1" applyAlignment="1">
      <alignment horizontal="left"/>
    </xf>
    <xf numFmtId="219" fontId="0" fillId="0" borderId="0" xfId="0" applyNumberFormat="1" applyAlignment="1">
      <alignment horizontal="left"/>
    </xf>
    <xf numFmtId="220" fontId="0" fillId="0" borderId="0" xfId="0" applyNumberFormat="1" applyAlignment="1">
      <alignment horizontal="left"/>
    </xf>
    <xf numFmtId="221" fontId="0" fillId="0" borderId="0" xfId="0" applyNumberFormat="1" applyAlignment="1">
      <alignment horizontal="left"/>
    </xf>
    <xf numFmtId="222" fontId="0" fillId="0" borderId="0" xfId="0" applyNumberFormat="1" applyAlignment="1">
      <alignment horizontal="left"/>
    </xf>
    <xf numFmtId="223" fontId="0" fillId="0" borderId="0" xfId="0" applyNumberFormat="1" applyAlignment="1">
      <alignment horizontal="left"/>
    </xf>
    <xf numFmtId="0" fontId="0" fillId="0" borderId="4" xfId="0" applyBorder="1"/>
    <xf numFmtId="224" fontId="0" fillId="0" borderId="0" xfId="0" applyNumberFormat="1" applyAlignment="1">
      <alignment horizontal="left"/>
    </xf>
    <xf numFmtId="225" fontId="0" fillId="0" borderId="0" xfId="0" applyNumberFormat="1" applyAlignment="1">
      <alignment horizontal="left"/>
    </xf>
    <xf numFmtId="226" fontId="0" fillId="0" borderId="0" xfId="0" applyNumberFormat="1" applyAlignment="1">
      <alignment horizontal="left"/>
    </xf>
    <xf numFmtId="227" fontId="0" fillId="0" borderId="0" xfId="0" applyNumberFormat="1" applyAlignment="1">
      <alignment horizontal="left"/>
    </xf>
    <xf numFmtId="228" fontId="0" fillId="0" borderId="0" xfId="0" applyNumberFormat="1" applyAlignment="1">
      <alignment horizontal="left"/>
    </xf>
    <xf numFmtId="229" fontId="0" fillId="0" borderId="0" xfId="0" applyNumberFormat="1" applyAlignment="1">
      <alignment horizontal="left"/>
    </xf>
    <xf numFmtId="230" fontId="0" fillId="0" borderId="0" xfId="0" applyNumberFormat="1" applyAlignment="1">
      <alignment horizontal="left"/>
    </xf>
    <xf numFmtId="231" fontId="0" fillId="0" borderId="0" xfId="0" applyNumberFormat="1"/>
    <xf numFmtId="0" fontId="4" fillId="0" borderId="6" xfId="0" applyFont="1" applyBorder="1"/>
    <xf numFmtId="0" fontId="0" fillId="0" borderId="5" xfId="0" applyBorder="1"/>
    <xf numFmtId="0" fontId="0" fillId="0" borderId="5" xfId="0" applyBorder="1" applyAlignment="1">
      <alignment horizontal="left"/>
    </xf>
    <xf numFmtId="0" fontId="3" fillId="0" borderId="0" xfId="2" applyFont="1" applyFill="1" applyAlignment="1"/>
    <xf numFmtId="184" fontId="0" fillId="0" borderId="0" xfId="0" applyNumberFormat="1"/>
    <xf numFmtId="185" fontId="0" fillId="0" borderId="0" xfId="0" applyNumberFormat="1"/>
    <xf numFmtId="187" fontId="0" fillId="0" borderId="0" xfId="0" applyNumberFormat="1"/>
    <xf numFmtId="188" fontId="0" fillId="0" borderId="0" xfId="0" applyNumberFormat="1"/>
    <xf numFmtId="189" fontId="0" fillId="0" borderId="0" xfId="0" applyNumberFormat="1"/>
    <xf numFmtId="190" fontId="0" fillId="0" borderId="0" xfId="0" applyNumberFormat="1"/>
    <xf numFmtId="207" fontId="0" fillId="0" borderId="0" xfId="0" applyNumberFormat="1"/>
    <xf numFmtId="208" fontId="0" fillId="0" borderId="0" xfId="0" applyNumberFormat="1"/>
    <xf numFmtId="209" fontId="0" fillId="0" borderId="0" xfId="0" applyNumberFormat="1"/>
    <xf numFmtId="210" fontId="0" fillId="0" borderId="0" xfId="0" applyNumberFormat="1"/>
    <xf numFmtId="232" fontId="0" fillId="0" borderId="0" xfId="0" applyNumberFormat="1"/>
    <xf numFmtId="233" fontId="0" fillId="0" borderId="0" xfId="0" applyNumberFormat="1"/>
    <xf numFmtId="234" fontId="0" fillId="0" borderId="0" xfId="0" applyNumberFormat="1"/>
    <xf numFmtId="235" fontId="0" fillId="0" borderId="0" xfId="0" applyNumberFormat="1"/>
    <xf numFmtId="236" fontId="0" fillId="0" borderId="0" xfId="0" applyNumberFormat="1"/>
    <xf numFmtId="237" fontId="0" fillId="0" borderId="0" xfId="0" applyNumberFormat="1"/>
    <xf numFmtId="238" fontId="0" fillId="0" borderId="0" xfId="0" applyNumberFormat="1"/>
    <xf numFmtId="239" fontId="0" fillId="0" borderId="0" xfId="0" applyNumberFormat="1"/>
    <xf numFmtId="0" fontId="6" fillId="0" borderId="7" xfId="0" applyFont="1" applyBorder="1"/>
    <xf numFmtId="0" fontId="7" fillId="0" borderId="7" xfId="0" applyFont="1" applyBorder="1"/>
    <xf numFmtId="240" fontId="0" fillId="0" borderId="0" xfId="0" applyNumberFormat="1"/>
    <xf numFmtId="241" fontId="0" fillId="0" borderId="0" xfId="0" applyNumberFormat="1"/>
    <xf numFmtId="242" fontId="0" fillId="0" borderId="0" xfId="0" applyNumberFormat="1"/>
    <xf numFmtId="243" fontId="0" fillId="0" borderId="0" xfId="0" applyNumberFormat="1"/>
    <xf numFmtId="244" fontId="0" fillId="0" borderId="0" xfId="0" applyNumberFormat="1"/>
    <xf numFmtId="245" fontId="0" fillId="0" borderId="0" xfId="0" applyNumberFormat="1"/>
    <xf numFmtId="246" fontId="0" fillId="0" borderId="0" xfId="0" applyNumberFormat="1" applyAlignment="1">
      <alignment horizontal="left"/>
    </xf>
    <xf numFmtId="247" fontId="0" fillId="0" borderId="0" xfId="0" applyNumberFormat="1" applyAlignment="1">
      <alignment horizontal="left"/>
    </xf>
    <xf numFmtId="248" fontId="0" fillId="0" borderId="0" xfId="0" applyNumberFormat="1" applyAlignment="1">
      <alignment horizontal="left"/>
    </xf>
    <xf numFmtId="249" fontId="0" fillId="0" borderId="0" xfId="0" applyNumberFormat="1"/>
    <xf numFmtId="250" fontId="0" fillId="0" borderId="0" xfId="0" applyNumberFormat="1"/>
    <xf numFmtId="251" fontId="0" fillId="0" borderId="0" xfId="0" applyNumberFormat="1"/>
    <xf numFmtId="1" fontId="7" fillId="0" borderId="7" xfId="0" applyNumberFormat="1" applyFont="1" applyBorder="1"/>
    <xf numFmtId="252" fontId="0" fillId="0" borderId="0" xfId="0" applyNumberFormat="1" applyAlignment="1">
      <alignment horizontal="left"/>
    </xf>
    <xf numFmtId="253" fontId="0" fillId="0" borderId="0" xfId="0" applyNumberFormat="1" applyAlignment="1">
      <alignment horizontal="left"/>
    </xf>
    <xf numFmtId="254" fontId="0" fillId="0" borderId="0" xfId="0" applyNumberFormat="1"/>
    <xf numFmtId="0" fontId="0" fillId="0" borderId="0" xfId="0" applyAlignment="1">
      <alignment wrapText="1"/>
    </xf>
    <xf numFmtId="255" fontId="0" fillId="0" borderId="0" xfId="0" applyNumberFormat="1" applyAlignment="1">
      <alignment horizontal="left"/>
    </xf>
    <xf numFmtId="256" fontId="0" fillId="0" borderId="0" xfId="0" applyNumberFormat="1" applyAlignment="1">
      <alignment horizontal="left"/>
    </xf>
    <xf numFmtId="257" fontId="0" fillId="0" borderId="0" xfId="0" applyNumberFormat="1"/>
    <xf numFmtId="0" fontId="8" fillId="0" borderId="4" xfId="0" applyFont="1" applyBorder="1"/>
    <xf numFmtId="0" fontId="0" fillId="0" borderId="4" xfId="0" applyBorder="1" applyAlignment="1">
      <alignment horizontal="left"/>
    </xf>
    <xf numFmtId="0" fontId="2" fillId="4" borderId="0" xfId="1" applyFill="1" applyBorder="1" applyAlignment="1"/>
    <xf numFmtId="0" fontId="2" fillId="4" borderId="0" xfId="1" applyFill="1" applyBorder="1" applyAlignment="1">
      <alignment horizontal="center"/>
    </xf>
    <xf numFmtId="0" fontId="8" fillId="4" borderId="0" xfId="1" applyFont="1" applyFill="1" applyBorder="1" applyAlignment="1"/>
    <xf numFmtId="0" fontId="8" fillId="0" borderId="0" xfId="1" applyFont="1" applyFill="1" applyBorder="1" applyAlignment="1">
      <alignment vertical="center"/>
    </xf>
    <xf numFmtId="0" fontId="8" fillId="4" borderId="0" xfId="1" applyFont="1" applyFill="1" applyBorder="1" applyAlignment="1">
      <alignment vertical="center"/>
    </xf>
    <xf numFmtId="2" fontId="0" fillId="4" borderId="0" xfId="0" applyNumberFormat="1" applyFill="1"/>
    <xf numFmtId="1" fontId="6" fillId="0" borderId="7" xfId="0" applyNumberFormat="1" applyFont="1" applyBorder="1"/>
    <xf numFmtId="0" fontId="7" fillId="4" borderId="0" xfId="0" applyFont="1" applyFill="1"/>
    <xf numFmtId="258" fontId="0" fillId="0" borderId="0" xfId="0" applyNumberFormat="1" applyAlignment="1">
      <alignment horizontal="left"/>
    </xf>
    <xf numFmtId="259" fontId="0" fillId="0" borderId="0" xfId="0" applyNumberFormat="1" applyAlignment="1">
      <alignment horizontal="left"/>
    </xf>
    <xf numFmtId="260" fontId="0" fillId="0" borderId="0" xfId="0" applyNumberFormat="1"/>
    <xf numFmtId="0" fontId="0" fillId="0" borderId="1" xfId="0" applyBorder="1" applyAlignment="1">
      <alignment horizontal="center" vertical="center"/>
    </xf>
    <xf numFmtId="0" fontId="0" fillId="0" borderId="14" xfId="0" applyBorder="1"/>
    <xf numFmtId="1" fontId="0" fillId="0" borderId="14" xfId="0" applyNumberFormat="1" applyBorder="1"/>
    <xf numFmtId="1" fontId="7" fillId="0" borderId="4" xfId="0" applyNumberFormat="1" applyFont="1" applyBorder="1"/>
    <xf numFmtId="0" fontId="0" fillId="0" borderId="15" xfId="0" applyBorder="1" applyAlignment="1">
      <alignment wrapText="1"/>
    </xf>
    <xf numFmtId="0" fontId="0" fillId="0" borderId="15" xfId="0" applyBorder="1"/>
    <xf numFmtId="0" fontId="7" fillId="0" borderId="4" xfId="0" applyFont="1" applyBorder="1"/>
    <xf numFmtId="0" fontId="0" fillId="0" borderId="16" xfId="0" applyBorder="1"/>
    <xf numFmtId="1" fontId="0" fillId="4" borderId="0" xfId="0" applyNumberFormat="1" applyFill="1"/>
    <xf numFmtId="0" fontId="0" fillId="4" borderId="7" xfId="0" applyFill="1" applyBorder="1"/>
    <xf numFmtId="0" fontId="0" fillId="4" borderId="7" xfId="0" applyFill="1" applyBorder="1" applyAlignment="1">
      <alignment horizontal="left"/>
    </xf>
    <xf numFmtId="1" fontId="0" fillId="0" borderId="15" xfId="0" applyNumberFormat="1" applyBorder="1" applyAlignment="1">
      <alignment horizontal="right"/>
    </xf>
    <xf numFmtId="0" fontId="7" fillId="0" borderId="4" xfId="0" applyFont="1" applyBorder="1" applyAlignment="1">
      <alignment horizontal="right"/>
    </xf>
    <xf numFmtId="0" fontId="0" fillId="0" borderId="16" xfId="0" applyBorder="1" applyAlignment="1">
      <alignment wrapText="1"/>
    </xf>
    <xf numFmtId="0" fontId="7" fillId="0" borderId="16" xfId="0" applyFont="1" applyBorder="1"/>
    <xf numFmtId="0" fontId="7" fillId="0" borderId="16" xfId="0" applyFont="1" applyBorder="1" applyAlignment="1">
      <alignment horizontal="right"/>
    </xf>
    <xf numFmtId="0" fontId="9" fillId="0" borderId="0" xfId="0" applyFont="1"/>
    <xf numFmtId="1" fontId="0" fillId="0" borderId="16" xfId="0" applyNumberFormat="1" applyBorder="1" applyAlignment="1">
      <alignment horizontal="right"/>
    </xf>
    <xf numFmtId="0" fontId="7" fillId="0" borderId="13" xfId="0" applyFont="1" applyBorder="1" applyAlignment="1">
      <alignment horizontal="right"/>
    </xf>
    <xf numFmtId="0" fontId="7" fillId="4" borderId="7" xfId="0" applyFont="1" applyFill="1" applyBorder="1"/>
    <xf numFmtId="261" fontId="0" fillId="0" borderId="0" xfId="0" applyNumberFormat="1" applyAlignment="1">
      <alignment horizontal="left"/>
    </xf>
    <xf numFmtId="0" fontId="7" fillId="4" borderId="7" xfId="0" applyFont="1" applyFill="1" applyBorder="1" applyAlignment="1">
      <alignment horizontal="right"/>
    </xf>
    <xf numFmtId="0" fontId="0" fillId="4" borderId="0" xfId="0" applyFill="1" applyAlignment="1">
      <alignment horizontal="center" vertical="center"/>
    </xf>
    <xf numFmtId="0" fontId="0" fillId="0" borderId="25" xfId="0" applyBorder="1" applyAlignment="1">
      <alignment wrapText="1"/>
    </xf>
    <xf numFmtId="0" fontId="0" fillId="0" borderId="26" xfId="0" applyBorder="1"/>
    <xf numFmtId="0" fontId="0" fillId="0" borderId="5" xfId="0" applyBorder="1" applyAlignment="1">
      <alignment wrapText="1"/>
    </xf>
    <xf numFmtId="0" fontId="0" fillId="0" borderId="6" xfId="0" applyBorder="1"/>
    <xf numFmtId="0" fontId="0" fillId="4" borderId="3" xfId="0" applyFill="1" applyBorder="1" applyAlignment="1">
      <alignment horizontal="center" vertical="center"/>
    </xf>
    <xf numFmtId="0" fontId="0" fillId="0" borderId="30" xfId="0" applyBorder="1" applyAlignment="1">
      <alignment wrapText="1"/>
    </xf>
    <xf numFmtId="0" fontId="0" fillId="0" borderId="29" xfId="0" applyBorder="1"/>
    <xf numFmtId="0" fontId="0" fillId="0" borderId="28" xfId="0" applyBorder="1"/>
    <xf numFmtId="1" fontId="0" fillId="0" borderId="6" xfId="0" applyNumberFormat="1" applyBorder="1"/>
    <xf numFmtId="0" fontId="0" fillId="0" borderId="9" xfId="0" applyBorder="1" applyAlignment="1">
      <alignment horizontal="center"/>
    </xf>
    <xf numFmtId="0" fontId="0" fillId="0" borderId="0" xfId="0" applyAlignment="1">
      <alignment horizontal="center"/>
    </xf>
    <xf numFmtId="0" fontId="0" fillId="0" borderId="21" xfId="0" applyBorder="1" applyAlignment="1">
      <alignment horizontal="center"/>
    </xf>
    <xf numFmtId="0" fontId="0" fillId="0" borderId="8" xfId="0" applyBorder="1" applyAlignment="1">
      <alignment horizontal="center"/>
    </xf>
    <xf numFmtId="0" fontId="0" fillId="0" borderId="27" xfId="0" applyBorder="1" applyAlignment="1">
      <alignment horizontal="center"/>
    </xf>
    <xf numFmtId="0" fontId="0" fillId="0" borderId="24" xfId="0" applyBorder="1" applyAlignment="1">
      <alignment horizontal="center"/>
    </xf>
    <xf numFmtId="262" fontId="0" fillId="0" borderId="0" xfId="0" applyNumberFormat="1" applyAlignment="1">
      <alignment horizontal="left"/>
    </xf>
    <xf numFmtId="263" fontId="0" fillId="0" borderId="0" xfId="0" applyNumberFormat="1" applyAlignment="1">
      <alignment horizontal="left"/>
    </xf>
    <xf numFmtId="264" fontId="0" fillId="0" borderId="0" xfId="0" applyNumberFormat="1"/>
    <xf numFmtId="0" fontId="0" fillId="4" borderId="1" xfId="0" applyFill="1" applyBorder="1" applyAlignment="1">
      <alignment horizontal="center" vertical="center"/>
    </xf>
    <xf numFmtId="0" fontId="12" fillId="4" borderId="31" xfId="4" applyFill="1"/>
    <xf numFmtId="0" fontId="1" fillId="19" borderId="0" xfId="5"/>
    <xf numFmtId="0" fontId="1" fillId="19" borderId="4" xfId="5" applyBorder="1"/>
    <xf numFmtId="14" fontId="1" fillId="19" borderId="33" xfId="5" applyNumberFormat="1" applyBorder="1" applyAlignment="1">
      <alignment vertical="center"/>
    </xf>
    <xf numFmtId="0" fontId="1" fillId="19" borderId="32" xfId="5" applyBorder="1" applyAlignment="1">
      <alignment wrapText="1"/>
    </xf>
    <xf numFmtId="0" fontId="1" fillId="19" borderId="5" xfId="5" applyBorder="1" applyAlignment="1">
      <alignment wrapText="1"/>
    </xf>
    <xf numFmtId="1" fontId="0" fillId="0" borderId="15" xfId="0" applyNumberFormat="1" applyBorder="1"/>
    <xf numFmtId="1" fontId="7" fillId="0" borderId="6" xfId="0" applyNumberFormat="1" applyFont="1" applyBorder="1"/>
    <xf numFmtId="0" fontId="0" fillId="0" borderId="16" xfId="0" applyBorder="1" applyAlignment="1">
      <alignment horizontal="right"/>
    </xf>
    <xf numFmtId="0" fontId="3" fillId="3" borderId="0" xfId="2" applyFont="1" applyAlignment="1">
      <alignment horizontal="center"/>
    </xf>
    <xf numFmtId="1" fontId="7" fillId="0" borderId="17" xfId="0" applyNumberFormat="1" applyFont="1" applyBorder="1" applyAlignment="1">
      <alignment horizontal="center" vertical="center"/>
    </xf>
    <xf numFmtId="1" fontId="7" fillId="0" borderId="20" xfId="0" applyNumberFormat="1" applyFont="1" applyBorder="1" applyAlignment="1">
      <alignment horizontal="center" vertical="center"/>
    </xf>
    <xf numFmtId="0" fontId="11" fillId="13" borderId="17" xfId="0" applyFont="1" applyFill="1" applyBorder="1" applyAlignment="1">
      <alignment horizontal="center" vertical="center"/>
    </xf>
    <xf numFmtId="0" fontId="11" fillId="13" borderId="20" xfId="0" applyFont="1" applyFill="1" applyBorder="1" applyAlignment="1">
      <alignment horizontal="center" vertical="center"/>
    </xf>
    <xf numFmtId="0" fontId="10" fillId="15" borderId="2" xfId="0" applyFont="1" applyFill="1" applyBorder="1" applyAlignment="1">
      <alignment horizontal="center"/>
    </xf>
    <xf numFmtId="0" fontId="10" fillId="15" borderId="3" xfId="0" applyFont="1" applyFill="1" applyBorder="1" applyAlignment="1">
      <alignment horizontal="center"/>
    </xf>
    <xf numFmtId="0" fontId="10" fillId="16" borderId="2" xfId="0" applyFont="1" applyFill="1" applyBorder="1" applyAlignment="1">
      <alignment horizontal="center"/>
    </xf>
    <xf numFmtId="0" fontId="10" fillId="16" borderId="3" xfId="0" applyFont="1" applyFill="1" applyBorder="1" applyAlignment="1">
      <alignment horizontal="center"/>
    </xf>
    <xf numFmtId="0" fontId="10" fillId="12" borderId="2" xfId="0" applyFont="1" applyFill="1" applyBorder="1" applyAlignment="1">
      <alignment horizontal="center"/>
    </xf>
    <xf numFmtId="0" fontId="10" fillId="12" borderId="3" xfId="0" applyFont="1" applyFill="1" applyBorder="1" applyAlignment="1">
      <alignment horizontal="center"/>
    </xf>
    <xf numFmtId="0" fontId="2" fillId="8" borderId="2" xfId="3" applyBorder="1" applyAlignment="1">
      <alignment horizontal="center"/>
    </xf>
    <xf numFmtId="0" fontId="2" fillId="8" borderId="3" xfId="3" applyBorder="1" applyAlignment="1">
      <alignment horizontal="center"/>
    </xf>
    <xf numFmtId="0" fontId="8" fillId="0" borderId="7" xfId="1" applyFont="1" applyFill="1" applyBorder="1" applyAlignment="1">
      <alignment horizontal="center" vertical="center"/>
    </xf>
    <xf numFmtId="0" fontId="8" fillId="0" borderId="12" xfId="1" applyFont="1" applyFill="1" applyBorder="1" applyAlignment="1">
      <alignment horizontal="center" vertical="center"/>
    </xf>
    <xf numFmtId="0" fontId="8" fillId="0" borderId="13" xfId="1" applyFont="1" applyFill="1" applyBorder="1" applyAlignment="1">
      <alignment horizontal="center" vertical="center"/>
    </xf>
    <xf numFmtId="0" fontId="2" fillId="6" borderId="2" xfId="1" applyFill="1" applyBorder="1" applyAlignment="1">
      <alignment horizontal="center"/>
    </xf>
    <xf numFmtId="0" fontId="2" fillId="6" borderId="3" xfId="1" applyFill="1" applyBorder="1" applyAlignment="1">
      <alignment horizontal="center"/>
    </xf>
    <xf numFmtId="0" fontId="2" fillId="7" borderId="2" xfId="1" applyFill="1" applyBorder="1" applyAlignment="1">
      <alignment horizontal="center"/>
    </xf>
    <xf numFmtId="0" fontId="2" fillId="7" borderId="3" xfId="1" applyFill="1" applyBorder="1" applyAlignment="1">
      <alignment horizontal="center"/>
    </xf>
    <xf numFmtId="0" fontId="2" fillId="5" borderId="2" xfId="1" applyFill="1" applyBorder="1" applyAlignment="1">
      <alignment horizontal="center"/>
    </xf>
    <xf numFmtId="0" fontId="2" fillId="5" borderId="3" xfId="1" applyFill="1" applyBorder="1" applyAlignment="1">
      <alignment horizontal="center"/>
    </xf>
    <xf numFmtId="0" fontId="2" fillId="6" borderId="10" xfId="1" applyFill="1" applyBorder="1" applyAlignment="1">
      <alignment horizontal="center"/>
    </xf>
    <xf numFmtId="0" fontId="2" fillId="6" borderId="11" xfId="1" applyFill="1" applyBorder="1" applyAlignment="1">
      <alignment horizontal="center"/>
    </xf>
    <xf numFmtId="0" fontId="10" fillId="18" borderId="10" xfId="0" applyFont="1" applyFill="1" applyBorder="1" applyAlignment="1">
      <alignment horizontal="center"/>
    </xf>
    <xf numFmtId="0" fontId="10" fillId="18" borderId="11" xfId="0" applyFont="1" applyFill="1" applyBorder="1" applyAlignment="1">
      <alignment horizontal="center"/>
    </xf>
    <xf numFmtId="0" fontId="10" fillId="17" borderId="2" xfId="0" applyFont="1" applyFill="1" applyBorder="1" applyAlignment="1">
      <alignment horizontal="center" wrapText="1"/>
    </xf>
    <xf numFmtId="0" fontId="10" fillId="17" borderId="3" xfId="0" applyFont="1" applyFill="1" applyBorder="1" applyAlignment="1">
      <alignment horizontal="center" wrapText="1"/>
    </xf>
    <xf numFmtId="0" fontId="10" fillId="14" borderId="22" xfId="0" applyFont="1" applyFill="1" applyBorder="1" applyAlignment="1">
      <alignment horizontal="center"/>
    </xf>
    <xf numFmtId="0" fontId="10" fillId="14" borderId="23" xfId="0" applyFont="1" applyFill="1" applyBorder="1" applyAlignment="1">
      <alignment horizontal="center"/>
    </xf>
    <xf numFmtId="0" fontId="11" fillId="13" borderId="10" xfId="0" applyFont="1" applyFill="1" applyBorder="1" applyAlignment="1">
      <alignment horizontal="center" vertical="center"/>
    </xf>
    <xf numFmtId="0" fontId="11" fillId="13" borderId="11" xfId="0" applyFont="1" applyFill="1" applyBorder="1" applyAlignment="1">
      <alignment horizontal="center" vertical="center"/>
    </xf>
    <xf numFmtId="0" fontId="11" fillId="13" borderId="18" xfId="0" applyFont="1" applyFill="1" applyBorder="1" applyAlignment="1">
      <alignment horizontal="center" vertical="center"/>
    </xf>
    <xf numFmtId="0" fontId="11" fillId="13" borderId="19" xfId="0" applyFont="1" applyFill="1" applyBorder="1" applyAlignment="1">
      <alignment horizontal="center" vertical="center"/>
    </xf>
    <xf numFmtId="0" fontId="10" fillId="14" borderId="2" xfId="0" applyFont="1" applyFill="1" applyBorder="1" applyAlignment="1">
      <alignment horizontal="center"/>
    </xf>
    <xf numFmtId="0" fontId="10" fillId="14" borderId="3" xfId="0" applyFont="1" applyFill="1" applyBorder="1" applyAlignment="1">
      <alignment horizontal="center"/>
    </xf>
    <xf numFmtId="0" fontId="10" fillId="7" borderId="2" xfId="0" applyFont="1" applyFill="1" applyBorder="1" applyAlignment="1">
      <alignment horizontal="center" vertical="center"/>
    </xf>
    <xf numFmtId="0" fontId="10" fillId="7" borderId="3" xfId="0" applyFont="1" applyFill="1" applyBorder="1" applyAlignment="1">
      <alignment horizontal="center" vertical="center"/>
    </xf>
    <xf numFmtId="0" fontId="10" fillId="9" borderId="2" xfId="0" applyFont="1" applyFill="1" applyBorder="1" applyAlignment="1">
      <alignment horizontal="center"/>
    </xf>
    <xf numFmtId="0" fontId="10" fillId="9" borderId="3" xfId="0" applyFont="1" applyFill="1" applyBorder="1" applyAlignment="1">
      <alignment horizontal="center"/>
    </xf>
    <xf numFmtId="0" fontId="0" fillId="4" borderId="7" xfId="0" applyFill="1" applyBorder="1" applyAlignment="1">
      <alignment horizontal="center"/>
    </xf>
    <xf numFmtId="0" fontId="10" fillId="10" borderId="2" xfId="0" applyFont="1" applyFill="1" applyBorder="1" applyAlignment="1">
      <alignment horizontal="center"/>
    </xf>
    <xf numFmtId="0" fontId="10" fillId="10" borderId="3" xfId="0" applyFont="1" applyFill="1" applyBorder="1" applyAlignment="1">
      <alignment horizontal="center"/>
    </xf>
    <xf numFmtId="0" fontId="10" fillId="11" borderId="2" xfId="0" applyFont="1" applyFill="1" applyBorder="1" applyAlignment="1">
      <alignment horizontal="center"/>
    </xf>
    <xf numFmtId="0" fontId="10" fillId="11" borderId="3" xfId="0" applyFont="1" applyFill="1" applyBorder="1" applyAlignment="1">
      <alignment horizontal="center"/>
    </xf>
    <xf numFmtId="0" fontId="7" fillId="4" borderId="7" xfId="0" applyFont="1" applyFill="1" applyBorder="1" applyAlignment="1">
      <alignment horizontal="center"/>
    </xf>
    <xf numFmtId="0" fontId="7" fillId="0" borderId="7"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7" fillId="4" borderId="7" xfId="0" applyFont="1" applyFill="1" applyBorder="1" applyAlignment="1">
      <alignment horizontal="left"/>
    </xf>
    <xf numFmtId="14" fontId="1" fillId="19" borderId="6" xfId="5" applyNumberFormat="1" applyBorder="1" applyAlignment="1">
      <alignment vertical="center"/>
    </xf>
  </cellXfs>
  <cellStyles count="6">
    <cellStyle name="20% - Accent1" xfId="5" builtinId="30"/>
    <cellStyle name="60% - Accent2" xfId="2" builtinId="36"/>
    <cellStyle name="Accent2" xfId="1" builtinId="33"/>
    <cellStyle name="Accent6" xfId="3" builtinId="49"/>
    <cellStyle name="Heading 1" xfId="4" builtinId="16"/>
    <cellStyle name="Normal" xfId="0" builtinId="0"/>
  </cellStyles>
  <dxfs count="54">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7/10/relationships/person" Target="persons/person5.xml"/><Relationship Id="rId18" Type="http://schemas.microsoft.com/office/2017/10/relationships/person" Target="persons/person10.xml"/><Relationship Id="rId26" Type="http://schemas.microsoft.com/office/2017/10/relationships/person" Target="persons/person18.xml"/><Relationship Id="rId39" Type="http://schemas.microsoft.com/office/2017/10/relationships/person" Target="persons/person4.xml"/><Relationship Id="rId21" Type="http://schemas.microsoft.com/office/2017/10/relationships/person" Target="persons/person13.xml"/><Relationship Id="rId34" Type="http://schemas.microsoft.com/office/2017/10/relationships/person" Target="persons/person26.xml"/><Relationship Id="rId7" Type="http://schemas.openxmlformats.org/officeDocument/2006/relationships/sharedStrings" Target="sharedStrings.xml"/><Relationship Id="rId2" Type="http://schemas.openxmlformats.org/officeDocument/2006/relationships/worksheet" Target="worksheets/sheet2.xml"/><Relationship Id="rId16" Type="http://schemas.microsoft.com/office/2017/10/relationships/person" Target="persons/person7.xml"/><Relationship Id="rId20" Type="http://schemas.microsoft.com/office/2017/10/relationships/person" Target="persons/person11.xml"/><Relationship Id="rId29" Type="http://schemas.microsoft.com/office/2017/10/relationships/person" Target="persons/person20.xml"/><Relationship Id="rId41" Type="http://schemas.microsoft.com/office/2017/10/relationships/person" Target="persons/person31.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10/relationships/person" Target="persons/person2.xml"/><Relationship Id="rId24" Type="http://schemas.microsoft.com/office/2017/10/relationships/person" Target="persons/person15.xml"/><Relationship Id="rId32" Type="http://schemas.microsoft.com/office/2017/10/relationships/person" Target="persons/person23.xml"/><Relationship Id="rId37" Type="http://schemas.microsoft.com/office/2017/10/relationships/person" Target="persons/person0.xml"/><Relationship Id="rId40" Type="http://schemas.microsoft.com/office/2017/10/relationships/person" Target="persons/person30.xml"/><Relationship Id="rId5" Type="http://schemas.openxmlformats.org/officeDocument/2006/relationships/theme" Target="theme/theme1.xml"/><Relationship Id="rId15" Type="http://schemas.microsoft.com/office/2017/10/relationships/person" Target="persons/person6.xml"/><Relationship Id="rId23" Type="http://schemas.microsoft.com/office/2017/10/relationships/person" Target="persons/person14.xml"/><Relationship Id="rId28" Type="http://schemas.microsoft.com/office/2017/10/relationships/person" Target="persons/person19.xml"/><Relationship Id="rId36" Type="http://schemas.microsoft.com/office/2017/10/relationships/person" Target="persons/person27.xml"/><Relationship Id="rId19" Type="http://schemas.microsoft.com/office/2017/10/relationships/person" Target="persons/person12.xml"/><Relationship Id="rId10" Type="http://schemas.microsoft.com/office/2017/10/relationships/person" Target="persons/person1.xml"/><Relationship Id="rId31" Type="http://schemas.microsoft.com/office/2017/10/relationships/person" Target="persons/person22.xml"/><Relationship Id="rId4" Type="http://schemas.openxmlformats.org/officeDocument/2006/relationships/worksheet" Target="worksheets/sheet4.xml"/><Relationship Id="rId9" Type="http://schemas.openxmlformats.org/officeDocument/2006/relationships/calcChain" Target="calcChain.xml"/><Relationship Id="rId35" Type="http://schemas.microsoft.com/office/2017/10/relationships/person" Target="persons/person29.xml"/><Relationship Id="rId30" Type="http://schemas.microsoft.com/office/2017/10/relationships/person" Target="persons/person25.xml"/><Relationship Id="rId27" Type="http://schemas.microsoft.com/office/2017/10/relationships/person" Target="persons/person21.xml"/><Relationship Id="rId22" Type="http://schemas.microsoft.com/office/2017/10/relationships/person" Target="persons/person17.xml"/><Relationship Id="rId14" Type="http://schemas.microsoft.com/office/2017/10/relationships/person" Target="persons/person8.xml"/><Relationship Id="rId8" Type="http://schemas.microsoft.com/office/2017/10/relationships/person" Target="persons/person.xml"/><Relationship Id="rId3" Type="http://schemas.openxmlformats.org/officeDocument/2006/relationships/worksheet" Target="worksheets/sheet3.xml"/><Relationship Id="rId12" Type="http://schemas.microsoft.com/office/2017/10/relationships/person" Target="persons/person3.xml"/><Relationship Id="rId17" Type="http://schemas.microsoft.com/office/2017/10/relationships/person" Target="persons/person9.xml"/><Relationship Id="rId25" Type="http://schemas.microsoft.com/office/2017/10/relationships/person" Target="persons/person16.xml"/><Relationship Id="rId33" Type="http://schemas.microsoft.com/office/2017/10/relationships/person" Target="persons/person24.xml"/><Relationship Id="rId38" Type="http://schemas.microsoft.com/office/2017/10/relationships/person" Target="persons/person28.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10.xml><?xml version="1.0" encoding="utf-8"?>
<personList xmlns="http://schemas.microsoft.com/office/spreadsheetml/2018/threadedcomments" xmlns:x="http://schemas.openxmlformats.org/spreadsheetml/2006/main"/>
</file>

<file path=xl/persons/person11.xml><?xml version="1.0" encoding="utf-8"?>
<personList xmlns="http://schemas.microsoft.com/office/spreadsheetml/2018/threadedcomments" xmlns:x="http://schemas.openxmlformats.org/spreadsheetml/2006/main"/>
</file>

<file path=xl/persons/person12.xml><?xml version="1.0" encoding="utf-8"?>
<personList xmlns="http://schemas.microsoft.com/office/spreadsheetml/2018/threadedcomments" xmlns:x="http://schemas.openxmlformats.org/spreadsheetml/2006/main"/>
</file>

<file path=xl/persons/person13.xml><?xml version="1.0" encoding="utf-8"?>
<personList xmlns="http://schemas.microsoft.com/office/spreadsheetml/2018/threadedcomments" xmlns:x="http://schemas.openxmlformats.org/spreadsheetml/2006/main"/>
</file>

<file path=xl/persons/person14.xml><?xml version="1.0" encoding="utf-8"?>
<personList xmlns="http://schemas.microsoft.com/office/spreadsheetml/2018/threadedcomments" xmlns:x="http://schemas.openxmlformats.org/spreadsheetml/2006/main"/>
</file>

<file path=xl/persons/person15.xml><?xml version="1.0" encoding="utf-8"?>
<personList xmlns="http://schemas.microsoft.com/office/spreadsheetml/2018/threadedcomments" xmlns:x="http://schemas.openxmlformats.org/spreadsheetml/2006/main"/>
</file>

<file path=xl/persons/person16.xml><?xml version="1.0" encoding="utf-8"?>
<personList xmlns="http://schemas.microsoft.com/office/spreadsheetml/2018/threadedcomments" xmlns:x="http://schemas.openxmlformats.org/spreadsheetml/2006/main"/>
</file>

<file path=xl/persons/person17.xml><?xml version="1.0" encoding="utf-8"?>
<personList xmlns="http://schemas.microsoft.com/office/spreadsheetml/2018/threadedcomments" xmlns:x="http://schemas.openxmlformats.org/spreadsheetml/2006/main"/>
</file>

<file path=xl/persons/person18.xml><?xml version="1.0" encoding="utf-8"?>
<personList xmlns="http://schemas.microsoft.com/office/spreadsheetml/2018/threadedcomments" xmlns:x="http://schemas.openxmlformats.org/spreadsheetml/2006/main"/>
</file>

<file path=xl/persons/person19.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20.xml><?xml version="1.0" encoding="utf-8"?>
<personList xmlns="http://schemas.microsoft.com/office/spreadsheetml/2018/threadedcomments" xmlns:x="http://schemas.openxmlformats.org/spreadsheetml/2006/main"/>
</file>

<file path=xl/persons/person21.xml><?xml version="1.0" encoding="utf-8"?>
<personList xmlns="http://schemas.microsoft.com/office/spreadsheetml/2018/threadedcomments" xmlns:x="http://schemas.openxmlformats.org/spreadsheetml/2006/main"/>
</file>

<file path=xl/persons/person22.xml><?xml version="1.0" encoding="utf-8"?>
<personList xmlns="http://schemas.microsoft.com/office/spreadsheetml/2018/threadedcomments" xmlns:x="http://schemas.openxmlformats.org/spreadsheetml/2006/main"/>
</file>

<file path=xl/persons/person23.xml><?xml version="1.0" encoding="utf-8"?>
<personList xmlns="http://schemas.microsoft.com/office/spreadsheetml/2018/threadedcomments" xmlns:x="http://schemas.openxmlformats.org/spreadsheetml/2006/main"/>
</file>

<file path=xl/persons/person24.xml><?xml version="1.0" encoding="utf-8"?>
<personList xmlns="http://schemas.microsoft.com/office/spreadsheetml/2018/threadedcomments" xmlns:x="http://schemas.openxmlformats.org/spreadsheetml/2006/main"/>
</file>

<file path=xl/persons/person25.xml><?xml version="1.0" encoding="utf-8"?>
<personList xmlns="http://schemas.microsoft.com/office/spreadsheetml/2018/threadedcomments" xmlns:x="http://schemas.openxmlformats.org/spreadsheetml/2006/main"/>
</file>

<file path=xl/persons/person26.xml><?xml version="1.0" encoding="utf-8"?>
<personList xmlns="http://schemas.microsoft.com/office/spreadsheetml/2018/threadedcomments" xmlns:x="http://schemas.openxmlformats.org/spreadsheetml/2006/main"/>
</file>

<file path=xl/persons/person27.xml><?xml version="1.0" encoding="utf-8"?>
<personList xmlns="http://schemas.microsoft.com/office/spreadsheetml/2018/threadedcomments" xmlns:x="http://schemas.openxmlformats.org/spreadsheetml/2006/main"/>
</file>

<file path=xl/persons/person28.xml><?xml version="1.0" encoding="utf-8"?>
<personList xmlns="http://schemas.microsoft.com/office/spreadsheetml/2018/threadedcomments" xmlns:x="http://schemas.openxmlformats.org/spreadsheetml/2006/main"/>
</file>

<file path=xl/persons/person29.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30.xml><?xml version="1.0" encoding="utf-8"?>
<personList xmlns="http://schemas.microsoft.com/office/spreadsheetml/2018/threadedcomments" xmlns:x="http://schemas.openxmlformats.org/spreadsheetml/2006/main"/>
</file>

<file path=xl/persons/person31.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FE673-4B92-41E8-B007-B18AC045BC9B}">
  <dimension ref="A1:J64"/>
  <sheetViews>
    <sheetView workbookViewId="0">
      <selection sqref="A1:D1"/>
    </sheetView>
  </sheetViews>
  <sheetFormatPr defaultRowHeight="15" x14ac:dyDescent="0.25"/>
  <cols>
    <col min="1" max="1" width="18.7109375" customWidth="1"/>
    <col min="2" max="2" width="33.28515625" bestFit="1" customWidth="1"/>
    <col min="3" max="3" width="20.42578125" bestFit="1" customWidth="1"/>
    <col min="4" max="4" width="21.7109375" bestFit="1" customWidth="1"/>
    <col min="5" max="5" width="16.85546875" customWidth="1"/>
    <col min="6" max="6" width="13.7109375" bestFit="1" customWidth="1"/>
    <col min="7" max="9" width="32.28515625" bestFit="1" customWidth="1"/>
  </cols>
  <sheetData>
    <row r="1" spans="1:10" ht="21" x14ac:dyDescent="0.35">
      <c r="A1" s="171" t="s">
        <v>11</v>
      </c>
      <c r="B1" s="171"/>
      <c r="C1" s="171"/>
      <c r="D1" s="171"/>
      <c r="E1" s="66"/>
      <c r="F1" s="171" t="s">
        <v>105</v>
      </c>
      <c r="G1" s="171"/>
      <c r="H1" s="171"/>
      <c r="I1" s="171"/>
      <c r="J1" s="171"/>
    </row>
    <row r="2" spans="1:10" ht="15.75" x14ac:dyDescent="0.25">
      <c r="A2" s="63" t="s">
        <v>12</v>
      </c>
      <c r="B2" s="64"/>
      <c r="C2" s="64"/>
      <c r="D2" s="64"/>
      <c r="F2" s="107" t="s">
        <v>107</v>
      </c>
      <c r="G2" t="s">
        <v>138</v>
      </c>
      <c r="H2" t="s">
        <v>139</v>
      </c>
      <c r="I2" t="s">
        <v>140</v>
      </c>
      <c r="J2" t="s">
        <v>137</v>
      </c>
    </row>
    <row r="3" spans="1:10" x14ac:dyDescent="0.25">
      <c r="A3" s="54" t="s">
        <v>1</v>
      </c>
      <c r="B3" s="2">
        <v>1</v>
      </c>
      <c r="C3" s="3">
        <v>8</v>
      </c>
      <c r="D3" s="19">
        <v>15</v>
      </c>
      <c r="E3" s="4"/>
      <c r="F3" s="108"/>
      <c r="G3" s="4"/>
      <c r="H3" s="4"/>
    </row>
    <row r="4" spans="1:10" x14ac:dyDescent="0.25">
      <c r="A4" s="54" t="s">
        <v>2</v>
      </c>
      <c r="B4" s="5">
        <v>3</v>
      </c>
      <c r="C4" s="6">
        <v>15</v>
      </c>
      <c r="D4" s="4"/>
      <c r="E4" s="4"/>
      <c r="F4" s="108" t="s">
        <v>108</v>
      </c>
      <c r="G4" s="4" t="s">
        <v>113</v>
      </c>
      <c r="H4" s="4" t="s">
        <v>114</v>
      </c>
      <c r="I4" s="4" t="s">
        <v>115</v>
      </c>
      <c r="J4" s="4" t="s">
        <v>116</v>
      </c>
    </row>
    <row r="5" spans="1:10" x14ac:dyDescent="0.25">
      <c r="A5" s="54" t="s">
        <v>3</v>
      </c>
      <c r="B5" s="7">
        <v>1</v>
      </c>
      <c r="C5" s="8">
        <v>2</v>
      </c>
      <c r="D5" s="20">
        <v>5</v>
      </c>
      <c r="E5" s="4"/>
      <c r="F5" s="108"/>
      <c r="G5" s="4"/>
      <c r="H5" s="4"/>
    </row>
    <row r="6" spans="1:10" x14ac:dyDescent="0.25">
      <c r="A6" s="54" t="s">
        <v>4</v>
      </c>
      <c r="B6" s="9">
        <v>1</v>
      </c>
      <c r="C6" s="10">
        <v>8</v>
      </c>
      <c r="D6" s="21">
        <v>15</v>
      </c>
      <c r="E6" s="4"/>
      <c r="F6" s="108" t="s">
        <v>109</v>
      </c>
      <c r="G6" s="4" t="s">
        <v>117</v>
      </c>
      <c r="H6" s="4" t="s">
        <v>118</v>
      </c>
      <c r="I6" s="4" t="s">
        <v>119</v>
      </c>
      <c r="J6" s="4" t="s">
        <v>120</v>
      </c>
    </row>
    <row r="7" spans="1:10" x14ac:dyDescent="0.25">
      <c r="A7" s="54" t="s">
        <v>5</v>
      </c>
      <c r="B7" s="23">
        <v>1</v>
      </c>
      <c r="C7" s="11">
        <v>8</v>
      </c>
      <c r="D7" s="22">
        <v>15</v>
      </c>
      <c r="E7" s="4"/>
      <c r="F7" s="4"/>
      <c r="G7" s="4"/>
      <c r="H7" s="4"/>
    </row>
    <row r="8" spans="1:10" x14ac:dyDescent="0.25">
      <c r="A8" s="54" t="s">
        <v>6</v>
      </c>
      <c r="B8" s="12">
        <v>1</v>
      </c>
      <c r="C8" s="13">
        <v>10</v>
      </c>
      <c r="D8" s="4"/>
      <c r="E8" s="4"/>
      <c r="F8" s="4"/>
      <c r="G8" s="4"/>
      <c r="H8" s="4"/>
    </row>
    <row r="9" spans="1:10" x14ac:dyDescent="0.25">
      <c r="A9" s="54" t="s">
        <v>7</v>
      </c>
      <c r="B9" s="14">
        <v>2</v>
      </c>
      <c r="C9" s="15">
        <v>9</v>
      </c>
      <c r="D9" s="4"/>
      <c r="E9" s="4"/>
      <c r="F9" s="4"/>
      <c r="G9" s="4"/>
      <c r="H9" s="4"/>
    </row>
    <row r="10" spans="1:10" x14ac:dyDescent="0.25">
      <c r="A10" s="54" t="s">
        <v>8</v>
      </c>
      <c r="B10" s="16">
        <v>1</v>
      </c>
      <c r="C10" s="17">
        <v>9</v>
      </c>
      <c r="D10" s="4"/>
      <c r="E10" s="4"/>
      <c r="F10" s="4"/>
      <c r="G10" s="4"/>
      <c r="H10" s="4"/>
    </row>
    <row r="11" spans="1:10" x14ac:dyDescent="0.25">
      <c r="A11" s="54" t="s">
        <v>9</v>
      </c>
      <c r="B11" s="18">
        <v>2</v>
      </c>
      <c r="C11" s="4"/>
      <c r="D11" s="4"/>
      <c r="E11" s="4"/>
      <c r="F11" s="4"/>
      <c r="G11" s="4"/>
      <c r="H11" s="4"/>
    </row>
    <row r="12" spans="1:10" ht="21" x14ac:dyDescent="0.35">
      <c r="A12" s="54" t="s">
        <v>15</v>
      </c>
      <c r="B12" s="100">
        <v>3</v>
      </c>
      <c r="C12" s="101">
        <v>6</v>
      </c>
      <c r="D12" s="4"/>
      <c r="E12" s="4"/>
      <c r="F12" s="171" t="s">
        <v>194</v>
      </c>
      <c r="G12" s="171"/>
      <c r="H12" s="171"/>
      <c r="I12" s="171"/>
    </row>
    <row r="13" spans="1:10" ht="15.75" x14ac:dyDescent="0.25">
      <c r="A13" s="54"/>
      <c r="B13" s="4"/>
      <c r="C13" s="4"/>
      <c r="D13" s="4"/>
      <c r="E13" s="4"/>
      <c r="F13" s="136" t="s">
        <v>195</v>
      </c>
      <c r="G13" t="s">
        <v>199</v>
      </c>
    </row>
    <row r="14" spans="1:10" ht="15.75" x14ac:dyDescent="0.25">
      <c r="A14" s="63" t="s">
        <v>14</v>
      </c>
      <c r="B14" s="65"/>
      <c r="C14" s="65"/>
      <c r="D14" s="65"/>
      <c r="E14" s="4"/>
      <c r="F14" t="s">
        <v>196</v>
      </c>
      <c r="G14" s="2" t="s">
        <v>200</v>
      </c>
      <c r="H14" s="3"/>
      <c r="I14" s="19"/>
    </row>
    <row r="15" spans="1:10" x14ac:dyDescent="0.25">
      <c r="A15" s="54" t="s">
        <v>1</v>
      </c>
      <c r="B15" s="24">
        <v>1</v>
      </c>
      <c r="C15" s="30">
        <v>8</v>
      </c>
      <c r="D15" s="93">
        <v>15</v>
      </c>
      <c r="E15" s="4"/>
      <c r="F15" t="s">
        <v>197</v>
      </c>
      <c r="G15" s="5" t="s">
        <v>201</v>
      </c>
      <c r="H15" s="6"/>
      <c r="I15" s="4"/>
    </row>
    <row r="16" spans="1:10" x14ac:dyDescent="0.25">
      <c r="A16" s="54" t="s">
        <v>2</v>
      </c>
      <c r="B16" s="117">
        <v>1</v>
      </c>
      <c r="C16" s="26">
        <v>3</v>
      </c>
      <c r="D16" s="118">
        <v>5</v>
      </c>
      <c r="E16" s="4"/>
      <c r="F16" t="s">
        <v>165</v>
      </c>
      <c r="G16" s="7"/>
      <c r="H16" s="8"/>
      <c r="I16" s="20"/>
    </row>
    <row r="17" spans="1:8" x14ac:dyDescent="0.25">
      <c r="A17" s="54" t="s">
        <v>3</v>
      </c>
      <c r="B17" s="7">
        <v>1</v>
      </c>
      <c r="C17" s="8">
        <v>2</v>
      </c>
      <c r="D17" s="27">
        <v>5</v>
      </c>
      <c r="E17" s="4"/>
      <c r="F17" s="4"/>
      <c r="G17" s="4"/>
      <c r="H17" s="4"/>
    </row>
    <row r="18" spans="1:8" x14ac:dyDescent="0.25">
      <c r="A18" s="54" t="s">
        <v>4</v>
      </c>
      <c r="B18" s="28">
        <v>3</v>
      </c>
      <c r="C18" s="29">
        <v>8</v>
      </c>
      <c r="D18" s="94">
        <v>15</v>
      </c>
      <c r="E18" s="4"/>
      <c r="F18" s="4"/>
      <c r="G18" s="4"/>
      <c r="H18" s="4"/>
    </row>
    <row r="19" spans="1:8" x14ac:dyDescent="0.25">
      <c r="A19" s="54" t="s">
        <v>5</v>
      </c>
      <c r="B19" s="31">
        <v>3</v>
      </c>
      <c r="C19" s="32">
        <v>8</v>
      </c>
      <c r="D19" s="95">
        <v>15</v>
      </c>
      <c r="E19" s="4"/>
      <c r="F19" s="4"/>
      <c r="G19" s="4"/>
      <c r="H19" s="4"/>
    </row>
    <row r="20" spans="1:8" x14ac:dyDescent="0.25">
      <c r="A20" s="54" t="s">
        <v>6</v>
      </c>
      <c r="B20" s="158">
        <v>1</v>
      </c>
      <c r="C20" s="159">
        <v>3</v>
      </c>
      <c r="D20" s="33">
        <v>9</v>
      </c>
      <c r="E20" s="4"/>
      <c r="F20" s="4"/>
      <c r="G20" s="4"/>
      <c r="H20" s="4"/>
    </row>
    <row r="21" spans="1:8" x14ac:dyDescent="0.25">
      <c r="A21" s="54" t="s">
        <v>7</v>
      </c>
      <c r="B21" s="14">
        <v>2</v>
      </c>
      <c r="C21" s="34">
        <v>11</v>
      </c>
      <c r="D21" s="4"/>
      <c r="E21" s="4"/>
      <c r="F21" s="4"/>
      <c r="G21" s="4"/>
      <c r="H21" s="4"/>
    </row>
    <row r="22" spans="1:8" x14ac:dyDescent="0.25">
      <c r="A22" s="54" t="s">
        <v>8</v>
      </c>
      <c r="B22" s="35">
        <v>2</v>
      </c>
      <c r="C22" s="36">
        <v>5</v>
      </c>
      <c r="D22" s="37">
        <v>9</v>
      </c>
      <c r="E22" s="4"/>
      <c r="F22" s="4"/>
      <c r="G22" s="4"/>
      <c r="H22" s="4"/>
    </row>
    <row r="23" spans="1:8" x14ac:dyDescent="0.25">
      <c r="A23" s="54" t="s">
        <v>9</v>
      </c>
      <c r="B23" s="25">
        <v>2</v>
      </c>
      <c r="C23" s="4"/>
      <c r="D23" s="4"/>
      <c r="E23" s="4"/>
      <c r="F23" s="4"/>
      <c r="G23" s="4"/>
      <c r="H23" s="4"/>
    </row>
    <row r="24" spans="1:8" x14ac:dyDescent="0.25">
      <c r="A24" s="54" t="s">
        <v>15</v>
      </c>
      <c r="B24" s="140">
        <v>1</v>
      </c>
      <c r="C24" s="38">
        <v>8</v>
      </c>
      <c r="D24" s="39">
        <v>14</v>
      </c>
      <c r="F24" s="4"/>
      <c r="G24" s="4"/>
      <c r="H24" s="4"/>
    </row>
    <row r="25" spans="1:8" x14ac:dyDescent="0.25">
      <c r="A25" s="54"/>
      <c r="B25" s="4"/>
      <c r="C25" s="4"/>
      <c r="D25" s="4"/>
      <c r="E25" s="4"/>
      <c r="F25" s="4"/>
      <c r="G25" s="4"/>
      <c r="H25" s="4"/>
    </row>
    <row r="26" spans="1:8" ht="15.75" x14ac:dyDescent="0.25">
      <c r="A26" s="63" t="s">
        <v>17</v>
      </c>
      <c r="B26" s="65"/>
      <c r="C26" s="65"/>
      <c r="D26" s="65"/>
      <c r="E26" s="4"/>
      <c r="F26" s="4"/>
      <c r="G26" s="4"/>
      <c r="H26" s="4"/>
    </row>
    <row r="27" spans="1:8" x14ac:dyDescent="0.25">
      <c r="A27" s="54" t="s">
        <v>1</v>
      </c>
      <c r="B27" s="41">
        <v>1</v>
      </c>
      <c r="C27" s="42">
        <v>15</v>
      </c>
      <c r="D27" s="4"/>
      <c r="E27" s="4"/>
      <c r="F27" s="4"/>
      <c r="G27" s="4"/>
      <c r="H27" s="4"/>
    </row>
    <row r="28" spans="1:8" x14ac:dyDescent="0.25">
      <c r="A28" s="54" t="s">
        <v>2</v>
      </c>
      <c r="B28" s="43">
        <v>1</v>
      </c>
      <c r="C28" s="44">
        <v>2</v>
      </c>
      <c r="D28" s="4"/>
      <c r="E28" s="4"/>
      <c r="F28" s="4"/>
      <c r="G28" s="4"/>
      <c r="H28" s="4"/>
    </row>
    <row r="29" spans="1:8" x14ac:dyDescent="0.25">
      <c r="A29" s="54" t="s">
        <v>3</v>
      </c>
      <c r="B29" s="7">
        <v>1</v>
      </c>
      <c r="C29" s="8">
        <v>2</v>
      </c>
      <c r="D29" s="45">
        <v>7</v>
      </c>
      <c r="E29" s="4"/>
      <c r="F29" s="4"/>
      <c r="G29" s="4"/>
      <c r="H29" s="4"/>
    </row>
    <row r="30" spans="1:8" x14ac:dyDescent="0.25">
      <c r="A30" s="54" t="s">
        <v>4</v>
      </c>
      <c r="B30" s="46">
        <v>0</v>
      </c>
      <c r="C30" s="47">
        <v>5</v>
      </c>
      <c r="D30" s="48">
        <v>15</v>
      </c>
      <c r="E30" s="4"/>
      <c r="F30" s="4"/>
      <c r="G30" s="4"/>
      <c r="H30" s="4"/>
    </row>
    <row r="31" spans="1:8" x14ac:dyDescent="0.25">
      <c r="A31" s="54" t="s">
        <v>5</v>
      </c>
      <c r="B31" s="49">
        <v>0</v>
      </c>
      <c r="C31" s="50">
        <v>5</v>
      </c>
      <c r="D31" s="51">
        <v>15</v>
      </c>
      <c r="E31" s="4"/>
      <c r="F31" s="4"/>
      <c r="G31" s="4"/>
      <c r="H31" s="4"/>
    </row>
    <row r="32" spans="1:8" x14ac:dyDescent="0.25">
      <c r="A32" s="54" t="s">
        <v>6</v>
      </c>
      <c r="B32" s="56">
        <v>1</v>
      </c>
      <c r="C32" s="52">
        <v>7</v>
      </c>
      <c r="D32" s="53">
        <v>15</v>
      </c>
      <c r="E32" s="4"/>
      <c r="F32" s="4"/>
      <c r="G32" s="4"/>
      <c r="H32" s="4"/>
    </row>
    <row r="33" spans="1:8" x14ac:dyDescent="0.25">
      <c r="A33" s="54" t="s">
        <v>7</v>
      </c>
      <c r="B33" s="14">
        <v>2</v>
      </c>
      <c r="C33" s="55">
        <v>5</v>
      </c>
      <c r="D33" s="4"/>
      <c r="E33" s="4"/>
      <c r="F33" s="4"/>
      <c r="G33" s="4"/>
      <c r="H33" s="4"/>
    </row>
    <row r="34" spans="1:8" x14ac:dyDescent="0.25">
      <c r="A34" s="54" t="s">
        <v>8</v>
      </c>
      <c r="B34" s="57">
        <v>2</v>
      </c>
      <c r="C34" s="58">
        <v>9</v>
      </c>
      <c r="D34" s="4"/>
      <c r="E34" s="4"/>
      <c r="F34" s="4"/>
      <c r="G34" s="4"/>
      <c r="H34" s="4"/>
    </row>
    <row r="35" spans="1:8" x14ac:dyDescent="0.25">
      <c r="A35" s="54" t="s">
        <v>9</v>
      </c>
      <c r="B35" s="59">
        <v>2</v>
      </c>
      <c r="C35" s="4"/>
      <c r="D35" s="4"/>
      <c r="E35" s="4"/>
      <c r="F35" s="4"/>
      <c r="G35" s="4"/>
      <c r="H35" s="4"/>
    </row>
    <row r="36" spans="1:8" x14ac:dyDescent="0.25">
      <c r="A36" s="54" t="s">
        <v>15</v>
      </c>
      <c r="B36" s="60">
        <v>1</v>
      </c>
      <c r="C36" s="61">
        <v>3</v>
      </c>
      <c r="D36" s="62">
        <v>9</v>
      </c>
    </row>
    <row r="37" spans="1:8" x14ac:dyDescent="0.25">
      <c r="A37" s="54" t="s">
        <v>104</v>
      </c>
      <c r="B37" s="104">
        <v>6</v>
      </c>
      <c r="C37" s="105">
        <v>10</v>
      </c>
    </row>
    <row r="38" spans="1:8" x14ac:dyDescent="0.25">
      <c r="B38" s="4"/>
      <c r="C38" s="4"/>
    </row>
    <row r="39" spans="1:8" x14ac:dyDescent="0.25">
      <c r="B39" s="4"/>
      <c r="C39" s="4"/>
    </row>
    <row r="40" spans="1:8" x14ac:dyDescent="0.25">
      <c r="B40" s="4"/>
      <c r="C40" s="4"/>
    </row>
    <row r="41" spans="1:8" x14ac:dyDescent="0.25">
      <c r="B41" s="4"/>
      <c r="C41" s="4"/>
    </row>
    <row r="42" spans="1:8" x14ac:dyDescent="0.25">
      <c r="B42" s="4"/>
      <c r="C42" s="4"/>
    </row>
    <row r="43" spans="1:8" x14ac:dyDescent="0.25">
      <c r="B43" s="4"/>
      <c r="C43" s="4"/>
    </row>
    <row r="44" spans="1:8" x14ac:dyDescent="0.25">
      <c r="B44" s="4"/>
      <c r="C44" s="4"/>
    </row>
    <row r="45" spans="1:8" x14ac:dyDescent="0.25">
      <c r="B45" s="4"/>
      <c r="C45" s="4"/>
    </row>
    <row r="46" spans="1:8" x14ac:dyDescent="0.25">
      <c r="B46" s="4"/>
      <c r="C46" s="4"/>
    </row>
    <row r="47" spans="1:8" x14ac:dyDescent="0.25">
      <c r="B47" s="4"/>
      <c r="C47" s="4"/>
    </row>
    <row r="48" spans="1:8"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sheetData>
  <mergeCells count="3">
    <mergeCell ref="A1:D1"/>
    <mergeCell ref="F1:J1"/>
    <mergeCell ref="F12:I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5BDE8-1627-44B2-B4A5-3F5ACC7E36BE}">
  <dimension ref="A1:B24"/>
  <sheetViews>
    <sheetView workbookViewId="0"/>
  </sheetViews>
  <sheetFormatPr defaultRowHeight="15" x14ac:dyDescent="0.25"/>
  <cols>
    <col min="1" max="1" width="9.7109375" style="1" bestFit="1" customWidth="1"/>
    <col min="2" max="2" width="140.5703125" style="1" customWidth="1"/>
    <col min="3" max="16384" width="9.140625" style="1"/>
  </cols>
  <sheetData>
    <row r="1" spans="1:2" ht="20.25" thickBot="1" x14ac:dyDescent="0.35">
      <c r="A1" s="162" t="s">
        <v>240</v>
      </c>
      <c r="B1" s="162" t="s">
        <v>239</v>
      </c>
    </row>
    <row r="2" spans="1:2" ht="285.75" thickTop="1" x14ac:dyDescent="0.25">
      <c r="A2" s="165">
        <v>44981</v>
      </c>
      <c r="B2" s="166" t="s">
        <v>244</v>
      </c>
    </row>
    <row r="3" spans="1:2" ht="195" x14ac:dyDescent="0.25">
      <c r="A3" s="221">
        <v>44981</v>
      </c>
      <c r="B3" s="167" t="s">
        <v>241</v>
      </c>
    </row>
    <row r="4" spans="1:2" x14ac:dyDescent="0.25">
      <c r="A4" s="164"/>
      <c r="B4" s="163"/>
    </row>
    <row r="5" spans="1:2" x14ac:dyDescent="0.25">
      <c r="A5" s="164"/>
      <c r="B5" s="163"/>
    </row>
    <row r="6" spans="1:2" x14ac:dyDescent="0.25">
      <c r="A6" s="164"/>
      <c r="B6" s="163"/>
    </row>
    <row r="7" spans="1:2" x14ac:dyDescent="0.25">
      <c r="A7" s="164"/>
      <c r="B7" s="163"/>
    </row>
    <row r="8" spans="1:2" x14ac:dyDescent="0.25">
      <c r="A8" s="164"/>
      <c r="B8" s="163"/>
    </row>
    <row r="9" spans="1:2" x14ac:dyDescent="0.25">
      <c r="A9" s="164"/>
      <c r="B9" s="163"/>
    </row>
    <row r="10" spans="1:2" x14ac:dyDescent="0.25">
      <c r="A10" s="164"/>
      <c r="B10" s="163"/>
    </row>
    <row r="11" spans="1:2" x14ac:dyDescent="0.25">
      <c r="A11" s="164"/>
      <c r="B11" s="163"/>
    </row>
    <row r="12" spans="1:2" x14ac:dyDescent="0.25">
      <c r="A12" s="164"/>
      <c r="B12" s="163"/>
    </row>
    <row r="13" spans="1:2" x14ac:dyDescent="0.25">
      <c r="A13" s="164"/>
      <c r="B13" s="163"/>
    </row>
    <row r="14" spans="1:2" x14ac:dyDescent="0.25">
      <c r="A14" s="164"/>
      <c r="B14" s="163"/>
    </row>
    <row r="15" spans="1:2" x14ac:dyDescent="0.25">
      <c r="A15" s="164"/>
      <c r="B15" s="163"/>
    </row>
    <row r="16" spans="1:2" x14ac:dyDescent="0.25">
      <c r="A16" s="164"/>
      <c r="B16" s="163"/>
    </row>
    <row r="17" spans="1:2" x14ac:dyDescent="0.25">
      <c r="A17" s="164"/>
      <c r="B17" s="163"/>
    </row>
    <row r="18" spans="1:2" x14ac:dyDescent="0.25">
      <c r="A18" s="164"/>
      <c r="B18" s="163"/>
    </row>
    <row r="19" spans="1:2" x14ac:dyDescent="0.25">
      <c r="A19" s="164"/>
      <c r="B19" s="163"/>
    </row>
    <row r="20" spans="1:2" x14ac:dyDescent="0.25">
      <c r="A20" s="164"/>
      <c r="B20" s="163"/>
    </row>
    <row r="21" spans="1:2" x14ac:dyDescent="0.25">
      <c r="A21" s="164"/>
      <c r="B21" s="163"/>
    </row>
    <row r="22" spans="1:2" x14ac:dyDescent="0.25">
      <c r="A22" s="164"/>
      <c r="B22" s="163"/>
    </row>
    <row r="23" spans="1:2" x14ac:dyDescent="0.25">
      <c r="A23" s="164"/>
      <c r="B23" s="163"/>
    </row>
    <row r="24" spans="1:2" x14ac:dyDescent="0.25">
      <c r="A24" s="164"/>
      <c r="B24" s="16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487E4-37BF-4935-9B6F-ADA1D9ED2AD2}">
  <dimension ref="B1:Q68"/>
  <sheetViews>
    <sheetView tabSelected="1" zoomScale="90" zoomScaleNormal="90" workbookViewId="0"/>
  </sheetViews>
  <sheetFormatPr defaultRowHeight="15" x14ac:dyDescent="0.25"/>
  <cols>
    <col min="1" max="1" width="9.140625" style="1"/>
    <col min="2" max="2" width="16.42578125" style="1" customWidth="1"/>
    <col min="3" max="3" width="26.42578125" style="1" customWidth="1"/>
    <col min="4" max="4" width="11.140625" style="1" bestFit="1" customWidth="1"/>
    <col min="5" max="5" width="8.28515625" style="1" customWidth="1"/>
    <col min="6" max="6" width="18.5703125" style="1" bestFit="1" customWidth="1"/>
    <col min="7" max="7" width="36" style="1" bestFit="1" customWidth="1"/>
    <col min="8" max="8" width="11.140625" style="1" customWidth="1"/>
    <col min="9" max="9" width="6" style="1" customWidth="1"/>
    <col min="10" max="10" width="16.42578125" style="1" customWidth="1"/>
    <col min="11" max="11" width="35.7109375" style="1" bestFit="1" customWidth="1"/>
    <col min="12" max="12" width="11.140625" style="1" bestFit="1" customWidth="1"/>
    <col min="13" max="13" width="14.85546875" style="1" bestFit="1" customWidth="1"/>
    <col min="14" max="14" width="18.28515625" style="1" bestFit="1" customWidth="1"/>
    <col min="15" max="15" width="5.42578125" style="1" customWidth="1"/>
    <col min="16" max="16" width="39.42578125" style="1" bestFit="1" customWidth="1"/>
    <col min="17" max="17" width="11" style="1" customWidth="1"/>
    <col min="18" max="18" width="7.140625" style="1" bestFit="1" customWidth="1"/>
    <col min="19" max="16384" width="9.140625" style="1"/>
  </cols>
  <sheetData>
    <row r="1" spans="2:17" ht="15.75" thickBot="1" x14ac:dyDescent="0.3"/>
    <row r="2" spans="2:17" ht="19.5" thickBot="1" x14ac:dyDescent="0.35">
      <c r="B2" s="193" t="s">
        <v>107</v>
      </c>
      <c r="C2" s="194"/>
      <c r="D2" s="109"/>
      <c r="E2" s="109"/>
      <c r="F2" s="189" t="s">
        <v>111</v>
      </c>
      <c r="G2" s="190"/>
      <c r="J2" s="191" t="s">
        <v>112</v>
      </c>
      <c r="K2" s="192"/>
      <c r="M2" s="182" t="s">
        <v>110</v>
      </c>
      <c r="N2" s="183"/>
      <c r="P2" s="85" t="s">
        <v>226</v>
      </c>
      <c r="Q2" s="85">
        <f>SUM(C5+G5+K5+N5)</f>
        <v>27</v>
      </c>
    </row>
    <row r="3" spans="2:17" x14ac:dyDescent="0.25">
      <c r="B3" s="184" t="s">
        <v>137</v>
      </c>
      <c r="C3" s="184"/>
      <c r="D3" s="110"/>
      <c r="E3" s="110"/>
      <c r="F3" s="185" t="s">
        <v>116</v>
      </c>
      <c r="G3" s="186"/>
      <c r="H3" s="111"/>
      <c r="I3" s="111"/>
      <c r="J3" s="184" t="s">
        <v>120</v>
      </c>
      <c r="K3" s="184"/>
      <c r="M3" s="184" t="s">
        <v>122</v>
      </c>
      <c r="N3" s="184"/>
    </row>
    <row r="4" spans="2:17" ht="18.75" x14ac:dyDescent="0.3">
      <c r="B4" s="112"/>
      <c r="C4" s="113"/>
      <c r="D4" s="110"/>
      <c r="E4" s="110"/>
      <c r="F4" s="110"/>
      <c r="G4" s="110"/>
      <c r="H4" s="111"/>
      <c r="I4" s="111"/>
      <c r="J4" s="114"/>
      <c r="K4" s="109"/>
      <c r="P4" s="85" t="s">
        <v>227</v>
      </c>
      <c r="Q4" s="115">
        <f>SUM(C20,G20,K20)</f>
        <v>283</v>
      </c>
    </row>
    <row r="5" spans="2:17" x14ac:dyDescent="0.25">
      <c r="B5" s="86" t="s">
        <v>10</v>
      </c>
      <c r="C5" s="141" t="str">
        <f>IF(B3="85+ Attack / Strength / Defense","1",IF(B3="90+ Attack / Strength / Defense","2",IF(B3="95+ Attack / Strength / Defense","4",IF(B3="99 Attack / Strength / Defense","6","0"))))</f>
        <v>6</v>
      </c>
      <c r="F5" s="86" t="s">
        <v>10</v>
      </c>
      <c r="G5" s="141" t="str">
        <f>IF(F3="85+ Ranged","1",IF(F3="90+ Ranged","2",IF(F3="95+ Ranged","4",IF(F3="99 Ranged","6","0"))))</f>
        <v>6</v>
      </c>
      <c r="J5" s="86" t="s">
        <v>10</v>
      </c>
      <c r="K5" s="141" t="str">
        <f>IF(J3="85+ Magic","1",IF(J3="90+ Magic","2",IF(J3="95+ Magic","4",IF(J3="99 Magic","6","0"))))</f>
        <v>6</v>
      </c>
      <c r="M5" s="86" t="s">
        <v>10</v>
      </c>
      <c r="N5" s="141" t="str">
        <f>IF(M3="78 Herblore","4",IF(M3="90 Herblore","9","0"))</f>
        <v>9</v>
      </c>
    </row>
    <row r="6" spans="2:17" ht="19.5" thickBot="1" x14ac:dyDescent="0.35">
      <c r="C6" s="116"/>
      <c r="D6" s="116"/>
      <c r="E6" s="116"/>
      <c r="G6" s="116"/>
      <c r="H6" s="116"/>
      <c r="I6" s="116"/>
      <c r="K6" s="116"/>
      <c r="L6" s="116"/>
      <c r="N6" s="116"/>
      <c r="O6" s="116"/>
      <c r="P6" s="85" t="s">
        <v>228</v>
      </c>
      <c r="Q6" s="85">
        <f>SUM(D23:D36)</f>
        <v>33</v>
      </c>
    </row>
    <row r="7" spans="2:17" ht="15.75" thickBot="1" x14ac:dyDescent="0.3">
      <c r="B7" s="187" t="s">
        <v>0</v>
      </c>
      <c r="C7" s="188"/>
      <c r="F7" s="189" t="s">
        <v>13</v>
      </c>
      <c r="G7" s="190"/>
      <c r="J7" s="191" t="s">
        <v>16</v>
      </c>
      <c r="K7" s="192"/>
    </row>
    <row r="8" spans="2:17" ht="19.5" thickBot="1" x14ac:dyDescent="0.35">
      <c r="B8" s="40" t="s">
        <v>1</v>
      </c>
      <c r="C8" s="92">
        <v>15</v>
      </c>
      <c r="F8" s="40" t="s">
        <v>1</v>
      </c>
      <c r="G8" s="96">
        <v>15</v>
      </c>
      <c r="J8" s="40" t="s">
        <v>1</v>
      </c>
      <c r="K8" s="91">
        <v>15</v>
      </c>
      <c r="P8" s="85" t="s">
        <v>229</v>
      </c>
      <c r="Q8" s="85">
        <f>SUM(D39:D64)</f>
        <v>198</v>
      </c>
    </row>
    <row r="9" spans="2:17" ht="15.75" thickBot="1" x14ac:dyDescent="0.3">
      <c r="B9" s="40" t="s">
        <v>2</v>
      </c>
      <c r="C9" s="67">
        <v>15</v>
      </c>
      <c r="F9" s="40" t="s">
        <v>2</v>
      </c>
      <c r="G9" s="119">
        <v>5</v>
      </c>
      <c r="J9" s="40" t="s">
        <v>2</v>
      </c>
      <c r="K9" s="77">
        <v>2</v>
      </c>
    </row>
    <row r="10" spans="2:17" ht="19.5" thickBot="1" x14ac:dyDescent="0.35">
      <c r="B10" s="40" t="s">
        <v>3</v>
      </c>
      <c r="C10" s="87">
        <v>5</v>
      </c>
      <c r="F10" s="40" t="s">
        <v>3</v>
      </c>
      <c r="G10" s="88">
        <v>5</v>
      </c>
      <c r="J10" s="40" t="s">
        <v>3</v>
      </c>
      <c r="K10" s="90">
        <v>7</v>
      </c>
      <c r="M10" s="216" t="s">
        <v>154</v>
      </c>
      <c r="N10" s="216"/>
      <c r="P10" s="85" t="s">
        <v>230</v>
      </c>
      <c r="Q10" s="115">
        <f>SUM(H23:H43)</f>
        <v>163</v>
      </c>
    </row>
    <row r="11" spans="2:17" ht="15.75" thickBot="1" x14ac:dyDescent="0.3">
      <c r="B11" s="40" t="s">
        <v>4</v>
      </c>
      <c r="C11" s="68">
        <v>15</v>
      </c>
      <c r="F11" s="40" t="s">
        <v>4</v>
      </c>
      <c r="G11" s="97">
        <v>15</v>
      </c>
      <c r="J11" s="40" t="s">
        <v>4</v>
      </c>
      <c r="K11" s="78">
        <v>15</v>
      </c>
      <c r="M11" s="139" t="s">
        <v>79</v>
      </c>
      <c r="N11" s="220">
        <v>50</v>
      </c>
    </row>
    <row r="12" spans="2:17" ht="19.5" thickBot="1" x14ac:dyDescent="0.35">
      <c r="B12" s="40" t="s">
        <v>5</v>
      </c>
      <c r="C12" s="69">
        <v>15</v>
      </c>
      <c r="F12" s="40" t="s">
        <v>5</v>
      </c>
      <c r="G12" s="98">
        <v>15</v>
      </c>
      <c r="J12" s="40" t="s">
        <v>5</v>
      </c>
      <c r="K12" s="79">
        <v>15</v>
      </c>
      <c r="M12" s="139" t="s">
        <v>80</v>
      </c>
      <c r="N12" s="220">
        <v>180</v>
      </c>
      <c r="P12" s="85" t="s">
        <v>232</v>
      </c>
      <c r="Q12" s="85">
        <f>SUM(H46:H63)</f>
        <v>64</v>
      </c>
    </row>
    <row r="13" spans="2:17" ht="15.75" thickBot="1" x14ac:dyDescent="0.3">
      <c r="B13" s="40" t="s">
        <v>6</v>
      </c>
      <c r="C13" s="70">
        <v>10</v>
      </c>
      <c r="F13" s="40" t="s">
        <v>6</v>
      </c>
      <c r="G13" s="160">
        <v>1</v>
      </c>
      <c r="J13" s="40" t="s">
        <v>6</v>
      </c>
      <c r="K13" s="80">
        <v>1</v>
      </c>
      <c r="M13" s="139" t="s">
        <v>81</v>
      </c>
      <c r="N13" s="220">
        <v>360</v>
      </c>
    </row>
    <row r="14" spans="2:17" ht="19.5" thickBot="1" x14ac:dyDescent="0.35">
      <c r="B14" s="40" t="s">
        <v>7</v>
      </c>
      <c r="C14" s="89">
        <v>9</v>
      </c>
      <c r="F14" s="40" t="s">
        <v>7</v>
      </c>
      <c r="G14" s="73">
        <v>11</v>
      </c>
      <c r="J14" s="40" t="s">
        <v>7</v>
      </c>
      <c r="K14" s="81">
        <v>5</v>
      </c>
      <c r="M14" s="139" t="s">
        <v>82</v>
      </c>
      <c r="N14" s="139" t="s">
        <v>245</v>
      </c>
      <c r="P14" s="85" t="s">
        <v>233</v>
      </c>
      <c r="Q14" s="85">
        <f>SUM(L23:L53)</f>
        <v>213</v>
      </c>
    </row>
    <row r="15" spans="2:17" ht="15.75" thickBot="1" x14ac:dyDescent="0.3">
      <c r="B15" s="40" t="s">
        <v>8</v>
      </c>
      <c r="C15" s="71">
        <v>9</v>
      </c>
      <c r="F15" s="40" t="s">
        <v>8</v>
      </c>
      <c r="G15" s="74">
        <v>9</v>
      </c>
      <c r="J15" s="40" t="s">
        <v>8</v>
      </c>
      <c r="K15" s="82">
        <v>9</v>
      </c>
    </row>
    <row r="16" spans="2:17" ht="19.5" thickBot="1" x14ac:dyDescent="0.35">
      <c r="B16" s="40" t="s">
        <v>9</v>
      </c>
      <c r="C16" s="72">
        <v>2</v>
      </c>
      <c r="F16" s="40" t="s">
        <v>9</v>
      </c>
      <c r="G16" s="75">
        <v>2</v>
      </c>
      <c r="J16" s="40" t="s">
        <v>9</v>
      </c>
      <c r="K16" s="83">
        <v>2</v>
      </c>
      <c r="P16" s="85" t="s">
        <v>234</v>
      </c>
      <c r="Q16" s="85">
        <f>SUM(L56:L68)</f>
        <v>50</v>
      </c>
    </row>
    <row r="17" spans="2:17" ht="15.75" thickBot="1" x14ac:dyDescent="0.3">
      <c r="B17" s="40" t="s">
        <v>15</v>
      </c>
      <c r="C17" s="102">
        <v>6</v>
      </c>
      <c r="F17" s="40" t="s">
        <v>15</v>
      </c>
      <c r="G17" s="76">
        <v>14</v>
      </c>
      <c r="J17" s="40" t="s">
        <v>15</v>
      </c>
      <c r="K17" s="84">
        <v>9</v>
      </c>
    </row>
    <row r="18" spans="2:17" ht="15.75" thickBot="1" x14ac:dyDescent="0.3">
      <c r="J18" s="40" t="s">
        <v>104</v>
      </c>
      <c r="K18" s="106">
        <v>10</v>
      </c>
    </row>
    <row r="19" spans="2:17" ht="15.75" thickBot="1" x14ac:dyDescent="0.3"/>
    <row r="20" spans="2:17" ht="15" customHeight="1" x14ac:dyDescent="0.25">
      <c r="B20" s="86" t="s">
        <v>202</v>
      </c>
      <c r="C20" s="99">
        <f>SUM(C8:C17)</f>
        <v>101</v>
      </c>
      <c r="F20" s="139" t="s">
        <v>203</v>
      </c>
      <c r="G20" s="99">
        <f>SUM(G8:G17)</f>
        <v>92</v>
      </c>
      <c r="I20"/>
      <c r="J20" s="86" t="s">
        <v>204</v>
      </c>
      <c r="K20" s="99">
        <f>SUM(K8:K18)</f>
        <v>90</v>
      </c>
      <c r="P20" s="174" t="s">
        <v>188</v>
      </c>
      <c r="Q20" s="172">
        <f>SUM(Q2+Q4+Q6+Q8+Q10+Q12+Q14+Q16)</f>
        <v>1031</v>
      </c>
    </row>
    <row r="21" spans="2:17" ht="15.75" customHeight="1" thickBot="1" x14ac:dyDescent="0.3">
      <c r="P21" s="175"/>
      <c r="Q21" s="173"/>
    </row>
    <row r="22" spans="2:17" ht="15.75" thickBot="1" x14ac:dyDescent="0.3">
      <c r="B22" s="176" t="s">
        <v>177</v>
      </c>
      <c r="C22" s="177"/>
      <c r="D22" s="147" t="s">
        <v>205</v>
      </c>
      <c r="E22" s="142"/>
      <c r="F22" s="180" t="s">
        <v>211</v>
      </c>
      <c r="G22" s="181"/>
      <c r="H22" s="147" t="s">
        <v>205</v>
      </c>
      <c r="J22" s="199" t="s">
        <v>231</v>
      </c>
      <c r="K22" s="200"/>
      <c r="L22" s="147" t="s">
        <v>205</v>
      </c>
    </row>
    <row r="23" spans="2:17" x14ac:dyDescent="0.25">
      <c r="B23" s="152" t="s">
        <v>106</v>
      </c>
      <c r="C23" s="103" t="s">
        <v>19</v>
      </c>
      <c r="D23" s="54">
        <f>IF(B23="Yes",1,0)</f>
        <v>1</v>
      </c>
      <c r="F23" s="152" t="s">
        <v>106</v>
      </c>
      <c r="G23" s="103" t="s">
        <v>33</v>
      </c>
      <c r="H23" s="54">
        <f>IF(F23="Yes",1,0)</f>
        <v>1</v>
      </c>
      <c r="J23" s="152" t="s">
        <v>106</v>
      </c>
      <c r="K23" s="103" t="s">
        <v>51</v>
      </c>
      <c r="L23" s="54">
        <f>IF(J23="Yes",7,0)</f>
        <v>7</v>
      </c>
    </row>
    <row r="24" spans="2:17" ht="30" x14ac:dyDescent="0.25">
      <c r="B24" s="152" t="s">
        <v>106</v>
      </c>
      <c r="C24" s="103" t="s">
        <v>210</v>
      </c>
      <c r="D24" s="54">
        <f>IF(B24="Yes",3,0)</f>
        <v>3</v>
      </c>
      <c r="F24" s="152" t="s">
        <v>106</v>
      </c>
      <c r="G24" s="103" t="s">
        <v>34</v>
      </c>
      <c r="H24" s="54">
        <f>IF(F24="Yes",3,0)</f>
        <v>3</v>
      </c>
      <c r="J24" s="152" t="s">
        <v>106</v>
      </c>
      <c r="K24" s="103" t="s">
        <v>52</v>
      </c>
      <c r="L24" s="54">
        <f>IF(J24="Yes",7,0)</f>
        <v>7</v>
      </c>
    </row>
    <row r="25" spans="2:17" x14ac:dyDescent="0.25">
      <c r="B25" s="152" t="s">
        <v>106</v>
      </c>
      <c r="C25" s="103" t="s">
        <v>31</v>
      </c>
      <c r="D25" s="54">
        <f>IF(B25="Yes",1,0)</f>
        <v>1</v>
      </c>
      <c r="F25" s="152" t="s">
        <v>106</v>
      </c>
      <c r="G25" s="103" t="s">
        <v>20</v>
      </c>
      <c r="H25" s="54">
        <f>IF(F25="Yes",3,0)</f>
        <v>3</v>
      </c>
      <c r="J25" s="152" t="s">
        <v>106</v>
      </c>
      <c r="K25" s="103" t="s">
        <v>53</v>
      </c>
      <c r="L25" s="54">
        <f>IF(J25="Yes",9,0)</f>
        <v>9</v>
      </c>
    </row>
    <row r="26" spans="2:17" ht="15.75" customHeight="1" x14ac:dyDescent="0.25">
      <c r="B26" s="152" t="s">
        <v>106</v>
      </c>
      <c r="C26" s="103" t="s">
        <v>29</v>
      </c>
      <c r="D26" s="54">
        <f>IF(B26="Yes",2,0)</f>
        <v>2</v>
      </c>
      <c r="F26" s="152" t="s">
        <v>106</v>
      </c>
      <c r="G26" s="103" t="s">
        <v>32</v>
      </c>
      <c r="H26" s="54">
        <f>IF(F26="Yes",6,0)</f>
        <v>6</v>
      </c>
      <c r="J26" s="152" t="s">
        <v>106</v>
      </c>
      <c r="K26" s="103" t="s">
        <v>54</v>
      </c>
      <c r="L26" s="54">
        <f>IF(J26="Yes",7,0)</f>
        <v>7</v>
      </c>
    </row>
    <row r="27" spans="2:17" x14ac:dyDescent="0.25">
      <c r="B27" s="153" t="s">
        <v>106</v>
      </c>
      <c r="C27" s="103" t="s">
        <v>18</v>
      </c>
      <c r="D27" s="54">
        <f>IF(B27="Yes",2,0)</f>
        <v>2</v>
      </c>
      <c r="F27" s="152" t="s">
        <v>106</v>
      </c>
      <c r="G27" s="103" t="s">
        <v>41</v>
      </c>
      <c r="H27" s="54">
        <f>IF(F27="Yes",9,0)</f>
        <v>9</v>
      </c>
      <c r="J27" s="152" t="s">
        <v>106</v>
      </c>
      <c r="K27" s="103" t="s">
        <v>55</v>
      </c>
      <c r="L27" s="54">
        <f>IF(J27="Yes",9,0)</f>
        <v>9</v>
      </c>
    </row>
    <row r="28" spans="2:17" x14ac:dyDescent="0.25">
      <c r="B28" s="152" t="s">
        <v>106</v>
      </c>
      <c r="C28" s="103" t="s">
        <v>30</v>
      </c>
      <c r="D28" s="54">
        <f>IF(B28="Yes",2,0)</f>
        <v>2</v>
      </c>
      <c r="F28" s="152" t="s">
        <v>106</v>
      </c>
      <c r="G28" s="103" t="s">
        <v>40</v>
      </c>
      <c r="H28" s="54">
        <f>IF(F28="Yes",12,0)</f>
        <v>12</v>
      </c>
      <c r="J28" s="152" t="s">
        <v>106</v>
      </c>
      <c r="K28" s="103" t="s">
        <v>56</v>
      </c>
      <c r="L28" s="54">
        <f>IF(J28="Yes",8,0)</f>
        <v>8</v>
      </c>
    </row>
    <row r="29" spans="2:17" x14ac:dyDescent="0.25">
      <c r="B29" s="153" t="s">
        <v>106</v>
      </c>
      <c r="C29" s="103" t="s">
        <v>28</v>
      </c>
      <c r="D29" s="54">
        <f>IF(B29="Yes",4,0)</f>
        <v>4</v>
      </c>
      <c r="F29" s="152" t="s">
        <v>106</v>
      </c>
      <c r="G29" s="103" t="s">
        <v>39</v>
      </c>
      <c r="H29" s="54">
        <f>IF(F29="Yes",15,0)</f>
        <v>15</v>
      </c>
      <c r="J29" s="152" t="s">
        <v>106</v>
      </c>
      <c r="K29" s="103" t="s">
        <v>58</v>
      </c>
      <c r="L29" s="54">
        <f>IF(J29="Yes",12,0)</f>
        <v>12</v>
      </c>
    </row>
    <row r="30" spans="2:17" x14ac:dyDescent="0.25">
      <c r="B30" s="153" t="s">
        <v>106</v>
      </c>
      <c r="C30" s="103" t="s">
        <v>27</v>
      </c>
      <c r="D30" s="54">
        <f>IF(B30="Yes",6,0)</f>
        <v>6</v>
      </c>
      <c r="F30" s="152" t="s">
        <v>106</v>
      </c>
      <c r="G30" s="103" t="s">
        <v>38</v>
      </c>
      <c r="H30" s="54">
        <f>IF(F30="Yes",20,0)</f>
        <v>20</v>
      </c>
      <c r="J30" s="152" t="s">
        <v>106</v>
      </c>
      <c r="K30" s="103" t="s">
        <v>57</v>
      </c>
      <c r="L30" s="54">
        <f>IF(J30="Yes",15,0)</f>
        <v>15</v>
      </c>
    </row>
    <row r="31" spans="2:17" ht="15" customHeight="1" x14ac:dyDescent="0.25">
      <c r="B31" s="152" t="s">
        <v>106</v>
      </c>
      <c r="C31" s="103" t="s">
        <v>235</v>
      </c>
      <c r="D31" s="54">
        <f>IF(B31="Yes",3,0)</f>
        <v>3</v>
      </c>
      <c r="F31" s="152" t="s">
        <v>106</v>
      </c>
      <c r="G31" s="103" t="s">
        <v>35</v>
      </c>
      <c r="H31" s="54">
        <f>IF(F31="Yes",5,0)</f>
        <v>5</v>
      </c>
      <c r="J31" s="152" t="s">
        <v>106</v>
      </c>
      <c r="K31" s="103" t="s">
        <v>123</v>
      </c>
      <c r="L31" s="54">
        <f>IF(J31="Yes",5,0)</f>
        <v>5</v>
      </c>
    </row>
    <row r="32" spans="2:17" ht="15" customHeight="1" x14ac:dyDescent="0.25">
      <c r="B32" s="152" t="s">
        <v>106</v>
      </c>
      <c r="C32" s="103" t="s">
        <v>77</v>
      </c>
      <c r="D32" s="54">
        <f>IF(B32="Yes",2,0)</f>
        <v>2</v>
      </c>
      <c r="F32" s="152" t="s">
        <v>106</v>
      </c>
      <c r="G32" s="103" t="s">
        <v>36</v>
      </c>
      <c r="H32" s="54">
        <f>IF(F32="Yes",7,0)</f>
        <v>7</v>
      </c>
      <c r="J32" s="152" t="s">
        <v>106</v>
      </c>
      <c r="K32" s="103" t="s">
        <v>124</v>
      </c>
      <c r="L32" s="54">
        <f t="shared" ref="L32:L34" si="0">IF(J32="Yes",5,0)</f>
        <v>5</v>
      </c>
    </row>
    <row r="33" spans="2:12" ht="15" customHeight="1" x14ac:dyDescent="0.25">
      <c r="B33" s="152" t="s">
        <v>106</v>
      </c>
      <c r="C33" s="103" t="s">
        <v>209</v>
      </c>
      <c r="D33" s="54">
        <f>IF(B33="Yes",1,0)</f>
        <v>1</v>
      </c>
      <c r="F33" s="152" t="s">
        <v>106</v>
      </c>
      <c r="G33" s="103" t="s">
        <v>37</v>
      </c>
      <c r="H33" s="54">
        <f>IF(F33="Yes",9,0)</f>
        <v>9</v>
      </c>
      <c r="J33" s="152" t="s">
        <v>106</v>
      </c>
      <c r="K33" s="103" t="s">
        <v>125</v>
      </c>
      <c r="L33" s="54">
        <f t="shared" si="0"/>
        <v>5</v>
      </c>
    </row>
    <row r="34" spans="2:12" ht="15.75" thickBot="1" x14ac:dyDescent="0.3">
      <c r="B34" s="152" t="s">
        <v>106</v>
      </c>
      <c r="C34" s="103" t="s">
        <v>206</v>
      </c>
      <c r="D34" s="54">
        <f>IF(B34="Yes",2,0)</f>
        <v>2</v>
      </c>
      <c r="F34" s="152" t="s">
        <v>106</v>
      </c>
      <c r="G34" s="103" t="s">
        <v>236</v>
      </c>
      <c r="H34" s="54">
        <f>IF(F34="Yes",5,0)</f>
        <v>5</v>
      </c>
      <c r="J34" s="157" t="s">
        <v>106</v>
      </c>
      <c r="K34" s="143" t="s">
        <v>126</v>
      </c>
      <c r="L34" s="144">
        <f t="shared" si="0"/>
        <v>5</v>
      </c>
    </row>
    <row r="35" spans="2:12" ht="15.75" thickTop="1" x14ac:dyDescent="0.25">
      <c r="B35" s="152" t="s">
        <v>106</v>
      </c>
      <c r="C35" s="103" t="s">
        <v>207</v>
      </c>
      <c r="D35" s="54">
        <f>IF(B35="Yes",2,0)</f>
        <v>2</v>
      </c>
      <c r="F35" s="152" t="s">
        <v>106</v>
      </c>
      <c r="G35" s="103" t="s">
        <v>142</v>
      </c>
      <c r="H35" s="54">
        <f t="shared" ref="H35:H38" si="1">IF(F35="Yes",7,0)</f>
        <v>7</v>
      </c>
      <c r="J35" s="152" t="s">
        <v>106</v>
      </c>
      <c r="K35" s="103" t="s">
        <v>46</v>
      </c>
      <c r="L35" s="54">
        <f>IF(J35="Yes",7,0)</f>
        <v>7</v>
      </c>
    </row>
    <row r="36" spans="2:12" x14ac:dyDescent="0.25">
      <c r="B36" s="154" t="s">
        <v>106</v>
      </c>
      <c r="C36" s="145" t="s">
        <v>208</v>
      </c>
      <c r="D36" s="146">
        <f>IF(B36="Yes",2,0)</f>
        <v>2</v>
      </c>
      <c r="F36" s="152" t="s">
        <v>106</v>
      </c>
      <c r="G36" s="103" t="s">
        <v>42</v>
      </c>
      <c r="H36" s="54">
        <f t="shared" si="1"/>
        <v>7</v>
      </c>
      <c r="J36" s="152" t="s">
        <v>106</v>
      </c>
      <c r="K36" s="103" t="s">
        <v>47</v>
      </c>
      <c r="L36" s="54">
        <f>IF(J36="Yes",9,0)</f>
        <v>9</v>
      </c>
    </row>
    <row r="37" spans="2:12" ht="15.75" thickBot="1" x14ac:dyDescent="0.3">
      <c r="F37" s="152" t="s">
        <v>106</v>
      </c>
      <c r="G37" s="103" t="s">
        <v>43</v>
      </c>
      <c r="H37" s="54">
        <f t="shared" si="1"/>
        <v>7</v>
      </c>
      <c r="J37" s="152" t="s">
        <v>106</v>
      </c>
      <c r="K37" s="103" t="s">
        <v>50</v>
      </c>
      <c r="L37" s="54">
        <f>IF(J37="Yes",15,0)</f>
        <v>15</v>
      </c>
    </row>
    <row r="38" spans="2:12" ht="15.75" thickBot="1" x14ac:dyDescent="0.3">
      <c r="B38" s="178" t="s">
        <v>213</v>
      </c>
      <c r="C38" s="179"/>
      <c r="D38" s="147" t="s">
        <v>205</v>
      </c>
      <c r="F38" s="152" t="s">
        <v>106</v>
      </c>
      <c r="G38" s="103" t="s">
        <v>102</v>
      </c>
      <c r="H38" s="54">
        <f t="shared" si="1"/>
        <v>7</v>
      </c>
      <c r="J38" s="152" t="s">
        <v>106</v>
      </c>
      <c r="K38" s="103" t="s">
        <v>136</v>
      </c>
      <c r="L38" s="54">
        <f>IF(J38="Yes",3,0)</f>
        <v>3</v>
      </c>
    </row>
    <row r="39" spans="2:12" x14ac:dyDescent="0.25">
      <c r="B39" s="155" t="s">
        <v>106</v>
      </c>
      <c r="C39" s="148" t="s">
        <v>45</v>
      </c>
      <c r="D39" s="149">
        <f>IF(B39="Yes",6,0)</f>
        <v>6</v>
      </c>
      <c r="F39" s="152" t="s">
        <v>106</v>
      </c>
      <c r="G39" s="103" t="s">
        <v>143</v>
      </c>
      <c r="H39" s="54">
        <f>IF(F39="Yes",10,0)</f>
        <v>10</v>
      </c>
      <c r="J39" s="152" t="s">
        <v>106</v>
      </c>
      <c r="K39" s="103" t="s">
        <v>134</v>
      </c>
      <c r="L39" s="54">
        <f>IF(J39="Yes",5,0)</f>
        <v>5</v>
      </c>
    </row>
    <row r="40" spans="2:12" x14ac:dyDescent="0.25">
      <c r="B40" s="152" t="s">
        <v>106</v>
      </c>
      <c r="C40" s="103" t="s">
        <v>44</v>
      </c>
      <c r="D40" s="54">
        <f>IF(B40="Yes",12,0)</f>
        <v>12</v>
      </c>
      <c r="F40" s="152" t="s">
        <v>106</v>
      </c>
      <c r="G40" s="103" t="s">
        <v>144</v>
      </c>
      <c r="H40" s="54">
        <f>IF(F40="Yes",10,0)</f>
        <v>10</v>
      </c>
      <c r="J40" s="152" t="s">
        <v>106</v>
      </c>
      <c r="K40" s="103" t="s">
        <v>135</v>
      </c>
      <c r="L40" s="54">
        <f>IF(J40="Yes",1,0)</f>
        <v>1</v>
      </c>
    </row>
    <row r="41" spans="2:12" x14ac:dyDescent="0.25">
      <c r="B41" s="152" t="s">
        <v>106</v>
      </c>
      <c r="C41" s="103" t="s">
        <v>78</v>
      </c>
      <c r="D41" s="54">
        <f>IF(B41="Yes",9,0)</f>
        <v>9</v>
      </c>
      <c r="F41" s="152" t="s">
        <v>106</v>
      </c>
      <c r="G41" s="103" t="s">
        <v>145</v>
      </c>
      <c r="H41" s="54">
        <f>IF(F41="Yes",10,0)</f>
        <v>10</v>
      </c>
      <c r="J41" s="152" t="s">
        <v>106</v>
      </c>
      <c r="K41" s="103" t="s">
        <v>130</v>
      </c>
      <c r="L41" s="54">
        <f>IF(J41="Yes",1,0)</f>
        <v>1</v>
      </c>
    </row>
    <row r="42" spans="2:12" x14ac:dyDescent="0.25">
      <c r="B42" s="152" t="s">
        <v>106</v>
      </c>
      <c r="C42" s="103" t="s">
        <v>93</v>
      </c>
      <c r="D42" s="54">
        <f>IF(B42="Yes",1,0)</f>
        <v>1</v>
      </c>
      <c r="F42" s="152" t="s">
        <v>106</v>
      </c>
      <c r="G42" s="103" t="s">
        <v>146</v>
      </c>
      <c r="H42" s="54">
        <f>IF(F42="Yes",10,0)</f>
        <v>10</v>
      </c>
      <c r="J42" s="152" t="s">
        <v>106</v>
      </c>
      <c r="K42" s="103" t="s">
        <v>131</v>
      </c>
      <c r="L42" s="54">
        <f>IF(J42="Yes",1,0)</f>
        <v>1</v>
      </c>
    </row>
    <row r="43" spans="2:12" x14ac:dyDescent="0.25">
      <c r="B43" s="152" t="s">
        <v>106</v>
      </c>
      <c r="C43" s="103" t="s">
        <v>23</v>
      </c>
      <c r="D43" s="54">
        <f>IF(B43="Yes",5,0)</f>
        <v>5</v>
      </c>
      <c r="F43" s="154">
        <v>0</v>
      </c>
      <c r="G43" s="64" t="s">
        <v>212</v>
      </c>
      <c r="H43" s="151">
        <f>F43/150</f>
        <v>0</v>
      </c>
      <c r="J43" s="152" t="s">
        <v>106</v>
      </c>
      <c r="K43" s="103" t="s">
        <v>132</v>
      </c>
      <c r="L43" s="54">
        <f>IF(J43="Yes",1,0)</f>
        <v>1</v>
      </c>
    </row>
    <row r="44" spans="2:12" ht="15.75" thickBot="1" x14ac:dyDescent="0.3">
      <c r="B44" s="152" t="s">
        <v>106</v>
      </c>
      <c r="C44" s="103" t="s">
        <v>24</v>
      </c>
      <c r="D44" s="54">
        <f>IF(B44="Yes",5,0)</f>
        <v>5</v>
      </c>
      <c r="J44" s="157" t="s">
        <v>106</v>
      </c>
      <c r="K44" s="143" t="s">
        <v>133</v>
      </c>
      <c r="L44" s="144">
        <f>IF(J44="Yes",1,0)</f>
        <v>1</v>
      </c>
    </row>
    <row r="45" spans="2:12" ht="16.5" thickTop="1" thickBot="1" x14ac:dyDescent="0.3">
      <c r="B45" s="152" t="s">
        <v>106</v>
      </c>
      <c r="C45" s="103" t="s">
        <v>214</v>
      </c>
      <c r="D45" s="54">
        <f>IF(B45="Yes",6,0)</f>
        <v>6</v>
      </c>
      <c r="F45" s="197" t="s">
        <v>215</v>
      </c>
      <c r="G45" s="198"/>
      <c r="H45" s="147" t="s">
        <v>205</v>
      </c>
      <c r="J45" s="152" t="s">
        <v>106</v>
      </c>
      <c r="K45" s="103" t="s">
        <v>59</v>
      </c>
      <c r="L45" s="54">
        <f>IF(J45="Yes",7,0)</f>
        <v>7</v>
      </c>
    </row>
    <row r="46" spans="2:12" ht="15.75" customHeight="1" x14ac:dyDescent="0.25">
      <c r="B46" s="152" t="s">
        <v>106</v>
      </c>
      <c r="C46" s="103" t="s">
        <v>22</v>
      </c>
      <c r="D46" s="54">
        <f>IF(B46="Yes",6,0)</f>
        <v>6</v>
      </c>
      <c r="F46" s="152" t="s">
        <v>106</v>
      </c>
      <c r="G46" s="103" t="s">
        <v>84</v>
      </c>
      <c r="H46" s="54">
        <f>IF(F46="Yes",1,0)</f>
        <v>1</v>
      </c>
      <c r="J46" s="152" t="s">
        <v>106</v>
      </c>
      <c r="K46" s="103" t="s">
        <v>60</v>
      </c>
      <c r="L46" s="54">
        <f>IF(J46="Yes",7,0)</f>
        <v>7</v>
      </c>
    </row>
    <row r="47" spans="2:12" x14ac:dyDescent="0.25">
      <c r="B47" s="152" t="s">
        <v>106</v>
      </c>
      <c r="C47" s="103" t="s">
        <v>224</v>
      </c>
      <c r="D47" s="54">
        <f>IF(B47="Yes",2,0)</f>
        <v>2</v>
      </c>
      <c r="F47" s="152" t="s">
        <v>106</v>
      </c>
      <c r="G47" s="103" t="s">
        <v>85</v>
      </c>
      <c r="H47" s="54">
        <f>IF(F47="Yes",1,0)</f>
        <v>1</v>
      </c>
      <c r="J47" s="152" t="s">
        <v>106</v>
      </c>
      <c r="K47" s="103" t="s">
        <v>61</v>
      </c>
      <c r="L47" s="54">
        <f>IF(J47="Yes",7,0)</f>
        <v>7</v>
      </c>
    </row>
    <row r="48" spans="2:12" x14ac:dyDescent="0.25">
      <c r="B48" s="152" t="s">
        <v>106</v>
      </c>
      <c r="C48" s="103" t="s">
        <v>225</v>
      </c>
      <c r="D48" s="54">
        <f>IF(B48="Yes",4,0)</f>
        <v>4</v>
      </c>
      <c r="F48" s="152" t="s">
        <v>106</v>
      </c>
      <c r="G48" s="103" t="s">
        <v>86</v>
      </c>
      <c r="H48" s="54">
        <f>IF(F48="Yes",1,0)</f>
        <v>1</v>
      </c>
      <c r="J48" s="152" t="s">
        <v>106</v>
      </c>
      <c r="K48" s="103" t="s">
        <v>62</v>
      </c>
      <c r="L48" s="54">
        <f>IF(J48="Yes",12,0)</f>
        <v>12</v>
      </c>
    </row>
    <row r="49" spans="2:12" x14ac:dyDescent="0.25">
      <c r="B49" s="152" t="s">
        <v>106</v>
      </c>
      <c r="C49" s="103" t="s">
        <v>94</v>
      </c>
      <c r="D49" s="54">
        <f>IF(B49="Yes",1,0)</f>
        <v>1</v>
      </c>
      <c r="F49" s="152" t="s">
        <v>106</v>
      </c>
      <c r="G49" s="103" t="s">
        <v>87</v>
      </c>
      <c r="H49" s="54">
        <f>IF(F49="Yes",1,0)</f>
        <v>1</v>
      </c>
      <c r="J49" s="152" t="s">
        <v>106</v>
      </c>
      <c r="K49" s="103" t="s">
        <v>63</v>
      </c>
      <c r="L49" s="54">
        <f>IF(J49="Yes",12,0)</f>
        <v>12</v>
      </c>
    </row>
    <row r="50" spans="2:12" x14ac:dyDescent="0.25">
      <c r="B50" s="152" t="s">
        <v>106</v>
      </c>
      <c r="C50" s="103" t="s">
        <v>72</v>
      </c>
      <c r="D50" s="54">
        <f>IF(B50="Yes",8,0)</f>
        <v>8</v>
      </c>
      <c r="F50" s="152" t="s">
        <v>106</v>
      </c>
      <c r="G50" s="103" t="s">
        <v>88</v>
      </c>
      <c r="H50" s="54">
        <f>IF(F50="Yes",1,0)</f>
        <v>1</v>
      </c>
      <c r="J50" s="152" t="s">
        <v>106</v>
      </c>
      <c r="K50" s="103" t="s">
        <v>64</v>
      </c>
      <c r="L50" s="54">
        <f>IF(J50="Yes",15,0)</f>
        <v>15</v>
      </c>
    </row>
    <row r="51" spans="2:12" x14ac:dyDescent="0.25">
      <c r="B51" s="152" t="s">
        <v>106</v>
      </c>
      <c r="C51" s="103" t="s">
        <v>73</v>
      </c>
      <c r="D51" s="54">
        <f>IF(B51="Yes",8,0)</f>
        <v>8</v>
      </c>
      <c r="F51" s="152" t="s">
        <v>106</v>
      </c>
      <c r="G51" s="103" t="s">
        <v>21</v>
      </c>
      <c r="H51" s="54">
        <f>IF(F51="Yes",5,0)</f>
        <v>5</v>
      </c>
      <c r="J51" s="152" t="s">
        <v>106</v>
      </c>
      <c r="K51" s="103" t="s">
        <v>127</v>
      </c>
      <c r="L51" s="54">
        <f t="shared" ref="L51:L53" si="2">IF(J51="Yes",5,0)</f>
        <v>5</v>
      </c>
    </row>
    <row r="52" spans="2:12" x14ac:dyDescent="0.25">
      <c r="B52" s="152" t="s">
        <v>106</v>
      </c>
      <c r="C52" s="103" t="s">
        <v>74</v>
      </c>
      <c r="D52" s="54">
        <f>IF(B52="Yes",8,0)</f>
        <v>8</v>
      </c>
      <c r="F52" s="152" t="s">
        <v>106</v>
      </c>
      <c r="G52" s="103" t="s">
        <v>25</v>
      </c>
      <c r="H52" s="54">
        <f>IF(F52="Yes",6,0)</f>
        <v>6</v>
      </c>
      <c r="J52" s="152" t="s">
        <v>106</v>
      </c>
      <c r="K52" s="103" t="s">
        <v>128</v>
      </c>
      <c r="L52" s="54">
        <f t="shared" si="2"/>
        <v>5</v>
      </c>
    </row>
    <row r="53" spans="2:12" x14ac:dyDescent="0.25">
      <c r="B53" s="152" t="s">
        <v>106</v>
      </c>
      <c r="C53" s="103" t="s">
        <v>96</v>
      </c>
      <c r="D53" s="54">
        <f>IF(B53="Yes",5,0)</f>
        <v>5</v>
      </c>
      <c r="F53" s="152" t="s">
        <v>106</v>
      </c>
      <c r="G53" s="103" t="s">
        <v>103</v>
      </c>
      <c r="H53" s="54">
        <f>IF(F53="Yes",3,0)</f>
        <v>3</v>
      </c>
      <c r="J53" s="154" t="s">
        <v>106</v>
      </c>
      <c r="K53" s="145" t="s">
        <v>129</v>
      </c>
      <c r="L53" s="146">
        <f t="shared" si="2"/>
        <v>5</v>
      </c>
    </row>
    <row r="54" spans="2:12" ht="15.75" thickBot="1" x14ac:dyDescent="0.3">
      <c r="B54" s="152" t="s">
        <v>106</v>
      </c>
      <c r="C54" s="103" t="s">
        <v>75</v>
      </c>
      <c r="D54" s="54">
        <f>IF(B54="Yes",10,0)</f>
        <v>10</v>
      </c>
      <c r="F54" s="152" t="s">
        <v>106</v>
      </c>
      <c r="G54" s="103" t="s">
        <v>26</v>
      </c>
      <c r="H54" s="54">
        <f>IF(F54="Yes",6,0)</f>
        <v>6</v>
      </c>
    </row>
    <row r="55" spans="2:12" ht="15.75" thickBot="1" x14ac:dyDescent="0.3">
      <c r="B55" s="152" t="s">
        <v>106</v>
      </c>
      <c r="C55" s="103" t="s">
        <v>121</v>
      </c>
      <c r="D55" s="54">
        <f>IF(B55="Yes",12,0)</f>
        <v>12</v>
      </c>
      <c r="F55" s="152" t="s">
        <v>106</v>
      </c>
      <c r="G55" s="103" t="s">
        <v>83</v>
      </c>
      <c r="H55" s="54">
        <f>IF(F55="Yes",9,0)</f>
        <v>9</v>
      </c>
      <c r="J55" s="195" t="s">
        <v>216</v>
      </c>
      <c r="K55" s="196"/>
      <c r="L55" s="161" t="s">
        <v>205</v>
      </c>
    </row>
    <row r="56" spans="2:12" x14ac:dyDescent="0.25">
      <c r="B56" s="152" t="s">
        <v>106</v>
      </c>
      <c r="C56" s="103" t="s">
        <v>49</v>
      </c>
      <c r="D56" s="54">
        <f>IF(B56="Yes",15,0)</f>
        <v>15</v>
      </c>
      <c r="F56" s="152" t="s">
        <v>106</v>
      </c>
      <c r="G56" s="103" t="s">
        <v>76</v>
      </c>
      <c r="H56" s="54">
        <f>IF(F56="Yes",3,0)</f>
        <v>3</v>
      </c>
      <c r="J56" s="156" t="s">
        <v>106</v>
      </c>
      <c r="K56" s="150" t="s">
        <v>221</v>
      </c>
      <c r="L56" s="54">
        <f>IF(J56="Yes",10,0)</f>
        <v>10</v>
      </c>
    </row>
    <row r="57" spans="2:12" x14ac:dyDescent="0.25">
      <c r="B57" s="152" t="s">
        <v>106</v>
      </c>
      <c r="C57" s="103" t="s">
        <v>65</v>
      </c>
      <c r="D57" s="54">
        <f>IF(B57="Yes",6,0)</f>
        <v>6</v>
      </c>
      <c r="F57" s="152" t="s">
        <v>106</v>
      </c>
      <c r="G57" s="103" t="s">
        <v>48</v>
      </c>
      <c r="H57" s="54">
        <f t="shared" ref="H57" si="3">IF(F57="Yes",9,0)</f>
        <v>9</v>
      </c>
      <c r="J57" s="152" t="s">
        <v>106</v>
      </c>
      <c r="K57" t="s">
        <v>217</v>
      </c>
      <c r="L57" s="54">
        <f>IF(J57="Yes",6,0)</f>
        <v>6</v>
      </c>
    </row>
    <row r="58" spans="2:12" x14ac:dyDescent="0.25">
      <c r="B58" s="152" t="s">
        <v>106</v>
      </c>
      <c r="C58" s="103" t="s">
        <v>66</v>
      </c>
      <c r="D58" s="54">
        <f>IF(B58="Yes",10,0)</f>
        <v>10</v>
      </c>
      <c r="F58" s="152" t="s">
        <v>106</v>
      </c>
      <c r="G58" s="103" t="s">
        <v>100</v>
      </c>
      <c r="H58" s="54">
        <f>IF(F58="Yes",1,0)</f>
        <v>1</v>
      </c>
      <c r="J58" s="152" t="s">
        <v>106</v>
      </c>
      <c r="K58" t="s">
        <v>220</v>
      </c>
      <c r="L58" s="54">
        <f>IF(J58="Yes",2,0)</f>
        <v>2</v>
      </c>
    </row>
    <row r="59" spans="2:12" x14ac:dyDescent="0.25">
      <c r="B59" s="152" t="s">
        <v>106</v>
      </c>
      <c r="C59" s="103" t="s">
        <v>67</v>
      </c>
      <c r="D59" s="54">
        <f t="shared" ref="D59:D60" si="4">IF(B59="Yes",10,0)</f>
        <v>10</v>
      </c>
      <c r="F59" s="152" t="s">
        <v>106</v>
      </c>
      <c r="G59" s="103" t="s">
        <v>97</v>
      </c>
      <c r="H59" s="54">
        <f>IF(F59="Yes",2,0)</f>
        <v>2</v>
      </c>
      <c r="J59" s="152" t="s">
        <v>106</v>
      </c>
      <c r="K59" s="103" t="s">
        <v>91</v>
      </c>
      <c r="L59" s="54">
        <f t="shared" ref="L59:L65" si="5">IF(J59="Yes",1,0)</f>
        <v>1</v>
      </c>
    </row>
    <row r="60" spans="2:12" x14ac:dyDescent="0.25">
      <c r="B60" s="152" t="s">
        <v>106</v>
      </c>
      <c r="C60" s="103" t="s">
        <v>68</v>
      </c>
      <c r="D60" s="54">
        <f t="shared" si="4"/>
        <v>10</v>
      </c>
      <c r="F60" s="152" t="s">
        <v>106</v>
      </c>
      <c r="G60" s="103" t="s">
        <v>95</v>
      </c>
      <c r="H60" s="54">
        <f>IF(F60="Yes",3,0)</f>
        <v>3</v>
      </c>
      <c r="J60" s="152" t="s">
        <v>106</v>
      </c>
      <c r="K60" t="s">
        <v>218</v>
      </c>
      <c r="L60" s="54">
        <f>IF(J60="Yes",6,0)</f>
        <v>6</v>
      </c>
    </row>
    <row r="61" spans="2:12" x14ac:dyDescent="0.25">
      <c r="B61" s="152" t="s">
        <v>106</v>
      </c>
      <c r="C61" s="103" t="s">
        <v>69</v>
      </c>
      <c r="D61" s="54">
        <f>IF(B61="Yes",12,0)</f>
        <v>12</v>
      </c>
      <c r="F61" s="152" t="s">
        <v>106</v>
      </c>
      <c r="G61" s="103" t="s">
        <v>98</v>
      </c>
      <c r="H61" s="54">
        <f>IF(F61="Yes",3,0)</f>
        <v>3</v>
      </c>
      <c r="J61" s="152" t="s">
        <v>106</v>
      </c>
      <c r="K61" t="s">
        <v>222</v>
      </c>
      <c r="L61" s="54">
        <f>IF(J61="Yes",2,0)</f>
        <v>2</v>
      </c>
    </row>
    <row r="62" spans="2:12" x14ac:dyDescent="0.25">
      <c r="B62" s="152" t="s">
        <v>106</v>
      </c>
      <c r="C62" s="103" t="s">
        <v>70</v>
      </c>
      <c r="D62" s="54">
        <f>IF(B62="Yes",9,0)</f>
        <v>9</v>
      </c>
      <c r="F62" s="152" t="s">
        <v>106</v>
      </c>
      <c r="G62" s="103" t="s">
        <v>101</v>
      </c>
      <c r="H62" s="54">
        <f>IF(F62="Yes",3,0)</f>
        <v>3</v>
      </c>
      <c r="J62" s="152" t="s">
        <v>106</v>
      </c>
      <c r="K62" s="103" t="s">
        <v>90</v>
      </c>
      <c r="L62" s="54">
        <f t="shared" si="5"/>
        <v>1</v>
      </c>
    </row>
    <row r="63" spans="2:12" x14ac:dyDescent="0.25">
      <c r="B63" s="152" t="s">
        <v>106</v>
      </c>
      <c r="C63" s="103" t="s">
        <v>141</v>
      </c>
      <c r="D63" s="54">
        <f>IF(B63="Yes",9,0)</f>
        <v>9</v>
      </c>
      <c r="F63" s="154" t="s">
        <v>106</v>
      </c>
      <c r="G63" s="145" t="s">
        <v>99</v>
      </c>
      <c r="H63" s="146">
        <f>IF(F63="Yes",6,0)</f>
        <v>6</v>
      </c>
      <c r="J63" s="152" t="s">
        <v>106</v>
      </c>
      <c r="K63" t="s">
        <v>219</v>
      </c>
      <c r="L63" s="54">
        <f>IF(J63="Yes",6,0)</f>
        <v>6</v>
      </c>
    </row>
    <row r="64" spans="2:12" x14ac:dyDescent="0.25">
      <c r="B64" s="154" t="s">
        <v>106</v>
      </c>
      <c r="C64" s="145" t="s">
        <v>71</v>
      </c>
      <c r="D64" s="146">
        <f>IF(B64="Yes",9,0)</f>
        <v>9</v>
      </c>
      <c r="J64" s="152" t="s">
        <v>106</v>
      </c>
      <c r="K64" t="s">
        <v>223</v>
      </c>
      <c r="L64" s="54">
        <f>IF(J64="Yes",2,0)</f>
        <v>2</v>
      </c>
    </row>
    <row r="65" spans="10:12" x14ac:dyDescent="0.25">
      <c r="J65" s="152" t="s">
        <v>106</v>
      </c>
      <c r="K65" s="103" t="s">
        <v>92</v>
      </c>
      <c r="L65" s="54">
        <f t="shared" si="5"/>
        <v>1</v>
      </c>
    </row>
    <row r="66" spans="10:12" x14ac:dyDescent="0.25">
      <c r="J66" s="152" t="s">
        <v>106</v>
      </c>
      <c r="K66" s="103" t="s">
        <v>238</v>
      </c>
      <c r="L66" s="54">
        <f>IF(J66="Yes",3,0)</f>
        <v>3</v>
      </c>
    </row>
    <row r="67" spans="10:12" x14ac:dyDescent="0.25">
      <c r="J67" s="152" t="s">
        <v>106</v>
      </c>
      <c r="K67" s="103" t="s">
        <v>237</v>
      </c>
      <c r="L67" s="54">
        <f>IF(J67="Yes",5,0)</f>
        <v>5</v>
      </c>
    </row>
    <row r="68" spans="10:12" x14ac:dyDescent="0.25">
      <c r="J68" s="154" t="s">
        <v>106</v>
      </c>
      <c r="K68" s="145" t="s">
        <v>89</v>
      </c>
      <c r="L68" s="146">
        <f>IF(J68="Yes",5,0)</f>
        <v>5</v>
      </c>
    </row>
  </sheetData>
  <mergeCells count="20">
    <mergeCell ref="J55:K55"/>
    <mergeCell ref="F45:G45"/>
    <mergeCell ref="J22:K22"/>
    <mergeCell ref="M10:N10"/>
    <mergeCell ref="B7:C7"/>
    <mergeCell ref="F7:G7"/>
    <mergeCell ref="J7:K7"/>
    <mergeCell ref="B2:C2"/>
    <mergeCell ref="F2:G2"/>
    <mergeCell ref="J2:K2"/>
    <mergeCell ref="M2:N2"/>
    <mergeCell ref="B3:C3"/>
    <mergeCell ref="F3:G3"/>
    <mergeCell ref="J3:K3"/>
    <mergeCell ref="M3:N3"/>
    <mergeCell ref="Q20:Q21"/>
    <mergeCell ref="P20:P21"/>
    <mergeCell ref="B22:C22"/>
    <mergeCell ref="B38:C38"/>
    <mergeCell ref="F22:G22"/>
  </mergeCells>
  <conditionalFormatting sqref="J45:J50 J23:J30 J35:J37 B23:B26 B28 B30:B36 B43:B48 J56:J65">
    <cfRule type="containsText" dxfId="53" priority="54" operator="containsText" text="Yes">
      <formula>NOT(ISERROR(SEARCH("Yes",B23)))</formula>
    </cfRule>
  </conditionalFormatting>
  <conditionalFormatting sqref="J45:J50 J23:J30 J35:J37 B23:B26 B28 B30:B36 B43:B48 J56:J65">
    <cfRule type="containsText" dxfId="52" priority="53" operator="containsText" text="No">
      <formula>NOT(ISERROR(SEARCH("No",B23)))</formula>
    </cfRule>
  </conditionalFormatting>
  <conditionalFormatting sqref="J40:J44">
    <cfRule type="containsText" dxfId="51" priority="52" operator="containsText" text="Yes">
      <formula>NOT(ISERROR(SEARCH("Yes",J40)))</formula>
    </cfRule>
  </conditionalFormatting>
  <conditionalFormatting sqref="J40:J44">
    <cfRule type="containsText" dxfId="50" priority="51" operator="containsText" text="No">
      <formula>NOT(ISERROR(SEARCH("No",J40)))</formula>
    </cfRule>
  </conditionalFormatting>
  <conditionalFormatting sqref="J38:J39">
    <cfRule type="containsText" dxfId="49" priority="50" operator="containsText" text="Yes">
      <formula>NOT(ISERROR(SEARCH("Yes",J38)))</formula>
    </cfRule>
  </conditionalFormatting>
  <conditionalFormatting sqref="J38:J39">
    <cfRule type="containsText" dxfId="48" priority="49" operator="containsText" text="No">
      <formula>NOT(ISERROR(SEARCH("No",J38)))</formula>
    </cfRule>
  </conditionalFormatting>
  <conditionalFormatting sqref="B36">
    <cfRule type="containsText" dxfId="47" priority="48" operator="containsText" text="Yes">
      <formula>NOT(ISERROR(SEARCH("Yes",B36)))</formula>
    </cfRule>
  </conditionalFormatting>
  <conditionalFormatting sqref="B36">
    <cfRule type="containsText" dxfId="46" priority="47" operator="containsText" text="No">
      <formula>NOT(ISERROR(SEARCH("No",B36)))</formula>
    </cfRule>
  </conditionalFormatting>
  <conditionalFormatting sqref="B34:B35">
    <cfRule type="containsText" dxfId="45" priority="46" operator="containsText" text="Yes">
      <formula>NOT(ISERROR(SEARCH("Yes",B34)))</formula>
    </cfRule>
  </conditionalFormatting>
  <conditionalFormatting sqref="B34:B35">
    <cfRule type="containsText" dxfId="44" priority="45" operator="containsText" text="No">
      <formula>NOT(ISERROR(SEARCH("No",B34)))</formula>
    </cfRule>
  </conditionalFormatting>
  <conditionalFormatting sqref="J51:J53">
    <cfRule type="containsText" dxfId="43" priority="44" operator="containsText" text="Yes">
      <formula>NOT(ISERROR(SEARCH("Yes",J51)))</formula>
    </cfRule>
  </conditionalFormatting>
  <conditionalFormatting sqref="J51:J53">
    <cfRule type="containsText" dxfId="42" priority="43" operator="containsText" text="No">
      <formula>NOT(ISERROR(SEARCH("No",J51)))</formula>
    </cfRule>
  </conditionalFormatting>
  <conditionalFormatting sqref="J31:J34">
    <cfRule type="containsText" dxfId="41" priority="42" operator="containsText" text="Yes">
      <formula>NOT(ISERROR(SEARCH("Yes",J31)))</formula>
    </cfRule>
  </conditionalFormatting>
  <conditionalFormatting sqref="J31:J34">
    <cfRule type="containsText" dxfId="40" priority="41" operator="containsText" text="No">
      <formula>NOT(ISERROR(SEARCH("No",J31)))</formula>
    </cfRule>
  </conditionalFormatting>
  <conditionalFormatting sqref="B27">
    <cfRule type="containsText" dxfId="39" priority="38" operator="containsText" text="Yes">
      <formula>NOT(ISERROR(SEARCH("Yes",B27)))</formula>
    </cfRule>
  </conditionalFormatting>
  <conditionalFormatting sqref="B27">
    <cfRule type="containsText" dxfId="38" priority="37" operator="containsText" text="No">
      <formula>NOT(ISERROR(SEARCH("No",B27)))</formula>
    </cfRule>
  </conditionalFormatting>
  <conditionalFormatting sqref="F23:F42">
    <cfRule type="containsText" dxfId="37" priority="36" operator="containsText" text="Yes">
      <formula>NOT(ISERROR(SEARCH("Yes",F23)))</formula>
    </cfRule>
  </conditionalFormatting>
  <conditionalFormatting sqref="F23:F42">
    <cfRule type="containsText" dxfId="36" priority="35" operator="containsText" text="No">
      <formula>NOT(ISERROR(SEARCH("No",F23)))</formula>
    </cfRule>
  </conditionalFormatting>
  <conditionalFormatting sqref="B29">
    <cfRule type="containsText" dxfId="35" priority="34" operator="containsText" text="Yes">
      <formula>NOT(ISERROR(SEARCH("Yes",B29)))</formula>
    </cfRule>
  </conditionalFormatting>
  <conditionalFormatting sqref="B29">
    <cfRule type="containsText" dxfId="34" priority="33" operator="containsText" text="No">
      <formula>NOT(ISERROR(SEARCH("No",B29)))</formula>
    </cfRule>
  </conditionalFormatting>
  <conditionalFormatting sqref="B30">
    <cfRule type="containsText" dxfId="33" priority="30" operator="containsText" text="Yes">
      <formula>NOT(ISERROR(SEARCH("Yes",B30)))</formula>
    </cfRule>
  </conditionalFormatting>
  <conditionalFormatting sqref="B30">
    <cfRule type="containsText" dxfId="32" priority="29" operator="containsText" text="No">
      <formula>NOT(ISERROR(SEARCH("No",B30)))</formula>
    </cfRule>
  </conditionalFormatting>
  <conditionalFormatting sqref="B49">
    <cfRule type="containsText" dxfId="31" priority="28" operator="containsText" text="Yes">
      <formula>NOT(ISERROR(SEARCH("Yes",B49)))</formula>
    </cfRule>
  </conditionalFormatting>
  <conditionalFormatting sqref="B49">
    <cfRule type="containsText" dxfId="30" priority="27" operator="containsText" text="No">
      <formula>NOT(ISERROR(SEARCH("No",B49)))</formula>
    </cfRule>
  </conditionalFormatting>
  <conditionalFormatting sqref="B50:B56">
    <cfRule type="containsText" dxfId="29" priority="26" operator="containsText" text="Yes">
      <formula>NOT(ISERROR(SEARCH("Yes",B50)))</formula>
    </cfRule>
  </conditionalFormatting>
  <conditionalFormatting sqref="B50:B56">
    <cfRule type="containsText" dxfId="28" priority="25" operator="containsText" text="No">
      <formula>NOT(ISERROR(SEARCH("No",B50)))</formula>
    </cfRule>
  </conditionalFormatting>
  <conditionalFormatting sqref="B39:B41">
    <cfRule type="containsText" dxfId="27" priority="24" operator="containsText" text="Yes">
      <formula>NOT(ISERROR(SEARCH("Yes",B39)))</formula>
    </cfRule>
  </conditionalFormatting>
  <conditionalFormatting sqref="B39:B41">
    <cfRule type="containsText" dxfId="26" priority="23" operator="containsText" text="No">
      <formula>NOT(ISERROR(SEARCH("No",B39)))</formula>
    </cfRule>
  </conditionalFormatting>
  <conditionalFormatting sqref="B57:B64">
    <cfRule type="containsText" dxfId="25" priority="22" operator="containsText" text="Yes">
      <formula>NOT(ISERROR(SEARCH("Yes",B57)))</formula>
    </cfRule>
  </conditionalFormatting>
  <conditionalFormatting sqref="B57:B64">
    <cfRule type="containsText" dxfId="24" priority="21" operator="containsText" text="No">
      <formula>NOT(ISERROR(SEARCH("No",B57)))</formula>
    </cfRule>
  </conditionalFormatting>
  <conditionalFormatting sqref="F46:F51">
    <cfRule type="containsText" dxfId="23" priority="20" operator="containsText" text="Yes">
      <formula>NOT(ISERROR(SEARCH("Yes",F46)))</formula>
    </cfRule>
  </conditionalFormatting>
  <conditionalFormatting sqref="F46:F51">
    <cfRule type="containsText" dxfId="22" priority="19" operator="containsText" text="No">
      <formula>NOT(ISERROR(SEARCH("No",F46)))</formula>
    </cfRule>
  </conditionalFormatting>
  <conditionalFormatting sqref="F52:F55">
    <cfRule type="containsText" dxfId="21" priority="18" operator="containsText" text="Yes">
      <formula>NOT(ISERROR(SEARCH("Yes",F52)))</formula>
    </cfRule>
  </conditionalFormatting>
  <conditionalFormatting sqref="F52:F55">
    <cfRule type="containsText" dxfId="20" priority="17" operator="containsText" text="No">
      <formula>NOT(ISERROR(SEARCH("No",F52)))</formula>
    </cfRule>
  </conditionalFormatting>
  <conditionalFormatting sqref="F56:F58">
    <cfRule type="containsText" dxfId="19" priority="16" operator="containsText" text="Yes">
      <formula>NOT(ISERROR(SEARCH("Yes",F56)))</formula>
    </cfRule>
  </conditionalFormatting>
  <conditionalFormatting sqref="F56:F58">
    <cfRule type="containsText" dxfId="18" priority="15" operator="containsText" text="No">
      <formula>NOT(ISERROR(SEARCH("No",F56)))</formula>
    </cfRule>
  </conditionalFormatting>
  <conditionalFormatting sqref="F59">
    <cfRule type="containsText" dxfId="17" priority="14" operator="containsText" text="Yes">
      <formula>NOT(ISERROR(SEARCH("Yes",F59)))</formula>
    </cfRule>
  </conditionalFormatting>
  <conditionalFormatting sqref="F59">
    <cfRule type="containsText" dxfId="16" priority="13" operator="containsText" text="No">
      <formula>NOT(ISERROR(SEARCH("No",F59)))</formula>
    </cfRule>
  </conditionalFormatting>
  <conditionalFormatting sqref="F60:F63">
    <cfRule type="containsText" dxfId="15" priority="12" operator="containsText" text="Yes">
      <formula>NOT(ISERROR(SEARCH("Yes",F60)))</formula>
    </cfRule>
  </conditionalFormatting>
  <conditionalFormatting sqref="F60:F63">
    <cfRule type="containsText" dxfId="14" priority="11" operator="containsText" text="No">
      <formula>NOT(ISERROR(SEARCH("No",F60)))</formula>
    </cfRule>
  </conditionalFormatting>
  <conditionalFormatting sqref="J66:J68">
    <cfRule type="containsText" dxfId="13" priority="10" operator="containsText" text="Yes">
      <formula>NOT(ISERROR(SEARCH("Yes",J66)))</formula>
    </cfRule>
  </conditionalFormatting>
  <conditionalFormatting sqref="J66:J68">
    <cfRule type="containsText" dxfId="12" priority="9" operator="containsText" text="No">
      <formula>NOT(ISERROR(SEARCH("No",J66)))</formula>
    </cfRule>
  </conditionalFormatting>
  <conditionalFormatting sqref="B42">
    <cfRule type="containsText" dxfId="11" priority="8" operator="containsText" text="Yes">
      <formula>NOT(ISERROR(SEARCH("Yes",B42)))</formula>
    </cfRule>
  </conditionalFormatting>
  <conditionalFormatting sqref="B42">
    <cfRule type="containsText" dxfId="10" priority="7" operator="containsText" text="No">
      <formula>NOT(ISERROR(SEARCH("No",B42)))</formula>
    </cfRule>
  </conditionalFormatting>
  <conditionalFormatting sqref="J65">
    <cfRule type="containsText" dxfId="9" priority="6" operator="containsText" text="Yes">
      <formula>NOT(ISERROR(SEARCH("Yes",J65)))</formula>
    </cfRule>
  </conditionalFormatting>
  <conditionalFormatting sqref="J65">
    <cfRule type="containsText" dxfId="8" priority="5" operator="containsText" text="No">
      <formula>NOT(ISERROR(SEARCH("No",J65)))</formula>
    </cfRule>
  </conditionalFormatting>
  <conditionalFormatting sqref="B47:B48">
    <cfRule type="containsText" dxfId="7" priority="2" operator="containsText" text="Yes">
      <formula>NOT(ISERROR(SEARCH("Yes",B47)))</formula>
    </cfRule>
  </conditionalFormatting>
  <conditionalFormatting sqref="B47:B48">
    <cfRule type="containsText" dxfId="6" priority="1" operator="containsText" text="No">
      <formula>NOT(ISERROR(SEARCH("No",B47)))</formula>
    </cfRule>
  </conditionalFormatting>
  <dataValidations xWindow="613" yWindow="715" count="4">
    <dataValidation type="list" allowBlank="1" showInputMessage="1" showErrorMessage="1" sqref="M3:N3" xr:uid="{E9EEA7FB-74D1-4BC7-9DBF-6EAF16003AA3}">
      <formula1>"78 Herblore, 90 Herblore"</formula1>
    </dataValidation>
    <dataValidation type="list" allowBlank="1" showInputMessage="1" showErrorMessage="1" sqref="J23:J53 F23:F42 B23:B36 F46:F63 B39:B64 J56:J68" xr:uid="{0EB822AC-E48B-4064-B0CB-74B6B10F6B9B}">
      <formula1>"Yes, No"</formula1>
    </dataValidation>
    <dataValidation type="whole" allowBlank="1" showInputMessage="1" showErrorMessage="1" promptTitle="EHB Counter" prompt="Input your EHB here. To find your EHB, search your character name on Wise Old Man if you're tracking your account._x000a__x000a_https://wiseoldman.net/" sqref="F43" xr:uid="{675A0A1B-C498-4504-B6EB-931BA50A854C}">
      <formula1>0</formula1>
      <formula2>3000</formula2>
    </dataValidation>
    <dataValidation type="custom" allowBlank="1" showInputMessage="1" sqref="H43" xr:uid="{951C36CD-F018-4D7A-BC8E-B9AD1BE8237E}">
      <formula1>F43/125</formula1>
    </dataValidation>
  </dataValidations>
  <pageMargins left="0.7" right="0.7" top="0.75" bottom="0.75" header="0.3" footer="0.3"/>
  <pageSetup orientation="portrait" r:id="rId1"/>
  <ignoredErrors>
    <ignoredError sqref="L25:L26 D32:D33 H33 H52:H53 H56 D24" formula="1"/>
  </ignoredErrors>
  <extLst>
    <ext xmlns:x14="http://schemas.microsoft.com/office/spreadsheetml/2009/9/main" uri="{CCE6A557-97BC-4b89-ADB6-D9C93CAAB3DF}">
      <x14:dataValidations xmlns:xm="http://schemas.microsoft.com/office/excel/2006/main" xWindow="613" yWindow="715" count="34">
        <x14:dataValidation type="list" allowBlank="1" showInputMessage="1" showErrorMessage="1" xr:uid="{8092CB82-C284-4076-86BB-6D64A82AEDF1}">
          <x14:formula1>
            <xm:f>Legend!$B$16:$D$16</xm:f>
          </x14:formula1>
          <xm:sqref>G9</xm:sqref>
        </x14:dataValidation>
        <x14:dataValidation type="list" allowBlank="1" showInputMessage="1" showErrorMessage="1" xr:uid="{5529E1A8-5BDB-4AD7-A166-3B632C44B8EF}">
          <x14:formula1>
            <xm:f>Legend!$B$37:$C$37</xm:f>
          </x14:formula1>
          <xm:sqref>K18</xm:sqref>
        </x14:dataValidation>
        <x14:dataValidation type="list" allowBlank="1" showInputMessage="1" showErrorMessage="1" xr:uid="{04F05206-79F9-41CF-8912-2FA3E52023BE}">
          <x14:formula1>
            <xm:f>Legend!$B$12:$C$12</xm:f>
          </x14:formula1>
          <xm:sqref>C17</xm:sqref>
        </x14:dataValidation>
        <x14:dataValidation type="list" allowBlank="1" showInputMessage="1" showErrorMessage="1" xr:uid="{272F5DDE-9F16-4844-8807-7A8A573325AA}">
          <x14:formula1>
            <xm:f>Legend!$B$36:$D$36</xm:f>
          </x14:formula1>
          <xm:sqref>K17</xm:sqref>
        </x14:dataValidation>
        <x14:dataValidation type="list" allowBlank="1" showInputMessage="1" showErrorMessage="1" xr:uid="{6F48A005-50BE-454C-A276-E7532854D123}">
          <x14:formula1>
            <xm:f>Legend!$B$35</xm:f>
          </x14:formula1>
          <xm:sqref>K16</xm:sqref>
        </x14:dataValidation>
        <x14:dataValidation type="list" allowBlank="1" showInputMessage="1" showErrorMessage="1" xr:uid="{692EECCB-9FC3-47BF-A8B1-C46C49F4E25D}">
          <x14:formula1>
            <xm:f>Legend!$B$34:$C$34</xm:f>
          </x14:formula1>
          <xm:sqref>K15</xm:sqref>
        </x14:dataValidation>
        <x14:dataValidation type="list" allowBlank="1" showInputMessage="1" showErrorMessage="1" xr:uid="{19C3CD32-E263-45DC-B867-377A8A3039DF}">
          <x14:formula1>
            <xm:f>Legend!$B$33:$C$33</xm:f>
          </x14:formula1>
          <xm:sqref>K14</xm:sqref>
        </x14:dataValidation>
        <x14:dataValidation type="list" allowBlank="1" showInputMessage="1" showErrorMessage="1" xr:uid="{E9DF5FEA-0987-4A11-B6EA-A9DFF4727F05}">
          <x14:formula1>
            <xm:f>Legend!$B$17:$D$17</xm:f>
          </x14:formula1>
          <xm:sqref>G10</xm:sqref>
        </x14:dataValidation>
        <x14:dataValidation type="list" allowBlank="1" showInputMessage="1" showErrorMessage="1" xr:uid="{D03C3AC8-7EDC-43EA-9518-AD7A1A748E46}">
          <x14:formula1>
            <xm:f>Legend!$B$32:$D$32</xm:f>
          </x14:formula1>
          <xm:sqref>K13</xm:sqref>
        </x14:dataValidation>
        <x14:dataValidation type="list" allowBlank="1" showInputMessage="1" showErrorMessage="1" xr:uid="{F4A46A21-5D65-493E-944E-13B3B77997F6}">
          <x14:formula1>
            <xm:f>Legend!$B$31:$D$31</xm:f>
          </x14:formula1>
          <xm:sqref>K12</xm:sqref>
        </x14:dataValidation>
        <x14:dataValidation type="list" allowBlank="1" showInputMessage="1" showErrorMessage="1" xr:uid="{1BF0B1D6-1FE4-4C53-B1E7-A43BAA601F34}">
          <x14:formula1>
            <xm:f>Legend!$B$30:$D$30</xm:f>
          </x14:formula1>
          <xm:sqref>K11</xm:sqref>
        </x14:dataValidation>
        <x14:dataValidation type="list" allowBlank="1" showInputMessage="1" showErrorMessage="1" xr:uid="{544BCBEF-8A1B-4796-9181-1D6315E8FD94}">
          <x14:formula1>
            <xm:f>Legend!$B$29:$D$29</xm:f>
          </x14:formula1>
          <xm:sqref>K10</xm:sqref>
        </x14:dataValidation>
        <x14:dataValidation type="list" allowBlank="1" showInputMessage="1" showErrorMessage="1" xr:uid="{62360D4E-8A4A-406E-BCE9-46EFDB5B4D19}">
          <x14:formula1>
            <xm:f>Legend!$B$28:$C$28</xm:f>
          </x14:formula1>
          <xm:sqref>K9</xm:sqref>
        </x14:dataValidation>
        <x14:dataValidation type="list" allowBlank="1" showInputMessage="1" showErrorMessage="1" xr:uid="{CBD41363-061B-4ACC-B927-2034F9409B60}">
          <x14:formula1>
            <xm:f>Legend!$B$27:$C$27</xm:f>
          </x14:formula1>
          <xm:sqref>K8</xm:sqref>
        </x14:dataValidation>
        <x14:dataValidation type="list" allowBlank="1" showInputMessage="1" showErrorMessage="1" xr:uid="{A4F1AFF8-2211-4577-92DB-3E4B12A384C9}">
          <x14:formula1>
            <xm:f>Legend!$B$24:$D$24</xm:f>
          </x14:formula1>
          <xm:sqref>G17</xm:sqref>
        </x14:dataValidation>
        <x14:dataValidation type="list" allowBlank="1" showInputMessage="1" showErrorMessage="1" xr:uid="{E734362F-4845-47AB-AF30-F00C1D857A26}">
          <x14:formula1>
            <xm:f>Legend!$B$23</xm:f>
          </x14:formula1>
          <xm:sqref>G16</xm:sqref>
        </x14:dataValidation>
        <x14:dataValidation type="list" allowBlank="1" showInputMessage="1" showErrorMessage="1" xr:uid="{8C7297B1-4772-48A1-9A95-64A47A1B8E90}">
          <x14:formula1>
            <xm:f>Legend!$B$22:$D$22</xm:f>
          </x14:formula1>
          <xm:sqref>G15</xm:sqref>
        </x14:dataValidation>
        <x14:dataValidation type="list" allowBlank="1" showInputMessage="1" showErrorMessage="1" xr:uid="{245D916B-F952-4CFF-ABB4-AF851B1A79DB}">
          <x14:formula1>
            <xm:f>Legend!$B$21:$C$21</xm:f>
          </x14:formula1>
          <xm:sqref>G14</xm:sqref>
        </x14:dataValidation>
        <x14:dataValidation type="list" allowBlank="1" showInputMessage="1" showErrorMessage="1" xr:uid="{96BA1189-E453-4C38-BFE2-E25E81D178D0}">
          <x14:formula1>
            <xm:f>Legend!$B$20:$D$20</xm:f>
          </x14:formula1>
          <xm:sqref>G13</xm:sqref>
        </x14:dataValidation>
        <x14:dataValidation type="list" allowBlank="1" showInputMessage="1" showErrorMessage="1" xr:uid="{545D87FC-FF56-4B27-8C76-9EE47D921CD8}">
          <x14:formula1>
            <xm:f>Legend!$B$19:$D$19</xm:f>
          </x14:formula1>
          <xm:sqref>G12</xm:sqref>
        </x14:dataValidation>
        <x14:dataValidation type="list" allowBlank="1" showInputMessage="1" showErrorMessage="1" xr:uid="{DC2FCCF9-EC62-404C-BF5A-BA4046C06C6B}">
          <x14:formula1>
            <xm:f>Legend!$B$18:$D$18</xm:f>
          </x14:formula1>
          <xm:sqref>G11</xm:sqref>
        </x14:dataValidation>
        <x14:dataValidation type="list" allowBlank="1" showInputMessage="1" showErrorMessage="1" xr:uid="{1E3FEB7F-8855-4027-9CC2-F5730581A3ED}">
          <x14:formula1>
            <xm:f>Legend!$B$15:$D$15</xm:f>
          </x14:formula1>
          <xm:sqref>G8</xm:sqref>
        </x14:dataValidation>
        <x14:dataValidation type="list" allowBlank="1" showInputMessage="1" showErrorMessage="1" xr:uid="{8E573585-DFD7-401E-B0F6-0B07CB25A39E}">
          <x14:formula1>
            <xm:f>Legend!$B$11</xm:f>
          </x14:formula1>
          <xm:sqref>C16</xm:sqref>
        </x14:dataValidation>
        <x14:dataValidation type="list" allowBlank="1" showInputMessage="1" showErrorMessage="1" xr:uid="{C0837CF5-C68D-4BF9-A094-08240A00C49B}">
          <x14:formula1>
            <xm:f>Legend!$B$10:$C$10</xm:f>
          </x14:formula1>
          <xm:sqref>C15</xm:sqref>
        </x14:dataValidation>
        <x14:dataValidation type="list" allowBlank="1" showInputMessage="1" showErrorMessage="1" xr:uid="{D9EE65E1-28BA-4F7C-8353-6496985DA974}">
          <x14:formula1>
            <xm:f>Legend!$B$9:$C$9</xm:f>
          </x14:formula1>
          <xm:sqref>C14</xm:sqref>
        </x14:dataValidation>
        <x14:dataValidation type="list" allowBlank="1" showInputMessage="1" showErrorMessage="1" xr:uid="{9F17D019-4E1E-48D8-A3BC-485B59996973}">
          <x14:formula1>
            <xm:f>Legend!$B$8:$C$8</xm:f>
          </x14:formula1>
          <xm:sqref>C13</xm:sqref>
        </x14:dataValidation>
        <x14:dataValidation type="list" allowBlank="1" showInputMessage="1" showErrorMessage="1" xr:uid="{57DD5BA9-A8C0-4E40-AD96-F74C56A2E451}">
          <x14:formula1>
            <xm:f>Legend!$B$7:$D$7</xm:f>
          </x14:formula1>
          <xm:sqref>C12</xm:sqref>
        </x14:dataValidation>
        <x14:dataValidation type="list" allowBlank="1" showInputMessage="1" showErrorMessage="1" xr:uid="{27643E3C-F309-4C8A-8F42-71864B7EDB36}">
          <x14:formula1>
            <xm:f>Legend!$B$6:$D$6</xm:f>
          </x14:formula1>
          <xm:sqref>C11</xm:sqref>
        </x14:dataValidation>
        <x14:dataValidation type="list" allowBlank="1" showInputMessage="1" showErrorMessage="1" xr:uid="{34018CE4-C965-4664-B9FA-9E25D5E828E0}">
          <x14:formula1>
            <xm:f>Legend!$B$5:$D$5</xm:f>
          </x14:formula1>
          <xm:sqref>C10</xm:sqref>
        </x14:dataValidation>
        <x14:dataValidation type="list" allowBlank="1" showInputMessage="1" showErrorMessage="1" xr:uid="{1B529B02-0C54-44A7-8130-5FB516CA118F}">
          <x14:formula1>
            <xm:f>Legend!$B$4:$C$4</xm:f>
          </x14:formula1>
          <xm:sqref>C9</xm:sqref>
        </x14:dataValidation>
        <x14:dataValidation type="list" allowBlank="1" showInputMessage="1" showErrorMessage="1" xr:uid="{AB20D582-A6B1-4E7D-8A1A-1C2F195BCC0B}">
          <x14:formula1>
            <xm:f>Legend!$B$3:$D$3</xm:f>
          </x14:formula1>
          <xm:sqref>C8</xm:sqref>
        </x14:dataValidation>
        <x14:dataValidation type="list" allowBlank="1" showInputMessage="1" showErrorMessage="1" xr:uid="{F9611575-A300-4D79-A8BA-19869025C559}">
          <x14:formula1>
            <xm:f>Legend!$G$6:$J$6</xm:f>
          </x14:formula1>
          <xm:sqref>J3:K3</xm:sqref>
        </x14:dataValidation>
        <x14:dataValidation type="list" allowBlank="1" showInputMessage="1" showErrorMessage="1" xr:uid="{5EA90506-4B46-4971-AB3D-17CE79BF3175}">
          <x14:formula1>
            <xm:f>Legend!$G$4:$J$4</xm:f>
          </x14:formula1>
          <xm:sqref>F3:G3</xm:sqref>
        </x14:dataValidation>
        <x14:dataValidation type="list" allowBlank="1" showInputMessage="1" showErrorMessage="1" xr:uid="{9E0301CA-63AE-4195-BA3B-39E8E96A1858}">
          <x14:formula1>
            <xm:f>Legend!$G$2:$J$2</xm:f>
          </x14:formula1>
          <xm:sqref>B3:C3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5B99C-67EA-4E8C-A1AA-097F25FAE717}">
  <dimension ref="A1:HG297"/>
  <sheetViews>
    <sheetView workbookViewId="0"/>
  </sheetViews>
  <sheetFormatPr defaultRowHeight="15" x14ac:dyDescent="0.25"/>
  <cols>
    <col min="1" max="1" width="9.140625" customWidth="1"/>
    <col min="2" max="2" width="26.85546875" bestFit="1" customWidth="1"/>
    <col min="3" max="3" width="12.7109375" customWidth="1"/>
    <col min="4" max="4" width="14.7109375" customWidth="1"/>
    <col min="6" max="6" width="26.85546875" customWidth="1"/>
    <col min="7" max="7" width="12.7109375" customWidth="1"/>
    <col min="8" max="8" width="17.5703125" customWidth="1"/>
    <col min="13" max="13" width="17.85546875" customWidth="1"/>
  </cols>
  <sheetData>
    <row r="1" spans="1:215" ht="15.75" thickBot="1"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row>
    <row r="2" spans="1:215" ht="15.75" thickBot="1" x14ac:dyDescent="0.3">
      <c r="A2" s="1"/>
      <c r="B2" s="207" t="s">
        <v>147</v>
      </c>
      <c r="C2" s="208"/>
      <c r="D2" s="120" t="s">
        <v>148</v>
      </c>
      <c r="E2" s="1"/>
      <c r="F2" s="209" t="s">
        <v>149</v>
      </c>
      <c r="G2" s="210"/>
      <c r="H2" s="120" t="s">
        <v>148</v>
      </c>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row>
    <row r="3" spans="1:215" x14ac:dyDescent="0.25">
      <c r="A3" s="1"/>
      <c r="B3" s="121" t="s">
        <v>150</v>
      </c>
      <c r="C3" s="122">
        <v>2277</v>
      </c>
      <c r="D3" s="123">
        <f>(C3/23)</f>
        <v>99</v>
      </c>
      <c r="E3" s="1"/>
      <c r="F3" s="124" t="s">
        <v>151</v>
      </c>
      <c r="G3" s="125" t="s">
        <v>106</v>
      </c>
      <c r="H3" s="126">
        <f>IF(G3="Yes",5,0)</f>
        <v>5</v>
      </c>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row>
    <row r="4" spans="1:215" x14ac:dyDescent="0.25">
      <c r="A4" s="1"/>
      <c r="B4" s="125" t="s">
        <v>152</v>
      </c>
      <c r="C4" s="168">
        <v>23</v>
      </c>
      <c r="D4" s="126">
        <f>(C4*10)</f>
        <v>230</v>
      </c>
      <c r="E4" s="1"/>
      <c r="F4" s="124" t="s">
        <v>153</v>
      </c>
      <c r="G4" s="125" t="s">
        <v>106</v>
      </c>
      <c r="H4" s="126">
        <f t="shared" ref="H4:H13" si="0">IF(G4="Yes",5,0)</f>
        <v>5</v>
      </c>
      <c r="I4" s="1"/>
      <c r="J4" s="1"/>
      <c r="K4" s="1"/>
      <c r="L4" s="211" t="s">
        <v>154</v>
      </c>
      <c r="M4" s="21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row>
    <row r="5" spans="1:215" x14ac:dyDescent="0.25">
      <c r="A5" s="1"/>
      <c r="B5" s="127" t="s">
        <v>242</v>
      </c>
      <c r="C5" s="170">
        <v>2500</v>
      </c>
      <c r="D5" s="169">
        <f>C5/250</f>
        <v>10</v>
      </c>
      <c r="E5" s="1"/>
      <c r="F5" s="124" t="s">
        <v>155</v>
      </c>
      <c r="G5" s="125" t="s">
        <v>106</v>
      </c>
      <c r="H5" s="126">
        <f t="shared" si="0"/>
        <v>5</v>
      </c>
      <c r="I5" s="1"/>
      <c r="J5" s="1"/>
      <c r="K5" s="1"/>
      <c r="L5" s="129" t="s">
        <v>79</v>
      </c>
      <c r="M5" s="130">
        <v>180</v>
      </c>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row>
    <row r="6" spans="1:215" x14ac:dyDescent="0.25">
      <c r="A6" s="1"/>
      <c r="B6" s="1"/>
      <c r="C6" s="128"/>
      <c r="D6" s="116"/>
      <c r="E6" s="1"/>
      <c r="F6" s="124" t="s">
        <v>157</v>
      </c>
      <c r="G6" s="125" t="s">
        <v>106</v>
      </c>
      <c r="H6" s="126">
        <f t="shared" si="0"/>
        <v>5</v>
      </c>
      <c r="I6" s="1"/>
      <c r="J6" s="1"/>
      <c r="K6" s="1"/>
      <c r="L6" s="129" t="s">
        <v>80</v>
      </c>
      <c r="M6" s="130">
        <v>310</v>
      </c>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row>
    <row r="7" spans="1:215" x14ac:dyDescent="0.25">
      <c r="A7" s="1"/>
      <c r="B7" s="217" t="s">
        <v>156</v>
      </c>
      <c r="C7" s="217"/>
      <c r="D7" s="99">
        <f>SUM(D3:D5)</f>
        <v>339</v>
      </c>
      <c r="E7" s="1"/>
      <c r="F7" s="124" t="s">
        <v>158</v>
      </c>
      <c r="G7" s="125" t="s">
        <v>106</v>
      </c>
      <c r="H7" s="126">
        <f t="shared" si="0"/>
        <v>5</v>
      </c>
      <c r="I7" s="1"/>
      <c r="J7" s="1"/>
      <c r="K7" s="1"/>
      <c r="L7" s="129" t="s">
        <v>81</v>
      </c>
      <c r="M7" s="130">
        <v>465</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row>
    <row r="8" spans="1:215" x14ac:dyDescent="0.25">
      <c r="A8" s="1"/>
      <c r="B8" s="1"/>
      <c r="C8" s="1"/>
      <c r="E8" s="1"/>
      <c r="F8" s="124" t="s">
        <v>159</v>
      </c>
      <c r="G8" s="125" t="s">
        <v>106</v>
      </c>
      <c r="H8" s="126">
        <f t="shared" si="0"/>
        <v>5</v>
      </c>
      <c r="I8" s="1"/>
      <c r="J8" s="1"/>
      <c r="K8" s="1"/>
      <c r="L8" s="129" t="s">
        <v>82</v>
      </c>
      <c r="M8" s="129" t="s">
        <v>243</v>
      </c>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row>
    <row r="9" spans="1:215" ht="15.75" thickBot="1" x14ac:dyDescent="0.3">
      <c r="A9" s="1"/>
      <c r="B9" s="1"/>
      <c r="C9" s="1"/>
      <c r="D9" s="1"/>
      <c r="E9" s="1"/>
      <c r="F9" s="124" t="s">
        <v>161</v>
      </c>
      <c r="G9" s="125" t="s">
        <v>106</v>
      </c>
      <c r="H9" s="126">
        <f t="shared" si="0"/>
        <v>5</v>
      </c>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row>
    <row r="10" spans="1:215" ht="15.75" thickBot="1" x14ac:dyDescent="0.3">
      <c r="A10" s="1"/>
      <c r="B10" s="212" t="s">
        <v>160</v>
      </c>
      <c r="C10" s="213"/>
      <c r="D10" s="120" t="s">
        <v>148</v>
      </c>
      <c r="E10" s="1"/>
      <c r="F10" s="124" t="s">
        <v>163</v>
      </c>
      <c r="G10" s="125" t="s">
        <v>106</v>
      </c>
      <c r="H10" s="126">
        <f t="shared" si="0"/>
        <v>5</v>
      </c>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row>
    <row r="11" spans="1:215" x14ac:dyDescent="0.25">
      <c r="A11" s="1"/>
      <c r="B11" s="121" t="s">
        <v>162</v>
      </c>
      <c r="C11" s="122">
        <v>293</v>
      </c>
      <c r="D11" s="123">
        <f>(C11/5)</f>
        <v>58.6</v>
      </c>
      <c r="E11" s="1"/>
      <c r="F11" s="124" t="s">
        <v>166</v>
      </c>
      <c r="G11" s="125" t="s">
        <v>106</v>
      </c>
      <c r="H11" s="126">
        <f t="shared" si="0"/>
        <v>5</v>
      </c>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row>
    <row r="12" spans="1:215" x14ac:dyDescent="0.25">
      <c r="A12" s="1"/>
      <c r="B12" s="124" t="s">
        <v>164</v>
      </c>
      <c r="C12" s="131" t="s">
        <v>165</v>
      </c>
      <c r="D12" s="132" t="str">
        <f>IF(C12="Easy","3",IF(C12="Medium","6",IF(C12="Hard","9",IF(C12="Elite","12","0"))))</f>
        <v>12</v>
      </c>
      <c r="E12" s="1"/>
      <c r="F12" s="124" t="s">
        <v>168</v>
      </c>
      <c r="G12" s="125" t="s">
        <v>106</v>
      </c>
      <c r="H12" s="126">
        <f t="shared" si="0"/>
        <v>5</v>
      </c>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row>
    <row r="13" spans="1:215" x14ac:dyDescent="0.25">
      <c r="A13" s="1"/>
      <c r="B13" s="124" t="s">
        <v>167</v>
      </c>
      <c r="C13" s="131" t="s">
        <v>165</v>
      </c>
      <c r="D13" s="132" t="str">
        <f t="shared" ref="D13:D23" si="1">IF(C13="Easy","3",IF(C13="Medium","6",IF(C13="Hard","9",IF(C13="Elite","12","0"))))</f>
        <v>12</v>
      </c>
      <c r="E13" s="1"/>
      <c r="F13" s="133" t="s">
        <v>170</v>
      </c>
      <c r="G13" s="127" t="s">
        <v>106</v>
      </c>
      <c r="H13" s="134">
        <f t="shared" si="0"/>
        <v>5</v>
      </c>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row>
    <row r="14" spans="1:215" x14ac:dyDescent="0.25">
      <c r="A14" s="1"/>
      <c r="B14" s="124" t="s">
        <v>169</v>
      </c>
      <c r="C14" s="131" t="s">
        <v>165</v>
      </c>
      <c r="D14" s="132" t="str">
        <f t="shared" si="1"/>
        <v>12</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row>
    <row r="15" spans="1:215" x14ac:dyDescent="0.25">
      <c r="A15" s="1"/>
      <c r="B15" s="124" t="s">
        <v>171</v>
      </c>
      <c r="C15" s="131" t="s">
        <v>165</v>
      </c>
      <c r="D15" s="132" t="str">
        <f t="shared" si="1"/>
        <v>12</v>
      </c>
      <c r="E15" s="1"/>
      <c r="F15" s="217" t="s">
        <v>173</v>
      </c>
      <c r="G15" s="217"/>
      <c r="H15" s="99">
        <f>SUM(H3:H13)</f>
        <v>55</v>
      </c>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row>
    <row r="16" spans="1:215" x14ac:dyDescent="0.25">
      <c r="A16" s="1"/>
      <c r="B16" s="125" t="s">
        <v>172</v>
      </c>
      <c r="C16" s="131" t="s">
        <v>165</v>
      </c>
      <c r="D16" s="132" t="str">
        <f t="shared" si="1"/>
        <v>12</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row>
    <row r="17" spans="1:215" x14ac:dyDescent="0.25">
      <c r="A17" s="1"/>
      <c r="B17" s="125" t="s">
        <v>174</v>
      </c>
      <c r="C17" s="131" t="s">
        <v>165</v>
      </c>
      <c r="D17" s="132" t="str">
        <f t="shared" si="1"/>
        <v>12</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row>
    <row r="18" spans="1:215" ht="15.75" thickBot="1" x14ac:dyDescent="0.3">
      <c r="A18" s="1"/>
      <c r="B18" s="125" t="s">
        <v>175</v>
      </c>
      <c r="C18" s="131" t="s">
        <v>165</v>
      </c>
      <c r="D18" s="132" t="str">
        <f t="shared" si="1"/>
        <v>12</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row>
    <row r="19" spans="1:215" ht="15.75" thickBot="1" x14ac:dyDescent="0.3">
      <c r="A19" s="1"/>
      <c r="B19" s="125" t="s">
        <v>176</v>
      </c>
      <c r="C19" s="131" t="s">
        <v>165</v>
      </c>
      <c r="D19" s="132" t="str">
        <f t="shared" si="1"/>
        <v>12</v>
      </c>
      <c r="E19" s="1"/>
      <c r="F19" s="214" t="s">
        <v>177</v>
      </c>
      <c r="G19" s="215"/>
      <c r="H19" s="120" t="s">
        <v>148</v>
      </c>
      <c r="I19" s="1"/>
      <c r="J19" s="1"/>
      <c r="K19" s="201" t="s">
        <v>188</v>
      </c>
      <c r="L19" s="202"/>
      <c r="M19" s="172">
        <f>SUM(D7,D25,D34,H15,H24+H28)</f>
        <v>646.6</v>
      </c>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row>
    <row r="20" spans="1:215" ht="15.75" thickBot="1" x14ac:dyDescent="0.3">
      <c r="A20" s="1"/>
      <c r="B20" s="125" t="s">
        <v>178</v>
      </c>
      <c r="C20" s="131" t="s">
        <v>165</v>
      </c>
      <c r="D20" s="132" t="str">
        <f t="shared" si="1"/>
        <v>12</v>
      </c>
      <c r="E20" s="1"/>
      <c r="F20" s="121" t="s">
        <v>179</v>
      </c>
      <c r="G20" s="125" t="s">
        <v>106</v>
      </c>
      <c r="H20" s="126">
        <f>IF(G20="Yes",5,0)</f>
        <v>5</v>
      </c>
      <c r="I20" s="1"/>
      <c r="J20" s="1"/>
      <c r="K20" s="203"/>
      <c r="L20" s="204"/>
      <c r="M20" s="173"/>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row>
    <row r="21" spans="1:215" x14ac:dyDescent="0.25">
      <c r="A21" s="1"/>
      <c r="B21" s="125" t="s">
        <v>180</v>
      </c>
      <c r="C21" s="131" t="s">
        <v>165</v>
      </c>
      <c r="D21" s="132" t="str">
        <f t="shared" si="1"/>
        <v>12</v>
      </c>
      <c r="E21" s="1"/>
      <c r="F21" s="125" t="s">
        <v>181</v>
      </c>
      <c r="G21" s="125" t="s">
        <v>106</v>
      </c>
      <c r="H21" s="126">
        <f t="shared" ref="H21:H22" si="2">IF(G21="Yes",5,0)</f>
        <v>5</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row>
    <row r="22" spans="1:215" x14ac:dyDescent="0.25">
      <c r="A22" s="1"/>
      <c r="B22" s="125" t="s">
        <v>182</v>
      </c>
      <c r="C22" s="131" t="s">
        <v>165</v>
      </c>
      <c r="D22" s="132" t="str">
        <f t="shared" si="1"/>
        <v>12</v>
      </c>
      <c r="E22" s="1"/>
      <c r="F22" s="127" t="s">
        <v>183</v>
      </c>
      <c r="G22" s="127" t="s">
        <v>106</v>
      </c>
      <c r="H22" s="134">
        <f t="shared" si="2"/>
        <v>5</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row>
    <row r="23" spans="1:215" x14ac:dyDescent="0.25">
      <c r="A23" s="1"/>
      <c r="B23" s="127" t="s">
        <v>184</v>
      </c>
      <c r="C23" s="137" t="s">
        <v>165</v>
      </c>
      <c r="D23" s="135" t="str">
        <f t="shared" si="1"/>
        <v>12</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row>
    <row r="24" spans="1:215" x14ac:dyDescent="0.25">
      <c r="A24" s="1"/>
      <c r="B24" s="1"/>
      <c r="C24" s="1"/>
      <c r="D24" s="1"/>
      <c r="E24" s="1"/>
      <c r="F24" s="217" t="s">
        <v>185</v>
      </c>
      <c r="G24" s="217"/>
      <c r="H24" s="99">
        <f>SUM(H20:H22)</f>
        <v>15</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row>
    <row r="25" spans="1:215" x14ac:dyDescent="0.25">
      <c r="A25" s="1"/>
      <c r="B25" s="217" t="s">
        <v>186</v>
      </c>
      <c r="C25" s="217"/>
      <c r="D25" s="99">
        <f>SUM(D11+D12+D13+D14+D15+D16+D17+D18+D19+D20+D21+D22+D23)</f>
        <v>202.6</v>
      </c>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row>
    <row r="26" spans="1:215" ht="15.75" thickBo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row>
    <row r="27" spans="1:215" ht="15.75" thickBot="1" x14ac:dyDescent="0.3">
      <c r="A27" s="1"/>
      <c r="B27" s="1"/>
      <c r="C27" s="1"/>
      <c r="D27" s="1"/>
      <c r="E27" s="1"/>
      <c r="F27" s="205" t="s">
        <v>198</v>
      </c>
      <c r="G27" s="206"/>
      <c r="H27" s="120" t="s">
        <v>148</v>
      </c>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row>
    <row r="28" spans="1:215" ht="15.75" thickBot="1" x14ac:dyDescent="0.3">
      <c r="A28" s="1"/>
      <c r="B28" s="180" t="s">
        <v>187</v>
      </c>
      <c r="C28" s="181"/>
      <c r="D28" s="120" t="s">
        <v>148</v>
      </c>
      <c r="E28" s="1"/>
      <c r="F28" s="218" t="s">
        <v>201</v>
      </c>
      <c r="G28" s="219"/>
      <c r="H28" s="138" t="str">
        <f>IF(F28="Top 5 SOTW","5",IF(F28="Top 3 SOTW","10",IF(F28="SOTW Winner !!!","15")))</f>
        <v>15</v>
      </c>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row>
    <row r="29" spans="1:215" x14ac:dyDescent="0.25">
      <c r="A29" s="1"/>
      <c r="B29" s="121" t="s">
        <v>189</v>
      </c>
      <c r="C29" s="125" t="s">
        <v>106</v>
      </c>
      <c r="D29" s="126">
        <f>IF(C29="Yes",5,0)</f>
        <v>5</v>
      </c>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row>
    <row r="30" spans="1:215" x14ac:dyDescent="0.25">
      <c r="A30" s="1"/>
      <c r="B30" s="125" t="s">
        <v>190</v>
      </c>
      <c r="C30" s="125" t="s">
        <v>106</v>
      </c>
      <c r="D30" s="126">
        <f t="shared" ref="D30:D31" si="3">IF(C30="Yes",5,0)</f>
        <v>5</v>
      </c>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row>
    <row r="31" spans="1:215" x14ac:dyDescent="0.25">
      <c r="A31" s="1"/>
      <c r="B31" s="125" t="s">
        <v>191</v>
      </c>
      <c r="C31" s="125" t="s">
        <v>106</v>
      </c>
      <c r="D31" s="126">
        <f t="shared" si="3"/>
        <v>5</v>
      </c>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row>
    <row r="32" spans="1:215" x14ac:dyDescent="0.25">
      <c r="A32" s="1"/>
      <c r="B32" s="127" t="s">
        <v>192</v>
      </c>
      <c r="C32" s="127" t="s">
        <v>106</v>
      </c>
      <c r="D32" s="134">
        <f>IF(C32="Yes",5,0)</f>
        <v>5</v>
      </c>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row>
    <row r="33" spans="1:215" x14ac:dyDescent="0.25">
      <c r="A33" s="1"/>
      <c r="B33" s="1"/>
      <c r="C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row>
    <row r="34" spans="1:215" x14ac:dyDescent="0.25">
      <c r="A34" s="1"/>
      <c r="B34" s="216" t="s">
        <v>193</v>
      </c>
      <c r="C34" s="216"/>
      <c r="D34" s="99">
        <f>SUM(D29:D32)</f>
        <v>20</v>
      </c>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row>
    <row r="35" spans="1:21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row>
    <row r="36" spans="1:21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row>
    <row r="37" spans="1:21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row>
    <row r="38" spans="1:21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row>
    <row r="39" spans="1:21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row>
    <row r="40" spans="1:21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row>
    <row r="41" spans="1:21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row>
    <row r="42" spans="1:21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row>
    <row r="43" spans="1:21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row>
    <row r="44" spans="1:21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row>
    <row r="45" spans="1:21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row>
    <row r="46" spans="1:21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row>
    <row r="47" spans="1:21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row>
    <row r="48" spans="1:21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row>
    <row r="49" spans="1:21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row>
    <row r="50" spans="1:21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row>
    <row r="51" spans="1:21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row>
    <row r="52" spans="1:21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row>
    <row r="53" spans="1:21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row>
    <row r="54" spans="1:21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row>
    <row r="55" spans="1:21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row>
    <row r="56" spans="1:21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row>
    <row r="57" spans="1:21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row>
    <row r="58" spans="1:21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row>
    <row r="59" spans="1:21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row>
    <row r="60" spans="1:21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row>
    <row r="61" spans="1:21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row>
    <row r="62" spans="1:21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row>
    <row r="63" spans="1:21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row>
    <row r="64" spans="1:21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row>
    <row r="65" spans="1:21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row>
    <row r="66" spans="1:21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row>
    <row r="67" spans="1:21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row>
    <row r="68" spans="1:21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row>
    <row r="69" spans="1:21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row>
    <row r="70" spans="1:21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row>
    <row r="71" spans="1:21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row>
    <row r="72" spans="1:21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row>
    <row r="73" spans="1:21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row>
    <row r="74" spans="1:21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row>
    <row r="75" spans="1:21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row>
    <row r="76" spans="1:21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row>
    <row r="77" spans="1:21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row>
    <row r="78" spans="1:21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row>
    <row r="79" spans="1:21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row>
    <row r="80" spans="1:21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row>
    <row r="81" spans="1:21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row>
    <row r="82" spans="1:21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row>
    <row r="83" spans="1:21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row>
    <row r="84" spans="1:21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row>
    <row r="85" spans="1:21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row>
    <row r="86" spans="1:21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row>
    <row r="87" spans="1:21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row>
    <row r="88" spans="1:21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row>
    <row r="89" spans="1:21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row>
    <row r="90" spans="1:21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row>
    <row r="91" spans="1:21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row>
    <row r="92" spans="1:21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row>
    <row r="93" spans="1:21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row>
    <row r="94" spans="1:21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row>
    <row r="95" spans="1:21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row>
    <row r="96" spans="1:21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row>
    <row r="97" spans="1:21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row>
    <row r="98" spans="1:21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row>
    <row r="99" spans="1:21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row>
    <row r="100" spans="1:21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row>
    <row r="101" spans="1:21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row>
    <row r="102" spans="1:21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row>
    <row r="103" spans="1:21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row>
    <row r="104" spans="1:21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row>
    <row r="105" spans="1:21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row>
    <row r="106" spans="1:21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row>
    <row r="107" spans="1:21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row>
    <row r="108" spans="1:21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row>
    <row r="109" spans="1:21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row>
    <row r="110" spans="1:21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row>
    <row r="111" spans="1:21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row>
    <row r="112" spans="1:21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row>
    <row r="113" spans="1:21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row>
    <row r="114" spans="1:21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row>
    <row r="115" spans="1:21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row>
    <row r="116" spans="1:21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row>
    <row r="117" spans="1:21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row>
    <row r="118" spans="1:21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row>
    <row r="119" spans="1:21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row>
    <row r="120" spans="1:21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row>
    <row r="121" spans="1:21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row>
    <row r="122" spans="1:21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row>
    <row r="123" spans="1:21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row>
    <row r="124" spans="1:21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row>
    <row r="125" spans="1:21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row>
    <row r="126" spans="1:21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row>
    <row r="127" spans="1:21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row>
    <row r="128" spans="1:21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row>
    <row r="129" spans="1:21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row>
    <row r="130" spans="1:21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row>
    <row r="131" spans="1:21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row>
    <row r="132" spans="1:21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row>
    <row r="133" spans="1:21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row>
    <row r="134" spans="1:21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row>
    <row r="135" spans="1:21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row>
    <row r="136" spans="1:21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row>
    <row r="137" spans="1:21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row>
    <row r="138" spans="1:21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row>
    <row r="139" spans="1:21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row>
    <row r="140" spans="1:21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row>
    <row r="141" spans="1:21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row>
    <row r="142" spans="1:21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row>
    <row r="143" spans="1:21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row>
    <row r="144" spans="1:21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row>
    <row r="145" spans="1:21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row>
    <row r="146" spans="1:21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row>
    <row r="147" spans="1:21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row>
    <row r="148" spans="1:21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row>
    <row r="149" spans="1:21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row>
    <row r="150" spans="1:21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row>
    <row r="151" spans="1:21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row>
    <row r="152" spans="1:21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row>
    <row r="153" spans="1:21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row>
    <row r="154" spans="1:21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row>
    <row r="155" spans="1:21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row>
    <row r="156" spans="1:21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row>
    <row r="157" spans="1:21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row>
    <row r="158" spans="1:21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row>
    <row r="159" spans="1:21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row>
    <row r="160" spans="1:21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row>
    <row r="161" spans="1:21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row>
    <row r="162" spans="1:21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row>
    <row r="163" spans="1:21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row>
    <row r="164" spans="1:21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row>
    <row r="165" spans="1:21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row>
    <row r="166" spans="1:21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row>
    <row r="167" spans="1:21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row>
    <row r="168" spans="1:21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row>
    <row r="169" spans="1:21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row>
    <row r="170" spans="1:21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row>
    <row r="171" spans="1:21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row>
    <row r="172" spans="1:21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row>
    <row r="173" spans="1:21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row>
    <row r="174" spans="1:21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row>
    <row r="175" spans="1:21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row>
    <row r="176" spans="1:21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row>
    <row r="177" spans="1:21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row>
    <row r="178" spans="1:21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row>
    <row r="179" spans="1:21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row>
    <row r="180" spans="1:21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row>
    <row r="181" spans="1:21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row>
    <row r="182" spans="1:21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row>
    <row r="183" spans="1:21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row>
    <row r="184" spans="1:21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row>
    <row r="185" spans="1:21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row>
    <row r="186" spans="1:21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row>
    <row r="187" spans="1:21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row>
    <row r="188" spans="1:21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row>
    <row r="189" spans="1:21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row>
    <row r="190" spans="1:21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row>
    <row r="191" spans="1:21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row>
    <row r="192" spans="1:21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row>
    <row r="193" spans="1:21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row>
    <row r="194" spans="1:21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row>
    <row r="195" spans="1:21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row>
    <row r="196" spans="1:21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row>
    <row r="197" spans="1:21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row>
    <row r="198" spans="1:21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row>
    <row r="199" spans="1:21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row>
    <row r="200" spans="1:21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row>
    <row r="201" spans="1:21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row>
    <row r="202" spans="1:21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row>
    <row r="203" spans="1:21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row>
    <row r="204" spans="1:21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row>
    <row r="205" spans="1:21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row>
    <row r="206" spans="1:21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row>
    <row r="207" spans="1:21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row>
    <row r="208" spans="1:21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row>
    <row r="209" spans="1:21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row>
    <row r="210" spans="1:21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row>
    <row r="211" spans="1:21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row>
    <row r="212" spans="1:21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row>
    <row r="213" spans="1:21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row>
    <row r="214" spans="1:21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row>
    <row r="215" spans="1:21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row>
    <row r="216" spans="1:21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row>
    <row r="217" spans="1:21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row>
    <row r="218" spans="1:21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row>
    <row r="219" spans="1:21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row>
    <row r="220" spans="1:21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row>
    <row r="221" spans="1:21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row>
    <row r="222" spans="1:21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row>
    <row r="223" spans="1:21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row>
    <row r="224" spans="1:21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row>
    <row r="225" spans="1:21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row>
    <row r="226" spans="1:21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row>
    <row r="227" spans="1:21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row>
    <row r="228" spans="1:21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row>
    <row r="229" spans="1:21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row>
    <row r="230" spans="1:21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row>
    <row r="231" spans="1:21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row>
    <row r="232" spans="1:21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row>
    <row r="233" spans="1:21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row>
    <row r="234" spans="1:21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row>
    <row r="235" spans="1:21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row>
    <row r="236" spans="1:21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row>
    <row r="237" spans="1:21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row>
    <row r="238" spans="1:21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row>
    <row r="239" spans="1:21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row>
    <row r="240" spans="1:21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row>
    <row r="241" spans="1:21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row>
    <row r="242" spans="1:21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row>
    <row r="243" spans="1:21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row>
    <row r="244" spans="1:21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row>
    <row r="245" spans="1:21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row>
    <row r="246" spans="1:21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row>
    <row r="247" spans="1:21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row>
    <row r="248" spans="1:21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row>
    <row r="249" spans="1:21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row>
    <row r="250" spans="1:21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row>
    <row r="251" spans="1:21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row>
    <row r="252" spans="1:21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row>
    <row r="253" spans="1:21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row>
    <row r="254" spans="1:21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row>
    <row r="255" spans="1:21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row>
    <row r="256" spans="1:21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row>
    <row r="257" spans="1:21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row>
    <row r="258" spans="1:21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row>
    <row r="259" spans="1:21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row>
    <row r="260" spans="1:21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row>
    <row r="261" spans="1:21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row>
    <row r="262" spans="1:21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row>
    <row r="263" spans="1:21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row>
    <row r="264" spans="1:21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row>
    <row r="265" spans="1:21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row>
    <row r="266" spans="1:21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row>
    <row r="267" spans="1:21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row>
    <row r="268" spans="1:21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row>
    <row r="269" spans="1:21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row>
    <row r="270" spans="1:21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row>
    <row r="271" spans="1:21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row>
    <row r="272" spans="1:21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row>
    <row r="273" spans="1:21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row>
    <row r="274" spans="1:21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row>
    <row r="275" spans="1:21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row>
    <row r="276" spans="1:21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row>
    <row r="277" spans="1:21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row>
    <row r="278" spans="1:21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row>
    <row r="279" spans="1:21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row>
    <row r="280" spans="1:21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row>
    <row r="281" spans="1:21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row>
    <row r="282" spans="1:21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row>
    <row r="283" spans="1:21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row>
    <row r="284" spans="1:21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row>
    <row r="285" spans="1:21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row>
    <row r="286" spans="1:21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row>
    <row r="287" spans="1:21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row>
    <row r="288" spans="1:21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row>
    <row r="289" spans="1:21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row>
    <row r="290" spans="1:21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row>
    <row r="291" spans="1:21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row>
    <row r="292" spans="1:21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row>
    <row r="293" spans="1:21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row>
    <row r="294" spans="1:215" x14ac:dyDescent="0.25">
      <c r="A294" s="1"/>
      <c r="B294" s="1"/>
      <c r="C294" s="1"/>
      <c r="D294" s="1"/>
      <c r="E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row>
    <row r="295" spans="1:215" x14ac:dyDescent="0.25">
      <c r="A295" s="1"/>
      <c r="B295" s="1"/>
      <c r="C295" s="1"/>
      <c r="D295" s="1"/>
      <c r="E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row>
    <row r="296" spans="1:215" x14ac:dyDescent="0.25">
      <c r="A296" s="1"/>
      <c r="B296" s="1"/>
      <c r="C296" s="1"/>
      <c r="D296" s="1"/>
      <c r="E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row>
    <row r="297" spans="1:215" x14ac:dyDescent="0.25">
      <c r="B297" s="1"/>
      <c r="C297" s="1"/>
      <c r="D297" s="1"/>
    </row>
  </sheetData>
  <mergeCells count="15">
    <mergeCell ref="B34:C34"/>
    <mergeCell ref="F24:G24"/>
    <mergeCell ref="F28:G28"/>
    <mergeCell ref="F15:G15"/>
    <mergeCell ref="B7:C7"/>
    <mergeCell ref="B25:C25"/>
    <mergeCell ref="B28:C28"/>
    <mergeCell ref="K19:L20"/>
    <mergeCell ref="M19:M20"/>
    <mergeCell ref="F27:G27"/>
    <mergeCell ref="B2:C2"/>
    <mergeCell ref="F2:G2"/>
    <mergeCell ref="L4:M4"/>
    <mergeCell ref="B10:C10"/>
    <mergeCell ref="F19:G19"/>
  </mergeCells>
  <conditionalFormatting sqref="G3:G13">
    <cfRule type="containsText" dxfId="5" priority="7" operator="containsText" text="No">
      <formula>NOT(ISERROR(SEARCH("No",G3)))</formula>
    </cfRule>
    <cfRule type="containsText" dxfId="4" priority="8" operator="containsText" text="Yes">
      <formula>NOT(ISERROR(SEARCH("Yes",G3)))</formula>
    </cfRule>
  </conditionalFormatting>
  <conditionalFormatting sqref="G20:G22">
    <cfRule type="containsText" dxfId="3" priority="5" operator="containsText" text="No">
      <formula>NOT(ISERROR(SEARCH("No",G20)))</formula>
    </cfRule>
    <cfRule type="containsText" dxfId="2" priority="6" operator="containsText" text="Yes">
      <formula>NOT(ISERROR(SEARCH("Yes",G20)))</formula>
    </cfRule>
  </conditionalFormatting>
  <conditionalFormatting sqref="C29:C32">
    <cfRule type="containsText" dxfId="1" priority="3" operator="containsText" text="No">
      <formula>NOT(ISERROR(SEARCH("No",C29)))</formula>
    </cfRule>
    <cfRule type="containsText" dxfId="0" priority="4" operator="containsText" text="Yes">
      <formula>NOT(ISERROR(SEARCH("Yes",C29)))</formula>
    </cfRule>
  </conditionalFormatting>
  <dataValidations count="6">
    <dataValidation type="whole" allowBlank="1" showInputMessage="1" showErrorMessage="1" sqref="C11" xr:uid="{61DCB8BA-E6ED-40CF-AC37-B21CC7D016EA}">
      <formula1>0</formula1>
      <formula2>300</formula2>
    </dataValidation>
    <dataValidation type="whole" allowBlank="1" showInputMessage="1" showErrorMessage="1" sqref="C3" xr:uid="{94417F9B-5801-4ECE-9BE0-26012214F985}">
      <formula1>0</formula1>
      <formula2>2277</formula2>
    </dataValidation>
    <dataValidation type="whole" allowBlank="1" showInputMessage="1" showErrorMessage="1" sqref="C4 C6" xr:uid="{688DAAE2-5CD9-48ED-A101-872A5EE6E73D}">
      <formula1>0</formula1>
      <formula2>23</formula2>
    </dataValidation>
    <dataValidation type="list" allowBlank="1" showInputMessage="1" showErrorMessage="1" sqref="C29:C32 G20:G22 G3:G13" xr:uid="{07E6AB2B-6939-48C6-8E5D-2F960A241661}">
      <formula1>"Yes,No"</formula1>
    </dataValidation>
    <dataValidation type="custom" allowBlank="1" showInputMessage="1" showErrorMessage="1" sqref="D5" xr:uid="{63C5A820-334F-464F-A3A9-B623530E0E40}">
      <formula1>C5/250</formula1>
    </dataValidation>
    <dataValidation type="whole" allowBlank="1" showInputMessage="1" showErrorMessage="1" promptTitle="EHB Counter" prompt="Input your EHP here. To find your EHP, search your character name on Wise Old Man if you're tracking your account._x000a__x000a_https://wiseoldman.net/" sqref="C5" xr:uid="{BF1C622A-F156-45D8-B03C-610482049825}">
      <formula1>0</formula1>
      <formula2>3000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8789117-227C-47F9-A413-66BCCC28AB46}">
          <x14:formula1>
            <xm:f>Legend!$F$13:$F$16</xm:f>
          </x14:formula1>
          <xm:sqref>C12:C23</xm:sqref>
        </x14:dataValidation>
        <x14:dataValidation type="list" allowBlank="1" showInputMessage="1" showErrorMessage="1" xr:uid="{AD27FE6F-A4F9-4B49-A80D-F3588F7E264C}">
          <x14:formula1>
            <xm:f>Legend!$G$13:$G$15</xm:f>
          </x14:formula1>
          <xm:sqref>F28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Legend</vt:lpstr>
      <vt:lpstr>Revision Notes</vt:lpstr>
      <vt:lpstr>PVM Calculator</vt:lpstr>
      <vt:lpstr>Skill Calculator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Kegan Lemiesz</dc:creator>
  <cp:lastModifiedBy>Kegan Lemiesz</cp:lastModifiedBy>
  <dcterms:created xsi:type="dcterms:W3CDTF">2022-12-11T15:27:05Z</dcterms:created>
  <dcterms:modified xsi:type="dcterms:W3CDTF">2023-02-25T16:16:48Z</dcterms:modified>
</cp:coreProperties>
</file>